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G:\12 in 1 aliyar estimate\ESTIMATE AZHIYAR (OK)\ESTIMATE AZHIYAR\"/>
    </mc:Choice>
  </mc:AlternateContent>
  <bookViews>
    <workbookView xWindow="-195" yWindow="330" windowWidth="11430" windowHeight="7275" tabRatio="847" firstSheet="18" activeTab="20"/>
  </bookViews>
  <sheets>
    <sheet name="abstract" sheetId="114" r:id="rId1"/>
    <sheet name="pile data ( M30 grade) (2)" sheetId="50" r:id="rId2"/>
    <sheet name="pile data ( M20 grade)" sheetId="32" r:id="rId3"/>
    <sheet name="  Coastal  Elec.Data " sheetId="27" r:id="rId4"/>
    <sheet name="lead  charge mangalam" sheetId="4" r:id="rId5"/>
    <sheet name="ALIYAR OHT G.II" sheetId="81" r:id="rId6"/>
    <sheet name="ALIYAR PP" sheetId="66" r:id="rId7"/>
    <sheet name="storm" sheetId="64" r:id="rId8"/>
    <sheet name="sullage" sheetId="68" r:id="rId9"/>
    <sheet name="CC ROAD ALIYAR" sheetId="70" r:id="rId10"/>
    <sheet name="Aliyar septic tank II" sheetId="72" r:id="rId11"/>
    <sheet name="Sep tank II design " sheetId="73" r:id="rId12"/>
    <sheet name="sump " sheetId="78" r:id="rId13"/>
    <sheet name="sump design" sheetId="79" r:id="rId14"/>
    <sheet name="culvert G.I" sheetId="80" r:id="rId15"/>
    <sheet name="septank" sheetId="89" r:id="rId16"/>
    <sheet name="NUMBERING" sheetId="94" r:id="rId17"/>
    <sheet name="LED Details" sheetId="95" r:id="rId18"/>
    <sheet name="ALIYAR GENERAL ABSTRACT" sheetId="88" r:id="rId19"/>
    <sheet name="TILES" sheetId="97" r:id="rId20"/>
    <sheet name="Building" sheetId="28" r:id="rId21"/>
    <sheet name="Develop" sheetId="82" r:id="rId22"/>
    <sheet name="SI 2 in 1 ALIYAR " sheetId="98" r:id="rId23"/>
    <sheet name="PC 12 IN 1" sheetId="62" r:id="rId24"/>
    <sheet name="4 IN 1 PCHC Aliyar" sheetId="100" r:id="rId25"/>
    <sheet name="Water supply Detailed" sheetId="96" r:id="rId26"/>
    <sheet name="CUPBOARD" sheetId="109" r:id="rId27"/>
    <sheet name="STEEL" sheetId="112" r:id="rId28"/>
    <sheet name="Sheet1" sheetId="25" state="hidden" r:id="rId29"/>
    <sheet name="Sheet2" sheetId="113" r:id="rId30"/>
  </sheets>
  <externalReferences>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s>
  <definedNames>
    <definedName name="_xlnm._FilterDatabase" localSheetId="0" hidden="1">abstract!$A$6:$S$910</definedName>
    <definedName name="_xlnm._FilterDatabase" localSheetId="20" hidden="1">Building!$A$6:$S$910</definedName>
    <definedName name="_xlnm._FilterDatabase" localSheetId="21" hidden="1">Develop!$A$5:$L$798</definedName>
    <definedName name="_m" localSheetId="0">#REF!</definedName>
    <definedName name="_m" localSheetId="5">#REF!</definedName>
    <definedName name="_m" localSheetId="6">#REF!</definedName>
    <definedName name="_m" localSheetId="10">#REF!</definedName>
    <definedName name="_m" localSheetId="9">#REF!</definedName>
    <definedName name="_m" localSheetId="14">#REF!</definedName>
    <definedName name="_m" localSheetId="21">#REF!</definedName>
    <definedName name="_m" localSheetId="11">#REF!</definedName>
    <definedName name="_m" localSheetId="15">#REF!</definedName>
    <definedName name="_m" localSheetId="22">#REF!</definedName>
    <definedName name="_m" localSheetId="7">#REF!</definedName>
    <definedName name="_m" localSheetId="8">#REF!</definedName>
    <definedName name="_m" localSheetId="12">#REF!</definedName>
    <definedName name="_m" localSheetId="13">#REF!</definedName>
    <definedName name="_m">#REF!</definedName>
    <definedName name="aa" localSheetId="0">#REF!</definedName>
    <definedName name="aa" localSheetId="5">#REF!</definedName>
    <definedName name="aa" localSheetId="6">#REF!</definedName>
    <definedName name="aa" localSheetId="10">#REF!</definedName>
    <definedName name="aa" localSheetId="9">#REF!</definedName>
    <definedName name="aa" localSheetId="14">#REF!</definedName>
    <definedName name="aa" localSheetId="21">#REF!</definedName>
    <definedName name="aa" localSheetId="11">#REF!</definedName>
    <definedName name="aa" localSheetId="15">#REF!</definedName>
    <definedName name="aa" localSheetId="22">#REF!</definedName>
    <definedName name="aa" localSheetId="7">#REF!</definedName>
    <definedName name="aa" localSheetId="8">#REF!</definedName>
    <definedName name="aa" localSheetId="12">#REF!</definedName>
    <definedName name="aa" localSheetId="13">#REF!</definedName>
    <definedName name="aa">#REF!</definedName>
    <definedName name="Abs" localSheetId="0">#REF!</definedName>
    <definedName name="Abs" localSheetId="5">#REF!</definedName>
    <definedName name="Abs" localSheetId="6">#REF!</definedName>
    <definedName name="Abs" localSheetId="10">#REF!</definedName>
    <definedName name="Abs" localSheetId="9">#REF!</definedName>
    <definedName name="Abs" localSheetId="14">#REF!</definedName>
    <definedName name="Abs" localSheetId="21">#REF!</definedName>
    <definedName name="Abs" localSheetId="11">#REF!</definedName>
    <definedName name="Abs" localSheetId="15">#REF!</definedName>
    <definedName name="Abs" localSheetId="22">#REF!</definedName>
    <definedName name="Abs" localSheetId="7">#REF!</definedName>
    <definedName name="Abs" localSheetId="8">#REF!</definedName>
    <definedName name="Abs" localSheetId="12">#REF!</definedName>
    <definedName name="Abs" localSheetId="13">#REF!</definedName>
    <definedName name="Abs">#REF!</definedName>
    <definedName name="abstract" localSheetId="0">#REF!</definedName>
    <definedName name="abstract" localSheetId="21">#REF!</definedName>
    <definedName name="abstract" localSheetId="15">#REF!</definedName>
    <definedName name="abstract" localSheetId="22">#REF!</definedName>
    <definedName name="abstract">#REF!</definedName>
    <definedName name="ag" localSheetId="0">#REF!</definedName>
    <definedName name="ag" localSheetId="5">#REF!</definedName>
    <definedName name="ag" localSheetId="6">#REF!</definedName>
    <definedName name="ag" localSheetId="10">#REF!</definedName>
    <definedName name="ag" localSheetId="9">#REF!</definedName>
    <definedName name="ag" localSheetId="14">#REF!</definedName>
    <definedName name="ag" localSheetId="21">#REF!</definedName>
    <definedName name="ag" localSheetId="11">#REF!</definedName>
    <definedName name="ag" localSheetId="15">#REF!</definedName>
    <definedName name="ag" localSheetId="22">#REF!</definedName>
    <definedName name="ag" localSheetId="7">#REF!</definedName>
    <definedName name="ag" localSheetId="8">#REF!</definedName>
    <definedName name="ag" localSheetId="12">#REF!</definedName>
    <definedName name="ag" localSheetId="13">#REF!</definedName>
    <definedName name="ag">#REF!</definedName>
    <definedName name="ahfk" localSheetId="24">#REF!</definedName>
    <definedName name="ahfk" localSheetId="0">#REF!</definedName>
    <definedName name="ahfk" localSheetId="21">#REF!</definedName>
    <definedName name="ahfk" localSheetId="17">#REF!</definedName>
    <definedName name="ahfk" localSheetId="16">#REF!</definedName>
    <definedName name="ahfk" localSheetId="15">#REF!</definedName>
    <definedName name="ahfk" localSheetId="22">#REF!</definedName>
    <definedName name="ahfk" localSheetId="19">#REF!</definedName>
    <definedName name="ahfk">#REF!</definedName>
    <definedName name="anbu\" localSheetId="0">#REF!</definedName>
    <definedName name="anbu\" localSheetId="18">#REF!</definedName>
    <definedName name="anbu\" localSheetId="5">#REF!</definedName>
    <definedName name="anbu\" localSheetId="6">#REF!</definedName>
    <definedName name="anbu\" localSheetId="10">#REF!</definedName>
    <definedName name="anbu\" localSheetId="9">#REF!</definedName>
    <definedName name="anbu\" localSheetId="14">#REF!</definedName>
    <definedName name="anbu\" localSheetId="21">#REF!</definedName>
    <definedName name="anbu\" localSheetId="23">#REF!</definedName>
    <definedName name="anbu\" localSheetId="11">#REF!</definedName>
    <definedName name="anbu\" localSheetId="15">#REF!</definedName>
    <definedName name="anbu\" localSheetId="22">#REF!</definedName>
    <definedName name="anbu\" localSheetId="7">#REF!</definedName>
    <definedName name="anbu\" localSheetId="8">#REF!</definedName>
    <definedName name="anbu\" localSheetId="12">#REF!</definedName>
    <definedName name="anbu\" localSheetId="13">#REF!</definedName>
    <definedName name="anbu\">#REF!</definedName>
    <definedName name="b" localSheetId="0">#REF!</definedName>
    <definedName name="b" localSheetId="5">#REF!</definedName>
    <definedName name="b" localSheetId="6">#REF!</definedName>
    <definedName name="b" localSheetId="10">#REF!</definedName>
    <definedName name="b" localSheetId="9">#REF!</definedName>
    <definedName name="b" localSheetId="14">#REF!</definedName>
    <definedName name="b" localSheetId="21">#REF!</definedName>
    <definedName name="b" localSheetId="11">#REF!</definedName>
    <definedName name="b" localSheetId="15">#REF!</definedName>
    <definedName name="b" localSheetId="22">#REF!</definedName>
    <definedName name="b" localSheetId="7">#REF!</definedName>
    <definedName name="b" localSheetId="8">#REF!</definedName>
    <definedName name="b" localSheetId="12">#REF!</definedName>
    <definedName name="b" localSheetId="13">#REF!</definedName>
    <definedName name="b">#REF!</definedName>
    <definedName name="bor" localSheetId="0">#REF!</definedName>
    <definedName name="bor" localSheetId="5">#REF!</definedName>
    <definedName name="bor" localSheetId="6">#REF!</definedName>
    <definedName name="bor" localSheetId="10">#REF!</definedName>
    <definedName name="bor" localSheetId="9">#REF!</definedName>
    <definedName name="bor" localSheetId="14">#REF!</definedName>
    <definedName name="bor" localSheetId="21">#REF!</definedName>
    <definedName name="bor" localSheetId="11">#REF!</definedName>
    <definedName name="bor" localSheetId="15">#REF!</definedName>
    <definedName name="bor" localSheetId="22">#REF!</definedName>
    <definedName name="bor" localSheetId="7">#REF!</definedName>
    <definedName name="bor" localSheetId="8">#REF!</definedName>
    <definedName name="bor" localSheetId="12">#REF!</definedName>
    <definedName name="bor" localSheetId="13">#REF!</definedName>
    <definedName name="bor">#REF!</definedName>
    <definedName name="Buildingevelopment." localSheetId="0">#REF!</definedName>
    <definedName name="Buildingevelopment." localSheetId="5">#REF!</definedName>
    <definedName name="Buildingevelopment." localSheetId="6">#REF!</definedName>
    <definedName name="Buildingevelopment." localSheetId="10">#REF!</definedName>
    <definedName name="Buildingevelopment." localSheetId="9">#REF!</definedName>
    <definedName name="Buildingevelopment." localSheetId="14">#REF!</definedName>
    <definedName name="Buildingevelopment." localSheetId="21">#REF!</definedName>
    <definedName name="Buildingevelopment." localSheetId="11">#REF!</definedName>
    <definedName name="Buildingevelopment." localSheetId="15">#REF!</definedName>
    <definedName name="Buildingevelopment." localSheetId="22">#REF!</definedName>
    <definedName name="Buildingevelopment." localSheetId="7">#REF!</definedName>
    <definedName name="Buildingevelopment." localSheetId="8">#REF!</definedName>
    <definedName name="Buildingevelopment." localSheetId="12">#REF!</definedName>
    <definedName name="Buildingevelopment." localSheetId="13">#REF!</definedName>
    <definedName name="Buildingevelopment.">#REF!</definedName>
    <definedName name="c.data" localSheetId="0">#REF!</definedName>
    <definedName name="c.data" localSheetId="18">#REF!</definedName>
    <definedName name="c.data" localSheetId="5">#REF!</definedName>
    <definedName name="c.data" localSheetId="6">#REF!</definedName>
    <definedName name="c.data" localSheetId="10">#REF!</definedName>
    <definedName name="c.data" localSheetId="9">#REF!</definedName>
    <definedName name="c.data" localSheetId="14">#REF!</definedName>
    <definedName name="c.data" localSheetId="21">#REF!</definedName>
    <definedName name="c.data" localSheetId="23">#REF!</definedName>
    <definedName name="c.data" localSheetId="11">#REF!</definedName>
    <definedName name="c.data" localSheetId="15">#REF!</definedName>
    <definedName name="c.data" localSheetId="22">#REF!</definedName>
    <definedName name="c.data" localSheetId="7">#REF!</definedName>
    <definedName name="c.data" localSheetId="8">#REF!</definedName>
    <definedName name="c.data" localSheetId="12">#REF!</definedName>
    <definedName name="c.data" localSheetId="13">#REF!</definedName>
    <definedName name="c.data">#REF!</definedName>
    <definedName name="details" localSheetId="0">#REF!</definedName>
    <definedName name="details" localSheetId="21">#REF!</definedName>
    <definedName name="details" localSheetId="15">#REF!</definedName>
    <definedName name="details" localSheetId="22">#REF!</definedName>
    <definedName name="details">#REF!</definedName>
    <definedName name="dsm" localSheetId="0">#REF!</definedName>
    <definedName name="dsm" localSheetId="21">#REF!</definedName>
    <definedName name="dsm" localSheetId="15">#REF!</definedName>
    <definedName name="dsm" localSheetId="22">#REF!</definedName>
    <definedName name="dsm">#REF!</definedName>
    <definedName name="dtl" localSheetId="0">#REF!</definedName>
    <definedName name="dtl" localSheetId="22">#REF!</definedName>
    <definedName name="dtl">#REF!</definedName>
    <definedName name="electri" localSheetId="24">#REF!</definedName>
    <definedName name="electri" localSheetId="0">#REF!</definedName>
    <definedName name="electri" localSheetId="5">#REF!</definedName>
    <definedName name="electri" localSheetId="6">#REF!</definedName>
    <definedName name="electri" localSheetId="10">#REF!</definedName>
    <definedName name="electri" localSheetId="9">#REF!</definedName>
    <definedName name="electri" localSheetId="14">#REF!</definedName>
    <definedName name="electri" localSheetId="21">#REF!</definedName>
    <definedName name="electri" localSheetId="17">#REF!</definedName>
    <definedName name="electri" localSheetId="16">#REF!</definedName>
    <definedName name="electri" localSheetId="11">#REF!</definedName>
    <definedName name="electri" localSheetId="15">#REF!</definedName>
    <definedName name="electri" localSheetId="22">#REF!</definedName>
    <definedName name="electri" localSheetId="7">#REF!</definedName>
    <definedName name="electri" localSheetId="8">#REF!</definedName>
    <definedName name="electri" localSheetId="12">#REF!</definedName>
    <definedName name="electri" localSheetId="13">#REF!</definedName>
    <definedName name="electri" localSheetId="19">#REF!</definedName>
    <definedName name="electri">#REF!</definedName>
    <definedName name="fhd" localSheetId="24">#REF!</definedName>
    <definedName name="fhd" localSheetId="0">#REF!</definedName>
    <definedName name="fhd" localSheetId="21">#REF!</definedName>
    <definedName name="fhd" localSheetId="17">#REF!</definedName>
    <definedName name="fhd" localSheetId="16">#REF!</definedName>
    <definedName name="fhd" localSheetId="15">#REF!</definedName>
    <definedName name="fhd" localSheetId="22">#REF!</definedName>
    <definedName name="fhd" localSheetId="19">#REF!</definedName>
    <definedName name="fhd">#REF!</definedName>
    <definedName name="hia" localSheetId="24">#REF!</definedName>
    <definedName name="hia" localSheetId="0">#REF!</definedName>
    <definedName name="hia" localSheetId="21">#REF!</definedName>
    <definedName name="hia" localSheetId="17">#REF!</definedName>
    <definedName name="hia" localSheetId="16">#REF!</definedName>
    <definedName name="hia" localSheetId="1">#REF!</definedName>
    <definedName name="hia" localSheetId="15">#REF!</definedName>
    <definedName name="hia" localSheetId="22">#REF!</definedName>
    <definedName name="hia" localSheetId="19">#REF!</definedName>
    <definedName name="hia">#REF!</definedName>
    <definedName name="ins" localSheetId="24">#REF!</definedName>
    <definedName name="ins" localSheetId="0">#REF!</definedName>
    <definedName name="ins" localSheetId="5">#REF!</definedName>
    <definedName name="ins" localSheetId="6">#REF!</definedName>
    <definedName name="ins" localSheetId="10">#REF!</definedName>
    <definedName name="ins" localSheetId="9">#REF!</definedName>
    <definedName name="ins" localSheetId="14">#REF!</definedName>
    <definedName name="ins" localSheetId="21">#REF!</definedName>
    <definedName name="ins" localSheetId="17">#REF!</definedName>
    <definedName name="ins" localSheetId="16">#REF!</definedName>
    <definedName name="ins" localSheetId="11">#REF!</definedName>
    <definedName name="ins" localSheetId="15">#REF!</definedName>
    <definedName name="ins" localSheetId="22">#REF!</definedName>
    <definedName name="ins" localSheetId="7">#REF!</definedName>
    <definedName name="ins" localSheetId="8">#REF!</definedName>
    <definedName name="ins" localSheetId="12">#REF!</definedName>
    <definedName name="ins" localSheetId="13">#REF!</definedName>
    <definedName name="ins" localSheetId="19">#REF!</definedName>
    <definedName name="ins">#REF!</definedName>
    <definedName name="Junior_Engineer" localSheetId="0">#REF!</definedName>
    <definedName name="Junior_Engineer" localSheetId="5">#REF!</definedName>
    <definedName name="Junior_Engineer" localSheetId="6">#REF!</definedName>
    <definedName name="Junior_Engineer" localSheetId="10">#REF!</definedName>
    <definedName name="Junior_Engineer" localSheetId="9">#REF!</definedName>
    <definedName name="Junior_Engineer" localSheetId="14">#REF!</definedName>
    <definedName name="Junior_Engineer" localSheetId="21">#REF!</definedName>
    <definedName name="Junior_Engineer" localSheetId="11">#REF!</definedName>
    <definedName name="Junior_Engineer" localSheetId="15">#REF!</definedName>
    <definedName name="Junior_Engineer" localSheetId="22">#REF!</definedName>
    <definedName name="Junior_Engineer" localSheetId="7">#REF!</definedName>
    <definedName name="Junior_Engineer" localSheetId="8">#REF!</definedName>
    <definedName name="Junior_Engineer" localSheetId="12">#REF!</definedName>
    <definedName name="Junior_Engineer" localSheetId="13">#REF!</definedName>
    <definedName name="Junior_Engineer">#REF!</definedName>
    <definedName name="k404." localSheetId="24">#REF!</definedName>
    <definedName name="k404." localSheetId="0">#REF!</definedName>
    <definedName name="k404." localSheetId="21">#REF!</definedName>
    <definedName name="k404." localSheetId="17">#REF!</definedName>
    <definedName name="k404." localSheetId="16">#REF!</definedName>
    <definedName name="k404." localSheetId="15">#REF!</definedName>
    <definedName name="k404." localSheetId="22">#REF!</definedName>
    <definedName name="k404." localSheetId="19">#REF!</definedName>
    <definedName name="k404.">#REF!</definedName>
    <definedName name="m" localSheetId="0">#REF!</definedName>
    <definedName name="m" localSheetId="21">#REF!</definedName>
    <definedName name="m" localSheetId="15">#REF!</definedName>
    <definedName name="m" localSheetId="22">#REF!</definedName>
    <definedName name="m">#REF!</definedName>
    <definedName name="NW" localSheetId="0">#REF!</definedName>
    <definedName name="NW" localSheetId="5">#REF!</definedName>
    <definedName name="NW" localSheetId="6">#REF!</definedName>
    <definedName name="NW" localSheetId="10">#REF!</definedName>
    <definedName name="NW" localSheetId="9">#REF!</definedName>
    <definedName name="NW" localSheetId="14">#REF!</definedName>
    <definedName name="NW" localSheetId="21">#REF!</definedName>
    <definedName name="NW" localSheetId="11">#REF!</definedName>
    <definedName name="NW" localSheetId="15">#REF!</definedName>
    <definedName name="NW" localSheetId="22">#REF!</definedName>
    <definedName name="NW" localSheetId="7">#REF!</definedName>
    <definedName name="NW" localSheetId="8">#REF!</definedName>
    <definedName name="NW" localSheetId="12">#REF!</definedName>
    <definedName name="NW" localSheetId="13">#REF!</definedName>
    <definedName name="NW">#REF!</definedName>
    <definedName name="P" localSheetId="0">#REF!</definedName>
    <definedName name="P" localSheetId="18">#REF!</definedName>
    <definedName name="P" localSheetId="5">#REF!</definedName>
    <definedName name="P" localSheetId="6">#REF!</definedName>
    <definedName name="P" localSheetId="10">#REF!</definedName>
    <definedName name="P" localSheetId="9">#REF!</definedName>
    <definedName name="P" localSheetId="14">#REF!</definedName>
    <definedName name="P" localSheetId="21">#REF!</definedName>
    <definedName name="P" localSheetId="23">#REF!</definedName>
    <definedName name="P" localSheetId="11">#REF!</definedName>
    <definedName name="P" localSheetId="15">#REF!</definedName>
    <definedName name="P" localSheetId="22">#REF!</definedName>
    <definedName name="P" localSheetId="7">#REF!</definedName>
    <definedName name="P" localSheetId="8">#REF!</definedName>
    <definedName name="P" localSheetId="12">#REF!</definedName>
    <definedName name="P" localSheetId="13">#REF!</definedName>
    <definedName name="P">#REF!</definedName>
    <definedName name="pc" localSheetId="24">#REF!</definedName>
    <definedName name="pc" localSheetId="0">#REF!</definedName>
    <definedName name="pc" localSheetId="21">#REF!</definedName>
    <definedName name="pc" localSheetId="17">#REF!</definedName>
    <definedName name="pc" localSheetId="16">#REF!</definedName>
    <definedName name="pc" localSheetId="15">#REF!</definedName>
    <definedName name="pc" localSheetId="22">#REF!</definedName>
    <definedName name="pc" localSheetId="19">#REF!</definedName>
    <definedName name="pc">#REF!</definedName>
    <definedName name="pri" localSheetId="0">#REF!</definedName>
    <definedName name="pri" localSheetId="5">#REF!</definedName>
    <definedName name="pri" localSheetId="6">#REF!</definedName>
    <definedName name="pri" localSheetId="10">#REF!</definedName>
    <definedName name="pri" localSheetId="9">#REF!</definedName>
    <definedName name="pri" localSheetId="14">#REF!</definedName>
    <definedName name="pri" localSheetId="21">#REF!</definedName>
    <definedName name="pri" localSheetId="11">#REF!</definedName>
    <definedName name="pri" localSheetId="15">#REF!</definedName>
    <definedName name="pri" localSheetId="22">#REF!</definedName>
    <definedName name="pri" localSheetId="7">#REF!</definedName>
    <definedName name="pri" localSheetId="8">#REF!</definedName>
    <definedName name="pri" localSheetId="12">#REF!</definedName>
    <definedName name="pri" localSheetId="13">#REF!</definedName>
    <definedName name="pri">#REF!</definedName>
    <definedName name="PRIN_TITLES_MI" localSheetId="0">#REF!</definedName>
    <definedName name="PRIN_TITLES_MI" localSheetId="5">#REF!</definedName>
    <definedName name="PRIN_TITLES_MI" localSheetId="6">#REF!</definedName>
    <definedName name="PRIN_TITLES_MI" localSheetId="10">#REF!</definedName>
    <definedName name="PRIN_TITLES_MI" localSheetId="9">#REF!</definedName>
    <definedName name="PRIN_TITLES_MI" localSheetId="14">#REF!</definedName>
    <definedName name="PRIN_TITLES_MI" localSheetId="21">#REF!</definedName>
    <definedName name="PRIN_TITLES_MI" localSheetId="11">#REF!</definedName>
    <definedName name="PRIN_TITLES_MI" localSheetId="15">#REF!</definedName>
    <definedName name="PRIN_TITLES_MI" localSheetId="22">#REF!</definedName>
    <definedName name="PRIN_TITLES_MI" localSheetId="7">#REF!</definedName>
    <definedName name="PRIN_TITLES_MI" localSheetId="8">#REF!</definedName>
    <definedName name="PRIN_TITLES_MI" localSheetId="12">#REF!</definedName>
    <definedName name="PRIN_TITLES_MI" localSheetId="13">#REF!</definedName>
    <definedName name="PRIN_TITLES_MI">#REF!</definedName>
    <definedName name="print" localSheetId="24">#REF!</definedName>
    <definedName name="print" localSheetId="0">#REF!</definedName>
    <definedName name="print" localSheetId="21">#REF!</definedName>
    <definedName name="print" localSheetId="17">#REF!</definedName>
    <definedName name="print" localSheetId="16">#REF!</definedName>
    <definedName name="print" localSheetId="1">#REF!</definedName>
    <definedName name="print" localSheetId="15">#REF!</definedName>
    <definedName name="print" localSheetId="22">#REF!</definedName>
    <definedName name="print" localSheetId="19">#REF!</definedName>
    <definedName name="print">#REF!</definedName>
    <definedName name="PRINT_ARE" localSheetId="0">#REF!</definedName>
    <definedName name="PRINT_ARE" localSheetId="5">#REF!</definedName>
    <definedName name="PRINT_ARE" localSheetId="6">#REF!</definedName>
    <definedName name="PRINT_ARE" localSheetId="10">#REF!</definedName>
    <definedName name="PRINT_ARE" localSheetId="9">#REF!</definedName>
    <definedName name="PRINT_ARE" localSheetId="14">#REF!</definedName>
    <definedName name="PRINT_ARE" localSheetId="21">#REF!</definedName>
    <definedName name="PRINT_ARE" localSheetId="11">#REF!</definedName>
    <definedName name="PRINT_ARE" localSheetId="15">#REF!</definedName>
    <definedName name="PRINT_ARE" localSheetId="22">#REF!</definedName>
    <definedName name="PRINT_ARE" localSheetId="7">#REF!</definedName>
    <definedName name="PRINT_ARE" localSheetId="8">#REF!</definedName>
    <definedName name="PRINT_ARE" localSheetId="12">#REF!</definedName>
    <definedName name="PRINT_ARE" localSheetId="13">#REF!</definedName>
    <definedName name="PRINT_ARE">#REF!</definedName>
    <definedName name="_xlnm.Print_Area" localSheetId="3">'  Coastal  Elec.Data '!$F$2968:$K$2988</definedName>
    <definedName name="_xlnm.Print_Area" localSheetId="24">'4 IN 1 PCHC Aliyar'!$A$1:$I$1071</definedName>
    <definedName name="_xlnm.Print_Area" localSheetId="0">abstract!$A$1:$S$915</definedName>
    <definedName name="_xlnm.Print_Area" localSheetId="18">'ALIYAR GENERAL ABSTRACT'!$A$1:$F$29</definedName>
    <definedName name="_xlnm.Print_Area" localSheetId="5">'ALIYAR OHT G.II'!$A$1:$J$88</definedName>
    <definedName name="_xlnm.Print_Area" localSheetId="10">'Aliyar septic tank II'!$A$1:$I$96</definedName>
    <definedName name="_xlnm.Print_Area" localSheetId="20">Building!$A$1:$S$916</definedName>
    <definedName name="_xlnm.Print_Area" localSheetId="14">'culvert G.I'!$A$1:$I$37</definedName>
    <definedName name="_xlnm.Print_Area" localSheetId="21">Develop!$A$1:$L$67</definedName>
    <definedName name="_xlnm.Print_Area" localSheetId="4">'lead  charge mangalam'!$A$1:$S$27</definedName>
    <definedName name="_xlnm.Print_Area" localSheetId="17">'LED Details'!$A$1:$I$56</definedName>
    <definedName name="_xlnm.Print_Area" localSheetId="16">NUMBERING!$A$1:$I$16</definedName>
    <definedName name="_xlnm.Print_Area" localSheetId="23">'PC 12 IN 1'!$A$1:$I$1025</definedName>
    <definedName name="_xlnm.Print_Area" localSheetId="2">'pile data ( M20 grade)'!$A$1:$H$162</definedName>
    <definedName name="_xlnm.Print_Area" localSheetId="1">'pile data ( M30 grade) (2)'!$A$1:$H$162</definedName>
    <definedName name="_xlnm.Print_Area" localSheetId="11">'Sep tank II design '!$A$1:$E$37</definedName>
    <definedName name="_xlnm.Print_Area" localSheetId="15">septank!$A$1:$I$96</definedName>
    <definedName name="_xlnm.Print_Area" localSheetId="28">Sheet1!$A$166:$G$238</definedName>
    <definedName name="_xlnm.Print_Area" localSheetId="22">'SI 2 in 1 ALIYAR '!$A$1:$H$1077</definedName>
    <definedName name="_xlnm.Print_Area" localSheetId="27">STEEL!$A$1:$J$712</definedName>
    <definedName name="_xlnm.Print_Area" localSheetId="8">sullage!$A$1:$I$41</definedName>
    <definedName name="_xlnm.Print_Area" localSheetId="12">'sump '!$A$1:$I$64</definedName>
    <definedName name="_xlnm.Print_Area" localSheetId="13">'sump design'!$A$1:$H$26</definedName>
    <definedName name="_xlnm.Print_Area" localSheetId="19">TILES!$A$1:$I$47</definedName>
    <definedName name="_xlnm.Print_Area" localSheetId="25">'Water supply Detailed'!$A$1:$H$115</definedName>
    <definedName name="_xlnm.Print_Area">#REF!</definedName>
    <definedName name="PRINT_AREA_" localSheetId="0">#REF!</definedName>
    <definedName name="PRINT_AREA_" localSheetId="5">#REF!</definedName>
    <definedName name="PRINT_AREA_" localSheetId="6">#REF!</definedName>
    <definedName name="PRINT_AREA_" localSheetId="10">#REF!</definedName>
    <definedName name="PRINT_AREA_" localSheetId="9">#REF!</definedName>
    <definedName name="PRINT_AREA_" localSheetId="14">#REF!</definedName>
    <definedName name="PRINT_AREA_" localSheetId="21">#REF!</definedName>
    <definedName name="PRINT_AREA_" localSheetId="11">#REF!</definedName>
    <definedName name="PRINT_AREA_" localSheetId="15">#REF!</definedName>
    <definedName name="PRINT_AREA_" localSheetId="22">#REF!</definedName>
    <definedName name="PRINT_AREA_" localSheetId="7">#REF!</definedName>
    <definedName name="PRINT_AREA_" localSheetId="8">#REF!</definedName>
    <definedName name="PRINT_AREA_" localSheetId="12">#REF!</definedName>
    <definedName name="PRINT_AREA_" localSheetId="13">#REF!</definedName>
    <definedName name="PRINT_AREA_">#REF!</definedName>
    <definedName name="PRINT_AREA_M" localSheetId="0">#REF!</definedName>
    <definedName name="PRINT_AREA_M" localSheetId="5">#REF!</definedName>
    <definedName name="PRINT_AREA_M" localSheetId="6">#REF!</definedName>
    <definedName name="PRINT_AREA_M" localSheetId="10">#REF!</definedName>
    <definedName name="PRINT_AREA_M" localSheetId="9">#REF!</definedName>
    <definedName name="PRINT_AREA_M" localSheetId="14">#REF!</definedName>
    <definedName name="PRINT_AREA_M" localSheetId="21">#REF!</definedName>
    <definedName name="PRINT_AREA_M" localSheetId="11">#REF!</definedName>
    <definedName name="PRINT_AREA_M" localSheetId="15">#REF!</definedName>
    <definedName name="PRINT_AREA_M" localSheetId="22">#REF!</definedName>
    <definedName name="PRINT_AREA_M" localSheetId="7">#REF!</definedName>
    <definedName name="PRINT_AREA_M" localSheetId="8">#REF!</definedName>
    <definedName name="PRINT_AREA_M" localSheetId="12">#REF!</definedName>
    <definedName name="PRINT_AREA_M" localSheetId="13">#REF!</definedName>
    <definedName name="PRINT_AREA_M">#REF!</definedName>
    <definedName name="Print_Area_MI" localSheetId="3">'  Coastal  Elec.Data '!$F$1:$K$213</definedName>
    <definedName name="PRINT_AREA_MI" localSheetId="24">#REF!</definedName>
    <definedName name="PRINT_AREA_MI" localSheetId="0">#REF!</definedName>
    <definedName name="PRINT_AREA_MI" localSheetId="18">#REF!</definedName>
    <definedName name="PRINT_AREA_MI" localSheetId="5">#REF!</definedName>
    <definedName name="PRINT_AREA_MI" localSheetId="6">#REF!</definedName>
    <definedName name="PRINT_AREA_MI" localSheetId="10">#REF!</definedName>
    <definedName name="PRINT_AREA_MI" localSheetId="9">#REF!</definedName>
    <definedName name="PRINT_AREA_MI" localSheetId="14">#REF!</definedName>
    <definedName name="PRINT_AREA_MI" localSheetId="21">#REF!</definedName>
    <definedName name="PRINT_AREA_MI" localSheetId="17">#REF!</definedName>
    <definedName name="PRINT_AREA_MI" localSheetId="16">#REF!</definedName>
    <definedName name="PRINT_AREA_MI" localSheetId="23">#REF!</definedName>
    <definedName name="PRINT_AREA_MI" localSheetId="2">#REF!</definedName>
    <definedName name="PRINT_AREA_MI" localSheetId="1">#REF!</definedName>
    <definedName name="PRINT_AREA_MI" localSheetId="11">#REF!</definedName>
    <definedName name="PRINT_AREA_MI" localSheetId="15">#REF!</definedName>
    <definedName name="PRINT_AREA_MI" localSheetId="22">#REF!</definedName>
    <definedName name="PRINT_AREA_MI" localSheetId="7">#REF!</definedName>
    <definedName name="PRINT_AREA_MI" localSheetId="8">#REF!</definedName>
    <definedName name="PRINT_AREA_MI" localSheetId="12">#REF!</definedName>
    <definedName name="PRINT_AREA_MI" localSheetId="13">#REF!</definedName>
    <definedName name="PRINT_AREA_MI" localSheetId="19">#REF!</definedName>
    <definedName name="PRINT_AREA_MI">#REF!</definedName>
    <definedName name="Print_T" localSheetId="0">#REF!</definedName>
    <definedName name="Print_T" localSheetId="5">#REF!</definedName>
    <definedName name="Print_T" localSheetId="6">#REF!</definedName>
    <definedName name="Print_T" localSheetId="10">#REF!</definedName>
    <definedName name="Print_T" localSheetId="9">#REF!</definedName>
    <definedName name="Print_T" localSheetId="14">#REF!</definedName>
    <definedName name="Print_T" localSheetId="21">#REF!</definedName>
    <definedName name="Print_T" localSheetId="11">#REF!</definedName>
    <definedName name="Print_T" localSheetId="15">#REF!</definedName>
    <definedName name="Print_T" localSheetId="22">#REF!</definedName>
    <definedName name="Print_T" localSheetId="7">#REF!</definedName>
    <definedName name="Print_T" localSheetId="8">#REF!</definedName>
    <definedName name="Print_T" localSheetId="12">#REF!</definedName>
    <definedName name="Print_T" localSheetId="13">#REF!</definedName>
    <definedName name="Print_T">#REF!</definedName>
    <definedName name="Print_Tit" localSheetId="0">#REF!</definedName>
    <definedName name="Print_Tit" localSheetId="5">#REF!</definedName>
    <definedName name="Print_Tit" localSheetId="6">#REF!</definedName>
    <definedName name="Print_Tit" localSheetId="10">#REF!</definedName>
    <definedName name="Print_Tit" localSheetId="9">#REF!</definedName>
    <definedName name="Print_Tit" localSheetId="14">#REF!</definedName>
    <definedName name="Print_Tit" localSheetId="21">#REF!</definedName>
    <definedName name="Print_Tit" localSheetId="11">#REF!</definedName>
    <definedName name="Print_Tit" localSheetId="15">#REF!</definedName>
    <definedName name="Print_Tit" localSheetId="22">#REF!</definedName>
    <definedName name="Print_Tit" localSheetId="7">#REF!</definedName>
    <definedName name="Print_Tit" localSheetId="8">#REF!</definedName>
    <definedName name="Print_Tit" localSheetId="12">#REF!</definedName>
    <definedName name="Print_Tit" localSheetId="13">#REF!</definedName>
    <definedName name="Print_Tit">#REF!</definedName>
    <definedName name="Print_Titl" localSheetId="0">#REF!</definedName>
    <definedName name="Print_Titl" localSheetId="5">#REF!</definedName>
    <definedName name="Print_Titl" localSheetId="6">#REF!</definedName>
    <definedName name="Print_Titl" localSheetId="10">#REF!</definedName>
    <definedName name="Print_Titl" localSheetId="9">#REF!</definedName>
    <definedName name="Print_Titl" localSheetId="14">#REF!</definedName>
    <definedName name="Print_Titl" localSheetId="21">#REF!</definedName>
    <definedName name="Print_Titl" localSheetId="11">#REF!</definedName>
    <definedName name="Print_Titl" localSheetId="15">#REF!</definedName>
    <definedName name="Print_Titl" localSheetId="22">#REF!</definedName>
    <definedName name="Print_Titl" localSheetId="7">#REF!</definedName>
    <definedName name="Print_Titl" localSheetId="8">#REF!</definedName>
    <definedName name="Print_Titl" localSheetId="12">#REF!</definedName>
    <definedName name="Print_Titl" localSheetId="13">#REF!</definedName>
    <definedName name="Print_Titl">#REF!</definedName>
    <definedName name="Print_Title" localSheetId="0">#REF!</definedName>
    <definedName name="Print_Title" localSheetId="18">#REF!</definedName>
    <definedName name="Print_Title" localSheetId="5">#REF!</definedName>
    <definedName name="Print_Title" localSheetId="6">#REF!</definedName>
    <definedName name="Print_Title" localSheetId="10">#REF!</definedName>
    <definedName name="Print_Title" localSheetId="9">#REF!</definedName>
    <definedName name="Print_Title" localSheetId="14">#REF!</definedName>
    <definedName name="Print_Title" localSheetId="21">#REF!</definedName>
    <definedName name="Print_Title" localSheetId="23">#REF!</definedName>
    <definedName name="Print_Title" localSheetId="11">#REF!</definedName>
    <definedName name="Print_Title" localSheetId="15">#REF!</definedName>
    <definedName name="Print_Title" localSheetId="22">#REF!</definedName>
    <definedName name="Print_Title" localSheetId="7">#REF!</definedName>
    <definedName name="Print_Title" localSheetId="8">#REF!</definedName>
    <definedName name="Print_Title" localSheetId="12">#REF!</definedName>
    <definedName name="Print_Title" localSheetId="13">#REF!</definedName>
    <definedName name="Print_Title">#REF!</definedName>
    <definedName name="_xlnm.Print_Titles" localSheetId="3">#REF!</definedName>
    <definedName name="_xlnm.Print_Titles" localSheetId="0">abstract!$5:$5</definedName>
    <definedName name="_xlnm.Print_Titles" localSheetId="18">'ALIYAR GENERAL ABSTRACT'!$3:$3</definedName>
    <definedName name="_xlnm.Print_Titles" localSheetId="5">'ALIYAR OHT G.II'!$4:$4</definedName>
    <definedName name="_xlnm.Print_Titles" localSheetId="6">'ALIYAR PP'!$6:$6</definedName>
    <definedName name="_xlnm.Print_Titles" localSheetId="10">'Aliyar septic tank II'!$5:$6</definedName>
    <definedName name="_xlnm.Print_Titles" localSheetId="20">Building!$5:$5</definedName>
    <definedName name="_xlnm.Print_Titles" localSheetId="21">Develop!$4:$4</definedName>
    <definedName name="_xlnm.Print_Titles" localSheetId="23">'PC 12 IN 1'!$6:$7</definedName>
    <definedName name="_xlnm.Print_Titles" localSheetId="2">#REF!</definedName>
    <definedName name="_xlnm.Print_Titles" localSheetId="1">#REF!</definedName>
    <definedName name="_xlnm.Print_Titles" localSheetId="15">septank!$5:$6</definedName>
    <definedName name="_xlnm.Print_Titles" localSheetId="22">'SI 2 in 1 ALIYAR '!$6:$7</definedName>
    <definedName name="_xlnm.Print_Titles" localSheetId="8">sullage!$5:$5</definedName>
    <definedName name="_xlnm.Print_Titles" localSheetId="12">'sump '!$5:$6</definedName>
    <definedName name="_xlnm.Print_Titles" localSheetId="19">#REF!</definedName>
    <definedName name="_xlnm.Print_Titles">#REF!</definedName>
    <definedName name="PRINT_TITLES_MI" localSheetId="3">'  Coastal  Elec.Data '!$GJ$7:$IG$7608</definedName>
    <definedName name="PRINT_TITLES_MI" localSheetId="24">#REF!</definedName>
    <definedName name="PRINT_TITLES_MI" localSheetId="0">#REF!</definedName>
    <definedName name="PRINT_TITLES_MI" localSheetId="18">#REF!</definedName>
    <definedName name="PRINT_TITLES_MI" localSheetId="5">#REF!</definedName>
    <definedName name="PRINT_TITLES_MI" localSheetId="6">#REF!</definedName>
    <definedName name="PRINT_TITLES_MI" localSheetId="10">#REF!</definedName>
    <definedName name="PRINT_TITLES_MI" localSheetId="9">#REF!</definedName>
    <definedName name="PRINT_TITLES_MI" localSheetId="14">#REF!</definedName>
    <definedName name="PRINT_TITLES_MI" localSheetId="21">#REF!</definedName>
    <definedName name="PRINT_TITLES_MI" localSheetId="17">#REF!</definedName>
    <definedName name="PRINT_TITLES_MI" localSheetId="16">#REF!</definedName>
    <definedName name="PRINT_TITLES_MI" localSheetId="23">#REF!</definedName>
    <definedName name="PRINT_TITLES_MI" localSheetId="2">#REF!</definedName>
    <definedName name="PRINT_TITLES_MI" localSheetId="1">#REF!</definedName>
    <definedName name="PRINT_TITLES_MI" localSheetId="11">#REF!</definedName>
    <definedName name="PRINT_TITLES_MI" localSheetId="15">#REF!</definedName>
    <definedName name="PRINT_TITLES_MI" localSheetId="22">#REF!</definedName>
    <definedName name="PRINT_TITLES_MI" localSheetId="7">#REF!</definedName>
    <definedName name="PRINT_TITLES_MI" localSheetId="8">#REF!</definedName>
    <definedName name="PRINT_TITLES_MI" localSheetId="12">#REF!</definedName>
    <definedName name="PRINT_TITLES_MI" localSheetId="13">#REF!</definedName>
    <definedName name="PRINT_TITLES_MI" localSheetId="19">#REF!</definedName>
    <definedName name="PRINT_TITLES_MI">#REF!</definedName>
    <definedName name="PRINT_TITLES_NW" localSheetId="0">#REF!</definedName>
    <definedName name="PRINT_TITLES_NW" localSheetId="5">#REF!</definedName>
    <definedName name="PRINT_TITLES_NW" localSheetId="6">#REF!</definedName>
    <definedName name="PRINT_TITLES_NW" localSheetId="10">#REF!</definedName>
    <definedName name="PRINT_TITLES_NW" localSheetId="9">#REF!</definedName>
    <definedName name="PRINT_TITLES_NW" localSheetId="14">#REF!</definedName>
    <definedName name="PRINT_TITLES_NW" localSheetId="21">#REF!</definedName>
    <definedName name="PRINT_TITLES_NW" localSheetId="11">#REF!</definedName>
    <definedName name="PRINT_TITLES_NW" localSheetId="15">#REF!</definedName>
    <definedName name="PRINT_TITLES_NW" localSheetId="22">#REF!</definedName>
    <definedName name="PRINT_TITLES_NW" localSheetId="7">#REF!</definedName>
    <definedName name="PRINT_TITLES_NW" localSheetId="8">#REF!</definedName>
    <definedName name="PRINT_TITLES_NW" localSheetId="12">#REF!</definedName>
    <definedName name="PRINT_TITLES_NW" localSheetId="13">#REF!</definedName>
    <definedName name="PRINT_TITLES_NW">#REF!</definedName>
    <definedName name="Print_titlesnew" localSheetId="0">#REF!</definedName>
    <definedName name="Print_titlesnew" localSheetId="5">#REF!</definedName>
    <definedName name="Print_titlesnew" localSheetId="6">#REF!</definedName>
    <definedName name="Print_titlesnew" localSheetId="10">#REF!</definedName>
    <definedName name="Print_titlesnew" localSheetId="9">#REF!</definedName>
    <definedName name="Print_titlesnew" localSheetId="14">#REF!</definedName>
    <definedName name="Print_titlesnew" localSheetId="21">#REF!</definedName>
    <definedName name="Print_titlesnew" localSheetId="11">#REF!</definedName>
    <definedName name="Print_titlesnew" localSheetId="15">#REF!</definedName>
    <definedName name="Print_titlesnew" localSheetId="22">#REF!</definedName>
    <definedName name="Print_titlesnew" localSheetId="7">#REF!</definedName>
    <definedName name="Print_titlesnew" localSheetId="8">#REF!</definedName>
    <definedName name="Print_titlesnew" localSheetId="12">#REF!</definedName>
    <definedName name="Print_titlesnew" localSheetId="13">#REF!</definedName>
    <definedName name="Print_titlesnew">#REF!</definedName>
    <definedName name="printarea1" localSheetId="0">#REF!</definedName>
    <definedName name="printarea1" localSheetId="5">#REF!</definedName>
    <definedName name="printarea1" localSheetId="6">#REF!</definedName>
    <definedName name="printarea1" localSheetId="10">#REF!</definedName>
    <definedName name="printarea1" localSheetId="9">#REF!</definedName>
    <definedName name="printarea1" localSheetId="14">#REF!</definedName>
    <definedName name="printarea1" localSheetId="21">#REF!</definedName>
    <definedName name="printarea1" localSheetId="11">#REF!</definedName>
    <definedName name="printarea1" localSheetId="15">#REF!</definedName>
    <definedName name="printarea1" localSheetId="22">#REF!</definedName>
    <definedName name="printarea1" localSheetId="7">#REF!</definedName>
    <definedName name="printarea1" localSheetId="8">#REF!</definedName>
    <definedName name="printarea1" localSheetId="12">#REF!</definedName>
    <definedName name="printarea1" localSheetId="13">#REF!</definedName>
    <definedName name="printarea1">#REF!</definedName>
    <definedName name="QQE" localSheetId="24">#REF!</definedName>
    <definedName name="QQE" localSheetId="0">#REF!</definedName>
    <definedName name="QQE" localSheetId="21">#REF!</definedName>
    <definedName name="QQE" localSheetId="17">#REF!</definedName>
    <definedName name="QQE" localSheetId="16">#REF!</definedName>
    <definedName name="QQE" localSheetId="15">#REF!</definedName>
    <definedName name="QQE" localSheetId="22">#REF!</definedName>
    <definedName name="QQE" localSheetId="19">#REF!</definedName>
    <definedName name="QQE">#REF!</definedName>
    <definedName name="QWE" localSheetId="24">#REF!</definedName>
    <definedName name="QWE" localSheetId="0">#REF!</definedName>
    <definedName name="QWE" localSheetId="21">#REF!</definedName>
    <definedName name="QWE" localSheetId="17">#REF!</definedName>
    <definedName name="QWE" localSheetId="16">#REF!</definedName>
    <definedName name="QWE" localSheetId="15">#REF!</definedName>
    <definedName name="QWE" localSheetId="22">#REF!</definedName>
    <definedName name="QWE" localSheetId="19">#REF!</definedName>
    <definedName name="QWE">#REF!</definedName>
    <definedName name="red" localSheetId="0">#REF!</definedName>
    <definedName name="red" localSheetId="5">#REF!</definedName>
    <definedName name="red" localSheetId="6">#REF!</definedName>
    <definedName name="red" localSheetId="10">#REF!</definedName>
    <definedName name="red" localSheetId="9">#REF!</definedName>
    <definedName name="red" localSheetId="14">#REF!</definedName>
    <definedName name="red" localSheetId="21">#REF!</definedName>
    <definedName name="red" localSheetId="11">#REF!</definedName>
    <definedName name="red" localSheetId="15">#REF!</definedName>
    <definedName name="red" localSheetId="22">#REF!</definedName>
    <definedName name="red" localSheetId="7">#REF!</definedName>
    <definedName name="red" localSheetId="8">#REF!</definedName>
    <definedName name="red" localSheetId="12">#REF!</definedName>
    <definedName name="red" localSheetId="13">#REF!</definedName>
    <definedName name="red">#REF!</definedName>
    <definedName name="S" localSheetId="0">#REF!</definedName>
    <definedName name="S" localSheetId="18">#REF!</definedName>
    <definedName name="S" localSheetId="5">#REF!</definedName>
    <definedName name="S" localSheetId="6">#REF!</definedName>
    <definedName name="S" localSheetId="10">#REF!</definedName>
    <definedName name="S" localSheetId="9">#REF!</definedName>
    <definedName name="S" localSheetId="14">#REF!</definedName>
    <definedName name="S" localSheetId="21">#REF!</definedName>
    <definedName name="S" localSheetId="23">#REF!</definedName>
    <definedName name="S" localSheetId="11">#REF!</definedName>
    <definedName name="S" localSheetId="15">#REF!</definedName>
    <definedName name="S" localSheetId="22">#REF!</definedName>
    <definedName name="S" localSheetId="7">#REF!</definedName>
    <definedName name="S" localSheetId="8">#REF!</definedName>
    <definedName name="S" localSheetId="12">#REF!</definedName>
    <definedName name="S" localSheetId="13">#REF!</definedName>
    <definedName name="S">#REF!</definedName>
    <definedName name="ss" localSheetId="0">#REF!</definedName>
    <definedName name="ss" localSheetId="5">#REF!</definedName>
    <definedName name="ss" localSheetId="6">#REF!</definedName>
    <definedName name="ss" localSheetId="10">#REF!</definedName>
    <definedName name="ss" localSheetId="9">#REF!</definedName>
    <definedName name="ss" localSheetId="14">#REF!</definedName>
    <definedName name="ss" localSheetId="21">#REF!</definedName>
    <definedName name="ss" localSheetId="11">#REF!</definedName>
    <definedName name="ss" localSheetId="15">#REF!</definedName>
    <definedName name="ss" localSheetId="22">#REF!</definedName>
    <definedName name="ss" localSheetId="7">#REF!</definedName>
    <definedName name="ss" localSheetId="8">#REF!</definedName>
    <definedName name="ss" localSheetId="12">#REF!</definedName>
    <definedName name="ss" localSheetId="13">#REF!</definedName>
    <definedName name="ss">#REF!</definedName>
    <definedName name="ssdde" localSheetId="0">#REF!</definedName>
    <definedName name="ssdde" localSheetId="5">#REF!</definedName>
    <definedName name="ssdde" localSheetId="6">#REF!</definedName>
    <definedName name="ssdde" localSheetId="10">#REF!</definedName>
    <definedName name="ssdde" localSheetId="9">#REF!</definedName>
    <definedName name="ssdde" localSheetId="14">#REF!</definedName>
    <definedName name="ssdde" localSheetId="21">#REF!</definedName>
    <definedName name="ssdde" localSheetId="11">#REF!</definedName>
    <definedName name="ssdde" localSheetId="15">#REF!</definedName>
    <definedName name="ssdde" localSheetId="22">#REF!</definedName>
    <definedName name="ssdde" localSheetId="7">#REF!</definedName>
    <definedName name="ssdde" localSheetId="8">#REF!</definedName>
    <definedName name="ssdde" localSheetId="12">#REF!</definedName>
    <definedName name="ssdde" localSheetId="13">#REF!</definedName>
    <definedName name="ssdde">#REF!</definedName>
  </definedNames>
  <calcPr calcId="162913" fullPrecision="0"/>
</workbook>
</file>

<file path=xl/calcChain.xml><?xml version="1.0" encoding="utf-8"?>
<calcChain xmlns="http://schemas.openxmlformats.org/spreadsheetml/2006/main">
  <c r="A1" i="112" l="1"/>
  <c r="C915" i="28"/>
  <c r="C66" i="82"/>
  <c r="L841" i="28"/>
  <c r="L840" i="28"/>
  <c r="L838" i="28"/>
  <c r="L837" i="28"/>
  <c r="L834" i="28"/>
  <c r="L799" i="28"/>
  <c r="L698" i="28"/>
  <c r="L676" i="28"/>
  <c r="L654" i="28"/>
  <c r="L650" i="28"/>
  <c r="L643" i="28"/>
  <c r="L637" i="28"/>
  <c r="L592" i="28"/>
  <c r="L575" i="28"/>
  <c r="L571" i="28"/>
  <c r="L567" i="28"/>
  <c r="L495" i="28"/>
  <c r="L494" i="28"/>
  <c r="L487" i="28"/>
  <c r="L480" i="28"/>
  <c r="L453" i="28"/>
  <c r="L447" i="28"/>
  <c r="L446" i="28"/>
  <c r="L437" i="28"/>
  <c r="L421" i="28"/>
  <c r="L405" i="28"/>
  <c r="L371" i="28"/>
  <c r="L370" i="28"/>
  <c r="L364" i="28"/>
  <c r="L359" i="28"/>
  <c r="L334" i="28"/>
  <c r="L279" i="28"/>
  <c r="L206" i="28"/>
  <c r="L176" i="28"/>
  <c r="L127" i="28"/>
  <c r="L126" i="28"/>
  <c r="L80" i="28"/>
  <c r="L13" i="28"/>
  <c r="H615" i="62"/>
  <c r="H346" i="62"/>
  <c r="H115" i="62"/>
  <c r="C946" i="114"/>
  <c r="C945" i="114"/>
  <c r="C944" i="114"/>
  <c r="C943" i="114"/>
  <c r="C942" i="114"/>
  <c r="C941" i="114"/>
  <c r="C940" i="114"/>
  <c r="C939" i="114"/>
  <c r="C938" i="114"/>
  <c r="C937" i="114"/>
  <c r="C936" i="114"/>
  <c r="C934" i="114"/>
  <c r="C933" i="114"/>
  <c r="C932" i="114"/>
  <c r="C931" i="114"/>
  <c r="C930" i="114"/>
  <c r="C929" i="114"/>
  <c r="C928" i="114"/>
  <c r="C927" i="114"/>
  <c r="C926" i="114"/>
  <c r="C925" i="114"/>
  <c r="C924" i="114"/>
  <c r="C923" i="114"/>
  <c r="C922" i="114"/>
  <c r="C921" i="114"/>
  <c r="C920" i="114"/>
  <c r="C919" i="114"/>
  <c r="C918" i="114"/>
  <c r="C917" i="114"/>
  <c r="C916" i="114"/>
  <c r="R910" i="114"/>
  <c r="S910" i="114" s="1"/>
  <c r="Q910" i="114"/>
  <c r="P909" i="114"/>
  <c r="Q909" i="114" s="1"/>
  <c r="J909" i="114"/>
  <c r="F909" i="114"/>
  <c r="C909" i="114"/>
  <c r="M909" i="114" s="1"/>
  <c r="P908" i="114"/>
  <c r="F908" i="114"/>
  <c r="N908" i="114" s="1"/>
  <c r="C908" i="114"/>
  <c r="J908" i="114" s="1"/>
  <c r="J907" i="114"/>
  <c r="F907" i="114"/>
  <c r="G907" i="114" s="1"/>
  <c r="C907" i="114"/>
  <c r="M907" i="114" s="1"/>
  <c r="J906" i="114"/>
  <c r="F906" i="114"/>
  <c r="N906" i="114" s="1"/>
  <c r="C906" i="114"/>
  <c r="M905" i="114"/>
  <c r="J905" i="114"/>
  <c r="F905" i="114"/>
  <c r="G905" i="114" s="1"/>
  <c r="J904" i="114"/>
  <c r="F904" i="114"/>
  <c r="G904" i="114" s="1"/>
  <c r="C904" i="114"/>
  <c r="M904" i="114" s="1"/>
  <c r="M903" i="114"/>
  <c r="J903" i="114"/>
  <c r="F903" i="114"/>
  <c r="N903" i="114" s="1"/>
  <c r="M902" i="114"/>
  <c r="J902" i="114"/>
  <c r="F902" i="114"/>
  <c r="F901" i="114"/>
  <c r="N901" i="114" s="1"/>
  <c r="C901" i="114"/>
  <c r="J901" i="114" s="1"/>
  <c r="M900" i="114"/>
  <c r="J900" i="114"/>
  <c r="F900" i="114"/>
  <c r="G900" i="114" s="1"/>
  <c r="M899" i="114"/>
  <c r="J899" i="114"/>
  <c r="F899" i="114"/>
  <c r="G899" i="114" s="1"/>
  <c r="Q898" i="114"/>
  <c r="J897" i="114"/>
  <c r="F897" i="114"/>
  <c r="G897" i="114" s="1"/>
  <c r="C897" i="114"/>
  <c r="M897" i="114" s="1"/>
  <c r="F896" i="114"/>
  <c r="N896" i="114" s="1"/>
  <c r="C896" i="114"/>
  <c r="J896" i="114" s="1"/>
  <c r="F895" i="114"/>
  <c r="C895" i="114"/>
  <c r="F894" i="114"/>
  <c r="N894" i="114" s="1"/>
  <c r="C894" i="114"/>
  <c r="J894" i="114" s="1"/>
  <c r="F893" i="114"/>
  <c r="C893" i="114"/>
  <c r="F892" i="114"/>
  <c r="N892" i="114" s="1"/>
  <c r="C892" i="114"/>
  <c r="J892" i="114" s="1"/>
  <c r="J891" i="114"/>
  <c r="F891" i="114"/>
  <c r="G891" i="114" s="1"/>
  <c r="C891" i="114"/>
  <c r="M891" i="114" s="1"/>
  <c r="F890" i="114"/>
  <c r="N890" i="114" s="1"/>
  <c r="C890" i="114"/>
  <c r="J890" i="114" s="1"/>
  <c r="J889" i="114"/>
  <c r="F889" i="114"/>
  <c r="G889" i="114" s="1"/>
  <c r="C889" i="114"/>
  <c r="M889" i="114" s="1"/>
  <c r="F888" i="114"/>
  <c r="N888" i="114" s="1"/>
  <c r="C888" i="114"/>
  <c r="J888" i="114" s="1"/>
  <c r="F887" i="114"/>
  <c r="G887" i="114" s="1"/>
  <c r="C887" i="114"/>
  <c r="F886" i="114"/>
  <c r="N886" i="114" s="1"/>
  <c r="C886" i="114"/>
  <c r="J886" i="114" s="1"/>
  <c r="M885" i="114"/>
  <c r="J885" i="114"/>
  <c r="F885" i="114"/>
  <c r="G885" i="114" s="1"/>
  <c r="M884" i="114"/>
  <c r="J884" i="114"/>
  <c r="F884" i="114"/>
  <c r="G884" i="114" s="1"/>
  <c r="M883" i="114"/>
  <c r="J883" i="114"/>
  <c r="F883" i="114"/>
  <c r="G883" i="114" s="1"/>
  <c r="M882" i="114"/>
  <c r="J882" i="114"/>
  <c r="F882" i="114"/>
  <c r="G882" i="114" s="1"/>
  <c r="F881" i="114"/>
  <c r="F880" i="114"/>
  <c r="N880" i="114" s="1"/>
  <c r="F879" i="114"/>
  <c r="M878" i="114"/>
  <c r="J878" i="114"/>
  <c r="F878" i="114"/>
  <c r="F877" i="114"/>
  <c r="N877" i="114" s="1"/>
  <c r="C877" i="114"/>
  <c r="J877" i="114" s="1"/>
  <c r="F876" i="114"/>
  <c r="F875" i="114"/>
  <c r="N875" i="114" s="1"/>
  <c r="F874" i="114"/>
  <c r="M873" i="114"/>
  <c r="J873" i="114"/>
  <c r="F873" i="114"/>
  <c r="N873" i="114" s="1"/>
  <c r="F872" i="114"/>
  <c r="N872" i="114" s="1"/>
  <c r="C872" i="114"/>
  <c r="J872" i="114" s="1"/>
  <c r="M871" i="114"/>
  <c r="J871" i="114"/>
  <c r="F871" i="114"/>
  <c r="G871" i="114" s="1"/>
  <c r="C870" i="114"/>
  <c r="Q870" i="114" s="1"/>
  <c r="C869" i="114"/>
  <c r="Q869" i="114" s="1"/>
  <c r="J868" i="114"/>
  <c r="F868" i="114"/>
  <c r="G868" i="114" s="1"/>
  <c r="C868" i="114"/>
  <c r="M868" i="114" s="1"/>
  <c r="F867" i="114"/>
  <c r="N867" i="114" s="1"/>
  <c r="C867" i="114"/>
  <c r="J867" i="114" s="1"/>
  <c r="F866" i="114"/>
  <c r="G866" i="114" s="1"/>
  <c r="C866" i="114"/>
  <c r="F865" i="114"/>
  <c r="N865" i="114" s="1"/>
  <c r="C865" i="114"/>
  <c r="J865" i="114" s="1"/>
  <c r="M864" i="114"/>
  <c r="J864" i="114"/>
  <c r="F864" i="114"/>
  <c r="G864" i="114" s="1"/>
  <c r="F863" i="114"/>
  <c r="C863" i="114"/>
  <c r="F862" i="114"/>
  <c r="N862" i="114" s="1"/>
  <c r="C862" i="114"/>
  <c r="J862" i="114" s="1"/>
  <c r="J861" i="114"/>
  <c r="F861" i="114"/>
  <c r="G861" i="114" s="1"/>
  <c r="C861" i="114"/>
  <c r="M861" i="114" s="1"/>
  <c r="F860" i="114"/>
  <c r="N860" i="114" s="1"/>
  <c r="F859" i="114"/>
  <c r="F858" i="114"/>
  <c r="N858" i="114" s="1"/>
  <c r="C858" i="114"/>
  <c r="F857" i="114"/>
  <c r="F856" i="114"/>
  <c r="N856" i="114" s="1"/>
  <c r="F855" i="114"/>
  <c r="F854" i="114"/>
  <c r="N854" i="114" s="1"/>
  <c r="F853" i="114"/>
  <c r="M852" i="114"/>
  <c r="J852" i="114"/>
  <c r="F852" i="114"/>
  <c r="F851" i="114"/>
  <c r="N851" i="114" s="1"/>
  <c r="C851" i="114"/>
  <c r="J851" i="114" s="1"/>
  <c r="F850" i="114"/>
  <c r="C850" i="114"/>
  <c r="M850" i="114" s="1"/>
  <c r="F849" i="114"/>
  <c r="N849" i="114" s="1"/>
  <c r="C849" i="114"/>
  <c r="J849" i="114" s="1"/>
  <c r="F848" i="114"/>
  <c r="C848" i="114"/>
  <c r="M848" i="114" s="1"/>
  <c r="F847" i="114"/>
  <c r="N847" i="114" s="1"/>
  <c r="C847" i="114"/>
  <c r="J847" i="114" s="1"/>
  <c r="M846" i="114"/>
  <c r="J846" i="114"/>
  <c r="F846" i="114"/>
  <c r="G846" i="114" s="1"/>
  <c r="C845" i="114"/>
  <c r="Q845" i="114" s="1"/>
  <c r="C844" i="114"/>
  <c r="Q844" i="114" s="1"/>
  <c r="C843" i="114"/>
  <c r="Q843" i="114" s="1"/>
  <c r="Q842" i="114"/>
  <c r="Q841" i="114"/>
  <c r="L841" i="114"/>
  <c r="M841" i="114" s="1"/>
  <c r="F841" i="114"/>
  <c r="G841" i="114" s="1"/>
  <c r="Q840" i="114"/>
  <c r="L840" i="114"/>
  <c r="M840" i="114" s="1"/>
  <c r="I840" i="114"/>
  <c r="J840" i="114" s="1"/>
  <c r="F840" i="114"/>
  <c r="G840" i="114" s="1"/>
  <c r="Q839" i="114"/>
  <c r="Q838" i="114"/>
  <c r="M838" i="114"/>
  <c r="L838" i="114"/>
  <c r="F838" i="114"/>
  <c r="Q837" i="114"/>
  <c r="M837" i="114"/>
  <c r="L837" i="114"/>
  <c r="I837" i="114"/>
  <c r="J837" i="114" s="1"/>
  <c r="F837" i="114"/>
  <c r="C836" i="114"/>
  <c r="Q836" i="114" s="1"/>
  <c r="C835" i="114"/>
  <c r="Q835" i="114" s="1"/>
  <c r="Q834" i="114"/>
  <c r="L834" i="114"/>
  <c r="M834" i="114" s="1"/>
  <c r="I834" i="114"/>
  <c r="J834" i="114" s="1"/>
  <c r="F834" i="114"/>
  <c r="G834" i="114" s="1"/>
  <c r="F833" i="114"/>
  <c r="C833" i="114"/>
  <c r="C832" i="114"/>
  <c r="Q832" i="114" s="1"/>
  <c r="J831" i="114"/>
  <c r="F831" i="114"/>
  <c r="G831" i="114" s="1"/>
  <c r="C831" i="114"/>
  <c r="M831" i="114" s="1"/>
  <c r="F830" i="114"/>
  <c r="N830" i="114" s="1"/>
  <c r="C830" i="114"/>
  <c r="J830" i="114" s="1"/>
  <c r="F829" i="114"/>
  <c r="G829" i="114" s="1"/>
  <c r="C829" i="114"/>
  <c r="F828" i="114"/>
  <c r="N828" i="114" s="1"/>
  <c r="C828" i="114"/>
  <c r="J828" i="114" s="1"/>
  <c r="M827" i="114"/>
  <c r="J827" i="114"/>
  <c r="F827" i="114"/>
  <c r="G827" i="114" s="1"/>
  <c r="M826" i="114"/>
  <c r="J826" i="114"/>
  <c r="F826" i="114"/>
  <c r="G826" i="114" s="1"/>
  <c r="M825" i="114"/>
  <c r="J825" i="114"/>
  <c r="F825" i="114"/>
  <c r="G825" i="114" s="1"/>
  <c r="M824" i="114"/>
  <c r="J824" i="114"/>
  <c r="F824" i="114"/>
  <c r="G824" i="114" s="1"/>
  <c r="F823" i="114"/>
  <c r="C823" i="114"/>
  <c r="F822" i="114"/>
  <c r="N822" i="114" s="1"/>
  <c r="C822" i="114"/>
  <c r="J822" i="114" s="1"/>
  <c r="J821" i="114"/>
  <c r="F821" i="114"/>
  <c r="C821" i="114"/>
  <c r="M821" i="114" s="1"/>
  <c r="F820" i="114"/>
  <c r="N820" i="114" s="1"/>
  <c r="C820" i="114"/>
  <c r="J820" i="114" s="1"/>
  <c r="J819" i="114"/>
  <c r="F819" i="114"/>
  <c r="G819" i="114" s="1"/>
  <c r="C819" i="114"/>
  <c r="M819" i="114" s="1"/>
  <c r="M818" i="114"/>
  <c r="J818" i="114"/>
  <c r="F818" i="114"/>
  <c r="M817" i="114"/>
  <c r="J817" i="114"/>
  <c r="G817" i="114"/>
  <c r="F817" i="114"/>
  <c r="N817" i="114" s="1"/>
  <c r="F816" i="114"/>
  <c r="N816" i="114" s="1"/>
  <c r="C816" i="114"/>
  <c r="J816" i="114" s="1"/>
  <c r="F815" i="114"/>
  <c r="C815" i="114"/>
  <c r="M814" i="114"/>
  <c r="J814" i="114"/>
  <c r="G814" i="114"/>
  <c r="F814" i="114"/>
  <c r="N814" i="114" s="1"/>
  <c r="B814" i="114"/>
  <c r="J813" i="114"/>
  <c r="F813" i="114"/>
  <c r="C813" i="114"/>
  <c r="M813" i="114" s="1"/>
  <c r="F812" i="114"/>
  <c r="N812" i="114" s="1"/>
  <c r="C812" i="114"/>
  <c r="J812" i="114" s="1"/>
  <c r="J811" i="114"/>
  <c r="F811" i="114"/>
  <c r="G811" i="114" s="1"/>
  <c r="C811" i="114"/>
  <c r="M811" i="114" s="1"/>
  <c r="F810" i="114"/>
  <c r="N810" i="114" s="1"/>
  <c r="C810" i="114"/>
  <c r="J810" i="114" s="1"/>
  <c r="M809" i="114"/>
  <c r="J809" i="114"/>
  <c r="F809" i="114"/>
  <c r="G809" i="114" s="1"/>
  <c r="F808" i="114"/>
  <c r="C808" i="114"/>
  <c r="M807" i="114"/>
  <c r="J807" i="114"/>
  <c r="F807" i="114"/>
  <c r="N807" i="114" s="1"/>
  <c r="M806" i="114"/>
  <c r="J806" i="114"/>
  <c r="F806" i="114"/>
  <c r="N806" i="114" s="1"/>
  <c r="F805" i="114"/>
  <c r="N805" i="114" s="1"/>
  <c r="C805" i="114"/>
  <c r="J805" i="114" s="1"/>
  <c r="M804" i="114"/>
  <c r="J804" i="114"/>
  <c r="F804" i="114"/>
  <c r="G804" i="114" s="1"/>
  <c r="F803" i="114"/>
  <c r="C803" i="114"/>
  <c r="Q803" i="114" s="1"/>
  <c r="F802" i="114"/>
  <c r="C802" i="114"/>
  <c r="Q802" i="114" s="1"/>
  <c r="C801" i="114"/>
  <c r="Q801" i="114" s="1"/>
  <c r="C800" i="114"/>
  <c r="Q800" i="114" s="1"/>
  <c r="Q799" i="114"/>
  <c r="L799" i="114"/>
  <c r="M799" i="114" s="1"/>
  <c r="I799" i="114"/>
  <c r="J799" i="114" s="1"/>
  <c r="G799" i="114"/>
  <c r="F799" i="114"/>
  <c r="F798" i="114"/>
  <c r="N798" i="114" s="1"/>
  <c r="C798" i="114"/>
  <c r="J798" i="114" s="1"/>
  <c r="F797" i="114"/>
  <c r="C797" i="114"/>
  <c r="F796" i="114"/>
  <c r="N796" i="114" s="1"/>
  <c r="C796" i="114"/>
  <c r="J796" i="114" s="1"/>
  <c r="J795" i="114"/>
  <c r="F795" i="114"/>
  <c r="C795" i="114"/>
  <c r="M795" i="114" s="1"/>
  <c r="M794" i="114"/>
  <c r="J794" i="114"/>
  <c r="F794" i="114"/>
  <c r="F793" i="114"/>
  <c r="N793" i="114" s="1"/>
  <c r="C793" i="114"/>
  <c r="J793" i="114" s="1"/>
  <c r="J792" i="114"/>
  <c r="F792" i="114"/>
  <c r="C792" i="114"/>
  <c r="M792" i="114" s="1"/>
  <c r="F791" i="114"/>
  <c r="N791" i="114" s="1"/>
  <c r="C791" i="114"/>
  <c r="J791" i="114" s="1"/>
  <c r="J790" i="114"/>
  <c r="F790" i="114"/>
  <c r="G790" i="114" s="1"/>
  <c r="C790" i="114"/>
  <c r="M790" i="114" s="1"/>
  <c r="F789" i="114"/>
  <c r="N789" i="114" s="1"/>
  <c r="C789" i="114"/>
  <c r="J789" i="114" s="1"/>
  <c r="F788" i="114"/>
  <c r="C788" i="114"/>
  <c r="M787" i="114"/>
  <c r="J787" i="114"/>
  <c r="F787" i="114"/>
  <c r="N787" i="114" s="1"/>
  <c r="F786" i="114"/>
  <c r="N786" i="114" s="1"/>
  <c r="C786" i="114"/>
  <c r="J786" i="114" s="1"/>
  <c r="J785" i="114"/>
  <c r="F785" i="114"/>
  <c r="G785" i="114" s="1"/>
  <c r="C785" i="114"/>
  <c r="M785" i="114" s="1"/>
  <c r="F784" i="114"/>
  <c r="N784" i="114" s="1"/>
  <c r="C784" i="114"/>
  <c r="J784" i="114" s="1"/>
  <c r="M783" i="114"/>
  <c r="J783" i="114"/>
  <c r="F783" i="114"/>
  <c r="G783" i="114" s="1"/>
  <c r="M782" i="114"/>
  <c r="J782" i="114"/>
  <c r="F782" i="114"/>
  <c r="G782" i="114" s="1"/>
  <c r="M781" i="114"/>
  <c r="J781" i="114"/>
  <c r="F781" i="114"/>
  <c r="G781" i="114" s="1"/>
  <c r="M780" i="114"/>
  <c r="J780" i="114"/>
  <c r="F780" i="114"/>
  <c r="G780" i="114" s="1"/>
  <c r="M779" i="114"/>
  <c r="J779" i="114"/>
  <c r="F779" i="114"/>
  <c r="G779" i="114" s="1"/>
  <c r="M778" i="114"/>
  <c r="J778" i="114"/>
  <c r="F778" i="114"/>
  <c r="G778" i="114" s="1"/>
  <c r="F777" i="114"/>
  <c r="G777" i="114" s="1"/>
  <c r="C777" i="114"/>
  <c r="M776" i="114"/>
  <c r="J776" i="114"/>
  <c r="G776" i="114"/>
  <c r="F776" i="114"/>
  <c r="N776" i="114" s="1"/>
  <c r="M775" i="114"/>
  <c r="J775" i="114"/>
  <c r="F775" i="114"/>
  <c r="M774" i="114"/>
  <c r="J774" i="114"/>
  <c r="F774" i="114"/>
  <c r="N774" i="114" s="1"/>
  <c r="M773" i="114"/>
  <c r="J773" i="114"/>
  <c r="G773" i="114"/>
  <c r="F773" i="114"/>
  <c r="N773" i="114" s="1"/>
  <c r="M772" i="114"/>
  <c r="J772" i="114"/>
  <c r="F772" i="114"/>
  <c r="N772" i="114" s="1"/>
  <c r="M771" i="114"/>
  <c r="J771" i="114"/>
  <c r="G771" i="114"/>
  <c r="F771" i="114"/>
  <c r="N771" i="114" s="1"/>
  <c r="M770" i="114"/>
  <c r="J770" i="114"/>
  <c r="F770" i="114"/>
  <c r="N770" i="114" s="1"/>
  <c r="M769" i="114"/>
  <c r="J769" i="114"/>
  <c r="F769" i="114"/>
  <c r="N769" i="114" s="1"/>
  <c r="M768" i="114"/>
  <c r="J768" i="114"/>
  <c r="F768" i="114"/>
  <c r="N768" i="114" s="1"/>
  <c r="M767" i="114"/>
  <c r="J767" i="114"/>
  <c r="F767" i="114"/>
  <c r="M766" i="114"/>
  <c r="J766" i="114"/>
  <c r="F766" i="114"/>
  <c r="N766" i="114" s="1"/>
  <c r="M765" i="114"/>
  <c r="J765" i="114"/>
  <c r="G765" i="114"/>
  <c r="F765" i="114"/>
  <c r="N765" i="114" s="1"/>
  <c r="M764" i="114"/>
  <c r="J764" i="114"/>
  <c r="F764" i="114"/>
  <c r="N764" i="114" s="1"/>
  <c r="M763" i="114"/>
  <c r="J763" i="114"/>
  <c r="G763" i="114"/>
  <c r="F763" i="114"/>
  <c r="N763" i="114" s="1"/>
  <c r="M762" i="114"/>
  <c r="J762" i="114"/>
  <c r="F762" i="114"/>
  <c r="M761" i="114"/>
  <c r="J761" i="114"/>
  <c r="F761" i="114"/>
  <c r="M760" i="114"/>
  <c r="J760" i="114"/>
  <c r="G760" i="114"/>
  <c r="F760" i="114"/>
  <c r="N760" i="114" s="1"/>
  <c r="M759" i="114"/>
  <c r="J759" i="114"/>
  <c r="F759" i="114"/>
  <c r="N759" i="114" s="1"/>
  <c r="M758" i="114"/>
  <c r="J758" i="114"/>
  <c r="G758" i="114"/>
  <c r="F758" i="114"/>
  <c r="N758" i="114" s="1"/>
  <c r="M757" i="114"/>
  <c r="J757" i="114"/>
  <c r="G757" i="114"/>
  <c r="F757" i="114"/>
  <c r="N757" i="114" s="1"/>
  <c r="M756" i="114"/>
  <c r="J756" i="114"/>
  <c r="F756" i="114"/>
  <c r="N756" i="114" s="1"/>
  <c r="M755" i="114"/>
  <c r="J755" i="114"/>
  <c r="F755" i="114"/>
  <c r="M754" i="114"/>
  <c r="J754" i="114"/>
  <c r="G754" i="114"/>
  <c r="F754" i="114"/>
  <c r="N754" i="114" s="1"/>
  <c r="M753" i="114"/>
  <c r="J753" i="114"/>
  <c r="G753" i="114"/>
  <c r="F753" i="114"/>
  <c r="N753" i="114" s="1"/>
  <c r="M752" i="114"/>
  <c r="J752" i="114"/>
  <c r="F752" i="114"/>
  <c r="N752" i="114" s="1"/>
  <c r="M751" i="114"/>
  <c r="J751" i="114"/>
  <c r="F751" i="114"/>
  <c r="F750" i="114"/>
  <c r="N750" i="114" s="1"/>
  <c r="C750" i="114"/>
  <c r="J750" i="114" s="1"/>
  <c r="F749" i="114"/>
  <c r="C749" i="114"/>
  <c r="M749" i="114" s="1"/>
  <c r="F748" i="114"/>
  <c r="N748" i="114" s="1"/>
  <c r="C748" i="114"/>
  <c r="J748" i="114" s="1"/>
  <c r="J747" i="114"/>
  <c r="F747" i="114"/>
  <c r="G747" i="114" s="1"/>
  <c r="C747" i="114"/>
  <c r="M747" i="114" s="1"/>
  <c r="M746" i="114"/>
  <c r="J746" i="114"/>
  <c r="F746" i="114"/>
  <c r="N746" i="114" s="1"/>
  <c r="F745" i="114"/>
  <c r="N745" i="114" s="1"/>
  <c r="F744" i="114"/>
  <c r="F743" i="114"/>
  <c r="N743" i="114" s="1"/>
  <c r="F742" i="114"/>
  <c r="F741" i="114"/>
  <c r="N741" i="114" s="1"/>
  <c r="F740" i="114"/>
  <c r="F739" i="114"/>
  <c r="N739" i="114" s="1"/>
  <c r="F738" i="114"/>
  <c r="F737" i="114"/>
  <c r="N737" i="114" s="1"/>
  <c r="C737" i="114"/>
  <c r="J737" i="114" s="1"/>
  <c r="M736" i="114"/>
  <c r="J736" i="114"/>
  <c r="F736" i="114"/>
  <c r="G736" i="114" s="1"/>
  <c r="M735" i="114"/>
  <c r="J735" i="114"/>
  <c r="F735" i="114"/>
  <c r="G735" i="114" s="1"/>
  <c r="M734" i="114"/>
  <c r="J734" i="114"/>
  <c r="F734" i="114"/>
  <c r="G734" i="114" s="1"/>
  <c r="M733" i="114"/>
  <c r="J733" i="114"/>
  <c r="F733" i="114"/>
  <c r="G733" i="114" s="1"/>
  <c r="M732" i="114"/>
  <c r="J732" i="114"/>
  <c r="F732" i="114"/>
  <c r="G732" i="114" s="1"/>
  <c r="M731" i="114"/>
  <c r="J731" i="114"/>
  <c r="F731" i="114"/>
  <c r="G731" i="114" s="1"/>
  <c r="M730" i="114"/>
  <c r="J730" i="114"/>
  <c r="F730" i="114"/>
  <c r="G730" i="114" s="1"/>
  <c r="M729" i="114"/>
  <c r="J729" i="114"/>
  <c r="F729" i="114"/>
  <c r="G729" i="114" s="1"/>
  <c r="M728" i="114"/>
  <c r="J728" i="114"/>
  <c r="F728" i="114"/>
  <c r="G728" i="114" s="1"/>
  <c r="M727" i="114"/>
  <c r="J727" i="114"/>
  <c r="F727" i="114"/>
  <c r="G727" i="114" s="1"/>
  <c r="M726" i="114"/>
  <c r="J726" i="114"/>
  <c r="F726" i="114"/>
  <c r="G726" i="114" s="1"/>
  <c r="M725" i="114"/>
  <c r="J725" i="114"/>
  <c r="F725" i="114"/>
  <c r="G725" i="114" s="1"/>
  <c r="M724" i="114"/>
  <c r="J724" i="114"/>
  <c r="F724" i="114"/>
  <c r="G724" i="114" s="1"/>
  <c r="M723" i="114"/>
  <c r="J723" i="114"/>
  <c r="F723" i="114"/>
  <c r="G723" i="114" s="1"/>
  <c r="M722" i="114"/>
  <c r="J722" i="114"/>
  <c r="F722" i="114"/>
  <c r="G722" i="114" s="1"/>
  <c r="M721" i="114"/>
  <c r="J721" i="114"/>
  <c r="F721" i="114"/>
  <c r="G721" i="114" s="1"/>
  <c r="M720" i="114"/>
  <c r="J720" i="114"/>
  <c r="F720" i="114"/>
  <c r="G720" i="114" s="1"/>
  <c r="M719" i="114"/>
  <c r="J719" i="114"/>
  <c r="F719" i="114"/>
  <c r="G719" i="114" s="1"/>
  <c r="M718" i="114"/>
  <c r="J718" i="114"/>
  <c r="F718" i="114"/>
  <c r="G718" i="114" s="1"/>
  <c r="M717" i="114"/>
  <c r="J717" i="114"/>
  <c r="F717" i="114"/>
  <c r="G717" i="114" s="1"/>
  <c r="M716" i="114"/>
  <c r="J716" i="114"/>
  <c r="F716" i="114"/>
  <c r="G716" i="114" s="1"/>
  <c r="M715" i="114"/>
  <c r="J715" i="114"/>
  <c r="F715" i="114"/>
  <c r="G715" i="114" s="1"/>
  <c r="A715" i="114"/>
  <c r="M714" i="114"/>
  <c r="J714" i="114"/>
  <c r="F714" i="114"/>
  <c r="F713" i="114"/>
  <c r="N713" i="114" s="1"/>
  <c r="C713" i="114"/>
  <c r="J713" i="114" s="1"/>
  <c r="F712" i="114"/>
  <c r="C712" i="114"/>
  <c r="M712" i="114" s="1"/>
  <c r="M711" i="114"/>
  <c r="J711" i="114"/>
  <c r="F711" i="114"/>
  <c r="M710" i="114"/>
  <c r="J710" i="114"/>
  <c r="G710" i="114"/>
  <c r="F710" i="114"/>
  <c r="N710" i="114" s="1"/>
  <c r="F709" i="114"/>
  <c r="N709" i="114" s="1"/>
  <c r="C709" i="114"/>
  <c r="J709" i="114" s="1"/>
  <c r="F708" i="114"/>
  <c r="C708" i="114"/>
  <c r="M707" i="114"/>
  <c r="J707" i="114"/>
  <c r="G707" i="114"/>
  <c r="F707" i="114"/>
  <c r="N707" i="114" s="1"/>
  <c r="F706" i="114"/>
  <c r="N706" i="114" s="1"/>
  <c r="C706" i="114"/>
  <c r="J706" i="114" s="1"/>
  <c r="F705" i="114"/>
  <c r="C705" i="114"/>
  <c r="F704" i="114"/>
  <c r="N704" i="114" s="1"/>
  <c r="C704" i="114"/>
  <c r="J704" i="114" s="1"/>
  <c r="C703" i="114"/>
  <c r="Q703" i="114" s="1"/>
  <c r="M702" i="114"/>
  <c r="J702" i="114"/>
  <c r="F702" i="114"/>
  <c r="C701" i="114"/>
  <c r="Q701" i="114" s="1"/>
  <c r="J700" i="114"/>
  <c r="F700" i="114"/>
  <c r="G700" i="114" s="1"/>
  <c r="C700" i="114"/>
  <c r="M700" i="114" s="1"/>
  <c r="C699" i="114"/>
  <c r="Q699" i="114" s="1"/>
  <c r="L698" i="114"/>
  <c r="I698" i="114"/>
  <c r="F698" i="114"/>
  <c r="C698" i="114"/>
  <c r="Q698" i="114" s="1"/>
  <c r="J697" i="114"/>
  <c r="F697" i="114"/>
  <c r="C697" i="114"/>
  <c r="M697" i="114" s="1"/>
  <c r="F696" i="114"/>
  <c r="N696" i="114" s="1"/>
  <c r="C696" i="114"/>
  <c r="J696" i="114" s="1"/>
  <c r="B696" i="114"/>
  <c r="F695" i="114"/>
  <c r="N695" i="114" s="1"/>
  <c r="C695" i="114"/>
  <c r="J695" i="114" s="1"/>
  <c r="B695" i="114"/>
  <c r="C694" i="114"/>
  <c r="Q694" i="114" s="1"/>
  <c r="H693" i="114"/>
  <c r="I693" i="114" s="1"/>
  <c r="C693" i="114"/>
  <c r="Q693" i="114" s="1"/>
  <c r="F692" i="114"/>
  <c r="N692" i="114" s="1"/>
  <c r="C692" i="114"/>
  <c r="J692" i="114" s="1"/>
  <c r="C691" i="114"/>
  <c r="Q691" i="114" s="1"/>
  <c r="F690" i="114"/>
  <c r="N690" i="114" s="1"/>
  <c r="C690" i="114"/>
  <c r="J690" i="114" s="1"/>
  <c r="F689" i="114"/>
  <c r="C689" i="114"/>
  <c r="C688" i="114"/>
  <c r="Q688" i="114" s="1"/>
  <c r="C687" i="114"/>
  <c r="Q687" i="114" s="1"/>
  <c r="F686" i="114"/>
  <c r="N686" i="114" s="1"/>
  <c r="C686" i="114"/>
  <c r="J686" i="114" s="1"/>
  <c r="F685" i="114"/>
  <c r="C685" i="114"/>
  <c r="F684" i="114"/>
  <c r="N684" i="114" s="1"/>
  <c r="C684" i="114"/>
  <c r="J684" i="114" s="1"/>
  <c r="J683" i="114"/>
  <c r="F683" i="114"/>
  <c r="G683" i="114" s="1"/>
  <c r="C683" i="114"/>
  <c r="M683" i="114" s="1"/>
  <c r="M682" i="114"/>
  <c r="J682" i="114"/>
  <c r="G682" i="114"/>
  <c r="F682" i="114"/>
  <c r="N682" i="114" s="1"/>
  <c r="C681" i="114"/>
  <c r="Q681" i="114" s="1"/>
  <c r="C680" i="114"/>
  <c r="Q680" i="114" s="1"/>
  <c r="F679" i="114"/>
  <c r="N679" i="114" s="1"/>
  <c r="C679" i="114"/>
  <c r="J679" i="114" s="1"/>
  <c r="C678" i="114"/>
  <c r="Q678" i="114" s="1"/>
  <c r="C677" i="114"/>
  <c r="Q677" i="114" s="1"/>
  <c r="Q676" i="114"/>
  <c r="L676" i="114"/>
  <c r="M676" i="114" s="1"/>
  <c r="J676" i="114"/>
  <c r="I676" i="114"/>
  <c r="F676" i="114"/>
  <c r="F675" i="114"/>
  <c r="N675" i="114" s="1"/>
  <c r="C675" i="114"/>
  <c r="J675" i="114" s="1"/>
  <c r="J674" i="114"/>
  <c r="F674" i="114"/>
  <c r="G674" i="114" s="1"/>
  <c r="C674" i="114"/>
  <c r="M674" i="114" s="1"/>
  <c r="F673" i="114"/>
  <c r="N673" i="114" s="1"/>
  <c r="C673" i="114"/>
  <c r="J673" i="114" s="1"/>
  <c r="M672" i="114"/>
  <c r="J672" i="114"/>
  <c r="F672" i="114"/>
  <c r="G672" i="114" s="1"/>
  <c r="C671" i="114"/>
  <c r="Q671" i="114" s="1"/>
  <c r="F670" i="114"/>
  <c r="N670" i="114" s="1"/>
  <c r="C670" i="114"/>
  <c r="J670" i="114" s="1"/>
  <c r="J669" i="114"/>
  <c r="F669" i="114"/>
  <c r="G669" i="114" s="1"/>
  <c r="C669" i="114"/>
  <c r="M669" i="114" s="1"/>
  <c r="C668" i="114"/>
  <c r="Q668" i="114" s="1"/>
  <c r="C667" i="114"/>
  <c r="Q667" i="114" s="1"/>
  <c r="F666" i="114"/>
  <c r="N666" i="114" s="1"/>
  <c r="C666" i="114"/>
  <c r="J666" i="114" s="1"/>
  <c r="J665" i="114"/>
  <c r="F665" i="114"/>
  <c r="G665" i="114" s="1"/>
  <c r="C665" i="114"/>
  <c r="M665" i="114" s="1"/>
  <c r="C664" i="114"/>
  <c r="Q664" i="114" s="1"/>
  <c r="C663" i="114"/>
  <c r="Q663" i="114" s="1"/>
  <c r="F662" i="114"/>
  <c r="N662" i="114" s="1"/>
  <c r="C662" i="114"/>
  <c r="J662" i="114" s="1"/>
  <c r="C661" i="114"/>
  <c r="Q661" i="114" s="1"/>
  <c r="C660" i="114"/>
  <c r="Q660" i="114" s="1"/>
  <c r="C659" i="114"/>
  <c r="Q659" i="114" s="1"/>
  <c r="C658" i="114"/>
  <c r="Q658" i="114" s="1"/>
  <c r="C657" i="114"/>
  <c r="Q657" i="114" s="1"/>
  <c r="C656" i="114"/>
  <c r="Q656" i="114" s="1"/>
  <c r="C655" i="114"/>
  <c r="Q655" i="114" s="1"/>
  <c r="Q654" i="114"/>
  <c r="L654" i="114"/>
  <c r="M654" i="114" s="1"/>
  <c r="I654" i="114"/>
  <c r="J654" i="114" s="1"/>
  <c r="F654" i="114"/>
  <c r="G654" i="114" s="1"/>
  <c r="C653" i="114"/>
  <c r="Q653" i="114" s="1"/>
  <c r="C652" i="114"/>
  <c r="Q652" i="114" s="1"/>
  <c r="C651" i="114"/>
  <c r="Q651" i="114" s="1"/>
  <c r="Q650" i="114"/>
  <c r="L650" i="114"/>
  <c r="M650" i="114" s="1"/>
  <c r="I650" i="114"/>
  <c r="J650" i="114" s="1"/>
  <c r="F650" i="114"/>
  <c r="G650" i="114" s="1"/>
  <c r="F649" i="114"/>
  <c r="G649" i="114" s="1"/>
  <c r="C649" i="114"/>
  <c r="M649" i="114" s="1"/>
  <c r="F648" i="114"/>
  <c r="N648" i="114" s="1"/>
  <c r="C648" i="114"/>
  <c r="J648" i="114" s="1"/>
  <c r="F647" i="114"/>
  <c r="C647" i="114"/>
  <c r="C646" i="114"/>
  <c r="Q646" i="114" s="1"/>
  <c r="F645" i="114"/>
  <c r="G645" i="114" s="1"/>
  <c r="C645" i="114"/>
  <c r="M645" i="114" s="1"/>
  <c r="C644" i="114"/>
  <c r="Q644" i="114" s="1"/>
  <c r="L643" i="114"/>
  <c r="I643" i="114"/>
  <c r="J643" i="114" s="1"/>
  <c r="F643" i="114"/>
  <c r="C643" i="114"/>
  <c r="C642" i="114"/>
  <c r="Q642" i="114" s="1"/>
  <c r="C641" i="114"/>
  <c r="Q641" i="114" s="1"/>
  <c r="F640" i="114"/>
  <c r="N640" i="114" s="1"/>
  <c r="C640" i="114"/>
  <c r="J640" i="114" s="1"/>
  <c r="C639" i="114"/>
  <c r="Q639" i="114" s="1"/>
  <c r="F638" i="114"/>
  <c r="N638" i="114" s="1"/>
  <c r="C638" i="114"/>
  <c r="J638" i="114" s="1"/>
  <c r="L637" i="114"/>
  <c r="I637" i="114"/>
  <c r="F637" i="114"/>
  <c r="C637" i="114"/>
  <c r="Q637" i="114" s="1"/>
  <c r="C636" i="114"/>
  <c r="Q636" i="114" s="1"/>
  <c r="F635" i="114"/>
  <c r="N635" i="114" s="1"/>
  <c r="C635" i="114"/>
  <c r="J635" i="114" s="1"/>
  <c r="C634" i="114"/>
  <c r="Q634" i="114" s="1"/>
  <c r="J633" i="114"/>
  <c r="F633" i="114"/>
  <c r="C633" i="114"/>
  <c r="M633" i="114" s="1"/>
  <c r="M632" i="114"/>
  <c r="F632" i="114"/>
  <c r="N632" i="114" s="1"/>
  <c r="C632" i="114"/>
  <c r="J632" i="114" s="1"/>
  <c r="J631" i="114"/>
  <c r="F631" i="114"/>
  <c r="C631" i="114"/>
  <c r="M631" i="114" s="1"/>
  <c r="M630" i="114"/>
  <c r="F630" i="114"/>
  <c r="N630" i="114" s="1"/>
  <c r="C630" i="114"/>
  <c r="J630" i="114" s="1"/>
  <c r="J629" i="114"/>
  <c r="F629" i="114"/>
  <c r="C629" i="114"/>
  <c r="M629" i="114" s="1"/>
  <c r="M628" i="114"/>
  <c r="J628" i="114"/>
  <c r="G628" i="114"/>
  <c r="F628" i="114"/>
  <c r="N628" i="114" s="1"/>
  <c r="F627" i="114"/>
  <c r="N627" i="114" s="1"/>
  <c r="C627" i="114"/>
  <c r="J627" i="114" s="1"/>
  <c r="F626" i="114"/>
  <c r="G626" i="114" s="1"/>
  <c r="C626" i="114"/>
  <c r="M626" i="114" s="1"/>
  <c r="F625" i="114"/>
  <c r="N625" i="114" s="1"/>
  <c r="C625" i="114"/>
  <c r="J625" i="114" s="1"/>
  <c r="F624" i="114"/>
  <c r="G624" i="114" s="1"/>
  <c r="C624" i="114"/>
  <c r="M624" i="114" s="1"/>
  <c r="F623" i="114"/>
  <c r="N623" i="114" s="1"/>
  <c r="C623" i="114"/>
  <c r="J623" i="114" s="1"/>
  <c r="M622" i="114"/>
  <c r="J622" i="114"/>
  <c r="F622" i="114"/>
  <c r="F621" i="114"/>
  <c r="C621" i="114"/>
  <c r="F620" i="114"/>
  <c r="N620" i="114" s="1"/>
  <c r="C620" i="114"/>
  <c r="F619" i="114"/>
  <c r="C619" i="114"/>
  <c r="F618" i="114"/>
  <c r="N618" i="114" s="1"/>
  <c r="C618" i="114"/>
  <c r="F617" i="114"/>
  <c r="C617" i="114"/>
  <c r="M616" i="114"/>
  <c r="J616" i="114"/>
  <c r="G616" i="114"/>
  <c r="F616" i="114"/>
  <c r="N616" i="114" s="1"/>
  <c r="F615" i="114"/>
  <c r="N615" i="114" s="1"/>
  <c r="C615" i="114"/>
  <c r="J615" i="114" s="1"/>
  <c r="F614" i="114"/>
  <c r="G614" i="114" s="1"/>
  <c r="C614" i="114"/>
  <c r="M614" i="114" s="1"/>
  <c r="F613" i="114"/>
  <c r="N613" i="114" s="1"/>
  <c r="C613" i="114"/>
  <c r="J613" i="114" s="1"/>
  <c r="F612" i="114"/>
  <c r="G612" i="114" s="1"/>
  <c r="C612" i="114"/>
  <c r="M612" i="114" s="1"/>
  <c r="F611" i="114"/>
  <c r="N611" i="114" s="1"/>
  <c r="C611" i="114"/>
  <c r="J611" i="114" s="1"/>
  <c r="M610" i="114"/>
  <c r="J610" i="114"/>
  <c r="F610" i="114"/>
  <c r="G610" i="114" s="1"/>
  <c r="C609" i="114"/>
  <c r="Q609" i="114" s="1"/>
  <c r="Q608" i="114"/>
  <c r="C608" i="114"/>
  <c r="F607" i="114"/>
  <c r="G607" i="114" s="1"/>
  <c r="C607" i="114"/>
  <c r="M607" i="114" s="1"/>
  <c r="M606" i="114"/>
  <c r="J606" i="114"/>
  <c r="G606" i="114"/>
  <c r="F606" i="114"/>
  <c r="N606" i="114" s="1"/>
  <c r="F605" i="114"/>
  <c r="N605" i="114" s="1"/>
  <c r="C605" i="114"/>
  <c r="J604" i="114"/>
  <c r="F604" i="114"/>
  <c r="C604" i="114"/>
  <c r="M604" i="114" s="1"/>
  <c r="C603" i="114"/>
  <c r="F602" i="114"/>
  <c r="G602" i="114" s="1"/>
  <c r="C602" i="114"/>
  <c r="M602" i="114" s="1"/>
  <c r="F601" i="114"/>
  <c r="N601" i="114" s="1"/>
  <c r="C601" i="114"/>
  <c r="J600" i="114"/>
  <c r="F600" i="114"/>
  <c r="C600" i="114"/>
  <c r="M600" i="114" s="1"/>
  <c r="F599" i="114"/>
  <c r="N599" i="114" s="1"/>
  <c r="C599" i="114"/>
  <c r="F598" i="114"/>
  <c r="G598" i="114" s="1"/>
  <c r="C598" i="114"/>
  <c r="M598" i="114" s="1"/>
  <c r="M597" i="114"/>
  <c r="J597" i="114"/>
  <c r="F597" i="114"/>
  <c r="N597" i="114" s="1"/>
  <c r="O596" i="114"/>
  <c r="F596" i="114"/>
  <c r="N596" i="114" s="1"/>
  <c r="C596" i="114"/>
  <c r="J595" i="114"/>
  <c r="F595" i="114"/>
  <c r="C595" i="114"/>
  <c r="M595" i="114" s="1"/>
  <c r="M594" i="114"/>
  <c r="J594" i="114"/>
  <c r="F594" i="114"/>
  <c r="C593" i="114"/>
  <c r="Q592" i="114"/>
  <c r="L592" i="114"/>
  <c r="M592" i="114" s="1"/>
  <c r="I592" i="114"/>
  <c r="J592" i="114" s="1"/>
  <c r="F592" i="114"/>
  <c r="M591" i="114"/>
  <c r="J591" i="114"/>
  <c r="G591" i="114"/>
  <c r="F591" i="114"/>
  <c r="N591" i="114" s="1"/>
  <c r="F590" i="114"/>
  <c r="N590" i="114" s="1"/>
  <c r="C590" i="114"/>
  <c r="J590" i="114" s="1"/>
  <c r="F589" i="114"/>
  <c r="G589" i="114" s="1"/>
  <c r="C589" i="114"/>
  <c r="M589" i="114" s="1"/>
  <c r="M588" i="114"/>
  <c r="J588" i="114"/>
  <c r="F588" i="114"/>
  <c r="N588" i="114" s="1"/>
  <c r="M587" i="114"/>
  <c r="F587" i="114"/>
  <c r="N587" i="114" s="1"/>
  <c r="C587" i="114"/>
  <c r="J587" i="114" s="1"/>
  <c r="J586" i="114"/>
  <c r="F586" i="114"/>
  <c r="C586" i="114"/>
  <c r="M586" i="114" s="1"/>
  <c r="M585" i="114"/>
  <c r="J585" i="114"/>
  <c r="G585" i="114"/>
  <c r="F585" i="114"/>
  <c r="N585" i="114" s="1"/>
  <c r="M584" i="114"/>
  <c r="F584" i="114"/>
  <c r="N584" i="114" s="1"/>
  <c r="C584" i="114"/>
  <c r="J584" i="114" s="1"/>
  <c r="J583" i="114"/>
  <c r="F583" i="114"/>
  <c r="G583" i="114" s="1"/>
  <c r="C583" i="114"/>
  <c r="M583" i="114" s="1"/>
  <c r="M582" i="114"/>
  <c r="J582" i="114"/>
  <c r="F582" i="114"/>
  <c r="F581" i="114"/>
  <c r="N581" i="114" s="1"/>
  <c r="C581" i="114"/>
  <c r="N580" i="114"/>
  <c r="O580" i="114" s="1"/>
  <c r="M580" i="114"/>
  <c r="J580" i="114"/>
  <c r="F580" i="114"/>
  <c r="G580" i="114" s="1"/>
  <c r="F579" i="114"/>
  <c r="G579" i="114" s="1"/>
  <c r="C579" i="114"/>
  <c r="M579" i="114" s="1"/>
  <c r="F578" i="114"/>
  <c r="N578" i="114" s="1"/>
  <c r="C578" i="114"/>
  <c r="J578" i="114" s="1"/>
  <c r="F577" i="114"/>
  <c r="G577" i="114" s="1"/>
  <c r="C577" i="114"/>
  <c r="M577" i="114" s="1"/>
  <c r="C576" i="114"/>
  <c r="Q576" i="114" s="1"/>
  <c r="Q575" i="114"/>
  <c r="M575" i="114"/>
  <c r="L575" i="114"/>
  <c r="J575" i="114"/>
  <c r="I575" i="114"/>
  <c r="G575" i="114"/>
  <c r="F575" i="114"/>
  <c r="F574" i="114"/>
  <c r="N574" i="114" s="1"/>
  <c r="J573" i="114"/>
  <c r="F573" i="114"/>
  <c r="F572" i="114"/>
  <c r="N572" i="114" s="1"/>
  <c r="L571" i="114"/>
  <c r="I571" i="114"/>
  <c r="F571" i="114"/>
  <c r="C571" i="114"/>
  <c r="Q571" i="114" s="1"/>
  <c r="C570" i="114"/>
  <c r="Q570" i="114" s="1"/>
  <c r="C569" i="114"/>
  <c r="C573" i="114" s="1"/>
  <c r="M573" i="114" s="1"/>
  <c r="C568" i="114"/>
  <c r="Q568" i="114" s="1"/>
  <c r="Q567" i="114"/>
  <c r="L567" i="114"/>
  <c r="M567" i="114" s="1"/>
  <c r="I567" i="114"/>
  <c r="J567" i="114" s="1"/>
  <c r="F567" i="114"/>
  <c r="J566" i="114"/>
  <c r="F566" i="114"/>
  <c r="G566" i="114" s="1"/>
  <c r="C566" i="114"/>
  <c r="M566" i="114" s="1"/>
  <c r="M565" i="114"/>
  <c r="J565" i="114"/>
  <c r="G565" i="114"/>
  <c r="F565" i="114"/>
  <c r="N565" i="114" s="1"/>
  <c r="M564" i="114"/>
  <c r="J564" i="114"/>
  <c r="F564" i="114"/>
  <c r="N564" i="114" s="1"/>
  <c r="F563" i="114"/>
  <c r="N563" i="114" s="1"/>
  <c r="M562" i="114"/>
  <c r="J562" i="114"/>
  <c r="F562" i="114"/>
  <c r="F561" i="114"/>
  <c r="M560" i="114"/>
  <c r="J560" i="114"/>
  <c r="F560" i="114"/>
  <c r="F559" i="114"/>
  <c r="N559" i="114" s="1"/>
  <c r="C559" i="114"/>
  <c r="J558" i="114"/>
  <c r="F558" i="114"/>
  <c r="G558" i="114" s="1"/>
  <c r="C558" i="114"/>
  <c r="M558" i="114" s="1"/>
  <c r="F557" i="114"/>
  <c r="N557" i="114" s="1"/>
  <c r="C557" i="114"/>
  <c r="M556" i="114"/>
  <c r="J556" i="114"/>
  <c r="F556" i="114"/>
  <c r="F555" i="114"/>
  <c r="C555" i="114"/>
  <c r="M555" i="114" s="1"/>
  <c r="F554" i="114"/>
  <c r="N554" i="114" s="1"/>
  <c r="C554" i="114"/>
  <c r="F553" i="114"/>
  <c r="G553" i="114" s="1"/>
  <c r="C553" i="114"/>
  <c r="M553" i="114" s="1"/>
  <c r="F552" i="114"/>
  <c r="N552" i="114" s="1"/>
  <c r="C552" i="114"/>
  <c r="M551" i="114"/>
  <c r="J551" i="114"/>
  <c r="F551" i="114"/>
  <c r="M550" i="114"/>
  <c r="J550" i="114"/>
  <c r="F550" i="114"/>
  <c r="M549" i="114"/>
  <c r="J549" i="114"/>
  <c r="F549" i="114"/>
  <c r="F548" i="114"/>
  <c r="C548" i="114"/>
  <c r="M548" i="114" s="1"/>
  <c r="F547" i="114"/>
  <c r="N547" i="114" s="1"/>
  <c r="C547" i="114"/>
  <c r="F546" i="114"/>
  <c r="G546" i="114" s="1"/>
  <c r="C546" i="114"/>
  <c r="M546" i="114" s="1"/>
  <c r="F545" i="114"/>
  <c r="N545" i="114" s="1"/>
  <c r="C545" i="114"/>
  <c r="J544" i="114"/>
  <c r="F544" i="114"/>
  <c r="C544" i="114"/>
  <c r="M544" i="114" s="1"/>
  <c r="F543" i="114"/>
  <c r="N543" i="114" s="1"/>
  <c r="C543" i="114"/>
  <c r="F542" i="114"/>
  <c r="G542" i="114" s="1"/>
  <c r="C542" i="114"/>
  <c r="M542" i="114" s="1"/>
  <c r="Q541" i="114"/>
  <c r="F541" i="114"/>
  <c r="C541" i="114"/>
  <c r="C540" i="114"/>
  <c r="Q540" i="114" s="1"/>
  <c r="F539" i="114"/>
  <c r="G539" i="114" s="1"/>
  <c r="C539" i="114"/>
  <c r="M539" i="114" s="1"/>
  <c r="M538" i="114"/>
  <c r="J538" i="114"/>
  <c r="F538" i="114"/>
  <c r="F537" i="114"/>
  <c r="N537" i="114" s="1"/>
  <c r="C537" i="114"/>
  <c r="F536" i="114"/>
  <c r="C536" i="114"/>
  <c r="M536" i="114" s="1"/>
  <c r="M535" i="114"/>
  <c r="F535" i="114"/>
  <c r="N535" i="114" s="1"/>
  <c r="C535" i="114"/>
  <c r="J535" i="114" s="1"/>
  <c r="J534" i="114"/>
  <c r="F534" i="114"/>
  <c r="C534" i="114"/>
  <c r="M534" i="114" s="1"/>
  <c r="F533" i="114"/>
  <c r="N533" i="114" s="1"/>
  <c r="C533" i="114"/>
  <c r="N532" i="114"/>
  <c r="O532" i="114" s="1"/>
  <c r="M532" i="114"/>
  <c r="J532" i="114"/>
  <c r="F532" i="114"/>
  <c r="G532" i="114" s="1"/>
  <c r="J531" i="114"/>
  <c r="F531" i="114"/>
  <c r="G531" i="114" s="1"/>
  <c r="C531" i="114"/>
  <c r="M531" i="114" s="1"/>
  <c r="M530" i="114"/>
  <c r="F530" i="114"/>
  <c r="N530" i="114" s="1"/>
  <c r="C530" i="114"/>
  <c r="J530" i="114" s="1"/>
  <c r="J529" i="114"/>
  <c r="F529" i="114"/>
  <c r="G529" i="114" s="1"/>
  <c r="C529" i="114"/>
  <c r="M529" i="114" s="1"/>
  <c r="M528" i="114"/>
  <c r="F528" i="114"/>
  <c r="N528" i="114" s="1"/>
  <c r="C528" i="114"/>
  <c r="J528" i="114" s="1"/>
  <c r="J527" i="114"/>
  <c r="F527" i="114"/>
  <c r="G527" i="114" s="1"/>
  <c r="C527" i="114"/>
  <c r="M527" i="114" s="1"/>
  <c r="M526" i="114"/>
  <c r="J526" i="114"/>
  <c r="F526" i="114"/>
  <c r="F525" i="114"/>
  <c r="N525" i="114" s="1"/>
  <c r="C525" i="114"/>
  <c r="J525" i="114" s="1"/>
  <c r="J524" i="114"/>
  <c r="F524" i="114"/>
  <c r="C524" i="114"/>
  <c r="M524" i="114" s="1"/>
  <c r="M523" i="114"/>
  <c r="F523" i="114"/>
  <c r="N523" i="114" s="1"/>
  <c r="C523" i="114"/>
  <c r="J523" i="114" s="1"/>
  <c r="F522" i="114"/>
  <c r="C522" i="114"/>
  <c r="F521" i="114"/>
  <c r="N521" i="114" s="1"/>
  <c r="C521" i="114"/>
  <c r="J521" i="114" s="1"/>
  <c r="J520" i="114"/>
  <c r="F520" i="114"/>
  <c r="C520" i="114"/>
  <c r="M520" i="114" s="1"/>
  <c r="M519" i="114"/>
  <c r="J519" i="114"/>
  <c r="G519" i="114"/>
  <c r="F519" i="114"/>
  <c r="N519" i="114" s="1"/>
  <c r="M518" i="114"/>
  <c r="F518" i="114"/>
  <c r="N518" i="114" s="1"/>
  <c r="C518" i="114"/>
  <c r="J518" i="114" s="1"/>
  <c r="F517" i="114"/>
  <c r="G517" i="114" s="1"/>
  <c r="C517" i="114"/>
  <c r="M517" i="114" s="1"/>
  <c r="F516" i="114"/>
  <c r="N516" i="114" s="1"/>
  <c r="C516" i="114"/>
  <c r="F515" i="114"/>
  <c r="C515" i="114"/>
  <c r="F514" i="114"/>
  <c r="N514" i="114" s="1"/>
  <c r="C514" i="114"/>
  <c r="F513" i="114"/>
  <c r="C513" i="114"/>
  <c r="F512" i="114"/>
  <c r="N512" i="114" s="1"/>
  <c r="C512" i="114"/>
  <c r="F511" i="114"/>
  <c r="C511" i="114"/>
  <c r="F510" i="114"/>
  <c r="N510" i="114" s="1"/>
  <c r="C510" i="114"/>
  <c r="F509" i="114"/>
  <c r="C509" i="114"/>
  <c r="F508" i="114"/>
  <c r="N508" i="114" s="1"/>
  <c r="C508" i="114"/>
  <c r="F507" i="114"/>
  <c r="C507" i="114"/>
  <c r="F506" i="114"/>
  <c r="N506" i="114" s="1"/>
  <c r="C506" i="114"/>
  <c r="F505" i="114"/>
  <c r="N505" i="114" s="1"/>
  <c r="O505" i="114" s="1"/>
  <c r="C505" i="114"/>
  <c r="F504" i="114"/>
  <c r="C504" i="114"/>
  <c r="M503" i="114"/>
  <c r="J503" i="114"/>
  <c r="G503" i="114"/>
  <c r="F503" i="114"/>
  <c r="N503" i="114" s="1"/>
  <c r="M502" i="114"/>
  <c r="F502" i="114"/>
  <c r="N502" i="114" s="1"/>
  <c r="C502" i="114"/>
  <c r="J502" i="114" s="1"/>
  <c r="J501" i="114"/>
  <c r="F501" i="114"/>
  <c r="G501" i="114" s="1"/>
  <c r="C501" i="114"/>
  <c r="M501" i="114" s="1"/>
  <c r="M500" i="114"/>
  <c r="J500" i="114"/>
  <c r="G500" i="114"/>
  <c r="F500" i="114"/>
  <c r="N500" i="114" s="1"/>
  <c r="M499" i="114"/>
  <c r="F499" i="114"/>
  <c r="N499" i="114" s="1"/>
  <c r="C499" i="114"/>
  <c r="J499" i="114" s="1"/>
  <c r="J498" i="114"/>
  <c r="F498" i="114"/>
  <c r="G498" i="114" s="1"/>
  <c r="C498" i="114"/>
  <c r="M498" i="114" s="1"/>
  <c r="M497" i="114"/>
  <c r="F497" i="114"/>
  <c r="N497" i="114" s="1"/>
  <c r="C497" i="114"/>
  <c r="J497" i="114" s="1"/>
  <c r="J496" i="114"/>
  <c r="F496" i="114"/>
  <c r="G496" i="114" s="1"/>
  <c r="C496" i="114"/>
  <c r="M496" i="114" s="1"/>
  <c r="L495" i="114"/>
  <c r="M495" i="114" s="1"/>
  <c r="I495" i="114"/>
  <c r="F495" i="114"/>
  <c r="C495" i="114"/>
  <c r="Q495" i="114" s="1"/>
  <c r="Q494" i="114"/>
  <c r="L494" i="114"/>
  <c r="M494" i="114" s="1"/>
  <c r="I494" i="114"/>
  <c r="J494" i="114" s="1"/>
  <c r="F494" i="114"/>
  <c r="G494" i="114" s="1"/>
  <c r="F493" i="114"/>
  <c r="C493" i="114"/>
  <c r="Q493" i="114" s="1"/>
  <c r="F492" i="114"/>
  <c r="C492" i="114"/>
  <c r="Q492" i="114" s="1"/>
  <c r="C491" i="114"/>
  <c r="Q491" i="114" s="1"/>
  <c r="E490" i="114"/>
  <c r="F490" i="114" s="1"/>
  <c r="C490" i="114"/>
  <c r="Q490" i="114" s="1"/>
  <c r="C489" i="114"/>
  <c r="C488" i="114"/>
  <c r="Q488" i="114" s="1"/>
  <c r="Q487" i="114"/>
  <c r="L487" i="114"/>
  <c r="M487" i="114" s="1"/>
  <c r="I487" i="114"/>
  <c r="J487" i="114" s="1"/>
  <c r="F487" i="114"/>
  <c r="G487" i="114" s="1"/>
  <c r="J486" i="114"/>
  <c r="F486" i="114"/>
  <c r="G486" i="114" s="1"/>
  <c r="C486" i="114"/>
  <c r="M486" i="114" s="1"/>
  <c r="F485" i="114"/>
  <c r="C485" i="114"/>
  <c r="Q485" i="114" s="1"/>
  <c r="F484" i="114"/>
  <c r="C484" i="114"/>
  <c r="Q484" i="114" s="1"/>
  <c r="F483" i="114"/>
  <c r="G483" i="114" s="1"/>
  <c r="C483" i="114"/>
  <c r="Q483" i="114" s="1"/>
  <c r="C482" i="114"/>
  <c r="Q482" i="114" s="1"/>
  <c r="C481" i="114"/>
  <c r="Q481" i="114" s="1"/>
  <c r="Q480" i="114"/>
  <c r="L480" i="114"/>
  <c r="M480" i="114" s="1"/>
  <c r="I480" i="114"/>
  <c r="J480" i="114" s="1"/>
  <c r="F480" i="114"/>
  <c r="G480" i="114" s="1"/>
  <c r="F479" i="114"/>
  <c r="C479" i="114"/>
  <c r="Q479" i="114" s="1"/>
  <c r="F478" i="114"/>
  <c r="C478" i="114"/>
  <c r="F477" i="114"/>
  <c r="N477" i="114" s="1"/>
  <c r="C477" i="114"/>
  <c r="J477" i="114" s="1"/>
  <c r="F476" i="114"/>
  <c r="C476" i="114"/>
  <c r="M476" i="114" s="1"/>
  <c r="F475" i="114"/>
  <c r="N475" i="114" s="1"/>
  <c r="C475" i="114"/>
  <c r="J475" i="114" s="1"/>
  <c r="J474" i="114"/>
  <c r="F474" i="114"/>
  <c r="G474" i="114" s="1"/>
  <c r="C474" i="114"/>
  <c r="M474" i="114" s="1"/>
  <c r="M473" i="114"/>
  <c r="J473" i="114"/>
  <c r="F473" i="114"/>
  <c r="F472" i="114"/>
  <c r="N472" i="114" s="1"/>
  <c r="C472" i="114"/>
  <c r="J472" i="114" s="1"/>
  <c r="F471" i="114"/>
  <c r="C471" i="114"/>
  <c r="M471" i="114" s="1"/>
  <c r="F470" i="114"/>
  <c r="N470" i="114" s="1"/>
  <c r="C470" i="114"/>
  <c r="J470" i="114" s="1"/>
  <c r="J469" i="114"/>
  <c r="F469" i="114"/>
  <c r="G469" i="114" s="1"/>
  <c r="C469" i="114"/>
  <c r="M469" i="114" s="1"/>
  <c r="F468" i="114"/>
  <c r="N468" i="114" s="1"/>
  <c r="C468" i="114"/>
  <c r="J468" i="114" s="1"/>
  <c r="J467" i="114"/>
  <c r="F467" i="114"/>
  <c r="G467" i="114" s="1"/>
  <c r="C467" i="114"/>
  <c r="M467" i="114" s="1"/>
  <c r="M466" i="114"/>
  <c r="J466" i="114"/>
  <c r="F466" i="114"/>
  <c r="N466" i="114" s="1"/>
  <c r="F465" i="114"/>
  <c r="N465" i="114" s="1"/>
  <c r="C465" i="114"/>
  <c r="J465" i="114" s="1"/>
  <c r="J464" i="114"/>
  <c r="F464" i="114"/>
  <c r="G464" i="114" s="1"/>
  <c r="C464" i="114"/>
  <c r="M464" i="114" s="1"/>
  <c r="F463" i="114"/>
  <c r="N463" i="114" s="1"/>
  <c r="C463" i="114"/>
  <c r="J463" i="114" s="1"/>
  <c r="F462" i="114"/>
  <c r="C462" i="114"/>
  <c r="F461" i="114"/>
  <c r="N461" i="114" s="1"/>
  <c r="C461" i="114"/>
  <c r="J461" i="114" s="1"/>
  <c r="M460" i="114"/>
  <c r="J460" i="114"/>
  <c r="F460" i="114"/>
  <c r="G460" i="114" s="1"/>
  <c r="F459" i="114"/>
  <c r="C459" i="114"/>
  <c r="M459" i="114" s="1"/>
  <c r="F458" i="114"/>
  <c r="N458" i="114" s="1"/>
  <c r="C458" i="114"/>
  <c r="J458" i="114" s="1"/>
  <c r="F457" i="114"/>
  <c r="C457" i="114"/>
  <c r="Q457" i="114" s="1"/>
  <c r="C456" i="114"/>
  <c r="Q456" i="114" s="1"/>
  <c r="C455" i="114"/>
  <c r="Q455" i="114" s="1"/>
  <c r="C454" i="114"/>
  <c r="Q454" i="114" s="1"/>
  <c r="Q453" i="114"/>
  <c r="L453" i="114"/>
  <c r="M453" i="114" s="1"/>
  <c r="I453" i="114"/>
  <c r="J453" i="114" s="1"/>
  <c r="F453" i="114"/>
  <c r="G453" i="114" s="1"/>
  <c r="J452" i="114"/>
  <c r="F452" i="114"/>
  <c r="C452" i="114"/>
  <c r="M452" i="114" s="1"/>
  <c r="F451" i="114"/>
  <c r="C451" i="114"/>
  <c r="Q451" i="114" s="1"/>
  <c r="Q450" i="114"/>
  <c r="F450" i="114"/>
  <c r="C450" i="114"/>
  <c r="C449" i="114"/>
  <c r="Q449" i="114" s="1"/>
  <c r="C448" i="114"/>
  <c r="Q448" i="114" s="1"/>
  <c r="Q447" i="114"/>
  <c r="L447" i="114"/>
  <c r="M447" i="114" s="1"/>
  <c r="I447" i="114"/>
  <c r="J447" i="114" s="1"/>
  <c r="F447" i="114"/>
  <c r="G447" i="114" s="1"/>
  <c r="Q446" i="114"/>
  <c r="M446" i="114"/>
  <c r="L446" i="114"/>
  <c r="I446" i="114"/>
  <c r="J446" i="114" s="1"/>
  <c r="G446" i="114"/>
  <c r="F446" i="114"/>
  <c r="M445" i="114"/>
  <c r="F445" i="114"/>
  <c r="N445" i="114" s="1"/>
  <c r="C445" i="114"/>
  <c r="J445" i="114" s="1"/>
  <c r="J444" i="114"/>
  <c r="F444" i="114"/>
  <c r="G444" i="114" s="1"/>
  <c r="C444" i="114"/>
  <c r="M444" i="114" s="1"/>
  <c r="M443" i="114"/>
  <c r="F443" i="114"/>
  <c r="N443" i="114" s="1"/>
  <c r="C443" i="114"/>
  <c r="J443" i="114" s="1"/>
  <c r="C442" i="114"/>
  <c r="Q442" i="114" s="1"/>
  <c r="F441" i="114"/>
  <c r="N441" i="114" s="1"/>
  <c r="C441" i="114"/>
  <c r="J441" i="114" s="1"/>
  <c r="M440" i="114"/>
  <c r="J440" i="114"/>
  <c r="F440" i="114"/>
  <c r="G440" i="114" s="1"/>
  <c r="F439" i="114"/>
  <c r="G439" i="114" s="1"/>
  <c r="C439" i="114"/>
  <c r="M439" i="114" s="1"/>
  <c r="F438" i="114"/>
  <c r="N438" i="114" s="1"/>
  <c r="C438" i="114"/>
  <c r="J438" i="114" s="1"/>
  <c r="L437" i="114"/>
  <c r="I437" i="114"/>
  <c r="F437" i="114"/>
  <c r="N437" i="114" s="1"/>
  <c r="C437" i="114"/>
  <c r="Q437" i="114" s="1"/>
  <c r="F436" i="114"/>
  <c r="C436" i="114"/>
  <c r="F435" i="114"/>
  <c r="N435" i="114" s="1"/>
  <c r="C435" i="114"/>
  <c r="F434" i="114"/>
  <c r="C434" i="114"/>
  <c r="M433" i="114"/>
  <c r="J433" i="114"/>
  <c r="G433" i="114"/>
  <c r="F433" i="114"/>
  <c r="N433" i="114" s="1"/>
  <c r="C432" i="114"/>
  <c r="Q432" i="114" s="1"/>
  <c r="C431" i="114"/>
  <c r="Q431" i="114" s="1"/>
  <c r="C430" i="114"/>
  <c r="Q430" i="114" s="1"/>
  <c r="F429" i="114"/>
  <c r="C429" i="114"/>
  <c r="F428" i="114"/>
  <c r="N428" i="114" s="1"/>
  <c r="C428" i="114"/>
  <c r="J428" i="114" s="1"/>
  <c r="F427" i="114"/>
  <c r="C427" i="114"/>
  <c r="M427" i="114" s="1"/>
  <c r="C426" i="114"/>
  <c r="Q426" i="114" s="1"/>
  <c r="M425" i="114"/>
  <c r="J425" i="114"/>
  <c r="F425" i="114"/>
  <c r="G425" i="114" s="1"/>
  <c r="M424" i="114"/>
  <c r="J424" i="114"/>
  <c r="F424" i="114"/>
  <c r="G424" i="114" s="1"/>
  <c r="M423" i="114"/>
  <c r="J423" i="114"/>
  <c r="F423" i="114"/>
  <c r="G423" i="114" s="1"/>
  <c r="C422" i="114"/>
  <c r="Q422" i="114" s="1"/>
  <c r="L421" i="114"/>
  <c r="I421" i="114"/>
  <c r="F421" i="114"/>
  <c r="C421" i="114"/>
  <c r="Q421" i="114" s="1"/>
  <c r="C420" i="114"/>
  <c r="Q420" i="114" s="1"/>
  <c r="C419" i="114"/>
  <c r="Q419" i="114" s="1"/>
  <c r="F418" i="114"/>
  <c r="N418" i="114" s="1"/>
  <c r="C418" i="114"/>
  <c r="F417" i="114"/>
  <c r="C417" i="114"/>
  <c r="F416" i="114"/>
  <c r="N416" i="114" s="1"/>
  <c r="C416" i="114"/>
  <c r="M415" i="114"/>
  <c r="J415" i="114"/>
  <c r="F415" i="114"/>
  <c r="G415" i="114" s="1"/>
  <c r="J414" i="114"/>
  <c r="F414" i="114"/>
  <c r="G414" i="114" s="1"/>
  <c r="C414" i="114"/>
  <c r="M414" i="114" s="1"/>
  <c r="C413" i="114"/>
  <c r="Q413" i="114" s="1"/>
  <c r="J412" i="114"/>
  <c r="F412" i="114"/>
  <c r="G412" i="114" s="1"/>
  <c r="C412" i="114"/>
  <c r="M412" i="114" s="1"/>
  <c r="M411" i="114"/>
  <c r="F411" i="114"/>
  <c r="N411" i="114" s="1"/>
  <c r="C411" i="114"/>
  <c r="J411" i="114" s="1"/>
  <c r="J410" i="114"/>
  <c r="F410" i="114"/>
  <c r="G410" i="114" s="1"/>
  <c r="C410" i="114"/>
  <c r="M410" i="114" s="1"/>
  <c r="M409" i="114"/>
  <c r="F409" i="114"/>
  <c r="N409" i="114" s="1"/>
  <c r="C409" i="114"/>
  <c r="J409" i="114" s="1"/>
  <c r="J408" i="114"/>
  <c r="F408" i="114"/>
  <c r="G408" i="114" s="1"/>
  <c r="C408" i="114"/>
  <c r="M408" i="114" s="1"/>
  <c r="M407" i="114"/>
  <c r="J407" i="114"/>
  <c r="F407" i="114"/>
  <c r="N407" i="114" s="1"/>
  <c r="F406" i="114"/>
  <c r="N406" i="114" s="1"/>
  <c r="C406" i="114"/>
  <c r="J406" i="114" s="1"/>
  <c r="Q405" i="114"/>
  <c r="M405" i="114"/>
  <c r="L405" i="114"/>
  <c r="I405" i="114"/>
  <c r="J405" i="114" s="1"/>
  <c r="G405" i="114"/>
  <c r="F405" i="114"/>
  <c r="F404" i="114"/>
  <c r="N404" i="114" s="1"/>
  <c r="C404" i="114"/>
  <c r="J404" i="114" s="1"/>
  <c r="J403" i="114"/>
  <c r="F403" i="114"/>
  <c r="G403" i="114" s="1"/>
  <c r="C403" i="114"/>
  <c r="M403" i="114" s="1"/>
  <c r="F402" i="114"/>
  <c r="N402" i="114" s="1"/>
  <c r="C402" i="114"/>
  <c r="J402" i="114" s="1"/>
  <c r="M401" i="114"/>
  <c r="J401" i="114"/>
  <c r="F401" i="114"/>
  <c r="G401" i="114" s="1"/>
  <c r="F400" i="114"/>
  <c r="C400" i="114"/>
  <c r="F399" i="114"/>
  <c r="N399" i="114" s="1"/>
  <c r="C399" i="114"/>
  <c r="J399" i="114" s="1"/>
  <c r="M398" i="114"/>
  <c r="J398" i="114"/>
  <c r="F398" i="114"/>
  <c r="G398" i="114" s="1"/>
  <c r="F397" i="114"/>
  <c r="C397" i="114"/>
  <c r="M397" i="114" s="1"/>
  <c r="F396" i="114"/>
  <c r="N396" i="114" s="1"/>
  <c r="C396" i="114"/>
  <c r="J396" i="114" s="1"/>
  <c r="M395" i="114"/>
  <c r="J395" i="114"/>
  <c r="F395" i="114"/>
  <c r="G395" i="114" s="1"/>
  <c r="J394" i="114"/>
  <c r="F394" i="114"/>
  <c r="G394" i="114" s="1"/>
  <c r="C394" i="114"/>
  <c r="M394" i="114" s="1"/>
  <c r="F393" i="114"/>
  <c r="N393" i="114" s="1"/>
  <c r="C393" i="114"/>
  <c r="J393" i="114" s="1"/>
  <c r="M392" i="114"/>
  <c r="J392" i="114"/>
  <c r="F392" i="114"/>
  <c r="G392" i="114" s="1"/>
  <c r="C391" i="114"/>
  <c r="Q391" i="114" s="1"/>
  <c r="M390" i="114"/>
  <c r="J390" i="114"/>
  <c r="G390" i="114"/>
  <c r="F390" i="114"/>
  <c r="N390" i="114" s="1"/>
  <c r="F389" i="114"/>
  <c r="N389" i="114" s="1"/>
  <c r="C389" i="114"/>
  <c r="J389" i="114" s="1"/>
  <c r="M388" i="114"/>
  <c r="J388" i="114"/>
  <c r="F388" i="114"/>
  <c r="G388" i="114" s="1"/>
  <c r="N387" i="114"/>
  <c r="O387" i="114" s="1"/>
  <c r="M387" i="114"/>
  <c r="J387" i="114"/>
  <c r="F387" i="114"/>
  <c r="G387" i="114" s="1"/>
  <c r="K386" i="114"/>
  <c r="L386" i="114" s="1"/>
  <c r="C386" i="114"/>
  <c r="Q386" i="114" s="1"/>
  <c r="M385" i="114"/>
  <c r="J385" i="114"/>
  <c r="G385" i="114"/>
  <c r="F385" i="114"/>
  <c r="N385" i="114" s="1"/>
  <c r="F384" i="114"/>
  <c r="N384" i="114" s="1"/>
  <c r="C384" i="114"/>
  <c r="J384" i="114" s="1"/>
  <c r="F383" i="114"/>
  <c r="G383" i="114" s="1"/>
  <c r="C383" i="114"/>
  <c r="M383" i="114" s="1"/>
  <c r="F382" i="114"/>
  <c r="N382" i="114" s="1"/>
  <c r="C382" i="114"/>
  <c r="J382" i="114" s="1"/>
  <c r="M381" i="114"/>
  <c r="J381" i="114"/>
  <c r="F381" i="114"/>
  <c r="G381" i="114" s="1"/>
  <c r="F380" i="114"/>
  <c r="C380" i="114"/>
  <c r="F379" i="114"/>
  <c r="N379" i="114" s="1"/>
  <c r="C379" i="114"/>
  <c r="J379" i="114" s="1"/>
  <c r="F378" i="114"/>
  <c r="G378" i="114" s="1"/>
  <c r="C378" i="114"/>
  <c r="M378" i="114" s="1"/>
  <c r="F377" i="114"/>
  <c r="N377" i="114" s="1"/>
  <c r="C377" i="114"/>
  <c r="J377" i="114" s="1"/>
  <c r="J376" i="114"/>
  <c r="F376" i="114"/>
  <c r="C376" i="114"/>
  <c r="M376" i="114" s="1"/>
  <c r="F375" i="114"/>
  <c r="N375" i="114" s="1"/>
  <c r="C375" i="114"/>
  <c r="J375" i="114" s="1"/>
  <c r="F374" i="114"/>
  <c r="G374" i="114" s="1"/>
  <c r="C374" i="114"/>
  <c r="M374" i="114" s="1"/>
  <c r="F373" i="114"/>
  <c r="N373" i="114" s="1"/>
  <c r="C373" i="114"/>
  <c r="J373" i="114" s="1"/>
  <c r="F372" i="114"/>
  <c r="C372" i="114"/>
  <c r="L371" i="114"/>
  <c r="I371" i="114"/>
  <c r="J371" i="114" s="1"/>
  <c r="F371" i="114"/>
  <c r="G371" i="114" s="1"/>
  <c r="C371" i="114"/>
  <c r="Q371" i="114" s="1"/>
  <c r="L370" i="114"/>
  <c r="M370" i="114" s="1"/>
  <c r="I370" i="114"/>
  <c r="J370" i="114" s="1"/>
  <c r="F370" i="114"/>
  <c r="C370" i="114"/>
  <c r="Q370" i="114" s="1"/>
  <c r="F369" i="114"/>
  <c r="N369" i="114" s="1"/>
  <c r="C369" i="114"/>
  <c r="J369" i="114" s="1"/>
  <c r="C368" i="114"/>
  <c r="Q368" i="114" s="1"/>
  <c r="F367" i="114"/>
  <c r="N367" i="114" s="1"/>
  <c r="C367" i="114"/>
  <c r="C366" i="114"/>
  <c r="Q366" i="114" s="1"/>
  <c r="C365" i="114"/>
  <c r="Q365" i="114" s="1"/>
  <c r="Q364" i="114"/>
  <c r="M364" i="114"/>
  <c r="L364" i="114"/>
  <c r="I364" i="114"/>
  <c r="J364" i="114" s="1"/>
  <c r="G364" i="114"/>
  <c r="F364" i="114"/>
  <c r="M363" i="114"/>
  <c r="F363" i="114"/>
  <c r="N363" i="114" s="1"/>
  <c r="C363" i="114"/>
  <c r="J363" i="114" s="1"/>
  <c r="J362" i="114"/>
  <c r="F362" i="114"/>
  <c r="G362" i="114" s="1"/>
  <c r="C362" i="114"/>
  <c r="M362" i="114" s="1"/>
  <c r="K361" i="114"/>
  <c r="L361" i="114" s="1"/>
  <c r="C361" i="114"/>
  <c r="Q361" i="114" s="1"/>
  <c r="K360" i="114"/>
  <c r="L360" i="114" s="1"/>
  <c r="M360" i="114" s="1"/>
  <c r="C360" i="114"/>
  <c r="Q360" i="114" s="1"/>
  <c r="L359" i="114"/>
  <c r="I359" i="114"/>
  <c r="F359" i="114"/>
  <c r="C359" i="114"/>
  <c r="Q359" i="114" s="1"/>
  <c r="M358" i="114"/>
  <c r="J358" i="114"/>
  <c r="G358" i="114"/>
  <c r="F358" i="114"/>
  <c r="N358" i="114" s="1"/>
  <c r="C357" i="114"/>
  <c r="Q357" i="114" s="1"/>
  <c r="C356" i="114"/>
  <c r="Q356" i="114" s="1"/>
  <c r="C355" i="114"/>
  <c r="Q355" i="114" s="1"/>
  <c r="C354" i="114"/>
  <c r="Q354" i="114" s="1"/>
  <c r="F353" i="114"/>
  <c r="N353" i="114" s="1"/>
  <c r="C353" i="114"/>
  <c r="J353" i="114" s="1"/>
  <c r="M352" i="114"/>
  <c r="J352" i="114"/>
  <c r="F352" i="114"/>
  <c r="F351" i="114"/>
  <c r="C351" i="114"/>
  <c r="F350" i="114"/>
  <c r="N350" i="114" s="1"/>
  <c r="C350" i="114"/>
  <c r="F349" i="114"/>
  <c r="C349" i="114"/>
  <c r="M348" i="114"/>
  <c r="J348" i="114"/>
  <c r="G348" i="114"/>
  <c r="F348" i="114"/>
  <c r="N348" i="114" s="1"/>
  <c r="M347" i="114"/>
  <c r="F347" i="114"/>
  <c r="N347" i="114" s="1"/>
  <c r="C347" i="114"/>
  <c r="J347" i="114" s="1"/>
  <c r="J346" i="114"/>
  <c r="F346" i="114"/>
  <c r="G346" i="114" s="1"/>
  <c r="C346" i="114"/>
  <c r="M346" i="114" s="1"/>
  <c r="M345" i="114"/>
  <c r="J345" i="114"/>
  <c r="G345" i="114"/>
  <c r="F345" i="114"/>
  <c r="N345" i="114" s="1"/>
  <c r="C344" i="114"/>
  <c r="Q344" i="114" s="1"/>
  <c r="C343" i="114"/>
  <c r="Q343" i="114" s="1"/>
  <c r="C342" i="114"/>
  <c r="Q342" i="114" s="1"/>
  <c r="J341" i="114"/>
  <c r="F341" i="114"/>
  <c r="G341" i="114" s="1"/>
  <c r="C341" i="114"/>
  <c r="M341" i="114" s="1"/>
  <c r="F340" i="114"/>
  <c r="N340" i="114" s="1"/>
  <c r="C340" i="114"/>
  <c r="J340" i="114" s="1"/>
  <c r="M339" i="114"/>
  <c r="J339" i="114"/>
  <c r="F339" i="114"/>
  <c r="G339" i="114" s="1"/>
  <c r="C338" i="114"/>
  <c r="Q338" i="114" s="1"/>
  <c r="C337" i="114"/>
  <c r="Q337" i="114" s="1"/>
  <c r="C336" i="114"/>
  <c r="Q336" i="114" s="1"/>
  <c r="C335" i="114"/>
  <c r="Q335" i="114" s="1"/>
  <c r="Q334" i="114"/>
  <c r="M334" i="114"/>
  <c r="L334" i="114"/>
  <c r="I334" i="114"/>
  <c r="J334" i="114" s="1"/>
  <c r="G334" i="114"/>
  <c r="F334" i="114"/>
  <c r="C333" i="114"/>
  <c r="Q333" i="114" s="1"/>
  <c r="C332" i="114"/>
  <c r="Q332" i="114" s="1"/>
  <c r="H331" i="114"/>
  <c r="I331" i="114" s="1"/>
  <c r="C331" i="114"/>
  <c r="M330" i="114"/>
  <c r="J330" i="114"/>
  <c r="F330" i="114"/>
  <c r="F329" i="114"/>
  <c r="N329" i="114" s="1"/>
  <c r="C329" i="114"/>
  <c r="M328" i="114"/>
  <c r="J328" i="114"/>
  <c r="F328" i="114"/>
  <c r="G328" i="114" s="1"/>
  <c r="C327" i="114"/>
  <c r="Q327" i="114" s="1"/>
  <c r="C326" i="114"/>
  <c r="Q326" i="114" s="1"/>
  <c r="F325" i="114"/>
  <c r="M324" i="114"/>
  <c r="F324" i="114"/>
  <c r="N324" i="114" s="1"/>
  <c r="C324" i="114"/>
  <c r="J324" i="114" s="1"/>
  <c r="J323" i="114"/>
  <c r="F323" i="114"/>
  <c r="G323" i="114" s="1"/>
  <c r="C323" i="114"/>
  <c r="C325" i="114" s="1"/>
  <c r="M325" i="114" s="1"/>
  <c r="M322" i="114"/>
  <c r="F322" i="114"/>
  <c r="N322" i="114" s="1"/>
  <c r="C322" i="114"/>
  <c r="J322" i="114" s="1"/>
  <c r="N321" i="114"/>
  <c r="O321" i="114" s="1"/>
  <c r="M321" i="114"/>
  <c r="J321" i="114"/>
  <c r="F321" i="114"/>
  <c r="G321" i="114" s="1"/>
  <c r="C320" i="114"/>
  <c r="Q320" i="114" s="1"/>
  <c r="M319" i="114"/>
  <c r="J319" i="114"/>
  <c r="F319" i="114"/>
  <c r="N319" i="114" s="1"/>
  <c r="F318" i="114"/>
  <c r="N318" i="114" s="1"/>
  <c r="C318" i="114"/>
  <c r="J318" i="114" s="1"/>
  <c r="M317" i="114"/>
  <c r="J317" i="114"/>
  <c r="F317" i="114"/>
  <c r="G317" i="114" s="1"/>
  <c r="M316" i="114"/>
  <c r="J316" i="114"/>
  <c r="F316" i="114"/>
  <c r="G316" i="114" s="1"/>
  <c r="F315" i="114"/>
  <c r="G315" i="114" s="1"/>
  <c r="C315" i="114"/>
  <c r="M315" i="114" s="1"/>
  <c r="F314" i="114"/>
  <c r="N314" i="114" s="1"/>
  <c r="C314" i="114"/>
  <c r="M314" i="114" s="1"/>
  <c r="C313" i="114"/>
  <c r="Q313" i="114" s="1"/>
  <c r="C312" i="114"/>
  <c r="Q312" i="114" s="1"/>
  <c r="K311" i="114"/>
  <c r="L311" i="114" s="1"/>
  <c r="M311" i="114" s="1"/>
  <c r="C311" i="114"/>
  <c r="Q311" i="114" s="1"/>
  <c r="J310" i="114"/>
  <c r="F310" i="114"/>
  <c r="N310" i="114" s="1"/>
  <c r="C310" i="114"/>
  <c r="M310" i="114" s="1"/>
  <c r="F309" i="114"/>
  <c r="N309" i="114" s="1"/>
  <c r="C309" i="114"/>
  <c r="F308" i="114"/>
  <c r="N308" i="114" s="1"/>
  <c r="C308" i="114"/>
  <c r="M308" i="114" s="1"/>
  <c r="F307" i="114"/>
  <c r="N307" i="114" s="1"/>
  <c r="C307" i="114"/>
  <c r="J306" i="114"/>
  <c r="F306" i="114"/>
  <c r="N306" i="114" s="1"/>
  <c r="C306" i="114"/>
  <c r="M306" i="114" s="1"/>
  <c r="F305" i="114"/>
  <c r="N305" i="114" s="1"/>
  <c r="C305" i="114"/>
  <c r="J304" i="114"/>
  <c r="F304" i="114"/>
  <c r="N304" i="114" s="1"/>
  <c r="C304" i="114"/>
  <c r="M304" i="114" s="1"/>
  <c r="F303" i="114"/>
  <c r="N303" i="114" s="1"/>
  <c r="C303" i="114"/>
  <c r="F302" i="114"/>
  <c r="N302" i="114" s="1"/>
  <c r="C302" i="114"/>
  <c r="M302" i="114" s="1"/>
  <c r="F301" i="114"/>
  <c r="N301" i="114" s="1"/>
  <c r="C301" i="114"/>
  <c r="F300" i="114"/>
  <c r="N300" i="114" s="1"/>
  <c r="C300" i="114"/>
  <c r="M300" i="114" s="1"/>
  <c r="F299" i="114"/>
  <c r="N299" i="114" s="1"/>
  <c r="C299" i="114"/>
  <c r="M298" i="114"/>
  <c r="J298" i="114"/>
  <c r="F298" i="114"/>
  <c r="N298" i="114" s="1"/>
  <c r="C297" i="114"/>
  <c r="Q297" i="114" s="1"/>
  <c r="F296" i="114"/>
  <c r="N296" i="114" s="1"/>
  <c r="C296" i="114"/>
  <c r="F295" i="114"/>
  <c r="N295" i="114" s="1"/>
  <c r="C295" i="114"/>
  <c r="M295" i="114" s="1"/>
  <c r="M294" i="114"/>
  <c r="J294" i="114"/>
  <c r="G294" i="114"/>
  <c r="F294" i="114"/>
  <c r="N294" i="114" s="1"/>
  <c r="M293" i="114"/>
  <c r="J293" i="114"/>
  <c r="G293" i="114"/>
  <c r="F293" i="114"/>
  <c r="N293" i="114" s="1"/>
  <c r="F292" i="114"/>
  <c r="N292" i="114" s="1"/>
  <c r="C292" i="114"/>
  <c r="J291" i="114"/>
  <c r="F291" i="114"/>
  <c r="N291" i="114" s="1"/>
  <c r="C291" i="114"/>
  <c r="M291" i="114" s="1"/>
  <c r="M290" i="114"/>
  <c r="J290" i="114"/>
  <c r="G290" i="114"/>
  <c r="F290" i="114"/>
  <c r="N290" i="114" s="1"/>
  <c r="F289" i="114"/>
  <c r="N289" i="114" s="1"/>
  <c r="C289" i="114"/>
  <c r="M288" i="114"/>
  <c r="J288" i="114"/>
  <c r="F288" i="114"/>
  <c r="N288" i="114" s="1"/>
  <c r="J287" i="114"/>
  <c r="F287" i="114"/>
  <c r="N287" i="114" s="1"/>
  <c r="C287" i="114"/>
  <c r="M287" i="114" s="1"/>
  <c r="F286" i="114"/>
  <c r="N286" i="114" s="1"/>
  <c r="C286" i="114"/>
  <c r="F285" i="114"/>
  <c r="N285" i="114" s="1"/>
  <c r="C285" i="114"/>
  <c r="M285" i="114" s="1"/>
  <c r="F284" i="114"/>
  <c r="N284" i="114" s="1"/>
  <c r="C284" i="114"/>
  <c r="M283" i="114"/>
  <c r="J283" i="114"/>
  <c r="F283" i="114"/>
  <c r="N283" i="114" s="1"/>
  <c r="F282" i="114"/>
  <c r="N282" i="114" s="1"/>
  <c r="C282" i="114"/>
  <c r="M282" i="114" s="1"/>
  <c r="C281" i="114"/>
  <c r="Q281" i="114" s="1"/>
  <c r="C280" i="114"/>
  <c r="Q280" i="114" s="1"/>
  <c r="Q279" i="114"/>
  <c r="L279" i="114"/>
  <c r="M279" i="114" s="1"/>
  <c r="I279" i="114"/>
  <c r="J279" i="114" s="1"/>
  <c r="F279" i="114"/>
  <c r="N279" i="114" s="1"/>
  <c r="F278" i="114"/>
  <c r="N278" i="114" s="1"/>
  <c r="C278" i="114"/>
  <c r="M278" i="114" s="1"/>
  <c r="F277" i="114"/>
  <c r="N277" i="114" s="1"/>
  <c r="C277" i="114"/>
  <c r="J276" i="114"/>
  <c r="F276" i="114"/>
  <c r="N276" i="114" s="1"/>
  <c r="C276" i="114"/>
  <c r="M276" i="114" s="1"/>
  <c r="M275" i="114"/>
  <c r="J275" i="114"/>
  <c r="F275" i="114"/>
  <c r="N275" i="114" s="1"/>
  <c r="M274" i="114"/>
  <c r="J274" i="114"/>
  <c r="G274" i="114"/>
  <c r="F274" i="114"/>
  <c r="N274" i="114" s="1"/>
  <c r="M273" i="114"/>
  <c r="J273" i="114"/>
  <c r="G273" i="114"/>
  <c r="F273" i="114"/>
  <c r="N273" i="114" s="1"/>
  <c r="M272" i="114"/>
  <c r="J272" i="114"/>
  <c r="G272" i="114"/>
  <c r="F272" i="114"/>
  <c r="N272" i="114" s="1"/>
  <c r="M271" i="114"/>
  <c r="J271" i="114"/>
  <c r="F271" i="114"/>
  <c r="N271" i="114" s="1"/>
  <c r="F270" i="114"/>
  <c r="N270" i="114" s="1"/>
  <c r="C270" i="114"/>
  <c r="J269" i="114"/>
  <c r="F269" i="114"/>
  <c r="N269" i="114" s="1"/>
  <c r="C269" i="114"/>
  <c r="M269" i="114" s="1"/>
  <c r="F268" i="114"/>
  <c r="N268" i="114" s="1"/>
  <c r="C268" i="114"/>
  <c r="J267" i="114"/>
  <c r="F267" i="114"/>
  <c r="N267" i="114" s="1"/>
  <c r="C267" i="114"/>
  <c r="M267" i="114" s="1"/>
  <c r="F266" i="114"/>
  <c r="N266" i="114" s="1"/>
  <c r="C266" i="114"/>
  <c r="M265" i="114"/>
  <c r="J265" i="114"/>
  <c r="F265" i="114"/>
  <c r="N265" i="114" s="1"/>
  <c r="F264" i="114"/>
  <c r="N264" i="114" s="1"/>
  <c r="C264" i="114"/>
  <c r="M264" i="114" s="1"/>
  <c r="F263" i="114"/>
  <c r="N263" i="114" s="1"/>
  <c r="C263" i="114"/>
  <c r="F262" i="114"/>
  <c r="N262" i="114" s="1"/>
  <c r="C262" i="114"/>
  <c r="M262" i="114" s="1"/>
  <c r="F261" i="114"/>
  <c r="N261" i="114" s="1"/>
  <c r="C261" i="114"/>
  <c r="J260" i="114"/>
  <c r="F260" i="114"/>
  <c r="N260" i="114" s="1"/>
  <c r="C260" i="114"/>
  <c r="M260" i="114" s="1"/>
  <c r="M259" i="114"/>
  <c r="J259" i="114"/>
  <c r="F259" i="114"/>
  <c r="N259" i="114" s="1"/>
  <c r="F258" i="114"/>
  <c r="N258" i="114" s="1"/>
  <c r="C258" i="114"/>
  <c r="J257" i="114"/>
  <c r="F257" i="114"/>
  <c r="N257" i="114" s="1"/>
  <c r="C257" i="114"/>
  <c r="M257" i="114" s="1"/>
  <c r="F256" i="114"/>
  <c r="N256" i="114" s="1"/>
  <c r="C256" i="114"/>
  <c r="J255" i="114"/>
  <c r="F255" i="114"/>
  <c r="N255" i="114" s="1"/>
  <c r="C255" i="114"/>
  <c r="M255" i="114" s="1"/>
  <c r="F254" i="114"/>
  <c r="N254" i="114" s="1"/>
  <c r="C254" i="114"/>
  <c r="M253" i="114"/>
  <c r="J253" i="114"/>
  <c r="F253" i="114"/>
  <c r="N253" i="114" s="1"/>
  <c r="F252" i="114"/>
  <c r="N252" i="114" s="1"/>
  <c r="C252" i="114"/>
  <c r="M252" i="114" s="1"/>
  <c r="F251" i="114"/>
  <c r="N251" i="114" s="1"/>
  <c r="C251" i="114"/>
  <c r="F250" i="114"/>
  <c r="N250" i="114" s="1"/>
  <c r="C250" i="114"/>
  <c r="M250" i="114" s="1"/>
  <c r="F249" i="114"/>
  <c r="N249" i="114" s="1"/>
  <c r="C249" i="114"/>
  <c r="J248" i="114"/>
  <c r="F248" i="114"/>
  <c r="N248" i="114" s="1"/>
  <c r="C248" i="114"/>
  <c r="M248" i="114" s="1"/>
  <c r="M247" i="114"/>
  <c r="J247" i="114"/>
  <c r="G247" i="114"/>
  <c r="F247" i="114"/>
  <c r="N247" i="114" s="1"/>
  <c r="F246" i="114"/>
  <c r="N246" i="114" s="1"/>
  <c r="C246" i="114"/>
  <c r="F245" i="114"/>
  <c r="N245" i="114" s="1"/>
  <c r="C245" i="114"/>
  <c r="M245" i="114" s="1"/>
  <c r="F244" i="114"/>
  <c r="N244" i="114" s="1"/>
  <c r="C244" i="114"/>
  <c r="J243" i="114"/>
  <c r="F243" i="114"/>
  <c r="N243" i="114" s="1"/>
  <c r="C243" i="114"/>
  <c r="M243" i="114" s="1"/>
  <c r="F242" i="114"/>
  <c r="N242" i="114" s="1"/>
  <c r="C242" i="114"/>
  <c r="M241" i="114"/>
  <c r="J241" i="114"/>
  <c r="F241" i="114"/>
  <c r="N241" i="114" s="1"/>
  <c r="J240" i="114"/>
  <c r="F240" i="114"/>
  <c r="N240" i="114" s="1"/>
  <c r="C240" i="114"/>
  <c r="M240" i="114" s="1"/>
  <c r="F239" i="114"/>
  <c r="N239" i="114" s="1"/>
  <c r="C239" i="114"/>
  <c r="F238" i="114"/>
  <c r="N238" i="114" s="1"/>
  <c r="C238" i="114"/>
  <c r="M238" i="114" s="1"/>
  <c r="F237" i="114"/>
  <c r="N237" i="114" s="1"/>
  <c r="C237" i="114"/>
  <c r="F236" i="114"/>
  <c r="N236" i="114" s="1"/>
  <c r="C236" i="114"/>
  <c r="M236" i="114" s="1"/>
  <c r="F235" i="114"/>
  <c r="N235" i="114" s="1"/>
  <c r="C235" i="114"/>
  <c r="M234" i="114"/>
  <c r="J234" i="114"/>
  <c r="F234" i="114"/>
  <c r="N234" i="114" s="1"/>
  <c r="J233" i="114"/>
  <c r="F233" i="114"/>
  <c r="N233" i="114" s="1"/>
  <c r="C233" i="114"/>
  <c r="M233" i="114" s="1"/>
  <c r="F232" i="114"/>
  <c r="N232" i="114" s="1"/>
  <c r="C232" i="114"/>
  <c r="J231" i="114"/>
  <c r="F231" i="114"/>
  <c r="N231" i="114" s="1"/>
  <c r="C231" i="114"/>
  <c r="M231" i="114" s="1"/>
  <c r="F230" i="114"/>
  <c r="N230" i="114" s="1"/>
  <c r="C230" i="114"/>
  <c r="F229" i="114"/>
  <c r="N229" i="114" s="1"/>
  <c r="C229" i="114"/>
  <c r="M229" i="114" s="1"/>
  <c r="F228" i="114"/>
  <c r="N228" i="114" s="1"/>
  <c r="C228" i="114"/>
  <c r="F227" i="114"/>
  <c r="N227" i="114" s="1"/>
  <c r="C227" i="114"/>
  <c r="M227" i="114" s="1"/>
  <c r="F226" i="114"/>
  <c r="N226" i="114" s="1"/>
  <c r="C226" i="114"/>
  <c r="J225" i="114"/>
  <c r="F225" i="114"/>
  <c r="N225" i="114" s="1"/>
  <c r="C225" i="114"/>
  <c r="M225" i="114" s="1"/>
  <c r="F224" i="114"/>
  <c r="N224" i="114" s="1"/>
  <c r="C224" i="114"/>
  <c r="J223" i="114"/>
  <c r="F223" i="114"/>
  <c r="N223" i="114" s="1"/>
  <c r="C223" i="114"/>
  <c r="M223" i="114" s="1"/>
  <c r="F222" i="114"/>
  <c r="N222" i="114" s="1"/>
  <c r="C222" i="114"/>
  <c r="M221" i="114"/>
  <c r="J221" i="114"/>
  <c r="F221" i="114"/>
  <c r="N221" i="114" s="1"/>
  <c r="M220" i="114"/>
  <c r="J220" i="114"/>
  <c r="F220" i="114"/>
  <c r="N220" i="114" s="1"/>
  <c r="C219" i="114"/>
  <c r="M218" i="114"/>
  <c r="J218" i="114"/>
  <c r="F218" i="114"/>
  <c r="N218" i="114" s="1"/>
  <c r="M217" i="114"/>
  <c r="J217" i="114"/>
  <c r="F217" i="114"/>
  <c r="N217" i="114" s="1"/>
  <c r="M216" i="114"/>
  <c r="J216" i="114"/>
  <c r="F216" i="114"/>
  <c r="N216" i="114" s="1"/>
  <c r="M215" i="114"/>
  <c r="J215" i="114"/>
  <c r="F215" i="114"/>
  <c r="N215" i="114" s="1"/>
  <c r="M214" i="114"/>
  <c r="J214" i="114"/>
  <c r="F214" i="114"/>
  <c r="N214" i="114" s="1"/>
  <c r="M213" i="114"/>
  <c r="J213" i="114"/>
  <c r="F213" i="114"/>
  <c r="N213" i="114" s="1"/>
  <c r="M212" i="114"/>
  <c r="J212" i="114"/>
  <c r="F212" i="114"/>
  <c r="N212" i="114" s="1"/>
  <c r="J211" i="114"/>
  <c r="F211" i="114"/>
  <c r="N211" i="114" s="1"/>
  <c r="C211" i="114"/>
  <c r="M211" i="114" s="1"/>
  <c r="C210" i="114"/>
  <c r="Q210" i="114" s="1"/>
  <c r="C209" i="114"/>
  <c r="Q209" i="114" s="1"/>
  <c r="C208" i="114"/>
  <c r="Q208" i="114" s="1"/>
  <c r="C207" i="114"/>
  <c r="Q207" i="114" s="1"/>
  <c r="Q206" i="114"/>
  <c r="L206" i="114"/>
  <c r="M206" i="114" s="1"/>
  <c r="I206" i="114"/>
  <c r="J206" i="114" s="1"/>
  <c r="F206" i="114"/>
  <c r="M205" i="114"/>
  <c r="J205" i="114"/>
  <c r="F205" i="114"/>
  <c r="N205" i="114" s="1"/>
  <c r="M204" i="114"/>
  <c r="J204" i="114"/>
  <c r="F204" i="114"/>
  <c r="N204" i="114" s="1"/>
  <c r="M203" i="114"/>
  <c r="J203" i="114"/>
  <c r="F203" i="114"/>
  <c r="N203" i="114" s="1"/>
  <c r="M202" i="114"/>
  <c r="J202" i="114"/>
  <c r="F202" i="114"/>
  <c r="N202" i="114" s="1"/>
  <c r="M201" i="114"/>
  <c r="J201" i="114"/>
  <c r="F201" i="114"/>
  <c r="N201" i="114" s="1"/>
  <c r="M200" i="114"/>
  <c r="J200" i="114"/>
  <c r="F200" i="114"/>
  <c r="N200" i="114" s="1"/>
  <c r="J199" i="114"/>
  <c r="F199" i="114"/>
  <c r="N199" i="114" s="1"/>
  <c r="C199" i="114"/>
  <c r="M199" i="114" s="1"/>
  <c r="F198" i="114"/>
  <c r="N198" i="114" s="1"/>
  <c r="C198" i="114"/>
  <c r="J197" i="114"/>
  <c r="F197" i="114"/>
  <c r="N197" i="114" s="1"/>
  <c r="C197" i="114"/>
  <c r="M197" i="114" s="1"/>
  <c r="F196" i="114"/>
  <c r="N196" i="114" s="1"/>
  <c r="C196" i="114"/>
  <c r="F195" i="114"/>
  <c r="N195" i="114" s="1"/>
  <c r="C195" i="114"/>
  <c r="M195" i="114" s="1"/>
  <c r="M194" i="114"/>
  <c r="J194" i="114"/>
  <c r="F194" i="114"/>
  <c r="N194" i="114" s="1"/>
  <c r="M193" i="114"/>
  <c r="J193" i="114"/>
  <c r="G193" i="114"/>
  <c r="F193" i="114"/>
  <c r="N193" i="114" s="1"/>
  <c r="M192" i="114"/>
  <c r="J192" i="114"/>
  <c r="F192" i="114"/>
  <c r="N192" i="114" s="1"/>
  <c r="M191" i="114"/>
  <c r="J191" i="114"/>
  <c r="G191" i="114"/>
  <c r="F191" i="114"/>
  <c r="N191" i="114" s="1"/>
  <c r="M190" i="114"/>
  <c r="J190" i="114"/>
  <c r="G190" i="114"/>
  <c r="F190" i="114"/>
  <c r="N190" i="114" s="1"/>
  <c r="M189" i="114"/>
  <c r="J189" i="114"/>
  <c r="F189" i="114"/>
  <c r="N189" i="114" s="1"/>
  <c r="P188" i="114"/>
  <c r="Q188" i="114" s="1"/>
  <c r="M188" i="114"/>
  <c r="J188" i="114"/>
  <c r="F188" i="114"/>
  <c r="N188" i="114" s="1"/>
  <c r="P187" i="114"/>
  <c r="Q187" i="114" s="1"/>
  <c r="M187" i="114"/>
  <c r="J187" i="114"/>
  <c r="G187" i="114"/>
  <c r="F187" i="114"/>
  <c r="N187" i="114" s="1"/>
  <c r="P186" i="114"/>
  <c r="Q186" i="114" s="1"/>
  <c r="M186" i="114"/>
  <c r="J186" i="114"/>
  <c r="G186" i="114"/>
  <c r="F186" i="114"/>
  <c r="N186" i="114" s="1"/>
  <c r="P185" i="114"/>
  <c r="Q185" i="114" s="1"/>
  <c r="M185" i="114"/>
  <c r="J185" i="114"/>
  <c r="F185" i="114"/>
  <c r="N185" i="114" s="1"/>
  <c r="P184" i="114"/>
  <c r="Q184" i="114" s="1"/>
  <c r="M184" i="114"/>
  <c r="J184" i="114"/>
  <c r="F184" i="114"/>
  <c r="N184" i="114" s="1"/>
  <c r="P183" i="114"/>
  <c r="Q183" i="114" s="1"/>
  <c r="M183" i="114"/>
  <c r="J183" i="114"/>
  <c r="G183" i="114"/>
  <c r="F183" i="114"/>
  <c r="N183" i="114" s="1"/>
  <c r="P182" i="114"/>
  <c r="Q182" i="114" s="1"/>
  <c r="M182" i="114"/>
  <c r="J182" i="114"/>
  <c r="G182" i="114"/>
  <c r="F182" i="114"/>
  <c r="N182" i="114" s="1"/>
  <c r="P181" i="114"/>
  <c r="F181" i="114"/>
  <c r="N181" i="114" s="1"/>
  <c r="C181" i="114"/>
  <c r="Q181" i="114" s="1"/>
  <c r="F180" i="114"/>
  <c r="C180" i="114"/>
  <c r="G180" i="114" s="1"/>
  <c r="F179" i="114"/>
  <c r="C179" i="114"/>
  <c r="G179" i="114" s="1"/>
  <c r="C178" i="114"/>
  <c r="Q178" i="114" s="1"/>
  <c r="C177" i="114"/>
  <c r="Q177" i="114" s="1"/>
  <c r="Q176" i="114"/>
  <c r="M176" i="114"/>
  <c r="L176" i="114"/>
  <c r="I176" i="114"/>
  <c r="J176" i="114" s="1"/>
  <c r="G176" i="114"/>
  <c r="F176" i="114"/>
  <c r="P175" i="114"/>
  <c r="F175" i="114"/>
  <c r="N175" i="114" s="1"/>
  <c r="C175" i="114"/>
  <c r="Q175" i="114" s="1"/>
  <c r="P174" i="114"/>
  <c r="F174" i="114"/>
  <c r="N174" i="114" s="1"/>
  <c r="C174" i="114"/>
  <c r="M174" i="114" s="1"/>
  <c r="P173" i="114"/>
  <c r="F173" i="114"/>
  <c r="N173" i="114" s="1"/>
  <c r="C173" i="114"/>
  <c r="Q173" i="114" s="1"/>
  <c r="P172" i="114"/>
  <c r="F172" i="114"/>
  <c r="N172" i="114" s="1"/>
  <c r="C172" i="114"/>
  <c r="M172" i="114" s="1"/>
  <c r="P171" i="114"/>
  <c r="F171" i="114"/>
  <c r="N171" i="114" s="1"/>
  <c r="C171" i="114"/>
  <c r="P170" i="114"/>
  <c r="Q170" i="114" s="1"/>
  <c r="M170" i="114"/>
  <c r="J170" i="114"/>
  <c r="F170" i="114"/>
  <c r="N170" i="114" s="1"/>
  <c r="P169" i="114"/>
  <c r="Q169" i="114" s="1"/>
  <c r="M169" i="114"/>
  <c r="J169" i="114"/>
  <c r="F169" i="114"/>
  <c r="N169" i="114" s="1"/>
  <c r="P168" i="114"/>
  <c r="Q168" i="114" s="1"/>
  <c r="M168" i="114"/>
  <c r="J168" i="114"/>
  <c r="F168" i="114"/>
  <c r="G168" i="114" s="1"/>
  <c r="P167" i="114"/>
  <c r="Q167" i="114" s="1"/>
  <c r="M167" i="114"/>
  <c r="J167" i="114"/>
  <c r="F167" i="114"/>
  <c r="N167" i="114" s="1"/>
  <c r="P166" i="114"/>
  <c r="Q166" i="114" s="1"/>
  <c r="M166" i="114"/>
  <c r="J166" i="114"/>
  <c r="F166" i="114"/>
  <c r="G166" i="114" s="1"/>
  <c r="P165" i="114"/>
  <c r="Q165" i="114" s="1"/>
  <c r="M165" i="114"/>
  <c r="J165" i="114"/>
  <c r="F165" i="114"/>
  <c r="N165" i="114" s="1"/>
  <c r="P164" i="114"/>
  <c r="Q164" i="114" s="1"/>
  <c r="M164" i="114"/>
  <c r="J164" i="114"/>
  <c r="F164" i="114"/>
  <c r="N164" i="114" s="1"/>
  <c r="P163" i="114"/>
  <c r="Q163" i="114" s="1"/>
  <c r="M163" i="114"/>
  <c r="J163" i="114"/>
  <c r="F163" i="114"/>
  <c r="G163" i="114" s="1"/>
  <c r="P162" i="114"/>
  <c r="Q162" i="114" s="1"/>
  <c r="J162" i="114"/>
  <c r="F162" i="114"/>
  <c r="C162" i="114"/>
  <c r="M162" i="114" s="1"/>
  <c r="P161" i="114"/>
  <c r="F161" i="114"/>
  <c r="N161" i="114" s="1"/>
  <c r="C161" i="114"/>
  <c r="P160" i="114"/>
  <c r="Q160" i="114" s="1"/>
  <c r="J160" i="114"/>
  <c r="F160" i="114"/>
  <c r="N160" i="114" s="1"/>
  <c r="C160" i="114"/>
  <c r="M160" i="114" s="1"/>
  <c r="P159" i="114"/>
  <c r="F159" i="114"/>
  <c r="N159" i="114" s="1"/>
  <c r="C159" i="114"/>
  <c r="Q159" i="114" s="1"/>
  <c r="P158" i="114"/>
  <c r="F158" i="114"/>
  <c r="G158" i="114" s="1"/>
  <c r="C158" i="114"/>
  <c r="M158" i="114" s="1"/>
  <c r="P157" i="114"/>
  <c r="F157" i="114"/>
  <c r="N157" i="114" s="1"/>
  <c r="C157" i="114"/>
  <c r="Q157" i="114" s="1"/>
  <c r="P156" i="114"/>
  <c r="Q156" i="114" s="1"/>
  <c r="M156" i="114"/>
  <c r="J156" i="114"/>
  <c r="F156" i="114"/>
  <c r="G156" i="114" s="1"/>
  <c r="P155" i="114"/>
  <c r="Q155" i="114" s="1"/>
  <c r="M155" i="114"/>
  <c r="J155" i="114"/>
  <c r="F155" i="114"/>
  <c r="N155" i="114" s="1"/>
  <c r="P154" i="114"/>
  <c r="Q154" i="114" s="1"/>
  <c r="M154" i="114"/>
  <c r="J154" i="114"/>
  <c r="F154" i="114"/>
  <c r="G154" i="114" s="1"/>
  <c r="P153" i="114"/>
  <c r="Q153" i="114" s="1"/>
  <c r="M153" i="114"/>
  <c r="J153" i="114"/>
  <c r="F153" i="114"/>
  <c r="N153" i="114" s="1"/>
  <c r="P152" i="114"/>
  <c r="Q152" i="114" s="1"/>
  <c r="M152" i="114"/>
  <c r="J152" i="114"/>
  <c r="F152" i="114"/>
  <c r="G152" i="114" s="1"/>
  <c r="P151" i="114"/>
  <c r="Q151" i="114" s="1"/>
  <c r="M151" i="114"/>
  <c r="J151" i="114"/>
  <c r="F151" i="114"/>
  <c r="N151" i="114" s="1"/>
  <c r="P150" i="114"/>
  <c r="Q150" i="114" s="1"/>
  <c r="M150" i="114"/>
  <c r="J150" i="114"/>
  <c r="F150" i="114"/>
  <c r="N150" i="114" s="1"/>
  <c r="P149" i="114"/>
  <c r="Q149" i="114" s="1"/>
  <c r="M149" i="114"/>
  <c r="J149" i="114"/>
  <c r="F149" i="114"/>
  <c r="G149" i="114" s="1"/>
  <c r="P148" i="114"/>
  <c r="Q148" i="114" s="1"/>
  <c r="M148" i="114"/>
  <c r="J148" i="114"/>
  <c r="F148" i="114"/>
  <c r="N148" i="114" s="1"/>
  <c r="P147" i="114"/>
  <c r="Q147" i="114" s="1"/>
  <c r="M147" i="114"/>
  <c r="J147" i="114"/>
  <c r="F147" i="114"/>
  <c r="N147" i="114" s="1"/>
  <c r="P146" i="114"/>
  <c r="Q146" i="114" s="1"/>
  <c r="M146" i="114"/>
  <c r="J146" i="114"/>
  <c r="F146" i="114"/>
  <c r="G146" i="114" s="1"/>
  <c r="P145" i="114"/>
  <c r="Q145" i="114" s="1"/>
  <c r="M145" i="114"/>
  <c r="J145" i="114"/>
  <c r="F145" i="114"/>
  <c r="N145" i="114" s="1"/>
  <c r="P144" i="114"/>
  <c r="Q144" i="114" s="1"/>
  <c r="M144" i="114"/>
  <c r="J144" i="114"/>
  <c r="F144" i="114"/>
  <c r="N144" i="114" s="1"/>
  <c r="P143" i="114"/>
  <c r="Q143" i="114" s="1"/>
  <c r="M143" i="114"/>
  <c r="J143" i="114"/>
  <c r="F143" i="114"/>
  <c r="G143" i="114" s="1"/>
  <c r="P142" i="114"/>
  <c r="Q142" i="114" s="1"/>
  <c r="M142" i="114"/>
  <c r="J142" i="114"/>
  <c r="F142" i="114"/>
  <c r="N142" i="114" s="1"/>
  <c r="P141" i="114"/>
  <c r="F141" i="114"/>
  <c r="C141" i="114"/>
  <c r="M141" i="114" s="1"/>
  <c r="P140" i="114"/>
  <c r="F140" i="114"/>
  <c r="N140" i="114" s="1"/>
  <c r="C140" i="114"/>
  <c r="P139" i="114"/>
  <c r="Q139" i="114" s="1"/>
  <c r="J139" i="114"/>
  <c r="F139" i="114"/>
  <c r="C139" i="114"/>
  <c r="M139" i="114" s="1"/>
  <c r="P138" i="114"/>
  <c r="F138" i="114"/>
  <c r="N138" i="114" s="1"/>
  <c r="C138" i="114"/>
  <c r="J137" i="114"/>
  <c r="F137" i="114"/>
  <c r="N137" i="114" s="1"/>
  <c r="C137" i="114"/>
  <c r="M137" i="114" s="1"/>
  <c r="F136" i="114"/>
  <c r="N136" i="114" s="1"/>
  <c r="C136" i="114"/>
  <c r="F135" i="114"/>
  <c r="G135" i="114" s="1"/>
  <c r="C135" i="114"/>
  <c r="M135" i="114" s="1"/>
  <c r="F134" i="114"/>
  <c r="N134" i="114" s="1"/>
  <c r="C134" i="114"/>
  <c r="J133" i="114"/>
  <c r="F133" i="114"/>
  <c r="C133" i="114"/>
  <c r="M133" i="114" s="1"/>
  <c r="F132" i="114"/>
  <c r="C132" i="114"/>
  <c r="Q132" i="114" s="1"/>
  <c r="F131" i="114"/>
  <c r="G131" i="114" s="1"/>
  <c r="C131" i="114"/>
  <c r="Q131" i="114" s="1"/>
  <c r="C130" i="114"/>
  <c r="Q130" i="114" s="1"/>
  <c r="E129" i="114"/>
  <c r="F129" i="114" s="1"/>
  <c r="C129" i="114"/>
  <c r="Q129" i="114" s="1"/>
  <c r="C128" i="114"/>
  <c r="Q128" i="114" s="1"/>
  <c r="L127" i="114"/>
  <c r="I127" i="114"/>
  <c r="J127" i="114" s="1"/>
  <c r="F127" i="114"/>
  <c r="G127" i="114" s="1"/>
  <c r="C127" i="114"/>
  <c r="Q126" i="114"/>
  <c r="L126" i="114"/>
  <c r="M126" i="114" s="1"/>
  <c r="I126" i="114"/>
  <c r="J126" i="114" s="1"/>
  <c r="F126" i="114"/>
  <c r="P125" i="114"/>
  <c r="J125" i="114"/>
  <c r="F125" i="114"/>
  <c r="N125" i="114" s="1"/>
  <c r="C125" i="114"/>
  <c r="M125" i="114" s="1"/>
  <c r="P124" i="114"/>
  <c r="F124" i="114"/>
  <c r="N124" i="114" s="1"/>
  <c r="C124" i="114"/>
  <c r="Q124" i="114" s="1"/>
  <c r="P123" i="114"/>
  <c r="F123" i="114"/>
  <c r="N123" i="114" s="1"/>
  <c r="C123" i="114"/>
  <c r="M123" i="114" s="1"/>
  <c r="P122" i="114"/>
  <c r="F122" i="114"/>
  <c r="N122" i="114" s="1"/>
  <c r="C122" i="114"/>
  <c r="G122" i="114" s="1"/>
  <c r="P121" i="114"/>
  <c r="F121" i="114"/>
  <c r="C121" i="114"/>
  <c r="M121" i="114" s="1"/>
  <c r="P120" i="114"/>
  <c r="F120" i="114"/>
  <c r="N120" i="114" s="1"/>
  <c r="C120" i="114"/>
  <c r="P119" i="114"/>
  <c r="Q119" i="114" s="1"/>
  <c r="M119" i="114"/>
  <c r="J119" i="114"/>
  <c r="F119" i="114"/>
  <c r="G119" i="114" s="1"/>
  <c r="P118" i="114"/>
  <c r="Q118" i="114" s="1"/>
  <c r="M118" i="114"/>
  <c r="J118" i="114"/>
  <c r="F118" i="114"/>
  <c r="N118" i="114" s="1"/>
  <c r="P117" i="114"/>
  <c r="Q117" i="114" s="1"/>
  <c r="M117" i="114"/>
  <c r="J117" i="114"/>
  <c r="F117" i="114"/>
  <c r="G117" i="114" s="1"/>
  <c r="P116" i="114"/>
  <c r="Q116" i="114" s="1"/>
  <c r="M116" i="114"/>
  <c r="J116" i="114"/>
  <c r="F116" i="114"/>
  <c r="N116" i="114" s="1"/>
  <c r="P115" i="114"/>
  <c r="Q115" i="114" s="1"/>
  <c r="M115" i="114"/>
  <c r="J115" i="114"/>
  <c r="F115" i="114"/>
  <c r="G115" i="114" s="1"/>
  <c r="P114" i="114"/>
  <c r="Q114" i="114" s="1"/>
  <c r="M114" i="114"/>
  <c r="J114" i="114"/>
  <c r="F114" i="114"/>
  <c r="N114" i="114" s="1"/>
  <c r="P113" i="114"/>
  <c r="Q113" i="114" s="1"/>
  <c r="M113" i="114"/>
  <c r="J113" i="114"/>
  <c r="F113" i="114"/>
  <c r="G113" i="114" s="1"/>
  <c r="P112" i="114"/>
  <c r="Q112" i="114" s="1"/>
  <c r="J112" i="114"/>
  <c r="F112" i="114"/>
  <c r="N112" i="114" s="1"/>
  <c r="C112" i="114"/>
  <c r="M112" i="114" s="1"/>
  <c r="P111" i="114"/>
  <c r="F111" i="114"/>
  <c r="N111" i="114" s="1"/>
  <c r="C111" i="114"/>
  <c r="M111" i="114" s="1"/>
  <c r="P110" i="114"/>
  <c r="J110" i="114"/>
  <c r="F110" i="114"/>
  <c r="G110" i="114" s="1"/>
  <c r="C110" i="114"/>
  <c r="M110" i="114" s="1"/>
  <c r="P109" i="114"/>
  <c r="F109" i="114"/>
  <c r="N109" i="114" s="1"/>
  <c r="C109" i="114"/>
  <c r="Q109" i="114" s="1"/>
  <c r="P108" i="114"/>
  <c r="F108" i="114"/>
  <c r="G108" i="114" s="1"/>
  <c r="C108" i="114"/>
  <c r="M108" i="114" s="1"/>
  <c r="Q107" i="114"/>
  <c r="P107" i="114"/>
  <c r="M107" i="114"/>
  <c r="J107" i="114"/>
  <c r="G107" i="114"/>
  <c r="F107" i="114"/>
  <c r="N107" i="114" s="1"/>
  <c r="Q106" i="114"/>
  <c r="P106" i="114"/>
  <c r="M106" i="114"/>
  <c r="J106" i="114"/>
  <c r="G106" i="114"/>
  <c r="F106" i="114"/>
  <c r="N106" i="114" s="1"/>
  <c r="P105" i="114"/>
  <c r="Q105" i="114" s="1"/>
  <c r="M105" i="114"/>
  <c r="J105" i="114"/>
  <c r="F105" i="114"/>
  <c r="N105" i="114" s="1"/>
  <c r="Q104" i="114"/>
  <c r="P104" i="114"/>
  <c r="M104" i="114"/>
  <c r="J104" i="114"/>
  <c r="G104" i="114"/>
  <c r="F104" i="114"/>
  <c r="N104" i="114" s="1"/>
  <c r="P103" i="114"/>
  <c r="Q103" i="114" s="1"/>
  <c r="M103" i="114"/>
  <c r="J103" i="114"/>
  <c r="F103" i="114"/>
  <c r="N103" i="114" s="1"/>
  <c r="Q102" i="114"/>
  <c r="P102" i="114"/>
  <c r="M102" i="114"/>
  <c r="J102" i="114"/>
  <c r="G102" i="114"/>
  <c r="F102" i="114"/>
  <c r="N102" i="114" s="1"/>
  <c r="P101" i="114"/>
  <c r="Q101" i="114" s="1"/>
  <c r="M101" i="114"/>
  <c r="J101" i="114"/>
  <c r="F101" i="114"/>
  <c r="N101" i="114" s="1"/>
  <c r="Q100" i="114"/>
  <c r="P100" i="114"/>
  <c r="M100" i="114"/>
  <c r="J100" i="114"/>
  <c r="G100" i="114"/>
  <c r="F100" i="114"/>
  <c r="N100" i="114" s="1"/>
  <c r="P99" i="114"/>
  <c r="Q99" i="114" s="1"/>
  <c r="M99" i="114"/>
  <c r="J99" i="114"/>
  <c r="F99" i="114"/>
  <c r="N99" i="114" s="1"/>
  <c r="Q98" i="114"/>
  <c r="P98" i="114"/>
  <c r="M98" i="114"/>
  <c r="J98" i="114"/>
  <c r="G98" i="114"/>
  <c r="F98" i="114"/>
  <c r="N98" i="114" s="1"/>
  <c r="P97" i="114"/>
  <c r="Q97" i="114" s="1"/>
  <c r="M97" i="114"/>
  <c r="J97" i="114"/>
  <c r="F97" i="114"/>
  <c r="N97" i="114" s="1"/>
  <c r="Q96" i="114"/>
  <c r="P96" i="114"/>
  <c r="M96" i="114"/>
  <c r="J96" i="114"/>
  <c r="G96" i="114"/>
  <c r="F96" i="114"/>
  <c r="N96" i="114" s="1"/>
  <c r="P95" i="114"/>
  <c r="Q95" i="114" s="1"/>
  <c r="M95" i="114"/>
  <c r="J95" i="114"/>
  <c r="F95" i="114"/>
  <c r="N95" i="114" s="1"/>
  <c r="P94" i="114"/>
  <c r="F94" i="114"/>
  <c r="N94" i="114" s="1"/>
  <c r="C94" i="114"/>
  <c r="P93" i="114"/>
  <c r="Q93" i="114" s="1"/>
  <c r="J93" i="114"/>
  <c r="F93" i="114"/>
  <c r="N93" i="114" s="1"/>
  <c r="C93" i="114"/>
  <c r="M93" i="114" s="1"/>
  <c r="P92" i="114"/>
  <c r="F92" i="114"/>
  <c r="N92" i="114" s="1"/>
  <c r="C92" i="114"/>
  <c r="Q92" i="114" s="1"/>
  <c r="P91" i="114"/>
  <c r="F91" i="114"/>
  <c r="N91" i="114" s="1"/>
  <c r="C91" i="114"/>
  <c r="M91" i="114" s="1"/>
  <c r="P90" i="114"/>
  <c r="F90" i="114"/>
  <c r="N90" i="114" s="1"/>
  <c r="C90" i="114"/>
  <c r="M90" i="114" s="1"/>
  <c r="P89" i="114"/>
  <c r="F89" i="114"/>
  <c r="N89" i="114" s="1"/>
  <c r="C89" i="114"/>
  <c r="M89" i="114" s="1"/>
  <c r="P88" i="114"/>
  <c r="F88" i="114"/>
  <c r="N88" i="114" s="1"/>
  <c r="C88" i="114"/>
  <c r="G88" i="114" s="1"/>
  <c r="P87" i="114"/>
  <c r="Q87" i="114" s="1"/>
  <c r="J87" i="114"/>
  <c r="F87" i="114"/>
  <c r="C87" i="114"/>
  <c r="M87" i="114" s="1"/>
  <c r="P86" i="114"/>
  <c r="F86" i="114"/>
  <c r="N86" i="114" s="1"/>
  <c r="C86" i="114"/>
  <c r="F85" i="114"/>
  <c r="C85" i="114"/>
  <c r="F84" i="114"/>
  <c r="C84" i="114"/>
  <c r="G84" i="114" s="1"/>
  <c r="C83" i="114"/>
  <c r="Q83" i="114" s="1"/>
  <c r="C82" i="114"/>
  <c r="Q82" i="114" s="1"/>
  <c r="C81" i="114"/>
  <c r="Q81" i="114" s="1"/>
  <c r="P79" i="114"/>
  <c r="G79" i="114"/>
  <c r="F79" i="114"/>
  <c r="N79" i="114" s="1"/>
  <c r="C79" i="114"/>
  <c r="P78" i="114"/>
  <c r="Q78" i="114" s="1"/>
  <c r="J78" i="114"/>
  <c r="F78" i="114"/>
  <c r="N78" i="114" s="1"/>
  <c r="C78" i="114"/>
  <c r="M78" i="114" s="1"/>
  <c r="P77" i="114"/>
  <c r="F77" i="114"/>
  <c r="N77" i="114" s="1"/>
  <c r="C77" i="114"/>
  <c r="P76" i="114"/>
  <c r="J76" i="114"/>
  <c r="F76" i="114"/>
  <c r="N76" i="114" s="1"/>
  <c r="C76" i="114"/>
  <c r="M76" i="114" s="1"/>
  <c r="P75" i="114"/>
  <c r="F75" i="114"/>
  <c r="N75" i="114" s="1"/>
  <c r="C75" i="114"/>
  <c r="P74" i="114"/>
  <c r="Q74" i="114" s="1"/>
  <c r="M74" i="114"/>
  <c r="J74" i="114"/>
  <c r="F74" i="114"/>
  <c r="G74" i="114" s="1"/>
  <c r="P73" i="114"/>
  <c r="F73" i="114"/>
  <c r="N73" i="114" s="1"/>
  <c r="C73" i="114"/>
  <c r="M73" i="114" s="1"/>
  <c r="P72" i="114"/>
  <c r="F72" i="114"/>
  <c r="N72" i="114" s="1"/>
  <c r="C72" i="114"/>
  <c r="G72" i="114" s="1"/>
  <c r="P71" i="114"/>
  <c r="F71" i="114"/>
  <c r="C71" i="114"/>
  <c r="M71" i="114" s="1"/>
  <c r="P70" i="114"/>
  <c r="F70" i="114"/>
  <c r="N70" i="114" s="1"/>
  <c r="C70" i="114"/>
  <c r="P69" i="114"/>
  <c r="Q69" i="114" s="1"/>
  <c r="J69" i="114"/>
  <c r="F69" i="114"/>
  <c r="C69" i="114"/>
  <c r="M69" i="114" s="1"/>
  <c r="P68" i="114"/>
  <c r="F68" i="114"/>
  <c r="N68" i="114" s="1"/>
  <c r="C68" i="114"/>
  <c r="P67" i="114"/>
  <c r="J67" i="114"/>
  <c r="F67" i="114"/>
  <c r="N67" i="114" s="1"/>
  <c r="C67" i="114"/>
  <c r="M67" i="114" s="1"/>
  <c r="P66" i="114"/>
  <c r="F66" i="114"/>
  <c r="N66" i="114" s="1"/>
  <c r="C66" i="114"/>
  <c r="P65" i="114"/>
  <c r="F65" i="114"/>
  <c r="N65" i="114" s="1"/>
  <c r="C65" i="114"/>
  <c r="M65" i="114" s="1"/>
  <c r="P64" i="114"/>
  <c r="F64" i="114"/>
  <c r="N64" i="114" s="1"/>
  <c r="C64" i="114"/>
  <c r="G64" i="114" s="1"/>
  <c r="P63" i="114"/>
  <c r="F63" i="114"/>
  <c r="C63" i="114"/>
  <c r="M63" i="114" s="1"/>
  <c r="P62" i="114"/>
  <c r="F62" i="114"/>
  <c r="N62" i="114" s="1"/>
  <c r="C62" i="114"/>
  <c r="P61" i="114"/>
  <c r="Q61" i="114" s="1"/>
  <c r="J61" i="114"/>
  <c r="F61" i="114"/>
  <c r="N61" i="114" s="1"/>
  <c r="C61" i="114"/>
  <c r="M61" i="114" s="1"/>
  <c r="Q60" i="114"/>
  <c r="P60" i="114"/>
  <c r="M60" i="114"/>
  <c r="J60" i="114"/>
  <c r="G60" i="114"/>
  <c r="F60" i="114"/>
  <c r="N60" i="114" s="1"/>
  <c r="P59" i="114"/>
  <c r="F59" i="114"/>
  <c r="N59" i="114" s="1"/>
  <c r="C59" i="114"/>
  <c r="Q59" i="114" s="1"/>
  <c r="P58" i="114"/>
  <c r="F58" i="114"/>
  <c r="C58" i="114"/>
  <c r="M58" i="114" s="1"/>
  <c r="F57" i="114"/>
  <c r="N57" i="114" s="1"/>
  <c r="C57" i="114"/>
  <c r="J56" i="114"/>
  <c r="F56" i="114"/>
  <c r="G56" i="114" s="1"/>
  <c r="C56" i="114"/>
  <c r="M56" i="114" s="1"/>
  <c r="P55" i="114"/>
  <c r="F55" i="114"/>
  <c r="N55" i="114" s="1"/>
  <c r="C55" i="114"/>
  <c r="M54" i="114"/>
  <c r="J54" i="114"/>
  <c r="F54" i="114"/>
  <c r="N54" i="114" s="1"/>
  <c r="J53" i="114"/>
  <c r="F53" i="114"/>
  <c r="N53" i="114" s="1"/>
  <c r="C53" i="114"/>
  <c r="M53" i="114" s="1"/>
  <c r="P52" i="114"/>
  <c r="Q52" i="114" s="1"/>
  <c r="M52" i="114"/>
  <c r="J52" i="114"/>
  <c r="F52" i="114"/>
  <c r="N52" i="114" s="1"/>
  <c r="M51" i="114"/>
  <c r="J51" i="114"/>
  <c r="G51" i="114"/>
  <c r="F51" i="114"/>
  <c r="N51" i="114" s="1"/>
  <c r="P50" i="114"/>
  <c r="F50" i="114"/>
  <c r="N50" i="114" s="1"/>
  <c r="C50" i="114"/>
  <c r="Q50" i="114" s="1"/>
  <c r="M49" i="114"/>
  <c r="J49" i="114"/>
  <c r="F49" i="114"/>
  <c r="G49" i="114" s="1"/>
  <c r="M48" i="114"/>
  <c r="J48" i="114"/>
  <c r="F48" i="114"/>
  <c r="N48" i="114" s="1"/>
  <c r="C47" i="114"/>
  <c r="P46" i="114"/>
  <c r="Q46" i="114" s="1"/>
  <c r="J46" i="114"/>
  <c r="F46" i="114"/>
  <c r="G46" i="114" s="1"/>
  <c r="C46" i="114"/>
  <c r="M46" i="114" s="1"/>
  <c r="P45" i="114"/>
  <c r="F45" i="114"/>
  <c r="N45" i="114" s="1"/>
  <c r="C45" i="114"/>
  <c r="J44" i="114"/>
  <c r="F44" i="114"/>
  <c r="N44" i="114" s="1"/>
  <c r="C44" i="114"/>
  <c r="M44" i="114" s="1"/>
  <c r="F43" i="114"/>
  <c r="N43" i="114" s="1"/>
  <c r="C43" i="114"/>
  <c r="F42" i="114"/>
  <c r="N42" i="114" s="1"/>
  <c r="C42" i="114"/>
  <c r="M42" i="114" s="1"/>
  <c r="F41" i="114"/>
  <c r="N41" i="114" s="1"/>
  <c r="C41" i="114"/>
  <c r="M41" i="114" s="1"/>
  <c r="P40" i="114"/>
  <c r="Q40" i="114" s="1"/>
  <c r="M40" i="114"/>
  <c r="J40" i="114"/>
  <c r="F40" i="114"/>
  <c r="G40" i="114" s="1"/>
  <c r="M39" i="114"/>
  <c r="J39" i="114"/>
  <c r="F39" i="114"/>
  <c r="G39" i="114" s="1"/>
  <c r="C38" i="114"/>
  <c r="J37" i="114"/>
  <c r="F37" i="114"/>
  <c r="N37" i="114" s="1"/>
  <c r="C37" i="114"/>
  <c r="M37" i="114" s="1"/>
  <c r="P36" i="114"/>
  <c r="F36" i="114"/>
  <c r="N36" i="114" s="1"/>
  <c r="C36" i="114"/>
  <c r="J35" i="114"/>
  <c r="F35" i="114"/>
  <c r="G35" i="114" s="1"/>
  <c r="C35" i="114"/>
  <c r="M35" i="114" s="1"/>
  <c r="F34" i="114"/>
  <c r="N34" i="114" s="1"/>
  <c r="C34" i="114"/>
  <c r="C33" i="114"/>
  <c r="P32" i="114"/>
  <c r="Q32" i="114" s="1"/>
  <c r="M32" i="114"/>
  <c r="J32" i="114"/>
  <c r="F32" i="114"/>
  <c r="N32" i="114" s="1"/>
  <c r="P31" i="114"/>
  <c r="Q31" i="114" s="1"/>
  <c r="M31" i="114"/>
  <c r="J31" i="114"/>
  <c r="F31" i="114"/>
  <c r="N31" i="114" s="1"/>
  <c r="P30" i="114"/>
  <c r="Q30" i="114" s="1"/>
  <c r="M30" i="114"/>
  <c r="J30" i="114"/>
  <c r="F30" i="114"/>
  <c r="G30" i="114" s="1"/>
  <c r="M29" i="114"/>
  <c r="J29" i="114"/>
  <c r="F29" i="114"/>
  <c r="N29" i="114" s="1"/>
  <c r="P28" i="114"/>
  <c r="Q28" i="114" s="1"/>
  <c r="M28" i="114"/>
  <c r="J28" i="114"/>
  <c r="F28" i="114"/>
  <c r="G28" i="114" s="1"/>
  <c r="M27" i="114"/>
  <c r="J27" i="114"/>
  <c r="F27" i="114"/>
  <c r="N27" i="114" s="1"/>
  <c r="M26" i="114"/>
  <c r="J26" i="114"/>
  <c r="F26" i="114"/>
  <c r="N26" i="114" s="1"/>
  <c r="J25" i="114"/>
  <c r="F25" i="114"/>
  <c r="N25" i="114" s="1"/>
  <c r="C25" i="114"/>
  <c r="M25" i="114" s="1"/>
  <c r="P24" i="114"/>
  <c r="F24" i="114"/>
  <c r="N24" i="114" s="1"/>
  <c r="C24" i="114"/>
  <c r="M23" i="114"/>
  <c r="J23" i="114"/>
  <c r="F23" i="114"/>
  <c r="N23" i="114" s="1"/>
  <c r="J22" i="114"/>
  <c r="F22" i="114"/>
  <c r="G22" i="114" s="1"/>
  <c r="C22" i="114"/>
  <c r="M22" i="114" s="1"/>
  <c r="F21" i="114"/>
  <c r="N21" i="114" s="1"/>
  <c r="C21" i="114"/>
  <c r="P20" i="114"/>
  <c r="F20" i="114"/>
  <c r="G20" i="114" s="1"/>
  <c r="C20" i="114"/>
  <c r="M20" i="114" s="1"/>
  <c r="F19" i="114"/>
  <c r="N19" i="114" s="1"/>
  <c r="C19" i="114"/>
  <c r="J18" i="114"/>
  <c r="F18" i="114"/>
  <c r="G18" i="114" s="1"/>
  <c r="C18" i="114"/>
  <c r="M18" i="114" s="1"/>
  <c r="F17" i="114"/>
  <c r="N17" i="114" s="1"/>
  <c r="C17" i="114"/>
  <c r="P16" i="114"/>
  <c r="Q16" i="114" s="1"/>
  <c r="M16" i="114"/>
  <c r="J16" i="114"/>
  <c r="F16" i="114"/>
  <c r="G16" i="114" s="1"/>
  <c r="P15" i="114"/>
  <c r="F15" i="114"/>
  <c r="G15" i="114" s="1"/>
  <c r="C15" i="114"/>
  <c r="M15" i="114" s="1"/>
  <c r="C14" i="114"/>
  <c r="Q14" i="114" s="1"/>
  <c r="Q13" i="114"/>
  <c r="L13" i="114"/>
  <c r="M13" i="114" s="1"/>
  <c r="J13" i="114"/>
  <c r="I13" i="114"/>
  <c r="F13" i="114"/>
  <c r="P12" i="114"/>
  <c r="F12" i="114"/>
  <c r="N12" i="114" s="1"/>
  <c r="C12" i="114"/>
  <c r="P11" i="114"/>
  <c r="Q11" i="114" s="1"/>
  <c r="J11" i="114"/>
  <c r="F11" i="114"/>
  <c r="G11" i="114" s="1"/>
  <c r="C11" i="114"/>
  <c r="M11" i="114" s="1"/>
  <c r="M10" i="114"/>
  <c r="J10" i="114"/>
  <c r="F10" i="114"/>
  <c r="N10" i="114" s="1"/>
  <c r="P9" i="114"/>
  <c r="F9" i="114"/>
  <c r="N9" i="114" s="1"/>
  <c r="C9" i="114"/>
  <c r="K8" i="114"/>
  <c r="L8" i="114" s="1"/>
  <c r="M8" i="114" s="1"/>
  <c r="C8" i="114"/>
  <c r="A1" i="114"/>
  <c r="K8" i="82"/>
  <c r="K9" i="82"/>
  <c r="P10" i="114" s="1"/>
  <c r="Q10" i="114" s="1"/>
  <c r="K10" i="82"/>
  <c r="P17" i="114" s="1"/>
  <c r="K13" i="82"/>
  <c r="P21" i="114" s="1"/>
  <c r="K15" i="82"/>
  <c r="P22" i="114" s="1"/>
  <c r="Q22" i="114" s="1"/>
  <c r="K16" i="82"/>
  <c r="P23" i="114" s="1"/>
  <c r="Q23" i="114" s="1"/>
  <c r="K17" i="82"/>
  <c r="K18" i="82"/>
  <c r="P25" i="114" s="1"/>
  <c r="Q25" i="114" s="1"/>
  <c r="K19" i="82"/>
  <c r="K20" i="82"/>
  <c r="K21" i="82"/>
  <c r="K23" i="82"/>
  <c r="P27" i="114" s="1"/>
  <c r="Q27" i="114" s="1"/>
  <c r="K24" i="82"/>
  <c r="P29" i="114" s="1"/>
  <c r="Q29" i="114" s="1"/>
  <c r="K25" i="82"/>
  <c r="K26" i="82"/>
  <c r="K27" i="82"/>
  <c r="K28" i="82"/>
  <c r="P34" i="114" s="1"/>
  <c r="K29" i="82"/>
  <c r="P35" i="114" s="1"/>
  <c r="Q35" i="114" s="1"/>
  <c r="K30" i="82"/>
  <c r="K31" i="82"/>
  <c r="P37" i="114" s="1"/>
  <c r="Q37" i="114" s="1"/>
  <c r="K32" i="82"/>
  <c r="K33" i="82"/>
  <c r="K34" i="82"/>
  <c r="K35" i="82"/>
  <c r="K37" i="82"/>
  <c r="P39" i="114" s="1"/>
  <c r="Q39" i="114" s="1"/>
  <c r="K38" i="82"/>
  <c r="K39" i="82"/>
  <c r="P41" i="114" s="1"/>
  <c r="K40" i="82"/>
  <c r="P42" i="114" s="1"/>
  <c r="Q42" i="114" s="1"/>
  <c r="K41" i="82"/>
  <c r="P43" i="114" s="1"/>
  <c r="K42" i="82"/>
  <c r="P44" i="114" s="1"/>
  <c r="Q44" i="114" s="1"/>
  <c r="K43" i="82"/>
  <c r="K44" i="82"/>
  <c r="K45" i="82"/>
  <c r="P48" i="114" s="1"/>
  <c r="Q48" i="114" s="1"/>
  <c r="K47" i="82"/>
  <c r="P51" i="114" s="1"/>
  <c r="Q51" i="114" s="1"/>
  <c r="K48" i="82"/>
  <c r="K49" i="82"/>
  <c r="K50" i="82"/>
  <c r="P53" i="114" s="1"/>
  <c r="Q53" i="114" s="1"/>
  <c r="K51" i="82"/>
  <c r="P54" i="114" s="1"/>
  <c r="Q54" i="114" s="1"/>
  <c r="K52" i="82"/>
  <c r="K53" i="82"/>
  <c r="P56" i="114" s="1"/>
  <c r="Q56" i="114" s="1"/>
  <c r="K54" i="82"/>
  <c r="P57" i="114" s="1"/>
  <c r="K56" i="82"/>
  <c r="P134" i="114" s="1"/>
  <c r="K57" i="82"/>
  <c r="P135" i="114" s="1"/>
  <c r="Q135" i="114" s="1"/>
  <c r="K58" i="82"/>
  <c r="P136" i="114" s="1"/>
  <c r="K59" i="82"/>
  <c r="P137" i="114" s="1"/>
  <c r="Q137" i="114" s="1"/>
  <c r="K60" i="82"/>
  <c r="K61" i="82"/>
  <c r="C870" i="28"/>
  <c r="C869" i="28"/>
  <c r="C845" i="28"/>
  <c r="C844" i="28"/>
  <c r="C843" i="28"/>
  <c r="C836" i="28"/>
  <c r="C835" i="28"/>
  <c r="C832" i="28"/>
  <c r="C803" i="28"/>
  <c r="C802" i="28"/>
  <c r="C801" i="28"/>
  <c r="C800" i="28"/>
  <c r="C703" i="28"/>
  <c r="C701" i="28"/>
  <c r="C699" i="28"/>
  <c r="C698" i="28"/>
  <c r="C694" i="28"/>
  <c r="C693" i="28"/>
  <c r="C681" i="28"/>
  <c r="C680" i="28"/>
  <c r="C678" i="28"/>
  <c r="C677" i="28"/>
  <c r="C653" i="28"/>
  <c r="C652" i="28"/>
  <c r="C651" i="28"/>
  <c r="C646" i="28"/>
  <c r="C644" i="28"/>
  <c r="C643" i="28"/>
  <c r="C55" i="82" s="1"/>
  <c r="C642" i="28"/>
  <c r="C641" i="28"/>
  <c r="C639" i="28"/>
  <c r="C637" i="28"/>
  <c r="C636" i="28"/>
  <c r="C634" i="28"/>
  <c r="C609" i="28"/>
  <c r="C608" i="28"/>
  <c r="C603" i="28"/>
  <c r="C593" i="28"/>
  <c r="C576" i="28"/>
  <c r="C570" i="28"/>
  <c r="C569" i="28"/>
  <c r="C568" i="28"/>
  <c r="C541" i="28"/>
  <c r="C540" i="28"/>
  <c r="C495" i="28"/>
  <c r="C493" i="28"/>
  <c r="C492" i="28"/>
  <c r="C491" i="28"/>
  <c r="C490" i="28"/>
  <c r="C489" i="28"/>
  <c r="C488" i="28"/>
  <c r="C485" i="28"/>
  <c r="C484" i="28"/>
  <c r="C483" i="28"/>
  <c r="C482" i="28"/>
  <c r="C481" i="28"/>
  <c r="C479" i="28"/>
  <c r="C457" i="28"/>
  <c r="C456" i="28"/>
  <c r="C455" i="28"/>
  <c r="C454" i="28"/>
  <c r="C451" i="28"/>
  <c r="C450" i="28"/>
  <c r="C449" i="28"/>
  <c r="C448" i="28"/>
  <c r="C442" i="28"/>
  <c r="C437" i="28"/>
  <c r="C431" i="28"/>
  <c r="C419" i="28"/>
  <c r="C391" i="28"/>
  <c r="C386" i="28"/>
  <c r="C371" i="28"/>
  <c r="C370" i="28"/>
  <c r="C368" i="28"/>
  <c r="C366" i="28"/>
  <c r="C365" i="28"/>
  <c r="C361" i="28"/>
  <c r="C360" i="28"/>
  <c r="C359" i="28"/>
  <c r="C357" i="28"/>
  <c r="C356" i="28"/>
  <c r="C355" i="28"/>
  <c r="C354" i="28"/>
  <c r="C344" i="28"/>
  <c r="C343" i="28"/>
  <c r="C342" i="28"/>
  <c r="C338" i="28"/>
  <c r="C337" i="28"/>
  <c r="C336" i="28"/>
  <c r="C335" i="28"/>
  <c r="C333" i="28"/>
  <c r="C332" i="28"/>
  <c r="C331" i="28"/>
  <c r="C46" i="82" s="1"/>
  <c r="C327" i="28"/>
  <c r="C326" i="28"/>
  <c r="C320" i="28"/>
  <c r="C313" i="28"/>
  <c r="C312" i="28"/>
  <c r="C311" i="28"/>
  <c r="C297" i="28"/>
  <c r="C281" i="28"/>
  <c r="C280" i="28"/>
  <c r="C219" i="28"/>
  <c r="C36" i="82" s="1"/>
  <c r="C210" i="28"/>
  <c r="C209" i="28"/>
  <c r="C208" i="28"/>
  <c r="C207" i="28"/>
  <c r="C180" i="28"/>
  <c r="C179" i="28"/>
  <c r="C178" i="28"/>
  <c r="C177" i="28"/>
  <c r="C132" i="28"/>
  <c r="C131" i="28"/>
  <c r="C130" i="28"/>
  <c r="C129" i="28"/>
  <c r="C128" i="28"/>
  <c r="C127" i="28"/>
  <c r="C22" i="82" s="1"/>
  <c r="C85" i="28"/>
  <c r="C84" i="28"/>
  <c r="C83" i="28"/>
  <c r="C82" i="28"/>
  <c r="C81" i="28"/>
  <c r="C47" i="28"/>
  <c r="C14" i="82" s="1"/>
  <c r="C38" i="28"/>
  <c r="C12" i="82" s="1"/>
  <c r="C33" i="28"/>
  <c r="C11" i="82" s="1"/>
  <c r="C663" i="28"/>
  <c r="C14" i="28"/>
  <c r="C8" i="28"/>
  <c r="C7" i="82" s="1"/>
  <c r="A1" i="28"/>
  <c r="J329" i="114" l="1"/>
  <c r="M329" i="114"/>
  <c r="J350" i="114"/>
  <c r="M350" i="114"/>
  <c r="G352" i="114"/>
  <c r="N352" i="114"/>
  <c r="O352" i="114" s="1"/>
  <c r="J367" i="114"/>
  <c r="M367" i="114"/>
  <c r="M380" i="114"/>
  <c r="J380" i="114"/>
  <c r="M417" i="114"/>
  <c r="J417" i="114"/>
  <c r="M504" i="114"/>
  <c r="J504" i="114"/>
  <c r="J506" i="114"/>
  <c r="M506" i="114"/>
  <c r="J508" i="114"/>
  <c r="M508" i="114"/>
  <c r="J510" i="114"/>
  <c r="M510" i="114"/>
  <c r="J512" i="114"/>
  <c r="M512" i="114"/>
  <c r="J514" i="114"/>
  <c r="M514" i="114"/>
  <c r="J516" i="114"/>
  <c r="M516" i="114"/>
  <c r="M522" i="114"/>
  <c r="J522" i="114"/>
  <c r="J533" i="114"/>
  <c r="M533" i="114"/>
  <c r="N560" i="114"/>
  <c r="G560" i="114"/>
  <c r="M689" i="114"/>
  <c r="J689" i="114"/>
  <c r="Q134" i="114"/>
  <c r="N13" i="114"/>
  <c r="J15" i="114"/>
  <c r="J20" i="114"/>
  <c r="J42" i="114"/>
  <c r="G52" i="114"/>
  <c r="Q57" i="114"/>
  <c r="G58" i="114"/>
  <c r="Q62" i="114"/>
  <c r="G63" i="114"/>
  <c r="J65" i="114"/>
  <c r="Q67" i="114"/>
  <c r="Q70" i="114"/>
  <c r="G71" i="114"/>
  <c r="J73" i="114"/>
  <c r="Q76" i="114"/>
  <c r="Q79" i="114"/>
  <c r="J91" i="114"/>
  <c r="J108" i="114"/>
  <c r="Q110" i="114"/>
  <c r="Q120" i="114"/>
  <c r="G121" i="114"/>
  <c r="J123" i="114"/>
  <c r="Q125" i="114"/>
  <c r="M127" i="114"/>
  <c r="J135" i="114"/>
  <c r="Q140" i="114"/>
  <c r="G141" i="114"/>
  <c r="J158" i="114"/>
  <c r="Q171" i="114"/>
  <c r="J174" i="114"/>
  <c r="G184" i="114"/>
  <c r="G188" i="114"/>
  <c r="J195" i="114"/>
  <c r="N206" i="114"/>
  <c r="J229" i="114"/>
  <c r="J238" i="114"/>
  <c r="J252" i="114"/>
  <c r="G259" i="114"/>
  <c r="J264" i="114"/>
  <c r="G271" i="114"/>
  <c r="G275" i="114"/>
  <c r="J285" i="114"/>
  <c r="J295" i="114"/>
  <c r="J302" i="114"/>
  <c r="M372" i="114"/>
  <c r="J372" i="114"/>
  <c r="M386" i="114"/>
  <c r="M429" i="114"/>
  <c r="J429" i="114"/>
  <c r="M434" i="114"/>
  <c r="J434" i="114"/>
  <c r="M436" i="114"/>
  <c r="J436" i="114"/>
  <c r="M478" i="114"/>
  <c r="J478" i="114"/>
  <c r="G9" i="114"/>
  <c r="G10" i="114"/>
  <c r="G12" i="114"/>
  <c r="G13" i="114"/>
  <c r="Q15" i="114"/>
  <c r="Q20" i="114"/>
  <c r="G24" i="114"/>
  <c r="G36" i="114"/>
  <c r="Q45" i="114"/>
  <c r="G55" i="114"/>
  <c r="J58" i="114"/>
  <c r="J63" i="114"/>
  <c r="Q65" i="114"/>
  <c r="G68" i="114"/>
  <c r="G69" i="114"/>
  <c r="J71" i="114"/>
  <c r="Q73" i="114"/>
  <c r="G77" i="114"/>
  <c r="Q86" i="114"/>
  <c r="G87" i="114"/>
  <c r="J89" i="114"/>
  <c r="Q91" i="114"/>
  <c r="Q94" i="114"/>
  <c r="G95" i="114"/>
  <c r="G97" i="114"/>
  <c r="G99" i="114"/>
  <c r="G101" i="114"/>
  <c r="G103" i="114"/>
  <c r="G105" i="114"/>
  <c r="Q108" i="114"/>
  <c r="J121" i="114"/>
  <c r="Q123" i="114"/>
  <c r="N126" i="114"/>
  <c r="G133" i="114"/>
  <c r="Q138" i="114"/>
  <c r="G139" i="114"/>
  <c r="J141" i="114"/>
  <c r="Q158" i="114"/>
  <c r="Q161" i="114"/>
  <c r="G162" i="114"/>
  <c r="J172" i="114"/>
  <c r="Q174" i="114"/>
  <c r="N176" i="114"/>
  <c r="G185" i="114"/>
  <c r="G189" i="114"/>
  <c r="G192" i="114"/>
  <c r="G194" i="114"/>
  <c r="J227" i="114"/>
  <c r="J236" i="114"/>
  <c r="J245" i="114"/>
  <c r="J250" i="114"/>
  <c r="J262" i="114"/>
  <c r="J278" i="114"/>
  <c r="J282" i="114"/>
  <c r="J300" i="114"/>
  <c r="N330" i="114"/>
  <c r="G330" i="114"/>
  <c r="M349" i="114"/>
  <c r="J349" i="114"/>
  <c r="M351" i="114"/>
  <c r="J351" i="114"/>
  <c r="J416" i="114"/>
  <c r="M416" i="114"/>
  <c r="J418" i="114"/>
  <c r="M418" i="114"/>
  <c r="M462" i="114"/>
  <c r="J462" i="114"/>
  <c r="N473" i="114"/>
  <c r="G473" i="114"/>
  <c r="M507" i="114"/>
  <c r="J507" i="114"/>
  <c r="M509" i="114"/>
  <c r="J509" i="114"/>
  <c r="M511" i="114"/>
  <c r="J511" i="114"/>
  <c r="M513" i="114"/>
  <c r="J513" i="114"/>
  <c r="M515" i="114"/>
  <c r="J515" i="114"/>
  <c r="N526" i="114"/>
  <c r="G526" i="114"/>
  <c r="J537" i="114"/>
  <c r="M537" i="114"/>
  <c r="N582" i="114"/>
  <c r="G582" i="114"/>
  <c r="M815" i="114"/>
  <c r="J815" i="114"/>
  <c r="G17" i="114"/>
  <c r="Q21" i="114"/>
  <c r="G34" i="114"/>
  <c r="G43" i="114"/>
  <c r="Q58" i="114"/>
  <c r="Q63" i="114"/>
  <c r="G66" i="114"/>
  <c r="Q71" i="114"/>
  <c r="G75" i="114"/>
  <c r="G85" i="114"/>
  <c r="Q89" i="114"/>
  <c r="Q121" i="114"/>
  <c r="Q136" i="114"/>
  <c r="Q141" i="114"/>
  <c r="Q172" i="114"/>
  <c r="M400" i="114"/>
  <c r="J400" i="114"/>
  <c r="J435" i="114"/>
  <c r="M435" i="114"/>
  <c r="J308" i="114"/>
  <c r="J314" i="114"/>
  <c r="J315" i="114"/>
  <c r="G349" i="114"/>
  <c r="G351" i="114"/>
  <c r="G359" i="114"/>
  <c r="G372" i="114"/>
  <c r="J374" i="114"/>
  <c r="G380" i="114"/>
  <c r="J383" i="114"/>
  <c r="N388" i="114"/>
  <c r="O388" i="114" s="1"/>
  <c r="M389" i="114"/>
  <c r="G400" i="114"/>
  <c r="G417" i="114"/>
  <c r="G421" i="114"/>
  <c r="G429" i="114"/>
  <c r="G434" i="114"/>
  <c r="G436" i="114"/>
  <c r="O437" i="114"/>
  <c r="J439" i="114"/>
  <c r="G450" i="114"/>
  <c r="G462" i="114"/>
  <c r="G478" i="114"/>
  <c r="G484" i="114"/>
  <c r="G504" i="114"/>
  <c r="G507" i="114"/>
  <c r="G509" i="114"/>
  <c r="G511" i="114"/>
  <c r="G513" i="114"/>
  <c r="G515" i="114"/>
  <c r="N592" i="114"/>
  <c r="R592" i="114" s="1"/>
  <c r="S592" i="114" s="1"/>
  <c r="G592" i="114"/>
  <c r="M617" i="114"/>
  <c r="J617" i="114"/>
  <c r="M619" i="114"/>
  <c r="J619" i="114"/>
  <c r="M621" i="114"/>
  <c r="J621" i="114"/>
  <c r="N775" i="114"/>
  <c r="G775" i="114"/>
  <c r="N328" i="114"/>
  <c r="O328" i="114" s="1"/>
  <c r="J359" i="114"/>
  <c r="M371" i="114"/>
  <c r="G397" i="114"/>
  <c r="N405" i="114"/>
  <c r="R405" i="114" s="1"/>
  <c r="S405" i="114" s="1"/>
  <c r="G407" i="114"/>
  <c r="N415" i="114"/>
  <c r="O415" i="114" s="1"/>
  <c r="J421" i="114"/>
  <c r="G427" i="114"/>
  <c r="G451" i="114"/>
  <c r="G459" i="114"/>
  <c r="G471" i="114"/>
  <c r="G476" i="114"/>
  <c r="G485" i="114"/>
  <c r="G495" i="114"/>
  <c r="J581" i="114"/>
  <c r="M581" i="114"/>
  <c r="N751" i="114"/>
  <c r="G751" i="114"/>
  <c r="N767" i="114"/>
  <c r="G767" i="114"/>
  <c r="G319" i="114"/>
  <c r="J325" i="114"/>
  <c r="J331" i="114"/>
  <c r="N334" i="114"/>
  <c r="R334" i="114" s="1"/>
  <c r="S334" i="114" s="1"/>
  <c r="M353" i="114"/>
  <c r="M359" i="114"/>
  <c r="N364" i="114"/>
  <c r="R364" i="114" s="1"/>
  <c r="S364" i="114" s="1"/>
  <c r="G370" i="114"/>
  <c r="G376" i="114"/>
  <c r="J378" i="114"/>
  <c r="J397" i="114"/>
  <c r="M406" i="114"/>
  <c r="M421" i="114"/>
  <c r="J427" i="114"/>
  <c r="N446" i="114"/>
  <c r="R446" i="114" s="1"/>
  <c r="S446" i="114" s="1"/>
  <c r="G452" i="114"/>
  <c r="J459" i="114"/>
  <c r="G466" i="114"/>
  <c r="J471" i="114"/>
  <c r="J476" i="114"/>
  <c r="J495" i="114"/>
  <c r="M521" i="114"/>
  <c r="M525" i="114"/>
  <c r="J536" i="114"/>
  <c r="N538" i="114"/>
  <c r="G538" i="114"/>
  <c r="J548" i="114"/>
  <c r="J555" i="114"/>
  <c r="N594" i="114"/>
  <c r="G594" i="114"/>
  <c r="J618" i="114"/>
  <c r="M618" i="114"/>
  <c r="J620" i="114"/>
  <c r="M620" i="114"/>
  <c r="G622" i="114"/>
  <c r="N622" i="114"/>
  <c r="O622" i="114" s="1"/>
  <c r="M647" i="114"/>
  <c r="J647" i="114"/>
  <c r="G534" i="114"/>
  <c r="G536" i="114"/>
  <c r="J542" i="114"/>
  <c r="G548" i="114"/>
  <c r="J553" i="114"/>
  <c r="J577" i="114"/>
  <c r="M578" i="114"/>
  <c r="J579" i="114"/>
  <c r="J589" i="114"/>
  <c r="M590" i="114"/>
  <c r="J598" i="114"/>
  <c r="J607" i="114"/>
  <c r="N610" i="114"/>
  <c r="O610" i="114" s="1"/>
  <c r="M611" i="114"/>
  <c r="J612" i="114"/>
  <c r="M613" i="114"/>
  <c r="J614" i="114"/>
  <c r="M615" i="114"/>
  <c r="G617" i="114"/>
  <c r="G619" i="114"/>
  <c r="G621" i="114"/>
  <c r="M635" i="114"/>
  <c r="M638" i="114"/>
  <c r="M643" i="114"/>
  <c r="J645" i="114"/>
  <c r="G647" i="114"/>
  <c r="J649" i="114"/>
  <c r="M893" i="114"/>
  <c r="J893" i="114"/>
  <c r="C574" i="114"/>
  <c r="O574" i="114" s="1"/>
  <c r="M685" i="114"/>
  <c r="J685" i="114"/>
  <c r="N702" i="114"/>
  <c r="G702" i="114"/>
  <c r="M705" i="114"/>
  <c r="J705" i="114"/>
  <c r="M708" i="114"/>
  <c r="J708" i="114"/>
  <c r="N711" i="114"/>
  <c r="G711" i="114"/>
  <c r="N761" i="114"/>
  <c r="G761" i="114"/>
  <c r="N837" i="114"/>
  <c r="G837" i="114"/>
  <c r="J517" i="114"/>
  <c r="G520" i="114"/>
  <c r="G522" i="114"/>
  <c r="G524" i="114"/>
  <c r="J539" i="114"/>
  <c r="G544" i="114"/>
  <c r="J546" i="114"/>
  <c r="G555" i="114"/>
  <c r="G564" i="114"/>
  <c r="N571" i="114"/>
  <c r="C572" i="114"/>
  <c r="N575" i="114"/>
  <c r="R575" i="114" s="1"/>
  <c r="S575" i="114" s="1"/>
  <c r="G586" i="114"/>
  <c r="G588" i="114"/>
  <c r="G595" i="114"/>
  <c r="G597" i="114"/>
  <c r="G600" i="114"/>
  <c r="J602" i="114"/>
  <c r="G604" i="114"/>
  <c r="M623" i="114"/>
  <c r="J624" i="114"/>
  <c r="M625" i="114"/>
  <c r="J626" i="114"/>
  <c r="M627" i="114"/>
  <c r="G629" i="114"/>
  <c r="G631" i="114"/>
  <c r="G633" i="114"/>
  <c r="N637" i="114"/>
  <c r="G643" i="114"/>
  <c r="N714" i="114"/>
  <c r="G714" i="114"/>
  <c r="N755" i="114"/>
  <c r="G755" i="114"/>
  <c r="N852" i="114"/>
  <c r="G852" i="114"/>
  <c r="G689" i="114"/>
  <c r="G705" i="114"/>
  <c r="G708" i="114"/>
  <c r="M788" i="114"/>
  <c r="J788" i="114"/>
  <c r="M797" i="114"/>
  <c r="J797" i="114"/>
  <c r="G815" i="114"/>
  <c r="N818" i="114"/>
  <c r="G818" i="114"/>
  <c r="M833" i="114"/>
  <c r="J833" i="114"/>
  <c r="M863" i="114"/>
  <c r="J863" i="114"/>
  <c r="N878" i="114"/>
  <c r="G878" i="114"/>
  <c r="M895" i="114"/>
  <c r="J895" i="114"/>
  <c r="N902" i="114"/>
  <c r="G902" i="114"/>
  <c r="N676" i="114"/>
  <c r="G685" i="114"/>
  <c r="G712" i="114"/>
  <c r="G746" i="114"/>
  <c r="G749" i="114"/>
  <c r="G752" i="114"/>
  <c r="G756" i="114"/>
  <c r="G759" i="114"/>
  <c r="N762" i="114"/>
  <c r="G762" i="114"/>
  <c r="G769" i="114"/>
  <c r="M777" i="114"/>
  <c r="J777" i="114"/>
  <c r="G788" i="114"/>
  <c r="N794" i="114"/>
  <c r="G794" i="114"/>
  <c r="N799" i="114"/>
  <c r="G806" i="114"/>
  <c r="M808" i="114"/>
  <c r="J808" i="114"/>
  <c r="M823" i="114"/>
  <c r="J823" i="114"/>
  <c r="G833" i="114"/>
  <c r="M866" i="114"/>
  <c r="J866" i="114"/>
  <c r="G895" i="114"/>
  <c r="G676" i="114"/>
  <c r="J693" i="114"/>
  <c r="G697" i="114"/>
  <c r="N698" i="114"/>
  <c r="J712" i="114"/>
  <c r="J749" i="114"/>
  <c r="G808" i="114"/>
  <c r="M829" i="114"/>
  <c r="J829" i="114"/>
  <c r="M887" i="114"/>
  <c r="J887" i="114"/>
  <c r="C935" i="114"/>
  <c r="G797" i="114"/>
  <c r="G823" i="114"/>
  <c r="G863" i="114"/>
  <c r="G893" i="114"/>
  <c r="G764" i="114"/>
  <c r="G766" i="114"/>
  <c r="G768" i="114"/>
  <c r="G770" i="114"/>
  <c r="G772" i="114"/>
  <c r="G774" i="114"/>
  <c r="G787" i="114"/>
  <c r="G792" i="114"/>
  <c r="G795" i="114"/>
  <c r="G807" i="114"/>
  <c r="G813" i="114"/>
  <c r="G821" i="114"/>
  <c r="G873" i="114"/>
  <c r="G903" i="114"/>
  <c r="G909" i="114"/>
  <c r="G848" i="114"/>
  <c r="J850" i="114"/>
  <c r="J848" i="114"/>
  <c r="G850" i="114"/>
  <c r="O12" i="114"/>
  <c r="R12" i="114"/>
  <c r="S12" i="114" s="1"/>
  <c r="R13" i="114"/>
  <c r="S13" i="114" s="1"/>
  <c r="O13" i="114"/>
  <c r="O17" i="114"/>
  <c r="R17" i="114"/>
  <c r="S17" i="114" s="1"/>
  <c r="R21" i="114"/>
  <c r="S21" i="114" s="1"/>
  <c r="O21" i="114"/>
  <c r="R23" i="114"/>
  <c r="S23" i="114" s="1"/>
  <c r="O23" i="114"/>
  <c r="R25" i="114"/>
  <c r="S25" i="114" s="1"/>
  <c r="O25" i="114"/>
  <c r="O36" i="114"/>
  <c r="R36" i="114"/>
  <c r="S36" i="114" s="1"/>
  <c r="O41" i="114"/>
  <c r="R41" i="114"/>
  <c r="S41" i="114" s="1"/>
  <c r="O44" i="114"/>
  <c r="R44" i="114"/>
  <c r="S44" i="114" s="1"/>
  <c r="R45" i="114"/>
  <c r="S45" i="114" s="1"/>
  <c r="O45" i="114"/>
  <c r="R50" i="114"/>
  <c r="S50" i="114" s="1"/>
  <c r="O50" i="114"/>
  <c r="R51" i="114"/>
  <c r="S51" i="114" s="1"/>
  <c r="O51" i="114"/>
  <c r="O52" i="114"/>
  <c r="R52" i="114"/>
  <c r="S52" i="114" s="1"/>
  <c r="O54" i="114"/>
  <c r="R54" i="114"/>
  <c r="S54" i="114" s="1"/>
  <c r="O57" i="114"/>
  <c r="R57" i="114"/>
  <c r="S57" i="114" s="1"/>
  <c r="O61" i="114"/>
  <c r="R61" i="114"/>
  <c r="S61" i="114" s="1"/>
  <c r="R62" i="114"/>
  <c r="S62" i="114" s="1"/>
  <c r="O62" i="114"/>
  <c r="R65" i="114"/>
  <c r="S65" i="114" s="1"/>
  <c r="O65" i="114"/>
  <c r="O66" i="114"/>
  <c r="R66" i="114"/>
  <c r="S66" i="114" s="1"/>
  <c r="R70" i="114"/>
  <c r="S70" i="114" s="1"/>
  <c r="O70" i="114"/>
  <c r="R73" i="114"/>
  <c r="S73" i="114" s="1"/>
  <c r="O73" i="114"/>
  <c r="O75" i="114"/>
  <c r="R75" i="114"/>
  <c r="S75" i="114" s="1"/>
  <c r="R78" i="114"/>
  <c r="S78" i="114" s="1"/>
  <c r="O78" i="114"/>
  <c r="O79" i="114"/>
  <c r="R79" i="114"/>
  <c r="S79" i="114" s="1"/>
  <c r="R86" i="114"/>
  <c r="S86" i="114" s="1"/>
  <c r="O86" i="114"/>
  <c r="O89" i="114"/>
  <c r="R89" i="114"/>
  <c r="S89" i="114" s="1"/>
  <c r="O90" i="114"/>
  <c r="R90" i="114"/>
  <c r="S90" i="114" s="1"/>
  <c r="R93" i="114"/>
  <c r="S93" i="114" s="1"/>
  <c r="O93" i="114"/>
  <c r="R94" i="114"/>
  <c r="S94" i="114" s="1"/>
  <c r="O94" i="114"/>
  <c r="O95" i="114"/>
  <c r="R95" i="114"/>
  <c r="S95" i="114" s="1"/>
  <c r="R96" i="114"/>
  <c r="S96" i="114" s="1"/>
  <c r="O96" i="114"/>
  <c r="O97" i="114"/>
  <c r="R97" i="114"/>
  <c r="S97" i="114" s="1"/>
  <c r="R98" i="114"/>
  <c r="S98" i="114" s="1"/>
  <c r="O98" i="114"/>
  <c r="R99" i="114"/>
  <c r="S99" i="114" s="1"/>
  <c r="O99" i="114"/>
  <c r="R100" i="114"/>
  <c r="S100" i="114" s="1"/>
  <c r="O100" i="114"/>
  <c r="R101" i="114"/>
  <c r="S101" i="114" s="1"/>
  <c r="O101" i="114"/>
  <c r="R102" i="114"/>
  <c r="S102" i="114" s="1"/>
  <c r="O102" i="114"/>
  <c r="O103" i="114"/>
  <c r="R103" i="114"/>
  <c r="S103" i="114" s="1"/>
  <c r="R104" i="114"/>
  <c r="S104" i="114" s="1"/>
  <c r="O104" i="114"/>
  <c r="R105" i="114"/>
  <c r="S105" i="114" s="1"/>
  <c r="O105" i="114"/>
  <c r="R106" i="114"/>
  <c r="S106" i="114" s="1"/>
  <c r="O106" i="114"/>
  <c r="O107" i="114"/>
  <c r="R107" i="114"/>
  <c r="S107" i="114" s="1"/>
  <c r="O111" i="114"/>
  <c r="R111" i="114"/>
  <c r="S111" i="114" s="1"/>
  <c r="R114" i="114"/>
  <c r="S114" i="114" s="1"/>
  <c r="O114" i="114"/>
  <c r="R116" i="114"/>
  <c r="S116" i="114" s="1"/>
  <c r="O116" i="114"/>
  <c r="R118" i="114"/>
  <c r="S118" i="114" s="1"/>
  <c r="O118" i="114"/>
  <c r="O122" i="114"/>
  <c r="R122" i="114"/>
  <c r="S122" i="114" s="1"/>
  <c r="O125" i="114"/>
  <c r="R125" i="114"/>
  <c r="S125" i="114" s="1"/>
  <c r="R134" i="114"/>
  <c r="S134" i="114" s="1"/>
  <c r="O134" i="114"/>
  <c r="R137" i="114"/>
  <c r="S137" i="114" s="1"/>
  <c r="O137" i="114"/>
  <c r="R138" i="114"/>
  <c r="S138" i="114" s="1"/>
  <c r="O138" i="114"/>
  <c r="R157" i="114"/>
  <c r="S157" i="114" s="1"/>
  <c r="O157" i="114"/>
  <c r="O160" i="114"/>
  <c r="R160" i="114"/>
  <c r="S160" i="114" s="1"/>
  <c r="R161" i="114"/>
  <c r="S161" i="114" s="1"/>
  <c r="O161" i="114"/>
  <c r="O164" i="114"/>
  <c r="R164" i="114"/>
  <c r="S164" i="114" s="1"/>
  <c r="R165" i="114"/>
  <c r="S165" i="114" s="1"/>
  <c r="O165" i="114"/>
  <c r="R167" i="114"/>
  <c r="S167" i="114" s="1"/>
  <c r="O167" i="114"/>
  <c r="R169" i="114"/>
  <c r="S169" i="114" s="1"/>
  <c r="O169" i="114"/>
  <c r="O170" i="114"/>
  <c r="R170" i="114"/>
  <c r="S170" i="114" s="1"/>
  <c r="R172" i="114"/>
  <c r="S172" i="114" s="1"/>
  <c r="O172" i="114"/>
  <c r="O173" i="114"/>
  <c r="R173" i="114"/>
  <c r="S173" i="114" s="1"/>
  <c r="O181" i="114"/>
  <c r="R181" i="114"/>
  <c r="S181" i="114" s="1"/>
  <c r="O182" i="114"/>
  <c r="R182" i="114"/>
  <c r="S182" i="114" s="1"/>
  <c r="O183" i="114"/>
  <c r="R183" i="114"/>
  <c r="S183" i="114" s="1"/>
  <c r="O184" i="114"/>
  <c r="R184" i="114"/>
  <c r="S184" i="114" s="1"/>
  <c r="O185" i="114"/>
  <c r="R185" i="114"/>
  <c r="S185" i="114" s="1"/>
  <c r="O186" i="114"/>
  <c r="R186" i="114"/>
  <c r="S186" i="114" s="1"/>
  <c r="O187" i="114"/>
  <c r="R187" i="114"/>
  <c r="S187" i="114" s="1"/>
  <c r="O188" i="114"/>
  <c r="R188" i="114"/>
  <c r="S188" i="114" s="1"/>
  <c r="O189" i="114"/>
  <c r="O190" i="114"/>
  <c r="O191" i="114"/>
  <c r="O192" i="114"/>
  <c r="O193" i="114"/>
  <c r="O194" i="114"/>
  <c r="O197" i="114"/>
  <c r="O198" i="114"/>
  <c r="O200" i="114"/>
  <c r="O201" i="114"/>
  <c r="O202" i="114"/>
  <c r="O203" i="114"/>
  <c r="O204" i="114"/>
  <c r="O205" i="114"/>
  <c r="R206" i="114"/>
  <c r="S206" i="114" s="1"/>
  <c r="O206" i="114"/>
  <c r="O212" i="114"/>
  <c r="O213" i="114"/>
  <c r="O214" i="114"/>
  <c r="O215" i="114"/>
  <c r="O216" i="114"/>
  <c r="O217" i="114"/>
  <c r="O218" i="114"/>
  <c r="O222" i="114"/>
  <c r="O225" i="114"/>
  <c r="O226" i="114"/>
  <c r="O229" i="114"/>
  <c r="O230" i="114"/>
  <c r="O233" i="114"/>
  <c r="O235" i="114"/>
  <c r="O238" i="114"/>
  <c r="O239" i="114"/>
  <c r="O241" i="114"/>
  <c r="O243" i="114"/>
  <c r="O244" i="114"/>
  <c r="O248" i="114"/>
  <c r="O249" i="114"/>
  <c r="O252" i="114"/>
  <c r="O254" i="114"/>
  <c r="O257" i="114"/>
  <c r="O258" i="114"/>
  <c r="O259" i="114"/>
  <c r="O262" i="114"/>
  <c r="O263" i="114"/>
  <c r="O265" i="114"/>
  <c r="O267" i="114"/>
  <c r="O268" i="114"/>
  <c r="O276" i="114"/>
  <c r="O277" i="114"/>
  <c r="R279" i="114"/>
  <c r="S279" i="114" s="1"/>
  <c r="O279" i="114"/>
  <c r="O282" i="114"/>
  <c r="O284" i="114"/>
  <c r="O287" i="114"/>
  <c r="O289" i="114"/>
  <c r="O290" i="114"/>
  <c r="O295" i="114"/>
  <c r="O296" i="114"/>
  <c r="O299" i="114"/>
  <c r="O302" i="114"/>
  <c r="O303" i="114"/>
  <c r="O306" i="114"/>
  <c r="O307" i="114"/>
  <c r="O310" i="114"/>
  <c r="O9" i="114"/>
  <c r="R9" i="114"/>
  <c r="S9" i="114" s="1"/>
  <c r="R10" i="114"/>
  <c r="S10" i="114" s="1"/>
  <c r="O10" i="114"/>
  <c r="O19" i="114"/>
  <c r="O24" i="114"/>
  <c r="R24" i="114"/>
  <c r="S24" i="114" s="1"/>
  <c r="O26" i="114"/>
  <c r="R27" i="114"/>
  <c r="S27" i="114" s="1"/>
  <c r="O27" i="114"/>
  <c r="R29" i="114"/>
  <c r="S29" i="114" s="1"/>
  <c r="O29" i="114"/>
  <c r="R31" i="114"/>
  <c r="S31" i="114" s="1"/>
  <c r="O31" i="114"/>
  <c r="R32" i="114"/>
  <c r="S32" i="114" s="1"/>
  <c r="O32" i="114"/>
  <c r="O34" i="114"/>
  <c r="R34" i="114"/>
  <c r="S34" i="114" s="1"/>
  <c r="R37" i="114"/>
  <c r="S37" i="114" s="1"/>
  <c r="O37" i="114"/>
  <c r="R42" i="114"/>
  <c r="S42" i="114" s="1"/>
  <c r="O42" i="114"/>
  <c r="O43" i="114"/>
  <c r="R43" i="114"/>
  <c r="S43" i="114" s="1"/>
  <c r="O48" i="114"/>
  <c r="R48" i="114"/>
  <c r="S48" i="114" s="1"/>
  <c r="R53" i="114"/>
  <c r="S53" i="114" s="1"/>
  <c r="O53" i="114"/>
  <c r="O55" i="114"/>
  <c r="R55" i="114"/>
  <c r="S55" i="114" s="1"/>
  <c r="R59" i="114"/>
  <c r="S59" i="114" s="1"/>
  <c r="O59" i="114"/>
  <c r="O60" i="114"/>
  <c r="R60" i="114"/>
  <c r="S60" i="114" s="1"/>
  <c r="O64" i="114"/>
  <c r="R64" i="114"/>
  <c r="S64" i="114" s="1"/>
  <c r="R67" i="114"/>
  <c r="S67" i="114" s="1"/>
  <c r="O67" i="114"/>
  <c r="O68" i="114"/>
  <c r="R68" i="114"/>
  <c r="S68" i="114" s="1"/>
  <c r="O72" i="114"/>
  <c r="R72" i="114"/>
  <c r="S72" i="114" s="1"/>
  <c r="R76" i="114"/>
  <c r="S76" i="114" s="1"/>
  <c r="O76" i="114"/>
  <c r="O77" i="114"/>
  <c r="R77" i="114"/>
  <c r="S77" i="114" s="1"/>
  <c r="O88" i="114"/>
  <c r="R88" i="114"/>
  <c r="S88" i="114" s="1"/>
  <c r="R91" i="114"/>
  <c r="S91" i="114" s="1"/>
  <c r="O91" i="114"/>
  <c r="R92" i="114"/>
  <c r="S92" i="114" s="1"/>
  <c r="O92" i="114"/>
  <c r="R109" i="114"/>
  <c r="S109" i="114" s="1"/>
  <c r="O109" i="114"/>
  <c r="R112" i="114"/>
  <c r="S112" i="114" s="1"/>
  <c r="O112" i="114"/>
  <c r="R120" i="114"/>
  <c r="S120" i="114" s="1"/>
  <c r="O120" i="114"/>
  <c r="R123" i="114"/>
  <c r="S123" i="114" s="1"/>
  <c r="O123" i="114"/>
  <c r="R124" i="114"/>
  <c r="S124" i="114" s="1"/>
  <c r="O124" i="114"/>
  <c r="R126" i="114"/>
  <c r="S126" i="114" s="1"/>
  <c r="O126" i="114"/>
  <c r="G129" i="114"/>
  <c r="R136" i="114"/>
  <c r="S136" i="114" s="1"/>
  <c r="O136" i="114"/>
  <c r="R140" i="114"/>
  <c r="S140" i="114" s="1"/>
  <c r="O140" i="114"/>
  <c r="R142" i="114"/>
  <c r="S142" i="114" s="1"/>
  <c r="O142" i="114"/>
  <c r="R144" i="114"/>
  <c r="S144" i="114" s="1"/>
  <c r="O144" i="114"/>
  <c r="R145" i="114"/>
  <c r="S145" i="114" s="1"/>
  <c r="O145" i="114"/>
  <c r="O147" i="114"/>
  <c r="R147" i="114"/>
  <c r="S147" i="114" s="1"/>
  <c r="R148" i="114"/>
  <c r="S148" i="114" s="1"/>
  <c r="O148" i="114"/>
  <c r="O150" i="114"/>
  <c r="R150" i="114"/>
  <c r="S150" i="114" s="1"/>
  <c r="R151" i="114"/>
  <c r="S151" i="114" s="1"/>
  <c r="O151" i="114"/>
  <c r="R153" i="114"/>
  <c r="S153" i="114" s="1"/>
  <c r="O153" i="114"/>
  <c r="R155" i="114"/>
  <c r="S155" i="114" s="1"/>
  <c r="O155" i="114"/>
  <c r="R159" i="114"/>
  <c r="S159" i="114" s="1"/>
  <c r="O159" i="114"/>
  <c r="O171" i="114"/>
  <c r="R171" i="114"/>
  <c r="S171" i="114" s="1"/>
  <c r="R174" i="114"/>
  <c r="S174" i="114" s="1"/>
  <c r="O174" i="114"/>
  <c r="O175" i="114"/>
  <c r="R175" i="114"/>
  <c r="S175" i="114" s="1"/>
  <c r="R176" i="114"/>
  <c r="S176" i="114" s="1"/>
  <c r="O176" i="114"/>
  <c r="O195" i="114"/>
  <c r="O196" i="114"/>
  <c r="O199" i="114"/>
  <c r="O211" i="114"/>
  <c r="O220" i="114"/>
  <c r="O221" i="114"/>
  <c r="O223" i="114"/>
  <c r="O224" i="114"/>
  <c r="O227" i="114"/>
  <c r="O228" i="114"/>
  <c r="O231" i="114"/>
  <c r="O232" i="114"/>
  <c r="O234" i="114"/>
  <c r="O236" i="114"/>
  <c r="O237" i="114"/>
  <c r="O240" i="114"/>
  <c r="O242" i="114"/>
  <c r="O245" i="114"/>
  <c r="O246" i="114"/>
  <c r="O247" i="114"/>
  <c r="O250" i="114"/>
  <c r="O251" i="114"/>
  <c r="O253" i="114"/>
  <c r="O255" i="114"/>
  <c r="O256" i="114"/>
  <c r="O260" i="114"/>
  <c r="O261" i="114"/>
  <c r="O264" i="114"/>
  <c r="O266" i="114"/>
  <c r="O269" i="114"/>
  <c r="O270" i="114"/>
  <c r="O271" i="114"/>
  <c r="O272" i="114"/>
  <c r="O273" i="114"/>
  <c r="O274" i="114"/>
  <c r="O275" i="114"/>
  <c r="O278" i="114"/>
  <c r="O283" i="114"/>
  <c r="O285" i="114"/>
  <c r="O286" i="114"/>
  <c r="O288" i="114"/>
  <c r="O291" i="114"/>
  <c r="O292" i="114"/>
  <c r="O293" i="114"/>
  <c r="O294" i="114"/>
  <c r="O298" i="114"/>
  <c r="O300" i="114"/>
  <c r="O301" i="114"/>
  <c r="O304" i="114"/>
  <c r="O305" i="114"/>
  <c r="O308" i="114"/>
  <c r="O309" i="114"/>
  <c r="M505" i="114"/>
  <c r="J505" i="114"/>
  <c r="O508" i="114"/>
  <c r="O512" i="114"/>
  <c r="O516" i="114"/>
  <c r="O523" i="114"/>
  <c r="O530" i="114"/>
  <c r="O535" i="114"/>
  <c r="G562" i="114"/>
  <c r="N562" i="114"/>
  <c r="G567" i="114"/>
  <c r="N567" i="114"/>
  <c r="J574" i="114"/>
  <c r="M574" i="114"/>
  <c r="O578" i="114"/>
  <c r="J596" i="114"/>
  <c r="M596" i="114"/>
  <c r="O613" i="114"/>
  <c r="O620" i="114"/>
  <c r="O625" i="114"/>
  <c r="O632" i="114"/>
  <c r="M9" i="114"/>
  <c r="Q9" i="114"/>
  <c r="N11" i="114"/>
  <c r="M12" i="114"/>
  <c r="Q12" i="114"/>
  <c r="N15" i="114"/>
  <c r="N16" i="114"/>
  <c r="M17" i="114"/>
  <c r="Q17" i="114"/>
  <c r="N18" i="114"/>
  <c r="G19" i="114"/>
  <c r="N20" i="114"/>
  <c r="G21" i="114"/>
  <c r="N22" i="114"/>
  <c r="M24" i="114"/>
  <c r="Q24" i="114"/>
  <c r="N28" i="114"/>
  <c r="N30" i="114"/>
  <c r="M34" i="114"/>
  <c r="Q34" i="114"/>
  <c r="N35" i="114"/>
  <c r="M36" i="114"/>
  <c r="Q36" i="114"/>
  <c r="N39" i="114"/>
  <c r="N40" i="114"/>
  <c r="G41" i="114"/>
  <c r="Q41" i="114"/>
  <c r="M43" i="114"/>
  <c r="Q43" i="114"/>
  <c r="G45" i="114"/>
  <c r="N46" i="114"/>
  <c r="N49" i="114"/>
  <c r="G50" i="114"/>
  <c r="M55" i="114"/>
  <c r="Q55" i="114"/>
  <c r="N56" i="114"/>
  <c r="M57" i="114"/>
  <c r="N58" i="114"/>
  <c r="G59" i="114"/>
  <c r="G62" i="114"/>
  <c r="N63" i="114"/>
  <c r="M64" i="114"/>
  <c r="Q64" i="114"/>
  <c r="M66" i="114"/>
  <c r="Q66" i="114"/>
  <c r="M68" i="114"/>
  <c r="Q68" i="114"/>
  <c r="N69" i="114"/>
  <c r="G70" i="114"/>
  <c r="N71" i="114"/>
  <c r="M72" i="114"/>
  <c r="Q72" i="114"/>
  <c r="N74" i="114"/>
  <c r="M75" i="114"/>
  <c r="Q75" i="114"/>
  <c r="M77" i="114"/>
  <c r="Q77" i="114"/>
  <c r="G86" i="114"/>
  <c r="N87" i="114"/>
  <c r="M88" i="114"/>
  <c r="Q88" i="114"/>
  <c r="G90" i="114"/>
  <c r="Q90" i="114"/>
  <c r="M92" i="114"/>
  <c r="M94" i="114"/>
  <c r="N108" i="114"/>
  <c r="G109" i="114"/>
  <c r="N110" i="114"/>
  <c r="G111" i="114"/>
  <c r="Q111" i="114"/>
  <c r="N113" i="114"/>
  <c r="N115" i="114"/>
  <c r="N117" i="114"/>
  <c r="N119" i="114"/>
  <c r="G120" i="114"/>
  <c r="N121" i="114"/>
  <c r="M122" i="114"/>
  <c r="Q122" i="114"/>
  <c r="M124" i="114"/>
  <c r="N127" i="114"/>
  <c r="O127" i="114" s="1"/>
  <c r="N133" i="114"/>
  <c r="M134" i="114"/>
  <c r="N135" i="114"/>
  <c r="G136" i="114"/>
  <c r="M138" i="114"/>
  <c r="N139" i="114"/>
  <c r="G140" i="114"/>
  <c r="N141" i="114"/>
  <c r="N143" i="114"/>
  <c r="N146" i="114"/>
  <c r="N149" i="114"/>
  <c r="N152" i="114"/>
  <c r="N154" i="114"/>
  <c r="N156" i="114"/>
  <c r="M157" i="114"/>
  <c r="N158" i="114"/>
  <c r="G159" i="114"/>
  <c r="G161" i="114"/>
  <c r="N162" i="114"/>
  <c r="N163" i="114"/>
  <c r="N166" i="114"/>
  <c r="N168" i="114"/>
  <c r="J9" i="114"/>
  <c r="J12" i="114"/>
  <c r="J17" i="114"/>
  <c r="J19" i="114"/>
  <c r="J21" i="114"/>
  <c r="G23" i="114"/>
  <c r="J24" i="114"/>
  <c r="G25" i="114"/>
  <c r="G26" i="114"/>
  <c r="G27" i="114"/>
  <c r="G29" i="114"/>
  <c r="G31" i="114"/>
  <c r="G32" i="114"/>
  <c r="J34" i="114"/>
  <c r="J36" i="114"/>
  <c r="G37" i="114"/>
  <c r="J41" i="114"/>
  <c r="G42" i="114"/>
  <c r="J43" i="114"/>
  <c r="G44" i="114"/>
  <c r="J45" i="114"/>
  <c r="G48" i="114"/>
  <c r="J50" i="114"/>
  <c r="G53" i="114"/>
  <c r="G54" i="114"/>
  <c r="J55" i="114"/>
  <c r="J57" i="114"/>
  <c r="J59" i="114"/>
  <c r="G61" i="114"/>
  <c r="J62" i="114"/>
  <c r="J64" i="114"/>
  <c r="G65" i="114"/>
  <c r="J66" i="114"/>
  <c r="G67" i="114"/>
  <c r="J68" i="114"/>
  <c r="J70" i="114"/>
  <c r="J72" i="114"/>
  <c r="G73" i="114"/>
  <c r="J75" i="114"/>
  <c r="G76" i="114"/>
  <c r="J77" i="114"/>
  <c r="G78" i="114"/>
  <c r="J79" i="114"/>
  <c r="Q84" i="114"/>
  <c r="Q85" i="114"/>
  <c r="J86" i="114"/>
  <c r="J88" i="114"/>
  <c r="G89" i="114"/>
  <c r="J90" i="114"/>
  <c r="G91" i="114"/>
  <c r="J92" i="114"/>
  <c r="G93" i="114"/>
  <c r="J94" i="114"/>
  <c r="J109" i="114"/>
  <c r="J111" i="114"/>
  <c r="G112" i="114"/>
  <c r="G114" i="114"/>
  <c r="G116" i="114"/>
  <c r="G118" i="114"/>
  <c r="J120" i="114"/>
  <c r="J122" i="114"/>
  <c r="G123" i="114"/>
  <c r="J124" i="114"/>
  <c r="G125" i="114"/>
  <c r="G126" i="114"/>
  <c r="G132" i="114"/>
  <c r="J134" i="114"/>
  <c r="J136" i="114"/>
  <c r="G137" i="114"/>
  <c r="J138" i="114"/>
  <c r="J140" i="114"/>
  <c r="G142" i="114"/>
  <c r="G144" i="114"/>
  <c r="G145" i="114"/>
  <c r="G147" i="114"/>
  <c r="G148" i="114"/>
  <c r="G150" i="114"/>
  <c r="G151" i="114"/>
  <c r="G153" i="114"/>
  <c r="G155" i="114"/>
  <c r="J157" i="114"/>
  <c r="J159" i="114"/>
  <c r="G160" i="114"/>
  <c r="J161" i="114"/>
  <c r="G164" i="114"/>
  <c r="G165" i="114"/>
  <c r="G167" i="114"/>
  <c r="G169" i="114"/>
  <c r="G170" i="114"/>
  <c r="J171" i="114"/>
  <c r="G172" i="114"/>
  <c r="J173" i="114"/>
  <c r="G174" i="114"/>
  <c r="J175" i="114"/>
  <c r="Q179" i="114"/>
  <c r="Q180" i="114"/>
  <c r="J181" i="114"/>
  <c r="G195" i="114"/>
  <c r="J196" i="114"/>
  <c r="G197" i="114"/>
  <c r="J198" i="114"/>
  <c r="G199" i="114"/>
  <c r="G200" i="114"/>
  <c r="G201" i="114"/>
  <c r="G202" i="114"/>
  <c r="G203" i="114"/>
  <c r="G204" i="114"/>
  <c r="G205" i="114"/>
  <c r="G206" i="114"/>
  <c r="G211" i="114"/>
  <c r="G212" i="114"/>
  <c r="G213" i="114"/>
  <c r="G214" i="114"/>
  <c r="G215" i="114"/>
  <c r="G216" i="114"/>
  <c r="G217" i="114"/>
  <c r="G218" i="114"/>
  <c r="G220" i="114"/>
  <c r="G221" i="114"/>
  <c r="J222" i="114"/>
  <c r="G223" i="114"/>
  <c r="J224" i="114"/>
  <c r="G225" i="114"/>
  <c r="J226" i="114"/>
  <c r="G227" i="114"/>
  <c r="J228" i="114"/>
  <c r="G229" i="114"/>
  <c r="J230" i="114"/>
  <c r="G231" i="114"/>
  <c r="J232" i="114"/>
  <c r="G233" i="114"/>
  <c r="G234" i="114"/>
  <c r="J235" i="114"/>
  <c r="G236" i="114"/>
  <c r="J237" i="114"/>
  <c r="G238" i="114"/>
  <c r="J239" i="114"/>
  <c r="G240" i="114"/>
  <c r="G241" i="114"/>
  <c r="J242" i="114"/>
  <c r="G243" i="114"/>
  <c r="J244" i="114"/>
  <c r="G245" i="114"/>
  <c r="J246" i="114"/>
  <c r="G248" i="114"/>
  <c r="J249" i="114"/>
  <c r="G250" i="114"/>
  <c r="J251" i="114"/>
  <c r="G252" i="114"/>
  <c r="G253" i="114"/>
  <c r="J254" i="114"/>
  <c r="G255" i="114"/>
  <c r="J256" i="114"/>
  <c r="G257" i="114"/>
  <c r="J258" i="114"/>
  <c r="G260" i="114"/>
  <c r="J261" i="114"/>
  <c r="G262" i="114"/>
  <c r="J263" i="114"/>
  <c r="G264" i="114"/>
  <c r="G265" i="114"/>
  <c r="J266" i="114"/>
  <c r="G267" i="114"/>
  <c r="J268" i="114"/>
  <c r="G269" i="114"/>
  <c r="J270" i="114"/>
  <c r="G276" i="114"/>
  <c r="J277" i="114"/>
  <c r="G278" i="114"/>
  <c r="G279" i="114"/>
  <c r="G282" i="114"/>
  <c r="G283" i="114"/>
  <c r="J284" i="114"/>
  <c r="G285" i="114"/>
  <c r="J286" i="114"/>
  <c r="G287" i="114"/>
  <c r="G288" i="114"/>
  <c r="J289" i="114"/>
  <c r="G291" i="114"/>
  <c r="J292" i="114"/>
  <c r="G295" i="114"/>
  <c r="J296" i="114"/>
  <c r="G298" i="114"/>
  <c r="J299" i="114"/>
  <c r="G300" i="114"/>
  <c r="J301" i="114"/>
  <c r="G302" i="114"/>
  <c r="J303" i="114"/>
  <c r="G304" i="114"/>
  <c r="J305" i="114"/>
  <c r="G306" i="114"/>
  <c r="J307" i="114"/>
  <c r="G308" i="114"/>
  <c r="J309" i="114"/>
  <c r="G310" i="114"/>
  <c r="G314" i="114"/>
  <c r="N315" i="114"/>
  <c r="N316" i="114"/>
  <c r="N317" i="114"/>
  <c r="M318" i="114"/>
  <c r="G322" i="114"/>
  <c r="O322" i="114"/>
  <c r="G324" i="114"/>
  <c r="O324" i="114"/>
  <c r="G325" i="114"/>
  <c r="N325" i="114"/>
  <c r="G329" i="114"/>
  <c r="O329" i="114"/>
  <c r="O330" i="114"/>
  <c r="O334" i="114"/>
  <c r="N339" i="114"/>
  <c r="M340" i="114"/>
  <c r="N341" i="114"/>
  <c r="O345" i="114"/>
  <c r="G347" i="114"/>
  <c r="O347" i="114"/>
  <c r="O348" i="114"/>
  <c r="G350" i="114"/>
  <c r="O350" i="114"/>
  <c r="G353" i="114"/>
  <c r="O353" i="114"/>
  <c r="O358" i="114"/>
  <c r="N359" i="114"/>
  <c r="M361" i="114"/>
  <c r="G363" i="114"/>
  <c r="O363" i="114"/>
  <c r="O364" i="114"/>
  <c r="G367" i="114"/>
  <c r="O367" i="114"/>
  <c r="M369" i="114"/>
  <c r="N371" i="114"/>
  <c r="N372" i="114"/>
  <c r="M373" i="114"/>
  <c r="N374" i="114"/>
  <c r="M375" i="114"/>
  <c r="N376" i="114"/>
  <c r="M377" i="114"/>
  <c r="N378" i="114"/>
  <c r="M379" i="114"/>
  <c r="N380" i="114"/>
  <c r="N381" i="114"/>
  <c r="M382" i="114"/>
  <c r="N383" i="114"/>
  <c r="M384" i="114"/>
  <c r="G389" i="114"/>
  <c r="O389" i="114"/>
  <c r="O390" i="114"/>
  <c r="N392" i="114"/>
  <c r="M393" i="114"/>
  <c r="N394" i="114"/>
  <c r="N395" i="114"/>
  <c r="M396" i="114"/>
  <c r="N397" i="114"/>
  <c r="N398" i="114"/>
  <c r="M399" i="114"/>
  <c r="N400" i="114"/>
  <c r="N401" i="114"/>
  <c r="M402" i="114"/>
  <c r="N403" i="114"/>
  <c r="M404" i="114"/>
  <c r="G406" i="114"/>
  <c r="O406" i="114"/>
  <c r="O407" i="114"/>
  <c r="G409" i="114"/>
  <c r="O409" i="114"/>
  <c r="G411" i="114"/>
  <c r="O411" i="114"/>
  <c r="G416" i="114"/>
  <c r="O416" i="114"/>
  <c r="G418" i="114"/>
  <c r="O418" i="114"/>
  <c r="N423" i="114"/>
  <c r="N424" i="114"/>
  <c r="N425" i="114"/>
  <c r="N427" i="114"/>
  <c r="M428" i="114"/>
  <c r="N429" i="114"/>
  <c r="O433" i="114"/>
  <c r="G435" i="114"/>
  <c r="O435" i="114"/>
  <c r="G437" i="114"/>
  <c r="J437" i="114"/>
  <c r="M437" i="114"/>
  <c r="R437" i="114"/>
  <c r="S437" i="114" s="1"/>
  <c r="M438" i="114"/>
  <c r="N439" i="114"/>
  <c r="N440" i="114"/>
  <c r="M441" i="114"/>
  <c r="G443" i="114"/>
  <c r="O443" i="114"/>
  <c r="G445" i="114"/>
  <c r="O445" i="114"/>
  <c r="O446" i="114"/>
  <c r="N447" i="114"/>
  <c r="G457" i="114"/>
  <c r="M458" i="114"/>
  <c r="N459" i="114"/>
  <c r="N460" i="114"/>
  <c r="M461" i="114"/>
  <c r="N462" i="114"/>
  <c r="M463" i="114"/>
  <c r="N464" i="114"/>
  <c r="M465" i="114"/>
  <c r="N467" i="114"/>
  <c r="M468" i="114"/>
  <c r="N469" i="114"/>
  <c r="M470" i="114"/>
  <c r="N471" i="114"/>
  <c r="M472" i="114"/>
  <c r="N474" i="114"/>
  <c r="M475" i="114"/>
  <c r="N476" i="114"/>
  <c r="M477" i="114"/>
  <c r="N478" i="114"/>
  <c r="G490" i="114"/>
  <c r="G493" i="114"/>
  <c r="N494" i="114"/>
  <c r="G497" i="114"/>
  <c r="O497" i="114"/>
  <c r="G499" i="114"/>
  <c r="O499" i="114"/>
  <c r="O500" i="114"/>
  <c r="G502" i="114"/>
  <c r="O502" i="114"/>
  <c r="O503" i="114"/>
  <c r="G505" i="114"/>
  <c r="N507" i="114"/>
  <c r="N511" i="114"/>
  <c r="N515" i="114"/>
  <c r="N522" i="114"/>
  <c r="N529" i="114"/>
  <c r="N534" i="114"/>
  <c r="O543" i="114"/>
  <c r="O545" i="114"/>
  <c r="O547" i="114"/>
  <c r="O552" i="114"/>
  <c r="O554" i="114"/>
  <c r="O557" i="114"/>
  <c r="O559" i="114"/>
  <c r="O564" i="114"/>
  <c r="G571" i="114"/>
  <c r="J571" i="114"/>
  <c r="M571" i="114"/>
  <c r="G574" i="114"/>
  <c r="O575" i="114"/>
  <c r="N577" i="114"/>
  <c r="Q593" i="114"/>
  <c r="G596" i="114"/>
  <c r="O597" i="114"/>
  <c r="O599" i="114"/>
  <c r="O601" i="114"/>
  <c r="Q603" i="114"/>
  <c r="O605" i="114"/>
  <c r="N612" i="114"/>
  <c r="N619" i="114"/>
  <c r="N624" i="114"/>
  <c r="N631" i="114"/>
  <c r="O506" i="114"/>
  <c r="O510" i="114"/>
  <c r="O514" i="114"/>
  <c r="O518" i="114"/>
  <c r="O521" i="114"/>
  <c r="O525" i="114"/>
  <c r="O528" i="114"/>
  <c r="O533" i="114"/>
  <c r="O537" i="114"/>
  <c r="G541" i="114"/>
  <c r="J543" i="114"/>
  <c r="M543" i="114"/>
  <c r="J545" i="114"/>
  <c r="M545" i="114"/>
  <c r="J547" i="114"/>
  <c r="M547" i="114"/>
  <c r="G549" i="114"/>
  <c r="N549" i="114"/>
  <c r="G550" i="114"/>
  <c r="N550" i="114"/>
  <c r="G551" i="114"/>
  <c r="N551" i="114"/>
  <c r="J552" i="114"/>
  <c r="M552" i="114"/>
  <c r="J554" i="114"/>
  <c r="M554" i="114"/>
  <c r="G556" i="114"/>
  <c r="N556" i="114"/>
  <c r="J557" i="114"/>
  <c r="M557" i="114"/>
  <c r="J559" i="114"/>
  <c r="M559" i="114"/>
  <c r="O572" i="114"/>
  <c r="O581" i="114"/>
  <c r="O584" i="114"/>
  <c r="O587" i="114"/>
  <c r="O590" i="114"/>
  <c r="J599" i="114"/>
  <c r="M599" i="114"/>
  <c r="J601" i="114"/>
  <c r="M601" i="114"/>
  <c r="J605" i="114"/>
  <c r="M605" i="114"/>
  <c r="O611" i="114"/>
  <c r="O615" i="114"/>
  <c r="O618" i="114"/>
  <c r="O623" i="114"/>
  <c r="O627" i="114"/>
  <c r="O630" i="114"/>
  <c r="M19" i="114"/>
  <c r="M21" i="114"/>
  <c r="M45" i="114"/>
  <c r="M50" i="114"/>
  <c r="G57" i="114"/>
  <c r="M59" i="114"/>
  <c r="M62" i="114"/>
  <c r="M70" i="114"/>
  <c r="M79" i="114"/>
  <c r="M86" i="114"/>
  <c r="G92" i="114"/>
  <c r="G94" i="114"/>
  <c r="M109" i="114"/>
  <c r="M120" i="114"/>
  <c r="G124" i="114"/>
  <c r="G134" i="114"/>
  <c r="M136" i="114"/>
  <c r="G138" i="114"/>
  <c r="M140" i="114"/>
  <c r="G157" i="114"/>
  <c r="M159" i="114"/>
  <c r="M161" i="114"/>
  <c r="G171" i="114"/>
  <c r="M171" i="114"/>
  <c r="G173" i="114"/>
  <c r="M173" i="114"/>
  <c r="G175" i="114"/>
  <c r="M175" i="114"/>
  <c r="G181" i="114"/>
  <c r="M181" i="114"/>
  <c r="G196" i="114"/>
  <c r="M196" i="114"/>
  <c r="G198" i="114"/>
  <c r="M198" i="114"/>
  <c r="G222" i="114"/>
  <c r="M222" i="114"/>
  <c r="G224" i="114"/>
  <c r="M224" i="114"/>
  <c r="G226" i="114"/>
  <c r="M226" i="114"/>
  <c r="G228" i="114"/>
  <c r="M228" i="114"/>
  <c r="G230" i="114"/>
  <c r="M230" i="114"/>
  <c r="G232" i="114"/>
  <c r="M232" i="114"/>
  <c r="G235" i="114"/>
  <c r="M235" i="114"/>
  <c r="G237" i="114"/>
  <c r="M237" i="114"/>
  <c r="G239" i="114"/>
  <c r="M239" i="114"/>
  <c r="G242" i="114"/>
  <c r="M242" i="114"/>
  <c r="G244" i="114"/>
  <c r="M244" i="114"/>
  <c r="G246" i="114"/>
  <c r="M246" i="114"/>
  <c r="G249" i="114"/>
  <c r="M249" i="114"/>
  <c r="G251" i="114"/>
  <c r="M251" i="114"/>
  <c r="G254" i="114"/>
  <c r="M254" i="114"/>
  <c r="G256" i="114"/>
  <c r="M256" i="114"/>
  <c r="G258" i="114"/>
  <c r="M258" i="114"/>
  <c r="G261" i="114"/>
  <c r="M261" i="114"/>
  <c r="G263" i="114"/>
  <c r="M263" i="114"/>
  <c r="G266" i="114"/>
  <c r="M266" i="114"/>
  <c r="G268" i="114"/>
  <c r="M268" i="114"/>
  <c r="G270" i="114"/>
  <c r="M270" i="114"/>
  <c r="G277" i="114"/>
  <c r="M277" i="114"/>
  <c r="G284" i="114"/>
  <c r="M284" i="114"/>
  <c r="G286" i="114"/>
  <c r="M286" i="114"/>
  <c r="G289" i="114"/>
  <c r="M289" i="114"/>
  <c r="G292" i="114"/>
  <c r="M292" i="114"/>
  <c r="G296" i="114"/>
  <c r="M296" i="114"/>
  <c r="G299" i="114"/>
  <c r="M299" i="114"/>
  <c r="G301" i="114"/>
  <c r="M301" i="114"/>
  <c r="G303" i="114"/>
  <c r="M303" i="114"/>
  <c r="G305" i="114"/>
  <c r="M305" i="114"/>
  <c r="G307" i="114"/>
  <c r="M307" i="114"/>
  <c r="G309" i="114"/>
  <c r="M309" i="114"/>
  <c r="O314" i="114"/>
  <c r="G318" i="114"/>
  <c r="O318" i="114"/>
  <c r="O319" i="114"/>
  <c r="N323" i="114"/>
  <c r="G340" i="114"/>
  <c r="O340" i="114"/>
  <c r="N346" i="114"/>
  <c r="N349" i="114"/>
  <c r="N351" i="114"/>
  <c r="N362" i="114"/>
  <c r="G369" i="114"/>
  <c r="O369" i="114"/>
  <c r="N370" i="114"/>
  <c r="G373" i="114"/>
  <c r="O373" i="114"/>
  <c r="G375" i="114"/>
  <c r="O375" i="114"/>
  <c r="G377" i="114"/>
  <c r="O377" i="114"/>
  <c r="G379" i="114"/>
  <c r="O379" i="114"/>
  <c r="G382" i="114"/>
  <c r="O382" i="114"/>
  <c r="G384" i="114"/>
  <c r="O384" i="114"/>
  <c r="O385" i="114"/>
  <c r="G393" i="114"/>
  <c r="O393" i="114"/>
  <c r="G396" i="114"/>
  <c r="O396" i="114"/>
  <c r="G399" i="114"/>
  <c r="O399" i="114"/>
  <c r="G402" i="114"/>
  <c r="O402" i="114"/>
  <c r="G404" i="114"/>
  <c r="O404" i="114"/>
  <c r="O405" i="114"/>
  <c r="N408" i="114"/>
  <c r="N410" i="114"/>
  <c r="N412" i="114"/>
  <c r="N414" i="114"/>
  <c r="N417" i="114"/>
  <c r="N421" i="114"/>
  <c r="G428" i="114"/>
  <c r="O428" i="114"/>
  <c r="N434" i="114"/>
  <c r="N436" i="114"/>
  <c r="G438" i="114"/>
  <c r="O438" i="114"/>
  <c r="G441" i="114"/>
  <c r="O441" i="114"/>
  <c r="N444" i="114"/>
  <c r="N452" i="114"/>
  <c r="N453" i="114"/>
  <c r="G458" i="114"/>
  <c r="O458" i="114"/>
  <c r="G461" i="114"/>
  <c r="O461" i="114"/>
  <c r="G463" i="114"/>
  <c r="O463" i="114"/>
  <c r="G465" i="114"/>
  <c r="O465" i="114"/>
  <c r="O466" i="114"/>
  <c r="G468" i="114"/>
  <c r="O468" i="114"/>
  <c r="G470" i="114"/>
  <c r="O470" i="114"/>
  <c r="G472" i="114"/>
  <c r="O472" i="114"/>
  <c r="O473" i="114"/>
  <c r="G475" i="114"/>
  <c r="O475" i="114"/>
  <c r="G477" i="114"/>
  <c r="O477" i="114"/>
  <c r="G479" i="114"/>
  <c r="N480" i="114"/>
  <c r="N486" i="114"/>
  <c r="N487" i="114"/>
  <c r="G492" i="114"/>
  <c r="N495" i="114"/>
  <c r="N496" i="114"/>
  <c r="N498" i="114"/>
  <c r="N501" i="114"/>
  <c r="N504" i="114"/>
  <c r="N509" i="114"/>
  <c r="N513" i="114"/>
  <c r="N517" i="114"/>
  <c r="N520" i="114"/>
  <c r="N524" i="114"/>
  <c r="N527" i="114"/>
  <c r="N531" i="114"/>
  <c r="N536" i="114"/>
  <c r="N539" i="114"/>
  <c r="G543" i="114"/>
  <c r="G545" i="114"/>
  <c r="G547" i="114"/>
  <c r="G552" i="114"/>
  <c r="G554" i="114"/>
  <c r="G557" i="114"/>
  <c r="G559" i="114"/>
  <c r="O560" i="114"/>
  <c r="O565" i="114"/>
  <c r="N579" i="114"/>
  <c r="N583" i="114"/>
  <c r="N586" i="114"/>
  <c r="N589" i="114"/>
  <c r="O594" i="114"/>
  <c r="G599" i="114"/>
  <c r="G601" i="114"/>
  <c r="G605" i="114"/>
  <c r="O606" i="114"/>
  <c r="N614" i="114"/>
  <c r="N617" i="114"/>
  <c r="N621" i="114"/>
  <c r="N626" i="114"/>
  <c r="N629" i="114"/>
  <c r="N633" i="114"/>
  <c r="M323" i="114"/>
  <c r="G506" i="114"/>
  <c r="G508" i="114"/>
  <c r="G510" i="114"/>
  <c r="G512" i="114"/>
  <c r="G514" i="114"/>
  <c r="G516" i="114"/>
  <c r="G518" i="114"/>
  <c r="O519" i="114"/>
  <c r="G521" i="114"/>
  <c r="G523" i="114"/>
  <c r="G525" i="114"/>
  <c r="O526" i="114"/>
  <c r="G528" i="114"/>
  <c r="G530" i="114"/>
  <c r="G533" i="114"/>
  <c r="G535" i="114"/>
  <c r="G537" i="114"/>
  <c r="O538" i="114"/>
  <c r="N542" i="114"/>
  <c r="N544" i="114"/>
  <c r="N546" i="114"/>
  <c r="N548" i="114"/>
  <c r="N553" i="114"/>
  <c r="N555" i="114"/>
  <c r="N558" i="114"/>
  <c r="N561" i="114"/>
  <c r="N566" i="114"/>
  <c r="Q569" i="114"/>
  <c r="G572" i="114"/>
  <c r="G573" i="114"/>
  <c r="N573" i="114"/>
  <c r="G578" i="114"/>
  <c r="G581" i="114"/>
  <c r="O582" i="114"/>
  <c r="G584" i="114"/>
  <c r="O585" i="114"/>
  <c r="G587" i="114"/>
  <c r="O588" i="114"/>
  <c r="G590" i="114"/>
  <c r="O591" i="114"/>
  <c r="O592" i="114"/>
  <c r="N595" i="114"/>
  <c r="N598" i="114"/>
  <c r="N600" i="114"/>
  <c r="N602" i="114"/>
  <c r="N604" i="114"/>
  <c r="N607" i="114"/>
  <c r="G611" i="114"/>
  <c r="G613" i="114"/>
  <c r="G615" i="114"/>
  <c r="O616" i="114"/>
  <c r="G618" i="114"/>
  <c r="G620" i="114"/>
  <c r="G623" i="114"/>
  <c r="G625" i="114"/>
  <c r="G627" i="114"/>
  <c r="O628" i="114"/>
  <c r="G630" i="114"/>
  <c r="G632" i="114"/>
  <c r="O648" i="114"/>
  <c r="O675" i="114"/>
  <c r="R676" i="114"/>
  <c r="S676" i="114" s="1"/>
  <c r="O676" i="114"/>
  <c r="O682" i="114"/>
  <c r="O686" i="114"/>
  <c r="O690" i="114"/>
  <c r="O692" i="114"/>
  <c r="R698" i="114"/>
  <c r="S698" i="114" s="1"/>
  <c r="O698" i="114"/>
  <c r="O706" i="114"/>
  <c r="O707" i="114"/>
  <c r="O713" i="114"/>
  <c r="O714" i="114"/>
  <c r="O737" i="114"/>
  <c r="O746" i="114"/>
  <c r="O750" i="114"/>
  <c r="O751" i="114"/>
  <c r="O752" i="114"/>
  <c r="O753" i="114"/>
  <c r="O754" i="114"/>
  <c r="O755" i="114"/>
  <c r="O756" i="114"/>
  <c r="G635" i="114"/>
  <c r="O635" i="114"/>
  <c r="G638" i="114"/>
  <c r="O638" i="114"/>
  <c r="O640" i="114"/>
  <c r="O662" i="114"/>
  <c r="O666" i="114"/>
  <c r="O670" i="114"/>
  <c r="O673" i="114"/>
  <c r="O679" i="114"/>
  <c r="O684" i="114"/>
  <c r="O695" i="114"/>
  <c r="O696" i="114"/>
  <c r="O702" i="114"/>
  <c r="O704" i="114"/>
  <c r="O709" i="114"/>
  <c r="O710" i="114"/>
  <c r="O711" i="114"/>
  <c r="O748" i="114"/>
  <c r="G637" i="114"/>
  <c r="J637" i="114"/>
  <c r="M637" i="114"/>
  <c r="O761" i="114"/>
  <c r="O762" i="114"/>
  <c r="O763" i="114"/>
  <c r="O764" i="114"/>
  <c r="O765" i="114"/>
  <c r="O766" i="114"/>
  <c r="O767" i="114"/>
  <c r="O768" i="114"/>
  <c r="O769" i="114"/>
  <c r="O770" i="114"/>
  <c r="O771" i="114"/>
  <c r="O772" i="114"/>
  <c r="O773" i="114"/>
  <c r="O774" i="114"/>
  <c r="O775" i="114"/>
  <c r="O776" i="114"/>
  <c r="O786" i="114"/>
  <c r="O787" i="114"/>
  <c r="O791" i="114"/>
  <c r="O796" i="114"/>
  <c r="O805" i="114"/>
  <c r="O806" i="114"/>
  <c r="O807" i="114"/>
  <c r="O812" i="114"/>
  <c r="O816" i="114"/>
  <c r="O817" i="114"/>
  <c r="O818" i="114"/>
  <c r="O822" i="114"/>
  <c r="O830" i="114"/>
  <c r="G640" i="114"/>
  <c r="M640" i="114"/>
  <c r="N643" i="114"/>
  <c r="O643" i="114" s="1"/>
  <c r="N645" i="114"/>
  <c r="N647" i="114"/>
  <c r="G648" i="114"/>
  <c r="M648" i="114"/>
  <c r="N649" i="114"/>
  <c r="N650" i="114"/>
  <c r="N654" i="114"/>
  <c r="G662" i="114"/>
  <c r="M662" i="114"/>
  <c r="N665" i="114"/>
  <c r="G666" i="114"/>
  <c r="M666" i="114"/>
  <c r="N669" i="114"/>
  <c r="G670" i="114"/>
  <c r="M670" i="114"/>
  <c r="N672" i="114"/>
  <c r="G673" i="114"/>
  <c r="M673" i="114"/>
  <c r="N674" i="114"/>
  <c r="G675" i="114"/>
  <c r="M675" i="114"/>
  <c r="G679" i="114"/>
  <c r="M679" i="114"/>
  <c r="N683" i="114"/>
  <c r="G684" i="114"/>
  <c r="M684" i="114"/>
  <c r="N685" i="114"/>
  <c r="G686" i="114"/>
  <c r="M686" i="114"/>
  <c r="N689" i="114"/>
  <c r="G690" i="114"/>
  <c r="M690" i="114"/>
  <c r="G692" i="114"/>
  <c r="M692" i="114"/>
  <c r="G695" i="114"/>
  <c r="M695" i="114"/>
  <c r="G696" i="114"/>
  <c r="M696" i="114"/>
  <c r="N697" i="114"/>
  <c r="G698" i="114"/>
  <c r="J698" i="114"/>
  <c r="M698" i="114"/>
  <c r="N700" i="114"/>
  <c r="G704" i="114"/>
  <c r="M704" i="114"/>
  <c r="N705" i="114"/>
  <c r="G706" i="114"/>
  <c r="M706" i="114"/>
  <c r="N708" i="114"/>
  <c r="G709" i="114"/>
  <c r="M709" i="114"/>
  <c r="N712" i="114"/>
  <c r="G713" i="114"/>
  <c r="M713" i="114"/>
  <c r="N715" i="114"/>
  <c r="N716" i="114"/>
  <c r="N717" i="114"/>
  <c r="N718" i="114"/>
  <c r="N719" i="114"/>
  <c r="N720" i="114"/>
  <c r="N721" i="114"/>
  <c r="N722" i="114"/>
  <c r="N723" i="114"/>
  <c r="N724" i="114"/>
  <c r="N725" i="114"/>
  <c r="N726" i="114"/>
  <c r="N727" i="114"/>
  <c r="N728" i="114"/>
  <c r="N729" i="114"/>
  <c r="N730" i="114"/>
  <c r="N731" i="114"/>
  <c r="N732" i="114"/>
  <c r="N733" i="114"/>
  <c r="N734" i="114"/>
  <c r="N735" i="114"/>
  <c r="N736" i="114"/>
  <c r="G737" i="114"/>
  <c r="M737" i="114"/>
  <c r="N738" i="114"/>
  <c r="N740" i="114"/>
  <c r="N742" i="114"/>
  <c r="N744" i="114"/>
  <c r="N747" i="114"/>
  <c r="G748" i="114"/>
  <c r="M748" i="114"/>
  <c r="N749" i="114"/>
  <c r="G750" i="114"/>
  <c r="M750" i="114"/>
  <c r="O757" i="114"/>
  <c r="O758" i="114"/>
  <c r="O759" i="114"/>
  <c r="O760" i="114"/>
  <c r="O784" i="114"/>
  <c r="O789" i="114"/>
  <c r="O793" i="114"/>
  <c r="O794" i="114"/>
  <c r="O798" i="114"/>
  <c r="R799" i="114"/>
  <c r="S799" i="114" s="1"/>
  <c r="O799" i="114"/>
  <c r="O810" i="114"/>
  <c r="O814" i="114"/>
  <c r="O820" i="114"/>
  <c r="O828" i="114"/>
  <c r="R837" i="114"/>
  <c r="S837" i="114" s="1"/>
  <c r="O837" i="114"/>
  <c r="J858" i="114"/>
  <c r="M858" i="114"/>
  <c r="O862" i="114"/>
  <c r="O867" i="114"/>
  <c r="O872" i="114"/>
  <c r="O873" i="114"/>
  <c r="O877" i="114"/>
  <c r="O878" i="114"/>
  <c r="O886" i="114"/>
  <c r="O890" i="114"/>
  <c r="O894" i="114"/>
  <c r="O906" i="114"/>
  <c r="R908" i="114"/>
  <c r="S908" i="114" s="1"/>
  <c r="O908" i="114"/>
  <c r="N777" i="114"/>
  <c r="N778" i="114"/>
  <c r="N779" i="114"/>
  <c r="N780" i="114"/>
  <c r="N781" i="114"/>
  <c r="N782" i="114"/>
  <c r="N783" i="114"/>
  <c r="G784" i="114"/>
  <c r="M784" i="114"/>
  <c r="N785" i="114"/>
  <c r="G786" i="114"/>
  <c r="M786" i="114"/>
  <c r="N788" i="114"/>
  <c r="G789" i="114"/>
  <c r="M789" i="114"/>
  <c r="N790" i="114"/>
  <c r="G791" i="114"/>
  <c r="M791" i="114"/>
  <c r="N792" i="114"/>
  <c r="G793" i="114"/>
  <c r="M793" i="114"/>
  <c r="N795" i="114"/>
  <c r="G796" i="114"/>
  <c r="M796" i="114"/>
  <c r="N797" i="114"/>
  <c r="G798" i="114"/>
  <c r="M798" i="114"/>
  <c r="G802" i="114"/>
  <c r="G803" i="114"/>
  <c r="N804" i="114"/>
  <c r="G805" i="114"/>
  <c r="M805" i="114"/>
  <c r="N808" i="114"/>
  <c r="N809" i="114"/>
  <c r="G810" i="114"/>
  <c r="M810" i="114"/>
  <c r="N811" i="114"/>
  <c r="G812" i="114"/>
  <c r="M812" i="114"/>
  <c r="N813" i="114"/>
  <c r="N815" i="114"/>
  <c r="G816" i="114"/>
  <c r="M816" i="114"/>
  <c r="N819" i="114"/>
  <c r="G820" i="114"/>
  <c r="M820" i="114"/>
  <c r="N821" i="114"/>
  <c r="G822" i="114"/>
  <c r="M822" i="114"/>
  <c r="N823" i="114"/>
  <c r="N824" i="114"/>
  <c r="N825" i="114"/>
  <c r="N826" i="114"/>
  <c r="N827" i="114"/>
  <c r="G828" i="114"/>
  <c r="M828" i="114"/>
  <c r="N829" i="114"/>
  <c r="G830" i="114"/>
  <c r="M830" i="114"/>
  <c r="N831" i="114"/>
  <c r="N833" i="114"/>
  <c r="N834" i="114"/>
  <c r="N840" i="114"/>
  <c r="G847" i="114"/>
  <c r="O847" i="114"/>
  <c r="G849" i="114"/>
  <c r="O849" i="114"/>
  <c r="G851" i="114"/>
  <c r="O851" i="114"/>
  <c r="O852" i="114"/>
  <c r="G858" i="114"/>
  <c r="O858" i="114"/>
  <c r="O865" i="114"/>
  <c r="O888" i="114"/>
  <c r="O892" i="114"/>
  <c r="O896" i="114"/>
  <c r="O901" i="114"/>
  <c r="O902" i="114"/>
  <c r="O903" i="114"/>
  <c r="G838" i="114"/>
  <c r="N846" i="114"/>
  <c r="M847" i="114"/>
  <c r="N848" i="114"/>
  <c r="M849" i="114"/>
  <c r="N850" i="114"/>
  <c r="M851" i="114"/>
  <c r="N853" i="114"/>
  <c r="N855" i="114"/>
  <c r="N857" i="114"/>
  <c r="N859" i="114"/>
  <c r="N861" i="114"/>
  <c r="G862" i="114"/>
  <c r="M862" i="114"/>
  <c r="N863" i="114"/>
  <c r="N864" i="114"/>
  <c r="G865" i="114"/>
  <c r="M865" i="114"/>
  <c r="N866" i="114"/>
  <c r="G867" i="114"/>
  <c r="M867" i="114"/>
  <c r="N868" i="114"/>
  <c r="N871" i="114"/>
  <c r="G872" i="114"/>
  <c r="M872" i="114"/>
  <c r="N874" i="114"/>
  <c r="N876" i="114"/>
  <c r="G877" i="114"/>
  <c r="M877" i="114"/>
  <c r="N879" i="114"/>
  <c r="N881" i="114"/>
  <c r="N882" i="114"/>
  <c r="N883" i="114"/>
  <c r="N884" i="114"/>
  <c r="N885" i="114"/>
  <c r="G886" i="114"/>
  <c r="M886" i="114"/>
  <c r="N887" i="114"/>
  <c r="G888" i="114"/>
  <c r="M888" i="114"/>
  <c r="N889" i="114"/>
  <c r="G890" i="114"/>
  <c r="M890" i="114"/>
  <c r="N891" i="114"/>
  <c r="G892" i="114"/>
  <c r="M892" i="114"/>
  <c r="N893" i="114"/>
  <c r="G894" i="114"/>
  <c r="M894" i="114"/>
  <c r="N895" i="114"/>
  <c r="G896" i="114"/>
  <c r="M896" i="114"/>
  <c r="N897" i="114"/>
  <c r="N899" i="114"/>
  <c r="N900" i="114"/>
  <c r="G901" i="114"/>
  <c r="M901" i="114"/>
  <c r="N904" i="114"/>
  <c r="N905" i="114"/>
  <c r="G906" i="114"/>
  <c r="M906" i="114"/>
  <c r="N907" i="114"/>
  <c r="G908" i="114"/>
  <c r="M908" i="114"/>
  <c r="Q908" i="114"/>
  <c r="N909" i="114"/>
  <c r="C691" i="28"/>
  <c r="C687" i="28"/>
  <c r="J572" i="114" l="1"/>
  <c r="M572" i="114"/>
  <c r="O571" i="114"/>
  <c r="R571" i="114"/>
  <c r="S571" i="114" s="1"/>
  <c r="O637" i="114"/>
  <c r="R637" i="114"/>
  <c r="S637" i="114" s="1"/>
  <c r="O882" i="114"/>
  <c r="O833" i="114"/>
  <c r="O829" i="114"/>
  <c r="O825" i="114"/>
  <c r="O821" i="114"/>
  <c r="O815" i="114"/>
  <c r="O808" i="114"/>
  <c r="O804" i="114"/>
  <c r="O782" i="114"/>
  <c r="O778" i="114"/>
  <c r="O735" i="114"/>
  <c r="O733" i="114"/>
  <c r="O731" i="114"/>
  <c r="O729" i="114"/>
  <c r="O727" i="114"/>
  <c r="O725" i="114"/>
  <c r="O723" i="114"/>
  <c r="O719" i="114"/>
  <c r="O717" i="114"/>
  <c r="O715" i="114"/>
  <c r="O712" i="114"/>
  <c r="O708" i="114"/>
  <c r="O705" i="114"/>
  <c r="O697" i="114"/>
  <c r="O689" i="114"/>
  <c r="O674" i="114"/>
  <c r="O672" i="114"/>
  <c r="O669" i="114"/>
  <c r="O649" i="114"/>
  <c r="O647" i="114"/>
  <c r="O645" i="114"/>
  <c r="O604" i="114"/>
  <c r="O600" i="114"/>
  <c r="O595" i="114"/>
  <c r="O573" i="114"/>
  <c r="O566" i="114"/>
  <c r="O558" i="114"/>
  <c r="O553" i="114"/>
  <c r="O546" i="114"/>
  <c r="O542" i="114"/>
  <c r="O633" i="114"/>
  <c r="O626" i="114"/>
  <c r="O621" i="114"/>
  <c r="O614" i="114"/>
  <c r="O586" i="114"/>
  <c r="O536" i="114"/>
  <c r="O531" i="114"/>
  <c r="O524" i="114"/>
  <c r="O517" i="114"/>
  <c r="O509" i="114"/>
  <c r="O504" i="114"/>
  <c r="O498" i="114"/>
  <c r="R495" i="114"/>
  <c r="S495" i="114" s="1"/>
  <c r="O495" i="114"/>
  <c r="R487" i="114"/>
  <c r="S487" i="114" s="1"/>
  <c r="O487" i="114"/>
  <c r="O452" i="114"/>
  <c r="O436" i="114"/>
  <c r="O412" i="114"/>
  <c r="O408" i="114"/>
  <c r="R370" i="114"/>
  <c r="S370" i="114" s="1"/>
  <c r="O370" i="114"/>
  <c r="O351" i="114"/>
  <c r="O346" i="114"/>
  <c r="O323" i="114"/>
  <c r="O624" i="114"/>
  <c r="O612" i="114"/>
  <c r="O577" i="114"/>
  <c r="O534" i="114"/>
  <c r="O522" i="114"/>
  <c r="O511" i="114"/>
  <c r="R494" i="114"/>
  <c r="S494" i="114" s="1"/>
  <c r="O494" i="114"/>
  <c r="O478" i="114"/>
  <c r="O476" i="114"/>
  <c r="O474" i="114"/>
  <c r="O471" i="114"/>
  <c r="O469" i="114"/>
  <c r="O467" i="114"/>
  <c r="O464" i="114"/>
  <c r="O462" i="114"/>
  <c r="O460" i="114"/>
  <c r="O439" i="114"/>
  <c r="O429" i="114"/>
  <c r="O427" i="114"/>
  <c r="O424" i="114"/>
  <c r="O403" i="114"/>
  <c r="O401" i="114"/>
  <c r="O397" i="114"/>
  <c r="O395" i="114"/>
  <c r="O383" i="114"/>
  <c r="O381" i="114"/>
  <c r="R371" i="114"/>
  <c r="S371" i="114" s="1"/>
  <c r="O371" i="114"/>
  <c r="R359" i="114"/>
  <c r="S359" i="114" s="1"/>
  <c r="O359" i="114"/>
  <c r="O325" i="114"/>
  <c r="O317" i="114"/>
  <c r="O315" i="114"/>
  <c r="O166" i="114"/>
  <c r="R166" i="114"/>
  <c r="S166" i="114" s="1"/>
  <c r="R162" i="114"/>
  <c r="S162" i="114" s="1"/>
  <c r="O162" i="114"/>
  <c r="O154" i="114"/>
  <c r="R154" i="114"/>
  <c r="S154" i="114" s="1"/>
  <c r="O149" i="114"/>
  <c r="R149" i="114"/>
  <c r="S149" i="114" s="1"/>
  <c r="O143" i="114"/>
  <c r="R143" i="114"/>
  <c r="S143" i="114" s="1"/>
  <c r="O135" i="114"/>
  <c r="R135" i="114"/>
  <c r="S135" i="114" s="1"/>
  <c r="O133" i="114"/>
  <c r="O117" i="114"/>
  <c r="R117" i="114"/>
  <c r="S117" i="114" s="1"/>
  <c r="O113" i="114"/>
  <c r="R113" i="114"/>
  <c r="S113" i="114" s="1"/>
  <c r="R87" i="114"/>
  <c r="S87" i="114" s="1"/>
  <c r="O87" i="114"/>
  <c r="R74" i="114"/>
  <c r="S74" i="114" s="1"/>
  <c r="O74" i="114"/>
  <c r="O63" i="114"/>
  <c r="R63" i="114"/>
  <c r="S63" i="114" s="1"/>
  <c r="O46" i="114"/>
  <c r="R46" i="114"/>
  <c r="S46" i="114" s="1"/>
  <c r="O40" i="114"/>
  <c r="R40" i="114"/>
  <c r="S40" i="114" s="1"/>
  <c r="R35" i="114"/>
  <c r="S35" i="114" s="1"/>
  <c r="O35" i="114"/>
  <c r="R28" i="114"/>
  <c r="S28" i="114" s="1"/>
  <c r="O28" i="114"/>
  <c r="R16" i="114"/>
  <c r="S16" i="114" s="1"/>
  <c r="O16" i="114"/>
  <c r="O11" i="114"/>
  <c r="R11" i="114"/>
  <c r="S11" i="114" s="1"/>
  <c r="O905" i="114"/>
  <c r="O899" i="114"/>
  <c r="O884" i="114"/>
  <c r="O863" i="114"/>
  <c r="O861" i="114"/>
  <c r="O831" i="114"/>
  <c r="O827" i="114"/>
  <c r="O823" i="114"/>
  <c r="O819" i="114"/>
  <c r="O780" i="114"/>
  <c r="O721" i="114"/>
  <c r="O909" i="114"/>
  <c r="R909" i="114"/>
  <c r="S909" i="114" s="1"/>
  <c r="O907" i="114"/>
  <c r="O904" i="114"/>
  <c r="O900" i="114"/>
  <c r="O897" i="114"/>
  <c r="O895" i="114"/>
  <c r="O893" i="114"/>
  <c r="O891" i="114"/>
  <c r="O889" i="114"/>
  <c r="O887" i="114"/>
  <c r="O885" i="114"/>
  <c r="O883" i="114"/>
  <c r="O871" i="114"/>
  <c r="O868" i="114"/>
  <c r="O866" i="114"/>
  <c r="O864" i="114"/>
  <c r="O850" i="114"/>
  <c r="O848" i="114"/>
  <c r="O846" i="114"/>
  <c r="R840" i="114"/>
  <c r="S840" i="114" s="1"/>
  <c r="O840" i="114"/>
  <c r="R834" i="114"/>
  <c r="S834" i="114" s="1"/>
  <c r="O834" i="114"/>
  <c r="O826" i="114"/>
  <c r="O824" i="114"/>
  <c r="O813" i="114"/>
  <c r="O811" i="114"/>
  <c r="O809" i="114"/>
  <c r="O797" i="114"/>
  <c r="O795" i="114"/>
  <c r="O792" i="114"/>
  <c r="O790" i="114"/>
  <c r="O788" i="114"/>
  <c r="O785" i="114"/>
  <c r="O783" i="114"/>
  <c r="O781" i="114"/>
  <c r="O779" i="114"/>
  <c r="O777" i="114"/>
  <c r="O749" i="114"/>
  <c r="O747" i="114"/>
  <c r="O736" i="114"/>
  <c r="O734" i="114"/>
  <c r="O732" i="114"/>
  <c r="O730" i="114"/>
  <c r="O728" i="114"/>
  <c r="O726" i="114"/>
  <c r="O724" i="114"/>
  <c r="O722" i="114"/>
  <c r="O720" i="114"/>
  <c r="O718" i="114"/>
  <c r="O716" i="114"/>
  <c r="O700" i="114"/>
  <c r="O685" i="114"/>
  <c r="O683" i="114"/>
  <c r="O665" i="114"/>
  <c r="R654" i="114"/>
  <c r="S654" i="114" s="1"/>
  <c r="O654" i="114"/>
  <c r="R650" i="114"/>
  <c r="S650" i="114" s="1"/>
  <c r="O650" i="114"/>
  <c r="O607" i="114"/>
  <c r="O602" i="114"/>
  <c r="O598" i="114"/>
  <c r="O555" i="114"/>
  <c r="O548" i="114"/>
  <c r="O544" i="114"/>
  <c r="O629" i="114"/>
  <c r="O617" i="114"/>
  <c r="O589" i="114"/>
  <c r="O583" i="114"/>
  <c r="O579" i="114"/>
  <c r="O539" i="114"/>
  <c r="O527" i="114"/>
  <c r="O520" i="114"/>
  <c r="O513" i="114"/>
  <c r="O501" i="114"/>
  <c r="O496" i="114"/>
  <c r="O486" i="114"/>
  <c r="R480" i="114"/>
  <c r="S480" i="114" s="1"/>
  <c r="O480" i="114"/>
  <c r="R453" i="114"/>
  <c r="S453" i="114" s="1"/>
  <c r="O453" i="114"/>
  <c r="O444" i="114"/>
  <c r="O434" i="114"/>
  <c r="R421" i="114"/>
  <c r="S421" i="114" s="1"/>
  <c r="O421" i="114"/>
  <c r="O417" i="114"/>
  <c r="O414" i="114"/>
  <c r="O410" i="114"/>
  <c r="O362" i="114"/>
  <c r="O349" i="114"/>
  <c r="O556" i="114"/>
  <c r="O551" i="114"/>
  <c r="O550" i="114"/>
  <c r="O549" i="114"/>
  <c r="O631" i="114"/>
  <c r="O619" i="114"/>
  <c r="O529" i="114"/>
  <c r="O515" i="114"/>
  <c r="O507" i="114"/>
  <c r="O459" i="114"/>
  <c r="R447" i="114"/>
  <c r="S447" i="114" s="1"/>
  <c r="O447" i="114"/>
  <c r="O440" i="114"/>
  <c r="O425" i="114"/>
  <c r="O423" i="114"/>
  <c r="O400" i="114"/>
  <c r="O398" i="114"/>
  <c r="O394" i="114"/>
  <c r="O392" i="114"/>
  <c r="O380" i="114"/>
  <c r="O378" i="114"/>
  <c r="O376" i="114"/>
  <c r="O374" i="114"/>
  <c r="O372" i="114"/>
  <c r="O341" i="114"/>
  <c r="O339" i="114"/>
  <c r="O316" i="114"/>
  <c r="R168" i="114"/>
  <c r="S168" i="114" s="1"/>
  <c r="O168" i="114"/>
  <c r="R163" i="114"/>
  <c r="S163" i="114" s="1"/>
  <c r="O163" i="114"/>
  <c r="O158" i="114"/>
  <c r="R158" i="114"/>
  <c r="S158" i="114" s="1"/>
  <c r="R156" i="114"/>
  <c r="S156" i="114" s="1"/>
  <c r="O156" i="114"/>
  <c r="O152" i="114"/>
  <c r="R152" i="114"/>
  <c r="S152" i="114" s="1"/>
  <c r="O146" i="114"/>
  <c r="R146" i="114"/>
  <c r="S146" i="114" s="1"/>
  <c r="O141" i="114"/>
  <c r="R141" i="114"/>
  <c r="S141" i="114" s="1"/>
  <c r="O139" i="114"/>
  <c r="R139" i="114"/>
  <c r="S139" i="114" s="1"/>
  <c r="O121" i="114"/>
  <c r="R121" i="114"/>
  <c r="S121" i="114" s="1"/>
  <c r="O119" i="114"/>
  <c r="R119" i="114"/>
  <c r="S119" i="114" s="1"/>
  <c r="O115" i="114"/>
  <c r="R115" i="114"/>
  <c r="S115" i="114" s="1"/>
  <c r="O110" i="114"/>
  <c r="R110" i="114"/>
  <c r="S110" i="114" s="1"/>
  <c r="O108" i="114"/>
  <c r="R108" i="114"/>
  <c r="S108" i="114" s="1"/>
  <c r="R71" i="114"/>
  <c r="S71" i="114" s="1"/>
  <c r="O71" i="114"/>
  <c r="O69" i="114"/>
  <c r="R69" i="114"/>
  <c r="S69" i="114" s="1"/>
  <c r="O58" i="114"/>
  <c r="R58" i="114"/>
  <c r="S58" i="114" s="1"/>
  <c r="R56" i="114"/>
  <c r="S56" i="114" s="1"/>
  <c r="O56" i="114"/>
  <c r="O49" i="114"/>
  <c r="O39" i="114"/>
  <c r="R39" i="114"/>
  <c r="S39" i="114" s="1"/>
  <c r="R30" i="114"/>
  <c r="S30" i="114" s="1"/>
  <c r="O30" i="114"/>
  <c r="O22" i="114"/>
  <c r="R22" i="114"/>
  <c r="S22" i="114" s="1"/>
  <c r="O20" i="114"/>
  <c r="R20" i="114"/>
  <c r="S20" i="114" s="1"/>
  <c r="O18" i="114"/>
  <c r="R15" i="114"/>
  <c r="S15" i="114" s="1"/>
  <c r="O15" i="114"/>
  <c r="R567" i="114"/>
  <c r="S567" i="114" s="1"/>
  <c r="O567" i="114"/>
  <c r="O562" i="114"/>
  <c r="C430" i="28"/>
  <c r="C667" i="28"/>
  <c r="C413" i="28"/>
  <c r="A1" i="82"/>
  <c r="C671" i="28" l="1"/>
  <c r="C421" i="28"/>
  <c r="C660" i="28"/>
  <c r="N955" i="98"/>
  <c r="L954" i="98"/>
  <c r="M4" i="112"/>
  <c r="C658" i="28" l="1"/>
  <c r="C422" i="28"/>
  <c r="C661" i="28"/>
  <c r="C420" i="28"/>
  <c r="C688" i="28"/>
  <c r="J515" i="112"/>
  <c r="J522" i="112"/>
  <c r="J526" i="112"/>
  <c r="J536" i="112"/>
  <c r="J539" i="112"/>
  <c r="J544" i="112"/>
  <c r="J549" i="112"/>
  <c r="J552" i="112"/>
  <c r="J531" i="112"/>
  <c r="G707" i="112"/>
  <c r="H706" i="112"/>
  <c r="G705" i="112"/>
  <c r="H704" i="112"/>
  <c r="G703" i="112"/>
  <c r="H702" i="112"/>
  <c r="G701" i="112"/>
  <c r="J700" i="112"/>
  <c r="I699" i="112"/>
  <c r="J698" i="112"/>
  <c r="G696" i="112"/>
  <c r="J695" i="112"/>
  <c r="J694" i="112"/>
  <c r="I693" i="112"/>
  <c r="G692" i="112"/>
  <c r="I691" i="112"/>
  <c r="G690" i="112"/>
  <c r="H689" i="112"/>
  <c r="I688" i="112"/>
  <c r="G687" i="112"/>
  <c r="I686" i="112"/>
  <c r="G685" i="112"/>
  <c r="H684" i="112"/>
  <c r="G683" i="112"/>
  <c r="G682" i="112"/>
  <c r="G681" i="112"/>
  <c r="G680" i="112"/>
  <c r="G679" i="112"/>
  <c r="H678" i="112"/>
  <c r="G677" i="112"/>
  <c r="G676" i="112"/>
  <c r="G675" i="112"/>
  <c r="G674" i="112"/>
  <c r="G673" i="112"/>
  <c r="H672" i="112"/>
  <c r="H671" i="112"/>
  <c r="H670" i="112"/>
  <c r="G669" i="112"/>
  <c r="G668" i="112"/>
  <c r="G667" i="112"/>
  <c r="G666" i="112"/>
  <c r="H665" i="112"/>
  <c r="H664" i="112"/>
  <c r="G663" i="112"/>
  <c r="H662" i="112"/>
  <c r="H661" i="112"/>
  <c r="H660" i="112"/>
  <c r="G659" i="112"/>
  <c r="G658" i="112"/>
  <c r="G657" i="112"/>
  <c r="G656" i="112"/>
  <c r="H655" i="112"/>
  <c r="H654" i="112"/>
  <c r="G653" i="112"/>
  <c r="G652" i="112"/>
  <c r="G651" i="112"/>
  <c r="G650" i="112"/>
  <c r="G649" i="112"/>
  <c r="G648" i="112"/>
  <c r="H647" i="112"/>
  <c r="H646" i="112"/>
  <c r="H645" i="112"/>
  <c r="H644" i="112"/>
  <c r="G642" i="112"/>
  <c r="J641" i="112"/>
  <c r="I640" i="112"/>
  <c r="J639" i="112"/>
  <c r="G638" i="112"/>
  <c r="I637" i="112"/>
  <c r="J636" i="112"/>
  <c r="I635" i="112"/>
  <c r="J634" i="112"/>
  <c r="G633" i="112"/>
  <c r="J632" i="112"/>
  <c r="I631" i="112"/>
  <c r="G630" i="112"/>
  <c r="I629" i="112"/>
  <c r="J628" i="112"/>
  <c r="I627" i="112"/>
  <c r="J626" i="112"/>
  <c r="G625" i="112"/>
  <c r="G624" i="112"/>
  <c r="I623" i="112"/>
  <c r="J622" i="112"/>
  <c r="I621" i="112"/>
  <c r="J620" i="112"/>
  <c r="I619" i="112"/>
  <c r="J618" i="112"/>
  <c r="G617" i="112"/>
  <c r="J616" i="112"/>
  <c r="I615" i="112"/>
  <c r="J614" i="112"/>
  <c r="G613" i="112"/>
  <c r="I612" i="112"/>
  <c r="J611" i="112"/>
  <c r="G610" i="112"/>
  <c r="I609" i="112"/>
  <c r="J608" i="112"/>
  <c r="G607" i="112"/>
  <c r="J606" i="112"/>
  <c r="I605" i="112"/>
  <c r="J604" i="112"/>
  <c r="G603" i="112"/>
  <c r="J602" i="112"/>
  <c r="I601" i="112"/>
  <c r="J600" i="112"/>
  <c r="G599" i="112"/>
  <c r="J598" i="112"/>
  <c r="I597" i="112"/>
  <c r="I596" i="112"/>
  <c r="J595" i="112"/>
  <c r="G594" i="112"/>
  <c r="I593" i="112"/>
  <c r="J592" i="112"/>
  <c r="I591" i="112"/>
  <c r="I590" i="112"/>
  <c r="J589" i="112"/>
  <c r="G588" i="112"/>
  <c r="I587" i="112"/>
  <c r="J586" i="112"/>
  <c r="I585" i="112"/>
  <c r="J584" i="112"/>
  <c r="G583" i="112"/>
  <c r="I582" i="112"/>
  <c r="J581" i="112"/>
  <c r="I580" i="112"/>
  <c r="J579" i="112"/>
  <c r="G578" i="112"/>
  <c r="I577" i="112"/>
  <c r="J576" i="112"/>
  <c r="I575" i="112"/>
  <c r="J574" i="112"/>
  <c r="G573" i="112"/>
  <c r="I572" i="112"/>
  <c r="J571" i="112"/>
  <c r="I570" i="112"/>
  <c r="J569" i="112"/>
  <c r="G568" i="112"/>
  <c r="I567" i="112"/>
  <c r="J566" i="112"/>
  <c r="I565" i="112"/>
  <c r="J564" i="112"/>
  <c r="G563" i="112"/>
  <c r="J562" i="112"/>
  <c r="J561" i="112"/>
  <c r="G560" i="112"/>
  <c r="I559" i="112"/>
  <c r="J558" i="112"/>
  <c r="I557" i="112"/>
  <c r="J556" i="112"/>
  <c r="G554" i="112"/>
  <c r="G553" i="112"/>
  <c r="G551" i="112"/>
  <c r="G550" i="112"/>
  <c r="G548" i="112"/>
  <c r="G547" i="112"/>
  <c r="J546" i="112"/>
  <c r="G545" i="112"/>
  <c r="G543" i="112"/>
  <c r="J542" i="112"/>
  <c r="G541" i="112"/>
  <c r="G540" i="112"/>
  <c r="G538" i="112"/>
  <c r="G537" i="112"/>
  <c r="G535" i="112"/>
  <c r="G534" i="112"/>
  <c r="J533" i="112"/>
  <c r="G532" i="112"/>
  <c r="G530" i="112"/>
  <c r="J529" i="112"/>
  <c r="G528" i="112"/>
  <c r="G527" i="112"/>
  <c r="H525" i="112"/>
  <c r="G524" i="112"/>
  <c r="G523" i="112"/>
  <c r="H521" i="112"/>
  <c r="G520" i="112"/>
  <c r="G519" i="112"/>
  <c r="J518" i="112"/>
  <c r="H517" i="112"/>
  <c r="G516" i="112"/>
  <c r="H514" i="112"/>
  <c r="G513" i="112"/>
  <c r="J512" i="112"/>
  <c r="H511" i="112"/>
  <c r="G508" i="112"/>
  <c r="G507" i="112"/>
  <c r="H506" i="112"/>
  <c r="G505" i="112"/>
  <c r="G504" i="112"/>
  <c r="H503" i="112"/>
  <c r="G502" i="112"/>
  <c r="G501" i="112"/>
  <c r="H500" i="112"/>
  <c r="G499" i="112"/>
  <c r="G498" i="112"/>
  <c r="H497" i="112"/>
  <c r="G496" i="112"/>
  <c r="G495" i="112"/>
  <c r="H494" i="112"/>
  <c r="G493" i="112"/>
  <c r="H492" i="112"/>
  <c r="G491" i="112"/>
  <c r="H490" i="112"/>
  <c r="G489" i="112"/>
  <c r="H488" i="112"/>
  <c r="G487" i="112"/>
  <c r="H486" i="112"/>
  <c r="G485" i="112"/>
  <c r="G484" i="112"/>
  <c r="I483" i="112"/>
  <c r="G482" i="112"/>
  <c r="G481" i="112"/>
  <c r="H480" i="112"/>
  <c r="G479" i="112"/>
  <c r="G478" i="112"/>
  <c r="H477" i="112"/>
  <c r="G476" i="112"/>
  <c r="G475" i="112"/>
  <c r="H474" i="112"/>
  <c r="G473" i="112"/>
  <c r="G472" i="112"/>
  <c r="H471" i="112"/>
  <c r="G469" i="112"/>
  <c r="H467" i="112"/>
  <c r="G466" i="112"/>
  <c r="G465" i="112"/>
  <c r="H464" i="112"/>
  <c r="G463" i="112"/>
  <c r="G462" i="112"/>
  <c r="H461" i="112"/>
  <c r="G460" i="112"/>
  <c r="G459" i="112"/>
  <c r="H458" i="112"/>
  <c r="G457" i="112"/>
  <c r="H456" i="112"/>
  <c r="G455" i="112"/>
  <c r="H454" i="112"/>
  <c r="G453" i="112"/>
  <c r="H452" i="112"/>
  <c r="G451" i="112"/>
  <c r="H450" i="112"/>
  <c r="G449" i="112"/>
  <c r="H448" i="112"/>
  <c r="G447" i="112"/>
  <c r="G446" i="112"/>
  <c r="H445" i="112"/>
  <c r="G444" i="112"/>
  <c r="G443" i="112"/>
  <c r="H442" i="112"/>
  <c r="G439" i="112"/>
  <c r="G438" i="112"/>
  <c r="G437" i="112"/>
  <c r="G436" i="112"/>
  <c r="G435" i="112"/>
  <c r="G434" i="112"/>
  <c r="G433" i="112"/>
  <c r="G432" i="112"/>
  <c r="G430" i="112"/>
  <c r="G429" i="112"/>
  <c r="G428" i="112"/>
  <c r="G427" i="112"/>
  <c r="G424" i="112"/>
  <c r="H423" i="112"/>
  <c r="G422" i="112"/>
  <c r="H421" i="112"/>
  <c r="G420" i="112"/>
  <c r="H419" i="112"/>
  <c r="G417" i="112"/>
  <c r="J416" i="112"/>
  <c r="I415" i="112"/>
  <c r="J414" i="112"/>
  <c r="I413" i="112"/>
  <c r="J412" i="112"/>
  <c r="I411" i="112"/>
  <c r="J410" i="112"/>
  <c r="G408" i="112"/>
  <c r="G407" i="112"/>
  <c r="G406" i="112"/>
  <c r="G405" i="112"/>
  <c r="H404" i="112"/>
  <c r="G403" i="112"/>
  <c r="I402" i="112"/>
  <c r="J401" i="112"/>
  <c r="I400" i="112"/>
  <c r="J399" i="112"/>
  <c r="G398" i="112"/>
  <c r="I397" i="112"/>
  <c r="J396" i="112"/>
  <c r="I395" i="112"/>
  <c r="J394" i="112"/>
  <c r="H392" i="112"/>
  <c r="H391" i="112"/>
  <c r="H390" i="112"/>
  <c r="G389" i="112"/>
  <c r="G388" i="112"/>
  <c r="G387" i="112"/>
  <c r="H386" i="112"/>
  <c r="H385" i="112"/>
  <c r="G384" i="112"/>
  <c r="I383" i="112"/>
  <c r="J382" i="112"/>
  <c r="J381" i="112"/>
  <c r="G380" i="112"/>
  <c r="G379" i="112"/>
  <c r="H378" i="112"/>
  <c r="H377" i="112"/>
  <c r="H376" i="112"/>
  <c r="H375" i="112"/>
  <c r="H374" i="112"/>
  <c r="G373" i="112"/>
  <c r="H372" i="112"/>
  <c r="G371" i="112"/>
  <c r="G370" i="112"/>
  <c r="G369" i="112"/>
  <c r="G368" i="112"/>
  <c r="G367" i="112"/>
  <c r="G366" i="112"/>
  <c r="G365" i="112"/>
  <c r="H364" i="112"/>
  <c r="H363" i="112"/>
  <c r="H362" i="112"/>
  <c r="G361" i="112"/>
  <c r="G360" i="112"/>
  <c r="H359" i="112"/>
  <c r="G358" i="112"/>
  <c r="G357" i="112"/>
  <c r="G356" i="112"/>
  <c r="G355" i="112"/>
  <c r="G354" i="112"/>
  <c r="G353" i="112"/>
  <c r="G352" i="112"/>
  <c r="H351" i="112"/>
  <c r="G350" i="112"/>
  <c r="G349" i="112"/>
  <c r="G348" i="112"/>
  <c r="H347" i="112"/>
  <c r="G346" i="112"/>
  <c r="G345" i="112"/>
  <c r="G344" i="112"/>
  <c r="G343" i="112"/>
  <c r="G342" i="112"/>
  <c r="G341" i="112"/>
  <c r="G340" i="112"/>
  <c r="H339" i="112"/>
  <c r="G338" i="112"/>
  <c r="G337" i="112"/>
  <c r="G336" i="112"/>
  <c r="G335" i="112"/>
  <c r="G334" i="112"/>
  <c r="G333" i="112"/>
  <c r="H332" i="112"/>
  <c r="H331" i="112"/>
  <c r="G329" i="112"/>
  <c r="J328" i="112"/>
  <c r="I327" i="112"/>
  <c r="G326" i="112"/>
  <c r="J325" i="112"/>
  <c r="I324" i="112"/>
  <c r="G323" i="112"/>
  <c r="J322" i="112"/>
  <c r="I321" i="112"/>
  <c r="G320" i="112"/>
  <c r="J319" i="112"/>
  <c r="I318" i="112"/>
  <c r="I317" i="112"/>
  <c r="J316" i="112"/>
  <c r="G315" i="112"/>
  <c r="I314" i="112"/>
  <c r="J313" i="112"/>
  <c r="I312" i="112"/>
  <c r="J311" i="112"/>
  <c r="G310" i="112"/>
  <c r="I309" i="112"/>
  <c r="J308" i="112"/>
  <c r="J307" i="112"/>
  <c r="G306" i="112"/>
  <c r="I305" i="112"/>
  <c r="I304" i="112"/>
  <c r="J303" i="112"/>
  <c r="I302" i="112"/>
  <c r="G301" i="112"/>
  <c r="I300" i="112"/>
  <c r="I299" i="112"/>
  <c r="J298" i="112"/>
  <c r="I297" i="112"/>
  <c r="G296" i="112"/>
  <c r="J295" i="112"/>
  <c r="J294" i="112"/>
  <c r="G293" i="112"/>
  <c r="J292" i="112"/>
  <c r="I291" i="112"/>
  <c r="G290" i="112"/>
  <c r="I289" i="112"/>
  <c r="J288" i="112"/>
  <c r="J287" i="112"/>
  <c r="G286" i="112"/>
  <c r="J285" i="112"/>
  <c r="J284" i="112"/>
  <c r="G283" i="112"/>
  <c r="I282" i="112"/>
  <c r="J281" i="112"/>
  <c r="I280" i="112"/>
  <c r="J279" i="112"/>
  <c r="G278" i="112"/>
  <c r="J277" i="112"/>
  <c r="I276" i="112"/>
  <c r="J275" i="112"/>
  <c r="I274" i="112"/>
  <c r="G273" i="112"/>
  <c r="I272" i="112"/>
  <c r="J271" i="112"/>
  <c r="I270" i="112"/>
  <c r="J269" i="112"/>
  <c r="G268" i="112"/>
  <c r="I267" i="112"/>
  <c r="J266" i="112"/>
  <c r="J265" i="112"/>
  <c r="G264" i="112"/>
  <c r="J263" i="112"/>
  <c r="J262" i="112"/>
  <c r="J261" i="112"/>
  <c r="J260" i="112"/>
  <c r="J259" i="112"/>
  <c r="H256" i="112"/>
  <c r="H255" i="112"/>
  <c r="H254" i="112"/>
  <c r="G253" i="112"/>
  <c r="G252" i="112"/>
  <c r="G251" i="112"/>
  <c r="H250" i="112"/>
  <c r="H249" i="112"/>
  <c r="G248" i="112"/>
  <c r="I247" i="112"/>
  <c r="J246" i="112"/>
  <c r="J245" i="112"/>
  <c r="G244" i="112"/>
  <c r="G243" i="112"/>
  <c r="H242" i="112"/>
  <c r="H241" i="112"/>
  <c r="H240" i="112"/>
  <c r="H239" i="112"/>
  <c r="H238" i="112"/>
  <c r="G237" i="112"/>
  <c r="H236" i="112"/>
  <c r="G235" i="112"/>
  <c r="G234" i="112"/>
  <c r="G233" i="112"/>
  <c r="G232" i="112"/>
  <c r="G231" i="112"/>
  <c r="G230" i="112"/>
  <c r="G229" i="112"/>
  <c r="H228" i="112"/>
  <c r="H227" i="112"/>
  <c r="H226" i="112"/>
  <c r="G225" i="112"/>
  <c r="G224" i="112"/>
  <c r="H223" i="112"/>
  <c r="G222" i="112"/>
  <c r="G221" i="112"/>
  <c r="G220" i="112"/>
  <c r="G219" i="112"/>
  <c r="G218" i="112"/>
  <c r="G217" i="112"/>
  <c r="G216" i="112"/>
  <c r="H215" i="112"/>
  <c r="G214" i="112"/>
  <c r="G213" i="112"/>
  <c r="G212" i="112"/>
  <c r="H211" i="112"/>
  <c r="G210" i="112"/>
  <c r="G209" i="112"/>
  <c r="G208" i="112"/>
  <c r="G207" i="112"/>
  <c r="G206" i="112"/>
  <c r="G205" i="112"/>
  <c r="G204" i="112"/>
  <c r="H203" i="112"/>
  <c r="G202" i="112"/>
  <c r="G201" i="112"/>
  <c r="G200" i="112"/>
  <c r="G199" i="112"/>
  <c r="G198" i="112"/>
  <c r="G197" i="112"/>
  <c r="H196" i="112"/>
  <c r="H195" i="112"/>
  <c r="G193" i="112"/>
  <c r="J192" i="112"/>
  <c r="I191" i="112"/>
  <c r="G190" i="112"/>
  <c r="J189" i="112"/>
  <c r="I188" i="112"/>
  <c r="G187" i="112"/>
  <c r="J186" i="112"/>
  <c r="I185" i="112"/>
  <c r="G184" i="112"/>
  <c r="J183" i="112"/>
  <c r="I182" i="112"/>
  <c r="I181" i="112"/>
  <c r="J180" i="112"/>
  <c r="G179" i="112"/>
  <c r="I178" i="112"/>
  <c r="J177" i="112"/>
  <c r="I176" i="112"/>
  <c r="J175" i="112"/>
  <c r="G174" i="112"/>
  <c r="I173" i="112"/>
  <c r="J172" i="112"/>
  <c r="J171" i="112"/>
  <c r="G170" i="112"/>
  <c r="I169" i="112"/>
  <c r="I168" i="112"/>
  <c r="J167" i="112"/>
  <c r="I166" i="112"/>
  <c r="G165" i="112"/>
  <c r="I164" i="112"/>
  <c r="I163" i="112"/>
  <c r="J162" i="112"/>
  <c r="I161" i="112"/>
  <c r="G160" i="112"/>
  <c r="J159" i="112"/>
  <c r="J158" i="112"/>
  <c r="G157" i="112"/>
  <c r="J156" i="112"/>
  <c r="I155" i="112"/>
  <c r="G154" i="112"/>
  <c r="I153" i="112"/>
  <c r="J152" i="112"/>
  <c r="J151" i="112"/>
  <c r="G150" i="112"/>
  <c r="J149" i="112"/>
  <c r="J148" i="112"/>
  <c r="G147" i="112"/>
  <c r="I146" i="112"/>
  <c r="J145" i="112"/>
  <c r="I144" i="112"/>
  <c r="J143" i="112"/>
  <c r="G142" i="112"/>
  <c r="J141" i="112"/>
  <c r="I140" i="112"/>
  <c r="J139" i="112"/>
  <c r="I138" i="112"/>
  <c r="G137" i="112"/>
  <c r="I136" i="112"/>
  <c r="J135" i="112"/>
  <c r="I134" i="112"/>
  <c r="J133" i="112"/>
  <c r="G132" i="112"/>
  <c r="I131" i="112"/>
  <c r="J130" i="112"/>
  <c r="J129" i="112"/>
  <c r="G128" i="112"/>
  <c r="J127" i="112"/>
  <c r="J126" i="112"/>
  <c r="J125" i="112"/>
  <c r="J124" i="112"/>
  <c r="J123" i="112"/>
  <c r="G120" i="112"/>
  <c r="G119" i="112"/>
  <c r="J118" i="112"/>
  <c r="G117" i="112"/>
  <c r="J116" i="112"/>
  <c r="G115" i="112"/>
  <c r="I114" i="112"/>
  <c r="G113" i="112"/>
  <c r="G112" i="112"/>
  <c r="J111" i="112"/>
  <c r="G110" i="112"/>
  <c r="G109" i="112"/>
  <c r="I108" i="112"/>
  <c r="J107" i="112"/>
  <c r="G106" i="112"/>
  <c r="G105" i="112"/>
  <c r="I104" i="112"/>
  <c r="J103" i="112"/>
  <c r="G102" i="112"/>
  <c r="J101" i="112"/>
  <c r="G100" i="112"/>
  <c r="I99" i="112"/>
  <c r="G98" i="112"/>
  <c r="G97" i="112"/>
  <c r="J96" i="112"/>
  <c r="G95" i="112"/>
  <c r="G94" i="112"/>
  <c r="I93" i="112"/>
  <c r="J92" i="112"/>
  <c r="G91" i="112"/>
  <c r="G90" i="112"/>
  <c r="I89" i="112"/>
  <c r="J88" i="112"/>
  <c r="G87" i="112"/>
  <c r="J86" i="112"/>
  <c r="G85" i="112"/>
  <c r="I84" i="112"/>
  <c r="G83" i="112"/>
  <c r="G82" i="112"/>
  <c r="J81" i="112"/>
  <c r="G80" i="112"/>
  <c r="G79" i="112"/>
  <c r="I78" i="112"/>
  <c r="J77" i="112"/>
  <c r="G76" i="112"/>
  <c r="G75" i="112"/>
  <c r="I74" i="112"/>
  <c r="J73" i="112"/>
  <c r="G72" i="112"/>
  <c r="J71" i="112"/>
  <c r="G69" i="112"/>
  <c r="G68" i="112"/>
  <c r="J67" i="112"/>
  <c r="G66" i="112"/>
  <c r="J65" i="112"/>
  <c r="G64" i="112"/>
  <c r="I63" i="112"/>
  <c r="G62" i="112"/>
  <c r="G61" i="112"/>
  <c r="J60" i="112"/>
  <c r="G59" i="112"/>
  <c r="G58" i="112"/>
  <c r="I57" i="112"/>
  <c r="J56" i="112"/>
  <c r="G55" i="112"/>
  <c r="G54" i="112"/>
  <c r="I53" i="112"/>
  <c r="J52" i="112"/>
  <c r="G51" i="112"/>
  <c r="J50" i="112"/>
  <c r="G49" i="112"/>
  <c r="I48" i="112"/>
  <c r="G47" i="112"/>
  <c r="G46" i="112"/>
  <c r="J45" i="112"/>
  <c r="G44" i="112"/>
  <c r="G43" i="112"/>
  <c r="I42" i="112"/>
  <c r="J41" i="112"/>
  <c r="G40" i="112"/>
  <c r="G39" i="112"/>
  <c r="I38" i="112"/>
  <c r="J37" i="112"/>
  <c r="G36" i="112"/>
  <c r="J35" i="112"/>
  <c r="G34" i="112"/>
  <c r="I33" i="112"/>
  <c r="G32" i="112"/>
  <c r="G31" i="112"/>
  <c r="J30" i="112"/>
  <c r="G29" i="112"/>
  <c r="G28" i="112"/>
  <c r="I27" i="112"/>
  <c r="J26" i="112"/>
  <c r="G25" i="112"/>
  <c r="G24" i="112"/>
  <c r="I23" i="112"/>
  <c r="J22" i="112"/>
  <c r="G21" i="112"/>
  <c r="J20" i="112"/>
  <c r="G19" i="112"/>
  <c r="I18" i="112"/>
  <c r="G17" i="112"/>
  <c r="G16" i="112"/>
  <c r="J15" i="112"/>
  <c r="G14" i="112"/>
  <c r="G13" i="112"/>
  <c r="I12" i="112"/>
  <c r="J11" i="112"/>
  <c r="G10" i="112"/>
  <c r="G9" i="112"/>
  <c r="I8" i="112"/>
  <c r="J7" i="112"/>
  <c r="G6" i="112"/>
  <c r="J5" i="112"/>
  <c r="C655" i="28" l="1"/>
  <c r="C432" i="28"/>
  <c r="C659" i="28"/>
  <c r="C664" i="28"/>
  <c r="C426" i="28"/>
  <c r="H708" i="112"/>
  <c r="G708" i="112"/>
  <c r="I708" i="112"/>
  <c r="I710" i="112" s="1"/>
  <c r="J708" i="112"/>
  <c r="J710" i="112" s="1"/>
  <c r="H710" i="112"/>
  <c r="G711" i="112" l="1"/>
  <c r="G712" i="112" s="1"/>
  <c r="C668" i="28"/>
  <c r="C657" i="28" l="1"/>
  <c r="C656" i="28"/>
  <c r="R910" i="28"/>
  <c r="S910" i="28" s="1"/>
  <c r="Q910" i="28"/>
  <c r="Q898" i="28"/>
  <c r="Q842" i="28"/>
  <c r="Q841" i="28"/>
  <c r="Q840" i="28"/>
  <c r="Q839" i="28"/>
  <c r="Q838" i="28"/>
  <c r="Q837" i="28"/>
  <c r="Q834" i="28"/>
  <c r="Q799" i="28"/>
  <c r="Q676" i="28"/>
  <c r="Q654" i="28"/>
  <c r="Q650" i="28"/>
  <c r="Q592" i="28"/>
  <c r="Q575" i="28"/>
  <c r="Q567" i="28"/>
  <c r="Q494" i="28"/>
  <c r="Q487" i="28"/>
  <c r="Q480" i="28"/>
  <c r="Q453" i="28"/>
  <c r="Q447" i="28"/>
  <c r="Q446" i="28"/>
  <c r="Q405" i="28"/>
  <c r="Q364" i="28"/>
  <c r="Q334" i="28"/>
  <c r="Q279" i="28"/>
  <c r="Q206" i="28"/>
  <c r="Q13" i="28"/>
  <c r="L8" i="82"/>
  <c r="L9" i="82"/>
  <c r="L10" i="82"/>
  <c r="L13" i="82"/>
  <c r="L15" i="82"/>
  <c r="L16" i="82"/>
  <c r="L17" i="82"/>
  <c r="L19" i="82"/>
  <c r="L21" i="82"/>
  <c r="L23" i="82"/>
  <c r="L24" i="82"/>
  <c r="L25" i="82"/>
  <c r="L26" i="82"/>
  <c r="L27" i="82"/>
  <c r="L28" i="82"/>
  <c r="L29" i="82"/>
  <c r="L30" i="82"/>
  <c r="L31" i="82"/>
  <c r="L32" i="82"/>
  <c r="L33" i="82"/>
  <c r="L34" i="82"/>
  <c r="L37" i="82"/>
  <c r="L38" i="82"/>
  <c r="L39" i="82"/>
  <c r="L40" i="82"/>
  <c r="L41" i="82"/>
  <c r="L42" i="82"/>
  <c r="L43" i="82"/>
  <c r="L44" i="82"/>
  <c r="L45" i="82"/>
  <c r="L47" i="82"/>
  <c r="L48" i="82"/>
  <c r="L49" i="82"/>
  <c r="L50" i="82"/>
  <c r="L51" i="82"/>
  <c r="L52" i="82"/>
  <c r="L53" i="82"/>
  <c r="L54" i="82"/>
  <c r="L56" i="82"/>
  <c r="L57" i="82"/>
  <c r="L58" i="82"/>
  <c r="L59" i="82"/>
  <c r="L60" i="82"/>
  <c r="L61" i="82"/>
  <c r="L35" i="82" l="1"/>
  <c r="Q126" i="28"/>
  <c r="L20" i="82"/>
  <c r="Q176" i="28"/>
  <c r="L18" i="82"/>
  <c r="H23" i="70" l="1"/>
  <c r="C557" i="82"/>
  <c r="C559" i="82"/>
  <c r="H7" i="109"/>
  <c r="H6" i="109"/>
  <c r="H8" i="109" s="1"/>
  <c r="A1" i="109"/>
  <c r="R915" i="28" l="1"/>
  <c r="S915" i="28" s="1"/>
  <c r="I66" i="82"/>
  <c r="P915" i="28"/>
  <c r="Q915" i="28" s="1"/>
  <c r="H38" i="68"/>
  <c r="H31" i="68"/>
  <c r="H32" i="68"/>
  <c r="H26" i="68"/>
  <c r="H18" i="68"/>
  <c r="A3" i="68"/>
  <c r="H26" i="64"/>
  <c r="H23" i="64"/>
  <c r="H17" i="64"/>
  <c r="H11" i="64"/>
  <c r="H22" i="64"/>
  <c r="H21" i="64"/>
  <c r="H20" i="64"/>
  <c r="H24" i="64" s="1"/>
  <c r="H16" i="64"/>
  <c r="H15" i="64"/>
  <c r="H14" i="64"/>
  <c r="H9" i="64"/>
  <c r="H10" i="64"/>
  <c r="H8" i="64"/>
  <c r="A3" i="64"/>
  <c r="M841" i="28"/>
  <c r="M840" i="28"/>
  <c r="M838" i="28"/>
  <c r="M834" i="28"/>
  <c r="M799" i="28"/>
  <c r="M676" i="28"/>
  <c r="M654" i="28"/>
  <c r="M650" i="28"/>
  <c r="M592" i="28"/>
  <c r="M575" i="28"/>
  <c r="M567" i="28"/>
  <c r="M494" i="28"/>
  <c r="M487" i="28"/>
  <c r="M480" i="28"/>
  <c r="M453" i="28"/>
  <c r="M447" i="28"/>
  <c r="M446" i="28"/>
  <c r="M405" i="28"/>
  <c r="M364" i="28"/>
  <c r="M334" i="28"/>
  <c r="M279" i="28"/>
  <c r="M206" i="28"/>
  <c r="M176" i="28"/>
  <c r="M126" i="28"/>
  <c r="M13" i="28"/>
  <c r="H425" i="100"/>
  <c r="K479" i="114" s="1"/>
  <c r="L479" i="114" s="1"/>
  <c r="M479" i="114" s="1"/>
  <c r="H423" i="100"/>
  <c r="K457" i="114" s="1"/>
  <c r="L457" i="114" s="1"/>
  <c r="M457" i="114" s="1"/>
  <c r="H421" i="100"/>
  <c r="K456" i="114" s="1"/>
  <c r="L456" i="114" s="1"/>
  <c r="M456" i="114" s="1"/>
  <c r="H419" i="100"/>
  <c r="K455" i="114" s="1"/>
  <c r="L455" i="114" s="1"/>
  <c r="M455" i="114" s="1"/>
  <c r="K386" i="28"/>
  <c r="L386" i="28" s="1"/>
  <c r="K361" i="28"/>
  <c r="L361" i="28" s="1"/>
  <c r="K360" i="28"/>
  <c r="L360" i="28" s="1"/>
  <c r="K311" i="28"/>
  <c r="L311" i="28" s="1"/>
  <c r="H94" i="100"/>
  <c r="H93" i="100"/>
  <c r="H92" i="100"/>
  <c r="H91" i="100"/>
  <c r="H90" i="100"/>
  <c r="I840" i="28"/>
  <c r="J840" i="28" s="1"/>
  <c r="I837" i="28"/>
  <c r="J837" i="28" s="1"/>
  <c r="I834" i="28"/>
  <c r="J834" i="28" s="1"/>
  <c r="I799" i="28"/>
  <c r="J799" i="28" s="1"/>
  <c r="I698" i="28"/>
  <c r="I676" i="28"/>
  <c r="J676" i="28" s="1"/>
  <c r="I654" i="28"/>
  <c r="J654" i="28" s="1"/>
  <c r="I650" i="28"/>
  <c r="J650" i="28" s="1"/>
  <c r="I643" i="28"/>
  <c r="I637" i="28"/>
  <c r="I592" i="28"/>
  <c r="J592" i="28" s="1"/>
  <c r="I575" i="28"/>
  <c r="J575" i="28" s="1"/>
  <c r="I571" i="28"/>
  <c r="I567" i="28"/>
  <c r="J567" i="28" s="1"/>
  <c r="I495" i="28"/>
  <c r="I494" i="28"/>
  <c r="J494" i="28" s="1"/>
  <c r="I487" i="28"/>
  <c r="J487" i="28" s="1"/>
  <c r="I480" i="28"/>
  <c r="J480" i="28" s="1"/>
  <c r="I453" i="28"/>
  <c r="J453" i="28" s="1"/>
  <c r="I447" i="28"/>
  <c r="J447" i="28" s="1"/>
  <c r="I446" i="28"/>
  <c r="J446" i="28" s="1"/>
  <c r="I437" i="28"/>
  <c r="I421" i="28"/>
  <c r="I405" i="28"/>
  <c r="J405" i="28" s="1"/>
  <c r="I371" i="28"/>
  <c r="I370" i="28"/>
  <c r="I364" i="28"/>
  <c r="J364" i="28" s="1"/>
  <c r="I359" i="28"/>
  <c r="I334" i="28"/>
  <c r="J334" i="28" s="1"/>
  <c r="I279" i="28"/>
  <c r="J279" i="28" s="1"/>
  <c r="I206" i="28"/>
  <c r="J206" i="28" s="1"/>
  <c r="I176" i="28"/>
  <c r="J176" i="28" s="1"/>
  <c r="I127" i="28"/>
  <c r="I126" i="28"/>
  <c r="J126" i="28" s="1"/>
  <c r="I13" i="28"/>
  <c r="J13" i="28" s="1"/>
  <c r="H599" i="98"/>
  <c r="H598" i="98"/>
  <c r="H597" i="98"/>
  <c r="H596" i="98"/>
  <c r="H693" i="28"/>
  <c r="I693" i="28" s="1"/>
  <c r="H521" i="62"/>
  <c r="H455" i="114" s="1"/>
  <c r="I455" i="114" s="1"/>
  <c r="H523" i="62"/>
  <c r="H525" i="62"/>
  <c r="H527" i="62"/>
  <c r="H331" i="28"/>
  <c r="I331" i="28" s="1"/>
  <c r="H173" i="62"/>
  <c r="F841" i="28"/>
  <c r="G841" i="28" s="1"/>
  <c r="F840" i="28"/>
  <c r="G840" i="28" s="1"/>
  <c r="F838" i="28"/>
  <c r="G838" i="28" s="1"/>
  <c r="F837" i="28"/>
  <c r="G837" i="28" s="1"/>
  <c r="F834" i="28"/>
  <c r="N834" i="28" s="1"/>
  <c r="R834" i="28" s="1"/>
  <c r="S834" i="28" s="1"/>
  <c r="F803" i="28"/>
  <c r="F802" i="28"/>
  <c r="F799" i="28"/>
  <c r="N799" i="28" s="1"/>
  <c r="R799" i="28" s="1"/>
  <c r="S799" i="28" s="1"/>
  <c r="F698" i="28"/>
  <c r="F676" i="28"/>
  <c r="G676" i="28" s="1"/>
  <c r="F654" i="28"/>
  <c r="N654" i="28" s="1"/>
  <c r="R654" i="28" s="1"/>
  <c r="S654" i="28" s="1"/>
  <c r="F650" i="28"/>
  <c r="N650" i="28" s="1"/>
  <c r="R650" i="28" s="1"/>
  <c r="S650" i="28" s="1"/>
  <c r="F643" i="28"/>
  <c r="F637" i="28"/>
  <c r="N637" i="28" s="1"/>
  <c r="F592" i="28"/>
  <c r="G592" i="28" s="1"/>
  <c r="F575" i="28"/>
  <c r="G575" i="28" s="1"/>
  <c r="F571" i="28"/>
  <c r="F567" i="28"/>
  <c r="N567" i="28" s="1"/>
  <c r="R567" i="28" s="1"/>
  <c r="S567" i="28" s="1"/>
  <c r="F541" i="28"/>
  <c r="F495" i="28"/>
  <c r="F494" i="28"/>
  <c r="G494" i="28" s="1"/>
  <c r="F493" i="28"/>
  <c r="F492" i="28"/>
  <c r="F487" i="28"/>
  <c r="G487" i="28" s="1"/>
  <c r="F485" i="28"/>
  <c r="F484" i="28"/>
  <c r="F483" i="28"/>
  <c r="F480" i="28"/>
  <c r="N480" i="28" s="1"/>
  <c r="R480" i="28" s="1"/>
  <c r="S480" i="28" s="1"/>
  <c r="F479" i="28"/>
  <c r="F457" i="28"/>
  <c r="F453" i="28"/>
  <c r="F451" i="28"/>
  <c r="F450" i="28"/>
  <c r="F447" i="28"/>
  <c r="N447" i="28" s="1"/>
  <c r="R447" i="28" s="1"/>
  <c r="S447" i="28" s="1"/>
  <c r="F446" i="28"/>
  <c r="G446" i="28" s="1"/>
  <c r="F437" i="28"/>
  <c r="N437" i="28" s="1"/>
  <c r="R437" i="28" s="1"/>
  <c r="F421" i="28"/>
  <c r="N421" i="28" s="1"/>
  <c r="R421" i="28" s="1"/>
  <c r="F405" i="28"/>
  <c r="G405" i="28" s="1"/>
  <c r="F371" i="28"/>
  <c r="F370" i="28"/>
  <c r="N370" i="28" s="1"/>
  <c r="F364" i="28"/>
  <c r="N364" i="28" s="1"/>
  <c r="R364" i="28" s="1"/>
  <c r="S364" i="28" s="1"/>
  <c r="F359" i="28"/>
  <c r="N359" i="28" s="1"/>
  <c r="F334" i="28"/>
  <c r="G334" i="28" s="1"/>
  <c r="F279" i="28"/>
  <c r="N279" i="28" s="1"/>
  <c r="R279" i="28" s="1"/>
  <c r="S279" i="28" s="1"/>
  <c r="F206" i="28"/>
  <c r="N206" i="28" s="1"/>
  <c r="R206" i="28" s="1"/>
  <c r="S206" i="28" s="1"/>
  <c r="F180" i="28"/>
  <c r="F179" i="28"/>
  <c r="F176" i="28"/>
  <c r="G176" i="28" s="1"/>
  <c r="F132" i="28"/>
  <c r="F131" i="28"/>
  <c r="F127" i="28"/>
  <c r="F126" i="28"/>
  <c r="N126" i="28" s="1"/>
  <c r="R126" i="28" s="1"/>
  <c r="S126" i="28" s="1"/>
  <c r="F85" i="28"/>
  <c r="F84" i="28"/>
  <c r="F13" i="28"/>
  <c r="G13" i="28" s="1"/>
  <c r="H698" i="98"/>
  <c r="E898" i="114" s="1"/>
  <c r="F898" i="114" s="1"/>
  <c r="G898" i="114" s="1"/>
  <c r="E490" i="28"/>
  <c r="F490" i="28" s="1"/>
  <c r="E129" i="28"/>
  <c r="F129" i="28" s="1"/>
  <c r="Q870" i="28"/>
  <c r="Q869" i="28"/>
  <c r="Q845" i="28"/>
  <c r="Q836" i="28"/>
  <c r="Q835" i="28"/>
  <c r="Q701" i="28"/>
  <c r="Q699" i="28"/>
  <c r="Q694" i="28"/>
  <c r="Q693" i="28"/>
  <c r="Q691" i="28"/>
  <c r="Q688" i="28"/>
  <c r="Q687" i="28"/>
  <c r="Q681" i="28"/>
  <c r="Q680" i="28"/>
  <c r="Q668" i="28"/>
  <c r="Q664" i="28"/>
  <c r="Q667" i="28"/>
  <c r="Q653" i="28"/>
  <c r="Q652" i="28"/>
  <c r="Q651" i="28"/>
  <c r="Q646" i="28"/>
  <c r="Q644" i="28"/>
  <c r="Q642" i="28"/>
  <c r="Q609" i="28"/>
  <c r="Q608" i="28"/>
  <c r="C571" i="28"/>
  <c r="Q571" i="28" s="1"/>
  <c r="Q570" i="28"/>
  <c r="Q442" i="28"/>
  <c r="Q426" i="28"/>
  <c r="Q419" i="28"/>
  <c r="Q391" i="28"/>
  <c r="E898" i="28" l="1"/>
  <c r="F898" i="28" s="1"/>
  <c r="K457" i="28"/>
  <c r="L457" i="28" s="1"/>
  <c r="K479" i="28"/>
  <c r="L479" i="28" s="1"/>
  <c r="H12" i="64"/>
  <c r="K455" i="28"/>
  <c r="L455" i="28" s="1"/>
  <c r="H18" i="64"/>
  <c r="K66" i="82"/>
  <c r="L66" i="82" s="1"/>
  <c r="J66" i="82"/>
  <c r="K456" i="28"/>
  <c r="L456" i="28" s="1"/>
  <c r="H457" i="28"/>
  <c r="I457" i="28" s="1"/>
  <c r="H457" i="114"/>
  <c r="I457" i="114" s="1"/>
  <c r="J455" i="114"/>
  <c r="H479" i="28"/>
  <c r="I479" i="28" s="1"/>
  <c r="N479" i="28" s="1"/>
  <c r="R479" i="28" s="1"/>
  <c r="H479" i="114"/>
  <c r="I479" i="114" s="1"/>
  <c r="H456" i="28"/>
  <c r="I456" i="28" s="1"/>
  <c r="H456" i="114"/>
  <c r="I456" i="114" s="1"/>
  <c r="H455" i="28"/>
  <c r="I455" i="28" s="1"/>
  <c r="N371" i="28"/>
  <c r="R371" i="28" s="1"/>
  <c r="S371" i="28" s="1"/>
  <c r="G650" i="28"/>
  <c r="M370" i="28"/>
  <c r="G447" i="28"/>
  <c r="G799" i="28"/>
  <c r="N127" i="28"/>
  <c r="N571" i="28"/>
  <c r="R571" i="28" s="1"/>
  <c r="N643" i="28"/>
  <c r="R370" i="28"/>
  <c r="S370" i="28" s="1"/>
  <c r="G126" i="28"/>
  <c r="G834" i="28"/>
  <c r="Q370" i="28"/>
  <c r="R637" i="28"/>
  <c r="S637" i="28" s="1"/>
  <c r="Q568" i="28"/>
  <c r="Q569" i="28"/>
  <c r="J370" i="28"/>
  <c r="S571" i="28"/>
  <c r="J637" i="28"/>
  <c r="Q637" i="28"/>
  <c r="N495" i="28"/>
  <c r="N840" i="28"/>
  <c r="R840" i="28" s="1"/>
  <c r="S840" i="28" s="1"/>
  <c r="N487" i="28"/>
  <c r="R487" i="28" s="1"/>
  <c r="S487" i="28" s="1"/>
  <c r="N453" i="28"/>
  <c r="R453" i="28" s="1"/>
  <c r="S453" i="28" s="1"/>
  <c r="N698" i="28"/>
  <c r="R698" i="28" s="1"/>
  <c r="N676" i="28"/>
  <c r="R676" i="28" s="1"/>
  <c r="S676" i="28" s="1"/>
  <c r="N592" i="28"/>
  <c r="R592" i="28" s="1"/>
  <c r="S592" i="28" s="1"/>
  <c r="N837" i="28"/>
  <c r="R837" i="28" s="1"/>
  <c r="S837" i="28" s="1"/>
  <c r="O126" i="28"/>
  <c r="O370" i="28"/>
  <c r="O480" i="28"/>
  <c r="O840" i="28"/>
  <c r="O447" i="28"/>
  <c r="O799" i="28"/>
  <c r="O279" i="28"/>
  <c r="O650" i="28"/>
  <c r="O834" i="28"/>
  <c r="O206" i="28"/>
  <c r="O364" i="28"/>
  <c r="O567" i="28"/>
  <c r="O654" i="28"/>
  <c r="N334" i="28"/>
  <c r="R334" i="28" s="1"/>
  <c r="S334" i="28" s="1"/>
  <c r="N446" i="28"/>
  <c r="R446" i="28" s="1"/>
  <c r="S446" i="28" s="1"/>
  <c r="G364" i="28"/>
  <c r="N13" i="28"/>
  <c r="R13" i="28" s="1"/>
  <c r="S13" i="28" s="1"/>
  <c r="N176" i="28"/>
  <c r="R176" i="28" s="1"/>
  <c r="S176" i="28" s="1"/>
  <c r="N405" i="28"/>
  <c r="R405" i="28" s="1"/>
  <c r="S405" i="28" s="1"/>
  <c r="N494" i="28"/>
  <c r="R494" i="28" s="1"/>
  <c r="S494" i="28" s="1"/>
  <c r="N575" i="28"/>
  <c r="R575" i="28" s="1"/>
  <c r="S575" i="28" s="1"/>
  <c r="G206" i="28"/>
  <c r="G370" i="28"/>
  <c r="G453" i="28"/>
  <c r="G567" i="28"/>
  <c r="G654" i="28"/>
  <c r="O676" i="28"/>
  <c r="M837" i="28"/>
  <c r="G279" i="28"/>
  <c r="G480" i="28"/>
  <c r="N457" i="28"/>
  <c r="R457" i="28" s="1"/>
  <c r="G371" i="28"/>
  <c r="M637" i="28"/>
  <c r="O637" i="28"/>
  <c r="G898" i="28"/>
  <c r="O571" i="28"/>
  <c r="J571" i="28"/>
  <c r="G571" i="28"/>
  <c r="M571" i="28"/>
  <c r="O371" i="28"/>
  <c r="J371" i="28"/>
  <c r="M371" i="28"/>
  <c r="G637" i="28"/>
  <c r="J693" i="28"/>
  <c r="H600" i="98"/>
  <c r="H601" i="98" s="1"/>
  <c r="Q368" i="28"/>
  <c r="Q366" i="28"/>
  <c r="Q365" i="28"/>
  <c r="Q361" i="28"/>
  <c r="Q357" i="28"/>
  <c r="Q356" i="28"/>
  <c r="Q355" i="28"/>
  <c r="Q354" i="28"/>
  <c r="Q343" i="28"/>
  <c r="Q342" i="28"/>
  <c r="Q338" i="28"/>
  <c r="Q312" i="28"/>
  <c r="Q311" i="28"/>
  <c r="Q297" i="28"/>
  <c r="Q14" i="28"/>
  <c r="J67" i="82" l="1"/>
  <c r="D12" i="88"/>
  <c r="F12" i="88" s="1"/>
  <c r="E540" i="114"/>
  <c r="F540" i="114" s="1"/>
  <c r="G540" i="114" s="1"/>
  <c r="E540" i="28"/>
  <c r="F540" i="28" s="1"/>
  <c r="O837" i="28"/>
  <c r="J456" i="114"/>
  <c r="N479" i="114"/>
  <c r="J479" i="114"/>
  <c r="N457" i="114"/>
  <c r="J457" i="114"/>
  <c r="O487" i="28"/>
  <c r="R495" i="28"/>
  <c r="O453" i="28"/>
  <c r="Q371" i="28"/>
  <c r="Q344" i="28"/>
  <c r="O592" i="28"/>
  <c r="O405" i="28"/>
  <c r="O446" i="28"/>
  <c r="O575" i="28"/>
  <c r="O13" i="28"/>
  <c r="O334" i="28"/>
  <c r="O176" i="28"/>
  <c r="O494" i="28"/>
  <c r="M361" i="28"/>
  <c r="M311" i="28"/>
  <c r="H697" i="62"/>
  <c r="O457" i="114" l="1"/>
  <c r="R457" i="114"/>
  <c r="S457" i="114" s="1"/>
  <c r="R479" i="114"/>
  <c r="S479" i="114" s="1"/>
  <c r="O479" i="114"/>
  <c r="H192" i="98"/>
  <c r="H609" i="98" l="1"/>
  <c r="H1070" i="100"/>
  <c r="H1067" i="100"/>
  <c r="H1066" i="100"/>
  <c r="H1065" i="100"/>
  <c r="H1068" i="100" s="1"/>
  <c r="H1062" i="100"/>
  <c r="H1061" i="100"/>
  <c r="H1058" i="100"/>
  <c r="H1057" i="100"/>
  <c r="H1053" i="100"/>
  <c r="H1052" i="100"/>
  <c r="H1051" i="100"/>
  <c r="H1050" i="100"/>
  <c r="H1049" i="100"/>
  <c r="H1048" i="100"/>
  <c r="H1047" i="100"/>
  <c r="H1046" i="100"/>
  <c r="H1045" i="100"/>
  <c r="H1044" i="100"/>
  <c r="H1042" i="100"/>
  <c r="H1041" i="100"/>
  <c r="H1040" i="100"/>
  <c r="H1039" i="100"/>
  <c r="H1037" i="100"/>
  <c r="H1035" i="100"/>
  <c r="H1033" i="100"/>
  <c r="H1031" i="100"/>
  <c r="H1026" i="100"/>
  <c r="H1025" i="100"/>
  <c r="H1027" i="100" s="1"/>
  <c r="G1028" i="100" s="1"/>
  <c r="H1021" i="100"/>
  <c r="G1022" i="100" s="1"/>
  <c r="H1016" i="100"/>
  <c r="H1015" i="100"/>
  <c r="H1014" i="100"/>
  <c r="H1013" i="100"/>
  <c r="H1010" i="100"/>
  <c r="H1006" i="100"/>
  <c r="H1005" i="100"/>
  <c r="H1004" i="100"/>
  <c r="H1001" i="100"/>
  <c r="H1000" i="100"/>
  <c r="H999" i="100"/>
  <c r="H998" i="100"/>
  <c r="H996" i="100"/>
  <c r="H993" i="100"/>
  <c r="H992" i="100"/>
  <c r="H990" i="100"/>
  <c r="H988" i="100"/>
  <c r="H987" i="100"/>
  <c r="H986" i="100"/>
  <c r="H985" i="100"/>
  <c r="H984" i="100"/>
  <c r="H981" i="100"/>
  <c r="H980" i="100"/>
  <c r="H979" i="100"/>
  <c r="H978" i="100"/>
  <c r="H977" i="100"/>
  <c r="H976" i="100"/>
  <c r="H975" i="100"/>
  <c r="H974" i="100"/>
  <c r="H971" i="100"/>
  <c r="H970" i="100"/>
  <c r="H969" i="100"/>
  <c r="H964" i="100"/>
  <c r="H963" i="100"/>
  <c r="H962" i="100"/>
  <c r="H961" i="100"/>
  <c r="H960" i="100"/>
  <c r="H959" i="100"/>
  <c r="H954" i="100"/>
  <c r="H953" i="100"/>
  <c r="H952" i="100"/>
  <c r="H951" i="100"/>
  <c r="H948" i="100"/>
  <c r="H947" i="100"/>
  <c r="H946" i="100"/>
  <c r="H945" i="100"/>
  <c r="H944" i="100"/>
  <c r="H941" i="100"/>
  <c r="H940" i="100"/>
  <c r="H939" i="100"/>
  <c r="H936" i="100"/>
  <c r="H935" i="100"/>
  <c r="H934" i="100"/>
  <c r="H932" i="100"/>
  <c r="H931" i="100"/>
  <c r="H928" i="100"/>
  <c r="H929" i="100" s="1"/>
  <c r="H919" i="100"/>
  <c r="H918" i="100"/>
  <c r="H917" i="100"/>
  <c r="H916" i="100"/>
  <c r="H912" i="100"/>
  <c r="H911" i="100"/>
  <c r="H910" i="100"/>
  <c r="H909" i="100"/>
  <c r="H908" i="100"/>
  <c r="H904" i="100"/>
  <c r="H903" i="100"/>
  <c r="H902" i="100"/>
  <c r="H898" i="100"/>
  <c r="H897" i="100"/>
  <c r="H896" i="100"/>
  <c r="H895" i="100"/>
  <c r="H894" i="100"/>
  <c r="H893" i="100"/>
  <c r="H892" i="100"/>
  <c r="H891" i="100"/>
  <c r="H890" i="100"/>
  <c r="H889" i="100"/>
  <c r="H885" i="100"/>
  <c r="H884" i="100"/>
  <c r="H883" i="100"/>
  <c r="D878" i="100"/>
  <c r="H878" i="100" s="1"/>
  <c r="J879" i="100" s="1"/>
  <c r="J880" i="100" s="1"/>
  <c r="H875" i="100"/>
  <c r="H872" i="100"/>
  <c r="H868" i="100"/>
  <c r="H867" i="100"/>
  <c r="H866" i="100"/>
  <c r="H865" i="100"/>
  <c r="H864" i="100"/>
  <c r="H863" i="100"/>
  <c r="H862" i="100"/>
  <c r="H861" i="100"/>
  <c r="H860" i="100"/>
  <c r="H859" i="100"/>
  <c r="H858" i="100"/>
  <c r="H856" i="100"/>
  <c r="H855" i="100"/>
  <c r="H854" i="100"/>
  <c r="H853" i="100"/>
  <c r="H852" i="100"/>
  <c r="H851" i="100"/>
  <c r="H850" i="100"/>
  <c r="H849" i="100"/>
  <c r="H844" i="100"/>
  <c r="H843" i="100"/>
  <c r="H842" i="100"/>
  <c r="H841" i="100"/>
  <c r="H840" i="100"/>
  <c r="H839" i="100"/>
  <c r="H838" i="100"/>
  <c r="H837" i="100"/>
  <c r="H836" i="100"/>
  <c r="H835" i="100"/>
  <c r="H834" i="100"/>
  <c r="H833" i="100"/>
  <c r="H832" i="100"/>
  <c r="H831" i="100"/>
  <c r="H830" i="100"/>
  <c r="H829" i="100"/>
  <c r="H827" i="100"/>
  <c r="H826" i="100"/>
  <c r="H825" i="100"/>
  <c r="H824" i="100"/>
  <c r="H823" i="100"/>
  <c r="H822" i="100"/>
  <c r="H821" i="100"/>
  <c r="H820" i="100"/>
  <c r="H819" i="100"/>
  <c r="H818" i="100"/>
  <c r="H817" i="100"/>
  <c r="H816" i="100"/>
  <c r="H815" i="100"/>
  <c r="H814" i="100"/>
  <c r="H813" i="100"/>
  <c r="H812" i="100"/>
  <c r="H811" i="100"/>
  <c r="H810" i="100"/>
  <c r="H809" i="100"/>
  <c r="H808" i="100"/>
  <c r="H807" i="100"/>
  <c r="H806" i="100"/>
  <c r="H805" i="100"/>
  <c r="H804" i="100"/>
  <c r="H803" i="100"/>
  <c r="H802" i="100"/>
  <c r="H801" i="100"/>
  <c r="H799" i="100"/>
  <c r="H798" i="100"/>
  <c r="H797" i="100"/>
  <c r="H795" i="100"/>
  <c r="H794" i="100"/>
  <c r="H793" i="100"/>
  <c r="H792" i="100"/>
  <c r="H791" i="100"/>
  <c r="H790" i="100"/>
  <c r="H789" i="100"/>
  <c r="H788" i="100"/>
  <c r="H787" i="100"/>
  <c r="H786" i="100"/>
  <c r="H785" i="100"/>
  <c r="H784" i="100"/>
  <c r="H783" i="100"/>
  <c r="H782" i="100"/>
  <c r="H781" i="100"/>
  <c r="H780" i="100"/>
  <c r="H779" i="100"/>
  <c r="H778" i="100"/>
  <c r="H777" i="100"/>
  <c r="H776" i="100"/>
  <c r="H775" i="100"/>
  <c r="H774" i="100"/>
  <c r="H773" i="100"/>
  <c r="H772" i="100"/>
  <c r="H771" i="100"/>
  <c r="H770" i="100"/>
  <c r="H769" i="100"/>
  <c r="H768" i="100"/>
  <c r="H767" i="100"/>
  <c r="H766" i="100"/>
  <c r="H765" i="100"/>
  <c r="H761" i="100"/>
  <c r="H760" i="100"/>
  <c r="H759" i="100"/>
  <c r="H758" i="100"/>
  <c r="H757" i="100"/>
  <c r="H756" i="100"/>
  <c r="H755" i="100"/>
  <c r="H754" i="100"/>
  <c r="H753" i="100"/>
  <c r="H752" i="100"/>
  <c r="H751" i="100"/>
  <c r="H750" i="100"/>
  <c r="H749" i="100"/>
  <c r="H748" i="100"/>
  <c r="H747" i="100"/>
  <c r="H746" i="100"/>
  <c r="H745" i="100"/>
  <c r="H744" i="100"/>
  <c r="H742" i="100"/>
  <c r="H741" i="100"/>
  <c r="H740" i="100"/>
  <c r="H739" i="100"/>
  <c r="H738" i="100"/>
  <c r="H733" i="100"/>
  <c r="H732" i="100"/>
  <c r="H730" i="100"/>
  <c r="H728" i="100"/>
  <c r="H729" i="100" s="1"/>
  <c r="H726" i="100"/>
  <c r="H724" i="100"/>
  <c r="H723" i="100"/>
  <c r="H721" i="100"/>
  <c r="H720" i="100"/>
  <c r="H718" i="100"/>
  <c r="H717" i="100"/>
  <c r="H716" i="100"/>
  <c r="H713" i="100"/>
  <c r="H711" i="100"/>
  <c r="H709" i="100"/>
  <c r="H707" i="100"/>
  <c r="H706" i="100"/>
  <c r="H704" i="100"/>
  <c r="H701" i="100"/>
  <c r="H700" i="100"/>
  <c r="H698" i="100"/>
  <c r="H697" i="100"/>
  <c r="H696" i="100"/>
  <c r="H695" i="100"/>
  <c r="H694" i="100"/>
  <c r="H693" i="100"/>
  <c r="H692" i="100"/>
  <c r="H691" i="100"/>
  <c r="H690" i="100"/>
  <c r="H689" i="100"/>
  <c r="H688" i="100"/>
  <c r="H686" i="100"/>
  <c r="H680" i="100"/>
  <c r="H678" i="100"/>
  <c r="H676" i="100"/>
  <c r="H674" i="100"/>
  <c r="E668" i="100"/>
  <c r="H668" i="100" s="1"/>
  <c r="H667" i="100"/>
  <c r="H666" i="100"/>
  <c r="H665" i="100"/>
  <c r="H664" i="100"/>
  <c r="H663" i="100"/>
  <c r="H658" i="100"/>
  <c r="H657" i="100"/>
  <c r="H653" i="100"/>
  <c r="H652" i="100"/>
  <c r="H651" i="100"/>
  <c r="H650" i="100"/>
  <c r="H643" i="100"/>
  <c r="E636" i="100"/>
  <c r="E635" i="100"/>
  <c r="E641" i="100" s="1"/>
  <c r="H641" i="100" s="1"/>
  <c r="H630" i="100"/>
  <c r="H629" i="100"/>
  <c r="H623" i="100"/>
  <c r="H622" i="100"/>
  <c r="H621" i="100"/>
  <c r="H620" i="100"/>
  <c r="E619" i="100"/>
  <c r="E618" i="100"/>
  <c r="C618" i="100"/>
  <c r="H617" i="100"/>
  <c r="H616" i="100"/>
  <c r="H615" i="100"/>
  <c r="H614" i="100"/>
  <c r="H613" i="100"/>
  <c r="H612" i="100"/>
  <c r="H611" i="100"/>
  <c r="H610" i="100"/>
  <c r="H609" i="100"/>
  <c r="H608" i="100"/>
  <c r="H607" i="100"/>
  <c r="H606" i="100"/>
  <c r="H605" i="100"/>
  <c r="H604" i="100"/>
  <c r="H603" i="100"/>
  <c r="D598" i="100"/>
  <c r="H598" i="100" s="1"/>
  <c r="H597" i="100"/>
  <c r="H596" i="100"/>
  <c r="E594" i="100"/>
  <c r="H593" i="100"/>
  <c r="E587" i="100"/>
  <c r="H587" i="100" s="1"/>
  <c r="E581" i="100"/>
  <c r="E582" i="100" s="1"/>
  <c r="H582" i="100" s="1"/>
  <c r="H580" i="100"/>
  <c r="H578" i="100"/>
  <c r="E577" i="100"/>
  <c r="H577" i="100" s="1"/>
  <c r="H576" i="100"/>
  <c r="E575" i="100"/>
  <c r="H575" i="100" s="1"/>
  <c r="H574" i="100"/>
  <c r="E573" i="100"/>
  <c r="H573" i="100" s="1"/>
  <c r="G570" i="100"/>
  <c r="H570" i="100" s="1"/>
  <c r="H569" i="100"/>
  <c r="H568" i="100"/>
  <c r="H567" i="100"/>
  <c r="H566" i="100"/>
  <c r="H565" i="100"/>
  <c r="G564" i="100"/>
  <c r="H564" i="100" s="1"/>
  <c r="H563" i="100"/>
  <c r="H562" i="100"/>
  <c r="H561" i="100"/>
  <c r="H560" i="100"/>
  <c r="H559" i="100"/>
  <c r="H558" i="100"/>
  <c r="C555" i="100"/>
  <c r="H555" i="100" s="1"/>
  <c r="H554" i="100"/>
  <c r="J553" i="100"/>
  <c r="H553" i="100"/>
  <c r="H546" i="100"/>
  <c r="E545" i="100"/>
  <c r="H545" i="100" s="1"/>
  <c r="H544" i="100"/>
  <c r="E543" i="100"/>
  <c r="H543" i="100" s="1"/>
  <c r="H542" i="100"/>
  <c r="H541" i="100"/>
  <c r="E540" i="100"/>
  <c r="G539" i="100"/>
  <c r="H539" i="100" s="1"/>
  <c r="H538" i="100"/>
  <c r="E537" i="100"/>
  <c r="E536" i="100"/>
  <c r="E535" i="100"/>
  <c r="E534" i="100"/>
  <c r="E533" i="100"/>
  <c r="E531" i="100"/>
  <c r="H529" i="100"/>
  <c r="D502" i="100"/>
  <c r="D507" i="100" s="1"/>
  <c r="H507" i="100" s="1"/>
  <c r="D498" i="100"/>
  <c r="D499" i="100" s="1"/>
  <c r="G497" i="100"/>
  <c r="G503" i="100" s="1"/>
  <c r="G510" i="100" s="1"/>
  <c r="E497" i="100"/>
  <c r="D490" i="100"/>
  <c r="H490" i="100" s="1"/>
  <c r="H489" i="100"/>
  <c r="H486" i="100"/>
  <c r="H485" i="100"/>
  <c r="H484" i="100"/>
  <c r="H483" i="100"/>
  <c r="H479" i="100"/>
  <c r="H478" i="100"/>
  <c r="H477" i="100"/>
  <c r="H472" i="100"/>
  <c r="H471" i="100"/>
  <c r="H470" i="100"/>
  <c r="H469" i="100"/>
  <c r="H468" i="100"/>
  <c r="H467" i="100"/>
  <c r="H466" i="100"/>
  <c r="H465" i="100"/>
  <c r="H464" i="100"/>
  <c r="H461" i="100"/>
  <c r="H460" i="100"/>
  <c r="D457" i="100"/>
  <c r="H457" i="100" s="1"/>
  <c r="H458" i="100" s="1"/>
  <c r="H456" i="100"/>
  <c r="H454" i="100"/>
  <c r="H451" i="100"/>
  <c r="H450" i="100"/>
  <c r="H452" i="100" s="1"/>
  <c r="H448" i="100"/>
  <c r="H444" i="100"/>
  <c r="G445" i="100" s="1"/>
  <c r="H430" i="100"/>
  <c r="H429" i="100"/>
  <c r="J431" i="100" s="1"/>
  <c r="J432" i="100" s="1"/>
  <c r="H432" i="100" s="1"/>
  <c r="G433" i="100" s="1"/>
  <c r="H416" i="100"/>
  <c r="G417" i="100" s="1"/>
  <c r="H401" i="100"/>
  <c r="H400" i="100"/>
  <c r="H399" i="100"/>
  <c r="H398" i="100"/>
  <c r="H397" i="100"/>
  <c r="H396" i="100"/>
  <c r="H391" i="100"/>
  <c r="H390" i="100"/>
  <c r="H389" i="100"/>
  <c r="H388" i="100"/>
  <c r="H387" i="100"/>
  <c r="H386" i="100"/>
  <c r="H385" i="100"/>
  <c r="H384" i="100"/>
  <c r="H370" i="100"/>
  <c r="J371" i="100" s="1"/>
  <c r="J372" i="100" s="1"/>
  <c r="H371" i="100" s="1"/>
  <c r="H355" i="100"/>
  <c r="H354" i="100"/>
  <c r="H353" i="100"/>
  <c r="H352" i="100"/>
  <c r="H351" i="100"/>
  <c r="H350" i="100"/>
  <c r="H346" i="100"/>
  <c r="G347" i="100" s="1"/>
  <c r="H332" i="100"/>
  <c r="H331" i="100"/>
  <c r="K326" i="100"/>
  <c r="C326" i="100"/>
  <c r="H324" i="100"/>
  <c r="G323" i="100"/>
  <c r="H323" i="100" s="1"/>
  <c r="H321" i="100"/>
  <c r="H320" i="100"/>
  <c r="J319" i="100"/>
  <c r="K319" i="100" s="1"/>
  <c r="G319" i="100"/>
  <c r="H319" i="100" s="1"/>
  <c r="H312" i="100"/>
  <c r="E310" i="100"/>
  <c r="H310" i="100" s="1"/>
  <c r="H309" i="100"/>
  <c r="H308" i="100"/>
  <c r="E306" i="100"/>
  <c r="H306" i="100" s="1"/>
  <c r="H305" i="100"/>
  <c r="H304" i="100"/>
  <c r="H303" i="100"/>
  <c r="G302" i="100"/>
  <c r="H302" i="100" s="1"/>
  <c r="H297" i="100"/>
  <c r="H288" i="100"/>
  <c r="H287" i="100"/>
  <c r="H286" i="100"/>
  <c r="H280" i="100"/>
  <c r="H279" i="100"/>
  <c r="H278" i="100"/>
  <c r="H277" i="100"/>
  <c r="H276" i="100"/>
  <c r="H273" i="100"/>
  <c r="H272" i="100"/>
  <c r="H271" i="100"/>
  <c r="H269" i="100"/>
  <c r="H268" i="100"/>
  <c r="H267" i="100"/>
  <c r="H266" i="100"/>
  <c r="G265" i="100"/>
  <c r="H265" i="100" s="1"/>
  <c r="H264" i="100"/>
  <c r="G263" i="100"/>
  <c r="G274" i="100" s="1"/>
  <c r="H274" i="100" s="1"/>
  <c r="H258" i="100"/>
  <c r="H257" i="100"/>
  <c r="H256" i="100"/>
  <c r="H255" i="100"/>
  <c r="H254" i="100"/>
  <c r="H253" i="100"/>
  <c r="H252" i="100"/>
  <c r="H251" i="100"/>
  <c r="H249" i="100"/>
  <c r="H248" i="100"/>
  <c r="H246" i="100"/>
  <c r="H236" i="100"/>
  <c r="H235" i="100"/>
  <c r="H234" i="100"/>
  <c r="H233" i="100"/>
  <c r="H232" i="100"/>
  <c r="H231" i="100"/>
  <c r="H230" i="100"/>
  <c r="H229" i="100"/>
  <c r="H228" i="100"/>
  <c r="H227" i="100"/>
  <c r="H226" i="100"/>
  <c r="H224" i="100"/>
  <c r="H223" i="100"/>
  <c r="H222" i="100"/>
  <c r="H221" i="100"/>
  <c r="H220" i="100"/>
  <c r="H219" i="100"/>
  <c r="H217" i="100"/>
  <c r="H216" i="100"/>
  <c r="H215" i="100"/>
  <c r="H214" i="100"/>
  <c r="H211" i="100"/>
  <c r="H210" i="100"/>
  <c r="H209" i="100"/>
  <c r="H208" i="100"/>
  <c r="H207" i="100"/>
  <c r="H206" i="100"/>
  <c r="H205" i="100"/>
  <c r="H204" i="100"/>
  <c r="H203" i="100"/>
  <c r="H202" i="100"/>
  <c r="H201" i="100"/>
  <c r="H200" i="100"/>
  <c r="H199" i="100"/>
  <c r="H198" i="100"/>
  <c r="H197" i="100"/>
  <c r="H196" i="100"/>
  <c r="H195" i="100"/>
  <c r="H194" i="100"/>
  <c r="H193" i="100"/>
  <c r="H192" i="100"/>
  <c r="H191" i="100"/>
  <c r="H190" i="100"/>
  <c r="H189" i="100"/>
  <c r="H188" i="100"/>
  <c r="H187" i="100"/>
  <c r="H186" i="100"/>
  <c r="H185" i="100"/>
  <c r="H184" i="100"/>
  <c r="H179" i="100"/>
  <c r="H178" i="100"/>
  <c r="H177" i="100"/>
  <c r="H176" i="100"/>
  <c r="H175" i="100"/>
  <c r="H174" i="100"/>
  <c r="H173" i="100"/>
  <c r="H172" i="100"/>
  <c r="H171" i="100"/>
  <c r="H170" i="100"/>
  <c r="H168" i="100"/>
  <c r="H167" i="100"/>
  <c r="H166" i="100"/>
  <c r="H165" i="100"/>
  <c r="H164" i="100"/>
  <c r="H163" i="100"/>
  <c r="H162" i="100"/>
  <c r="H161" i="100"/>
  <c r="H160" i="100"/>
  <c r="H156" i="100"/>
  <c r="H155" i="100"/>
  <c r="H154" i="100"/>
  <c r="H153" i="100"/>
  <c r="H151" i="100"/>
  <c r="H150" i="100"/>
  <c r="H149" i="100"/>
  <c r="H148" i="100"/>
  <c r="H147" i="100"/>
  <c r="H146" i="100"/>
  <c r="H145" i="100"/>
  <c r="H144" i="100"/>
  <c r="H142" i="100"/>
  <c r="H141" i="100"/>
  <c r="H140" i="100"/>
  <c r="H139" i="100"/>
  <c r="H138" i="100"/>
  <c r="H136" i="100"/>
  <c r="H135" i="100"/>
  <c r="H134" i="100"/>
  <c r="H133" i="100"/>
  <c r="H132" i="100"/>
  <c r="H131" i="100"/>
  <c r="H130" i="100"/>
  <c r="H129" i="100"/>
  <c r="H127" i="100"/>
  <c r="H126" i="100"/>
  <c r="H125" i="100"/>
  <c r="H124" i="100"/>
  <c r="H123" i="100"/>
  <c r="H122" i="100"/>
  <c r="H121" i="100"/>
  <c r="H120" i="100"/>
  <c r="H118" i="100"/>
  <c r="H117" i="100"/>
  <c r="H116" i="100"/>
  <c r="H115" i="100"/>
  <c r="H114" i="100"/>
  <c r="H110" i="100"/>
  <c r="H109" i="100"/>
  <c r="H108" i="100"/>
  <c r="H107" i="100"/>
  <c r="H106" i="100"/>
  <c r="H105" i="100"/>
  <c r="H103" i="100"/>
  <c r="H102" i="100"/>
  <c r="H101" i="100"/>
  <c r="H100" i="100"/>
  <c r="H99" i="100"/>
  <c r="H98" i="100"/>
  <c r="H97" i="100"/>
  <c r="H96" i="100"/>
  <c r="H95" i="100"/>
  <c r="H86" i="100"/>
  <c r="H85" i="100"/>
  <c r="H84" i="100"/>
  <c r="H83" i="100"/>
  <c r="H82" i="100"/>
  <c r="H81" i="100"/>
  <c r="H80" i="100"/>
  <c r="H79" i="100"/>
  <c r="H75" i="100"/>
  <c r="H74" i="100"/>
  <c r="H73" i="100"/>
  <c r="H72" i="100"/>
  <c r="H71" i="100"/>
  <c r="H70" i="100"/>
  <c r="H69" i="100"/>
  <c r="H68" i="100"/>
  <c r="H67" i="100"/>
  <c r="H66" i="100"/>
  <c r="H65" i="100"/>
  <c r="H64" i="100"/>
  <c r="H63" i="100"/>
  <c r="H61" i="100"/>
  <c r="H60" i="100"/>
  <c r="H59" i="100"/>
  <c r="H58" i="100"/>
  <c r="H57" i="100"/>
  <c r="H56" i="100"/>
  <c r="H55" i="100"/>
  <c r="H54" i="100"/>
  <c r="H53" i="100"/>
  <c r="H52" i="100"/>
  <c r="H51" i="100"/>
  <c r="H50" i="100"/>
  <c r="H49" i="100"/>
  <c r="H48" i="100"/>
  <c r="H47" i="100"/>
  <c r="H46" i="100"/>
  <c r="H41" i="100"/>
  <c r="H40" i="100"/>
  <c r="H39" i="100"/>
  <c r="H38" i="100"/>
  <c r="H37" i="100"/>
  <c r="H33" i="100"/>
  <c r="H32" i="100"/>
  <c r="H31" i="100"/>
  <c r="H30" i="100"/>
  <c r="H29" i="100"/>
  <c r="H28" i="100"/>
  <c r="H27" i="100"/>
  <c r="H26" i="100"/>
  <c r="H25" i="100"/>
  <c r="H24" i="100"/>
  <c r="H22" i="100"/>
  <c r="H21" i="100"/>
  <c r="H20" i="100"/>
  <c r="H19" i="100"/>
  <c r="H18" i="100"/>
  <c r="H17" i="100"/>
  <c r="H16" i="100"/>
  <c r="H15" i="100"/>
  <c r="H13" i="100"/>
  <c r="H12" i="100"/>
  <c r="H11" i="100"/>
  <c r="H10" i="100"/>
  <c r="H9" i="100"/>
  <c r="A2" i="100"/>
  <c r="H435" i="100" l="1"/>
  <c r="K481" i="114"/>
  <c r="L481" i="114" s="1"/>
  <c r="M481" i="114" s="1"/>
  <c r="K481" i="28"/>
  <c r="L481" i="28" s="1"/>
  <c r="K281" i="28"/>
  <c r="L281" i="28" s="1"/>
  <c r="K281" i="114"/>
  <c r="L281" i="114" s="1"/>
  <c r="M281" i="114" s="1"/>
  <c r="K355" i="28"/>
  <c r="K355" i="114"/>
  <c r="L355" i="114" s="1"/>
  <c r="M355" i="114" s="1"/>
  <c r="K845" i="114"/>
  <c r="L845" i="114" s="1"/>
  <c r="M845" i="114" s="1"/>
  <c r="K845" i="28"/>
  <c r="L845" i="28" s="1"/>
  <c r="M845" i="28" s="1"/>
  <c r="K839" i="114"/>
  <c r="L839" i="114" s="1"/>
  <c r="M839" i="114" s="1"/>
  <c r="K839" i="28"/>
  <c r="L839" i="28" s="1"/>
  <c r="M839" i="28" s="1"/>
  <c r="K426" i="28"/>
  <c r="K426" i="114"/>
  <c r="L426" i="114" s="1"/>
  <c r="M426" i="114" s="1"/>
  <c r="K432" i="28"/>
  <c r="L432" i="28" s="1"/>
  <c r="K432" i="114"/>
  <c r="L432" i="114" s="1"/>
  <c r="M432" i="114" s="1"/>
  <c r="K678" i="114"/>
  <c r="L678" i="114" s="1"/>
  <c r="M678" i="114" s="1"/>
  <c r="K678" i="28"/>
  <c r="L678" i="28" s="1"/>
  <c r="K869" i="114"/>
  <c r="L869" i="114" s="1"/>
  <c r="M869" i="114" s="1"/>
  <c r="K869" i="28"/>
  <c r="L869" i="28" s="1"/>
  <c r="M869" i="28" s="1"/>
  <c r="K701" i="114"/>
  <c r="L701" i="114" s="1"/>
  <c r="M701" i="114" s="1"/>
  <c r="K701" i="28"/>
  <c r="L701" i="28" s="1"/>
  <c r="M701" i="28" s="1"/>
  <c r="K803" i="114"/>
  <c r="L803" i="114" s="1"/>
  <c r="M803" i="114" s="1"/>
  <c r="K803" i="28"/>
  <c r="L803" i="28" s="1"/>
  <c r="K699" i="114"/>
  <c r="L699" i="114" s="1"/>
  <c r="M699" i="114" s="1"/>
  <c r="K699" i="28"/>
  <c r="L699" i="28" s="1"/>
  <c r="M699" i="28" s="1"/>
  <c r="H181" i="100"/>
  <c r="K47" i="114" s="1"/>
  <c r="L47" i="114" s="1"/>
  <c r="M47" i="114" s="1"/>
  <c r="H462" i="100"/>
  <c r="K356" i="28"/>
  <c r="K356" i="114"/>
  <c r="L356" i="114" s="1"/>
  <c r="M356" i="114" s="1"/>
  <c r="K391" i="28"/>
  <c r="K391" i="114"/>
  <c r="L391" i="114" s="1"/>
  <c r="M391" i="114" s="1"/>
  <c r="K842" i="114"/>
  <c r="L842" i="114" s="1"/>
  <c r="M842" i="114" s="1"/>
  <c r="K842" i="28"/>
  <c r="L842" i="28" s="1"/>
  <c r="M842" i="28" s="1"/>
  <c r="K898" i="114"/>
  <c r="L898" i="114" s="1"/>
  <c r="M898" i="114" s="1"/>
  <c r="K898" i="28"/>
  <c r="L898" i="28" s="1"/>
  <c r="M898" i="28" s="1"/>
  <c r="K870" i="114"/>
  <c r="L870" i="114" s="1"/>
  <c r="M870" i="114" s="1"/>
  <c r="K870" i="28"/>
  <c r="L870" i="28" s="1"/>
  <c r="M870" i="28" s="1"/>
  <c r="K659" i="114"/>
  <c r="L659" i="114" s="1"/>
  <c r="M659" i="114" s="1"/>
  <c r="K659" i="28"/>
  <c r="L659" i="28" s="1"/>
  <c r="K663" i="114"/>
  <c r="L663" i="114" s="1"/>
  <c r="M663" i="114" s="1"/>
  <c r="K663" i="28"/>
  <c r="L663" i="28" s="1"/>
  <c r="K593" i="114"/>
  <c r="L593" i="114" s="1"/>
  <c r="M593" i="114" s="1"/>
  <c r="K593" i="28"/>
  <c r="L593" i="28" s="1"/>
  <c r="K800" i="114"/>
  <c r="L800" i="114" s="1"/>
  <c r="M800" i="114" s="1"/>
  <c r="K800" i="28"/>
  <c r="L800" i="28" s="1"/>
  <c r="K687" i="114"/>
  <c r="L687" i="114" s="1"/>
  <c r="M687" i="114" s="1"/>
  <c r="K687" i="28"/>
  <c r="L687" i="28" s="1"/>
  <c r="M687" i="28" s="1"/>
  <c r="K485" i="114"/>
  <c r="L485" i="114" s="1"/>
  <c r="M485" i="114" s="1"/>
  <c r="K485" i="28"/>
  <c r="L485" i="28" s="1"/>
  <c r="K297" i="28"/>
  <c r="K297" i="114"/>
  <c r="L297" i="114" s="1"/>
  <c r="M297" i="114" s="1"/>
  <c r="K357" i="28"/>
  <c r="K357" i="114"/>
  <c r="L357" i="114" s="1"/>
  <c r="M357" i="114" s="1"/>
  <c r="K835" i="114"/>
  <c r="L835" i="114" s="1"/>
  <c r="M835" i="114" s="1"/>
  <c r="K835" i="28"/>
  <c r="L835" i="28" s="1"/>
  <c r="M835" i="28" s="1"/>
  <c r="K413" i="28"/>
  <c r="L413" i="28" s="1"/>
  <c r="K413" i="114"/>
  <c r="L413" i="114" s="1"/>
  <c r="M413" i="114" s="1"/>
  <c r="K420" i="28"/>
  <c r="L420" i="28" s="1"/>
  <c r="K420" i="114"/>
  <c r="L420" i="114" s="1"/>
  <c r="M420" i="114" s="1"/>
  <c r="K430" i="28"/>
  <c r="L430" i="28" s="1"/>
  <c r="K430" i="114"/>
  <c r="L430" i="114" s="1"/>
  <c r="M430" i="114" s="1"/>
  <c r="H735" i="100"/>
  <c r="K608" i="114"/>
  <c r="L608" i="114" s="1"/>
  <c r="M608" i="114" s="1"/>
  <c r="K608" i="28"/>
  <c r="L608" i="28" s="1"/>
  <c r="M608" i="28" s="1"/>
  <c r="K641" i="28"/>
  <c r="L641" i="28" s="1"/>
  <c r="K641" i="114"/>
  <c r="L641" i="114" s="1"/>
  <c r="M641" i="114" s="1"/>
  <c r="K843" i="114"/>
  <c r="L843" i="114" s="1"/>
  <c r="M843" i="114" s="1"/>
  <c r="K843" i="28"/>
  <c r="L843" i="28" s="1"/>
  <c r="K657" i="114"/>
  <c r="L657" i="114" s="1"/>
  <c r="M657" i="114" s="1"/>
  <c r="K657" i="28"/>
  <c r="L657" i="28" s="1"/>
  <c r="K667" i="114"/>
  <c r="L667" i="114" s="1"/>
  <c r="M667" i="114" s="1"/>
  <c r="K667" i="28"/>
  <c r="L667" i="28" s="1"/>
  <c r="M667" i="28" s="1"/>
  <c r="K671" i="114"/>
  <c r="L671" i="114" s="1"/>
  <c r="M671" i="114" s="1"/>
  <c r="K671" i="28"/>
  <c r="L671" i="28" s="1"/>
  <c r="K801" i="114"/>
  <c r="L801" i="114" s="1"/>
  <c r="M801" i="114" s="1"/>
  <c r="K801" i="28"/>
  <c r="L801" i="28" s="1"/>
  <c r="K691" i="114"/>
  <c r="L691" i="114" s="1"/>
  <c r="M691" i="114" s="1"/>
  <c r="K691" i="28"/>
  <c r="L691" i="28" s="1"/>
  <c r="M691" i="28" s="1"/>
  <c r="K454" i="28"/>
  <c r="L454" i="28" s="1"/>
  <c r="K454" i="114"/>
  <c r="L454" i="114" s="1"/>
  <c r="M454" i="114" s="1"/>
  <c r="K280" i="28"/>
  <c r="L280" i="28" s="1"/>
  <c r="K280" i="114"/>
  <c r="L280" i="114" s="1"/>
  <c r="M280" i="114" s="1"/>
  <c r="J659" i="100"/>
  <c r="J660" i="100" s="1"/>
  <c r="H659" i="100" s="1"/>
  <c r="K354" i="28"/>
  <c r="K354" i="114"/>
  <c r="L354" i="114" s="1"/>
  <c r="M354" i="114" s="1"/>
  <c r="K365" i="28"/>
  <c r="K365" i="114"/>
  <c r="L365" i="114" s="1"/>
  <c r="M365" i="114" s="1"/>
  <c r="K368" i="28"/>
  <c r="K368" i="114"/>
  <c r="L368" i="114" s="1"/>
  <c r="M368" i="114" s="1"/>
  <c r="K836" i="114"/>
  <c r="L836" i="114" s="1"/>
  <c r="M836" i="114" s="1"/>
  <c r="K836" i="28"/>
  <c r="L836" i="28" s="1"/>
  <c r="M836" i="28" s="1"/>
  <c r="K422" i="28"/>
  <c r="L422" i="28" s="1"/>
  <c r="K422" i="114"/>
  <c r="L422" i="114" s="1"/>
  <c r="M422" i="114" s="1"/>
  <c r="K431" i="28"/>
  <c r="L431" i="28" s="1"/>
  <c r="K431" i="114"/>
  <c r="L431" i="114" s="1"/>
  <c r="M431" i="114" s="1"/>
  <c r="K576" i="114"/>
  <c r="L576" i="114" s="1"/>
  <c r="M576" i="114" s="1"/>
  <c r="K576" i="28"/>
  <c r="L576" i="28" s="1"/>
  <c r="K677" i="114"/>
  <c r="L677" i="114" s="1"/>
  <c r="M677" i="114" s="1"/>
  <c r="K677" i="28"/>
  <c r="L677" i="28" s="1"/>
  <c r="K646" i="114"/>
  <c r="L646" i="114" s="1"/>
  <c r="M646" i="114" s="1"/>
  <c r="K646" i="28"/>
  <c r="L646" i="28" s="1"/>
  <c r="M646" i="28" s="1"/>
  <c r="K844" i="114"/>
  <c r="L844" i="114" s="1"/>
  <c r="M844" i="114" s="1"/>
  <c r="K844" i="28"/>
  <c r="L844" i="28" s="1"/>
  <c r="K668" i="114"/>
  <c r="L668" i="114" s="1"/>
  <c r="M668" i="114" s="1"/>
  <c r="K668" i="28"/>
  <c r="L668" i="28" s="1"/>
  <c r="M668" i="28" s="1"/>
  <c r="K680" i="114"/>
  <c r="L680" i="114" s="1"/>
  <c r="M680" i="114" s="1"/>
  <c r="K680" i="28"/>
  <c r="L680" i="28" s="1"/>
  <c r="M680" i="28" s="1"/>
  <c r="K802" i="114"/>
  <c r="L802" i="114" s="1"/>
  <c r="M802" i="114" s="1"/>
  <c r="K802" i="28"/>
  <c r="L802" i="28" s="1"/>
  <c r="K681" i="114"/>
  <c r="L681" i="114" s="1"/>
  <c r="M681" i="114" s="1"/>
  <c r="K681" i="28"/>
  <c r="L681" i="28" s="1"/>
  <c r="M681" i="28" s="1"/>
  <c r="K688" i="114"/>
  <c r="L688" i="114" s="1"/>
  <c r="M688" i="114" s="1"/>
  <c r="K688" i="28"/>
  <c r="L688" i="28" s="1"/>
  <c r="M688" i="28" s="1"/>
  <c r="M354" i="28"/>
  <c r="L354" i="28"/>
  <c r="M356" i="28"/>
  <c r="L356" i="28"/>
  <c r="M365" i="28"/>
  <c r="L365" i="28"/>
  <c r="M368" i="28"/>
  <c r="L368" i="28"/>
  <c r="M391" i="28"/>
  <c r="L391" i="28"/>
  <c r="M297" i="28"/>
  <c r="L297" i="28"/>
  <c r="M355" i="28"/>
  <c r="L355" i="28"/>
  <c r="M357" i="28"/>
  <c r="L357" i="28"/>
  <c r="M426" i="28"/>
  <c r="L426" i="28"/>
  <c r="H34" i="100"/>
  <c r="J356" i="100"/>
  <c r="J357" i="100" s="1"/>
  <c r="C556" i="100"/>
  <c r="H1007" i="100"/>
  <c r="G571" i="100"/>
  <c r="H571" i="100" s="1"/>
  <c r="H112" i="100"/>
  <c r="H393" i="100"/>
  <c r="J402" i="100"/>
  <c r="J403" i="100" s="1"/>
  <c r="H402" i="100" s="1"/>
  <c r="H487" i="100"/>
  <c r="J491" i="100"/>
  <c r="J492" i="100" s="1"/>
  <c r="H635" i="100"/>
  <c r="H699" i="100"/>
  <c r="K366" i="114" s="1"/>
  <c r="L366" i="114" s="1"/>
  <c r="M366" i="114" s="1"/>
  <c r="H900" i="100"/>
  <c r="J955" i="100"/>
  <c r="J956" i="100" s="1"/>
  <c r="J965" i="100"/>
  <c r="J966" i="100" s="1"/>
  <c r="H965" i="100" s="1"/>
  <c r="H502" i="100"/>
  <c r="H618" i="100"/>
  <c r="J1017" i="100"/>
  <c r="J1018" i="100" s="1"/>
  <c r="H1017" i="100" s="1"/>
  <c r="H88" i="100"/>
  <c r="H158" i="100"/>
  <c r="G322" i="100"/>
  <c r="H322" i="100" s="1"/>
  <c r="J631" i="100"/>
  <c r="J632" i="100" s="1"/>
  <c r="H719" i="100"/>
  <c r="K47" i="28"/>
  <c r="L47" i="28" s="1"/>
  <c r="H238" i="100"/>
  <c r="H260" i="100"/>
  <c r="H498" i="100"/>
  <c r="D503" i="100"/>
  <c r="H503" i="100" s="1"/>
  <c r="H655" i="100"/>
  <c r="H763" i="100"/>
  <c r="H887" i="100"/>
  <c r="H914" i="100"/>
  <c r="H982" i="100"/>
  <c r="G307" i="100"/>
  <c r="H307" i="100" s="1"/>
  <c r="J313" i="100" s="1"/>
  <c r="J314" i="100" s="1"/>
  <c r="H497" i="100"/>
  <c r="H972" i="100"/>
  <c r="H1002" i="100"/>
  <c r="H1055" i="100"/>
  <c r="H77" i="100"/>
  <c r="H43" i="100"/>
  <c r="K8" i="28"/>
  <c r="H356" i="100"/>
  <c r="H357" i="100"/>
  <c r="G358" i="100" s="1"/>
  <c r="K177" i="114" s="1"/>
  <c r="L177" i="114" s="1"/>
  <c r="M177" i="114" s="1"/>
  <c r="H491" i="100"/>
  <c r="H492" i="100"/>
  <c r="G493" i="100" s="1"/>
  <c r="H880" i="100"/>
  <c r="G881" i="100" s="1"/>
  <c r="H879" i="100"/>
  <c r="H956" i="100"/>
  <c r="G957" i="100" s="1"/>
  <c r="H955" i="100"/>
  <c r="H966" i="100"/>
  <c r="G967" i="100" s="1"/>
  <c r="G519" i="100"/>
  <c r="G523" i="100" s="1"/>
  <c r="G547" i="100" s="1"/>
  <c r="G513" i="100"/>
  <c r="H438" i="100"/>
  <c r="G439" i="100" s="1"/>
  <c r="G436" i="100"/>
  <c r="C328" i="100"/>
  <c r="E595" i="100"/>
  <c r="H595" i="100" s="1"/>
  <c r="H594" i="100"/>
  <c r="H263" i="100"/>
  <c r="J281" i="100" s="1"/>
  <c r="J282" i="100" s="1"/>
  <c r="D500" i="100"/>
  <c r="H499" i="100"/>
  <c r="H660" i="100"/>
  <c r="G661" i="100" s="1"/>
  <c r="H989" i="100"/>
  <c r="H1018" i="100"/>
  <c r="G1019" i="100" s="1"/>
  <c r="C327" i="100"/>
  <c r="H481" i="100"/>
  <c r="H581" i="100"/>
  <c r="C619" i="100"/>
  <c r="H619" i="100" s="1"/>
  <c r="J624" i="100" s="1"/>
  <c r="J625" i="100" s="1"/>
  <c r="H846" i="100"/>
  <c r="H906" i="100"/>
  <c r="H942" i="100"/>
  <c r="E642" i="100"/>
  <c r="H642" i="100" s="1"/>
  <c r="J644" i="100" s="1"/>
  <c r="J645" i="100" s="1"/>
  <c r="H636" i="100"/>
  <c r="H372" i="100"/>
  <c r="G373" i="100" s="1"/>
  <c r="K207" i="114" s="1"/>
  <c r="L207" i="114" s="1"/>
  <c r="M207" i="114" s="1"/>
  <c r="H431" i="100"/>
  <c r="J473" i="100"/>
  <c r="J474" i="100" s="1"/>
  <c r="D504" i="100"/>
  <c r="H504" i="100" s="1"/>
  <c r="D508" i="100"/>
  <c r="C557" i="100"/>
  <c r="H557" i="100" s="1"/>
  <c r="H556" i="100"/>
  <c r="E583" i="100"/>
  <c r="J599" i="100"/>
  <c r="J600" i="100" s="1"/>
  <c r="H870" i="100"/>
  <c r="H920" i="100"/>
  <c r="H937" i="100"/>
  <c r="H994" i="100"/>
  <c r="G326" i="100"/>
  <c r="G328" i="100" s="1"/>
  <c r="H1071" i="98"/>
  <c r="H1070" i="98"/>
  <c r="H1067" i="98"/>
  <c r="H1066" i="98"/>
  <c r="H1065" i="98"/>
  <c r="H1064" i="98"/>
  <c r="H1063" i="98"/>
  <c r="H1062" i="98"/>
  <c r="H1061" i="98"/>
  <c r="H1060" i="98"/>
  <c r="H1059" i="98"/>
  <c r="H1058" i="98"/>
  <c r="H1056" i="98"/>
  <c r="H1055" i="98"/>
  <c r="H1053" i="98"/>
  <c r="H1051" i="98"/>
  <c r="H1049" i="98"/>
  <c r="H1047" i="98"/>
  <c r="H1043" i="98"/>
  <c r="H1042" i="98"/>
  <c r="H1039" i="98"/>
  <c r="H1036" i="98"/>
  <c r="H1035" i="98"/>
  <c r="H1034" i="98"/>
  <c r="H1033" i="98"/>
  <c r="H1031" i="98"/>
  <c r="H1027" i="98"/>
  <c r="H1026" i="98"/>
  <c r="H1025" i="98"/>
  <c r="H1022" i="98"/>
  <c r="H1021" i="98"/>
  <c r="H1020" i="98"/>
  <c r="H1019" i="98"/>
  <c r="H1017" i="98"/>
  <c r="H1014" i="98"/>
  <c r="H1013" i="98"/>
  <c r="H1011" i="98"/>
  <c r="H1009" i="98"/>
  <c r="H1008" i="98"/>
  <c r="H1007" i="98"/>
  <c r="H1006" i="98"/>
  <c r="H1003" i="98"/>
  <c r="H1002" i="98"/>
  <c r="H1001" i="98"/>
  <c r="H1000" i="98"/>
  <c r="H999" i="98"/>
  <c r="H998" i="98"/>
  <c r="H994" i="98"/>
  <c r="H995" i="98" s="1"/>
  <c r="H991" i="98"/>
  <c r="H990" i="98"/>
  <c r="H989" i="98"/>
  <c r="H988" i="98"/>
  <c r="H987" i="98"/>
  <c r="H986" i="98"/>
  <c r="H985" i="98"/>
  <c r="H984" i="98"/>
  <c r="H983" i="98"/>
  <c r="H982" i="98"/>
  <c r="H981" i="98"/>
  <c r="H978" i="98"/>
  <c r="H977" i="98"/>
  <c r="H976" i="98"/>
  <c r="H975" i="98"/>
  <c r="H974" i="98"/>
  <c r="H971" i="98"/>
  <c r="H970" i="98"/>
  <c r="H969" i="98"/>
  <c r="H968" i="98"/>
  <c r="H967" i="98"/>
  <c r="H964" i="98"/>
  <c r="H963" i="98"/>
  <c r="H960" i="98"/>
  <c r="H959" i="98"/>
  <c r="H958" i="98"/>
  <c r="H956" i="98"/>
  <c r="H955" i="98"/>
  <c r="H952" i="98"/>
  <c r="H953" i="98" s="1"/>
  <c r="H947" i="98"/>
  <c r="H946" i="98"/>
  <c r="H945" i="98"/>
  <c r="H944" i="98"/>
  <c r="H940" i="98"/>
  <c r="H939" i="98"/>
  <c r="H938" i="98"/>
  <c r="H937" i="98"/>
  <c r="H934" i="98"/>
  <c r="H933" i="98"/>
  <c r="H932" i="98"/>
  <c r="H931" i="98"/>
  <c r="H927" i="98"/>
  <c r="H926" i="98"/>
  <c r="H925" i="98"/>
  <c r="H924" i="98"/>
  <c r="H919" i="98"/>
  <c r="H918" i="98"/>
  <c r="H917" i="98"/>
  <c r="H916" i="98"/>
  <c r="H915" i="98"/>
  <c r="H914" i="98"/>
  <c r="H913" i="98"/>
  <c r="H912" i="98"/>
  <c r="H911" i="98"/>
  <c r="H910" i="98"/>
  <c r="H909" i="98"/>
  <c r="H908" i="98"/>
  <c r="H907" i="98"/>
  <c r="H906" i="98"/>
  <c r="H905" i="98"/>
  <c r="H904" i="98"/>
  <c r="H903" i="98"/>
  <c r="H902" i="98"/>
  <c r="H901" i="98"/>
  <c r="H900" i="98"/>
  <c r="H899" i="98"/>
  <c r="H898" i="98"/>
  <c r="H897" i="98"/>
  <c r="H896" i="98"/>
  <c r="H895" i="98"/>
  <c r="H894" i="98"/>
  <c r="H893" i="98"/>
  <c r="H892" i="98"/>
  <c r="H891" i="98"/>
  <c r="H890" i="98"/>
  <c r="H889" i="98"/>
  <c r="H888" i="98"/>
  <c r="H887" i="98"/>
  <c r="H886" i="98"/>
  <c r="H885" i="98"/>
  <c r="H882" i="98"/>
  <c r="H881" i="98"/>
  <c r="H880" i="98"/>
  <c r="H879" i="98"/>
  <c r="H878" i="98"/>
  <c r="H876" i="98"/>
  <c r="H873" i="98"/>
  <c r="H870" i="98"/>
  <c r="H867" i="98"/>
  <c r="H866" i="98"/>
  <c r="H865" i="98"/>
  <c r="H864" i="98"/>
  <c r="H863" i="98"/>
  <c r="H862" i="98"/>
  <c r="H861" i="98"/>
  <c r="H860" i="98"/>
  <c r="H859" i="98"/>
  <c r="H858" i="98"/>
  <c r="H857" i="98"/>
  <c r="H856" i="98"/>
  <c r="H855" i="98"/>
  <c r="H854" i="98"/>
  <c r="H853" i="98"/>
  <c r="H852" i="98"/>
  <c r="H851" i="98"/>
  <c r="H850" i="98"/>
  <c r="H849" i="98"/>
  <c r="H848" i="98"/>
  <c r="H847" i="98"/>
  <c r="H846" i="98"/>
  <c r="H845" i="98"/>
  <c r="H844" i="98"/>
  <c r="H843" i="98"/>
  <c r="H842" i="98"/>
  <c r="H841" i="98"/>
  <c r="H840" i="98"/>
  <c r="H837" i="98"/>
  <c r="H836" i="98"/>
  <c r="H835" i="98"/>
  <c r="H834" i="98"/>
  <c r="H833" i="98"/>
  <c r="H832" i="98"/>
  <c r="H831" i="98"/>
  <c r="H830" i="98"/>
  <c r="H829" i="98"/>
  <c r="H828" i="98"/>
  <c r="H827" i="98"/>
  <c r="H826" i="98"/>
  <c r="H825" i="98"/>
  <c r="H824" i="98"/>
  <c r="H823" i="98"/>
  <c r="H822" i="98"/>
  <c r="H821" i="98"/>
  <c r="H820" i="98"/>
  <c r="H819" i="98"/>
  <c r="H817" i="98"/>
  <c r="H816" i="98"/>
  <c r="H815" i="98"/>
  <c r="H814" i="98"/>
  <c r="H813" i="98"/>
  <c r="H812" i="98"/>
  <c r="H811" i="98"/>
  <c r="H810" i="98"/>
  <c r="E809" i="98"/>
  <c r="H809" i="98" s="1"/>
  <c r="H808" i="98"/>
  <c r="H807" i="98"/>
  <c r="H806" i="98"/>
  <c r="H804" i="98"/>
  <c r="H803" i="98"/>
  <c r="H802" i="98"/>
  <c r="H801" i="98"/>
  <c r="H800" i="98"/>
  <c r="H799" i="98"/>
  <c r="H798" i="98"/>
  <c r="H797" i="98"/>
  <c r="E794" i="98"/>
  <c r="H794" i="98" s="1"/>
  <c r="H793" i="98"/>
  <c r="H792" i="98"/>
  <c r="H791" i="98"/>
  <c r="H789" i="98"/>
  <c r="H788" i="98"/>
  <c r="H787" i="98"/>
  <c r="H786" i="98"/>
  <c r="H785" i="98"/>
  <c r="H784" i="98"/>
  <c r="H783" i="98"/>
  <c r="H782" i="98"/>
  <c r="H780" i="98"/>
  <c r="H779" i="98"/>
  <c r="H778" i="98"/>
  <c r="H777" i="98"/>
  <c r="H776" i="98"/>
  <c r="H775" i="98"/>
  <c r="H774" i="98"/>
  <c r="H773" i="98"/>
  <c r="H772" i="98"/>
  <c r="H771" i="98"/>
  <c r="E770" i="98"/>
  <c r="H770" i="98" s="1"/>
  <c r="E769" i="98"/>
  <c r="H769" i="98" s="1"/>
  <c r="E768" i="98"/>
  <c r="H768" i="98" s="1"/>
  <c r="E767" i="98"/>
  <c r="H767" i="98" s="1"/>
  <c r="E766" i="98"/>
  <c r="H766" i="98" s="1"/>
  <c r="H765" i="98"/>
  <c r="E764" i="98"/>
  <c r="H764" i="98" s="1"/>
  <c r="E763" i="98"/>
  <c r="H763" i="98" s="1"/>
  <c r="E762" i="98"/>
  <c r="H762" i="98" s="1"/>
  <c r="H761" i="98"/>
  <c r="E760" i="98"/>
  <c r="H760" i="98" s="1"/>
  <c r="E759" i="98"/>
  <c r="H759" i="98" s="1"/>
  <c r="E758" i="98"/>
  <c r="H758" i="98" s="1"/>
  <c r="E757" i="98"/>
  <c r="H757" i="98" s="1"/>
  <c r="H756" i="98"/>
  <c r="E755" i="98"/>
  <c r="H755" i="98" s="1"/>
  <c r="E754" i="98"/>
  <c r="H754" i="98" s="1"/>
  <c r="E753" i="98"/>
  <c r="H753" i="98" s="1"/>
  <c r="E752" i="98"/>
  <c r="H752" i="98" s="1"/>
  <c r="E751" i="98"/>
  <c r="H751" i="98" s="1"/>
  <c r="H750" i="98"/>
  <c r="E749" i="98"/>
  <c r="H749" i="98" s="1"/>
  <c r="E748" i="98"/>
  <c r="H748" i="98" s="1"/>
  <c r="E747" i="98"/>
  <c r="H747" i="98" s="1"/>
  <c r="E746" i="98"/>
  <c r="H746" i="98" s="1"/>
  <c r="E745" i="98"/>
  <c r="H745" i="98" s="1"/>
  <c r="E744" i="98"/>
  <c r="H744" i="98" s="1"/>
  <c r="E743" i="98"/>
  <c r="H743" i="98" s="1"/>
  <c r="E742" i="98"/>
  <c r="H742" i="98" s="1"/>
  <c r="E741" i="98"/>
  <c r="H741" i="98" s="1"/>
  <c r="E740" i="98"/>
  <c r="H740" i="98" s="1"/>
  <c r="E739" i="98"/>
  <c r="H739" i="98" s="1"/>
  <c r="E738" i="98"/>
  <c r="H738" i="98" s="1"/>
  <c r="E737" i="98"/>
  <c r="H737" i="98" s="1"/>
  <c r="H734" i="98"/>
  <c r="H733" i="98"/>
  <c r="H732" i="98"/>
  <c r="H731" i="98"/>
  <c r="H730" i="98"/>
  <c r="H729" i="98"/>
  <c r="H728" i="98"/>
  <c r="H726" i="98"/>
  <c r="H725" i="98"/>
  <c r="H724" i="98"/>
  <c r="H723" i="98"/>
  <c r="H722" i="98"/>
  <c r="H721" i="98"/>
  <c r="H720" i="98"/>
  <c r="H718" i="98"/>
  <c r="H717" i="98"/>
  <c r="H716" i="98"/>
  <c r="H715" i="98"/>
  <c r="H714" i="98"/>
  <c r="H710" i="98"/>
  <c r="H709" i="98"/>
  <c r="H708" i="98"/>
  <c r="H707" i="98"/>
  <c r="H706" i="98"/>
  <c r="H705" i="98"/>
  <c r="H704" i="98"/>
  <c r="H703" i="98"/>
  <c r="H701" i="98"/>
  <c r="H699" i="98"/>
  <c r="H697" i="98"/>
  <c r="H696" i="98"/>
  <c r="H695" i="98"/>
  <c r="H693" i="98"/>
  <c r="H691" i="98"/>
  <c r="H689" i="98"/>
  <c r="H688" i="98"/>
  <c r="H687" i="98"/>
  <c r="H686" i="98"/>
  <c r="H684" i="98"/>
  <c r="H683" i="98"/>
  <c r="H682" i="98"/>
  <c r="H680" i="98"/>
  <c r="H678" i="98"/>
  <c r="H676" i="98"/>
  <c r="H674" i="98"/>
  <c r="H673" i="98"/>
  <c r="H671" i="98"/>
  <c r="H668" i="98"/>
  <c r="H667" i="98"/>
  <c r="H665" i="98"/>
  <c r="H664" i="98"/>
  <c r="H662" i="98"/>
  <c r="H661" i="98"/>
  <c r="H660" i="98"/>
  <c r="H659" i="98"/>
  <c r="H658" i="98"/>
  <c r="H657" i="98"/>
  <c r="H654" i="98"/>
  <c r="H653" i="98"/>
  <c r="H650" i="98"/>
  <c r="H649" i="98"/>
  <c r="H646" i="98"/>
  <c r="H645" i="98"/>
  <c r="H644" i="98"/>
  <c r="H643" i="98"/>
  <c r="H641" i="98"/>
  <c r="H639" i="98"/>
  <c r="H637" i="98"/>
  <c r="H629" i="98"/>
  <c r="H628" i="98"/>
  <c r="H627" i="98"/>
  <c r="H626" i="98"/>
  <c r="H625" i="98"/>
  <c r="H624" i="98"/>
  <c r="H622" i="98"/>
  <c r="H619" i="98"/>
  <c r="H620" i="98" s="1"/>
  <c r="H613" i="98"/>
  <c r="H612" i="98"/>
  <c r="H608" i="98"/>
  <c r="H610" i="98" s="1"/>
  <c r="H605" i="98"/>
  <c r="H606" i="98" s="1"/>
  <c r="H590" i="98"/>
  <c r="H589" i="98"/>
  <c r="H588" i="98"/>
  <c r="H587" i="98"/>
  <c r="H586" i="98"/>
  <c r="H585" i="98"/>
  <c r="H584" i="98"/>
  <c r="H583" i="98"/>
  <c r="H582" i="98"/>
  <c r="H581" i="98"/>
  <c r="H580" i="98"/>
  <c r="H579" i="98"/>
  <c r="H578" i="98"/>
  <c r="H577" i="98"/>
  <c r="H576" i="98"/>
  <c r="H575" i="98"/>
  <c r="H574" i="98"/>
  <c r="H573" i="98"/>
  <c r="H572" i="98"/>
  <c r="H571" i="98"/>
  <c r="H570" i="98"/>
  <c r="H569" i="98"/>
  <c r="H568" i="98"/>
  <c r="H567" i="98"/>
  <c r="H566" i="98"/>
  <c r="H565" i="98"/>
  <c r="H564" i="98"/>
  <c r="H563" i="98"/>
  <c r="H562" i="98"/>
  <c r="H561" i="98"/>
  <c r="H560" i="98"/>
  <c r="H559" i="98"/>
  <c r="H558" i="98"/>
  <c r="H557" i="98"/>
  <c r="H556" i="98"/>
  <c r="H555" i="98"/>
  <c r="H554" i="98"/>
  <c r="H553" i="98"/>
  <c r="H552" i="98"/>
  <c r="H551" i="98"/>
  <c r="H550" i="98"/>
  <c r="H549" i="98"/>
  <c r="H548" i="98"/>
  <c r="H547" i="98"/>
  <c r="H546" i="98"/>
  <c r="H545" i="98"/>
  <c r="H544" i="98"/>
  <c r="H543" i="98"/>
  <c r="H538" i="98"/>
  <c r="H537" i="98"/>
  <c r="H536" i="98"/>
  <c r="H535" i="98"/>
  <c r="H530" i="98"/>
  <c r="H529" i="98"/>
  <c r="H528" i="98"/>
  <c r="H527" i="98"/>
  <c r="H526" i="98"/>
  <c r="H525" i="98"/>
  <c r="H524" i="98"/>
  <c r="H523" i="98"/>
  <c r="H522" i="98"/>
  <c r="H521" i="98"/>
  <c r="H520" i="98"/>
  <c r="H519" i="98"/>
  <c r="H518" i="98"/>
  <c r="H517" i="98"/>
  <c r="H516" i="98"/>
  <c r="H515" i="98"/>
  <c r="H514" i="98"/>
  <c r="H513" i="98"/>
  <c r="H512" i="98"/>
  <c r="H511" i="98"/>
  <c r="H510" i="98"/>
  <c r="H509" i="98"/>
  <c r="H508" i="98"/>
  <c r="H507" i="98"/>
  <c r="H506" i="98"/>
  <c r="H505" i="98"/>
  <c r="H504" i="98"/>
  <c r="H503" i="98"/>
  <c r="H502" i="98"/>
  <c r="H501" i="98"/>
  <c r="H500" i="98"/>
  <c r="H499" i="98"/>
  <c r="H498" i="98"/>
  <c r="H497" i="98"/>
  <c r="H496" i="98"/>
  <c r="H495" i="98"/>
  <c r="H494" i="98"/>
  <c r="H493" i="98"/>
  <c r="H492" i="98"/>
  <c r="H491" i="98"/>
  <c r="H490" i="98"/>
  <c r="H489" i="98"/>
  <c r="H488" i="98"/>
  <c r="H487" i="98"/>
  <c r="H485" i="98"/>
  <c r="H484" i="98"/>
  <c r="H483" i="98"/>
  <c r="H482" i="98"/>
  <c r="H481" i="98"/>
  <c r="H480" i="98"/>
  <c r="H479" i="98"/>
  <c r="H478" i="98"/>
  <c r="H477" i="98"/>
  <c r="H476" i="98"/>
  <c r="H475" i="98"/>
  <c r="H474" i="98"/>
  <c r="H473" i="98"/>
  <c r="H472" i="98"/>
  <c r="H471" i="98"/>
  <c r="H470" i="98"/>
  <c r="H469" i="98"/>
  <c r="H468" i="98"/>
  <c r="H467" i="98"/>
  <c r="H466" i="98"/>
  <c r="H465" i="98"/>
  <c r="H464" i="98"/>
  <c r="H463" i="98"/>
  <c r="H462" i="98"/>
  <c r="H461" i="98"/>
  <c r="H460" i="98"/>
  <c r="H459" i="98"/>
  <c r="H458" i="98"/>
  <c r="H457" i="98"/>
  <c r="H456" i="98"/>
  <c r="H455" i="98"/>
  <c r="H454" i="98"/>
  <c r="H453" i="98"/>
  <c r="H452" i="98"/>
  <c r="H451" i="98"/>
  <c r="H450" i="98"/>
  <c r="H449" i="98"/>
  <c r="H448" i="98"/>
  <c r="H447" i="98"/>
  <c r="H446" i="98"/>
  <c r="H445" i="98"/>
  <c r="H444" i="98"/>
  <c r="H443" i="98"/>
  <c r="H442" i="98"/>
  <c r="H441" i="98"/>
  <c r="H440" i="98"/>
  <c r="H439" i="98"/>
  <c r="H438" i="98"/>
  <c r="H437" i="98"/>
  <c r="H436" i="98"/>
  <c r="H435" i="98"/>
  <c r="H434" i="98"/>
  <c r="H433" i="98"/>
  <c r="H432" i="98"/>
  <c r="H431" i="98"/>
  <c r="H430" i="98"/>
  <c r="H429" i="98"/>
  <c r="H428" i="98"/>
  <c r="H427" i="98"/>
  <c r="H426" i="98"/>
  <c r="H423" i="98"/>
  <c r="H422" i="98"/>
  <c r="H417" i="98"/>
  <c r="H416" i="98"/>
  <c r="H415" i="98"/>
  <c r="H414" i="98"/>
  <c r="H413" i="98"/>
  <c r="H408" i="98"/>
  <c r="H407" i="98"/>
  <c r="H406" i="98"/>
  <c r="H405" i="98"/>
  <c r="H404" i="98"/>
  <c r="H403" i="98"/>
  <c r="H402" i="98"/>
  <c r="H401" i="98"/>
  <c r="H400" i="98"/>
  <c r="H399" i="98"/>
  <c r="H398" i="98"/>
  <c r="H397" i="98"/>
  <c r="H396" i="98"/>
  <c r="H395" i="98"/>
  <c r="H394" i="98"/>
  <c r="H393" i="98"/>
  <c r="H392" i="98"/>
  <c r="H391" i="98"/>
  <c r="H390" i="98"/>
  <c r="H389" i="98"/>
  <c r="H388" i="98"/>
  <c r="H383" i="98"/>
  <c r="H382" i="98"/>
  <c r="H381" i="98"/>
  <c r="H380" i="98"/>
  <c r="H379" i="98"/>
  <c r="H378" i="98"/>
  <c r="H377" i="98"/>
  <c r="H376" i="98"/>
  <c r="H373" i="98"/>
  <c r="H372" i="98"/>
  <c r="H368" i="98"/>
  <c r="H367" i="98"/>
  <c r="H366" i="98"/>
  <c r="H365" i="98"/>
  <c r="H364" i="98"/>
  <c r="H362" i="98"/>
  <c r="H359" i="98"/>
  <c r="H358" i="98"/>
  <c r="H355" i="98"/>
  <c r="H356" i="98" s="1"/>
  <c r="H350" i="98"/>
  <c r="H349" i="98"/>
  <c r="H344" i="98"/>
  <c r="H346" i="98" s="1"/>
  <c r="E481" i="114" s="1"/>
  <c r="F481" i="114" s="1"/>
  <c r="G481" i="114" s="1"/>
  <c r="H337" i="98"/>
  <c r="H338" i="98" s="1"/>
  <c r="E455" i="114" s="1"/>
  <c r="F455" i="114" s="1"/>
  <c r="H332" i="98"/>
  <c r="H334" i="98" s="1"/>
  <c r="H335" i="98" s="1"/>
  <c r="H326" i="98"/>
  <c r="H325" i="98"/>
  <c r="H324" i="98"/>
  <c r="H323" i="98"/>
  <c r="H322" i="98"/>
  <c r="H321" i="98"/>
  <c r="H320" i="98"/>
  <c r="H316" i="98"/>
  <c r="H315" i="98"/>
  <c r="H314" i="98"/>
  <c r="H313" i="98"/>
  <c r="H312" i="98"/>
  <c r="H311" i="98"/>
  <c r="H310" i="98"/>
  <c r="H309" i="98"/>
  <c r="H306" i="98"/>
  <c r="H301" i="98"/>
  <c r="H302" i="98" s="1"/>
  <c r="H303" i="98" s="1"/>
  <c r="E207" i="114" s="1"/>
  <c r="F207" i="114" s="1"/>
  <c r="G207" i="114" s="1"/>
  <c r="H294" i="98"/>
  <c r="H293" i="98"/>
  <c r="H292" i="98"/>
  <c r="H291" i="98"/>
  <c r="H290" i="98"/>
  <c r="H289" i="98"/>
  <c r="H288" i="98"/>
  <c r="H283" i="98"/>
  <c r="H282" i="98"/>
  <c r="H281" i="98"/>
  <c r="H277" i="98"/>
  <c r="H276" i="98"/>
  <c r="H271" i="98"/>
  <c r="H270" i="98"/>
  <c r="H269" i="98"/>
  <c r="H268" i="98"/>
  <c r="H267" i="98"/>
  <c r="H266" i="98"/>
  <c r="H265" i="98"/>
  <c r="H264" i="98"/>
  <c r="H263" i="98"/>
  <c r="H262" i="98"/>
  <c r="H261" i="98"/>
  <c r="H260" i="98"/>
  <c r="H259" i="98"/>
  <c r="H258" i="98"/>
  <c r="H257" i="98"/>
  <c r="H252" i="98"/>
  <c r="H251" i="98"/>
  <c r="H250" i="98"/>
  <c r="H249" i="98"/>
  <c r="H245" i="98"/>
  <c r="H239" i="98"/>
  <c r="H238" i="98"/>
  <c r="H237" i="98"/>
  <c r="H236" i="98"/>
  <c r="H235" i="98"/>
  <c r="H234" i="98"/>
  <c r="H233" i="98"/>
  <c r="H232" i="98"/>
  <c r="H231" i="98"/>
  <c r="H230" i="98"/>
  <c r="H229" i="98"/>
  <c r="H228" i="98"/>
  <c r="H227" i="98"/>
  <c r="H226" i="98"/>
  <c r="H225" i="98"/>
  <c r="H224" i="98"/>
  <c r="H223" i="98"/>
  <c r="H222" i="98"/>
  <c r="H221" i="98"/>
  <c r="H220" i="98"/>
  <c r="H219" i="98"/>
  <c r="H218" i="98"/>
  <c r="H217" i="98"/>
  <c r="H216" i="98"/>
  <c r="H215" i="98"/>
  <c r="H214" i="98"/>
  <c r="H213" i="98"/>
  <c r="H212" i="98"/>
  <c r="H211" i="98"/>
  <c r="H210" i="98"/>
  <c r="H209" i="98"/>
  <c r="H204" i="98"/>
  <c r="H203" i="98"/>
  <c r="H202" i="98"/>
  <c r="H201" i="98"/>
  <c r="H200" i="98"/>
  <c r="H199" i="98"/>
  <c r="H198" i="98"/>
  <c r="H197" i="98"/>
  <c r="H191" i="98"/>
  <c r="H190" i="98"/>
  <c r="H189" i="98"/>
  <c r="H184" i="98"/>
  <c r="H183" i="98"/>
  <c r="H182" i="98"/>
  <c r="H181" i="98"/>
  <c r="H180" i="98"/>
  <c r="H179" i="98"/>
  <c r="H178" i="98"/>
  <c r="H177" i="98"/>
  <c r="H176" i="98"/>
  <c r="H174" i="98"/>
  <c r="H173" i="98"/>
  <c r="H172" i="98"/>
  <c r="H171" i="98"/>
  <c r="H170" i="98"/>
  <c r="H169" i="98"/>
  <c r="H168" i="98"/>
  <c r="H167" i="98"/>
  <c r="H165" i="98"/>
  <c r="H164" i="98"/>
  <c r="H163" i="98"/>
  <c r="H162" i="98"/>
  <c r="H161" i="98"/>
  <c r="H160" i="98"/>
  <c r="H157" i="98"/>
  <c r="H156" i="98"/>
  <c r="H155" i="98"/>
  <c r="H154" i="98"/>
  <c r="H153" i="98"/>
  <c r="H152" i="98"/>
  <c r="H151" i="98"/>
  <c r="H150" i="98"/>
  <c r="H149" i="98"/>
  <c r="H148" i="98"/>
  <c r="H147" i="98"/>
  <c r="H146" i="98"/>
  <c r="H145" i="98"/>
  <c r="H144" i="98"/>
  <c r="H143" i="98"/>
  <c r="H142" i="98"/>
  <c r="H141" i="98"/>
  <c r="H140" i="98"/>
  <c r="H139" i="98"/>
  <c r="H138" i="98"/>
  <c r="H137" i="98"/>
  <c r="H136" i="98"/>
  <c r="H135" i="98"/>
  <c r="H134" i="98"/>
  <c r="H133" i="98"/>
  <c r="H132" i="98"/>
  <c r="H131" i="98"/>
  <c r="H130" i="98"/>
  <c r="H129" i="98"/>
  <c r="H128" i="98"/>
  <c r="H127" i="98"/>
  <c r="H126" i="98"/>
  <c r="H125" i="98"/>
  <c r="H124" i="98"/>
  <c r="H120" i="98"/>
  <c r="H119" i="98"/>
  <c r="H118" i="98"/>
  <c r="H117" i="98"/>
  <c r="H116" i="98"/>
  <c r="H115" i="98"/>
  <c r="H114" i="98"/>
  <c r="H113" i="98"/>
  <c r="H112" i="98"/>
  <c r="H111" i="98"/>
  <c r="H110" i="98"/>
  <c r="H109" i="98"/>
  <c r="H108" i="98"/>
  <c r="H107" i="98"/>
  <c r="H106" i="98"/>
  <c r="H105" i="98"/>
  <c r="H104" i="98"/>
  <c r="H99" i="98"/>
  <c r="H98" i="98"/>
  <c r="H97" i="98"/>
  <c r="H96" i="98"/>
  <c r="H95" i="98"/>
  <c r="H94" i="98"/>
  <c r="H93" i="98"/>
  <c r="H92" i="98"/>
  <c r="H91" i="98"/>
  <c r="H90" i="98"/>
  <c r="H89" i="98"/>
  <c r="H88" i="98"/>
  <c r="H87" i="98"/>
  <c r="H86" i="98"/>
  <c r="H85" i="98"/>
  <c r="H84" i="98"/>
  <c r="H83" i="98"/>
  <c r="H82" i="98"/>
  <c r="H81" i="98"/>
  <c r="H80" i="98"/>
  <c r="H79" i="98"/>
  <c r="H78" i="98"/>
  <c r="H77" i="98"/>
  <c r="H76" i="98"/>
  <c r="H75" i="98"/>
  <c r="H74" i="98"/>
  <c r="H70" i="98"/>
  <c r="H69" i="98"/>
  <c r="H68" i="98"/>
  <c r="H67" i="98"/>
  <c r="H66" i="98"/>
  <c r="H65" i="98"/>
  <c r="H64" i="98"/>
  <c r="H63" i="98"/>
  <c r="H62" i="98"/>
  <c r="H61" i="98"/>
  <c r="H60" i="98"/>
  <c r="H59" i="98"/>
  <c r="H58" i="98"/>
  <c r="H57" i="98"/>
  <c r="H56" i="98"/>
  <c r="H55" i="98"/>
  <c r="H54" i="98"/>
  <c r="H53" i="98"/>
  <c r="H52" i="98"/>
  <c r="H48" i="98"/>
  <c r="H47" i="98"/>
  <c r="H46" i="98"/>
  <c r="H45" i="98"/>
  <c r="H44" i="98"/>
  <c r="H43" i="98"/>
  <c r="H42" i="98"/>
  <c r="H41" i="98"/>
  <c r="H40" i="98"/>
  <c r="H36" i="98"/>
  <c r="H35" i="98"/>
  <c r="H34" i="98"/>
  <c r="H33" i="98"/>
  <c r="H32" i="98"/>
  <c r="H28" i="98"/>
  <c r="H27" i="98"/>
  <c r="H26" i="98"/>
  <c r="H25" i="98"/>
  <c r="H24" i="98"/>
  <c r="H23" i="98"/>
  <c r="H22" i="98"/>
  <c r="H21" i="98"/>
  <c r="H20" i="98"/>
  <c r="H19" i="98"/>
  <c r="H18" i="98"/>
  <c r="H17" i="98"/>
  <c r="H16" i="98"/>
  <c r="H15" i="98"/>
  <c r="H14" i="98"/>
  <c r="H13" i="98"/>
  <c r="H12" i="98"/>
  <c r="H11" i="98"/>
  <c r="H10" i="98"/>
  <c r="H9" i="98"/>
  <c r="A2" i="98"/>
  <c r="E360" i="28" l="1"/>
  <c r="F360" i="28" s="1"/>
  <c r="E360" i="114"/>
  <c r="F360" i="114" s="1"/>
  <c r="G360" i="114" s="1"/>
  <c r="E836" i="28"/>
  <c r="F836" i="28" s="1"/>
  <c r="E836" i="114"/>
  <c r="F836" i="114" s="1"/>
  <c r="G836" i="114" s="1"/>
  <c r="E422" i="28"/>
  <c r="F422" i="28" s="1"/>
  <c r="E422" i="114"/>
  <c r="F422" i="114" s="1"/>
  <c r="G422" i="114" s="1"/>
  <c r="E430" i="28"/>
  <c r="F430" i="28" s="1"/>
  <c r="E430" i="114"/>
  <c r="F430" i="114" s="1"/>
  <c r="G430" i="114" s="1"/>
  <c r="E688" i="28"/>
  <c r="F688" i="28" s="1"/>
  <c r="E688" i="114"/>
  <c r="F688" i="114" s="1"/>
  <c r="G688" i="114" s="1"/>
  <c r="E608" i="28"/>
  <c r="F608" i="28" s="1"/>
  <c r="E608" i="114"/>
  <c r="F608" i="114" s="1"/>
  <c r="G608" i="114" s="1"/>
  <c r="E677" i="28"/>
  <c r="F677" i="28" s="1"/>
  <c r="E677" i="114"/>
  <c r="F677" i="114" s="1"/>
  <c r="G677" i="114" s="1"/>
  <c r="E869" i="28"/>
  <c r="F869" i="28" s="1"/>
  <c r="E869" i="114"/>
  <c r="F869" i="114" s="1"/>
  <c r="G869" i="114" s="1"/>
  <c r="E653" i="28"/>
  <c r="F653" i="28" s="1"/>
  <c r="E653" i="114"/>
  <c r="F653" i="114" s="1"/>
  <c r="G653" i="114" s="1"/>
  <c r="E680" i="28"/>
  <c r="F680" i="28" s="1"/>
  <c r="E680" i="114"/>
  <c r="F680" i="114" s="1"/>
  <c r="G680" i="114" s="1"/>
  <c r="K570" i="114"/>
  <c r="L570" i="114" s="1"/>
  <c r="M570" i="114" s="1"/>
  <c r="K570" i="28"/>
  <c r="L570" i="28" s="1"/>
  <c r="M570" i="28" s="1"/>
  <c r="K644" i="28"/>
  <c r="K644" i="114"/>
  <c r="L644" i="114" s="1"/>
  <c r="M644" i="114" s="1"/>
  <c r="K656" i="114"/>
  <c r="L656" i="114" s="1"/>
  <c r="M656" i="114" s="1"/>
  <c r="K656" i="28"/>
  <c r="L656" i="28" s="1"/>
  <c r="K482" i="114"/>
  <c r="L482" i="114" s="1"/>
  <c r="M482" i="114" s="1"/>
  <c r="K482" i="28"/>
  <c r="L482" i="28" s="1"/>
  <c r="G671" i="100"/>
  <c r="H671" i="100" s="1"/>
  <c r="K652" i="114"/>
  <c r="L652" i="114" s="1"/>
  <c r="M652" i="114" s="1"/>
  <c r="K652" i="28"/>
  <c r="L652" i="28" s="1"/>
  <c r="M652" i="28" s="1"/>
  <c r="K603" i="114"/>
  <c r="L603" i="114" s="1"/>
  <c r="M603" i="114" s="1"/>
  <c r="K603" i="28"/>
  <c r="L603" i="28" s="1"/>
  <c r="K703" i="114"/>
  <c r="L703" i="114" s="1"/>
  <c r="M703" i="114" s="1"/>
  <c r="K703" i="28"/>
  <c r="L703" i="28" s="1"/>
  <c r="K568" i="114"/>
  <c r="L568" i="114" s="1"/>
  <c r="M568" i="114" s="1"/>
  <c r="K568" i="28"/>
  <c r="L568" i="28" s="1"/>
  <c r="M568" i="28" s="1"/>
  <c r="K493" i="114"/>
  <c r="L493" i="114" s="1"/>
  <c r="M493" i="114" s="1"/>
  <c r="K493" i="28"/>
  <c r="L493" i="28" s="1"/>
  <c r="E454" i="28"/>
  <c r="F454" i="28" s="1"/>
  <c r="E454" i="114"/>
  <c r="F454" i="114" s="1"/>
  <c r="G454" i="114" s="1"/>
  <c r="E297" i="28"/>
  <c r="F297" i="28" s="1"/>
  <c r="E297" i="114"/>
  <c r="F297" i="114" s="1"/>
  <c r="G297" i="114" s="1"/>
  <c r="E335" i="28"/>
  <c r="F335" i="28" s="1"/>
  <c r="E335" i="114"/>
  <c r="F335" i="114" s="1"/>
  <c r="G335" i="114" s="1"/>
  <c r="E342" i="28"/>
  <c r="F342" i="28" s="1"/>
  <c r="E342" i="114"/>
  <c r="F342" i="114" s="1"/>
  <c r="G342" i="114" s="1"/>
  <c r="E354" i="28"/>
  <c r="F354" i="28" s="1"/>
  <c r="E354" i="114"/>
  <c r="F354" i="114" s="1"/>
  <c r="G354" i="114" s="1"/>
  <c r="E361" i="28"/>
  <c r="F361" i="28" s="1"/>
  <c r="E361" i="114"/>
  <c r="F361" i="114" s="1"/>
  <c r="G361" i="114" s="1"/>
  <c r="E839" i="28"/>
  <c r="F839" i="28" s="1"/>
  <c r="E839" i="114"/>
  <c r="F839" i="114" s="1"/>
  <c r="G839" i="114" s="1"/>
  <c r="E426" i="28"/>
  <c r="F426" i="28" s="1"/>
  <c r="E426" i="114"/>
  <c r="F426" i="114" s="1"/>
  <c r="G426" i="114" s="1"/>
  <c r="E431" i="28"/>
  <c r="F431" i="28" s="1"/>
  <c r="E431" i="114"/>
  <c r="F431" i="114" s="1"/>
  <c r="G431" i="114" s="1"/>
  <c r="E442" i="28"/>
  <c r="F442" i="28" s="1"/>
  <c r="E442" i="114"/>
  <c r="F442" i="114" s="1"/>
  <c r="G442" i="114" s="1"/>
  <c r="E576" i="28"/>
  <c r="F576" i="28" s="1"/>
  <c r="E576" i="114"/>
  <c r="F576" i="114" s="1"/>
  <c r="G576" i="114" s="1"/>
  <c r="E678" i="28"/>
  <c r="F678" i="28" s="1"/>
  <c r="E678" i="114"/>
  <c r="F678" i="114" s="1"/>
  <c r="G678" i="114" s="1"/>
  <c r="E870" i="28"/>
  <c r="F870" i="28" s="1"/>
  <c r="E870" i="114"/>
  <c r="F870" i="114" s="1"/>
  <c r="G870" i="114" s="1"/>
  <c r="E701" i="28"/>
  <c r="F701" i="28" s="1"/>
  <c r="E701" i="114"/>
  <c r="F701" i="114" s="1"/>
  <c r="G701" i="114" s="1"/>
  <c r="K658" i="114"/>
  <c r="L658" i="114" s="1"/>
  <c r="M658" i="114" s="1"/>
  <c r="K658" i="28"/>
  <c r="L658" i="28" s="1"/>
  <c r="K636" i="114"/>
  <c r="L636" i="114" s="1"/>
  <c r="M636" i="114" s="1"/>
  <c r="K636" i="28"/>
  <c r="L636" i="28" s="1"/>
  <c r="K320" i="28"/>
  <c r="L320" i="28" s="1"/>
  <c r="K320" i="114"/>
  <c r="L320" i="114" s="1"/>
  <c r="M320" i="114" s="1"/>
  <c r="K343" i="28"/>
  <c r="K343" i="114"/>
  <c r="L343" i="114" s="1"/>
  <c r="M343" i="114" s="1"/>
  <c r="H441" i="100"/>
  <c r="G442" i="100" s="1"/>
  <c r="K483" i="114"/>
  <c r="L483" i="114" s="1"/>
  <c r="M483" i="114" s="1"/>
  <c r="K483" i="28"/>
  <c r="L483" i="28" s="1"/>
  <c r="K327" i="28"/>
  <c r="L327" i="28" s="1"/>
  <c r="K327" i="114"/>
  <c r="L327" i="114" s="1"/>
  <c r="M327" i="114" s="1"/>
  <c r="K660" i="114"/>
  <c r="L660" i="114" s="1"/>
  <c r="M660" i="114" s="1"/>
  <c r="K660" i="28"/>
  <c r="L660" i="28" s="1"/>
  <c r="K655" i="114"/>
  <c r="L655" i="114" s="1"/>
  <c r="M655" i="114" s="1"/>
  <c r="K655" i="28"/>
  <c r="L655" i="28" s="1"/>
  <c r="K342" i="28"/>
  <c r="K342" i="114"/>
  <c r="L342" i="114" s="1"/>
  <c r="M342" i="114" s="1"/>
  <c r="K634" i="114"/>
  <c r="L634" i="114" s="1"/>
  <c r="M634" i="114" s="1"/>
  <c r="K634" i="28"/>
  <c r="L634" i="28" s="1"/>
  <c r="K326" i="28"/>
  <c r="L326" i="28" s="1"/>
  <c r="K326" i="114"/>
  <c r="L326" i="114" s="1"/>
  <c r="M326" i="114" s="1"/>
  <c r="K312" i="28"/>
  <c r="L312" i="28" s="1"/>
  <c r="M312" i="28" s="1"/>
  <c r="K312" i="114"/>
  <c r="L312" i="114" s="1"/>
  <c r="M312" i="114" s="1"/>
  <c r="G455" i="114"/>
  <c r="N455" i="114"/>
  <c r="E280" i="28"/>
  <c r="F280" i="28" s="1"/>
  <c r="E280" i="114"/>
  <c r="F280" i="114" s="1"/>
  <c r="G280" i="114" s="1"/>
  <c r="E336" i="28"/>
  <c r="F336" i="28" s="1"/>
  <c r="E336" i="114"/>
  <c r="F336" i="114" s="1"/>
  <c r="G336" i="114" s="1"/>
  <c r="E343" i="28"/>
  <c r="F343" i="28" s="1"/>
  <c r="E343" i="114"/>
  <c r="F343" i="114" s="1"/>
  <c r="G343" i="114" s="1"/>
  <c r="E355" i="28"/>
  <c r="F355" i="28" s="1"/>
  <c r="E355" i="114"/>
  <c r="F355" i="114" s="1"/>
  <c r="G355" i="114" s="1"/>
  <c r="E368" i="28"/>
  <c r="F368" i="28" s="1"/>
  <c r="E368" i="114"/>
  <c r="F368" i="114" s="1"/>
  <c r="G368" i="114" s="1"/>
  <c r="E391" i="28"/>
  <c r="F391" i="28" s="1"/>
  <c r="E391" i="114"/>
  <c r="F391" i="114" s="1"/>
  <c r="G391" i="114" s="1"/>
  <c r="E842" i="28"/>
  <c r="F842" i="28" s="1"/>
  <c r="E842" i="114"/>
  <c r="F842" i="114" s="1"/>
  <c r="G842" i="114" s="1"/>
  <c r="E687" i="114"/>
  <c r="F687" i="114" s="1"/>
  <c r="G687" i="114" s="1"/>
  <c r="E687" i="28"/>
  <c r="F687" i="28" s="1"/>
  <c r="G687" i="28" s="1"/>
  <c r="E603" i="28"/>
  <c r="F603" i="28" s="1"/>
  <c r="E603" i="114"/>
  <c r="F603" i="114" s="1"/>
  <c r="G603" i="114" s="1"/>
  <c r="E843" i="28"/>
  <c r="F843" i="28" s="1"/>
  <c r="E843" i="114"/>
  <c r="F843" i="114" s="1"/>
  <c r="G843" i="114" s="1"/>
  <c r="E659" i="28"/>
  <c r="F659" i="28" s="1"/>
  <c r="E659" i="114"/>
  <c r="F659" i="114" s="1"/>
  <c r="G659" i="114" s="1"/>
  <c r="E663" i="28"/>
  <c r="F663" i="28" s="1"/>
  <c r="E663" i="114"/>
  <c r="F663" i="114" s="1"/>
  <c r="G663" i="114" s="1"/>
  <c r="E593" i="28"/>
  <c r="F593" i="28" s="1"/>
  <c r="E593" i="114"/>
  <c r="F593" i="114" s="1"/>
  <c r="G593" i="114" s="1"/>
  <c r="E800" i="28"/>
  <c r="F800" i="28" s="1"/>
  <c r="E800" i="114"/>
  <c r="F800" i="114" s="1"/>
  <c r="G800" i="114" s="1"/>
  <c r="E681" i="28"/>
  <c r="F681" i="28" s="1"/>
  <c r="E681" i="114"/>
  <c r="F681" i="114" s="1"/>
  <c r="G681" i="114" s="1"/>
  <c r="K642" i="114"/>
  <c r="L642" i="114" s="1"/>
  <c r="M642" i="114" s="1"/>
  <c r="K642" i="28"/>
  <c r="L642" i="28" s="1"/>
  <c r="M642" i="28" s="1"/>
  <c r="K569" i="114"/>
  <c r="L569" i="114" s="1"/>
  <c r="M569" i="114" s="1"/>
  <c r="K569" i="28"/>
  <c r="L569" i="28" s="1"/>
  <c r="M569" i="28" s="1"/>
  <c r="K651" i="114"/>
  <c r="L651" i="114" s="1"/>
  <c r="M651" i="114" s="1"/>
  <c r="K651" i="28"/>
  <c r="L651" i="28" s="1"/>
  <c r="M651" i="28" s="1"/>
  <c r="K653" i="114"/>
  <c r="L653" i="114" s="1"/>
  <c r="M653" i="114" s="1"/>
  <c r="K653" i="28"/>
  <c r="L653" i="28" s="1"/>
  <c r="M653" i="28" s="1"/>
  <c r="K832" i="114"/>
  <c r="L832" i="114" s="1"/>
  <c r="M832" i="114" s="1"/>
  <c r="K832" i="28"/>
  <c r="L832" i="28" s="1"/>
  <c r="K661" i="114"/>
  <c r="L661" i="114" s="1"/>
  <c r="M661" i="114" s="1"/>
  <c r="K661" i="28"/>
  <c r="L661" i="28" s="1"/>
  <c r="K442" i="28"/>
  <c r="L442" i="28" s="1"/>
  <c r="M442" i="28" s="1"/>
  <c r="K442" i="114"/>
  <c r="L442" i="114" s="1"/>
  <c r="M442" i="114" s="1"/>
  <c r="E356" i="28"/>
  <c r="F356" i="28" s="1"/>
  <c r="E356" i="114"/>
  <c r="F356" i="114" s="1"/>
  <c r="G356" i="114" s="1"/>
  <c r="E845" i="28"/>
  <c r="F845" i="28" s="1"/>
  <c r="E845" i="114"/>
  <c r="F845" i="114" s="1"/>
  <c r="G845" i="114" s="1"/>
  <c r="E835" i="28"/>
  <c r="F835" i="28" s="1"/>
  <c r="E835" i="114"/>
  <c r="F835" i="114" s="1"/>
  <c r="G835" i="114" s="1"/>
  <c r="E413" i="28"/>
  <c r="F413" i="28" s="1"/>
  <c r="E413" i="114"/>
  <c r="F413" i="114" s="1"/>
  <c r="G413" i="114" s="1"/>
  <c r="E420" i="28"/>
  <c r="F420" i="28" s="1"/>
  <c r="E420" i="114"/>
  <c r="F420" i="114" s="1"/>
  <c r="G420" i="114" s="1"/>
  <c r="E432" i="28"/>
  <c r="F432" i="28" s="1"/>
  <c r="E691" i="114"/>
  <c r="F691" i="114" s="1"/>
  <c r="G691" i="114" s="1"/>
  <c r="E432" i="114"/>
  <c r="F432" i="114" s="1"/>
  <c r="G432" i="114" s="1"/>
  <c r="E691" i="28"/>
  <c r="F691" i="28" s="1"/>
  <c r="G691" i="28" s="1"/>
  <c r="E641" i="28"/>
  <c r="F641" i="28" s="1"/>
  <c r="E641" i="114"/>
  <c r="F641" i="114" s="1"/>
  <c r="G641" i="114" s="1"/>
  <c r="E646" i="28"/>
  <c r="F646" i="28" s="1"/>
  <c r="E646" i="114"/>
  <c r="F646" i="114" s="1"/>
  <c r="G646" i="114" s="1"/>
  <c r="E844" i="28"/>
  <c r="F844" i="28" s="1"/>
  <c r="E844" i="114"/>
  <c r="F844" i="114" s="1"/>
  <c r="G844" i="114" s="1"/>
  <c r="E657" i="28"/>
  <c r="F657" i="28" s="1"/>
  <c r="E657" i="114"/>
  <c r="F657" i="114" s="1"/>
  <c r="G657" i="114" s="1"/>
  <c r="E667" i="28"/>
  <c r="F667" i="28" s="1"/>
  <c r="E667" i="114"/>
  <c r="F667" i="114" s="1"/>
  <c r="G667" i="114" s="1"/>
  <c r="E671" i="28"/>
  <c r="F671" i="28" s="1"/>
  <c r="E671" i="114"/>
  <c r="F671" i="114" s="1"/>
  <c r="G671" i="114" s="1"/>
  <c r="E801" i="28"/>
  <c r="F801" i="28" s="1"/>
  <c r="E801" i="114"/>
  <c r="F801" i="114" s="1"/>
  <c r="G801" i="114" s="1"/>
  <c r="E699" i="28"/>
  <c r="F699" i="28" s="1"/>
  <c r="E699" i="114"/>
  <c r="F699" i="114" s="1"/>
  <c r="G699" i="114" s="1"/>
  <c r="K540" i="114"/>
  <c r="L540" i="114" s="1"/>
  <c r="M540" i="114" s="1"/>
  <c r="K540" i="28"/>
  <c r="L540" i="28" s="1"/>
  <c r="K664" i="28"/>
  <c r="K664" i="114"/>
  <c r="L664" i="114" s="1"/>
  <c r="M664" i="114" s="1"/>
  <c r="K609" i="114"/>
  <c r="L609" i="114" s="1"/>
  <c r="M609" i="114" s="1"/>
  <c r="K609" i="28"/>
  <c r="L609" i="28" s="1"/>
  <c r="M609" i="28" s="1"/>
  <c r="K419" i="28"/>
  <c r="K419" i="114"/>
  <c r="L419" i="114" s="1"/>
  <c r="M419" i="114" s="1"/>
  <c r="K541" i="114"/>
  <c r="L541" i="114" s="1"/>
  <c r="M541" i="114" s="1"/>
  <c r="K541" i="28"/>
  <c r="L541" i="28" s="1"/>
  <c r="K219" i="28"/>
  <c r="K219" i="114"/>
  <c r="L219" i="114" s="1"/>
  <c r="M219" i="114" s="1"/>
  <c r="L664" i="28"/>
  <c r="M664" i="28" s="1"/>
  <c r="L343" i="28"/>
  <c r="M343" i="28" s="1"/>
  <c r="L8" i="28"/>
  <c r="M8" i="28" s="1"/>
  <c r="L342" i="28"/>
  <c r="M342" i="28" s="1"/>
  <c r="L419" i="28"/>
  <c r="M419" i="28" s="1"/>
  <c r="L219" i="28"/>
  <c r="M219" i="28" s="1"/>
  <c r="L644" i="28"/>
  <c r="M644" i="28" s="1"/>
  <c r="E240" i="100"/>
  <c r="H240" i="100" s="1"/>
  <c r="E242" i="100" s="1"/>
  <c r="H242" i="100" s="1"/>
  <c r="K489" i="114"/>
  <c r="L489" i="114" s="1"/>
  <c r="M489" i="114" s="1"/>
  <c r="K489" i="28"/>
  <c r="L489" i="28" s="1"/>
  <c r="K488" i="28"/>
  <c r="L488" i="28" s="1"/>
  <c r="K488" i="114"/>
  <c r="L488" i="114" s="1"/>
  <c r="M488" i="114" s="1"/>
  <c r="K38" i="28"/>
  <c r="L38" i="28" s="1"/>
  <c r="K38" i="114"/>
  <c r="L38" i="114" s="1"/>
  <c r="M38" i="114" s="1"/>
  <c r="K33" i="28"/>
  <c r="L33" i="28" s="1"/>
  <c r="K33" i="114"/>
  <c r="L33" i="114" s="1"/>
  <c r="M33" i="114" s="1"/>
  <c r="K14" i="28"/>
  <c r="K14" i="114"/>
  <c r="L14" i="114" s="1"/>
  <c r="M14" i="114" s="1"/>
  <c r="G836" i="28"/>
  <c r="G608" i="28"/>
  <c r="G869" i="28"/>
  <c r="G680" i="28"/>
  <c r="G297" i="28"/>
  <c r="G354" i="28"/>
  <c r="G839" i="28"/>
  <c r="G426" i="28"/>
  <c r="G442" i="28"/>
  <c r="G701" i="28"/>
  <c r="G343" i="28"/>
  <c r="G355" i="28"/>
  <c r="G368" i="28"/>
  <c r="G391" i="28"/>
  <c r="G842" i="28"/>
  <c r="G681" i="28"/>
  <c r="G688" i="28"/>
  <c r="G653" i="28"/>
  <c r="G342" i="28"/>
  <c r="G361" i="28"/>
  <c r="G870" i="28"/>
  <c r="G356" i="28"/>
  <c r="G845" i="28"/>
  <c r="G835" i="28"/>
  <c r="G646" i="28"/>
  <c r="G667" i="28"/>
  <c r="G699" i="28"/>
  <c r="E669" i="100"/>
  <c r="H669" i="100" s="1"/>
  <c r="K366" i="28"/>
  <c r="H375" i="100"/>
  <c r="K207" i="28"/>
  <c r="L207" i="28" s="1"/>
  <c r="H403" i="100"/>
  <c r="H360" i="100"/>
  <c r="K177" i="28"/>
  <c r="L177" i="28" s="1"/>
  <c r="G670" i="100"/>
  <c r="H670" i="100" s="1"/>
  <c r="J637" i="100"/>
  <c r="J638" i="100" s="1"/>
  <c r="H313" i="100"/>
  <c r="H314" i="100"/>
  <c r="G315" i="100" s="1"/>
  <c r="H326" i="100"/>
  <c r="H631" i="100"/>
  <c r="H632" i="100"/>
  <c r="G633" i="100" s="1"/>
  <c r="H284" i="98"/>
  <c r="H340" i="98"/>
  <c r="E455" i="28"/>
  <c r="F455" i="28" s="1"/>
  <c r="N455" i="28" s="1"/>
  <c r="R455" i="28" s="1"/>
  <c r="H348" i="98"/>
  <c r="E481" i="28"/>
  <c r="F481" i="28" s="1"/>
  <c r="E305" i="98"/>
  <c r="H305" i="98" s="1"/>
  <c r="H307" i="98" s="1"/>
  <c r="E207" i="28"/>
  <c r="F207" i="28" s="1"/>
  <c r="H205" i="98"/>
  <c r="H352" i="98"/>
  <c r="H360" i="98"/>
  <c r="H645" i="100"/>
  <c r="G646" i="100" s="1"/>
  <c r="H644" i="100"/>
  <c r="H624" i="100"/>
  <c r="H625" i="100"/>
  <c r="G626" i="100" s="1"/>
  <c r="K333" i="114" s="1"/>
  <c r="L333" i="114" s="1"/>
  <c r="M333" i="114" s="1"/>
  <c r="E584" i="100"/>
  <c r="H583" i="100"/>
  <c r="H637" i="100"/>
  <c r="H638" i="100"/>
  <c r="G639" i="100" s="1"/>
  <c r="H281" i="100"/>
  <c r="H282" i="100"/>
  <c r="H473" i="100"/>
  <c r="H474" i="100"/>
  <c r="G475" i="100" s="1"/>
  <c r="H328" i="100"/>
  <c r="C330" i="100"/>
  <c r="H330" i="100" s="1"/>
  <c r="G548" i="100"/>
  <c r="H548" i="100" s="1"/>
  <c r="H547" i="100"/>
  <c r="H363" i="100"/>
  <c r="G361" i="100"/>
  <c r="C329" i="100"/>
  <c r="H329" i="100" s="1"/>
  <c r="H327" i="100"/>
  <c r="H600" i="100"/>
  <c r="G601" i="100" s="1"/>
  <c r="K332" i="114" s="1"/>
  <c r="L332" i="114" s="1"/>
  <c r="M332" i="114" s="1"/>
  <c r="H599" i="100"/>
  <c r="D509" i="100"/>
  <c r="H508" i="100"/>
  <c r="H378" i="100"/>
  <c r="G376" i="100"/>
  <c r="D505" i="100"/>
  <c r="D501" i="100"/>
  <c r="H500" i="100"/>
  <c r="H406" i="100"/>
  <c r="G407" i="100" s="1"/>
  <c r="H409" i="100"/>
  <c r="G404" i="100"/>
  <c r="H540" i="98"/>
  <c r="H541" i="98" s="1"/>
  <c r="H592" i="98"/>
  <c r="H593" i="98" s="1"/>
  <c r="E333" i="114" s="1"/>
  <c r="F333" i="114" s="1"/>
  <c r="G333" i="114" s="1"/>
  <c r="H1037" i="98"/>
  <c r="H100" i="98"/>
  <c r="H101" i="98" s="1"/>
  <c r="H295" i="98"/>
  <c r="H296" i="98" s="1"/>
  <c r="E177" i="114" s="1"/>
  <c r="F177" i="114" s="1"/>
  <c r="G177" i="114" s="1"/>
  <c r="H965" i="98"/>
  <c r="H1010" i="98"/>
  <c r="H1015" i="98"/>
  <c r="H1023" i="98"/>
  <c r="H1028" i="98"/>
  <c r="H979" i="98"/>
  <c r="E651" i="114" s="1"/>
  <c r="F651" i="114" s="1"/>
  <c r="G651" i="114" s="1"/>
  <c r="H424" i="98"/>
  <c r="H655" i="98"/>
  <c r="E365" i="114" s="1"/>
  <c r="F365" i="114" s="1"/>
  <c r="G365" i="114" s="1"/>
  <c r="H669" i="98"/>
  <c r="H685" i="98"/>
  <c r="H883" i="98"/>
  <c r="H928" i="98"/>
  <c r="H929" i="98" s="1"/>
  <c r="H935" i="98"/>
  <c r="H941" i="98"/>
  <c r="H1004" i="98"/>
  <c r="H614" i="98"/>
  <c r="H1044" i="98"/>
  <c r="H37" i="98"/>
  <c r="H38" i="98" s="1"/>
  <c r="H121" i="98"/>
  <c r="H185" i="98"/>
  <c r="H186" i="98" s="1"/>
  <c r="E489" i="114" s="1"/>
  <c r="F489" i="114" s="1"/>
  <c r="G489" i="114" s="1"/>
  <c r="H369" i="98"/>
  <c r="H370" i="98" s="1"/>
  <c r="H419" i="98"/>
  <c r="H420" i="98" s="1"/>
  <c r="H486" i="98"/>
  <c r="E943" i="98" s="1"/>
  <c r="H943" i="98" s="1"/>
  <c r="H948" i="98" s="1"/>
  <c r="E639" i="114" s="1"/>
  <c r="F639" i="114" s="1"/>
  <c r="G639" i="114" s="1"/>
  <c r="H531" i="98"/>
  <c r="E950" i="98" s="1"/>
  <c r="H950" i="98" s="1"/>
  <c r="H868" i="98"/>
  <c r="H921" i="98"/>
  <c r="H922" i="98" s="1"/>
  <c r="H992" i="98"/>
  <c r="E652" i="114" s="1"/>
  <c r="F652" i="114" s="1"/>
  <c r="G652" i="114" s="1"/>
  <c r="H374" i="98"/>
  <c r="H647" i="98"/>
  <c r="H663" i="98"/>
  <c r="E366" i="114" s="1"/>
  <c r="F366" i="114" s="1"/>
  <c r="G366" i="114" s="1"/>
  <c r="H711" i="98"/>
  <c r="H735" i="98"/>
  <c r="H49" i="98"/>
  <c r="H50" i="98" s="1"/>
  <c r="H71" i="98"/>
  <c r="H72" i="98" s="1"/>
  <c r="H29" i="98"/>
  <c r="H30" i="98" s="1"/>
  <c r="H241" i="98"/>
  <c r="H242" i="98" s="1"/>
  <c r="E81" i="114" s="1"/>
  <c r="F81" i="114" s="1"/>
  <c r="G81" i="114" s="1"/>
  <c r="H253" i="98"/>
  <c r="H254" i="98" s="1"/>
  <c r="H272" i="98"/>
  <c r="H273" i="98" s="1"/>
  <c r="E128" i="114" s="1"/>
  <c r="F128" i="114" s="1"/>
  <c r="G128" i="114" s="1"/>
  <c r="H317" i="98"/>
  <c r="H327" i="98"/>
  <c r="E448" i="114" s="1"/>
  <c r="F448" i="114" s="1"/>
  <c r="G448" i="114" s="1"/>
  <c r="H385" i="98"/>
  <c r="H386" i="98" s="1"/>
  <c r="H410" i="98"/>
  <c r="H411" i="98" s="1"/>
  <c r="H961" i="98"/>
  <c r="H1068" i="98"/>
  <c r="H838" i="98"/>
  <c r="H46" i="97"/>
  <c r="H45" i="97"/>
  <c r="H44" i="97"/>
  <c r="H43" i="97"/>
  <c r="H42" i="97"/>
  <c r="H38" i="97"/>
  <c r="H35" i="97"/>
  <c r="H34" i="97"/>
  <c r="H30" i="97"/>
  <c r="H29" i="97"/>
  <c r="H27" i="97"/>
  <c r="H26" i="97"/>
  <c r="H21" i="97"/>
  <c r="H20" i="97"/>
  <c r="H19" i="97"/>
  <c r="H18" i="97"/>
  <c r="H16" i="97"/>
  <c r="H15" i="97"/>
  <c r="H14" i="97"/>
  <c r="H13" i="97"/>
  <c r="H11" i="97"/>
  <c r="H10" i="97"/>
  <c r="H9" i="97"/>
  <c r="H8" i="97"/>
  <c r="H7" i="97"/>
  <c r="E38" i="28" l="1"/>
  <c r="F38" i="28" s="1"/>
  <c r="E38" i="114"/>
  <c r="F38" i="114" s="1"/>
  <c r="G38" i="114" s="1"/>
  <c r="E634" i="28"/>
  <c r="F634" i="28" s="1"/>
  <c r="E634" i="114"/>
  <c r="F634" i="114" s="1"/>
  <c r="G634" i="114" s="1"/>
  <c r="E326" i="28"/>
  <c r="F326" i="28" s="1"/>
  <c r="E326" i="114"/>
  <c r="F326" i="114" s="1"/>
  <c r="G326" i="114" s="1"/>
  <c r="E14" i="28"/>
  <c r="F14" i="28" s="1"/>
  <c r="E14" i="114"/>
  <c r="F14" i="114" s="1"/>
  <c r="G14" i="114" s="1"/>
  <c r="E419" i="28"/>
  <c r="F419" i="28" s="1"/>
  <c r="E419" i="114"/>
  <c r="F419" i="114" s="1"/>
  <c r="G419" i="114" s="1"/>
  <c r="E656" i="28"/>
  <c r="F656" i="28" s="1"/>
  <c r="E656" i="114"/>
  <c r="F656" i="114" s="1"/>
  <c r="G656" i="114" s="1"/>
  <c r="E664" i="28"/>
  <c r="F664" i="28" s="1"/>
  <c r="E664" i="114"/>
  <c r="F664" i="114" s="1"/>
  <c r="G664" i="114" s="1"/>
  <c r="E482" i="28"/>
  <c r="F482" i="28" s="1"/>
  <c r="E482" i="114"/>
  <c r="F482" i="114" s="1"/>
  <c r="G482" i="114" s="1"/>
  <c r="K85" i="28"/>
  <c r="L85" i="28" s="1"/>
  <c r="K85" i="114"/>
  <c r="L85" i="114" s="1"/>
  <c r="M85" i="114" s="1"/>
  <c r="K484" i="114"/>
  <c r="L484" i="114" s="1"/>
  <c r="M484" i="114" s="1"/>
  <c r="K484" i="28"/>
  <c r="L484" i="28" s="1"/>
  <c r="E703" i="28"/>
  <c r="F703" i="28" s="1"/>
  <c r="E703" i="114"/>
  <c r="F703" i="114" s="1"/>
  <c r="G703" i="114" s="1"/>
  <c r="E312" i="28"/>
  <c r="F312" i="28" s="1"/>
  <c r="E312" i="114"/>
  <c r="F312" i="114" s="1"/>
  <c r="G312" i="114" s="1"/>
  <c r="E320" i="28"/>
  <c r="F320" i="28" s="1"/>
  <c r="E320" i="114"/>
  <c r="F320" i="114" s="1"/>
  <c r="G320" i="114" s="1"/>
  <c r="E569" i="28"/>
  <c r="F569" i="28" s="1"/>
  <c r="E569" i="114"/>
  <c r="F569" i="114" s="1"/>
  <c r="G569" i="114" s="1"/>
  <c r="E313" i="28"/>
  <c r="F313" i="28" s="1"/>
  <c r="E313" i="114"/>
  <c r="F313" i="114" s="1"/>
  <c r="G313" i="114" s="1"/>
  <c r="E83" i="28"/>
  <c r="F83" i="28" s="1"/>
  <c r="E83" i="114"/>
  <c r="F83" i="114" s="1"/>
  <c r="G83" i="114" s="1"/>
  <c r="E33" i="28"/>
  <c r="F33" i="28" s="1"/>
  <c r="E33" i="114"/>
  <c r="F33" i="114" s="1"/>
  <c r="G33" i="114" s="1"/>
  <c r="E357" i="28"/>
  <c r="F357" i="28" s="1"/>
  <c r="E357" i="114"/>
  <c r="F357" i="114" s="1"/>
  <c r="G357" i="114" s="1"/>
  <c r="E570" i="28"/>
  <c r="F570" i="28" s="1"/>
  <c r="E570" i="114"/>
  <c r="F570" i="114" s="1"/>
  <c r="G570" i="114" s="1"/>
  <c r="E311" i="28"/>
  <c r="F311" i="28" s="1"/>
  <c r="E311" i="114"/>
  <c r="F311" i="114" s="1"/>
  <c r="G311" i="114" s="1"/>
  <c r="E668" i="28"/>
  <c r="F668" i="28" s="1"/>
  <c r="E668" i="114"/>
  <c r="F668" i="114" s="1"/>
  <c r="G668" i="114" s="1"/>
  <c r="E832" i="28"/>
  <c r="F832" i="28" s="1"/>
  <c r="E832" i="114"/>
  <c r="F832" i="114" s="1"/>
  <c r="G832" i="114" s="1"/>
  <c r="E386" i="28"/>
  <c r="F386" i="28" s="1"/>
  <c r="E386" i="114"/>
  <c r="F386" i="114" s="1"/>
  <c r="G386" i="114" s="1"/>
  <c r="E661" i="28"/>
  <c r="F661" i="28" s="1"/>
  <c r="E661" i="114"/>
  <c r="F661" i="114" s="1"/>
  <c r="G661" i="114" s="1"/>
  <c r="E644" i="28"/>
  <c r="F644" i="28" s="1"/>
  <c r="E644" i="114"/>
  <c r="F644" i="114" s="1"/>
  <c r="G644" i="114" s="1"/>
  <c r="K449" i="28"/>
  <c r="L449" i="28" s="1"/>
  <c r="K449" i="114"/>
  <c r="L449" i="114" s="1"/>
  <c r="M449" i="114" s="1"/>
  <c r="K208" i="28"/>
  <c r="L208" i="28" s="1"/>
  <c r="K208" i="114"/>
  <c r="L208" i="114" s="1"/>
  <c r="M208" i="114" s="1"/>
  <c r="K178" i="28"/>
  <c r="L178" i="28" s="1"/>
  <c r="K178" i="114"/>
  <c r="L178" i="114" s="1"/>
  <c r="M178" i="114" s="1"/>
  <c r="K81" i="28"/>
  <c r="L81" i="28" s="1"/>
  <c r="K81" i="114"/>
  <c r="L81" i="114" s="1"/>
  <c r="M81" i="114" s="1"/>
  <c r="K335" i="28"/>
  <c r="L335" i="28" s="1"/>
  <c r="K335" i="114"/>
  <c r="L335" i="114" s="1"/>
  <c r="M335" i="114" s="1"/>
  <c r="E693" i="28"/>
  <c r="F693" i="28" s="1"/>
  <c r="E693" i="114"/>
  <c r="F693" i="114" s="1"/>
  <c r="E337" i="28"/>
  <c r="F337" i="28" s="1"/>
  <c r="E337" i="114"/>
  <c r="F337" i="114" s="1"/>
  <c r="G337" i="114" s="1"/>
  <c r="E636" i="28"/>
  <c r="F636" i="28" s="1"/>
  <c r="E636" i="114"/>
  <c r="F636" i="114" s="1"/>
  <c r="G636" i="114" s="1"/>
  <c r="E660" i="28"/>
  <c r="F660" i="28" s="1"/>
  <c r="E660" i="114"/>
  <c r="F660" i="114" s="1"/>
  <c r="G660" i="114" s="1"/>
  <c r="E332" i="28"/>
  <c r="F332" i="28" s="1"/>
  <c r="E332" i="114"/>
  <c r="F332" i="114" s="1"/>
  <c r="G332" i="114" s="1"/>
  <c r="K337" i="28"/>
  <c r="L337" i="28" s="1"/>
  <c r="K337" i="114"/>
  <c r="L337" i="114" s="1"/>
  <c r="M337" i="114" s="1"/>
  <c r="R455" i="114"/>
  <c r="S455" i="114" s="1"/>
  <c r="O455" i="114"/>
  <c r="E568" i="28"/>
  <c r="F568" i="28" s="1"/>
  <c r="E568" i="114"/>
  <c r="F568" i="114" s="1"/>
  <c r="G568" i="114" s="1"/>
  <c r="E642" i="28"/>
  <c r="F642" i="28" s="1"/>
  <c r="E642" i="114"/>
  <c r="F642" i="114" s="1"/>
  <c r="G642" i="114" s="1"/>
  <c r="E219" i="28"/>
  <c r="F219" i="28" s="1"/>
  <c r="E219" i="114"/>
  <c r="F219" i="114" s="1"/>
  <c r="G219" i="114" s="1"/>
  <c r="E8" i="28"/>
  <c r="F8" i="28" s="1"/>
  <c r="E8" i="114"/>
  <c r="F8" i="114" s="1"/>
  <c r="G8" i="114" s="1"/>
  <c r="E47" i="28"/>
  <c r="F47" i="28" s="1"/>
  <c r="E47" i="114"/>
  <c r="F47" i="114" s="1"/>
  <c r="G47" i="114" s="1"/>
  <c r="E655" i="28"/>
  <c r="F655" i="28" s="1"/>
  <c r="E655" i="114"/>
  <c r="F655" i="114" s="1"/>
  <c r="G655" i="114" s="1"/>
  <c r="E609" i="28"/>
  <c r="F609" i="28" s="1"/>
  <c r="E609" i="114"/>
  <c r="F609" i="114" s="1"/>
  <c r="G609" i="114" s="1"/>
  <c r="E327" i="28"/>
  <c r="F327" i="28" s="1"/>
  <c r="E327" i="114"/>
  <c r="F327" i="114" s="1"/>
  <c r="G327" i="114" s="1"/>
  <c r="E658" i="28"/>
  <c r="F658" i="28" s="1"/>
  <c r="E658" i="114"/>
  <c r="F658" i="114" s="1"/>
  <c r="G658" i="114" s="1"/>
  <c r="E488" i="28"/>
  <c r="F488" i="28" s="1"/>
  <c r="E488" i="114"/>
  <c r="F488" i="114" s="1"/>
  <c r="G488" i="114" s="1"/>
  <c r="K448" i="28"/>
  <c r="L448" i="28" s="1"/>
  <c r="K448" i="114"/>
  <c r="L448" i="114" s="1"/>
  <c r="M448" i="114" s="1"/>
  <c r="K313" i="114"/>
  <c r="L313" i="114" s="1"/>
  <c r="M313" i="114" s="1"/>
  <c r="K313" i="28"/>
  <c r="L313" i="28" s="1"/>
  <c r="K336" i="28"/>
  <c r="L336" i="28" s="1"/>
  <c r="K336" i="114"/>
  <c r="L336" i="114" s="1"/>
  <c r="M336" i="114" s="1"/>
  <c r="E281" i="28"/>
  <c r="F281" i="28" s="1"/>
  <c r="E281" i="114"/>
  <c r="F281" i="114" s="1"/>
  <c r="G281" i="114" s="1"/>
  <c r="E208" i="28"/>
  <c r="F208" i="28" s="1"/>
  <c r="E208" i="114"/>
  <c r="F208" i="114" s="1"/>
  <c r="G208" i="114" s="1"/>
  <c r="E456" i="28"/>
  <c r="F456" i="28" s="1"/>
  <c r="N456" i="28" s="1"/>
  <c r="R456" i="28" s="1"/>
  <c r="E456" i="114"/>
  <c r="F456" i="114" s="1"/>
  <c r="L366" i="28"/>
  <c r="M366" i="28" s="1"/>
  <c r="E244" i="100"/>
  <c r="H244" i="100" s="1"/>
  <c r="K491" i="114"/>
  <c r="L491" i="114" s="1"/>
  <c r="M491" i="114" s="1"/>
  <c r="K490" i="114"/>
  <c r="L490" i="114" s="1"/>
  <c r="M490" i="114" s="1"/>
  <c r="K491" i="28"/>
  <c r="L491" i="28" s="1"/>
  <c r="K490" i="28"/>
  <c r="L490" i="28" s="1"/>
  <c r="L14" i="28"/>
  <c r="M14" i="28" s="1"/>
  <c r="G642" i="28"/>
  <c r="G8" i="28"/>
  <c r="G609" i="28"/>
  <c r="G14" i="28"/>
  <c r="G419" i="28"/>
  <c r="G664" i="28"/>
  <c r="G219" i="28"/>
  <c r="G569" i="28"/>
  <c r="G357" i="28"/>
  <c r="G570" i="28"/>
  <c r="G311" i="28"/>
  <c r="G668" i="28"/>
  <c r="G644" i="28"/>
  <c r="G568" i="28"/>
  <c r="G312" i="28"/>
  <c r="G693" i="28"/>
  <c r="H672" i="100"/>
  <c r="E923" i="100"/>
  <c r="H923" i="100" s="1"/>
  <c r="K332" i="28"/>
  <c r="L332" i="28" s="1"/>
  <c r="E648" i="100"/>
  <c r="H648" i="100" s="1"/>
  <c r="K333" i="28"/>
  <c r="L333" i="28" s="1"/>
  <c r="J333" i="100"/>
  <c r="J334" i="100" s="1"/>
  <c r="E188" i="98"/>
  <c r="H188" i="98" s="1"/>
  <c r="E489" i="28"/>
  <c r="F489" i="28" s="1"/>
  <c r="E630" i="98"/>
  <c r="H630" i="98" s="1"/>
  <c r="E365" i="28"/>
  <c r="F365" i="28" s="1"/>
  <c r="E298" i="98"/>
  <c r="H298" i="98" s="1"/>
  <c r="E177" i="28"/>
  <c r="F177" i="28" s="1"/>
  <c r="E329" i="98"/>
  <c r="H329" i="98" s="1"/>
  <c r="E448" i="28"/>
  <c r="F448" i="28" s="1"/>
  <c r="E633" i="98"/>
  <c r="H633" i="98" s="1"/>
  <c r="E652" i="28"/>
  <c r="F652" i="28" s="1"/>
  <c r="E1073" i="98"/>
  <c r="H1073" i="98" s="1"/>
  <c r="E639" i="28"/>
  <c r="F639" i="28" s="1"/>
  <c r="E631" i="98"/>
  <c r="H631" i="98" s="1"/>
  <c r="E366" i="28"/>
  <c r="F366" i="28" s="1"/>
  <c r="E632" i="98"/>
  <c r="H632" i="98" s="1"/>
  <c r="E651" i="28"/>
  <c r="F651" i="28" s="1"/>
  <c r="E617" i="98"/>
  <c r="H617" i="98" s="1"/>
  <c r="E333" i="28"/>
  <c r="F333" i="28" s="1"/>
  <c r="E275" i="98"/>
  <c r="H275" i="98" s="1"/>
  <c r="E128" i="28"/>
  <c r="F128" i="28" s="1"/>
  <c r="E244" i="98"/>
  <c r="H244" i="98" s="1"/>
  <c r="H246" i="98" s="1"/>
  <c r="E82" i="114" s="1"/>
  <c r="F82" i="114" s="1"/>
  <c r="G82" i="114" s="1"/>
  <c r="E81" i="28"/>
  <c r="F81" i="28" s="1"/>
  <c r="H532" i="98"/>
  <c r="H533" i="98" s="1"/>
  <c r="H634" i="98"/>
  <c r="H635" i="98" s="1"/>
  <c r="H334" i="100"/>
  <c r="H333" i="100"/>
  <c r="G379" i="100"/>
  <c r="H381" i="100"/>
  <c r="G382" i="100" s="1"/>
  <c r="G364" i="100"/>
  <c r="H366" i="100"/>
  <c r="G367" i="100" s="1"/>
  <c r="H584" i="100"/>
  <c r="E585" i="100"/>
  <c r="H501" i="100"/>
  <c r="D506" i="100"/>
  <c r="H506" i="100" s="1"/>
  <c r="H412" i="100"/>
  <c r="G413" i="100" s="1"/>
  <c r="G410" i="100"/>
  <c r="D511" i="100"/>
  <c r="H505" i="100"/>
  <c r="H509" i="100"/>
  <c r="D510" i="100"/>
  <c r="G283" i="100"/>
  <c r="H285" i="100"/>
  <c r="J289" i="100" s="1"/>
  <c r="J290" i="100" s="1"/>
  <c r="H22" i="97"/>
  <c r="H31" i="97"/>
  <c r="H36" i="97"/>
  <c r="H47" i="97"/>
  <c r="E344" i="28" l="1"/>
  <c r="F344" i="28" s="1"/>
  <c r="E344" i="114"/>
  <c r="F344" i="114" s="1"/>
  <c r="G344" i="114" s="1"/>
  <c r="K450" i="28"/>
  <c r="L450" i="28" s="1"/>
  <c r="K450" i="114"/>
  <c r="L450" i="114" s="1"/>
  <c r="M450" i="114" s="1"/>
  <c r="K210" i="28"/>
  <c r="L210" i="28" s="1"/>
  <c r="K210" i="114"/>
  <c r="L210" i="114" s="1"/>
  <c r="M210" i="114" s="1"/>
  <c r="K451" i="28"/>
  <c r="L451" i="28" s="1"/>
  <c r="K451" i="114"/>
  <c r="L451" i="114" s="1"/>
  <c r="M451" i="114" s="1"/>
  <c r="K209" i="28"/>
  <c r="L209" i="28" s="1"/>
  <c r="K209" i="114"/>
  <c r="L209" i="114" s="1"/>
  <c r="M209" i="114" s="1"/>
  <c r="E331" i="28"/>
  <c r="F331" i="28" s="1"/>
  <c r="E331" i="114"/>
  <c r="F331" i="114" s="1"/>
  <c r="E694" i="28"/>
  <c r="F694" i="28" s="1"/>
  <c r="E694" i="114"/>
  <c r="F694" i="114" s="1"/>
  <c r="G694" i="114" s="1"/>
  <c r="E449" i="28"/>
  <c r="F449" i="28" s="1"/>
  <c r="E449" i="114"/>
  <c r="F449" i="114" s="1"/>
  <c r="G449" i="114" s="1"/>
  <c r="K344" i="28"/>
  <c r="K344" i="114"/>
  <c r="L344" i="114" s="1"/>
  <c r="M344" i="114" s="1"/>
  <c r="K180" i="28"/>
  <c r="L180" i="28" s="1"/>
  <c r="K180" i="114"/>
  <c r="L180" i="114" s="1"/>
  <c r="M180" i="114" s="1"/>
  <c r="K338" i="28"/>
  <c r="K338" i="114"/>
  <c r="L338" i="114" s="1"/>
  <c r="M338" i="114" s="1"/>
  <c r="G456" i="114"/>
  <c r="N456" i="114"/>
  <c r="G693" i="114"/>
  <c r="K179" i="28"/>
  <c r="L179" i="28" s="1"/>
  <c r="K179" i="114"/>
  <c r="L179" i="114" s="1"/>
  <c r="M179" i="114" s="1"/>
  <c r="E338" i="28"/>
  <c r="F338" i="28" s="1"/>
  <c r="E338" i="114"/>
  <c r="F338" i="114" s="1"/>
  <c r="G338" i="114" s="1"/>
  <c r="E178" i="28"/>
  <c r="F178" i="28" s="1"/>
  <c r="E178" i="114"/>
  <c r="F178" i="114" s="1"/>
  <c r="G178" i="114" s="1"/>
  <c r="L338" i="28"/>
  <c r="M338" i="28" s="1"/>
  <c r="L344" i="28"/>
  <c r="M344" i="28" s="1"/>
  <c r="K492" i="114"/>
  <c r="L492" i="114" s="1"/>
  <c r="M492" i="114" s="1"/>
  <c r="K492" i="28"/>
  <c r="L492" i="28" s="1"/>
  <c r="G344" i="28"/>
  <c r="G338" i="28"/>
  <c r="G652" i="28"/>
  <c r="G651" i="28"/>
  <c r="G639" i="28"/>
  <c r="G365" i="28"/>
  <c r="G366" i="28"/>
  <c r="G694" i="28"/>
  <c r="H206" i="98"/>
  <c r="H193" i="98"/>
  <c r="H247" i="98"/>
  <c r="E82" i="28"/>
  <c r="F82" i="28" s="1"/>
  <c r="H278" i="98"/>
  <c r="H285" i="98" s="1"/>
  <c r="D516" i="100"/>
  <c r="H510" i="100"/>
  <c r="E586" i="100"/>
  <c r="H586" i="100" s="1"/>
  <c r="H585" i="100"/>
  <c r="G335" i="100"/>
  <c r="H337" i="100"/>
  <c r="G338" i="100" s="1"/>
  <c r="K129" i="114" s="1"/>
  <c r="L129" i="114" s="1"/>
  <c r="M129" i="114" s="1"/>
  <c r="H290" i="100"/>
  <c r="G291" i="100" s="1"/>
  <c r="K82" i="114" s="1"/>
  <c r="L82" i="114" s="1"/>
  <c r="M82" i="114" s="1"/>
  <c r="H289" i="100"/>
  <c r="H511" i="100"/>
  <c r="D512" i="100"/>
  <c r="H114" i="96"/>
  <c r="G65" i="82" s="1"/>
  <c r="H112" i="96"/>
  <c r="G64" i="82" s="1"/>
  <c r="H110" i="96"/>
  <c r="G63" i="82" s="1"/>
  <c r="H108" i="96"/>
  <c r="G62" i="82" s="1"/>
  <c r="K62" i="82" s="1"/>
  <c r="P911" i="114" s="1"/>
  <c r="H106" i="96"/>
  <c r="H102" i="96"/>
  <c r="H101" i="96"/>
  <c r="H98" i="96"/>
  <c r="H97" i="96"/>
  <c r="H96" i="96"/>
  <c r="H90" i="96"/>
  <c r="H89" i="96"/>
  <c r="H88" i="96"/>
  <c r="H87" i="96"/>
  <c r="H86" i="96"/>
  <c r="H82" i="96"/>
  <c r="H81" i="96"/>
  <c r="H80" i="96"/>
  <c r="H79" i="96"/>
  <c r="H76" i="96"/>
  <c r="H75" i="96"/>
  <c r="H74" i="96"/>
  <c r="H73" i="96"/>
  <c r="H72" i="96"/>
  <c r="H68" i="96"/>
  <c r="H67" i="96"/>
  <c r="H66" i="96"/>
  <c r="H65" i="96"/>
  <c r="H64" i="96"/>
  <c r="H63" i="96"/>
  <c r="H62" i="96"/>
  <c r="H61" i="96"/>
  <c r="H60" i="96"/>
  <c r="H59" i="96"/>
  <c r="H58" i="96"/>
  <c r="H57" i="96"/>
  <c r="H56" i="96"/>
  <c r="H52" i="96"/>
  <c r="H50" i="96"/>
  <c r="H47" i="96"/>
  <c r="H45" i="96"/>
  <c r="H41" i="96"/>
  <c r="H40" i="96"/>
  <c r="H39" i="96"/>
  <c r="H38" i="96"/>
  <c r="H37" i="96"/>
  <c r="H34" i="96"/>
  <c r="H33" i="96"/>
  <c r="H32" i="96"/>
  <c r="H31" i="96"/>
  <c r="H29" i="96"/>
  <c r="H24" i="96"/>
  <c r="H26" i="96" s="1"/>
  <c r="H19" i="96"/>
  <c r="H20" i="96" s="1"/>
  <c r="L17" i="96"/>
  <c r="H16" i="96"/>
  <c r="H17" i="96" s="1"/>
  <c r="H13" i="96"/>
  <c r="H12" i="96"/>
  <c r="H11" i="96"/>
  <c r="H8" i="96"/>
  <c r="H5" i="96"/>
  <c r="H6" i="96" s="1"/>
  <c r="H55" i="95"/>
  <c r="H54" i="95"/>
  <c r="H53" i="95"/>
  <c r="H51" i="95"/>
  <c r="H50" i="95"/>
  <c r="H49" i="95"/>
  <c r="H47" i="95"/>
  <c r="H46" i="95"/>
  <c r="H45" i="95"/>
  <c r="H56" i="95" s="1"/>
  <c r="H41" i="95"/>
  <c r="H40" i="95"/>
  <c r="H39" i="95"/>
  <c r="H38" i="95"/>
  <c r="H37" i="95"/>
  <c r="H35" i="95"/>
  <c r="H34" i="95"/>
  <c r="H33" i="95"/>
  <c r="H32" i="95"/>
  <c r="H31" i="95"/>
  <c r="H29" i="95"/>
  <c r="H28" i="95"/>
  <c r="H27" i="95"/>
  <c r="H26" i="95"/>
  <c r="H25" i="95"/>
  <c r="H24" i="95"/>
  <c r="H23" i="95"/>
  <c r="H19" i="95"/>
  <c r="H18" i="95"/>
  <c r="H17" i="95"/>
  <c r="H16" i="95"/>
  <c r="H14" i="95"/>
  <c r="H13" i="95"/>
  <c r="H12" i="95"/>
  <c r="H11" i="95"/>
  <c r="H9" i="95"/>
  <c r="H8" i="95"/>
  <c r="H7" i="95"/>
  <c r="H6" i="95"/>
  <c r="H15" i="94"/>
  <c r="H14" i="94"/>
  <c r="H13" i="94"/>
  <c r="H16" i="94" s="1"/>
  <c r="H10" i="94"/>
  <c r="H9" i="94"/>
  <c r="H8" i="94"/>
  <c r="H11" i="94" s="1"/>
  <c r="H6" i="94"/>
  <c r="K65" i="82" l="1"/>
  <c r="H65" i="82"/>
  <c r="R456" i="114"/>
  <c r="S456" i="114" s="1"/>
  <c r="O456" i="114"/>
  <c r="G331" i="114"/>
  <c r="K63" i="82"/>
  <c r="H63" i="82"/>
  <c r="K128" i="28"/>
  <c r="L128" i="28" s="1"/>
  <c r="K128" i="114"/>
  <c r="L128" i="114" s="1"/>
  <c r="M128" i="114" s="1"/>
  <c r="K64" i="82"/>
  <c r="H64" i="82"/>
  <c r="E130" i="28"/>
  <c r="F130" i="28" s="1"/>
  <c r="E130" i="114"/>
  <c r="F130" i="114" s="1"/>
  <c r="G130" i="114" s="1"/>
  <c r="E491" i="28"/>
  <c r="F491" i="28" s="1"/>
  <c r="E491" i="114"/>
  <c r="F491" i="114" s="1"/>
  <c r="G491" i="114" s="1"/>
  <c r="R911" i="114"/>
  <c r="S911" i="114" s="1"/>
  <c r="Q911" i="114"/>
  <c r="H62" i="82"/>
  <c r="H340" i="100"/>
  <c r="G341" i="100" s="1"/>
  <c r="K129" i="28"/>
  <c r="L129" i="28" s="1"/>
  <c r="H293" i="100"/>
  <c r="G294" i="100" s="1"/>
  <c r="K83" i="114" s="1"/>
  <c r="L83" i="114" s="1"/>
  <c r="M83" i="114" s="1"/>
  <c r="K82" i="28"/>
  <c r="L82" i="28" s="1"/>
  <c r="J588" i="100"/>
  <c r="J589" i="100" s="1"/>
  <c r="D513" i="100"/>
  <c r="H512" i="100"/>
  <c r="H516" i="100"/>
  <c r="D517" i="100"/>
  <c r="H42" i="96"/>
  <c r="H35" i="96"/>
  <c r="H103" i="96"/>
  <c r="H99" i="96"/>
  <c r="H14" i="96"/>
  <c r="H42" i="95"/>
  <c r="H20" i="95"/>
  <c r="P913" i="114" l="1"/>
  <c r="L64" i="82"/>
  <c r="P913" i="28"/>
  <c r="P912" i="114"/>
  <c r="P912" i="28"/>
  <c r="L63" i="82"/>
  <c r="P914" i="114"/>
  <c r="L65" i="82"/>
  <c r="P914" i="28"/>
  <c r="K131" i="114"/>
  <c r="L131" i="114" s="1"/>
  <c r="M131" i="114" s="1"/>
  <c r="K130" i="114"/>
  <c r="L130" i="114" s="1"/>
  <c r="M130" i="114" s="1"/>
  <c r="P911" i="28"/>
  <c r="L62" i="82"/>
  <c r="H67" i="82"/>
  <c r="H296" i="100"/>
  <c r="J298" i="100" s="1"/>
  <c r="J299" i="100" s="1"/>
  <c r="K83" i="28"/>
  <c r="L83" i="28" s="1"/>
  <c r="H343" i="100"/>
  <c r="G344" i="100" s="1"/>
  <c r="K130" i="28"/>
  <c r="L130" i="28" s="1"/>
  <c r="K131" i="28"/>
  <c r="L131" i="28" s="1"/>
  <c r="D518" i="100"/>
  <c r="H517" i="100"/>
  <c r="D514" i="100"/>
  <c r="H513" i="100"/>
  <c r="H588" i="100"/>
  <c r="H589" i="100"/>
  <c r="G590" i="100" s="1"/>
  <c r="Q913" i="28" l="1"/>
  <c r="R913" i="28"/>
  <c r="S913" i="28" s="1"/>
  <c r="R912" i="114"/>
  <c r="S912" i="114" s="1"/>
  <c r="Q912" i="114"/>
  <c r="K132" i="28"/>
  <c r="L132" i="28" s="1"/>
  <c r="K132" i="114"/>
  <c r="L132" i="114" s="1"/>
  <c r="M132" i="114" s="1"/>
  <c r="Q914" i="28"/>
  <c r="R914" i="28"/>
  <c r="S914" i="28" s="1"/>
  <c r="R914" i="114"/>
  <c r="S914" i="114" s="1"/>
  <c r="Q914" i="114"/>
  <c r="R912" i="28"/>
  <c r="S912" i="28" s="1"/>
  <c r="Q912" i="28"/>
  <c r="R913" i="114"/>
  <c r="S913" i="114" s="1"/>
  <c r="Q913" i="114"/>
  <c r="R911" i="28"/>
  <c r="S911" i="28" s="1"/>
  <c r="Q911" i="28"/>
  <c r="D11" i="88"/>
  <c r="F11" i="88" s="1"/>
  <c r="H299" i="100"/>
  <c r="G300" i="100" s="1"/>
  <c r="H298" i="100"/>
  <c r="D520" i="100"/>
  <c r="H514" i="100"/>
  <c r="D515" i="100"/>
  <c r="H515" i="100" s="1"/>
  <c r="E926" i="100"/>
  <c r="H926" i="100" s="1"/>
  <c r="H518" i="100"/>
  <c r="D519" i="100"/>
  <c r="H51" i="78"/>
  <c r="H50" i="78"/>
  <c r="H44" i="78"/>
  <c r="H43" i="78"/>
  <c r="H40" i="78"/>
  <c r="H34" i="78"/>
  <c r="H33" i="78"/>
  <c r="H29" i="78"/>
  <c r="H28" i="78"/>
  <c r="H30" i="78" s="1"/>
  <c r="H24" i="78"/>
  <c r="H20" i="78"/>
  <c r="H14" i="78"/>
  <c r="H9" i="78"/>
  <c r="M7" i="79"/>
  <c r="L93" i="72"/>
  <c r="L91" i="72"/>
  <c r="F22" i="66"/>
  <c r="F16" i="66"/>
  <c r="F30" i="66" s="1"/>
  <c r="I52" i="81"/>
  <c r="I53" i="81"/>
  <c r="I54" i="81"/>
  <c r="I55" i="81"/>
  <c r="I56" i="81"/>
  <c r="I57" i="81"/>
  <c r="I58" i="81"/>
  <c r="I59" i="81"/>
  <c r="I60" i="81"/>
  <c r="I61" i="81"/>
  <c r="I62" i="81"/>
  <c r="I63" i="81"/>
  <c r="I64" i="81"/>
  <c r="I65" i="81"/>
  <c r="I66" i="81"/>
  <c r="I67" i="81"/>
  <c r="I68" i="81"/>
  <c r="I69" i="81"/>
  <c r="I25" i="81"/>
  <c r="I26" i="81"/>
  <c r="I27" i="81"/>
  <c r="I28" i="81"/>
  <c r="I29" i="81"/>
  <c r="I30" i="81"/>
  <c r="I31" i="81"/>
  <c r="I12" i="81"/>
  <c r="I13" i="81"/>
  <c r="I14" i="81"/>
  <c r="K693" i="114" l="1"/>
  <c r="L693" i="114" s="1"/>
  <c r="K693" i="28"/>
  <c r="L693" i="28" s="1"/>
  <c r="K84" i="28"/>
  <c r="L84" i="28" s="1"/>
  <c r="K84" i="114"/>
  <c r="L84" i="114" s="1"/>
  <c r="M84" i="114" s="1"/>
  <c r="H519" i="100"/>
  <c r="D523" i="100"/>
  <c r="D521" i="100"/>
  <c r="H520" i="100"/>
  <c r="M693" i="28" l="1"/>
  <c r="N693" i="28"/>
  <c r="M693" i="114"/>
  <c r="N693" i="114"/>
  <c r="D522" i="100"/>
  <c r="H521" i="100"/>
  <c r="H523" i="100"/>
  <c r="D526" i="100"/>
  <c r="H96" i="89"/>
  <c r="N89" i="89"/>
  <c r="N93" i="89" s="1"/>
  <c r="H88" i="89"/>
  <c r="H87" i="89"/>
  <c r="H86" i="89"/>
  <c r="H85" i="89"/>
  <c r="H81" i="89"/>
  <c r="H80" i="89"/>
  <c r="H77" i="89"/>
  <c r="E75" i="89"/>
  <c r="H75" i="89" s="1"/>
  <c r="H71" i="89"/>
  <c r="H70" i="89"/>
  <c r="H69" i="89"/>
  <c r="H68" i="89"/>
  <c r="H63" i="89"/>
  <c r="H62" i="89"/>
  <c r="H61" i="89"/>
  <c r="H57" i="89"/>
  <c r="H56" i="89"/>
  <c r="H53" i="89"/>
  <c r="H52" i="89"/>
  <c r="H47" i="89"/>
  <c r="H46" i="89"/>
  <c r="H45" i="89"/>
  <c r="H44" i="89"/>
  <c r="H43" i="89"/>
  <c r="H42" i="89"/>
  <c r="H41" i="89"/>
  <c r="H40" i="89"/>
  <c r="H37" i="89"/>
  <c r="H36" i="89"/>
  <c r="H35" i="89"/>
  <c r="F31" i="89"/>
  <c r="E31" i="89"/>
  <c r="H31" i="89" s="1"/>
  <c r="H33" i="89" s="1"/>
  <c r="H27" i="89"/>
  <c r="H29" i="89" s="1"/>
  <c r="F20" i="89"/>
  <c r="F22" i="89" s="1"/>
  <c r="F24" i="89" s="1"/>
  <c r="E20" i="89"/>
  <c r="E22" i="89" s="1"/>
  <c r="F16" i="89"/>
  <c r="E16" i="89"/>
  <c r="H16" i="89" s="1"/>
  <c r="H18" i="89" s="1"/>
  <c r="H11" i="89"/>
  <c r="H10" i="89"/>
  <c r="H9" i="89"/>
  <c r="A2" i="89"/>
  <c r="H37" i="68"/>
  <c r="H40" i="68" s="1"/>
  <c r="H39" i="68"/>
  <c r="H27" i="68"/>
  <c r="H19" i="68"/>
  <c r="B19" i="68"/>
  <c r="B18" i="68"/>
  <c r="H15" i="68"/>
  <c r="H14" i="68"/>
  <c r="H10" i="68"/>
  <c r="H9" i="68"/>
  <c r="I37" i="66"/>
  <c r="I36" i="66"/>
  <c r="I38" i="66"/>
  <c r="I31" i="66"/>
  <c r="I29" i="66"/>
  <c r="I27" i="66"/>
  <c r="H22" i="66"/>
  <c r="I22" i="66" s="1"/>
  <c r="H16" i="66"/>
  <c r="I16" i="66" s="1"/>
  <c r="R693" i="28" l="1"/>
  <c r="S693" i="28" s="1"/>
  <c r="O693" i="28"/>
  <c r="O693" i="114"/>
  <c r="R693" i="114"/>
  <c r="S693" i="114" s="1"/>
  <c r="D527" i="100"/>
  <c r="H526" i="100"/>
  <c r="H522" i="100"/>
  <c r="D524" i="100"/>
  <c r="H90" i="89"/>
  <c r="H83" i="89"/>
  <c r="H73" i="89"/>
  <c r="H65" i="89"/>
  <c r="H59" i="89"/>
  <c r="H54" i="89"/>
  <c r="H49" i="89"/>
  <c r="H38" i="89"/>
  <c r="H13" i="89"/>
  <c r="H22" i="89"/>
  <c r="E24" i="89"/>
  <c r="H24" i="89" s="1"/>
  <c r="H20" i="89"/>
  <c r="I39" i="66"/>
  <c r="H40" i="66" s="1"/>
  <c r="E22" i="82" s="1"/>
  <c r="K22" i="82" s="1"/>
  <c r="P127" i="114" l="1"/>
  <c r="P26" i="114"/>
  <c r="L22" i="82"/>
  <c r="P127" i="28"/>
  <c r="R127" i="28" s="1"/>
  <c r="D525" i="100"/>
  <c r="H525" i="100" s="1"/>
  <c r="H524" i="100"/>
  <c r="H527" i="100"/>
  <c r="D528" i="100"/>
  <c r="E94" i="89"/>
  <c r="H94" i="89" s="1"/>
  <c r="H95" i="89" s="1"/>
  <c r="R26" i="114" l="1"/>
  <c r="S26" i="114" s="1"/>
  <c r="Q26" i="114"/>
  <c r="R127" i="114"/>
  <c r="S127" i="114" s="1"/>
  <c r="Q127" i="114"/>
  <c r="D530" i="100"/>
  <c r="H528" i="100"/>
  <c r="H530" i="100" l="1"/>
  <c r="D531" i="100"/>
  <c r="H145" i="62"/>
  <c r="H144" i="62"/>
  <c r="H143" i="62"/>
  <c r="H142" i="62"/>
  <c r="H141" i="62"/>
  <c r="H140" i="62"/>
  <c r="H139" i="62"/>
  <c r="H138" i="62"/>
  <c r="H137" i="62"/>
  <c r="H531" i="100" l="1"/>
  <c r="D532" i="100"/>
  <c r="H146" i="62"/>
  <c r="H147" i="62" s="1"/>
  <c r="H85" i="28" l="1"/>
  <c r="I85" i="28" s="1"/>
  <c r="N85" i="28" s="1"/>
  <c r="R85" i="28" s="1"/>
  <c r="H85" i="114"/>
  <c r="I85" i="114" s="1"/>
  <c r="D533" i="100"/>
  <c r="H532" i="100"/>
  <c r="A24" i="88"/>
  <c r="A25" i="88" s="1"/>
  <c r="A26" i="88" s="1"/>
  <c r="J85" i="114" l="1"/>
  <c r="N85" i="114"/>
  <c r="D534" i="100"/>
  <c r="H533" i="100"/>
  <c r="O85" i="114" l="1"/>
  <c r="R85" i="114"/>
  <c r="S85" i="114" s="1"/>
  <c r="H534" i="100"/>
  <c r="D535" i="100"/>
  <c r="D536" i="100" l="1"/>
  <c r="H535" i="100"/>
  <c r="M905" i="28"/>
  <c r="M903" i="28"/>
  <c r="M902" i="28"/>
  <c r="M900" i="28"/>
  <c r="M899" i="28"/>
  <c r="M885" i="28"/>
  <c r="M884" i="28"/>
  <c r="M883" i="28"/>
  <c r="M882" i="28"/>
  <c r="M878" i="28"/>
  <c r="M873" i="28"/>
  <c r="M871" i="28"/>
  <c r="M864" i="28"/>
  <c r="M852" i="28"/>
  <c r="M846" i="28"/>
  <c r="M827" i="28"/>
  <c r="M826" i="28"/>
  <c r="M825" i="28"/>
  <c r="M824" i="28"/>
  <c r="M818" i="28"/>
  <c r="M817" i="28"/>
  <c r="M814" i="28"/>
  <c r="M809" i="28"/>
  <c r="M807" i="28"/>
  <c r="M806" i="28"/>
  <c r="M804" i="28"/>
  <c r="M794" i="28"/>
  <c r="M787" i="28"/>
  <c r="M783" i="28"/>
  <c r="M782" i="28"/>
  <c r="M781" i="28"/>
  <c r="M780" i="28"/>
  <c r="M779" i="28"/>
  <c r="M778" i="28"/>
  <c r="M776" i="28"/>
  <c r="M775" i="28"/>
  <c r="M774" i="28"/>
  <c r="M773" i="28"/>
  <c r="M772" i="28"/>
  <c r="M771" i="28"/>
  <c r="M770" i="28"/>
  <c r="M769" i="28"/>
  <c r="M768" i="28"/>
  <c r="M767" i="28"/>
  <c r="M766" i="28"/>
  <c r="M765" i="28"/>
  <c r="M764" i="28"/>
  <c r="M763" i="28"/>
  <c r="M762" i="28"/>
  <c r="M761" i="28"/>
  <c r="M760" i="28"/>
  <c r="M759" i="28"/>
  <c r="M758" i="28"/>
  <c r="M757" i="28"/>
  <c r="M756" i="28"/>
  <c r="M755" i="28"/>
  <c r="M754" i="28"/>
  <c r="M753" i="28"/>
  <c r="M752" i="28"/>
  <c r="M751" i="28"/>
  <c r="M746" i="28"/>
  <c r="M736" i="28"/>
  <c r="M735" i="28"/>
  <c r="M734" i="28"/>
  <c r="M733" i="28"/>
  <c r="M732" i="28"/>
  <c r="M731" i="28"/>
  <c r="M730" i="28"/>
  <c r="M729" i="28"/>
  <c r="M728" i="28"/>
  <c r="M727" i="28"/>
  <c r="M726" i="28"/>
  <c r="M725" i="28"/>
  <c r="M724" i="28"/>
  <c r="M723" i="28"/>
  <c r="M722" i="28"/>
  <c r="M721" i="28"/>
  <c r="M720" i="28"/>
  <c r="M719" i="28"/>
  <c r="M718" i="28"/>
  <c r="M717" i="28"/>
  <c r="M716" i="28"/>
  <c r="M715" i="28"/>
  <c r="M714" i="28"/>
  <c r="M711" i="28"/>
  <c r="M710" i="28"/>
  <c r="M707" i="28"/>
  <c r="M702" i="28"/>
  <c r="M682" i="28"/>
  <c r="M672" i="28"/>
  <c r="M628" i="28"/>
  <c r="M622" i="28"/>
  <c r="M616" i="28"/>
  <c r="M610" i="28"/>
  <c r="M606" i="28"/>
  <c r="M597" i="28"/>
  <c r="M594" i="28"/>
  <c r="M591" i="28"/>
  <c r="M588" i="28"/>
  <c r="M585" i="28"/>
  <c r="M582" i="28"/>
  <c r="M580" i="28"/>
  <c r="M565" i="28"/>
  <c r="M564" i="28"/>
  <c r="M562" i="28"/>
  <c r="M560" i="28"/>
  <c r="M556" i="28"/>
  <c r="M551" i="28"/>
  <c r="M550" i="28"/>
  <c r="M549" i="28"/>
  <c r="M538" i="28"/>
  <c r="M532" i="28"/>
  <c r="M526" i="28"/>
  <c r="M519" i="28"/>
  <c r="M503" i="28"/>
  <c r="M500" i="28"/>
  <c r="M473" i="28"/>
  <c r="M466" i="28"/>
  <c r="M460" i="28"/>
  <c r="M440" i="28"/>
  <c r="M433" i="28"/>
  <c r="M425" i="28"/>
  <c r="M424" i="28"/>
  <c r="M423" i="28"/>
  <c r="M415" i="28"/>
  <c r="M407" i="28"/>
  <c r="M401" i="28"/>
  <c r="M398" i="28"/>
  <c r="M395" i="28"/>
  <c r="M392" i="28"/>
  <c r="M390" i="28"/>
  <c r="M388" i="28"/>
  <c r="M387" i="28"/>
  <c r="M385" i="28"/>
  <c r="M381" i="28"/>
  <c r="M358" i="28"/>
  <c r="M352" i="28"/>
  <c r="M348" i="28"/>
  <c r="M345" i="28"/>
  <c r="M339" i="28"/>
  <c r="M330" i="28"/>
  <c r="M328" i="28"/>
  <c r="M321" i="28"/>
  <c r="M319" i="28"/>
  <c r="M317" i="28"/>
  <c r="M316" i="28"/>
  <c r="M298" i="28"/>
  <c r="M294" i="28"/>
  <c r="M293" i="28"/>
  <c r="M290" i="28"/>
  <c r="M288" i="28"/>
  <c r="M283" i="28"/>
  <c r="M275" i="28"/>
  <c r="M274" i="28"/>
  <c r="M273" i="28"/>
  <c r="M272" i="28"/>
  <c r="M271" i="28"/>
  <c r="M265" i="28"/>
  <c r="M259" i="28"/>
  <c r="M253" i="28"/>
  <c r="M247" i="28"/>
  <c r="M241" i="28"/>
  <c r="M234" i="28"/>
  <c r="M221" i="28"/>
  <c r="M220" i="28"/>
  <c r="M218" i="28"/>
  <c r="M217" i="28"/>
  <c r="M216" i="28"/>
  <c r="M215" i="28"/>
  <c r="M214" i="28"/>
  <c r="M213" i="28"/>
  <c r="M212" i="28"/>
  <c r="M205" i="28"/>
  <c r="M204" i="28"/>
  <c r="M203" i="28"/>
  <c r="M202" i="28"/>
  <c r="M201" i="28"/>
  <c r="M200" i="28"/>
  <c r="M194" i="28"/>
  <c r="M193" i="28"/>
  <c r="M192" i="28"/>
  <c r="M191" i="28"/>
  <c r="M190" i="28"/>
  <c r="M189" i="28"/>
  <c r="M188" i="28"/>
  <c r="M187" i="28"/>
  <c r="M186" i="28"/>
  <c r="M185" i="28"/>
  <c r="M184" i="28"/>
  <c r="M183" i="28"/>
  <c r="M182" i="28"/>
  <c r="M170" i="28"/>
  <c r="M169" i="28"/>
  <c r="M168" i="28"/>
  <c r="M167" i="28"/>
  <c r="M166" i="28"/>
  <c r="M165" i="28"/>
  <c r="M164" i="28"/>
  <c r="M163" i="28"/>
  <c r="M156" i="28"/>
  <c r="M155" i="28"/>
  <c r="M154" i="28"/>
  <c r="M153" i="28"/>
  <c r="M152" i="28"/>
  <c r="M151" i="28"/>
  <c r="M150" i="28"/>
  <c r="M149" i="28"/>
  <c r="M148" i="28"/>
  <c r="M147" i="28"/>
  <c r="M146" i="28"/>
  <c r="M145" i="28"/>
  <c r="M144" i="28"/>
  <c r="M143" i="28"/>
  <c r="M142" i="28"/>
  <c r="M119" i="28"/>
  <c r="M118" i="28"/>
  <c r="M117" i="28"/>
  <c r="M116" i="28"/>
  <c r="M115" i="28"/>
  <c r="M114" i="28"/>
  <c r="M113" i="28"/>
  <c r="M107" i="28"/>
  <c r="M106" i="28"/>
  <c r="M105" i="28"/>
  <c r="M104" i="28"/>
  <c r="M103" i="28"/>
  <c r="M102" i="28"/>
  <c r="M101" i="28"/>
  <c r="M100" i="28"/>
  <c r="M99" i="28"/>
  <c r="M98" i="28"/>
  <c r="M97" i="28"/>
  <c r="M96" i="28"/>
  <c r="M95" i="28"/>
  <c r="M74" i="28"/>
  <c r="M60" i="28"/>
  <c r="M54" i="28"/>
  <c r="M52" i="28"/>
  <c r="M51" i="28"/>
  <c r="M49" i="28"/>
  <c r="M48" i="28"/>
  <c r="M40" i="28"/>
  <c r="M39" i="28"/>
  <c r="M32" i="28"/>
  <c r="M31" i="28"/>
  <c r="M30" i="28"/>
  <c r="M29" i="28"/>
  <c r="M28" i="28"/>
  <c r="M27" i="28"/>
  <c r="M26" i="28"/>
  <c r="M23" i="28"/>
  <c r="M16" i="28"/>
  <c r="M10" i="28"/>
  <c r="D537" i="100" l="1"/>
  <c r="H537" i="100" s="1"/>
  <c r="H536" i="100"/>
  <c r="D540" i="100"/>
  <c r="H540" i="100" s="1"/>
  <c r="J549" i="100" s="1"/>
  <c r="J550" i="100" s="1"/>
  <c r="H549" i="100" l="1"/>
  <c r="H550" i="100"/>
  <c r="J905" i="28"/>
  <c r="J903" i="28"/>
  <c r="J902" i="28"/>
  <c r="J900" i="28"/>
  <c r="J899" i="28"/>
  <c r="J885" i="28"/>
  <c r="J884" i="28"/>
  <c r="J883" i="28"/>
  <c r="J882" i="28"/>
  <c r="J878" i="28"/>
  <c r="J873" i="28"/>
  <c r="J871" i="28"/>
  <c r="J864" i="28"/>
  <c r="J852" i="28"/>
  <c r="J846" i="28"/>
  <c r="J827" i="28"/>
  <c r="J826" i="28"/>
  <c r="J825" i="28"/>
  <c r="J824" i="28"/>
  <c r="J818" i="28"/>
  <c r="J817" i="28"/>
  <c r="J814" i="28"/>
  <c r="J809" i="28"/>
  <c r="J807" i="28"/>
  <c r="J806" i="28"/>
  <c r="J804" i="28"/>
  <c r="J794" i="28"/>
  <c r="J787" i="28"/>
  <c r="J783" i="28"/>
  <c r="J782" i="28"/>
  <c r="J781" i="28"/>
  <c r="J780" i="28"/>
  <c r="J779" i="28"/>
  <c r="J778" i="28"/>
  <c r="J776" i="28"/>
  <c r="J775" i="28"/>
  <c r="J774" i="28"/>
  <c r="J773" i="28"/>
  <c r="J772" i="28"/>
  <c r="J771" i="28"/>
  <c r="J770" i="28"/>
  <c r="J769" i="28"/>
  <c r="J768" i="28"/>
  <c r="J767" i="28"/>
  <c r="J766" i="28"/>
  <c r="J765" i="28"/>
  <c r="J764" i="28"/>
  <c r="J763" i="28"/>
  <c r="J762" i="28"/>
  <c r="J761" i="28"/>
  <c r="J760" i="28"/>
  <c r="J759" i="28"/>
  <c r="J758" i="28"/>
  <c r="J757" i="28"/>
  <c r="J756" i="28"/>
  <c r="J755" i="28"/>
  <c r="J754" i="28"/>
  <c r="J753" i="28"/>
  <c r="J752" i="28"/>
  <c r="J751" i="28"/>
  <c r="J746" i="28"/>
  <c r="J736" i="28"/>
  <c r="J735" i="28"/>
  <c r="J734" i="28"/>
  <c r="J733" i="28"/>
  <c r="J732" i="28"/>
  <c r="J731" i="28"/>
  <c r="J730" i="28"/>
  <c r="J729" i="28"/>
  <c r="J728" i="28"/>
  <c r="J727" i="28"/>
  <c r="J726" i="28"/>
  <c r="J725" i="28"/>
  <c r="J724" i="28"/>
  <c r="J723" i="28"/>
  <c r="J722" i="28"/>
  <c r="J721" i="28"/>
  <c r="J720" i="28"/>
  <c r="J719" i="28"/>
  <c r="J718" i="28"/>
  <c r="J717" i="28"/>
  <c r="J716" i="28"/>
  <c r="J715" i="28"/>
  <c r="J714" i="28"/>
  <c r="J711" i="28"/>
  <c r="J710" i="28"/>
  <c r="J707" i="28"/>
  <c r="J702" i="28"/>
  <c r="J682" i="28"/>
  <c r="J672" i="28"/>
  <c r="J628" i="28"/>
  <c r="J622" i="28"/>
  <c r="J616" i="28"/>
  <c r="J610" i="28"/>
  <c r="J606" i="28"/>
  <c r="J597" i="28"/>
  <c r="J594" i="28"/>
  <c r="J591" i="28"/>
  <c r="J588" i="28"/>
  <c r="J585" i="28"/>
  <c r="J582" i="28"/>
  <c r="J580" i="28"/>
  <c r="J565" i="28"/>
  <c r="J564" i="28"/>
  <c r="J562" i="28"/>
  <c r="J560" i="28"/>
  <c r="J556" i="28"/>
  <c r="J551" i="28"/>
  <c r="J550" i="28"/>
  <c r="J549" i="28"/>
  <c r="J538" i="28"/>
  <c r="J532" i="28"/>
  <c r="J526" i="28"/>
  <c r="J519" i="28"/>
  <c r="J503" i="28"/>
  <c r="J500" i="28"/>
  <c r="J473" i="28"/>
  <c r="J466" i="28"/>
  <c r="J460" i="28"/>
  <c r="J440" i="28"/>
  <c r="J433" i="28"/>
  <c r="J425" i="28"/>
  <c r="J424" i="28"/>
  <c r="J423" i="28"/>
  <c r="J415" i="28"/>
  <c r="J407" i="28"/>
  <c r="J401" i="28"/>
  <c r="J398" i="28"/>
  <c r="J395" i="28"/>
  <c r="J392" i="28"/>
  <c r="J390" i="28"/>
  <c r="J388" i="28"/>
  <c r="J387" i="28"/>
  <c r="J385" i="28"/>
  <c r="J381" i="28"/>
  <c r="J358" i="28"/>
  <c r="J352" i="28"/>
  <c r="J348" i="28"/>
  <c r="J345" i="28"/>
  <c r="J339" i="28"/>
  <c r="J330" i="28"/>
  <c r="J328" i="28"/>
  <c r="J321" i="28"/>
  <c r="J319" i="28"/>
  <c r="J317" i="28"/>
  <c r="J316" i="28"/>
  <c r="J298" i="28"/>
  <c r="J294" i="28"/>
  <c r="J293" i="28"/>
  <c r="J290" i="28"/>
  <c r="J288" i="28"/>
  <c r="J283" i="28"/>
  <c r="J275" i="28"/>
  <c r="J274" i="28"/>
  <c r="J273" i="28"/>
  <c r="J272" i="28"/>
  <c r="J271" i="28"/>
  <c r="J265" i="28"/>
  <c r="J259" i="28"/>
  <c r="J253" i="28"/>
  <c r="J247" i="28"/>
  <c r="J241" i="28"/>
  <c r="J234" i="28"/>
  <c r="J221" i="28"/>
  <c r="J220" i="28"/>
  <c r="J218" i="28"/>
  <c r="J217" i="28"/>
  <c r="J216" i="28"/>
  <c r="J215" i="28"/>
  <c r="J214" i="28"/>
  <c r="J213" i="28"/>
  <c r="J212" i="28"/>
  <c r="J205" i="28"/>
  <c r="J204" i="28"/>
  <c r="J203" i="28"/>
  <c r="J202" i="28"/>
  <c r="J201" i="28"/>
  <c r="J200" i="28"/>
  <c r="J194" i="28"/>
  <c r="J193" i="28"/>
  <c r="J192" i="28"/>
  <c r="J191" i="28"/>
  <c r="J190" i="28"/>
  <c r="J189" i="28"/>
  <c r="J188" i="28"/>
  <c r="J187" i="28"/>
  <c r="J186" i="28"/>
  <c r="J185" i="28"/>
  <c r="J184" i="28"/>
  <c r="J183" i="28"/>
  <c r="J182" i="28"/>
  <c r="J170" i="28"/>
  <c r="J169" i="28"/>
  <c r="J168" i="28"/>
  <c r="J167" i="28"/>
  <c r="J166" i="28"/>
  <c r="J165" i="28"/>
  <c r="J164" i="28"/>
  <c r="J163" i="28"/>
  <c r="J156" i="28"/>
  <c r="J155" i="28"/>
  <c r="J154" i="28"/>
  <c r="J153" i="28"/>
  <c r="J152" i="28"/>
  <c r="J151" i="28"/>
  <c r="J150" i="28"/>
  <c r="J149" i="28"/>
  <c r="J148" i="28"/>
  <c r="J147" i="28"/>
  <c r="J146" i="28"/>
  <c r="J145" i="28"/>
  <c r="J144" i="28"/>
  <c r="J143" i="28"/>
  <c r="J142" i="28"/>
  <c r="J119" i="28"/>
  <c r="J118" i="28"/>
  <c r="J117" i="28"/>
  <c r="J116" i="28"/>
  <c r="J115" i="28"/>
  <c r="J114" i="28"/>
  <c r="J113" i="28"/>
  <c r="J107" i="28"/>
  <c r="J106" i="28"/>
  <c r="J105" i="28"/>
  <c r="J104" i="28"/>
  <c r="J103" i="28"/>
  <c r="J102" i="28"/>
  <c r="J101" i="28"/>
  <c r="J100" i="28"/>
  <c r="J99" i="28"/>
  <c r="J98" i="28"/>
  <c r="J97" i="28"/>
  <c r="J96" i="28"/>
  <c r="J95" i="28"/>
  <c r="J74" i="28"/>
  <c r="J60" i="28"/>
  <c r="J54" i="28"/>
  <c r="J52" i="28"/>
  <c r="J51" i="28"/>
  <c r="J49" i="28"/>
  <c r="J48" i="28"/>
  <c r="J40" i="28"/>
  <c r="J39" i="28"/>
  <c r="J32" i="28"/>
  <c r="J31" i="28"/>
  <c r="J30" i="28"/>
  <c r="J29" i="28"/>
  <c r="J28" i="28"/>
  <c r="J27" i="28"/>
  <c r="J26" i="28"/>
  <c r="J23" i="28"/>
  <c r="J16" i="28"/>
  <c r="J10" i="28"/>
  <c r="E922" i="100" l="1"/>
  <c r="H922" i="100" s="1"/>
  <c r="H924" i="100" s="1"/>
  <c r="G551" i="100"/>
  <c r="G591" i="100" s="1"/>
  <c r="K331" i="28" l="1"/>
  <c r="K331" i="114"/>
  <c r="L331" i="114" s="1"/>
  <c r="E1060" i="100"/>
  <c r="H1060" i="100" s="1"/>
  <c r="K639" i="114"/>
  <c r="L639" i="114" s="1"/>
  <c r="M639" i="114" s="1"/>
  <c r="K639" i="28"/>
  <c r="L639" i="28" s="1"/>
  <c r="M639" i="28" s="1"/>
  <c r="L331" i="28"/>
  <c r="N331" i="28" s="1"/>
  <c r="P908" i="28"/>
  <c r="P909" i="28"/>
  <c r="K694" i="114" l="1"/>
  <c r="L694" i="114" s="1"/>
  <c r="M694" i="114" s="1"/>
  <c r="K694" i="28"/>
  <c r="L694" i="28" s="1"/>
  <c r="M694" i="28" s="1"/>
  <c r="M331" i="114"/>
  <c r="N331" i="114"/>
  <c r="O331" i="114" s="1"/>
  <c r="K797" i="82"/>
  <c r="P907" i="114" s="1"/>
  <c r="K796" i="82"/>
  <c r="P906" i="114" s="1"/>
  <c r="K795" i="82"/>
  <c r="P905" i="114" s="1"/>
  <c r="K794" i="82"/>
  <c r="P904" i="114" s="1"/>
  <c r="K793" i="82"/>
  <c r="P903" i="114" s="1"/>
  <c r="K792" i="82"/>
  <c r="P902" i="114" s="1"/>
  <c r="K791" i="82"/>
  <c r="P901" i="114" s="1"/>
  <c r="K790" i="82"/>
  <c r="P900" i="114" s="1"/>
  <c r="K789" i="82"/>
  <c r="P899" i="114" s="1"/>
  <c r="K788" i="82"/>
  <c r="K787" i="82"/>
  <c r="P897" i="114" s="1"/>
  <c r="K786" i="82"/>
  <c r="P896" i="114" s="1"/>
  <c r="K785" i="82"/>
  <c r="P895" i="114" s="1"/>
  <c r="K784" i="82"/>
  <c r="P894" i="114" s="1"/>
  <c r="K783" i="82"/>
  <c r="P893" i="114" s="1"/>
  <c r="K782" i="82"/>
  <c r="P892" i="114" s="1"/>
  <c r="K781" i="82"/>
  <c r="P891" i="114" s="1"/>
  <c r="K780" i="82"/>
  <c r="P890" i="114" s="1"/>
  <c r="K779" i="82"/>
  <c r="P889" i="114" s="1"/>
  <c r="K778" i="82"/>
  <c r="P888" i="114" s="1"/>
  <c r="K777" i="82"/>
  <c r="P887" i="114" s="1"/>
  <c r="K776" i="82"/>
  <c r="P886" i="114" s="1"/>
  <c r="K775" i="82"/>
  <c r="P885" i="114" s="1"/>
  <c r="K774" i="82"/>
  <c r="P884" i="114" s="1"/>
  <c r="K773" i="82"/>
  <c r="P883" i="114" s="1"/>
  <c r="K772" i="82"/>
  <c r="P882" i="114" s="1"/>
  <c r="K771" i="82"/>
  <c r="P881" i="114" s="1"/>
  <c r="K770" i="82"/>
  <c r="P880" i="114" s="1"/>
  <c r="K769" i="82"/>
  <c r="P879" i="114" s="1"/>
  <c r="K768" i="82"/>
  <c r="P878" i="114" s="1"/>
  <c r="K767" i="82"/>
  <c r="P877" i="114" s="1"/>
  <c r="K766" i="82"/>
  <c r="P876" i="114" s="1"/>
  <c r="K765" i="82"/>
  <c r="P875" i="114" s="1"/>
  <c r="K764" i="82"/>
  <c r="P874" i="114" s="1"/>
  <c r="K763" i="82"/>
  <c r="P873" i="114" s="1"/>
  <c r="K762" i="82"/>
  <c r="P872" i="114" s="1"/>
  <c r="K761" i="82"/>
  <c r="P871" i="114" s="1"/>
  <c r="K760" i="82"/>
  <c r="K759" i="82"/>
  <c r="K758" i="82"/>
  <c r="P868" i="114" s="1"/>
  <c r="K757" i="82"/>
  <c r="P867" i="114" s="1"/>
  <c r="K756" i="82"/>
  <c r="P866" i="114" s="1"/>
  <c r="K755" i="82"/>
  <c r="P865" i="114" s="1"/>
  <c r="K754" i="82"/>
  <c r="P864" i="114" s="1"/>
  <c r="K753" i="82"/>
  <c r="P863" i="114" s="1"/>
  <c r="K752" i="82"/>
  <c r="P862" i="114" s="1"/>
  <c r="K751" i="82"/>
  <c r="P861" i="114" s="1"/>
  <c r="K750" i="82"/>
  <c r="P860" i="114" s="1"/>
  <c r="K749" i="82"/>
  <c r="P859" i="114" s="1"/>
  <c r="K748" i="82"/>
  <c r="P858" i="114" s="1"/>
  <c r="K747" i="82"/>
  <c r="P857" i="114" s="1"/>
  <c r="K746" i="82"/>
  <c r="P856" i="114" s="1"/>
  <c r="K745" i="82"/>
  <c r="P855" i="114" s="1"/>
  <c r="K744" i="82"/>
  <c r="P854" i="114" s="1"/>
  <c r="K743" i="82"/>
  <c r="P853" i="114" s="1"/>
  <c r="K742" i="82"/>
  <c r="P852" i="114" s="1"/>
  <c r="K741" i="82"/>
  <c r="P851" i="114" s="1"/>
  <c r="K740" i="82"/>
  <c r="P850" i="114" s="1"/>
  <c r="K739" i="82"/>
  <c r="P849" i="114" s="1"/>
  <c r="K738" i="82"/>
  <c r="P848" i="114" s="1"/>
  <c r="K737" i="82"/>
  <c r="P847" i="114" s="1"/>
  <c r="K736" i="82"/>
  <c r="P846" i="114" s="1"/>
  <c r="K735" i="82"/>
  <c r="K734" i="82"/>
  <c r="K733" i="82"/>
  <c r="K732" i="82"/>
  <c r="K730" i="82"/>
  <c r="K729" i="82"/>
  <c r="K728" i="82"/>
  <c r="K727" i="82"/>
  <c r="K726" i="82"/>
  <c r="K724" i="82"/>
  <c r="K723" i="82"/>
  <c r="P833" i="114" s="1"/>
  <c r="K722" i="82"/>
  <c r="K721" i="82"/>
  <c r="P831" i="114" s="1"/>
  <c r="K720" i="82"/>
  <c r="P830" i="114" s="1"/>
  <c r="K719" i="82"/>
  <c r="P829" i="114" s="1"/>
  <c r="K718" i="82"/>
  <c r="P828" i="114" s="1"/>
  <c r="K717" i="82"/>
  <c r="P827" i="114" s="1"/>
  <c r="K716" i="82"/>
  <c r="P826" i="114" s="1"/>
  <c r="K715" i="82"/>
  <c r="P825" i="114" s="1"/>
  <c r="K714" i="82"/>
  <c r="P824" i="114" s="1"/>
  <c r="K713" i="82"/>
  <c r="P823" i="114" s="1"/>
  <c r="K712" i="82"/>
  <c r="P822" i="114" s="1"/>
  <c r="K711" i="82"/>
  <c r="P821" i="114" s="1"/>
  <c r="K710" i="82"/>
  <c r="P820" i="114" s="1"/>
  <c r="K709" i="82"/>
  <c r="P819" i="114" s="1"/>
  <c r="K708" i="82"/>
  <c r="P818" i="114" s="1"/>
  <c r="K707" i="82"/>
  <c r="P817" i="114" s="1"/>
  <c r="K706" i="82"/>
  <c r="P816" i="114" s="1"/>
  <c r="K705" i="82"/>
  <c r="P815" i="114" s="1"/>
  <c r="K704" i="82"/>
  <c r="P814" i="114" s="1"/>
  <c r="K703" i="82"/>
  <c r="P813" i="114" s="1"/>
  <c r="K702" i="82"/>
  <c r="P812" i="114" s="1"/>
  <c r="K701" i="82"/>
  <c r="P811" i="114" s="1"/>
  <c r="K700" i="82"/>
  <c r="P810" i="114" s="1"/>
  <c r="K699" i="82"/>
  <c r="P809" i="114" s="1"/>
  <c r="K698" i="82"/>
  <c r="P808" i="114" s="1"/>
  <c r="K697" i="82"/>
  <c r="P807" i="114" s="1"/>
  <c r="K696" i="82"/>
  <c r="P806" i="114" s="1"/>
  <c r="K695" i="82"/>
  <c r="P805" i="114" s="1"/>
  <c r="K694" i="82"/>
  <c r="P804" i="114" s="1"/>
  <c r="K693" i="82"/>
  <c r="K692" i="82"/>
  <c r="K691" i="82"/>
  <c r="K690" i="82"/>
  <c r="K689" i="82"/>
  <c r="K688" i="82"/>
  <c r="P798" i="114" s="1"/>
  <c r="K687" i="82"/>
  <c r="P797" i="114" s="1"/>
  <c r="K686" i="82"/>
  <c r="P796" i="114" s="1"/>
  <c r="K685" i="82"/>
  <c r="P795" i="114" s="1"/>
  <c r="K684" i="82"/>
  <c r="P794" i="114" s="1"/>
  <c r="K683" i="82"/>
  <c r="P793" i="114" s="1"/>
  <c r="K682" i="82"/>
  <c r="P792" i="114" s="1"/>
  <c r="K681" i="82"/>
  <c r="P791" i="114" s="1"/>
  <c r="K680" i="82"/>
  <c r="P790" i="114" s="1"/>
  <c r="K679" i="82"/>
  <c r="P789" i="114" s="1"/>
  <c r="K678" i="82"/>
  <c r="P788" i="114" s="1"/>
  <c r="K677" i="82"/>
  <c r="P787" i="114" s="1"/>
  <c r="K676" i="82"/>
  <c r="P786" i="114" s="1"/>
  <c r="K675" i="82"/>
  <c r="P785" i="114" s="1"/>
  <c r="K674" i="82"/>
  <c r="P784" i="114" s="1"/>
  <c r="K673" i="82"/>
  <c r="P783" i="114" s="1"/>
  <c r="K672" i="82"/>
  <c r="P782" i="114" s="1"/>
  <c r="K671" i="82"/>
  <c r="P781" i="114" s="1"/>
  <c r="K670" i="82"/>
  <c r="P780" i="114" s="1"/>
  <c r="K669" i="82"/>
  <c r="P779" i="114" s="1"/>
  <c r="K668" i="82"/>
  <c r="P778" i="114" s="1"/>
  <c r="K667" i="82"/>
  <c r="P777" i="114" s="1"/>
  <c r="K666" i="82"/>
  <c r="P776" i="114" s="1"/>
  <c r="K665" i="82"/>
  <c r="P775" i="114" s="1"/>
  <c r="K664" i="82"/>
  <c r="P774" i="114" s="1"/>
  <c r="K663" i="82"/>
  <c r="P773" i="114" s="1"/>
  <c r="K662" i="82"/>
  <c r="P772" i="114" s="1"/>
  <c r="K661" i="82"/>
  <c r="P771" i="114" s="1"/>
  <c r="K660" i="82"/>
  <c r="P770" i="114" s="1"/>
  <c r="K659" i="82"/>
  <c r="P769" i="114" s="1"/>
  <c r="K658" i="82"/>
  <c r="P768" i="114" s="1"/>
  <c r="K657" i="82"/>
  <c r="P767" i="114" s="1"/>
  <c r="K656" i="82"/>
  <c r="P766" i="114" s="1"/>
  <c r="K655" i="82"/>
  <c r="P765" i="114" s="1"/>
  <c r="K654" i="82"/>
  <c r="P764" i="114" s="1"/>
  <c r="K653" i="82"/>
  <c r="P763" i="114" s="1"/>
  <c r="K652" i="82"/>
  <c r="P762" i="114" s="1"/>
  <c r="K651" i="82"/>
  <c r="P761" i="114" s="1"/>
  <c r="K650" i="82"/>
  <c r="P760" i="114" s="1"/>
  <c r="K649" i="82"/>
  <c r="P759" i="114" s="1"/>
  <c r="K648" i="82"/>
  <c r="P758" i="114" s="1"/>
  <c r="K647" i="82"/>
  <c r="P757" i="114" s="1"/>
  <c r="K646" i="82"/>
  <c r="P756" i="114" s="1"/>
  <c r="K645" i="82"/>
  <c r="P755" i="114" s="1"/>
  <c r="K644" i="82"/>
  <c r="P754" i="114" s="1"/>
  <c r="K643" i="82"/>
  <c r="P753" i="114" s="1"/>
  <c r="K642" i="82"/>
  <c r="P752" i="114" s="1"/>
  <c r="K641" i="82"/>
  <c r="P751" i="114" s="1"/>
  <c r="K640" i="82"/>
  <c r="P750" i="114" s="1"/>
  <c r="K639" i="82"/>
  <c r="P749" i="114" s="1"/>
  <c r="K638" i="82"/>
  <c r="P748" i="114" s="1"/>
  <c r="K637" i="82"/>
  <c r="P747" i="114" s="1"/>
  <c r="K636" i="82"/>
  <c r="P746" i="114" s="1"/>
  <c r="K635" i="82"/>
  <c r="P745" i="114" s="1"/>
  <c r="K634" i="82"/>
  <c r="P744" i="114" s="1"/>
  <c r="K633" i="82"/>
  <c r="P743" i="114" s="1"/>
  <c r="K632" i="82"/>
  <c r="P742" i="114" s="1"/>
  <c r="K631" i="82"/>
  <c r="P741" i="114" s="1"/>
  <c r="K630" i="82"/>
  <c r="P740" i="114" s="1"/>
  <c r="K629" i="82"/>
  <c r="P739" i="114" s="1"/>
  <c r="K628" i="82"/>
  <c r="P738" i="114" s="1"/>
  <c r="K627" i="82"/>
  <c r="P737" i="114" s="1"/>
  <c r="K626" i="82"/>
  <c r="P736" i="114" s="1"/>
  <c r="K625" i="82"/>
  <c r="P735" i="114" s="1"/>
  <c r="K624" i="82"/>
  <c r="P734" i="114" s="1"/>
  <c r="K623" i="82"/>
  <c r="P733" i="114" s="1"/>
  <c r="K622" i="82"/>
  <c r="P732" i="114" s="1"/>
  <c r="K621" i="82"/>
  <c r="P731" i="114" s="1"/>
  <c r="K620" i="82"/>
  <c r="P730" i="114" s="1"/>
  <c r="K619" i="82"/>
  <c r="P729" i="114" s="1"/>
  <c r="K618" i="82"/>
  <c r="P728" i="114" s="1"/>
  <c r="K617" i="82"/>
  <c r="P727" i="114" s="1"/>
  <c r="K616" i="82"/>
  <c r="P726" i="114" s="1"/>
  <c r="K615" i="82"/>
  <c r="P725" i="114" s="1"/>
  <c r="K614" i="82"/>
  <c r="P724" i="114" s="1"/>
  <c r="K613" i="82"/>
  <c r="P723" i="114" s="1"/>
  <c r="K612" i="82"/>
  <c r="P722" i="114" s="1"/>
  <c r="K611" i="82"/>
  <c r="P721" i="114" s="1"/>
  <c r="K610" i="82"/>
  <c r="P720" i="114" s="1"/>
  <c r="K609" i="82"/>
  <c r="P719" i="114" s="1"/>
  <c r="K608" i="82"/>
  <c r="P718" i="114" s="1"/>
  <c r="K607" i="82"/>
  <c r="P717" i="114" s="1"/>
  <c r="K606" i="82"/>
  <c r="P716" i="114" s="1"/>
  <c r="K605" i="82"/>
  <c r="P715" i="114" s="1"/>
  <c r="K604" i="82"/>
  <c r="P714" i="114" s="1"/>
  <c r="K603" i="82"/>
  <c r="P713" i="114" s="1"/>
  <c r="K602" i="82"/>
  <c r="P712" i="114" s="1"/>
  <c r="K601" i="82"/>
  <c r="P711" i="114" s="1"/>
  <c r="K600" i="82"/>
  <c r="P710" i="114" s="1"/>
  <c r="K599" i="82"/>
  <c r="P709" i="114" s="1"/>
  <c r="K598" i="82"/>
  <c r="P708" i="114" s="1"/>
  <c r="K597" i="82"/>
  <c r="P707" i="114" s="1"/>
  <c r="K596" i="82"/>
  <c r="P706" i="114" s="1"/>
  <c r="K595" i="82"/>
  <c r="P705" i="114" s="1"/>
  <c r="K594" i="82"/>
  <c r="P704" i="114" s="1"/>
  <c r="K593" i="82"/>
  <c r="K592" i="82"/>
  <c r="P702" i="114" s="1"/>
  <c r="K591" i="82"/>
  <c r="K590" i="82"/>
  <c r="P700" i="114" s="1"/>
  <c r="K589" i="82"/>
  <c r="K587" i="82"/>
  <c r="P697" i="114" s="1"/>
  <c r="K586" i="82"/>
  <c r="P696" i="114" s="1"/>
  <c r="K585" i="82"/>
  <c r="P695" i="114" s="1"/>
  <c r="K584" i="82"/>
  <c r="K582" i="82"/>
  <c r="P692" i="114" s="1"/>
  <c r="K581" i="82"/>
  <c r="K580" i="82"/>
  <c r="P690" i="114" s="1"/>
  <c r="K579" i="82"/>
  <c r="P689" i="114" s="1"/>
  <c r="K578" i="82"/>
  <c r="K577" i="82"/>
  <c r="K576" i="82"/>
  <c r="P686" i="114" s="1"/>
  <c r="K575" i="82"/>
  <c r="P685" i="114" s="1"/>
  <c r="K574" i="82"/>
  <c r="P684" i="114" s="1"/>
  <c r="K573" i="82"/>
  <c r="P683" i="114" s="1"/>
  <c r="K572" i="82"/>
  <c r="P682" i="114" s="1"/>
  <c r="K571" i="82"/>
  <c r="K570" i="82"/>
  <c r="K569" i="82"/>
  <c r="P679" i="114" s="1"/>
  <c r="K568" i="82"/>
  <c r="K567" i="82"/>
  <c r="K566" i="82"/>
  <c r="K565" i="82"/>
  <c r="P675" i="114" s="1"/>
  <c r="K564" i="82"/>
  <c r="P674" i="114" s="1"/>
  <c r="K563" i="82"/>
  <c r="P673" i="114" s="1"/>
  <c r="K562" i="82"/>
  <c r="P672" i="114" s="1"/>
  <c r="K561" i="82"/>
  <c r="K560" i="82"/>
  <c r="P670" i="114" s="1"/>
  <c r="K559" i="82"/>
  <c r="P669" i="114" s="1"/>
  <c r="K558" i="82"/>
  <c r="K557" i="82"/>
  <c r="K556" i="82"/>
  <c r="P666" i="114" s="1"/>
  <c r="K555" i="82"/>
  <c r="P665" i="114" s="1"/>
  <c r="K554" i="82"/>
  <c r="K553" i="82"/>
  <c r="K552" i="82"/>
  <c r="P662" i="114" s="1"/>
  <c r="K551" i="82"/>
  <c r="K550" i="82"/>
  <c r="K549" i="82"/>
  <c r="K548" i="82"/>
  <c r="K547" i="82"/>
  <c r="K546" i="82"/>
  <c r="K545" i="82"/>
  <c r="K544" i="82"/>
  <c r="K542" i="82"/>
  <c r="K541" i="82"/>
  <c r="K540" i="82"/>
  <c r="K539" i="82"/>
  <c r="K538" i="82"/>
  <c r="P649" i="114" s="1"/>
  <c r="K537" i="82"/>
  <c r="P648" i="114" s="1"/>
  <c r="K536" i="82"/>
  <c r="P647" i="114" s="1"/>
  <c r="K535" i="82"/>
  <c r="K534" i="82"/>
  <c r="P645" i="114" s="1"/>
  <c r="K533" i="82"/>
  <c r="K531" i="82"/>
  <c r="K529" i="82"/>
  <c r="P640" i="114" s="1"/>
  <c r="K528" i="82"/>
  <c r="K527" i="82"/>
  <c r="P638" i="114" s="1"/>
  <c r="K525" i="82"/>
  <c r="K524" i="82"/>
  <c r="P635" i="114" s="1"/>
  <c r="K523" i="82"/>
  <c r="K522" i="82"/>
  <c r="P633" i="114" s="1"/>
  <c r="K521" i="82"/>
  <c r="P632" i="114" s="1"/>
  <c r="K520" i="82"/>
  <c r="P631" i="114" s="1"/>
  <c r="K519" i="82"/>
  <c r="P630" i="114" s="1"/>
  <c r="K518" i="82"/>
  <c r="P629" i="114" s="1"/>
  <c r="K517" i="82"/>
  <c r="P628" i="114" s="1"/>
  <c r="K516" i="82"/>
  <c r="P627" i="114" s="1"/>
  <c r="K515" i="82"/>
  <c r="P626" i="114" s="1"/>
  <c r="K514" i="82"/>
  <c r="P625" i="114" s="1"/>
  <c r="K513" i="82"/>
  <c r="P624" i="114" s="1"/>
  <c r="K512" i="82"/>
  <c r="P623" i="114" s="1"/>
  <c r="K511" i="82"/>
  <c r="P622" i="114" s="1"/>
  <c r="K510" i="82"/>
  <c r="P621" i="114" s="1"/>
  <c r="K509" i="82"/>
  <c r="P620" i="114" s="1"/>
  <c r="K508" i="82"/>
  <c r="P619" i="114" s="1"/>
  <c r="K507" i="82"/>
  <c r="P618" i="114" s="1"/>
  <c r="K506" i="82"/>
  <c r="P617" i="114" s="1"/>
  <c r="K505" i="82"/>
  <c r="P616" i="114" s="1"/>
  <c r="K504" i="82"/>
  <c r="P615" i="114" s="1"/>
  <c r="K503" i="82"/>
  <c r="P614" i="114" s="1"/>
  <c r="K502" i="82"/>
  <c r="P613" i="114" s="1"/>
  <c r="K501" i="82"/>
  <c r="P612" i="114" s="1"/>
  <c r="K500" i="82"/>
  <c r="P611" i="114" s="1"/>
  <c r="K499" i="82"/>
  <c r="P610" i="114" s="1"/>
  <c r="K498" i="82"/>
  <c r="K497" i="82"/>
  <c r="K496" i="82"/>
  <c r="P607" i="114" s="1"/>
  <c r="K495" i="82"/>
  <c r="P606" i="114" s="1"/>
  <c r="K494" i="82"/>
  <c r="P605" i="114" s="1"/>
  <c r="K493" i="82"/>
  <c r="P604" i="114" s="1"/>
  <c r="K492" i="82"/>
  <c r="K491" i="82"/>
  <c r="P602" i="114" s="1"/>
  <c r="K490" i="82"/>
  <c r="P601" i="114" s="1"/>
  <c r="K489" i="82"/>
  <c r="P600" i="114" s="1"/>
  <c r="K488" i="82"/>
  <c r="P599" i="114" s="1"/>
  <c r="K487" i="82"/>
  <c r="P598" i="114" s="1"/>
  <c r="K486" i="82"/>
  <c r="P597" i="114" s="1"/>
  <c r="K485" i="82"/>
  <c r="P596" i="114" s="1"/>
  <c r="K484" i="82"/>
  <c r="P595" i="114" s="1"/>
  <c r="K483" i="82"/>
  <c r="P594" i="114" s="1"/>
  <c r="K482" i="82"/>
  <c r="K481" i="82"/>
  <c r="K480" i="82"/>
  <c r="P591" i="114" s="1"/>
  <c r="K479" i="82"/>
  <c r="P590" i="114" s="1"/>
  <c r="K478" i="82"/>
  <c r="P589" i="114" s="1"/>
  <c r="K477" i="82"/>
  <c r="P588" i="114" s="1"/>
  <c r="K476" i="82"/>
  <c r="P587" i="114" s="1"/>
  <c r="K475" i="82"/>
  <c r="P586" i="114" s="1"/>
  <c r="K474" i="82"/>
  <c r="P585" i="114" s="1"/>
  <c r="K473" i="82"/>
  <c r="P584" i="114" s="1"/>
  <c r="K472" i="82"/>
  <c r="P583" i="114" s="1"/>
  <c r="K471" i="82"/>
  <c r="P582" i="114" s="1"/>
  <c r="K470" i="82"/>
  <c r="P581" i="114" s="1"/>
  <c r="K469" i="82"/>
  <c r="P580" i="114" s="1"/>
  <c r="K468" i="82"/>
  <c r="P579" i="114" s="1"/>
  <c r="K467" i="82"/>
  <c r="P578" i="114" s="1"/>
  <c r="K466" i="82"/>
  <c r="P577" i="114" s="1"/>
  <c r="K465" i="82"/>
  <c r="K464" i="82"/>
  <c r="K463" i="82"/>
  <c r="P574" i="114" s="1"/>
  <c r="K462" i="82"/>
  <c r="P573" i="114" s="1"/>
  <c r="K461" i="82"/>
  <c r="P572" i="114" s="1"/>
  <c r="K459" i="82"/>
  <c r="K456" i="82"/>
  <c r="K455" i="82"/>
  <c r="P566" i="114" s="1"/>
  <c r="K454" i="82"/>
  <c r="P565" i="114" s="1"/>
  <c r="K453" i="82"/>
  <c r="P564" i="114" s="1"/>
  <c r="K452" i="82"/>
  <c r="P563" i="114" s="1"/>
  <c r="K451" i="82"/>
  <c r="P562" i="114" s="1"/>
  <c r="K450" i="82"/>
  <c r="P561" i="114" s="1"/>
  <c r="K449" i="82"/>
  <c r="P560" i="114" s="1"/>
  <c r="K448" i="82"/>
  <c r="P559" i="114" s="1"/>
  <c r="K447" i="82"/>
  <c r="P558" i="114" s="1"/>
  <c r="K446" i="82"/>
  <c r="P557" i="114" s="1"/>
  <c r="K445" i="82"/>
  <c r="P556" i="114" s="1"/>
  <c r="K444" i="82"/>
  <c r="P555" i="114" s="1"/>
  <c r="K443" i="82"/>
  <c r="P554" i="114" s="1"/>
  <c r="K442" i="82"/>
  <c r="P553" i="114" s="1"/>
  <c r="K441" i="82"/>
  <c r="P552" i="114" s="1"/>
  <c r="K440" i="82"/>
  <c r="P551" i="114" s="1"/>
  <c r="K439" i="82"/>
  <c r="P550" i="114" s="1"/>
  <c r="K438" i="82"/>
  <c r="P549" i="114" s="1"/>
  <c r="K437" i="82"/>
  <c r="P548" i="114" s="1"/>
  <c r="K436" i="82"/>
  <c r="P547" i="114" s="1"/>
  <c r="K435" i="82"/>
  <c r="P546" i="114" s="1"/>
  <c r="K434" i="82"/>
  <c r="P545" i="114" s="1"/>
  <c r="K433" i="82"/>
  <c r="P544" i="114" s="1"/>
  <c r="K432" i="82"/>
  <c r="P543" i="114" s="1"/>
  <c r="K431" i="82"/>
  <c r="P542" i="114" s="1"/>
  <c r="K428" i="82"/>
  <c r="P539" i="114" s="1"/>
  <c r="K427" i="82"/>
  <c r="P538" i="114" s="1"/>
  <c r="K426" i="82"/>
  <c r="P537" i="114" s="1"/>
  <c r="K425" i="82"/>
  <c r="P536" i="114" s="1"/>
  <c r="K424" i="82"/>
  <c r="P535" i="114" s="1"/>
  <c r="K423" i="82"/>
  <c r="P534" i="114" s="1"/>
  <c r="K422" i="82"/>
  <c r="P533" i="114" s="1"/>
  <c r="K421" i="82"/>
  <c r="P532" i="114" s="1"/>
  <c r="K420" i="82"/>
  <c r="P531" i="114" s="1"/>
  <c r="K419" i="82"/>
  <c r="P530" i="114" s="1"/>
  <c r="K418" i="82"/>
  <c r="P529" i="114" s="1"/>
  <c r="K417" i="82"/>
  <c r="P528" i="114" s="1"/>
  <c r="K416" i="82"/>
  <c r="P527" i="114" s="1"/>
  <c r="K415" i="82"/>
  <c r="P526" i="114" s="1"/>
  <c r="K414" i="82"/>
  <c r="P525" i="114" s="1"/>
  <c r="K413" i="82"/>
  <c r="P524" i="114" s="1"/>
  <c r="K412" i="82"/>
  <c r="P523" i="114" s="1"/>
  <c r="K411" i="82"/>
  <c r="P522" i="114" s="1"/>
  <c r="K410" i="82"/>
  <c r="P521" i="114" s="1"/>
  <c r="K409" i="82"/>
  <c r="P520" i="114" s="1"/>
  <c r="K408" i="82"/>
  <c r="P519" i="114" s="1"/>
  <c r="K407" i="82"/>
  <c r="P518" i="114" s="1"/>
  <c r="K406" i="82"/>
  <c r="P517" i="114" s="1"/>
  <c r="K405" i="82"/>
  <c r="P516" i="114" s="1"/>
  <c r="K404" i="82"/>
  <c r="P515" i="114" s="1"/>
  <c r="K403" i="82"/>
  <c r="P514" i="114" s="1"/>
  <c r="K402" i="82"/>
  <c r="P513" i="114" s="1"/>
  <c r="K401" i="82"/>
  <c r="P512" i="114" s="1"/>
  <c r="K400" i="82"/>
  <c r="P511" i="114" s="1"/>
  <c r="K399" i="82"/>
  <c r="P510" i="114" s="1"/>
  <c r="K398" i="82"/>
  <c r="P509" i="114" s="1"/>
  <c r="K397" i="82"/>
  <c r="P508" i="114" s="1"/>
  <c r="K396" i="82"/>
  <c r="P507" i="114" s="1"/>
  <c r="K395" i="82"/>
  <c r="P506" i="114" s="1"/>
  <c r="K394" i="82"/>
  <c r="P505" i="114" s="1"/>
  <c r="K393" i="82"/>
  <c r="P504" i="114" s="1"/>
  <c r="K392" i="82"/>
  <c r="P503" i="114" s="1"/>
  <c r="K391" i="82"/>
  <c r="P502" i="114" s="1"/>
  <c r="K390" i="82"/>
  <c r="P501" i="114" s="1"/>
  <c r="K389" i="82"/>
  <c r="P500" i="114" s="1"/>
  <c r="K388" i="82"/>
  <c r="P499" i="114" s="1"/>
  <c r="K387" i="82"/>
  <c r="P498" i="114" s="1"/>
  <c r="K386" i="82"/>
  <c r="P497" i="114" s="1"/>
  <c r="K385" i="82"/>
  <c r="P496" i="114" s="1"/>
  <c r="K383" i="82"/>
  <c r="K378" i="82"/>
  <c r="K376" i="82"/>
  <c r="K375" i="82"/>
  <c r="P486" i="114" s="1"/>
  <c r="K374" i="82"/>
  <c r="K373" i="82"/>
  <c r="K372" i="82"/>
  <c r="K371" i="82"/>
  <c r="K370" i="82"/>
  <c r="K369" i="82"/>
  <c r="K368" i="82"/>
  <c r="P478" i="114" s="1"/>
  <c r="K367" i="82"/>
  <c r="P477" i="114" s="1"/>
  <c r="K366" i="82"/>
  <c r="P476" i="114" s="1"/>
  <c r="K365" i="82"/>
  <c r="P475" i="114" s="1"/>
  <c r="K364" i="82"/>
  <c r="P474" i="114" s="1"/>
  <c r="K363" i="82"/>
  <c r="P473" i="114" s="1"/>
  <c r="K362" i="82"/>
  <c r="P472" i="114" s="1"/>
  <c r="K361" i="82"/>
  <c r="P471" i="114" s="1"/>
  <c r="K360" i="82"/>
  <c r="P470" i="114" s="1"/>
  <c r="K359" i="82"/>
  <c r="P469" i="114" s="1"/>
  <c r="K358" i="82"/>
  <c r="P468" i="114" s="1"/>
  <c r="K357" i="82"/>
  <c r="P467" i="114" s="1"/>
  <c r="K356" i="82"/>
  <c r="P466" i="114" s="1"/>
  <c r="K355" i="82"/>
  <c r="P465" i="114" s="1"/>
  <c r="K354" i="82"/>
  <c r="P464" i="114" s="1"/>
  <c r="K353" i="82"/>
  <c r="P463" i="114" s="1"/>
  <c r="K352" i="82"/>
  <c r="P462" i="114" s="1"/>
  <c r="K351" i="82"/>
  <c r="P461" i="114" s="1"/>
  <c r="K350" i="82"/>
  <c r="P460" i="114" s="1"/>
  <c r="K349" i="82"/>
  <c r="P459" i="114" s="1"/>
  <c r="K348" i="82"/>
  <c r="P458" i="114" s="1"/>
  <c r="K347" i="82"/>
  <c r="K346" i="82"/>
  <c r="K345" i="82"/>
  <c r="K343" i="82"/>
  <c r="K342" i="82"/>
  <c r="P452" i="114" s="1"/>
  <c r="K341" i="82"/>
  <c r="K340" i="82"/>
  <c r="K339" i="82"/>
  <c r="K338" i="82"/>
  <c r="K337" i="82"/>
  <c r="K336" i="82"/>
  <c r="K335" i="82"/>
  <c r="P445" i="114" s="1"/>
  <c r="K334" i="82"/>
  <c r="P444" i="114" s="1"/>
  <c r="K333" i="82"/>
  <c r="P443" i="114" s="1"/>
  <c r="K332" i="82"/>
  <c r="K331" i="82"/>
  <c r="P441" i="114" s="1"/>
  <c r="K330" i="82"/>
  <c r="P440" i="114" s="1"/>
  <c r="K329" i="82"/>
  <c r="P439" i="114" s="1"/>
  <c r="K328" i="82"/>
  <c r="P438" i="114" s="1"/>
  <c r="K327" i="82"/>
  <c r="K326" i="82"/>
  <c r="P436" i="114" s="1"/>
  <c r="K325" i="82"/>
  <c r="P435" i="114" s="1"/>
  <c r="K324" i="82"/>
  <c r="P434" i="114" s="1"/>
  <c r="K323" i="82"/>
  <c r="P433" i="114" s="1"/>
  <c r="K322" i="82"/>
  <c r="K321" i="82"/>
  <c r="K320" i="82"/>
  <c r="K319" i="82"/>
  <c r="P429" i="114" s="1"/>
  <c r="K318" i="82"/>
  <c r="P428" i="114" s="1"/>
  <c r="K317" i="82"/>
  <c r="P427" i="114" s="1"/>
  <c r="K316" i="82"/>
  <c r="K315" i="82"/>
  <c r="P425" i="114" s="1"/>
  <c r="K314" i="82"/>
  <c r="P424" i="114" s="1"/>
  <c r="K313" i="82"/>
  <c r="P423" i="114" s="1"/>
  <c r="K312" i="82"/>
  <c r="K311" i="82"/>
  <c r="K310" i="82"/>
  <c r="K309" i="82"/>
  <c r="K308" i="82"/>
  <c r="P418" i="114" s="1"/>
  <c r="K307" i="82"/>
  <c r="P417" i="114" s="1"/>
  <c r="K306" i="82"/>
  <c r="P416" i="114" s="1"/>
  <c r="K305" i="82"/>
  <c r="P415" i="114" s="1"/>
  <c r="K304" i="82"/>
  <c r="P414" i="114" s="1"/>
  <c r="K303" i="82"/>
  <c r="K302" i="82"/>
  <c r="P412" i="114" s="1"/>
  <c r="K301" i="82"/>
  <c r="P411" i="114" s="1"/>
  <c r="K300" i="82"/>
  <c r="P410" i="114" s="1"/>
  <c r="K299" i="82"/>
  <c r="P409" i="114" s="1"/>
  <c r="K298" i="82"/>
  <c r="P408" i="114" s="1"/>
  <c r="K297" i="82"/>
  <c r="P407" i="114" s="1"/>
  <c r="K296" i="82"/>
  <c r="P406" i="114" s="1"/>
  <c r="K295" i="82"/>
  <c r="K294" i="82"/>
  <c r="P404" i="114" s="1"/>
  <c r="K293" i="82"/>
  <c r="P403" i="114" s="1"/>
  <c r="K292" i="82"/>
  <c r="P402" i="114" s="1"/>
  <c r="K291" i="82"/>
  <c r="P401" i="114" s="1"/>
  <c r="K290" i="82"/>
  <c r="P400" i="114" s="1"/>
  <c r="K289" i="82"/>
  <c r="P399" i="114" s="1"/>
  <c r="K288" i="82"/>
  <c r="P398" i="114" s="1"/>
  <c r="K287" i="82"/>
  <c r="P397" i="114" s="1"/>
  <c r="K286" i="82"/>
  <c r="P396" i="114" s="1"/>
  <c r="K285" i="82"/>
  <c r="P395" i="114" s="1"/>
  <c r="K284" i="82"/>
  <c r="P394" i="114" s="1"/>
  <c r="K283" i="82"/>
  <c r="P393" i="114" s="1"/>
  <c r="K282" i="82"/>
  <c r="P392" i="114" s="1"/>
  <c r="K281" i="82"/>
  <c r="K280" i="82"/>
  <c r="P390" i="114" s="1"/>
  <c r="K279" i="82"/>
  <c r="P389" i="114" s="1"/>
  <c r="K278" i="82"/>
  <c r="P388" i="114" s="1"/>
  <c r="K277" i="82"/>
  <c r="P387" i="114" s="1"/>
  <c r="K276" i="82"/>
  <c r="K275" i="82"/>
  <c r="P385" i="114" s="1"/>
  <c r="K274" i="82"/>
  <c r="P384" i="114" s="1"/>
  <c r="K273" i="82"/>
  <c r="P383" i="114" s="1"/>
  <c r="K272" i="82"/>
  <c r="P382" i="114" s="1"/>
  <c r="K271" i="82"/>
  <c r="P381" i="114" s="1"/>
  <c r="K270" i="82"/>
  <c r="P380" i="114" s="1"/>
  <c r="K269" i="82"/>
  <c r="P379" i="114" s="1"/>
  <c r="K268" i="82"/>
  <c r="P378" i="114" s="1"/>
  <c r="K267" i="82"/>
  <c r="P377" i="114" s="1"/>
  <c r="K266" i="82"/>
  <c r="P376" i="114" s="1"/>
  <c r="K265" i="82"/>
  <c r="P375" i="114" s="1"/>
  <c r="K264" i="82"/>
  <c r="P374" i="114" s="1"/>
  <c r="K263" i="82"/>
  <c r="P373" i="114" s="1"/>
  <c r="K262" i="82"/>
  <c r="P372" i="114" s="1"/>
  <c r="K259" i="82"/>
  <c r="P369" i="114" s="1"/>
  <c r="K258" i="82"/>
  <c r="K257" i="82"/>
  <c r="P367" i="114" s="1"/>
  <c r="K256" i="82"/>
  <c r="K255" i="82"/>
  <c r="K254" i="82"/>
  <c r="K253" i="82"/>
  <c r="P363" i="114" s="1"/>
  <c r="K252" i="82"/>
  <c r="P362" i="114" s="1"/>
  <c r="K251" i="82"/>
  <c r="K250" i="82"/>
  <c r="K247" i="82"/>
  <c r="K246" i="82"/>
  <c r="K245" i="82"/>
  <c r="K244" i="82"/>
  <c r="K243" i="82"/>
  <c r="P353" i="114" s="1"/>
  <c r="K242" i="82"/>
  <c r="P352" i="114" s="1"/>
  <c r="K241" i="82"/>
  <c r="P351" i="114" s="1"/>
  <c r="K240" i="82"/>
  <c r="P350" i="114" s="1"/>
  <c r="K239" i="82"/>
  <c r="P349" i="114" s="1"/>
  <c r="K237" i="82"/>
  <c r="P347" i="114" s="1"/>
  <c r="K236" i="82"/>
  <c r="P346" i="114" s="1"/>
  <c r="K235" i="82"/>
  <c r="P345" i="114" s="1"/>
  <c r="K233" i="82"/>
  <c r="K232" i="82"/>
  <c r="K231" i="82"/>
  <c r="P341" i="114" s="1"/>
  <c r="K230" i="82"/>
  <c r="P340" i="114" s="1"/>
  <c r="K229" i="82"/>
  <c r="P339" i="114" s="1"/>
  <c r="K228" i="82"/>
  <c r="K227" i="82"/>
  <c r="K226" i="82"/>
  <c r="K225" i="82"/>
  <c r="K224" i="82"/>
  <c r="K223" i="82"/>
  <c r="K220" i="82"/>
  <c r="P330" i="114" s="1"/>
  <c r="K219" i="82"/>
  <c r="P329" i="114" s="1"/>
  <c r="K218" i="82"/>
  <c r="P328" i="114" s="1"/>
  <c r="K217" i="82"/>
  <c r="K216" i="82"/>
  <c r="K215" i="82"/>
  <c r="P325" i="114" s="1"/>
  <c r="K214" i="82"/>
  <c r="P324" i="114" s="1"/>
  <c r="K213" i="82"/>
  <c r="P323" i="114" s="1"/>
  <c r="K212" i="82"/>
  <c r="P322" i="114" s="1"/>
  <c r="K211" i="82"/>
  <c r="P321" i="114" s="1"/>
  <c r="K209" i="82"/>
  <c r="P319" i="114" s="1"/>
  <c r="K208" i="82"/>
  <c r="P318" i="114" s="1"/>
  <c r="K207" i="82"/>
  <c r="P317" i="114" s="1"/>
  <c r="K206" i="82"/>
  <c r="P316" i="114" s="1"/>
  <c r="K205" i="82"/>
  <c r="P315" i="114" s="1"/>
  <c r="K204" i="82"/>
  <c r="P314" i="114" s="1"/>
  <c r="K203" i="82"/>
  <c r="K202" i="82"/>
  <c r="K201" i="82"/>
  <c r="K200" i="82"/>
  <c r="P310" i="114" s="1"/>
  <c r="K199" i="82"/>
  <c r="P309" i="114" s="1"/>
  <c r="K198" i="82"/>
  <c r="P308" i="114" s="1"/>
  <c r="K197" i="82"/>
  <c r="P307" i="114" s="1"/>
  <c r="K196" i="82"/>
  <c r="P306" i="114" s="1"/>
  <c r="K195" i="82"/>
  <c r="P305" i="114" s="1"/>
  <c r="K194" i="82"/>
  <c r="P304" i="114" s="1"/>
  <c r="K193" i="82"/>
  <c r="P303" i="114" s="1"/>
  <c r="K192" i="82"/>
  <c r="P302" i="114" s="1"/>
  <c r="K191" i="82"/>
  <c r="P301" i="114" s="1"/>
  <c r="K190" i="82"/>
  <c r="P300" i="114" s="1"/>
  <c r="K189" i="82"/>
  <c r="P299" i="114" s="1"/>
  <c r="K188" i="82"/>
  <c r="P298" i="114" s="1"/>
  <c r="K187" i="82"/>
  <c r="K186" i="82"/>
  <c r="P296" i="114" s="1"/>
  <c r="K185" i="82"/>
  <c r="P295" i="114" s="1"/>
  <c r="K184" i="82"/>
  <c r="P294" i="114" s="1"/>
  <c r="K183" i="82"/>
  <c r="P293" i="114" s="1"/>
  <c r="K182" i="82"/>
  <c r="P292" i="114" s="1"/>
  <c r="K181" i="82"/>
  <c r="P291" i="114" s="1"/>
  <c r="K180" i="82"/>
  <c r="P290" i="114" s="1"/>
  <c r="K179" i="82"/>
  <c r="P289" i="114" s="1"/>
  <c r="K178" i="82"/>
  <c r="P288" i="114" s="1"/>
  <c r="K177" i="82"/>
  <c r="P287" i="114" s="1"/>
  <c r="K176" i="82"/>
  <c r="P286" i="114" s="1"/>
  <c r="K175" i="82"/>
  <c r="P285" i="114" s="1"/>
  <c r="K174" i="82"/>
  <c r="P284" i="114" s="1"/>
  <c r="K173" i="82"/>
  <c r="P283" i="114" s="1"/>
  <c r="K172" i="82"/>
  <c r="P282" i="114" s="1"/>
  <c r="K171" i="82"/>
  <c r="K170" i="82"/>
  <c r="K169" i="82"/>
  <c r="K168" i="82"/>
  <c r="P278" i="114" s="1"/>
  <c r="K167" i="82"/>
  <c r="P277" i="114" s="1"/>
  <c r="K166" i="82"/>
  <c r="P276" i="114" s="1"/>
  <c r="K165" i="82"/>
  <c r="P275" i="114" s="1"/>
  <c r="K164" i="82"/>
  <c r="P274" i="114" s="1"/>
  <c r="K163" i="82"/>
  <c r="P273" i="114" s="1"/>
  <c r="K162" i="82"/>
  <c r="P272" i="114" s="1"/>
  <c r="K161" i="82"/>
  <c r="P271" i="114" s="1"/>
  <c r="K160" i="82"/>
  <c r="P270" i="114" s="1"/>
  <c r="K159" i="82"/>
  <c r="P269" i="114" s="1"/>
  <c r="K158" i="82"/>
  <c r="P268" i="114" s="1"/>
  <c r="K157" i="82"/>
  <c r="P267" i="114" s="1"/>
  <c r="K156" i="82"/>
  <c r="P266" i="114" s="1"/>
  <c r="K155" i="82"/>
  <c r="P265" i="114" s="1"/>
  <c r="K154" i="82"/>
  <c r="P264" i="114" s="1"/>
  <c r="K153" i="82"/>
  <c r="P263" i="114" s="1"/>
  <c r="K152" i="82"/>
  <c r="P262" i="114" s="1"/>
  <c r="K151" i="82"/>
  <c r="P261" i="114" s="1"/>
  <c r="K150" i="82"/>
  <c r="P260" i="114" s="1"/>
  <c r="K149" i="82"/>
  <c r="P259" i="114" s="1"/>
  <c r="K148" i="82"/>
  <c r="P258" i="114" s="1"/>
  <c r="K147" i="82"/>
  <c r="P257" i="114" s="1"/>
  <c r="K146" i="82"/>
  <c r="P256" i="114" s="1"/>
  <c r="K145" i="82"/>
  <c r="P255" i="114" s="1"/>
  <c r="K144" i="82"/>
  <c r="P254" i="114" s="1"/>
  <c r="K143" i="82"/>
  <c r="P253" i="114" s="1"/>
  <c r="K142" i="82"/>
  <c r="P252" i="114" s="1"/>
  <c r="K141" i="82"/>
  <c r="P251" i="114" s="1"/>
  <c r="K140" i="82"/>
  <c r="P250" i="114" s="1"/>
  <c r="K139" i="82"/>
  <c r="P249" i="114" s="1"/>
  <c r="K138" i="82"/>
  <c r="P248" i="114" s="1"/>
  <c r="K137" i="82"/>
  <c r="P247" i="114" s="1"/>
  <c r="K136" i="82"/>
  <c r="P246" i="114" s="1"/>
  <c r="K135" i="82"/>
  <c r="P245" i="114" s="1"/>
  <c r="K134" i="82"/>
  <c r="P244" i="114" s="1"/>
  <c r="K133" i="82"/>
  <c r="P243" i="114" s="1"/>
  <c r="K132" i="82"/>
  <c r="P242" i="114" s="1"/>
  <c r="K131" i="82"/>
  <c r="P241" i="114" s="1"/>
  <c r="K130" i="82"/>
  <c r="P240" i="114" s="1"/>
  <c r="K129" i="82"/>
  <c r="P239" i="114" s="1"/>
  <c r="K128" i="82"/>
  <c r="P238" i="114" s="1"/>
  <c r="K127" i="82"/>
  <c r="P237" i="114" s="1"/>
  <c r="K126" i="82"/>
  <c r="P236" i="114" s="1"/>
  <c r="K125" i="82"/>
  <c r="P235" i="114" s="1"/>
  <c r="K124" i="82"/>
  <c r="P234" i="114" s="1"/>
  <c r="K123" i="82"/>
  <c r="P233" i="114" s="1"/>
  <c r="K122" i="82"/>
  <c r="P232" i="114" s="1"/>
  <c r="K121" i="82"/>
  <c r="P231" i="114" s="1"/>
  <c r="K120" i="82"/>
  <c r="P230" i="114" s="1"/>
  <c r="K119" i="82"/>
  <c r="P229" i="114" s="1"/>
  <c r="K118" i="82"/>
  <c r="P228" i="114" s="1"/>
  <c r="K117" i="82"/>
  <c r="P227" i="114" s="1"/>
  <c r="K116" i="82"/>
  <c r="P226" i="114" s="1"/>
  <c r="K115" i="82"/>
  <c r="P225" i="114" s="1"/>
  <c r="K114" i="82"/>
  <c r="P224" i="114" s="1"/>
  <c r="K113" i="82"/>
  <c r="P223" i="114" s="1"/>
  <c r="K112" i="82"/>
  <c r="P222" i="114" s="1"/>
  <c r="K111" i="82"/>
  <c r="P221" i="114" s="1"/>
  <c r="K110" i="82"/>
  <c r="K108" i="82"/>
  <c r="P218" i="114" s="1"/>
  <c r="K107" i="82"/>
  <c r="P217" i="114" s="1"/>
  <c r="K106" i="82"/>
  <c r="P216" i="114" s="1"/>
  <c r="K105" i="82"/>
  <c r="P215" i="114" s="1"/>
  <c r="K104" i="82"/>
  <c r="P214" i="114" s="1"/>
  <c r="K103" i="82"/>
  <c r="P213" i="114" s="1"/>
  <c r="K102" i="82"/>
  <c r="P212" i="114" s="1"/>
  <c r="K101" i="82"/>
  <c r="P211" i="114" s="1"/>
  <c r="K100" i="82"/>
  <c r="K99" i="82"/>
  <c r="K98" i="82"/>
  <c r="K97" i="82"/>
  <c r="K96" i="82"/>
  <c r="K95" i="82"/>
  <c r="K94" i="82"/>
  <c r="K93" i="82"/>
  <c r="K92" i="82"/>
  <c r="K91" i="82"/>
  <c r="K90" i="82"/>
  <c r="K89" i="82"/>
  <c r="K88" i="82"/>
  <c r="K87" i="82"/>
  <c r="K86" i="82"/>
  <c r="K85" i="82"/>
  <c r="K84" i="82"/>
  <c r="P194" i="114" s="1"/>
  <c r="K83" i="82"/>
  <c r="P193" i="114" s="1"/>
  <c r="K82" i="82"/>
  <c r="P192" i="114" s="1"/>
  <c r="K81" i="82"/>
  <c r="P191" i="114" s="1"/>
  <c r="K80" i="82"/>
  <c r="P190" i="114" s="1"/>
  <c r="K79" i="82"/>
  <c r="P189" i="114" s="1"/>
  <c r="P175" i="28"/>
  <c r="P174" i="28"/>
  <c r="P173" i="28"/>
  <c r="P172" i="28"/>
  <c r="P171" i="28"/>
  <c r="P162" i="28"/>
  <c r="P161" i="28"/>
  <c r="P160" i="28"/>
  <c r="P159" i="28"/>
  <c r="P158" i="28"/>
  <c r="P157" i="28"/>
  <c r="P141" i="28"/>
  <c r="P140" i="28"/>
  <c r="P139" i="28"/>
  <c r="P138" i="28"/>
  <c r="P137" i="28"/>
  <c r="P136" i="28"/>
  <c r="P135" i="28"/>
  <c r="P134" i="28"/>
  <c r="P125" i="28"/>
  <c r="P124" i="28"/>
  <c r="P123" i="28"/>
  <c r="P122" i="28"/>
  <c r="P121" i="28"/>
  <c r="P120" i="28"/>
  <c r="P119" i="28"/>
  <c r="Q119" i="28" s="1"/>
  <c r="P118" i="28"/>
  <c r="Q118" i="28" s="1"/>
  <c r="P117" i="28"/>
  <c r="Q117" i="28" s="1"/>
  <c r="P115" i="28"/>
  <c r="Q115" i="28" s="1"/>
  <c r="P114" i="28"/>
  <c r="Q114" i="28" s="1"/>
  <c r="P113" i="28"/>
  <c r="Q113" i="28" s="1"/>
  <c r="P112" i="28"/>
  <c r="P111" i="28"/>
  <c r="P110" i="28"/>
  <c r="P109" i="28"/>
  <c r="P108" i="28"/>
  <c r="P94" i="28"/>
  <c r="P93" i="28"/>
  <c r="P92" i="28"/>
  <c r="P91" i="28"/>
  <c r="P90" i="28"/>
  <c r="P89" i="28"/>
  <c r="P88" i="28"/>
  <c r="P87" i="28"/>
  <c r="P86" i="28"/>
  <c r="P79" i="28"/>
  <c r="P78" i="28"/>
  <c r="P77" i="28"/>
  <c r="P76" i="28"/>
  <c r="P75" i="28"/>
  <c r="P74" i="28"/>
  <c r="Q74" i="28" s="1"/>
  <c r="P73" i="28"/>
  <c r="P72" i="28"/>
  <c r="P71" i="28"/>
  <c r="P70" i="28"/>
  <c r="P69" i="28"/>
  <c r="P68" i="28"/>
  <c r="P67" i="28"/>
  <c r="P66" i="28"/>
  <c r="P65" i="28"/>
  <c r="P64" i="28"/>
  <c r="P62" i="28"/>
  <c r="P61" i="28"/>
  <c r="P53" i="28"/>
  <c r="P50" i="28"/>
  <c r="P48" i="28"/>
  <c r="Q48" i="28" s="1"/>
  <c r="P44" i="28"/>
  <c r="P43" i="28"/>
  <c r="P42" i="28"/>
  <c r="P41" i="28"/>
  <c r="P37" i="28"/>
  <c r="P36" i="28"/>
  <c r="P35" i="28"/>
  <c r="P34" i="28"/>
  <c r="F9" i="82"/>
  <c r="F16" i="82"/>
  <c r="F19" i="82"/>
  <c r="F22" i="82"/>
  <c r="F23" i="82"/>
  <c r="F24" i="82"/>
  <c r="F25" i="82"/>
  <c r="F26" i="82"/>
  <c r="F37" i="82"/>
  <c r="F38" i="82"/>
  <c r="F45" i="82"/>
  <c r="F47" i="82"/>
  <c r="F48" i="82"/>
  <c r="F51" i="82"/>
  <c r="F79" i="82"/>
  <c r="F80" i="82"/>
  <c r="F81" i="82"/>
  <c r="F82" i="82"/>
  <c r="F83" i="82"/>
  <c r="F84" i="82"/>
  <c r="F90" i="82"/>
  <c r="F91" i="82"/>
  <c r="F92" i="82"/>
  <c r="F93" i="82"/>
  <c r="F94" i="82"/>
  <c r="F95" i="82"/>
  <c r="F96" i="82"/>
  <c r="F102" i="82"/>
  <c r="F103" i="82"/>
  <c r="F104" i="82"/>
  <c r="F105" i="82"/>
  <c r="F106" i="82"/>
  <c r="F107" i="82"/>
  <c r="F108" i="82"/>
  <c r="F110" i="82"/>
  <c r="F111" i="82"/>
  <c r="F124" i="82"/>
  <c r="F131" i="82"/>
  <c r="F137" i="82"/>
  <c r="F143" i="82"/>
  <c r="F149" i="82"/>
  <c r="F155" i="82"/>
  <c r="F161" i="82"/>
  <c r="F162" i="82"/>
  <c r="F163" i="82"/>
  <c r="F164" i="82"/>
  <c r="F165" i="82"/>
  <c r="F169" i="82"/>
  <c r="F173" i="82"/>
  <c r="F178" i="82"/>
  <c r="F180" i="82"/>
  <c r="F183" i="82"/>
  <c r="F184" i="82"/>
  <c r="F188" i="82"/>
  <c r="F206" i="82"/>
  <c r="F207" i="82"/>
  <c r="F209" i="82"/>
  <c r="F211" i="82"/>
  <c r="F218" i="82"/>
  <c r="F220" i="82"/>
  <c r="F224" i="82"/>
  <c r="F229" i="82"/>
  <c r="F235" i="82"/>
  <c r="F238" i="82"/>
  <c r="F242" i="82"/>
  <c r="F254" i="82"/>
  <c r="F260" i="82"/>
  <c r="F271" i="82"/>
  <c r="F275" i="82"/>
  <c r="F277" i="82"/>
  <c r="F278" i="82"/>
  <c r="F280" i="82"/>
  <c r="F282" i="82"/>
  <c r="F285" i="82"/>
  <c r="F288" i="82"/>
  <c r="F291" i="82"/>
  <c r="F295" i="82"/>
  <c r="F297" i="82"/>
  <c r="F305" i="82"/>
  <c r="F313" i="82"/>
  <c r="F314" i="82"/>
  <c r="F315" i="82"/>
  <c r="F323" i="82"/>
  <c r="F330" i="82"/>
  <c r="F332" i="82"/>
  <c r="F336" i="82"/>
  <c r="F337" i="82"/>
  <c r="F343" i="82"/>
  <c r="F350" i="82"/>
  <c r="F356" i="82"/>
  <c r="F363" i="82"/>
  <c r="F369" i="82"/>
  <c r="F376" i="82"/>
  <c r="F383" i="82"/>
  <c r="F389" i="82"/>
  <c r="F392" i="82"/>
  <c r="F408" i="82"/>
  <c r="F415" i="82"/>
  <c r="F421" i="82"/>
  <c r="F427" i="82"/>
  <c r="F438" i="82"/>
  <c r="F439" i="82"/>
  <c r="F440" i="82"/>
  <c r="F445" i="82"/>
  <c r="F449" i="82"/>
  <c r="F451" i="82"/>
  <c r="F453" i="82"/>
  <c r="F454" i="82"/>
  <c r="F456" i="82"/>
  <c r="F464" i="82"/>
  <c r="F469" i="82"/>
  <c r="F471" i="82"/>
  <c r="F474" i="82"/>
  <c r="F477" i="82"/>
  <c r="F480" i="82"/>
  <c r="F481" i="82"/>
  <c r="F483" i="82"/>
  <c r="F486" i="82"/>
  <c r="F495" i="82"/>
  <c r="F499" i="82"/>
  <c r="F505" i="82"/>
  <c r="F511" i="82"/>
  <c r="F517" i="82"/>
  <c r="F539" i="82"/>
  <c r="F544" i="82"/>
  <c r="F562" i="82"/>
  <c r="F566" i="82"/>
  <c r="F572" i="82"/>
  <c r="F592" i="82"/>
  <c r="F597" i="82"/>
  <c r="F600" i="82"/>
  <c r="F601" i="82"/>
  <c r="F604" i="82"/>
  <c r="F605" i="82"/>
  <c r="F606" i="82"/>
  <c r="F607" i="82"/>
  <c r="F608" i="82"/>
  <c r="F609" i="82"/>
  <c r="F610" i="82"/>
  <c r="F611" i="82"/>
  <c r="F612" i="82"/>
  <c r="F613" i="82"/>
  <c r="F614" i="82"/>
  <c r="F615" i="82"/>
  <c r="F616" i="82"/>
  <c r="F617" i="82"/>
  <c r="F618" i="82"/>
  <c r="F619" i="82"/>
  <c r="F620" i="82"/>
  <c r="F621" i="82"/>
  <c r="F622" i="82"/>
  <c r="F623" i="82"/>
  <c r="F624" i="82"/>
  <c r="F625" i="82"/>
  <c r="F626" i="82"/>
  <c r="F636" i="82"/>
  <c r="F641" i="82"/>
  <c r="F642" i="82"/>
  <c r="F643" i="82"/>
  <c r="F644" i="82"/>
  <c r="F645" i="82"/>
  <c r="F646" i="82"/>
  <c r="F647" i="82"/>
  <c r="F648" i="82"/>
  <c r="F649" i="82"/>
  <c r="F650" i="82"/>
  <c r="F651" i="82"/>
  <c r="F652" i="82"/>
  <c r="F653" i="82"/>
  <c r="F654" i="82"/>
  <c r="F655" i="82"/>
  <c r="F656" i="82"/>
  <c r="F657" i="82"/>
  <c r="F658" i="82"/>
  <c r="F659" i="82"/>
  <c r="F660" i="82"/>
  <c r="F661" i="82"/>
  <c r="F662" i="82"/>
  <c r="F663" i="82"/>
  <c r="F664" i="82"/>
  <c r="F665" i="82"/>
  <c r="F666" i="82"/>
  <c r="F668" i="82"/>
  <c r="F669" i="82"/>
  <c r="F670" i="82"/>
  <c r="F671" i="82"/>
  <c r="F672" i="82"/>
  <c r="F673" i="82"/>
  <c r="F677" i="82"/>
  <c r="F684" i="82"/>
  <c r="F689" i="82"/>
  <c r="F694" i="82"/>
  <c r="F696" i="82"/>
  <c r="F697" i="82"/>
  <c r="F699" i="82"/>
  <c r="F704" i="82"/>
  <c r="F707" i="82"/>
  <c r="F708" i="82"/>
  <c r="F714" i="82"/>
  <c r="F715" i="82"/>
  <c r="F716" i="82"/>
  <c r="F717" i="82"/>
  <c r="F724" i="82"/>
  <c r="F727" i="82"/>
  <c r="F728" i="82"/>
  <c r="F729" i="82"/>
  <c r="F730" i="82"/>
  <c r="F731" i="82"/>
  <c r="F732" i="82"/>
  <c r="F736" i="82"/>
  <c r="F742" i="82"/>
  <c r="F754" i="82"/>
  <c r="F761" i="82"/>
  <c r="F763" i="82"/>
  <c r="F768" i="82"/>
  <c r="F772" i="82"/>
  <c r="F773" i="82"/>
  <c r="F774" i="82"/>
  <c r="F775" i="82"/>
  <c r="F788" i="82"/>
  <c r="F790" i="82"/>
  <c r="F791" i="82"/>
  <c r="F793" i="82"/>
  <c r="H12" i="80"/>
  <c r="Q191" i="114" l="1"/>
  <c r="R191" i="114"/>
  <c r="S191" i="114" s="1"/>
  <c r="P199" i="28"/>
  <c r="P199" i="114"/>
  <c r="P220" i="28"/>
  <c r="Q220" i="28" s="1"/>
  <c r="P220" i="114"/>
  <c r="Q228" i="114"/>
  <c r="R228" i="114"/>
  <c r="S228" i="114" s="1"/>
  <c r="Q240" i="114"/>
  <c r="R240" i="114"/>
  <c r="S240" i="114" s="1"/>
  <c r="Q248" i="114"/>
  <c r="R248" i="114"/>
  <c r="S248" i="114" s="1"/>
  <c r="Q264" i="114"/>
  <c r="R264" i="114"/>
  <c r="S264" i="114" s="1"/>
  <c r="Q272" i="114"/>
  <c r="R272" i="114"/>
  <c r="S272" i="114" s="1"/>
  <c r="R284" i="114"/>
  <c r="S284" i="114" s="1"/>
  <c r="Q284" i="114"/>
  <c r="Q292" i="114"/>
  <c r="R292" i="114"/>
  <c r="S292" i="114" s="1"/>
  <c r="Q308" i="114"/>
  <c r="R308" i="114"/>
  <c r="S308" i="114" s="1"/>
  <c r="Q316" i="114"/>
  <c r="R316" i="114"/>
  <c r="S316" i="114" s="1"/>
  <c r="Q329" i="114"/>
  <c r="R329" i="114"/>
  <c r="S329" i="114" s="1"/>
  <c r="R353" i="114"/>
  <c r="S353" i="114" s="1"/>
  <c r="Q353" i="114"/>
  <c r="R367" i="114"/>
  <c r="S367" i="114" s="1"/>
  <c r="Q367" i="114"/>
  <c r="Q381" i="114"/>
  <c r="R381" i="114"/>
  <c r="S381" i="114" s="1"/>
  <c r="Q389" i="114"/>
  <c r="R389" i="114"/>
  <c r="S389" i="114" s="1"/>
  <c r="Q401" i="114"/>
  <c r="R401" i="114"/>
  <c r="S401" i="114" s="1"/>
  <c r="Q425" i="114"/>
  <c r="R425" i="114"/>
  <c r="S425" i="114" s="1"/>
  <c r="Q433" i="114"/>
  <c r="R433" i="114"/>
  <c r="S433" i="114" s="1"/>
  <c r="R445" i="114"/>
  <c r="S445" i="114" s="1"/>
  <c r="Q445" i="114"/>
  <c r="Q466" i="114"/>
  <c r="R466" i="114"/>
  <c r="S466" i="114" s="1"/>
  <c r="Q478" i="114"/>
  <c r="R478" i="114"/>
  <c r="S478" i="114" s="1"/>
  <c r="R497" i="114"/>
  <c r="S497" i="114" s="1"/>
  <c r="Q497" i="114"/>
  <c r="Q505" i="114"/>
  <c r="R505" i="114"/>
  <c r="S505" i="114" s="1"/>
  <c r="Q517" i="114"/>
  <c r="R517" i="114"/>
  <c r="S517" i="114" s="1"/>
  <c r="R533" i="114"/>
  <c r="S533" i="114" s="1"/>
  <c r="Q533" i="114"/>
  <c r="Q547" i="114"/>
  <c r="R547" i="114"/>
  <c r="S547" i="114" s="1"/>
  <c r="Q555" i="114"/>
  <c r="R555" i="114"/>
  <c r="S555" i="114" s="1"/>
  <c r="Q582" i="114"/>
  <c r="R582" i="114"/>
  <c r="S582" i="114" s="1"/>
  <c r="R590" i="114"/>
  <c r="S590" i="114" s="1"/>
  <c r="Q590" i="114"/>
  <c r="Q602" i="114"/>
  <c r="R602" i="114"/>
  <c r="S602" i="114" s="1"/>
  <c r="Q614" i="114"/>
  <c r="R614" i="114"/>
  <c r="S614" i="114" s="1"/>
  <c r="Q626" i="114"/>
  <c r="R626" i="114"/>
  <c r="S626" i="114" s="1"/>
  <c r="Q649" i="114"/>
  <c r="R649" i="114"/>
  <c r="S649" i="114" s="1"/>
  <c r="R673" i="114"/>
  <c r="S673" i="114" s="1"/>
  <c r="Q673" i="114"/>
  <c r="Q685" i="114"/>
  <c r="R685" i="114"/>
  <c r="S685" i="114" s="1"/>
  <c r="Q711" i="114"/>
  <c r="R711" i="114"/>
  <c r="S711" i="114" s="1"/>
  <c r="Q719" i="114"/>
  <c r="R719" i="114"/>
  <c r="S719" i="114" s="1"/>
  <c r="Q727" i="114"/>
  <c r="R727" i="114"/>
  <c r="S727" i="114" s="1"/>
  <c r="Q735" i="114"/>
  <c r="R735" i="114"/>
  <c r="S735" i="114" s="1"/>
  <c r="R743" i="114"/>
  <c r="Q751" i="114"/>
  <c r="R751" i="114"/>
  <c r="S751" i="114" s="1"/>
  <c r="Q759" i="114"/>
  <c r="R759" i="114"/>
  <c r="S759" i="114" s="1"/>
  <c r="Q771" i="114"/>
  <c r="R771" i="114"/>
  <c r="S771" i="114" s="1"/>
  <c r="Q775" i="114"/>
  <c r="R775" i="114"/>
  <c r="S775" i="114" s="1"/>
  <c r="Q783" i="114"/>
  <c r="R783" i="114"/>
  <c r="S783" i="114" s="1"/>
  <c r="Q791" i="114"/>
  <c r="R791" i="114"/>
  <c r="S791" i="114" s="1"/>
  <c r="Q811" i="114"/>
  <c r="R811" i="114"/>
  <c r="S811" i="114" s="1"/>
  <c r="Q819" i="114"/>
  <c r="R819" i="114"/>
  <c r="S819" i="114" s="1"/>
  <c r="Q827" i="114"/>
  <c r="R827" i="114"/>
  <c r="S827" i="114" s="1"/>
  <c r="R853" i="114"/>
  <c r="Q861" i="114"/>
  <c r="R861" i="114"/>
  <c r="S861" i="114" s="1"/>
  <c r="Q873" i="114"/>
  <c r="R873" i="114"/>
  <c r="S873" i="114" s="1"/>
  <c r="R881" i="114"/>
  <c r="Q889" i="114"/>
  <c r="R889" i="114"/>
  <c r="S889" i="114" s="1"/>
  <c r="Q897" i="114"/>
  <c r="R897" i="114"/>
  <c r="S897" i="114" s="1"/>
  <c r="Q905" i="114"/>
  <c r="R905" i="114"/>
  <c r="S905" i="114" s="1"/>
  <c r="Q192" i="114"/>
  <c r="R192" i="114"/>
  <c r="S192" i="114" s="1"/>
  <c r="P196" i="28"/>
  <c r="P196" i="114"/>
  <c r="P200" i="28"/>
  <c r="Q200" i="28" s="1"/>
  <c r="P200" i="114"/>
  <c r="P204" i="28"/>
  <c r="Q204" i="28" s="1"/>
  <c r="P204" i="114"/>
  <c r="Q212" i="114"/>
  <c r="R212" i="114"/>
  <c r="S212" i="114" s="1"/>
  <c r="Q216" i="114"/>
  <c r="R216" i="114"/>
  <c r="S216" i="114" s="1"/>
  <c r="Q221" i="114"/>
  <c r="R221" i="114"/>
  <c r="S221" i="114" s="1"/>
  <c r="Q225" i="114"/>
  <c r="R225" i="114"/>
  <c r="S225" i="114" s="1"/>
  <c r="Q229" i="114"/>
  <c r="R229" i="114"/>
  <c r="S229" i="114" s="1"/>
  <c r="Q233" i="114"/>
  <c r="R233" i="114"/>
  <c r="S233" i="114" s="1"/>
  <c r="Q237" i="114"/>
  <c r="R237" i="114"/>
  <c r="S237" i="114" s="1"/>
  <c r="Q241" i="114"/>
  <c r="R241" i="114"/>
  <c r="S241" i="114" s="1"/>
  <c r="Q245" i="114"/>
  <c r="R245" i="114"/>
  <c r="S245" i="114" s="1"/>
  <c r="Q249" i="114"/>
  <c r="R249" i="114"/>
  <c r="S249" i="114" s="1"/>
  <c r="Q253" i="114"/>
  <c r="R253" i="114"/>
  <c r="S253" i="114" s="1"/>
  <c r="Q257" i="114"/>
  <c r="R257" i="114"/>
  <c r="S257" i="114" s="1"/>
  <c r="Q261" i="114"/>
  <c r="R261" i="114"/>
  <c r="S261" i="114" s="1"/>
  <c r="Q265" i="114"/>
  <c r="R265" i="114"/>
  <c r="S265" i="114" s="1"/>
  <c r="Q269" i="114"/>
  <c r="R269" i="114"/>
  <c r="S269" i="114" s="1"/>
  <c r="Q273" i="114"/>
  <c r="R273" i="114"/>
  <c r="S273" i="114" s="1"/>
  <c r="Q277" i="114"/>
  <c r="R277" i="114"/>
  <c r="S277" i="114" s="1"/>
  <c r="Q285" i="114"/>
  <c r="R285" i="114"/>
  <c r="S285" i="114" s="1"/>
  <c r="R289" i="114"/>
  <c r="S289" i="114" s="1"/>
  <c r="Q289" i="114"/>
  <c r="Q293" i="114"/>
  <c r="R293" i="114"/>
  <c r="S293" i="114" s="1"/>
  <c r="R301" i="114"/>
  <c r="S301" i="114" s="1"/>
  <c r="Q301" i="114"/>
  <c r="R305" i="114"/>
  <c r="S305" i="114" s="1"/>
  <c r="Q305" i="114"/>
  <c r="R309" i="114"/>
  <c r="S309" i="114" s="1"/>
  <c r="Q309" i="114"/>
  <c r="Q317" i="114"/>
  <c r="R317" i="114"/>
  <c r="S317" i="114" s="1"/>
  <c r="Q322" i="114"/>
  <c r="R322" i="114"/>
  <c r="S322" i="114" s="1"/>
  <c r="Q330" i="114"/>
  <c r="R330" i="114"/>
  <c r="S330" i="114" s="1"/>
  <c r="R340" i="114"/>
  <c r="S340" i="114" s="1"/>
  <c r="Q340" i="114"/>
  <c r="Q345" i="114"/>
  <c r="R345" i="114"/>
  <c r="S345" i="114" s="1"/>
  <c r="Q350" i="114"/>
  <c r="R350" i="114"/>
  <c r="S350" i="114" s="1"/>
  <c r="Q374" i="114"/>
  <c r="R374" i="114"/>
  <c r="S374" i="114" s="1"/>
  <c r="Q378" i="114"/>
  <c r="R378" i="114"/>
  <c r="S378" i="114" s="1"/>
  <c r="R382" i="114"/>
  <c r="S382" i="114" s="1"/>
  <c r="Q382" i="114"/>
  <c r="Q390" i="114"/>
  <c r="R390" i="114"/>
  <c r="S390" i="114" s="1"/>
  <c r="Q394" i="114"/>
  <c r="R394" i="114"/>
  <c r="S394" i="114" s="1"/>
  <c r="Q398" i="114"/>
  <c r="R398" i="114"/>
  <c r="S398" i="114" s="1"/>
  <c r="R402" i="114"/>
  <c r="S402" i="114" s="1"/>
  <c r="Q402" i="114"/>
  <c r="R406" i="114"/>
  <c r="S406" i="114" s="1"/>
  <c r="Q406" i="114"/>
  <c r="Q410" i="114"/>
  <c r="R410" i="114"/>
  <c r="S410" i="114" s="1"/>
  <c r="Q414" i="114"/>
  <c r="R414" i="114"/>
  <c r="S414" i="114" s="1"/>
  <c r="Q418" i="114"/>
  <c r="R418" i="114"/>
  <c r="S418" i="114" s="1"/>
  <c r="Q434" i="114"/>
  <c r="R434" i="114"/>
  <c r="S434" i="114" s="1"/>
  <c r="R438" i="114"/>
  <c r="S438" i="114" s="1"/>
  <c r="Q438" i="114"/>
  <c r="Q459" i="114"/>
  <c r="R459" i="114"/>
  <c r="S459" i="114" s="1"/>
  <c r="R463" i="114"/>
  <c r="S463" i="114" s="1"/>
  <c r="Q463" i="114"/>
  <c r="Q467" i="114"/>
  <c r="R467" i="114"/>
  <c r="S467" i="114" s="1"/>
  <c r="Q471" i="114"/>
  <c r="R471" i="114"/>
  <c r="S471" i="114" s="1"/>
  <c r="R475" i="114"/>
  <c r="S475" i="114" s="1"/>
  <c r="Q475" i="114"/>
  <c r="Q498" i="114"/>
  <c r="R498" i="114"/>
  <c r="S498" i="114" s="1"/>
  <c r="R502" i="114"/>
  <c r="S502" i="114" s="1"/>
  <c r="Q502" i="114"/>
  <c r="R506" i="114"/>
  <c r="S506" i="114" s="1"/>
  <c r="Q506" i="114"/>
  <c r="R510" i="114"/>
  <c r="S510" i="114" s="1"/>
  <c r="Q510" i="114"/>
  <c r="R514" i="114"/>
  <c r="S514" i="114" s="1"/>
  <c r="Q514" i="114"/>
  <c r="R518" i="114"/>
  <c r="S518" i="114" s="1"/>
  <c r="Q518" i="114"/>
  <c r="Q522" i="114"/>
  <c r="R522" i="114"/>
  <c r="S522" i="114" s="1"/>
  <c r="Q526" i="114"/>
  <c r="R526" i="114"/>
  <c r="S526" i="114" s="1"/>
  <c r="R530" i="114"/>
  <c r="S530" i="114" s="1"/>
  <c r="Q530" i="114"/>
  <c r="Q534" i="114"/>
  <c r="R534" i="114"/>
  <c r="S534" i="114" s="1"/>
  <c r="Q538" i="114"/>
  <c r="R538" i="114"/>
  <c r="S538" i="114" s="1"/>
  <c r="Q544" i="114"/>
  <c r="R544" i="114"/>
  <c r="S544" i="114" s="1"/>
  <c r="Q548" i="114"/>
  <c r="R548" i="114"/>
  <c r="S548" i="114" s="1"/>
  <c r="Q552" i="114"/>
  <c r="R552" i="114"/>
  <c r="S552" i="114" s="1"/>
  <c r="Q556" i="114"/>
  <c r="R556" i="114"/>
  <c r="S556" i="114" s="1"/>
  <c r="Q560" i="114"/>
  <c r="R560" i="114"/>
  <c r="S560" i="114" s="1"/>
  <c r="Q564" i="114"/>
  <c r="R564" i="114"/>
  <c r="S564" i="114" s="1"/>
  <c r="Q579" i="114"/>
  <c r="R579" i="114"/>
  <c r="S579" i="114" s="1"/>
  <c r="Q583" i="114"/>
  <c r="R583" i="114"/>
  <c r="S583" i="114" s="1"/>
  <c r="R587" i="114"/>
  <c r="S587" i="114" s="1"/>
  <c r="Q587" i="114"/>
  <c r="Q591" i="114"/>
  <c r="R591" i="114"/>
  <c r="S591" i="114" s="1"/>
  <c r="Q595" i="114"/>
  <c r="R595" i="114"/>
  <c r="S595" i="114" s="1"/>
  <c r="R599" i="114"/>
  <c r="S599" i="114" s="1"/>
  <c r="Q599" i="114"/>
  <c r="Q607" i="114"/>
  <c r="R607" i="114"/>
  <c r="S607" i="114" s="1"/>
  <c r="Q611" i="114"/>
  <c r="R611" i="114"/>
  <c r="S611" i="114" s="1"/>
  <c r="R615" i="114"/>
  <c r="S615" i="114" s="1"/>
  <c r="Q615" i="114"/>
  <c r="Q619" i="114"/>
  <c r="R619" i="114"/>
  <c r="S619" i="114" s="1"/>
  <c r="R623" i="114"/>
  <c r="S623" i="114" s="1"/>
  <c r="Q623" i="114"/>
  <c r="R627" i="114"/>
  <c r="S627" i="114" s="1"/>
  <c r="Q627" i="114"/>
  <c r="Q631" i="114"/>
  <c r="R631" i="114"/>
  <c r="S631" i="114" s="1"/>
  <c r="R635" i="114"/>
  <c r="S635" i="114" s="1"/>
  <c r="Q635" i="114"/>
  <c r="R640" i="114"/>
  <c r="S640" i="114" s="1"/>
  <c r="Q640" i="114"/>
  <c r="R662" i="114"/>
  <c r="S662" i="114" s="1"/>
  <c r="Q662" i="114"/>
  <c r="R666" i="114"/>
  <c r="S666" i="114" s="1"/>
  <c r="Q666" i="114"/>
  <c r="R670" i="114"/>
  <c r="S670" i="114" s="1"/>
  <c r="Q670" i="114"/>
  <c r="Q674" i="114"/>
  <c r="R674" i="114"/>
  <c r="S674" i="114" s="1"/>
  <c r="Q682" i="114"/>
  <c r="R682" i="114"/>
  <c r="S682" i="114" s="1"/>
  <c r="R686" i="114"/>
  <c r="S686" i="114" s="1"/>
  <c r="Q686" i="114"/>
  <c r="R690" i="114"/>
  <c r="S690" i="114" s="1"/>
  <c r="Q690" i="114"/>
  <c r="Q695" i="114"/>
  <c r="R695" i="114"/>
  <c r="S695" i="114" s="1"/>
  <c r="Q700" i="114"/>
  <c r="R700" i="114"/>
  <c r="S700" i="114" s="1"/>
  <c r="R704" i="114"/>
  <c r="S704" i="114" s="1"/>
  <c r="Q704" i="114"/>
  <c r="Q708" i="114"/>
  <c r="R708" i="114"/>
  <c r="S708" i="114" s="1"/>
  <c r="Q712" i="114"/>
  <c r="R712" i="114"/>
  <c r="S712" i="114" s="1"/>
  <c r="Q716" i="114"/>
  <c r="R716" i="114"/>
  <c r="S716" i="114" s="1"/>
  <c r="Q720" i="114"/>
  <c r="R720" i="114"/>
  <c r="S720" i="114" s="1"/>
  <c r="Q724" i="114"/>
  <c r="R724" i="114"/>
  <c r="S724" i="114" s="1"/>
  <c r="Q728" i="114"/>
  <c r="R728" i="114"/>
  <c r="S728" i="114" s="1"/>
  <c r="Q732" i="114"/>
  <c r="R732" i="114"/>
  <c r="S732" i="114" s="1"/>
  <c r="Q736" i="114"/>
  <c r="R736" i="114"/>
  <c r="S736" i="114" s="1"/>
  <c r="R740" i="114"/>
  <c r="R744" i="114"/>
  <c r="R748" i="114"/>
  <c r="S748" i="114" s="1"/>
  <c r="Q748" i="114"/>
  <c r="Q752" i="114"/>
  <c r="R752" i="114"/>
  <c r="S752" i="114" s="1"/>
  <c r="Q756" i="114"/>
  <c r="R756" i="114"/>
  <c r="S756" i="114" s="1"/>
  <c r="Q760" i="114"/>
  <c r="R760" i="114"/>
  <c r="S760" i="114" s="1"/>
  <c r="Q764" i="114"/>
  <c r="R764" i="114"/>
  <c r="S764" i="114" s="1"/>
  <c r="Q768" i="114"/>
  <c r="R768" i="114"/>
  <c r="S768" i="114" s="1"/>
  <c r="Q772" i="114"/>
  <c r="R772" i="114"/>
  <c r="S772" i="114" s="1"/>
  <c r="Q776" i="114"/>
  <c r="R776" i="114"/>
  <c r="S776" i="114" s="1"/>
  <c r="Q780" i="114"/>
  <c r="R780" i="114"/>
  <c r="S780" i="114" s="1"/>
  <c r="R784" i="114"/>
  <c r="S784" i="114" s="1"/>
  <c r="Q784" i="114"/>
  <c r="Q788" i="114"/>
  <c r="R788" i="114"/>
  <c r="S788" i="114" s="1"/>
  <c r="Q792" i="114"/>
  <c r="R792" i="114"/>
  <c r="S792" i="114" s="1"/>
  <c r="R796" i="114"/>
  <c r="S796" i="114" s="1"/>
  <c r="Q796" i="114"/>
  <c r="Q804" i="114"/>
  <c r="R804" i="114"/>
  <c r="S804" i="114" s="1"/>
  <c r="Q808" i="114"/>
  <c r="R808" i="114"/>
  <c r="S808" i="114" s="1"/>
  <c r="R812" i="114"/>
  <c r="S812" i="114" s="1"/>
  <c r="Q812" i="114"/>
  <c r="Q816" i="114"/>
  <c r="R816" i="114"/>
  <c r="S816" i="114" s="1"/>
  <c r="Q820" i="114"/>
  <c r="R820" i="114"/>
  <c r="S820" i="114" s="1"/>
  <c r="Q824" i="114"/>
  <c r="R824" i="114"/>
  <c r="S824" i="114" s="1"/>
  <c r="R828" i="114"/>
  <c r="S828" i="114" s="1"/>
  <c r="Q828" i="114"/>
  <c r="Q846" i="114"/>
  <c r="R846" i="114"/>
  <c r="S846" i="114" s="1"/>
  <c r="Q850" i="114"/>
  <c r="R850" i="114"/>
  <c r="S850" i="114" s="1"/>
  <c r="R854" i="114"/>
  <c r="Q858" i="114"/>
  <c r="R858" i="114"/>
  <c r="S858" i="114" s="1"/>
  <c r="R862" i="114"/>
  <c r="S862" i="114" s="1"/>
  <c r="Q862" i="114"/>
  <c r="Q866" i="114"/>
  <c r="R866" i="114"/>
  <c r="S866" i="114" s="1"/>
  <c r="R874" i="114"/>
  <c r="Q878" i="114"/>
  <c r="R878" i="114"/>
  <c r="S878" i="114" s="1"/>
  <c r="Q882" i="114"/>
  <c r="R882" i="114"/>
  <c r="S882" i="114" s="1"/>
  <c r="Q886" i="114"/>
  <c r="R886" i="114"/>
  <c r="S886" i="114" s="1"/>
  <c r="R890" i="114"/>
  <c r="S890" i="114" s="1"/>
  <c r="Q890" i="114"/>
  <c r="Q894" i="114"/>
  <c r="R894" i="114"/>
  <c r="S894" i="114" s="1"/>
  <c r="Q902" i="114"/>
  <c r="R902" i="114"/>
  <c r="S902" i="114" s="1"/>
  <c r="Q906" i="114"/>
  <c r="R906" i="114"/>
  <c r="S906" i="114" s="1"/>
  <c r="P195" i="28"/>
  <c r="P195" i="114"/>
  <c r="Q211" i="114"/>
  <c r="R211" i="114"/>
  <c r="S211" i="114" s="1"/>
  <c r="Q224" i="114"/>
  <c r="R224" i="114"/>
  <c r="S224" i="114" s="1"/>
  <c r="Q232" i="114"/>
  <c r="R232" i="114"/>
  <c r="S232" i="114" s="1"/>
  <c r="R244" i="114"/>
  <c r="S244" i="114" s="1"/>
  <c r="Q244" i="114"/>
  <c r="Q252" i="114"/>
  <c r="R252" i="114"/>
  <c r="S252" i="114" s="1"/>
  <c r="Q260" i="114"/>
  <c r="R260" i="114"/>
  <c r="S260" i="114" s="1"/>
  <c r="Q276" i="114"/>
  <c r="R276" i="114"/>
  <c r="S276" i="114" s="1"/>
  <c r="Q296" i="114"/>
  <c r="R296" i="114"/>
  <c r="S296" i="114" s="1"/>
  <c r="Q304" i="114"/>
  <c r="R304" i="114"/>
  <c r="S304" i="114" s="1"/>
  <c r="Q325" i="114"/>
  <c r="R325" i="114"/>
  <c r="S325" i="114" s="1"/>
  <c r="Q349" i="114"/>
  <c r="R349" i="114"/>
  <c r="S349" i="114" s="1"/>
  <c r="R363" i="114"/>
  <c r="S363" i="114" s="1"/>
  <c r="Q363" i="114"/>
  <c r="R373" i="114"/>
  <c r="S373" i="114" s="1"/>
  <c r="Q373" i="114"/>
  <c r="Q385" i="114"/>
  <c r="R385" i="114"/>
  <c r="S385" i="114" s="1"/>
  <c r="Q397" i="114"/>
  <c r="R397" i="114"/>
  <c r="S397" i="114" s="1"/>
  <c r="R409" i="114"/>
  <c r="S409" i="114" s="1"/>
  <c r="Q409" i="114"/>
  <c r="Q417" i="114"/>
  <c r="R417" i="114"/>
  <c r="S417" i="114" s="1"/>
  <c r="Q429" i="114"/>
  <c r="R429" i="114"/>
  <c r="S429" i="114" s="1"/>
  <c r="R441" i="114"/>
  <c r="S441" i="114" s="1"/>
  <c r="Q441" i="114"/>
  <c r="Q462" i="114"/>
  <c r="R462" i="114"/>
  <c r="S462" i="114" s="1"/>
  <c r="R470" i="114"/>
  <c r="S470" i="114" s="1"/>
  <c r="Q470" i="114"/>
  <c r="Q501" i="114"/>
  <c r="R501" i="114"/>
  <c r="S501" i="114" s="1"/>
  <c r="Q513" i="114"/>
  <c r="R513" i="114"/>
  <c r="S513" i="114" s="1"/>
  <c r="Q521" i="114"/>
  <c r="R521" i="114"/>
  <c r="S521" i="114" s="1"/>
  <c r="Q529" i="114"/>
  <c r="R529" i="114"/>
  <c r="S529" i="114" s="1"/>
  <c r="Q543" i="114"/>
  <c r="R543" i="114"/>
  <c r="S543" i="114" s="1"/>
  <c r="Q551" i="114"/>
  <c r="R551" i="114"/>
  <c r="S551" i="114" s="1"/>
  <c r="R563" i="114"/>
  <c r="Q574" i="114"/>
  <c r="R574" i="114"/>
  <c r="S574" i="114" s="1"/>
  <c r="Q586" i="114"/>
  <c r="R586" i="114"/>
  <c r="S586" i="114" s="1"/>
  <c r="Q598" i="114"/>
  <c r="R598" i="114"/>
  <c r="S598" i="114" s="1"/>
  <c r="Q606" i="114"/>
  <c r="R606" i="114"/>
  <c r="S606" i="114" s="1"/>
  <c r="R618" i="114"/>
  <c r="S618" i="114" s="1"/>
  <c r="Q618" i="114"/>
  <c r="R630" i="114"/>
  <c r="S630" i="114" s="1"/>
  <c r="Q630" i="114"/>
  <c r="Q669" i="114"/>
  <c r="R669" i="114"/>
  <c r="S669" i="114" s="1"/>
  <c r="Q689" i="114"/>
  <c r="R689" i="114"/>
  <c r="S689" i="114" s="1"/>
  <c r="Q707" i="114"/>
  <c r="R707" i="114"/>
  <c r="S707" i="114" s="1"/>
  <c r="Q715" i="114"/>
  <c r="R715" i="114"/>
  <c r="S715" i="114" s="1"/>
  <c r="Q723" i="114"/>
  <c r="R723" i="114"/>
  <c r="S723" i="114" s="1"/>
  <c r="Q731" i="114"/>
  <c r="R731" i="114"/>
  <c r="S731" i="114" s="1"/>
  <c r="R739" i="114"/>
  <c r="Q747" i="114"/>
  <c r="R747" i="114"/>
  <c r="S747" i="114" s="1"/>
  <c r="Q755" i="114"/>
  <c r="R755" i="114"/>
  <c r="S755" i="114" s="1"/>
  <c r="Q767" i="114"/>
  <c r="R767" i="114"/>
  <c r="S767" i="114" s="1"/>
  <c r="Q779" i="114"/>
  <c r="R779" i="114"/>
  <c r="S779" i="114" s="1"/>
  <c r="Q787" i="114"/>
  <c r="R787" i="114"/>
  <c r="S787" i="114" s="1"/>
  <c r="Q795" i="114"/>
  <c r="R795" i="114"/>
  <c r="S795" i="114" s="1"/>
  <c r="Q807" i="114"/>
  <c r="R807" i="114"/>
  <c r="S807" i="114" s="1"/>
  <c r="Q815" i="114"/>
  <c r="R815" i="114"/>
  <c r="S815" i="114" s="1"/>
  <c r="Q823" i="114"/>
  <c r="R823" i="114"/>
  <c r="S823" i="114" s="1"/>
  <c r="Q831" i="114"/>
  <c r="R831" i="114"/>
  <c r="S831" i="114" s="1"/>
  <c r="R849" i="114"/>
  <c r="S849" i="114" s="1"/>
  <c r="Q849" i="114"/>
  <c r="R857" i="114"/>
  <c r="R865" i="114"/>
  <c r="S865" i="114" s="1"/>
  <c r="Q865" i="114"/>
  <c r="Q877" i="114"/>
  <c r="R877" i="114"/>
  <c r="S877" i="114" s="1"/>
  <c r="Q885" i="114"/>
  <c r="R885" i="114"/>
  <c r="S885" i="114" s="1"/>
  <c r="Q893" i="114"/>
  <c r="R893" i="114"/>
  <c r="S893" i="114" s="1"/>
  <c r="R901" i="114"/>
  <c r="S901" i="114" s="1"/>
  <c r="Q901" i="114"/>
  <c r="Q189" i="114"/>
  <c r="R189" i="114"/>
  <c r="S189" i="114" s="1"/>
  <c r="Q193" i="114"/>
  <c r="R193" i="114"/>
  <c r="S193" i="114" s="1"/>
  <c r="P197" i="28"/>
  <c r="P197" i="114"/>
  <c r="P201" i="28"/>
  <c r="Q201" i="28" s="1"/>
  <c r="P201" i="114"/>
  <c r="P205" i="28"/>
  <c r="Q205" i="28" s="1"/>
  <c r="P205" i="114"/>
  <c r="Q213" i="114"/>
  <c r="R213" i="114"/>
  <c r="S213" i="114" s="1"/>
  <c r="Q217" i="114"/>
  <c r="R217" i="114"/>
  <c r="S217" i="114" s="1"/>
  <c r="R222" i="114"/>
  <c r="S222" i="114" s="1"/>
  <c r="Q222" i="114"/>
  <c r="R226" i="114"/>
  <c r="S226" i="114" s="1"/>
  <c r="Q226" i="114"/>
  <c r="Q230" i="114"/>
  <c r="R230" i="114"/>
  <c r="S230" i="114" s="1"/>
  <c r="Q234" i="114"/>
  <c r="R234" i="114"/>
  <c r="S234" i="114" s="1"/>
  <c r="Q238" i="114"/>
  <c r="R238" i="114"/>
  <c r="S238" i="114" s="1"/>
  <c r="R242" i="114"/>
  <c r="S242" i="114" s="1"/>
  <c r="Q242" i="114"/>
  <c r="R246" i="114"/>
  <c r="S246" i="114" s="1"/>
  <c r="Q246" i="114"/>
  <c r="Q250" i="114"/>
  <c r="R250" i="114"/>
  <c r="S250" i="114" s="1"/>
  <c r="Q254" i="114"/>
  <c r="R254" i="114"/>
  <c r="S254" i="114" s="1"/>
  <c r="Q258" i="114"/>
  <c r="R258" i="114"/>
  <c r="S258" i="114" s="1"/>
  <c r="Q262" i="114"/>
  <c r="R262" i="114"/>
  <c r="S262" i="114" s="1"/>
  <c r="R266" i="114"/>
  <c r="S266" i="114" s="1"/>
  <c r="Q266" i="114"/>
  <c r="R270" i="114"/>
  <c r="S270" i="114" s="1"/>
  <c r="Q270" i="114"/>
  <c r="Q274" i="114"/>
  <c r="R274" i="114"/>
  <c r="S274" i="114" s="1"/>
  <c r="Q278" i="114"/>
  <c r="R278" i="114"/>
  <c r="S278" i="114" s="1"/>
  <c r="Q282" i="114"/>
  <c r="R282" i="114"/>
  <c r="S282" i="114" s="1"/>
  <c r="Q286" i="114"/>
  <c r="R286" i="114"/>
  <c r="S286" i="114" s="1"/>
  <c r="Q290" i="114"/>
  <c r="R290" i="114"/>
  <c r="S290" i="114" s="1"/>
  <c r="Q294" i="114"/>
  <c r="R294" i="114"/>
  <c r="S294" i="114" s="1"/>
  <c r="Q298" i="114"/>
  <c r="R298" i="114"/>
  <c r="S298" i="114" s="1"/>
  <c r="Q302" i="114"/>
  <c r="R302" i="114"/>
  <c r="S302" i="114" s="1"/>
  <c r="Q306" i="114"/>
  <c r="R306" i="114"/>
  <c r="S306" i="114" s="1"/>
  <c r="Q310" i="114"/>
  <c r="R310" i="114"/>
  <c r="S310" i="114" s="1"/>
  <c r="Q314" i="114"/>
  <c r="R314" i="114"/>
  <c r="S314" i="114" s="1"/>
  <c r="R318" i="114"/>
  <c r="S318" i="114" s="1"/>
  <c r="Q318" i="114"/>
  <c r="Q323" i="114"/>
  <c r="R323" i="114"/>
  <c r="S323" i="114" s="1"/>
  <c r="Q341" i="114"/>
  <c r="R341" i="114"/>
  <c r="S341" i="114" s="1"/>
  <c r="Q346" i="114"/>
  <c r="R346" i="114"/>
  <c r="S346" i="114" s="1"/>
  <c r="Q351" i="114"/>
  <c r="R351" i="114"/>
  <c r="S351" i="114" s="1"/>
  <c r="R369" i="114"/>
  <c r="S369" i="114" s="1"/>
  <c r="Q369" i="114"/>
  <c r="R375" i="114"/>
  <c r="S375" i="114" s="1"/>
  <c r="Q375" i="114"/>
  <c r="R379" i="114"/>
  <c r="S379" i="114" s="1"/>
  <c r="Q379" i="114"/>
  <c r="Q383" i="114"/>
  <c r="R383" i="114"/>
  <c r="S383" i="114" s="1"/>
  <c r="Q387" i="114"/>
  <c r="R387" i="114"/>
  <c r="S387" i="114" s="1"/>
  <c r="Q395" i="114"/>
  <c r="R395" i="114"/>
  <c r="S395" i="114" s="1"/>
  <c r="R399" i="114"/>
  <c r="S399" i="114" s="1"/>
  <c r="Q399" i="114"/>
  <c r="Q403" i="114"/>
  <c r="R403" i="114"/>
  <c r="S403" i="114" s="1"/>
  <c r="Q407" i="114"/>
  <c r="R407" i="114"/>
  <c r="S407" i="114" s="1"/>
  <c r="Q411" i="114"/>
  <c r="R411" i="114"/>
  <c r="S411" i="114" s="1"/>
  <c r="Q415" i="114"/>
  <c r="R415" i="114"/>
  <c r="S415" i="114" s="1"/>
  <c r="Q423" i="114"/>
  <c r="R423" i="114"/>
  <c r="S423" i="114" s="1"/>
  <c r="Q427" i="114"/>
  <c r="R427" i="114"/>
  <c r="S427" i="114" s="1"/>
  <c r="Q435" i="114"/>
  <c r="R435" i="114"/>
  <c r="S435" i="114" s="1"/>
  <c r="Q439" i="114"/>
  <c r="R439" i="114"/>
  <c r="S439" i="114" s="1"/>
  <c r="R443" i="114"/>
  <c r="S443" i="114" s="1"/>
  <c r="Q443" i="114"/>
  <c r="Q460" i="114"/>
  <c r="R460" i="114"/>
  <c r="S460" i="114" s="1"/>
  <c r="Q464" i="114"/>
  <c r="R464" i="114"/>
  <c r="S464" i="114" s="1"/>
  <c r="R468" i="114"/>
  <c r="S468" i="114" s="1"/>
  <c r="Q468" i="114"/>
  <c r="R472" i="114"/>
  <c r="S472" i="114" s="1"/>
  <c r="Q472" i="114"/>
  <c r="Q476" i="114"/>
  <c r="R476" i="114"/>
  <c r="S476" i="114" s="1"/>
  <c r="R499" i="114"/>
  <c r="S499" i="114" s="1"/>
  <c r="Q499" i="114"/>
  <c r="Q503" i="114"/>
  <c r="R503" i="114"/>
  <c r="S503" i="114" s="1"/>
  <c r="Q507" i="114"/>
  <c r="R507" i="114"/>
  <c r="S507" i="114" s="1"/>
  <c r="Q511" i="114"/>
  <c r="R511" i="114"/>
  <c r="S511" i="114" s="1"/>
  <c r="Q515" i="114"/>
  <c r="R515" i="114"/>
  <c r="S515" i="114" s="1"/>
  <c r="Q519" i="114"/>
  <c r="R519" i="114"/>
  <c r="S519" i="114" s="1"/>
  <c r="R523" i="114"/>
  <c r="S523" i="114" s="1"/>
  <c r="Q523" i="114"/>
  <c r="Q527" i="114"/>
  <c r="R527" i="114"/>
  <c r="S527" i="114" s="1"/>
  <c r="Q531" i="114"/>
  <c r="R531" i="114"/>
  <c r="S531" i="114" s="1"/>
  <c r="R535" i="114"/>
  <c r="S535" i="114" s="1"/>
  <c r="Q535" i="114"/>
  <c r="Q539" i="114"/>
  <c r="R539" i="114"/>
  <c r="S539" i="114" s="1"/>
  <c r="R545" i="114"/>
  <c r="S545" i="114" s="1"/>
  <c r="Q545" i="114"/>
  <c r="Q549" i="114"/>
  <c r="R549" i="114"/>
  <c r="S549" i="114" s="1"/>
  <c r="Q553" i="114"/>
  <c r="R553" i="114"/>
  <c r="S553" i="114" s="1"/>
  <c r="R557" i="114"/>
  <c r="S557" i="114" s="1"/>
  <c r="Q557" i="114"/>
  <c r="R561" i="114"/>
  <c r="Q565" i="114"/>
  <c r="R565" i="114"/>
  <c r="S565" i="114" s="1"/>
  <c r="R572" i="114"/>
  <c r="S572" i="114" s="1"/>
  <c r="Q572" i="114"/>
  <c r="Q580" i="114"/>
  <c r="R580" i="114"/>
  <c r="S580" i="114" s="1"/>
  <c r="R584" i="114"/>
  <c r="S584" i="114" s="1"/>
  <c r="Q584" i="114"/>
  <c r="Q588" i="114"/>
  <c r="R588" i="114"/>
  <c r="S588" i="114" s="1"/>
  <c r="Q596" i="114"/>
  <c r="R596" i="114"/>
  <c r="S596" i="114" s="1"/>
  <c r="Q600" i="114"/>
  <c r="R600" i="114"/>
  <c r="S600" i="114" s="1"/>
  <c r="Q604" i="114"/>
  <c r="R604" i="114"/>
  <c r="S604" i="114" s="1"/>
  <c r="Q612" i="114"/>
  <c r="R612" i="114"/>
  <c r="S612" i="114" s="1"/>
  <c r="Q616" i="114"/>
  <c r="R616" i="114"/>
  <c r="S616" i="114" s="1"/>
  <c r="R620" i="114"/>
  <c r="S620" i="114" s="1"/>
  <c r="Q620" i="114"/>
  <c r="Q624" i="114"/>
  <c r="R624" i="114"/>
  <c r="S624" i="114" s="1"/>
  <c r="Q628" i="114"/>
  <c r="R628" i="114"/>
  <c r="S628" i="114" s="1"/>
  <c r="R632" i="114"/>
  <c r="S632" i="114" s="1"/>
  <c r="Q632" i="114"/>
  <c r="Q647" i="114"/>
  <c r="R647" i="114"/>
  <c r="S647" i="114" s="1"/>
  <c r="R675" i="114"/>
  <c r="S675" i="114" s="1"/>
  <c r="Q675" i="114"/>
  <c r="R679" i="114"/>
  <c r="S679" i="114" s="1"/>
  <c r="Q679" i="114"/>
  <c r="Q683" i="114"/>
  <c r="R683" i="114"/>
  <c r="S683" i="114" s="1"/>
  <c r="R696" i="114"/>
  <c r="S696" i="114" s="1"/>
  <c r="Q696" i="114"/>
  <c r="Q705" i="114"/>
  <c r="R705" i="114"/>
  <c r="S705" i="114" s="1"/>
  <c r="R709" i="114"/>
  <c r="S709" i="114" s="1"/>
  <c r="Q709" i="114"/>
  <c r="R713" i="114"/>
  <c r="S713" i="114" s="1"/>
  <c r="Q713" i="114"/>
  <c r="Q717" i="114"/>
  <c r="R717" i="114"/>
  <c r="S717" i="114" s="1"/>
  <c r="Q721" i="114"/>
  <c r="R721" i="114"/>
  <c r="S721" i="114" s="1"/>
  <c r="Q725" i="114"/>
  <c r="R725" i="114"/>
  <c r="S725" i="114" s="1"/>
  <c r="Q729" i="114"/>
  <c r="R729" i="114"/>
  <c r="S729" i="114" s="1"/>
  <c r="Q733" i="114"/>
  <c r="R733" i="114"/>
  <c r="S733" i="114" s="1"/>
  <c r="Q737" i="114"/>
  <c r="R737" i="114"/>
  <c r="S737" i="114" s="1"/>
  <c r="R741" i="114"/>
  <c r="R745" i="114"/>
  <c r="Q749" i="114"/>
  <c r="R749" i="114"/>
  <c r="S749" i="114" s="1"/>
  <c r="Q753" i="114"/>
  <c r="R753" i="114"/>
  <c r="S753" i="114" s="1"/>
  <c r="Q757" i="114"/>
  <c r="R757" i="114"/>
  <c r="S757" i="114" s="1"/>
  <c r="Q761" i="114"/>
  <c r="R761" i="114"/>
  <c r="S761" i="114" s="1"/>
  <c r="Q765" i="114"/>
  <c r="R765" i="114"/>
  <c r="S765" i="114" s="1"/>
  <c r="Q769" i="114"/>
  <c r="R769" i="114"/>
  <c r="S769" i="114" s="1"/>
  <c r="Q773" i="114"/>
  <c r="R773" i="114"/>
  <c r="S773" i="114" s="1"/>
  <c r="Q777" i="114"/>
  <c r="R777" i="114"/>
  <c r="S777" i="114" s="1"/>
  <c r="Q781" i="114"/>
  <c r="R781" i="114"/>
  <c r="S781" i="114" s="1"/>
  <c r="Q785" i="114"/>
  <c r="R785" i="114"/>
  <c r="S785" i="114" s="1"/>
  <c r="Q789" i="114"/>
  <c r="R789" i="114"/>
  <c r="S789" i="114" s="1"/>
  <c r="R793" i="114"/>
  <c r="S793" i="114" s="1"/>
  <c r="Q793" i="114"/>
  <c r="Q797" i="114"/>
  <c r="R797" i="114"/>
  <c r="S797" i="114" s="1"/>
  <c r="R805" i="114"/>
  <c r="S805" i="114" s="1"/>
  <c r="Q805" i="114"/>
  <c r="Q809" i="114"/>
  <c r="R809" i="114"/>
  <c r="S809" i="114" s="1"/>
  <c r="Q813" i="114"/>
  <c r="R813" i="114"/>
  <c r="S813" i="114" s="1"/>
  <c r="Q817" i="114"/>
  <c r="R817" i="114"/>
  <c r="S817" i="114" s="1"/>
  <c r="Q821" i="114"/>
  <c r="R821" i="114"/>
  <c r="S821" i="114" s="1"/>
  <c r="Q825" i="114"/>
  <c r="R825" i="114"/>
  <c r="S825" i="114" s="1"/>
  <c r="Q829" i="114"/>
  <c r="R829" i="114"/>
  <c r="S829" i="114" s="1"/>
  <c r="Q833" i="114"/>
  <c r="R833" i="114"/>
  <c r="S833" i="114" s="1"/>
  <c r="R847" i="114"/>
  <c r="S847" i="114" s="1"/>
  <c r="Q847" i="114"/>
  <c r="R851" i="114"/>
  <c r="S851" i="114" s="1"/>
  <c r="Q851" i="114"/>
  <c r="R855" i="114"/>
  <c r="R859" i="114"/>
  <c r="Q863" i="114"/>
  <c r="R863" i="114"/>
  <c r="S863" i="114" s="1"/>
  <c r="R867" i="114"/>
  <c r="S867" i="114" s="1"/>
  <c r="Q867" i="114"/>
  <c r="Q871" i="114"/>
  <c r="R871" i="114"/>
  <c r="S871" i="114" s="1"/>
  <c r="R875" i="114"/>
  <c r="R879" i="114"/>
  <c r="Q883" i="114"/>
  <c r="R883" i="114"/>
  <c r="S883" i="114" s="1"/>
  <c r="Q887" i="114"/>
  <c r="R887" i="114"/>
  <c r="S887" i="114" s="1"/>
  <c r="Q891" i="114"/>
  <c r="R891" i="114"/>
  <c r="S891" i="114" s="1"/>
  <c r="Q895" i="114"/>
  <c r="R895" i="114"/>
  <c r="S895" i="114" s="1"/>
  <c r="Q899" i="114"/>
  <c r="R899" i="114"/>
  <c r="S899" i="114" s="1"/>
  <c r="Q903" i="114"/>
  <c r="R903" i="114"/>
  <c r="S903" i="114" s="1"/>
  <c r="Q907" i="114"/>
  <c r="R907" i="114"/>
  <c r="S907" i="114" s="1"/>
  <c r="P203" i="28"/>
  <c r="Q203" i="28" s="1"/>
  <c r="P203" i="114"/>
  <c r="Q215" i="114"/>
  <c r="R215" i="114"/>
  <c r="S215" i="114" s="1"/>
  <c r="Q236" i="114"/>
  <c r="R236" i="114"/>
  <c r="S236" i="114" s="1"/>
  <c r="R256" i="114"/>
  <c r="S256" i="114" s="1"/>
  <c r="Q256" i="114"/>
  <c r="Q268" i="114"/>
  <c r="R268" i="114"/>
  <c r="S268" i="114" s="1"/>
  <c r="Q288" i="114"/>
  <c r="R288" i="114"/>
  <c r="S288" i="114" s="1"/>
  <c r="Q300" i="114"/>
  <c r="R300" i="114"/>
  <c r="S300" i="114" s="1"/>
  <c r="Q321" i="114"/>
  <c r="R321" i="114"/>
  <c r="S321" i="114" s="1"/>
  <c r="Q339" i="114"/>
  <c r="R339" i="114"/>
  <c r="S339" i="114" s="1"/>
  <c r="R377" i="114"/>
  <c r="S377" i="114" s="1"/>
  <c r="Q377" i="114"/>
  <c r="R393" i="114"/>
  <c r="S393" i="114" s="1"/>
  <c r="Q393" i="114"/>
  <c r="R458" i="114"/>
  <c r="S458" i="114" s="1"/>
  <c r="Q458" i="114"/>
  <c r="Q474" i="114"/>
  <c r="R474" i="114"/>
  <c r="S474" i="114" s="1"/>
  <c r="Q509" i="114"/>
  <c r="R509" i="114"/>
  <c r="S509" i="114" s="1"/>
  <c r="R525" i="114"/>
  <c r="S525" i="114" s="1"/>
  <c r="Q525" i="114"/>
  <c r="Q537" i="114"/>
  <c r="R537" i="114"/>
  <c r="S537" i="114" s="1"/>
  <c r="Q559" i="114"/>
  <c r="R559" i="114"/>
  <c r="S559" i="114" s="1"/>
  <c r="R578" i="114"/>
  <c r="S578" i="114" s="1"/>
  <c r="Q578" i="114"/>
  <c r="Q594" i="114"/>
  <c r="R594" i="114"/>
  <c r="S594" i="114" s="1"/>
  <c r="Q610" i="114"/>
  <c r="R610" i="114"/>
  <c r="S610" i="114" s="1"/>
  <c r="Q622" i="114"/>
  <c r="R622" i="114"/>
  <c r="S622" i="114" s="1"/>
  <c r="Q645" i="114"/>
  <c r="R645" i="114"/>
  <c r="S645" i="114" s="1"/>
  <c r="Q665" i="114"/>
  <c r="R665" i="114"/>
  <c r="S665" i="114" s="1"/>
  <c r="Q763" i="114"/>
  <c r="R763" i="114"/>
  <c r="S763" i="114" s="1"/>
  <c r="Q190" i="114"/>
  <c r="R190" i="114"/>
  <c r="S190" i="114" s="1"/>
  <c r="Q194" i="114"/>
  <c r="R194" i="114"/>
  <c r="S194" i="114" s="1"/>
  <c r="P198" i="28"/>
  <c r="P198" i="114"/>
  <c r="P202" i="28"/>
  <c r="Q202" i="28" s="1"/>
  <c r="P202" i="114"/>
  <c r="Q214" i="114"/>
  <c r="R214" i="114"/>
  <c r="S214" i="114" s="1"/>
  <c r="Q218" i="114"/>
  <c r="R218" i="114"/>
  <c r="S218" i="114" s="1"/>
  <c r="Q223" i="114"/>
  <c r="R223" i="114"/>
  <c r="S223" i="114" s="1"/>
  <c r="Q227" i="114"/>
  <c r="R227" i="114"/>
  <c r="S227" i="114" s="1"/>
  <c r="Q231" i="114"/>
  <c r="R231" i="114"/>
  <c r="S231" i="114" s="1"/>
  <c r="R235" i="114"/>
  <c r="S235" i="114" s="1"/>
  <c r="Q235" i="114"/>
  <c r="R239" i="114"/>
  <c r="S239" i="114" s="1"/>
  <c r="Q239" i="114"/>
  <c r="Q243" i="114"/>
  <c r="R243" i="114"/>
  <c r="S243" i="114" s="1"/>
  <c r="Q247" i="114"/>
  <c r="R247" i="114"/>
  <c r="S247" i="114" s="1"/>
  <c r="Q251" i="114"/>
  <c r="R251" i="114"/>
  <c r="S251" i="114" s="1"/>
  <c r="Q255" i="114"/>
  <c r="R255" i="114"/>
  <c r="S255" i="114" s="1"/>
  <c r="Q259" i="114"/>
  <c r="R259" i="114"/>
  <c r="S259" i="114" s="1"/>
  <c r="Q263" i="114"/>
  <c r="R263" i="114"/>
  <c r="S263" i="114" s="1"/>
  <c r="Q267" i="114"/>
  <c r="R267" i="114"/>
  <c r="S267" i="114" s="1"/>
  <c r="Q271" i="114"/>
  <c r="R271" i="114"/>
  <c r="S271" i="114" s="1"/>
  <c r="Q275" i="114"/>
  <c r="R275" i="114"/>
  <c r="S275" i="114" s="1"/>
  <c r="Q283" i="114"/>
  <c r="R283" i="114"/>
  <c r="S283" i="114" s="1"/>
  <c r="Q287" i="114"/>
  <c r="R287" i="114"/>
  <c r="S287" i="114" s="1"/>
  <c r="Q291" i="114"/>
  <c r="R291" i="114"/>
  <c r="S291" i="114" s="1"/>
  <c r="Q295" i="114"/>
  <c r="R295" i="114"/>
  <c r="S295" i="114" s="1"/>
  <c r="Q299" i="114"/>
  <c r="R299" i="114"/>
  <c r="S299" i="114" s="1"/>
  <c r="R303" i="114"/>
  <c r="S303" i="114" s="1"/>
  <c r="Q303" i="114"/>
  <c r="R307" i="114"/>
  <c r="S307" i="114" s="1"/>
  <c r="Q307" i="114"/>
  <c r="Q315" i="114"/>
  <c r="R315" i="114"/>
  <c r="S315" i="114" s="1"/>
  <c r="Q319" i="114"/>
  <c r="R319" i="114"/>
  <c r="S319" i="114" s="1"/>
  <c r="R324" i="114"/>
  <c r="S324" i="114" s="1"/>
  <c r="Q324" i="114"/>
  <c r="Q328" i="114"/>
  <c r="R328" i="114"/>
  <c r="S328" i="114" s="1"/>
  <c r="R347" i="114"/>
  <c r="S347" i="114" s="1"/>
  <c r="Q347" i="114"/>
  <c r="Q352" i="114"/>
  <c r="R352" i="114"/>
  <c r="S352" i="114" s="1"/>
  <c r="Q362" i="114"/>
  <c r="R362" i="114"/>
  <c r="S362" i="114" s="1"/>
  <c r="Q372" i="114"/>
  <c r="R372" i="114"/>
  <c r="S372" i="114" s="1"/>
  <c r="Q376" i="114"/>
  <c r="R376" i="114"/>
  <c r="S376" i="114" s="1"/>
  <c r="Q380" i="114"/>
  <c r="R380" i="114"/>
  <c r="S380" i="114" s="1"/>
  <c r="R384" i="114"/>
  <c r="S384" i="114" s="1"/>
  <c r="Q384" i="114"/>
  <c r="Q388" i="114"/>
  <c r="R388" i="114"/>
  <c r="S388" i="114" s="1"/>
  <c r="Q392" i="114"/>
  <c r="R392" i="114"/>
  <c r="S392" i="114" s="1"/>
  <c r="R396" i="114"/>
  <c r="S396" i="114" s="1"/>
  <c r="Q396" i="114"/>
  <c r="Q400" i="114"/>
  <c r="R400" i="114"/>
  <c r="S400" i="114" s="1"/>
  <c r="R404" i="114"/>
  <c r="S404" i="114" s="1"/>
  <c r="Q404" i="114"/>
  <c r="Q408" i="114"/>
  <c r="R408" i="114"/>
  <c r="S408" i="114" s="1"/>
  <c r="Q412" i="114"/>
  <c r="R412" i="114"/>
  <c r="S412" i="114" s="1"/>
  <c r="R416" i="114"/>
  <c r="S416" i="114" s="1"/>
  <c r="Q416" i="114"/>
  <c r="Q424" i="114"/>
  <c r="R424" i="114"/>
  <c r="S424" i="114" s="1"/>
  <c r="R428" i="114"/>
  <c r="S428" i="114" s="1"/>
  <c r="Q428" i="114"/>
  <c r="Q436" i="114"/>
  <c r="R436" i="114"/>
  <c r="S436" i="114" s="1"/>
  <c r="Q440" i="114"/>
  <c r="R440" i="114"/>
  <c r="S440" i="114" s="1"/>
  <c r="Q444" i="114"/>
  <c r="R444" i="114"/>
  <c r="S444" i="114" s="1"/>
  <c r="Q452" i="114"/>
  <c r="R452" i="114"/>
  <c r="S452" i="114" s="1"/>
  <c r="R461" i="114"/>
  <c r="S461" i="114" s="1"/>
  <c r="Q461" i="114"/>
  <c r="R465" i="114"/>
  <c r="S465" i="114" s="1"/>
  <c r="Q465" i="114"/>
  <c r="Q469" i="114"/>
  <c r="R469" i="114"/>
  <c r="S469" i="114" s="1"/>
  <c r="Q473" i="114"/>
  <c r="R473" i="114"/>
  <c r="S473" i="114" s="1"/>
  <c r="R477" i="114"/>
  <c r="S477" i="114" s="1"/>
  <c r="Q477" i="114"/>
  <c r="Q486" i="114"/>
  <c r="R486" i="114"/>
  <c r="S486" i="114" s="1"/>
  <c r="Q496" i="114"/>
  <c r="R496" i="114"/>
  <c r="S496" i="114" s="1"/>
  <c r="Q500" i="114"/>
  <c r="R500" i="114"/>
  <c r="S500" i="114" s="1"/>
  <c r="Q504" i="114"/>
  <c r="R504" i="114"/>
  <c r="S504" i="114" s="1"/>
  <c r="R508" i="114"/>
  <c r="S508" i="114" s="1"/>
  <c r="Q508" i="114"/>
  <c r="R512" i="114"/>
  <c r="S512" i="114" s="1"/>
  <c r="Q512" i="114"/>
  <c r="R516" i="114"/>
  <c r="S516" i="114" s="1"/>
  <c r="Q516" i="114"/>
  <c r="Q520" i="114"/>
  <c r="R520" i="114"/>
  <c r="S520" i="114" s="1"/>
  <c r="Q524" i="114"/>
  <c r="R524" i="114"/>
  <c r="S524" i="114" s="1"/>
  <c r="Q528" i="114"/>
  <c r="R528" i="114"/>
  <c r="S528" i="114" s="1"/>
  <c r="Q532" i="114"/>
  <c r="R532" i="114"/>
  <c r="S532" i="114" s="1"/>
  <c r="Q536" i="114"/>
  <c r="R536" i="114"/>
  <c r="S536" i="114" s="1"/>
  <c r="Q542" i="114"/>
  <c r="R542" i="114"/>
  <c r="S542" i="114" s="1"/>
  <c r="Q546" i="114"/>
  <c r="R546" i="114"/>
  <c r="S546" i="114" s="1"/>
  <c r="Q550" i="114"/>
  <c r="R550" i="114"/>
  <c r="S550" i="114" s="1"/>
  <c r="R554" i="114"/>
  <c r="S554" i="114" s="1"/>
  <c r="Q554" i="114"/>
  <c r="Q558" i="114"/>
  <c r="R558" i="114"/>
  <c r="S558" i="114" s="1"/>
  <c r="Q562" i="114"/>
  <c r="R562" i="114"/>
  <c r="S562" i="114" s="1"/>
  <c r="Q566" i="114"/>
  <c r="R566" i="114"/>
  <c r="S566" i="114" s="1"/>
  <c r="Q573" i="114"/>
  <c r="R573" i="114"/>
  <c r="S573" i="114" s="1"/>
  <c r="Q577" i="114"/>
  <c r="R577" i="114"/>
  <c r="S577" i="114" s="1"/>
  <c r="Q581" i="114"/>
  <c r="R581" i="114"/>
  <c r="S581" i="114" s="1"/>
  <c r="Q585" i="114"/>
  <c r="R585" i="114"/>
  <c r="S585" i="114" s="1"/>
  <c r="Q589" i="114"/>
  <c r="R589" i="114"/>
  <c r="S589" i="114" s="1"/>
  <c r="Q597" i="114"/>
  <c r="R597" i="114"/>
  <c r="S597" i="114" s="1"/>
  <c r="Q601" i="114"/>
  <c r="R601" i="114"/>
  <c r="S601" i="114" s="1"/>
  <c r="R605" i="114"/>
  <c r="S605" i="114" s="1"/>
  <c r="Q605" i="114"/>
  <c r="R613" i="114"/>
  <c r="S613" i="114" s="1"/>
  <c r="Q613" i="114"/>
  <c r="Q617" i="114"/>
  <c r="R617" i="114"/>
  <c r="S617" i="114" s="1"/>
  <c r="Q621" i="114"/>
  <c r="R621" i="114"/>
  <c r="S621" i="114" s="1"/>
  <c r="R625" i="114"/>
  <c r="S625" i="114" s="1"/>
  <c r="Q625" i="114"/>
  <c r="Q629" i="114"/>
  <c r="R629" i="114"/>
  <c r="S629" i="114" s="1"/>
  <c r="Q633" i="114"/>
  <c r="R633" i="114"/>
  <c r="S633" i="114" s="1"/>
  <c r="R638" i="114"/>
  <c r="S638" i="114" s="1"/>
  <c r="Q638" i="114"/>
  <c r="Q648" i="114"/>
  <c r="R648" i="114"/>
  <c r="S648" i="114" s="1"/>
  <c r="Q672" i="114"/>
  <c r="R672" i="114"/>
  <c r="S672" i="114" s="1"/>
  <c r="R684" i="114"/>
  <c r="S684" i="114" s="1"/>
  <c r="Q684" i="114"/>
  <c r="Q692" i="114"/>
  <c r="R692" i="114"/>
  <c r="S692" i="114" s="1"/>
  <c r="Q697" i="114"/>
  <c r="R697" i="114"/>
  <c r="S697" i="114" s="1"/>
  <c r="Q702" i="114"/>
  <c r="R702" i="114"/>
  <c r="S702" i="114" s="1"/>
  <c r="R706" i="114"/>
  <c r="S706" i="114" s="1"/>
  <c r="Q706" i="114"/>
  <c r="Q710" i="114"/>
  <c r="R710" i="114"/>
  <c r="S710" i="114" s="1"/>
  <c r="Q714" i="114"/>
  <c r="R714" i="114"/>
  <c r="S714" i="114" s="1"/>
  <c r="Q718" i="114"/>
  <c r="R718" i="114"/>
  <c r="S718" i="114" s="1"/>
  <c r="Q722" i="114"/>
  <c r="R722" i="114"/>
  <c r="S722" i="114" s="1"/>
  <c r="Q726" i="114"/>
  <c r="R726" i="114"/>
  <c r="S726" i="114" s="1"/>
  <c r="Q730" i="114"/>
  <c r="R730" i="114"/>
  <c r="S730" i="114" s="1"/>
  <c r="Q734" i="114"/>
  <c r="R734" i="114"/>
  <c r="S734" i="114" s="1"/>
  <c r="R738" i="114"/>
  <c r="R742" i="114"/>
  <c r="Q746" i="114"/>
  <c r="R746" i="114"/>
  <c r="S746" i="114" s="1"/>
  <c r="Q750" i="114"/>
  <c r="R750" i="114"/>
  <c r="S750" i="114" s="1"/>
  <c r="Q754" i="114"/>
  <c r="R754" i="114"/>
  <c r="S754" i="114" s="1"/>
  <c r="Q758" i="114"/>
  <c r="R758" i="114"/>
  <c r="S758" i="114" s="1"/>
  <c r="Q762" i="114"/>
  <c r="R762" i="114"/>
  <c r="S762" i="114" s="1"/>
  <c r="Q766" i="114"/>
  <c r="R766" i="114"/>
  <c r="S766" i="114" s="1"/>
  <c r="Q770" i="114"/>
  <c r="R770" i="114"/>
  <c r="S770" i="114" s="1"/>
  <c r="Q774" i="114"/>
  <c r="R774" i="114"/>
  <c r="S774" i="114" s="1"/>
  <c r="Q778" i="114"/>
  <c r="R778" i="114"/>
  <c r="S778" i="114" s="1"/>
  <c r="Q782" i="114"/>
  <c r="R782" i="114"/>
  <c r="S782" i="114" s="1"/>
  <c r="Q786" i="114"/>
  <c r="R786" i="114"/>
  <c r="S786" i="114" s="1"/>
  <c r="Q790" i="114"/>
  <c r="R790" i="114"/>
  <c r="S790" i="114" s="1"/>
  <c r="Q794" i="114"/>
  <c r="R794" i="114"/>
  <c r="S794" i="114" s="1"/>
  <c r="R798" i="114"/>
  <c r="S798" i="114" s="1"/>
  <c r="Q798" i="114"/>
  <c r="Q806" i="114"/>
  <c r="R806" i="114"/>
  <c r="S806" i="114" s="1"/>
  <c r="Q810" i="114"/>
  <c r="R810" i="114"/>
  <c r="S810" i="114" s="1"/>
  <c r="Q814" i="114"/>
  <c r="R814" i="114"/>
  <c r="S814" i="114" s="1"/>
  <c r="Q818" i="114"/>
  <c r="R818" i="114"/>
  <c r="S818" i="114" s="1"/>
  <c r="R822" i="114"/>
  <c r="S822" i="114" s="1"/>
  <c r="Q822" i="114"/>
  <c r="Q826" i="114"/>
  <c r="R826" i="114"/>
  <c r="S826" i="114" s="1"/>
  <c r="Q830" i="114"/>
  <c r="R830" i="114"/>
  <c r="S830" i="114" s="1"/>
  <c r="Q848" i="114"/>
  <c r="R848" i="114"/>
  <c r="S848" i="114" s="1"/>
  <c r="Q852" i="114"/>
  <c r="R852" i="114"/>
  <c r="S852" i="114" s="1"/>
  <c r="R856" i="114"/>
  <c r="R860" i="114"/>
  <c r="Q864" i="114"/>
  <c r="R864" i="114"/>
  <c r="S864" i="114" s="1"/>
  <c r="Q868" i="114"/>
  <c r="R868" i="114"/>
  <c r="S868" i="114" s="1"/>
  <c r="Q872" i="114"/>
  <c r="R872" i="114"/>
  <c r="S872" i="114" s="1"/>
  <c r="R876" i="114"/>
  <c r="R880" i="114"/>
  <c r="Q884" i="114"/>
  <c r="R884" i="114"/>
  <c r="S884" i="114" s="1"/>
  <c r="Q888" i="114"/>
  <c r="R888" i="114"/>
  <c r="S888" i="114" s="1"/>
  <c r="R892" i="114"/>
  <c r="S892" i="114" s="1"/>
  <c r="Q892" i="114"/>
  <c r="Q896" i="114"/>
  <c r="R896" i="114"/>
  <c r="S896" i="114" s="1"/>
  <c r="Q900" i="114"/>
  <c r="R900" i="114"/>
  <c r="S900" i="114" s="1"/>
  <c r="Q904" i="114"/>
  <c r="R904" i="114"/>
  <c r="S904" i="114" s="1"/>
  <c r="P223" i="28"/>
  <c r="P227" i="28"/>
  <c r="P231" i="28"/>
  <c r="P235" i="28"/>
  <c r="P239" i="28"/>
  <c r="P243" i="28"/>
  <c r="P251" i="28"/>
  <c r="P255" i="28"/>
  <c r="P263" i="28"/>
  <c r="P267" i="28"/>
  <c r="P283" i="28"/>
  <c r="Q283" i="28" s="1"/>
  <c r="P287" i="28"/>
  <c r="P291" i="28"/>
  <c r="P295" i="28"/>
  <c r="P299" i="28"/>
  <c r="P303" i="28"/>
  <c r="P307" i="28"/>
  <c r="P315" i="28"/>
  <c r="P324" i="28"/>
  <c r="P328" i="28"/>
  <c r="Q328" i="28" s="1"/>
  <c r="P347" i="28"/>
  <c r="P362" i="28"/>
  <c r="P376" i="28"/>
  <c r="P380" i="28"/>
  <c r="P388" i="28"/>
  <c r="Q388" i="28" s="1"/>
  <c r="P396" i="28"/>
  <c r="P436" i="28"/>
  <c r="P452" i="28"/>
  <c r="P461" i="28"/>
  <c r="P465" i="28"/>
  <c r="P469" i="28"/>
  <c r="P473" i="28"/>
  <c r="Q473" i="28" s="1"/>
  <c r="P477" i="28"/>
  <c r="P486" i="28"/>
  <c r="P496" i="28"/>
  <c r="P504" i="28"/>
  <c r="P508" i="28"/>
  <c r="P512" i="28"/>
  <c r="P516" i="28"/>
  <c r="P520" i="28"/>
  <c r="P524" i="28"/>
  <c r="P528" i="28"/>
  <c r="P532" i="28"/>
  <c r="Q532" i="28" s="1"/>
  <c r="P536" i="28"/>
  <c r="P542" i="28"/>
  <c r="P546" i="28"/>
  <c r="P550" i="28"/>
  <c r="Q550" i="28" s="1"/>
  <c r="P554" i="28"/>
  <c r="P558" i="28"/>
  <c r="P562" i="28"/>
  <c r="Q562" i="28" s="1"/>
  <c r="P566" i="28"/>
  <c r="P573" i="28"/>
  <c r="P577" i="28"/>
  <c r="P581" i="28"/>
  <c r="P597" i="28"/>
  <c r="Q597" i="28" s="1"/>
  <c r="P601" i="28"/>
  <c r="P605" i="28"/>
  <c r="P613" i="28"/>
  <c r="P617" i="28"/>
  <c r="P621" i="28"/>
  <c r="P625" i="28"/>
  <c r="P629" i="28"/>
  <c r="P633" i="28"/>
  <c r="P638" i="28"/>
  <c r="P648" i="28"/>
  <c r="P672" i="28"/>
  <c r="Q672" i="28" s="1"/>
  <c r="P684" i="28"/>
  <c r="P692" i="28"/>
  <c r="P697" i="28"/>
  <c r="P702" i="28"/>
  <c r="Q702" i="28" s="1"/>
  <c r="P706" i="28"/>
  <c r="P710" i="28"/>
  <c r="Q710" i="28" s="1"/>
  <c r="P714" i="28"/>
  <c r="Q714" i="28" s="1"/>
  <c r="P718" i="28"/>
  <c r="Q718" i="28" s="1"/>
  <c r="P722" i="28"/>
  <c r="Q722" i="28" s="1"/>
  <c r="P726" i="28"/>
  <c r="Q726" i="28" s="1"/>
  <c r="P730" i="28"/>
  <c r="Q730" i="28" s="1"/>
  <c r="P734" i="28"/>
  <c r="Q734" i="28" s="1"/>
  <c r="P738" i="28"/>
  <c r="P742" i="28"/>
  <c r="P746" i="28"/>
  <c r="Q746" i="28" s="1"/>
  <c r="P750" i="28"/>
  <c r="P754" i="28"/>
  <c r="Q754" i="28" s="1"/>
  <c r="P758" i="28"/>
  <c r="Q758" i="28" s="1"/>
  <c r="P762" i="28"/>
  <c r="Q762" i="28" s="1"/>
  <c r="P766" i="28"/>
  <c r="Q766" i="28" s="1"/>
  <c r="P770" i="28"/>
  <c r="Q770" i="28" s="1"/>
  <c r="P774" i="28"/>
  <c r="Q774" i="28" s="1"/>
  <c r="P778" i="28"/>
  <c r="Q778" i="28" s="1"/>
  <c r="P782" i="28"/>
  <c r="Q782" i="28" s="1"/>
  <c r="P786" i="28"/>
  <c r="P790" i="28"/>
  <c r="P794" i="28"/>
  <c r="Q794" i="28" s="1"/>
  <c r="P798" i="28"/>
  <c r="P806" i="28"/>
  <c r="Q806" i="28" s="1"/>
  <c r="P810" i="28"/>
  <c r="P814" i="28"/>
  <c r="Q814" i="28" s="1"/>
  <c r="P818" i="28"/>
  <c r="Q818" i="28" s="1"/>
  <c r="P822" i="28"/>
  <c r="P826" i="28"/>
  <c r="Q826" i="28" s="1"/>
  <c r="P830" i="28"/>
  <c r="P848" i="28"/>
  <c r="P852" i="28"/>
  <c r="Q852" i="28" s="1"/>
  <c r="P856" i="28"/>
  <c r="P860" i="28"/>
  <c r="P864" i="28"/>
  <c r="Q864" i="28" s="1"/>
  <c r="P868" i="28"/>
  <c r="P872" i="28"/>
  <c r="P876" i="28"/>
  <c r="P880" i="28"/>
  <c r="P884" i="28"/>
  <c r="Q884" i="28" s="1"/>
  <c r="P888" i="28"/>
  <c r="P892" i="28"/>
  <c r="P896" i="28"/>
  <c r="P900" i="28"/>
  <c r="Q900" i="28" s="1"/>
  <c r="P904" i="28"/>
  <c r="P211" i="28"/>
  <c r="P224" i="28"/>
  <c r="P228" i="28"/>
  <c r="P232" i="28"/>
  <c r="P236" i="28"/>
  <c r="P240" i="28"/>
  <c r="P244" i="28"/>
  <c r="P248" i="28"/>
  <c r="P252" i="28"/>
  <c r="P256" i="28"/>
  <c r="P276" i="28"/>
  <c r="P284" i="28"/>
  <c r="P288" i="28"/>
  <c r="Q288" i="28" s="1"/>
  <c r="P292" i="28"/>
  <c r="P296" i="28"/>
  <c r="P300" i="28"/>
  <c r="P304" i="28"/>
  <c r="P308" i="28"/>
  <c r="P316" i="28"/>
  <c r="Q316" i="28" s="1"/>
  <c r="P321" i="28"/>
  <c r="Q321" i="28" s="1"/>
  <c r="P325" i="28"/>
  <c r="P329" i="28"/>
  <c r="P339" i="28"/>
  <c r="Q339" i="28" s="1"/>
  <c r="P349" i="28"/>
  <c r="P353" i="28"/>
  <c r="P363" i="28"/>
  <c r="P367" i="28"/>
  <c r="P373" i="28"/>
  <c r="P377" i="28"/>
  <c r="P389" i="28"/>
  <c r="P393" i="28"/>
  <c r="P397" i="28"/>
  <c r="P409" i="28"/>
  <c r="P417" i="28"/>
  <c r="P425" i="28"/>
  <c r="Q425" i="28" s="1"/>
  <c r="P429" i="28"/>
  <c r="P433" i="28"/>
  <c r="Q433" i="28" s="1"/>
  <c r="P441" i="28"/>
  <c r="P445" i="28"/>
  <c r="P458" i="28"/>
  <c r="P462" i="28"/>
  <c r="P466" i="28"/>
  <c r="Q466" i="28" s="1"/>
  <c r="P470" i="28"/>
  <c r="P474" i="28"/>
  <c r="P478" i="28"/>
  <c r="P497" i="28"/>
  <c r="P501" i="28"/>
  <c r="P505" i="28"/>
  <c r="P509" i="28"/>
  <c r="P513" i="28"/>
  <c r="P517" i="28"/>
  <c r="P521" i="28"/>
  <c r="P525" i="28"/>
  <c r="P529" i="28"/>
  <c r="P533" i="28"/>
  <c r="P537" i="28"/>
  <c r="P543" i="28"/>
  <c r="P547" i="28"/>
  <c r="P551" i="28"/>
  <c r="Q551" i="28" s="1"/>
  <c r="P555" i="28"/>
  <c r="P559" i="28"/>
  <c r="P563" i="28"/>
  <c r="P574" i="28"/>
  <c r="P578" i="28"/>
  <c r="P582" i="28"/>
  <c r="Q582" i="28" s="1"/>
  <c r="P586" i="28"/>
  <c r="P590" i="28"/>
  <c r="P594" i="28"/>
  <c r="Q594" i="28" s="1"/>
  <c r="P598" i="28"/>
  <c r="P602" i="28"/>
  <c r="P606" i="28"/>
  <c r="Q606" i="28" s="1"/>
  <c r="P610" i="28"/>
  <c r="Q610" i="28" s="1"/>
  <c r="P614" i="28"/>
  <c r="P618" i="28"/>
  <c r="P622" i="28"/>
  <c r="Q622" i="28" s="1"/>
  <c r="P626" i="28"/>
  <c r="P630" i="28"/>
  <c r="P645" i="28"/>
  <c r="P649" i="28"/>
  <c r="P685" i="28"/>
  <c r="P689" i="28"/>
  <c r="P707" i="28"/>
  <c r="Q707" i="28" s="1"/>
  <c r="P711" i="28"/>
  <c r="Q711" i="28" s="1"/>
  <c r="P715" i="28"/>
  <c r="Q715" i="28" s="1"/>
  <c r="P719" i="28"/>
  <c r="Q719" i="28" s="1"/>
  <c r="P723" i="28"/>
  <c r="Q723" i="28" s="1"/>
  <c r="P727" i="28"/>
  <c r="Q727" i="28" s="1"/>
  <c r="P731" i="28"/>
  <c r="Q731" i="28" s="1"/>
  <c r="P735" i="28"/>
  <c r="Q735" i="28" s="1"/>
  <c r="P739" i="28"/>
  <c r="P743" i="28"/>
  <c r="P747" i="28"/>
  <c r="P751" i="28"/>
  <c r="Q751" i="28" s="1"/>
  <c r="P755" i="28"/>
  <c r="Q755" i="28" s="1"/>
  <c r="P759" i="28"/>
  <c r="Q759" i="28" s="1"/>
  <c r="P763" i="28"/>
  <c r="Q763" i="28" s="1"/>
  <c r="P767" i="28"/>
  <c r="Q767" i="28" s="1"/>
  <c r="P771" i="28"/>
  <c r="Q771" i="28" s="1"/>
  <c r="P775" i="28"/>
  <c r="Q775" i="28" s="1"/>
  <c r="P779" i="28"/>
  <c r="Q779" i="28" s="1"/>
  <c r="P783" i="28"/>
  <c r="Q783" i="28" s="1"/>
  <c r="P791" i="28"/>
  <c r="P795" i="28"/>
  <c r="P807" i="28"/>
  <c r="Q807" i="28" s="1"/>
  <c r="P811" i="28"/>
  <c r="P831" i="28"/>
  <c r="P849" i="28"/>
  <c r="P861" i="28"/>
  <c r="P865" i="28"/>
  <c r="P877" i="28"/>
  <c r="P897" i="28"/>
  <c r="P905" i="28"/>
  <c r="Q905" i="28" s="1"/>
  <c r="P221" i="28"/>
  <c r="Q221" i="28" s="1"/>
  <c r="P225" i="28"/>
  <c r="P229" i="28"/>
  <c r="P233" i="28"/>
  <c r="P237" i="28"/>
  <c r="P241" i="28"/>
  <c r="Q241" i="28" s="1"/>
  <c r="P245" i="28"/>
  <c r="P249" i="28"/>
  <c r="P253" i="28"/>
  <c r="Q253" i="28" s="1"/>
  <c r="P257" i="28"/>
  <c r="P261" i="28"/>
  <c r="P269" i="28"/>
  <c r="P277" i="28"/>
  <c r="P285" i="28"/>
  <c r="P289" i="28"/>
  <c r="P301" i="28"/>
  <c r="P305" i="28"/>
  <c r="P309" i="28"/>
  <c r="P317" i="28"/>
  <c r="Q317" i="28" s="1"/>
  <c r="P322" i="28"/>
  <c r="P340" i="28"/>
  <c r="P345" i="28"/>
  <c r="Q345" i="28" s="1"/>
  <c r="P350" i="28"/>
  <c r="P378" i="28"/>
  <c r="P382" i="28"/>
  <c r="P394" i="28"/>
  <c r="P418" i="28"/>
  <c r="P434" i="28"/>
  <c r="P459" i="28"/>
  <c r="P463" i="28"/>
  <c r="P467" i="28"/>
  <c r="P471" i="28"/>
  <c r="P475" i="28"/>
  <c r="P498" i="28"/>
  <c r="P502" i="28"/>
  <c r="P506" i="28"/>
  <c r="P510" i="28"/>
  <c r="P514" i="28"/>
  <c r="P518" i="28"/>
  <c r="P522" i="28"/>
  <c r="P526" i="28"/>
  <c r="Q526" i="28" s="1"/>
  <c r="P530" i="28"/>
  <c r="P534" i="28"/>
  <c r="P538" i="28"/>
  <c r="Q538" i="28" s="1"/>
  <c r="P544" i="28"/>
  <c r="P548" i="28"/>
  <c r="P552" i="28"/>
  <c r="P556" i="28"/>
  <c r="Q556" i="28" s="1"/>
  <c r="P560" i="28"/>
  <c r="Q560" i="28" s="1"/>
  <c r="P564" i="28"/>
  <c r="Q564" i="28" s="1"/>
  <c r="P579" i="28"/>
  <c r="P583" i="28"/>
  <c r="P587" i="28"/>
  <c r="P595" i="28"/>
  <c r="P599" i="28"/>
  <c r="P607" i="28"/>
  <c r="P611" i="28"/>
  <c r="P615" i="28"/>
  <c r="P619" i="28"/>
  <c r="P623" i="28"/>
  <c r="P627" i="28"/>
  <c r="P631" i="28"/>
  <c r="P635" i="28"/>
  <c r="P640" i="28"/>
  <c r="P662" i="28"/>
  <c r="P666" i="28"/>
  <c r="P670" i="28"/>
  <c r="P674" i="28"/>
  <c r="P682" i="28"/>
  <c r="Q682" i="28" s="1"/>
  <c r="P686" i="28"/>
  <c r="P690" i="28"/>
  <c r="P695" i="28"/>
  <c r="P700" i="28"/>
  <c r="P704" i="28"/>
  <c r="P708" i="28"/>
  <c r="P712" i="28"/>
  <c r="P716" i="28"/>
  <c r="Q716" i="28" s="1"/>
  <c r="P720" i="28"/>
  <c r="Q720" i="28" s="1"/>
  <c r="P724" i="28"/>
  <c r="Q724" i="28" s="1"/>
  <c r="P728" i="28"/>
  <c r="Q728" i="28" s="1"/>
  <c r="P732" i="28"/>
  <c r="Q732" i="28" s="1"/>
  <c r="P736" i="28"/>
  <c r="Q736" i="28" s="1"/>
  <c r="P740" i="28"/>
  <c r="P744" i="28"/>
  <c r="P748" i="28"/>
  <c r="P752" i="28"/>
  <c r="Q752" i="28" s="1"/>
  <c r="P756" i="28"/>
  <c r="Q756" i="28" s="1"/>
  <c r="P760" i="28"/>
  <c r="Q760" i="28" s="1"/>
  <c r="P764" i="28"/>
  <c r="Q764" i="28" s="1"/>
  <c r="P768" i="28"/>
  <c r="Q768" i="28" s="1"/>
  <c r="P772" i="28"/>
  <c r="Q772" i="28" s="1"/>
  <c r="P776" i="28"/>
  <c r="Q776" i="28" s="1"/>
  <c r="P780" i="28"/>
  <c r="Q780" i="28" s="1"/>
  <c r="P784" i="28"/>
  <c r="P788" i="28"/>
  <c r="P792" i="28"/>
  <c r="P796" i="28"/>
  <c r="P804" i="28"/>
  <c r="Q804" i="28" s="1"/>
  <c r="P808" i="28"/>
  <c r="P812" i="28"/>
  <c r="P816" i="28"/>
  <c r="P820" i="28"/>
  <c r="P824" i="28"/>
  <c r="Q824" i="28" s="1"/>
  <c r="P828" i="28"/>
  <c r="P846" i="28"/>
  <c r="Q846" i="28" s="1"/>
  <c r="P850" i="28"/>
  <c r="P854" i="28"/>
  <c r="P858" i="28"/>
  <c r="P862" i="28"/>
  <c r="P866" i="28"/>
  <c r="P874" i="28"/>
  <c r="P878" i="28"/>
  <c r="Q878" i="28" s="1"/>
  <c r="P882" i="28"/>
  <c r="Q882" i="28" s="1"/>
  <c r="P886" i="28"/>
  <c r="P890" i="28"/>
  <c r="P894" i="28"/>
  <c r="P902" i="28"/>
  <c r="Q902" i="28" s="1"/>
  <c r="P906" i="28"/>
  <c r="P222" i="28"/>
  <c r="P226" i="28"/>
  <c r="P230" i="28"/>
  <c r="P234" i="28"/>
  <c r="Q234" i="28" s="1"/>
  <c r="P238" i="28"/>
  <c r="P242" i="28"/>
  <c r="P246" i="28"/>
  <c r="P250" i="28"/>
  <c r="P254" i="28"/>
  <c r="P258" i="28"/>
  <c r="P278" i="28"/>
  <c r="P282" i="28"/>
  <c r="P286" i="28"/>
  <c r="P302" i="28"/>
  <c r="P306" i="28"/>
  <c r="P310" i="28"/>
  <c r="P314" i="28"/>
  <c r="P318" i="28"/>
  <c r="P323" i="28"/>
  <c r="P341" i="28"/>
  <c r="P346" i="28"/>
  <c r="P351" i="28"/>
  <c r="P369" i="28"/>
  <c r="P375" i="28"/>
  <c r="P379" i="28"/>
  <c r="P383" i="28"/>
  <c r="P387" i="28"/>
  <c r="Q387" i="28" s="1"/>
  <c r="P399" i="28"/>
  <c r="P403" i="28"/>
  <c r="P411" i="28"/>
  <c r="P423" i="28"/>
  <c r="Q423" i="28" s="1"/>
  <c r="P427" i="28"/>
  <c r="P435" i="28"/>
  <c r="P439" i="28"/>
  <c r="P443" i="28"/>
  <c r="P464" i="28"/>
  <c r="P468" i="28"/>
  <c r="P472" i="28"/>
  <c r="P476" i="28"/>
  <c r="P499" i="28"/>
  <c r="P507" i="28"/>
  <c r="P511" i="28"/>
  <c r="P515" i="28"/>
  <c r="P519" i="28"/>
  <c r="Q519" i="28" s="1"/>
  <c r="P523" i="28"/>
  <c r="P527" i="28"/>
  <c r="P531" i="28"/>
  <c r="P535" i="28"/>
  <c r="P539" i="28"/>
  <c r="P545" i="28"/>
  <c r="P549" i="28"/>
  <c r="Q549" i="28" s="1"/>
  <c r="P553" i="28"/>
  <c r="P557" i="28"/>
  <c r="P561" i="28"/>
  <c r="P565" i="28"/>
  <c r="Q565" i="28" s="1"/>
  <c r="P572" i="28"/>
  <c r="P580" i="28"/>
  <c r="Q580" i="28" s="1"/>
  <c r="P584" i="28"/>
  <c r="P588" i="28"/>
  <c r="Q588" i="28" s="1"/>
  <c r="P596" i="28"/>
  <c r="P600" i="28"/>
  <c r="P604" i="28"/>
  <c r="P612" i="28"/>
  <c r="P616" i="28"/>
  <c r="Q616" i="28" s="1"/>
  <c r="P620" i="28"/>
  <c r="P624" i="28"/>
  <c r="P628" i="28"/>
  <c r="Q628" i="28" s="1"/>
  <c r="P632" i="28"/>
  <c r="P647" i="28"/>
  <c r="P679" i="28"/>
  <c r="P683" i="28"/>
  <c r="P696" i="28"/>
  <c r="P705" i="28"/>
  <c r="P709" i="28"/>
  <c r="P713" i="28"/>
  <c r="P717" i="28"/>
  <c r="Q717" i="28" s="1"/>
  <c r="P721" i="28"/>
  <c r="Q721" i="28" s="1"/>
  <c r="P725" i="28"/>
  <c r="Q725" i="28" s="1"/>
  <c r="P729" i="28"/>
  <c r="Q729" i="28" s="1"/>
  <c r="P733" i="28"/>
  <c r="Q733" i="28" s="1"/>
  <c r="P737" i="28"/>
  <c r="P741" i="28"/>
  <c r="P745" i="28"/>
  <c r="P749" i="28"/>
  <c r="P753" i="28"/>
  <c r="Q753" i="28" s="1"/>
  <c r="P757" i="28"/>
  <c r="Q757" i="28" s="1"/>
  <c r="P761" i="28"/>
  <c r="Q761" i="28" s="1"/>
  <c r="P765" i="28"/>
  <c r="Q765" i="28" s="1"/>
  <c r="P769" i="28"/>
  <c r="Q769" i="28" s="1"/>
  <c r="P773" i="28"/>
  <c r="Q773" i="28" s="1"/>
  <c r="P777" i="28"/>
  <c r="P781" i="28"/>
  <c r="Q781" i="28" s="1"/>
  <c r="P785" i="28"/>
  <c r="P789" i="28"/>
  <c r="P793" i="28"/>
  <c r="P797" i="28"/>
  <c r="P805" i="28"/>
  <c r="P813" i="28"/>
  <c r="P829" i="28"/>
  <c r="P847" i="28"/>
  <c r="P851" i="28"/>
  <c r="P863" i="28"/>
  <c r="P867" i="28"/>
  <c r="P871" i="28"/>
  <c r="Q871" i="28" s="1"/>
  <c r="P875" i="28"/>
  <c r="P891" i="28"/>
  <c r="P895" i="28"/>
  <c r="P907" i="28"/>
  <c r="P9" i="28"/>
  <c r="P21" i="28"/>
  <c r="P24" i="28"/>
  <c r="P45" i="28"/>
  <c r="P58" i="28"/>
  <c r="P17" i="28"/>
  <c r="P57" i="28"/>
  <c r="P11" i="28"/>
  <c r="P15" i="28"/>
  <c r="P25" i="28"/>
  <c r="P46" i="28"/>
  <c r="P55" i="28"/>
  <c r="P59" i="28"/>
  <c r="P22" i="28"/>
  <c r="P56" i="28"/>
  <c r="P181" i="28"/>
  <c r="P28" i="28"/>
  <c r="Q28" i="28" s="1"/>
  <c r="P32" i="28"/>
  <c r="Q32" i="28" s="1"/>
  <c r="P95" i="28"/>
  <c r="Q95" i="28" s="1"/>
  <c r="P99" i="28"/>
  <c r="Q99" i="28" s="1"/>
  <c r="P103" i="28"/>
  <c r="Q103" i="28" s="1"/>
  <c r="P107" i="28"/>
  <c r="Q107" i="28" s="1"/>
  <c r="P381" i="28"/>
  <c r="Q381" i="28" s="1"/>
  <c r="L271" i="82"/>
  <c r="P385" i="28"/>
  <c r="Q385" i="28" s="1"/>
  <c r="L275" i="82"/>
  <c r="P401" i="28"/>
  <c r="Q401" i="28" s="1"/>
  <c r="L291" i="82"/>
  <c r="L295" i="82"/>
  <c r="L343" i="82"/>
  <c r="P52" i="28"/>
  <c r="Q52" i="28" s="1"/>
  <c r="P116" i="28"/>
  <c r="Q116" i="28" s="1"/>
  <c r="P145" i="28"/>
  <c r="Q145" i="28" s="1"/>
  <c r="P149" i="28"/>
  <c r="Q149" i="28" s="1"/>
  <c r="P153" i="28"/>
  <c r="Q153" i="28" s="1"/>
  <c r="P165" i="28"/>
  <c r="Q165" i="28" s="1"/>
  <c r="P169" i="28"/>
  <c r="Q169" i="28" s="1"/>
  <c r="P185" i="28"/>
  <c r="Q185" i="28" s="1"/>
  <c r="P189" i="28"/>
  <c r="Q189" i="28" s="1"/>
  <c r="L79" i="82"/>
  <c r="P193" i="28"/>
  <c r="Q193" i="28" s="1"/>
  <c r="L83" i="82"/>
  <c r="P213" i="28"/>
  <c r="Q213" i="28" s="1"/>
  <c r="L103" i="82"/>
  <c r="P217" i="28"/>
  <c r="Q217" i="28" s="1"/>
  <c r="L107" i="82"/>
  <c r="P265" i="28"/>
  <c r="Q265" i="28" s="1"/>
  <c r="L155" i="82"/>
  <c r="P273" i="28"/>
  <c r="Q273" i="28" s="1"/>
  <c r="L163" i="82"/>
  <c r="P293" i="28"/>
  <c r="Q293" i="28" s="1"/>
  <c r="L183" i="82"/>
  <c r="L369" i="82"/>
  <c r="P23" i="28"/>
  <c r="Q23" i="28" s="1"/>
  <c r="P26" i="28"/>
  <c r="Q26" i="28" s="1"/>
  <c r="P30" i="28"/>
  <c r="Q30" i="28" s="1"/>
  <c r="P40" i="28"/>
  <c r="Q40" i="28" s="1"/>
  <c r="P97" i="28"/>
  <c r="Q97" i="28" s="1"/>
  <c r="P101" i="28"/>
  <c r="Q101" i="28" s="1"/>
  <c r="P395" i="28"/>
  <c r="Q395" i="28" s="1"/>
  <c r="L285" i="82"/>
  <c r="P407" i="28"/>
  <c r="Q407" i="28" s="1"/>
  <c r="L297" i="82"/>
  <c r="P415" i="28"/>
  <c r="Q415" i="28" s="1"/>
  <c r="L305" i="82"/>
  <c r="P54" i="28"/>
  <c r="Q54" i="28" s="1"/>
  <c r="P143" i="28"/>
  <c r="Q143" i="28" s="1"/>
  <c r="P147" i="28"/>
  <c r="Q147" i="28" s="1"/>
  <c r="P151" i="28"/>
  <c r="Q151" i="28" s="1"/>
  <c r="P155" i="28"/>
  <c r="Q155" i="28" s="1"/>
  <c r="P163" i="28"/>
  <c r="Q163" i="28" s="1"/>
  <c r="P167" i="28"/>
  <c r="Q167" i="28" s="1"/>
  <c r="P183" i="28"/>
  <c r="Q183" i="28" s="1"/>
  <c r="P187" i="28"/>
  <c r="Q187" i="28" s="1"/>
  <c r="P191" i="28"/>
  <c r="Q191" i="28" s="1"/>
  <c r="L81" i="82"/>
  <c r="P215" i="28"/>
  <c r="Q215" i="28" s="1"/>
  <c r="L105" i="82"/>
  <c r="P247" i="28"/>
  <c r="Q247" i="28" s="1"/>
  <c r="L137" i="82"/>
  <c r="P259" i="28"/>
  <c r="Q259" i="28" s="1"/>
  <c r="L149" i="82"/>
  <c r="P271" i="28"/>
  <c r="Q271" i="28" s="1"/>
  <c r="L161" i="82"/>
  <c r="P275" i="28"/>
  <c r="Q275" i="28" s="1"/>
  <c r="L165" i="82"/>
  <c r="P319" i="28"/>
  <c r="Q319" i="28" s="1"/>
  <c r="L209" i="82"/>
  <c r="L224" i="82"/>
  <c r="P424" i="28"/>
  <c r="Q424" i="28" s="1"/>
  <c r="L314" i="82"/>
  <c r="P500" i="28"/>
  <c r="Q500" i="28" s="1"/>
  <c r="L389" i="82"/>
  <c r="L421" i="82"/>
  <c r="L477" i="82"/>
  <c r="L544" i="82"/>
  <c r="L609" i="82"/>
  <c r="L625" i="82"/>
  <c r="L649" i="82"/>
  <c r="L665" i="82"/>
  <c r="L694" i="82"/>
  <c r="L716" i="82"/>
  <c r="L732" i="82"/>
  <c r="L774" i="82"/>
  <c r="L440" i="82"/>
  <c r="L481" i="82"/>
  <c r="L562" i="82"/>
  <c r="L613" i="82"/>
  <c r="L636" i="82"/>
  <c r="L653" i="82"/>
  <c r="L669" i="82"/>
  <c r="L704" i="82"/>
  <c r="L724" i="82"/>
  <c r="L742" i="82"/>
  <c r="L788" i="82"/>
  <c r="L449" i="82"/>
  <c r="L505" i="82"/>
  <c r="L566" i="82"/>
  <c r="L617" i="82"/>
  <c r="L641" i="82"/>
  <c r="L657" i="82"/>
  <c r="L673" i="82"/>
  <c r="L708" i="82"/>
  <c r="L728" i="82"/>
  <c r="L768" i="82"/>
  <c r="L790" i="82"/>
  <c r="L471" i="82"/>
  <c r="L517" i="82"/>
  <c r="L605" i="82"/>
  <c r="L621" i="82"/>
  <c r="L645" i="82"/>
  <c r="L661" i="82"/>
  <c r="L684" i="82"/>
  <c r="L714" i="82"/>
  <c r="L730" i="82"/>
  <c r="L772" i="82"/>
  <c r="P10" i="28"/>
  <c r="Q10" i="28" s="1"/>
  <c r="P27" i="28"/>
  <c r="Q27" i="28" s="1"/>
  <c r="P29" i="28"/>
  <c r="Q29" i="28" s="1"/>
  <c r="P31" i="28"/>
  <c r="Q31" i="28" s="1"/>
  <c r="P142" i="28"/>
  <c r="Q142" i="28" s="1"/>
  <c r="P144" i="28"/>
  <c r="Q144" i="28" s="1"/>
  <c r="P146" i="28"/>
  <c r="Q146" i="28" s="1"/>
  <c r="P148" i="28"/>
  <c r="Q148" i="28" s="1"/>
  <c r="P150" i="28"/>
  <c r="Q150" i="28" s="1"/>
  <c r="P152" i="28"/>
  <c r="Q152" i="28" s="1"/>
  <c r="P154" i="28"/>
  <c r="Q154" i="28" s="1"/>
  <c r="P156" i="28"/>
  <c r="Q156" i="28" s="1"/>
  <c r="P164" i="28"/>
  <c r="Q164" i="28" s="1"/>
  <c r="P166" i="28"/>
  <c r="Q166" i="28" s="1"/>
  <c r="P168" i="28"/>
  <c r="Q168" i="28" s="1"/>
  <c r="P170" i="28"/>
  <c r="Q170" i="28" s="1"/>
  <c r="P182" i="28"/>
  <c r="Q182" i="28" s="1"/>
  <c r="P184" i="28"/>
  <c r="Q184" i="28" s="1"/>
  <c r="P186" i="28"/>
  <c r="Q186" i="28" s="1"/>
  <c r="P188" i="28"/>
  <c r="Q188" i="28" s="1"/>
  <c r="P190" i="28"/>
  <c r="Q190" i="28" s="1"/>
  <c r="L80" i="82"/>
  <c r="P192" i="28"/>
  <c r="Q192" i="28" s="1"/>
  <c r="L82" i="82"/>
  <c r="P194" i="28"/>
  <c r="Q194" i="28" s="1"/>
  <c r="L84" i="82"/>
  <c r="P212" i="28"/>
  <c r="Q212" i="28" s="1"/>
  <c r="L102" i="82"/>
  <c r="P214" i="28"/>
  <c r="Q214" i="28" s="1"/>
  <c r="L104" i="82"/>
  <c r="P216" i="28"/>
  <c r="Q216" i="28" s="1"/>
  <c r="L106" i="82"/>
  <c r="P218" i="28"/>
  <c r="Q218" i="28" s="1"/>
  <c r="L108" i="82"/>
  <c r="P260" i="28"/>
  <c r="P262" i="28"/>
  <c r="P264" i="28"/>
  <c r="P266" i="28"/>
  <c r="P268" i="28"/>
  <c r="P270" i="28"/>
  <c r="P272" i="28"/>
  <c r="Q272" i="28" s="1"/>
  <c r="L162" i="82"/>
  <c r="P274" i="28"/>
  <c r="Q274" i="28" s="1"/>
  <c r="L164" i="82"/>
  <c r="P290" i="28"/>
  <c r="Q290" i="28" s="1"/>
  <c r="L180" i="82"/>
  <c r="P294" i="28"/>
  <c r="Q294" i="28" s="1"/>
  <c r="L184" i="82"/>
  <c r="P298" i="28"/>
  <c r="Q298" i="28" s="1"/>
  <c r="L188" i="82"/>
  <c r="P330" i="28"/>
  <c r="Q330" i="28" s="1"/>
  <c r="L220" i="82"/>
  <c r="P503" i="28"/>
  <c r="Q503" i="28" s="1"/>
  <c r="L392" i="82"/>
  <c r="P585" i="28"/>
  <c r="Q585" i="28" s="1"/>
  <c r="L474" i="82"/>
  <c r="P589" i="28"/>
  <c r="P591" i="28"/>
  <c r="Q591" i="28" s="1"/>
  <c r="L480" i="82"/>
  <c r="L539" i="82"/>
  <c r="P665" i="28"/>
  <c r="P669" i="28"/>
  <c r="P673" i="28"/>
  <c r="P675" i="28"/>
  <c r="L92" i="82"/>
  <c r="L96" i="82"/>
  <c r="L110" i="82"/>
  <c r="L254" i="82"/>
  <c r="L464" i="82"/>
  <c r="P39" i="28"/>
  <c r="Q39" i="28" s="1"/>
  <c r="P51" i="28"/>
  <c r="Q51" i="28" s="1"/>
  <c r="P60" i="28"/>
  <c r="Q60" i="28" s="1"/>
  <c r="P96" i="28"/>
  <c r="Q96" i="28" s="1"/>
  <c r="P98" i="28"/>
  <c r="Q98" i="28" s="1"/>
  <c r="P100" i="28"/>
  <c r="Q100" i="28" s="1"/>
  <c r="P102" i="28"/>
  <c r="Q102" i="28" s="1"/>
  <c r="P104" i="28"/>
  <c r="Q104" i="28" s="1"/>
  <c r="P106" i="28"/>
  <c r="Q106" i="28" s="1"/>
  <c r="P352" i="28"/>
  <c r="Q352" i="28" s="1"/>
  <c r="L242" i="82"/>
  <c r="P372" i="28"/>
  <c r="P374" i="28"/>
  <c r="P384" i="28"/>
  <c r="P390" i="28"/>
  <c r="Q390" i="28" s="1"/>
  <c r="L280" i="82"/>
  <c r="P392" i="28"/>
  <c r="Q392" i="28" s="1"/>
  <c r="L282" i="82"/>
  <c r="P398" i="28"/>
  <c r="Q398" i="28" s="1"/>
  <c r="L288" i="82"/>
  <c r="P400" i="28"/>
  <c r="P402" i="28"/>
  <c r="P404" i="28"/>
  <c r="P406" i="28"/>
  <c r="P408" i="28"/>
  <c r="P410" i="28"/>
  <c r="P412" i="28"/>
  <c r="P414" i="28"/>
  <c r="P416" i="28"/>
  <c r="P428" i="28"/>
  <c r="P438" i="28"/>
  <c r="P440" i="28"/>
  <c r="Q440" i="28" s="1"/>
  <c r="L330" i="82"/>
  <c r="L332" i="82"/>
  <c r="P444" i="28"/>
  <c r="P460" i="28"/>
  <c r="Q460" i="28" s="1"/>
  <c r="L350" i="82"/>
  <c r="L456" i="82"/>
  <c r="P787" i="28"/>
  <c r="Q787" i="28" s="1"/>
  <c r="L677" i="82"/>
  <c r="L689" i="82"/>
  <c r="P809" i="28"/>
  <c r="Q809" i="28" s="1"/>
  <c r="L699" i="82"/>
  <c r="P815" i="28"/>
  <c r="P817" i="28"/>
  <c r="Q817" i="28" s="1"/>
  <c r="L707" i="82"/>
  <c r="P819" i="28"/>
  <c r="P821" i="28"/>
  <c r="P823" i="28"/>
  <c r="P825" i="28"/>
  <c r="Q825" i="28" s="1"/>
  <c r="L715" i="82"/>
  <c r="P827" i="28"/>
  <c r="Q827" i="28" s="1"/>
  <c r="L717" i="82"/>
  <c r="P833" i="28"/>
  <c r="L727" i="82"/>
  <c r="L729" i="82"/>
  <c r="P853" i="28"/>
  <c r="P855" i="28"/>
  <c r="P857" i="28"/>
  <c r="P859" i="28"/>
  <c r="P873" i="28"/>
  <c r="Q873" i="28" s="1"/>
  <c r="L763" i="82"/>
  <c r="P879" i="28"/>
  <c r="P881" i="28"/>
  <c r="P883" i="28"/>
  <c r="Q883" i="28" s="1"/>
  <c r="L773" i="82"/>
  <c r="P885" i="28"/>
  <c r="Q885" i="28" s="1"/>
  <c r="L775" i="82"/>
  <c r="P887" i="28"/>
  <c r="P889" i="28"/>
  <c r="P893" i="28"/>
  <c r="P899" i="28"/>
  <c r="Q899" i="28" s="1"/>
  <c r="P901" i="28"/>
  <c r="L791" i="82"/>
  <c r="P903" i="28"/>
  <c r="Q903" i="28" s="1"/>
  <c r="L793" i="82"/>
  <c r="L90" i="82"/>
  <c r="L94" i="82"/>
  <c r="L124" i="82"/>
  <c r="L178" i="82"/>
  <c r="L206" i="82"/>
  <c r="L218" i="82"/>
  <c r="L278" i="82"/>
  <c r="L336" i="82"/>
  <c r="L356" i="82"/>
  <c r="L376" i="82"/>
  <c r="L408" i="82"/>
  <c r="L438" i="82"/>
  <c r="L454" i="82"/>
  <c r="L486" i="82"/>
  <c r="L597" i="82"/>
  <c r="L601" i="82"/>
  <c r="L607" i="82"/>
  <c r="L611" i="82"/>
  <c r="L615" i="82"/>
  <c r="L619" i="82"/>
  <c r="L623" i="82"/>
  <c r="L643" i="82"/>
  <c r="L647" i="82"/>
  <c r="L651" i="82"/>
  <c r="L655" i="82"/>
  <c r="L659" i="82"/>
  <c r="L663" i="82"/>
  <c r="L671" i="82"/>
  <c r="L697" i="82"/>
  <c r="L761" i="82"/>
  <c r="L91" i="82"/>
  <c r="L93" i="82"/>
  <c r="L95" i="82"/>
  <c r="L111" i="82"/>
  <c r="L131" i="82"/>
  <c r="L143" i="82"/>
  <c r="L169" i="82"/>
  <c r="L173" i="82"/>
  <c r="L207" i="82"/>
  <c r="L211" i="82"/>
  <c r="L229" i="82"/>
  <c r="L235" i="82"/>
  <c r="L277" i="82"/>
  <c r="L313" i="82"/>
  <c r="L315" i="82"/>
  <c r="L323" i="82"/>
  <c r="L337" i="82"/>
  <c r="L363" i="82"/>
  <c r="L383" i="82"/>
  <c r="L415" i="82"/>
  <c r="L427" i="82"/>
  <c r="L439" i="82"/>
  <c r="L445" i="82"/>
  <c r="L451" i="82"/>
  <c r="L453" i="82"/>
  <c r="L469" i="82"/>
  <c r="L483" i="82"/>
  <c r="L495" i="82"/>
  <c r="L499" i="82"/>
  <c r="L511" i="82"/>
  <c r="L572" i="82"/>
  <c r="L592" i="82"/>
  <c r="L600" i="82"/>
  <c r="L604" i="82"/>
  <c r="L606" i="82"/>
  <c r="L608" i="82"/>
  <c r="L610" i="82"/>
  <c r="L612" i="82"/>
  <c r="L614" i="82"/>
  <c r="L616" i="82"/>
  <c r="L618" i="82"/>
  <c r="L620" i="82"/>
  <c r="L622" i="82"/>
  <c r="L624" i="82"/>
  <c r="L626" i="82"/>
  <c r="L642" i="82"/>
  <c r="L644" i="82"/>
  <c r="L646" i="82"/>
  <c r="L648" i="82"/>
  <c r="L650" i="82"/>
  <c r="L652" i="82"/>
  <c r="L654" i="82"/>
  <c r="L656" i="82"/>
  <c r="L658" i="82"/>
  <c r="L660" i="82"/>
  <c r="L662" i="82"/>
  <c r="L664" i="82"/>
  <c r="L666" i="82"/>
  <c r="L668" i="82"/>
  <c r="L670" i="82"/>
  <c r="L672" i="82"/>
  <c r="L696" i="82"/>
  <c r="L736" i="82"/>
  <c r="L754" i="82"/>
  <c r="Q201" i="114" l="1"/>
  <c r="R201" i="114"/>
  <c r="S201" i="114" s="1"/>
  <c r="Q195" i="114"/>
  <c r="R195" i="114"/>
  <c r="S195" i="114" s="1"/>
  <c r="Q204" i="114"/>
  <c r="R204" i="114"/>
  <c r="S204" i="114" s="1"/>
  <c r="Q199" i="114"/>
  <c r="R199" i="114"/>
  <c r="S199" i="114" s="1"/>
  <c r="Q202" i="114"/>
  <c r="R202" i="114"/>
  <c r="S202" i="114" s="1"/>
  <c r="Q196" i="114"/>
  <c r="R196" i="114"/>
  <c r="S196" i="114" s="1"/>
  <c r="Q198" i="114"/>
  <c r="R198" i="114"/>
  <c r="S198" i="114" s="1"/>
  <c r="Q203" i="114"/>
  <c r="R203" i="114"/>
  <c r="S203" i="114" s="1"/>
  <c r="Q205" i="114"/>
  <c r="R205" i="114"/>
  <c r="S205" i="114" s="1"/>
  <c r="Q197" i="114"/>
  <c r="R197" i="114"/>
  <c r="S197" i="114" s="1"/>
  <c r="Q200" i="114"/>
  <c r="R200" i="114"/>
  <c r="S200" i="114" s="1"/>
  <c r="Q220" i="114"/>
  <c r="R220" i="114"/>
  <c r="S220" i="114" s="1"/>
  <c r="C891" i="82"/>
  <c r="C890" i="82"/>
  <c r="B819" i="82"/>
  <c r="C818" i="82"/>
  <c r="C811" i="82"/>
  <c r="C800" i="82"/>
  <c r="C789" i="82"/>
  <c r="C767" i="82"/>
  <c r="C748" i="82"/>
  <c r="C740" i="82"/>
  <c r="C739" i="82"/>
  <c r="C738" i="82"/>
  <c r="C737" i="82"/>
  <c r="C706" i="82"/>
  <c r="C705" i="82"/>
  <c r="B704" i="82"/>
  <c r="A605" i="82"/>
  <c r="C599" i="82"/>
  <c r="C598" i="82"/>
  <c r="B586" i="82"/>
  <c r="B585" i="82"/>
  <c r="B581" i="82"/>
  <c r="C571" i="82"/>
  <c r="C565" i="82"/>
  <c r="C564" i="82"/>
  <c r="C563" i="82"/>
  <c r="C536" i="82"/>
  <c r="C534" i="82"/>
  <c r="C497" i="82"/>
  <c r="C375" i="82"/>
  <c r="C319" i="82"/>
  <c r="C309" i="82"/>
  <c r="C307" i="82"/>
  <c r="C306" i="82"/>
  <c r="C264" i="82"/>
  <c r="C263" i="82"/>
  <c r="C262" i="82"/>
  <c r="C261" i="82"/>
  <c r="C202" i="82"/>
  <c r="C187" i="82"/>
  <c r="C172" i="82"/>
  <c r="F909" i="28"/>
  <c r="N909" i="28" s="1"/>
  <c r="R909" i="28" s="1"/>
  <c r="F908" i="28"/>
  <c r="N908" i="28" s="1"/>
  <c r="R908" i="28" s="1"/>
  <c r="F907" i="28"/>
  <c r="N907" i="28" s="1"/>
  <c r="R907" i="28" s="1"/>
  <c r="F906" i="28"/>
  <c r="N906" i="28" s="1"/>
  <c r="R906" i="28" s="1"/>
  <c r="F905" i="28"/>
  <c r="N905" i="28" s="1"/>
  <c r="R905" i="28" s="1"/>
  <c r="F904" i="28"/>
  <c r="N904" i="28" s="1"/>
  <c r="R904" i="28" s="1"/>
  <c r="F903" i="28"/>
  <c r="N903" i="28" s="1"/>
  <c r="R903" i="28" s="1"/>
  <c r="F902" i="28"/>
  <c r="N902" i="28" s="1"/>
  <c r="R902" i="28" s="1"/>
  <c r="F901" i="28"/>
  <c r="N901" i="28" s="1"/>
  <c r="R901" i="28" s="1"/>
  <c r="F900" i="28"/>
  <c r="N900" i="28" s="1"/>
  <c r="R900" i="28" s="1"/>
  <c r="F899" i="28"/>
  <c r="N899" i="28" s="1"/>
  <c r="R899" i="28" s="1"/>
  <c r="F897" i="28"/>
  <c r="N897" i="28" s="1"/>
  <c r="R897" i="28" s="1"/>
  <c r="F896" i="28"/>
  <c r="N896" i="28" s="1"/>
  <c r="R896" i="28" s="1"/>
  <c r="F895" i="28"/>
  <c r="N895" i="28" s="1"/>
  <c r="R895" i="28" s="1"/>
  <c r="F894" i="28"/>
  <c r="N894" i="28" s="1"/>
  <c r="R894" i="28" s="1"/>
  <c r="F893" i="28"/>
  <c r="N893" i="28" s="1"/>
  <c r="R893" i="28" s="1"/>
  <c r="F892" i="28"/>
  <c r="N892" i="28" s="1"/>
  <c r="R892" i="28" s="1"/>
  <c r="F891" i="28"/>
  <c r="N891" i="28" s="1"/>
  <c r="R891" i="28" s="1"/>
  <c r="F890" i="28"/>
  <c r="N890" i="28" s="1"/>
  <c r="R890" i="28" s="1"/>
  <c r="F889" i="28"/>
  <c r="N889" i="28" s="1"/>
  <c r="R889" i="28" s="1"/>
  <c r="F888" i="28"/>
  <c r="N888" i="28" s="1"/>
  <c r="R888" i="28" s="1"/>
  <c r="F887" i="28"/>
  <c r="N887" i="28" s="1"/>
  <c r="R887" i="28" s="1"/>
  <c r="F886" i="28"/>
  <c r="N886" i="28" s="1"/>
  <c r="R886" i="28" s="1"/>
  <c r="F885" i="28"/>
  <c r="N885" i="28" s="1"/>
  <c r="R885" i="28" s="1"/>
  <c r="F884" i="28"/>
  <c r="N884" i="28" s="1"/>
  <c r="R884" i="28" s="1"/>
  <c r="F883" i="28"/>
  <c r="N883" i="28" s="1"/>
  <c r="R883" i="28" s="1"/>
  <c r="F882" i="28"/>
  <c r="N882" i="28" s="1"/>
  <c r="R882" i="28" s="1"/>
  <c r="F881" i="28"/>
  <c r="N881" i="28" s="1"/>
  <c r="R881" i="28" s="1"/>
  <c r="F880" i="28"/>
  <c r="N880" i="28" s="1"/>
  <c r="R880" i="28" s="1"/>
  <c r="F879" i="28"/>
  <c r="N879" i="28" s="1"/>
  <c r="R879" i="28" s="1"/>
  <c r="F878" i="28"/>
  <c r="N878" i="28" s="1"/>
  <c r="R878" i="28" s="1"/>
  <c r="F877" i="28"/>
  <c r="N877" i="28" s="1"/>
  <c r="R877" i="28" s="1"/>
  <c r="F876" i="28"/>
  <c r="N876" i="28" s="1"/>
  <c r="R876" i="28" s="1"/>
  <c r="F875" i="28"/>
  <c r="N875" i="28" s="1"/>
  <c r="R875" i="28" s="1"/>
  <c r="F874" i="28"/>
  <c r="N874" i="28" s="1"/>
  <c r="R874" i="28" s="1"/>
  <c r="F873" i="28"/>
  <c r="N873" i="28" s="1"/>
  <c r="R873" i="28" s="1"/>
  <c r="F872" i="28"/>
  <c r="N872" i="28" s="1"/>
  <c r="R872" i="28" s="1"/>
  <c r="F871" i="28"/>
  <c r="N871" i="28" s="1"/>
  <c r="R871" i="28" s="1"/>
  <c r="F868" i="28"/>
  <c r="N868" i="28" s="1"/>
  <c r="R868" i="28" s="1"/>
  <c r="F867" i="28"/>
  <c r="N867" i="28" s="1"/>
  <c r="R867" i="28" s="1"/>
  <c r="F866" i="28"/>
  <c r="N866" i="28" s="1"/>
  <c r="R866" i="28" s="1"/>
  <c r="F865" i="28"/>
  <c r="N865" i="28" s="1"/>
  <c r="R865" i="28" s="1"/>
  <c r="F864" i="28"/>
  <c r="N864" i="28" s="1"/>
  <c r="R864" i="28" s="1"/>
  <c r="F863" i="28"/>
  <c r="N863" i="28" s="1"/>
  <c r="R863" i="28" s="1"/>
  <c r="F862" i="28"/>
  <c r="N862" i="28" s="1"/>
  <c r="R862" i="28" s="1"/>
  <c r="F861" i="28"/>
  <c r="N861" i="28" s="1"/>
  <c r="R861" i="28" s="1"/>
  <c r="F860" i="28"/>
  <c r="N860" i="28" s="1"/>
  <c r="R860" i="28" s="1"/>
  <c r="F859" i="28"/>
  <c r="N859" i="28" s="1"/>
  <c r="R859" i="28" s="1"/>
  <c r="F858" i="28"/>
  <c r="N858" i="28" s="1"/>
  <c r="R858" i="28" s="1"/>
  <c r="F857" i="28"/>
  <c r="N857" i="28" s="1"/>
  <c r="R857" i="28" s="1"/>
  <c r="F856" i="28"/>
  <c r="N856" i="28" s="1"/>
  <c r="R856" i="28" s="1"/>
  <c r="F855" i="28"/>
  <c r="N855" i="28" s="1"/>
  <c r="R855" i="28" s="1"/>
  <c r="F854" i="28"/>
  <c r="N854" i="28" s="1"/>
  <c r="R854" i="28" s="1"/>
  <c r="F853" i="28"/>
  <c r="N853" i="28" s="1"/>
  <c r="R853" i="28" s="1"/>
  <c r="F852" i="28"/>
  <c r="N852" i="28" s="1"/>
  <c r="R852" i="28" s="1"/>
  <c r="F851" i="28"/>
  <c r="N851" i="28" s="1"/>
  <c r="R851" i="28" s="1"/>
  <c r="F850" i="28"/>
  <c r="N850" i="28" s="1"/>
  <c r="R850" i="28" s="1"/>
  <c r="F849" i="28"/>
  <c r="N849" i="28" s="1"/>
  <c r="R849" i="28" s="1"/>
  <c r="F848" i="28"/>
  <c r="N848" i="28" s="1"/>
  <c r="R848" i="28" s="1"/>
  <c r="F847" i="28"/>
  <c r="N847" i="28" s="1"/>
  <c r="R847" i="28" s="1"/>
  <c r="F846" i="28"/>
  <c r="N846" i="28" s="1"/>
  <c r="R846" i="28" s="1"/>
  <c r="F833" i="28"/>
  <c r="N833" i="28" s="1"/>
  <c r="R833" i="28" s="1"/>
  <c r="F831" i="28"/>
  <c r="N831" i="28" s="1"/>
  <c r="R831" i="28" s="1"/>
  <c r="F830" i="28"/>
  <c r="N830" i="28" s="1"/>
  <c r="R830" i="28" s="1"/>
  <c r="F829" i="28"/>
  <c r="N829" i="28" s="1"/>
  <c r="R829" i="28" s="1"/>
  <c r="F828" i="28"/>
  <c r="N828" i="28" s="1"/>
  <c r="R828" i="28" s="1"/>
  <c r="F827" i="28"/>
  <c r="N827" i="28" s="1"/>
  <c r="R827" i="28" s="1"/>
  <c r="F826" i="28"/>
  <c r="N826" i="28" s="1"/>
  <c r="R826" i="28" s="1"/>
  <c r="F825" i="28"/>
  <c r="N825" i="28" s="1"/>
  <c r="R825" i="28" s="1"/>
  <c r="F824" i="28"/>
  <c r="N824" i="28" s="1"/>
  <c r="R824" i="28" s="1"/>
  <c r="F823" i="28"/>
  <c r="N823" i="28" s="1"/>
  <c r="R823" i="28" s="1"/>
  <c r="F822" i="28"/>
  <c r="N822" i="28" s="1"/>
  <c r="R822" i="28" s="1"/>
  <c r="F821" i="28"/>
  <c r="N821" i="28" s="1"/>
  <c r="R821" i="28" s="1"/>
  <c r="F820" i="28"/>
  <c r="N820" i="28" s="1"/>
  <c r="R820" i="28" s="1"/>
  <c r="F819" i="28"/>
  <c r="N819" i="28" s="1"/>
  <c r="R819" i="28" s="1"/>
  <c r="F818" i="28"/>
  <c r="N818" i="28" s="1"/>
  <c r="R818" i="28" s="1"/>
  <c r="F817" i="28"/>
  <c r="N817" i="28" s="1"/>
  <c r="R817" i="28" s="1"/>
  <c r="F816" i="28"/>
  <c r="N816" i="28" s="1"/>
  <c r="R816" i="28" s="1"/>
  <c r="F815" i="28"/>
  <c r="N815" i="28" s="1"/>
  <c r="R815" i="28" s="1"/>
  <c r="F814" i="28"/>
  <c r="N814" i="28" s="1"/>
  <c r="R814" i="28" s="1"/>
  <c r="F813" i="28"/>
  <c r="N813" i="28" s="1"/>
  <c r="R813" i="28" s="1"/>
  <c r="F812" i="28"/>
  <c r="N812" i="28" s="1"/>
  <c r="R812" i="28" s="1"/>
  <c r="F811" i="28"/>
  <c r="N811" i="28" s="1"/>
  <c r="R811" i="28" s="1"/>
  <c r="F810" i="28"/>
  <c r="N810" i="28" s="1"/>
  <c r="R810" i="28" s="1"/>
  <c r="F809" i="28"/>
  <c r="N809" i="28" s="1"/>
  <c r="R809" i="28" s="1"/>
  <c r="F808" i="28"/>
  <c r="N808" i="28" s="1"/>
  <c r="R808" i="28" s="1"/>
  <c r="F807" i="28"/>
  <c r="N807" i="28" s="1"/>
  <c r="R807" i="28" s="1"/>
  <c r="F806" i="28"/>
  <c r="N806" i="28" s="1"/>
  <c r="R806" i="28" s="1"/>
  <c r="F805" i="28"/>
  <c r="N805" i="28" s="1"/>
  <c r="R805" i="28" s="1"/>
  <c r="F804" i="28"/>
  <c r="N804" i="28" s="1"/>
  <c r="R804" i="28" s="1"/>
  <c r="F798" i="28"/>
  <c r="N798" i="28" s="1"/>
  <c r="R798" i="28" s="1"/>
  <c r="F797" i="28"/>
  <c r="N797" i="28" s="1"/>
  <c r="R797" i="28" s="1"/>
  <c r="F796" i="28"/>
  <c r="N796" i="28" s="1"/>
  <c r="R796" i="28" s="1"/>
  <c r="F795" i="28"/>
  <c r="N795" i="28" s="1"/>
  <c r="R795" i="28" s="1"/>
  <c r="F794" i="28"/>
  <c r="N794" i="28" s="1"/>
  <c r="R794" i="28" s="1"/>
  <c r="F793" i="28"/>
  <c r="N793" i="28" s="1"/>
  <c r="R793" i="28" s="1"/>
  <c r="F792" i="28"/>
  <c r="N792" i="28" s="1"/>
  <c r="R792" i="28" s="1"/>
  <c r="F791" i="28"/>
  <c r="N791" i="28" s="1"/>
  <c r="R791" i="28" s="1"/>
  <c r="F790" i="28"/>
  <c r="N790" i="28" s="1"/>
  <c r="R790" i="28" s="1"/>
  <c r="F789" i="28"/>
  <c r="N789" i="28" s="1"/>
  <c r="R789" i="28" s="1"/>
  <c r="F788" i="28"/>
  <c r="N788" i="28" s="1"/>
  <c r="R788" i="28" s="1"/>
  <c r="F787" i="28"/>
  <c r="N787" i="28" s="1"/>
  <c r="R787" i="28" s="1"/>
  <c r="F786" i="28"/>
  <c r="N786" i="28" s="1"/>
  <c r="R786" i="28" s="1"/>
  <c r="F785" i="28"/>
  <c r="N785" i="28" s="1"/>
  <c r="R785" i="28" s="1"/>
  <c r="F784" i="28"/>
  <c r="N784" i="28" s="1"/>
  <c r="R784" i="28" s="1"/>
  <c r="F783" i="28"/>
  <c r="N783" i="28" s="1"/>
  <c r="R783" i="28" s="1"/>
  <c r="F782" i="28"/>
  <c r="N782" i="28" s="1"/>
  <c r="R782" i="28" s="1"/>
  <c r="F781" i="28"/>
  <c r="N781" i="28" s="1"/>
  <c r="R781" i="28" s="1"/>
  <c r="F780" i="28"/>
  <c r="N780" i="28" s="1"/>
  <c r="R780" i="28" s="1"/>
  <c r="F779" i="28"/>
  <c r="N779" i="28" s="1"/>
  <c r="R779" i="28" s="1"/>
  <c r="F778" i="28"/>
  <c r="N778" i="28" s="1"/>
  <c r="R778" i="28" s="1"/>
  <c r="F777" i="28"/>
  <c r="N777" i="28" s="1"/>
  <c r="R777" i="28" s="1"/>
  <c r="F776" i="28"/>
  <c r="N776" i="28" s="1"/>
  <c r="R776" i="28" s="1"/>
  <c r="F775" i="28"/>
  <c r="N775" i="28" s="1"/>
  <c r="R775" i="28" s="1"/>
  <c r="F774" i="28"/>
  <c r="N774" i="28" s="1"/>
  <c r="R774" i="28" s="1"/>
  <c r="F773" i="28"/>
  <c r="N773" i="28" s="1"/>
  <c r="R773" i="28" s="1"/>
  <c r="F772" i="28"/>
  <c r="N772" i="28" s="1"/>
  <c r="R772" i="28" s="1"/>
  <c r="F771" i="28"/>
  <c r="N771" i="28" s="1"/>
  <c r="R771" i="28" s="1"/>
  <c r="F770" i="28"/>
  <c r="N770" i="28" s="1"/>
  <c r="R770" i="28" s="1"/>
  <c r="F769" i="28"/>
  <c r="N769" i="28" s="1"/>
  <c r="R769" i="28" s="1"/>
  <c r="F768" i="28"/>
  <c r="N768" i="28" s="1"/>
  <c r="R768" i="28" s="1"/>
  <c r="F767" i="28"/>
  <c r="N767" i="28" s="1"/>
  <c r="R767" i="28" s="1"/>
  <c r="F766" i="28"/>
  <c r="N766" i="28" s="1"/>
  <c r="R766" i="28" s="1"/>
  <c r="F765" i="28"/>
  <c r="N765" i="28" s="1"/>
  <c r="R765" i="28" s="1"/>
  <c r="F764" i="28"/>
  <c r="N764" i="28" s="1"/>
  <c r="R764" i="28" s="1"/>
  <c r="F763" i="28"/>
  <c r="N763" i="28" s="1"/>
  <c r="R763" i="28" s="1"/>
  <c r="F762" i="28"/>
  <c r="N762" i="28" s="1"/>
  <c r="R762" i="28" s="1"/>
  <c r="F761" i="28"/>
  <c r="N761" i="28" s="1"/>
  <c r="R761" i="28" s="1"/>
  <c r="F760" i="28"/>
  <c r="N760" i="28" s="1"/>
  <c r="R760" i="28" s="1"/>
  <c r="F759" i="28"/>
  <c r="N759" i="28" s="1"/>
  <c r="R759" i="28" s="1"/>
  <c r="F758" i="28"/>
  <c r="N758" i="28" s="1"/>
  <c r="R758" i="28" s="1"/>
  <c r="F757" i="28"/>
  <c r="N757" i="28" s="1"/>
  <c r="R757" i="28" s="1"/>
  <c r="F756" i="28"/>
  <c r="N756" i="28" s="1"/>
  <c r="R756" i="28" s="1"/>
  <c r="F755" i="28"/>
  <c r="N755" i="28" s="1"/>
  <c r="R755" i="28" s="1"/>
  <c r="F754" i="28"/>
  <c r="N754" i="28" s="1"/>
  <c r="R754" i="28" s="1"/>
  <c r="F753" i="28"/>
  <c r="N753" i="28" s="1"/>
  <c r="R753" i="28" s="1"/>
  <c r="F752" i="28"/>
  <c r="N752" i="28" s="1"/>
  <c r="R752" i="28" s="1"/>
  <c r="F751" i="28"/>
  <c r="N751" i="28" s="1"/>
  <c r="R751" i="28" s="1"/>
  <c r="F750" i="28"/>
  <c r="N750" i="28" s="1"/>
  <c r="R750" i="28" s="1"/>
  <c r="F749" i="28"/>
  <c r="N749" i="28" s="1"/>
  <c r="R749" i="28" s="1"/>
  <c r="F748" i="28"/>
  <c r="N748" i="28" s="1"/>
  <c r="R748" i="28" s="1"/>
  <c r="F747" i="28"/>
  <c r="N747" i="28" s="1"/>
  <c r="R747" i="28" s="1"/>
  <c r="F746" i="28"/>
  <c r="N746" i="28" s="1"/>
  <c r="R746" i="28" s="1"/>
  <c r="F745" i="28"/>
  <c r="N745" i="28" s="1"/>
  <c r="R745" i="28" s="1"/>
  <c r="F744" i="28"/>
  <c r="N744" i="28" s="1"/>
  <c r="R744" i="28" s="1"/>
  <c r="F743" i="28"/>
  <c r="N743" i="28" s="1"/>
  <c r="R743" i="28" s="1"/>
  <c r="F742" i="28"/>
  <c r="N742" i="28" s="1"/>
  <c r="R742" i="28" s="1"/>
  <c r="F741" i="28"/>
  <c r="N741" i="28" s="1"/>
  <c r="R741" i="28" s="1"/>
  <c r="F740" i="28"/>
  <c r="N740" i="28" s="1"/>
  <c r="R740" i="28" s="1"/>
  <c r="F739" i="28"/>
  <c r="N739" i="28" s="1"/>
  <c r="R739" i="28" s="1"/>
  <c r="F738" i="28"/>
  <c r="N738" i="28" s="1"/>
  <c r="R738" i="28" s="1"/>
  <c r="F737" i="28"/>
  <c r="N737" i="28" s="1"/>
  <c r="R737" i="28" s="1"/>
  <c r="F736" i="28"/>
  <c r="N736" i="28" s="1"/>
  <c r="R736" i="28" s="1"/>
  <c r="F735" i="28"/>
  <c r="N735" i="28" s="1"/>
  <c r="R735" i="28" s="1"/>
  <c r="F734" i="28"/>
  <c r="N734" i="28" s="1"/>
  <c r="R734" i="28" s="1"/>
  <c r="F733" i="28"/>
  <c r="N733" i="28" s="1"/>
  <c r="R733" i="28" s="1"/>
  <c r="F732" i="28"/>
  <c r="N732" i="28" s="1"/>
  <c r="R732" i="28" s="1"/>
  <c r="F731" i="28"/>
  <c r="N731" i="28" s="1"/>
  <c r="R731" i="28" s="1"/>
  <c r="F730" i="28"/>
  <c r="N730" i="28" s="1"/>
  <c r="R730" i="28" s="1"/>
  <c r="F729" i="28"/>
  <c r="N729" i="28" s="1"/>
  <c r="R729" i="28" s="1"/>
  <c r="F728" i="28"/>
  <c r="N728" i="28" s="1"/>
  <c r="R728" i="28" s="1"/>
  <c r="F727" i="28"/>
  <c r="N727" i="28" s="1"/>
  <c r="R727" i="28" s="1"/>
  <c r="F726" i="28"/>
  <c r="N726" i="28" s="1"/>
  <c r="R726" i="28" s="1"/>
  <c r="F725" i="28"/>
  <c r="N725" i="28" s="1"/>
  <c r="R725" i="28" s="1"/>
  <c r="F724" i="28"/>
  <c r="N724" i="28" s="1"/>
  <c r="R724" i="28" s="1"/>
  <c r="F723" i="28"/>
  <c r="N723" i="28" s="1"/>
  <c r="R723" i="28" s="1"/>
  <c r="F722" i="28"/>
  <c r="N722" i="28" s="1"/>
  <c r="R722" i="28" s="1"/>
  <c r="F721" i="28"/>
  <c r="N721" i="28" s="1"/>
  <c r="R721" i="28" s="1"/>
  <c r="F720" i="28"/>
  <c r="N720" i="28" s="1"/>
  <c r="R720" i="28" s="1"/>
  <c r="F719" i="28"/>
  <c r="N719" i="28" s="1"/>
  <c r="R719" i="28" s="1"/>
  <c r="F718" i="28"/>
  <c r="N718" i="28" s="1"/>
  <c r="R718" i="28" s="1"/>
  <c r="F717" i="28"/>
  <c r="N717" i="28" s="1"/>
  <c r="R717" i="28" s="1"/>
  <c r="F716" i="28"/>
  <c r="N716" i="28" s="1"/>
  <c r="R716" i="28" s="1"/>
  <c r="F715" i="28"/>
  <c r="N715" i="28" s="1"/>
  <c r="R715" i="28" s="1"/>
  <c r="F714" i="28"/>
  <c r="N714" i="28" s="1"/>
  <c r="R714" i="28" s="1"/>
  <c r="F713" i="28"/>
  <c r="N713" i="28" s="1"/>
  <c r="R713" i="28" s="1"/>
  <c r="F712" i="28"/>
  <c r="N712" i="28" s="1"/>
  <c r="R712" i="28" s="1"/>
  <c r="F711" i="28"/>
  <c r="N711" i="28" s="1"/>
  <c r="R711" i="28" s="1"/>
  <c r="F710" i="28"/>
  <c r="N710" i="28" s="1"/>
  <c r="R710" i="28" s="1"/>
  <c r="F709" i="28"/>
  <c r="N709" i="28" s="1"/>
  <c r="R709" i="28" s="1"/>
  <c r="F708" i="28"/>
  <c r="N708" i="28" s="1"/>
  <c r="R708" i="28" s="1"/>
  <c r="F707" i="28"/>
  <c r="N707" i="28" s="1"/>
  <c r="R707" i="28" s="1"/>
  <c r="F706" i="28"/>
  <c r="N706" i="28" s="1"/>
  <c r="R706" i="28" s="1"/>
  <c r="F705" i="28"/>
  <c r="N705" i="28" s="1"/>
  <c r="R705" i="28" s="1"/>
  <c r="F704" i="28"/>
  <c r="N704" i="28" s="1"/>
  <c r="R704" i="28" s="1"/>
  <c r="F702" i="28"/>
  <c r="N702" i="28" s="1"/>
  <c r="R702" i="28" s="1"/>
  <c r="F700" i="28"/>
  <c r="N700" i="28" s="1"/>
  <c r="R700" i="28" s="1"/>
  <c r="F697" i="28"/>
  <c r="N697" i="28" s="1"/>
  <c r="R697" i="28" s="1"/>
  <c r="F696" i="28"/>
  <c r="N696" i="28" s="1"/>
  <c r="R696" i="28" s="1"/>
  <c r="F695" i="28"/>
  <c r="N695" i="28" s="1"/>
  <c r="R695" i="28" s="1"/>
  <c r="F692" i="28"/>
  <c r="N692" i="28" s="1"/>
  <c r="R692" i="28" s="1"/>
  <c r="F690" i="28"/>
  <c r="N690" i="28" s="1"/>
  <c r="R690" i="28" s="1"/>
  <c r="F689" i="28"/>
  <c r="N689" i="28" s="1"/>
  <c r="R689" i="28" s="1"/>
  <c r="F686" i="28"/>
  <c r="N686" i="28" s="1"/>
  <c r="R686" i="28" s="1"/>
  <c r="F685" i="28"/>
  <c r="N685" i="28" s="1"/>
  <c r="R685" i="28" s="1"/>
  <c r="F684" i="28"/>
  <c r="N684" i="28" s="1"/>
  <c r="R684" i="28" s="1"/>
  <c r="F683" i="28"/>
  <c r="N683" i="28" s="1"/>
  <c r="R683" i="28" s="1"/>
  <c r="F682" i="28"/>
  <c r="N682" i="28" s="1"/>
  <c r="R682" i="28" s="1"/>
  <c r="F679" i="28"/>
  <c r="N679" i="28" s="1"/>
  <c r="R679" i="28" s="1"/>
  <c r="F675" i="28"/>
  <c r="N675" i="28" s="1"/>
  <c r="R675" i="28" s="1"/>
  <c r="F674" i="28"/>
  <c r="N674" i="28" s="1"/>
  <c r="R674" i="28" s="1"/>
  <c r="F673" i="28"/>
  <c r="N673" i="28" s="1"/>
  <c r="R673" i="28" s="1"/>
  <c r="F672" i="28"/>
  <c r="N672" i="28" s="1"/>
  <c r="R672" i="28" s="1"/>
  <c r="F670" i="28"/>
  <c r="N670" i="28" s="1"/>
  <c r="R670" i="28" s="1"/>
  <c r="F669" i="28"/>
  <c r="N669" i="28" s="1"/>
  <c r="R669" i="28" s="1"/>
  <c r="F666" i="28"/>
  <c r="N666" i="28" s="1"/>
  <c r="R666" i="28" s="1"/>
  <c r="F665" i="28"/>
  <c r="N665" i="28" s="1"/>
  <c r="R665" i="28" s="1"/>
  <c r="F662" i="28"/>
  <c r="N662" i="28" s="1"/>
  <c r="R662" i="28" s="1"/>
  <c r="F649" i="28"/>
  <c r="N649" i="28" s="1"/>
  <c r="R649" i="28" s="1"/>
  <c r="F648" i="28"/>
  <c r="N648" i="28" s="1"/>
  <c r="R648" i="28" s="1"/>
  <c r="F647" i="28"/>
  <c r="N647" i="28" s="1"/>
  <c r="R647" i="28" s="1"/>
  <c r="F645" i="28"/>
  <c r="N645" i="28" s="1"/>
  <c r="R645" i="28" s="1"/>
  <c r="F640" i="28"/>
  <c r="N640" i="28" s="1"/>
  <c r="R640" i="28" s="1"/>
  <c r="F638" i="28"/>
  <c r="N638" i="28" s="1"/>
  <c r="R638" i="28" s="1"/>
  <c r="F635" i="28"/>
  <c r="N635" i="28" s="1"/>
  <c r="R635" i="28" s="1"/>
  <c r="F633" i="28"/>
  <c r="N633" i="28" s="1"/>
  <c r="R633" i="28" s="1"/>
  <c r="F632" i="28"/>
  <c r="N632" i="28" s="1"/>
  <c r="R632" i="28" s="1"/>
  <c r="F631" i="28"/>
  <c r="N631" i="28" s="1"/>
  <c r="R631" i="28" s="1"/>
  <c r="F630" i="28"/>
  <c r="N630" i="28" s="1"/>
  <c r="R630" i="28" s="1"/>
  <c r="F629" i="28"/>
  <c r="N629" i="28" s="1"/>
  <c r="R629" i="28" s="1"/>
  <c r="F628" i="28"/>
  <c r="N628" i="28" s="1"/>
  <c r="R628" i="28" s="1"/>
  <c r="F627" i="28"/>
  <c r="N627" i="28" s="1"/>
  <c r="R627" i="28" s="1"/>
  <c r="F626" i="28"/>
  <c r="N626" i="28" s="1"/>
  <c r="R626" i="28" s="1"/>
  <c r="F625" i="28"/>
  <c r="N625" i="28" s="1"/>
  <c r="R625" i="28" s="1"/>
  <c r="F624" i="28"/>
  <c r="N624" i="28" s="1"/>
  <c r="R624" i="28" s="1"/>
  <c r="F623" i="28"/>
  <c r="N623" i="28" s="1"/>
  <c r="R623" i="28" s="1"/>
  <c r="F622" i="28"/>
  <c r="N622" i="28" s="1"/>
  <c r="R622" i="28" s="1"/>
  <c r="F621" i="28"/>
  <c r="N621" i="28" s="1"/>
  <c r="R621" i="28" s="1"/>
  <c r="F620" i="28"/>
  <c r="N620" i="28" s="1"/>
  <c r="R620" i="28" s="1"/>
  <c r="F619" i="28"/>
  <c r="N619" i="28" s="1"/>
  <c r="R619" i="28" s="1"/>
  <c r="F618" i="28"/>
  <c r="N618" i="28" s="1"/>
  <c r="R618" i="28" s="1"/>
  <c r="F617" i="28"/>
  <c r="N617" i="28" s="1"/>
  <c r="R617" i="28" s="1"/>
  <c r="F616" i="28"/>
  <c r="N616" i="28" s="1"/>
  <c r="R616" i="28" s="1"/>
  <c r="F615" i="28"/>
  <c r="N615" i="28" s="1"/>
  <c r="R615" i="28" s="1"/>
  <c r="F614" i="28"/>
  <c r="N614" i="28" s="1"/>
  <c r="R614" i="28" s="1"/>
  <c r="F613" i="28"/>
  <c r="N613" i="28" s="1"/>
  <c r="R613" i="28" s="1"/>
  <c r="F612" i="28"/>
  <c r="N612" i="28" s="1"/>
  <c r="R612" i="28" s="1"/>
  <c r="F611" i="28"/>
  <c r="N611" i="28" s="1"/>
  <c r="R611" i="28" s="1"/>
  <c r="F610" i="28"/>
  <c r="N610" i="28" s="1"/>
  <c r="R610" i="28" s="1"/>
  <c r="F607" i="28"/>
  <c r="N607" i="28" s="1"/>
  <c r="R607" i="28" s="1"/>
  <c r="F606" i="28"/>
  <c r="N606" i="28" s="1"/>
  <c r="R606" i="28" s="1"/>
  <c r="F605" i="28"/>
  <c r="N605" i="28" s="1"/>
  <c r="R605" i="28" s="1"/>
  <c r="F604" i="28"/>
  <c r="N604" i="28" s="1"/>
  <c r="R604" i="28" s="1"/>
  <c r="F602" i="28"/>
  <c r="N602" i="28" s="1"/>
  <c r="R602" i="28" s="1"/>
  <c r="F601" i="28"/>
  <c r="N601" i="28" s="1"/>
  <c r="R601" i="28" s="1"/>
  <c r="F600" i="28"/>
  <c r="N600" i="28" s="1"/>
  <c r="R600" i="28" s="1"/>
  <c r="F599" i="28"/>
  <c r="N599" i="28" s="1"/>
  <c r="R599" i="28" s="1"/>
  <c r="F598" i="28"/>
  <c r="N598" i="28" s="1"/>
  <c r="R598" i="28" s="1"/>
  <c r="F597" i="28"/>
  <c r="N597" i="28" s="1"/>
  <c r="R597" i="28" s="1"/>
  <c r="F596" i="28"/>
  <c r="N596" i="28" s="1"/>
  <c r="R596" i="28" s="1"/>
  <c r="F595" i="28"/>
  <c r="N595" i="28" s="1"/>
  <c r="R595" i="28" s="1"/>
  <c r="F594" i="28"/>
  <c r="N594" i="28" s="1"/>
  <c r="R594" i="28" s="1"/>
  <c r="F591" i="28"/>
  <c r="N591" i="28" s="1"/>
  <c r="R591" i="28" s="1"/>
  <c r="F590" i="28"/>
  <c r="N590" i="28" s="1"/>
  <c r="R590" i="28" s="1"/>
  <c r="F589" i="28"/>
  <c r="N589" i="28" s="1"/>
  <c r="R589" i="28" s="1"/>
  <c r="F588" i="28"/>
  <c r="N588" i="28" s="1"/>
  <c r="R588" i="28" s="1"/>
  <c r="F587" i="28"/>
  <c r="N587" i="28" s="1"/>
  <c r="R587" i="28" s="1"/>
  <c r="F586" i="28"/>
  <c r="N586" i="28" s="1"/>
  <c r="R586" i="28" s="1"/>
  <c r="F585" i="28"/>
  <c r="N585" i="28" s="1"/>
  <c r="R585" i="28" s="1"/>
  <c r="F584" i="28"/>
  <c r="N584" i="28" s="1"/>
  <c r="R584" i="28" s="1"/>
  <c r="F583" i="28"/>
  <c r="N583" i="28" s="1"/>
  <c r="R583" i="28" s="1"/>
  <c r="F582" i="28"/>
  <c r="N582" i="28" s="1"/>
  <c r="R582" i="28" s="1"/>
  <c r="F581" i="28"/>
  <c r="N581" i="28" s="1"/>
  <c r="R581" i="28" s="1"/>
  <c r="F580" i="28"/>
  <c r="N580" i="28" s="1"/>
  <c r="R580" i="28" s="1"/>
  <c r="F579" i="28"/>
  <c r="N579" i="28" s="1"/>
  <c r="R579" i="28" s="1"/>
  <c r="F578" i="28"/>
  <c r="N578" i="28" s="1"/>
  <c r="R578" i="28" s="1"/>
  <c r="F577" i="28"/>
  <c r="N577" i="28" s="1"/>
  <c r="R577" i="28" s="1"/>
  <c r="F574" i="28"/>
  <c r="N574" i="28" s="1"/>
  <c r="R574" i="28" s="1"/>
  <c r="F573" i="28"/>
  <c r="N573" i="28" s="1"/>
  <c r="R573" i="28" s="1"/>
  <c r="F572" i="28"/>
  <c r="N572" i="28" s="1"/>
  <c r="R572" i="28" s="1"/>
  <c r="F566" i="28"/>
  <c r="N566" i="28" s="1"/>
  <c r="R566" i="28" s="1"/>
  <c r="F565" i="28"/>
  <c r="N565" i="28" s="1"/>
  <c r="R565" i="28" s="1"/>
  <c r="F564" i="28"/>
  <c r="N564" i="28" s="1"/>
  <c r="R564" i="28" s="1"/>
  <c r="F563" i="28"/>
  <c r="N563" i="28" s="1"/>
  <c r="R563" i="28" s="1"/>
  <c r="F562" i="28"/>
  <c r="N562" i="28" s="1"/>
  <c r="R562" i="28" s="1"/>
  <c r="F561" i="28"/>
  <c r="N561" i="28" s="1"/>
  <c r="R561" i="28" s="1"/>
  <c r="F560" i="28"/>
  <c r="N560" i="28" s="1"/>
  <c r="R560" i="28" s="1"/>
  <c r="F559" i="28"/>
  <c r="N559" i="28" s="1"/>
  <c r="R559" i="28" s="1"/>
  <c r="F558" i="28"/>
  <c r="N558" i="28" s="1"/>
  <c r="R558" i="28" s="1"/>
  <c r="F557" i="28"/>
  <c r="N557" i="28" s="1"/>
  <c r="R557" i="28" s="1"/>
  <c r="F556" i="28"/>
  <c r="N556" i="28" s="1"/>
  <c r="R556" i="28" s="1"/>
  <c r="F555" i="28"/>
  <c r="N555" i="28" s="1"/>
  <c r="R555" i="28" s="1"/>
  <c r="F554" i="28"/>
  <c r="N554" i="28" s="1"/>
  <c r="R554" i="28" s="1"/>
  <c r="F553" i="28"/>
  <c r="N553" i="28" s="1"/>
  <c r="R553" i="28" s="1"/>
  <c r="F552" i="28"/>
  <c r="N552" i="28" s="1"/>
  <c r="R552" i="28" s="1"/>
  <c r="F551" i="28"/>
  <c r="N551" i="28" s="1"/>
  <c r="R551" i="28" s="1"/>
  <c r="F550" i="28"/>
  <c r="N550" i="28" s="1"/>
  <c r="R550" i="28" s="1"/>
  <c r="F549" i="28"/>
  <c r="N549" i="28" s="1"/>
  <c r="R549" i="28" s="1"/>
  <c r="F548" i="28"/>
  <c r="N548" i="28" s="1"/>
  <c r="R548" i="28" s="1"/>
  <c r="F547" i="28"/>
  <c r="N547" i="28" s="1"/>
  <c r="R547" i="28" s="1"/>
  <c r="F546" i="28"/>
  <c r="N546" i="28" s="1"/>
  <c r="R546" i="28" s="1"/>
  <c r="F545" i="28"/>
  <c r="N545" i="28" s="1"/>
  <c r="R545" i="28" s="1"/>
  <c r="F544" i="28"/>
  <c r="N544" i="28" s="1"/>
  <c r="R544" i="28" s="1"/>
  <c r="F543" i="28"/>
  <c r="N543" i="28" s="1"/>
  <c r="R543" i="28" s="1"/>
  <c r="F542" i="28"/>
  <c r="N542" i="28" s="1"/>
  <c r="R542" i="28" s="1"/>
  <c r="F539" i="28"/>
  <c r="N539" i="28" s="1"/>
  <c r="R539" i="28" s="1"/>
  <c r="F538" i="28"/>
  <c r="N538" i="28" s="1"/>
  <c r="R538" i="28" s="1"/>
  <c r="F537" i="28"/>
  <c r="N537" i="28" s="1"/>
  <c r="R537" i="28" s="1"/>
  <c r="F536" i="28"/>
  <c r="N536" i="28" s="1"/>
  <c r="R536" i="28" s="1"/>
  <c r="F535" i="28"/>
  <c r="N535" i="28" s="1"/>
  <c r="R535" i="28" s="1"/>
  <c r="F534" i="28"/>
  <c r="N534" i="28" s="1"/>
  <c r="R534" i="28" s="1"/>
  <c r="F533" i="28"/>
  <c r="N533" i="28" s="1"/>
  <c r="R533" i="28" s="1"/>
  <c r="F532" i="28"/>
  <c r="N532" i="28" s="1"/>
  <c r="R532" i="28" s="1"/>
  <c r="F531" i="28"/>
  <c r="N531" i="28" s="1"/>
  <c r="R531" i="28" s="1"/>
  <c r="F530" i="28"/>
  <c r="N530" i="28" s="1"/>
  <c r="R530" i="28" s="1"/>
  <c r="F529" i="28"/>
  <c r="N529" i="28" s="1"/>
  <c r="R529" i="28" s="1"/>
  <c r="F528" i="28"/>
  <c r="N528" i="28" s="1"/>
  <c r="R528" i="28" s="1"/>
  <c r="F527" i="28"/>
  <c r="N527" i="28" s="1"/>
  <c r="R527" i="28" s="1"/>
  <c r="F526" i="28"/>
  <c r="N526" i="28" s="1"/>
  <c r="R526" i="28" s="1"/>
  <c r="F525" i="28"/>
  <c r="N525" i="28" s="1"/>
  <c r="R525" i="28" s="1"/>
  <c r="F524" i="28"/>
  <c r="N524" i="28" s="1"/>
  <c r="R524" i="28" s="1"/>
  <c r="F523" i="28"/>
  <c r="N523" i="28" s="1"/>
  <c r="R523" i="28" s="1"/>
  <c r="F522" i="28"/>
  <c r="N522" i="28" s="1"/>
  <c r="R522" i="28" s="1"/>
  <c r="F521" i="28"/>
  <c r="N521" i="28" s="1"/>
  <c r="R521" i="28" s="1"/>
  <c r="F520" i="28"/>
  <c r="N520" i="28" s="1"/>
  <c r="R520" i="28" s="1"/>
  <c r="F519" i="28"/>
  <c r="N519" i="28" s="1"/>
  <c r="R519" i="28" s="1"/>
  <c r="F518" i="28"/>
  <c r="N518" i="28" s="1"/>
  <c r="R518" i="28" s="1"/>
  <c r="F517" i="28"/>
  <c r="N517" i="28" s="1"/>
  <c r="R517" i="28" s="1"/>
  <c r="F516" i="28"/>
  <c r="N516" i="28" s="1"/>
  <c r="R516" i="28" s="1"/>
  <c r="F515" i="28"/>
  <c r="N515" i="28" s="1"/>
  <c r="R515" i="28" s="1"/>
  <c r="F514" i="28"/>
  <c r="N514" i="28" s="1"/>
  <c r="R514" i="28" s="1"/>
  <c r="F513" i="28"/>
  <c r="N513" i="28" s="1"/>
  <c r="R513" i="28" s="1"/>
  <c r="F512" i="28"/>
  <c r="N512" i="28" s="1"/>
  <c r="R512" i="28" s="1"/>
  <c r="F511" i="28"/>
  <c r="N511" i="28" s="1"/>
  <c r="R511" i="28" s="1"/>
  <c r="F510" i="28"/>
  <c r="N510" i="28" s="1"/>
  <c r="R510" i="28" s="1"/>
  <c r="F509" i="28"/>
  <c r="N509" i="28" s="1"/>
  <c r="R509" i="28" s="1"/>
  <c r="F508" i="28"/>
  <c r="N508" i="28" s="1"/>
  <c r="R508" i="28" s="1"/>
  <c r="F507" i="28"/>
  <c r="N507" i="28" s="1"/>
  <c r="R507" i="28" s="1"/>
  <c r="F506" i="28"/>
  <c r="N506" i="28" s="1"/>
  <c r="R506" i="28" s="1"/>
  <c r="F505" i="28"/>
  <c r="N505" i="28" s="1"/>
  <c r="R505" i="28" s="1"/>
  <c r="F504" i="28"/>
  <c r="N504" i="28" s="1"/>
  <c r="R504" i="28" s="1"/>
  <c r="F503" i="28"/>
  <c r="N503" i="28" s="1"/>
  <c r="R503" i="28" s="1"/>
  <c r="F502" i="28"/>
  <c r="N502" i="28" s="1"/>
  <c r="R502" i="28" s="1"/>
  <c r="F501" i="28"/>
  <c r="N501" i="28" s="1"/>
  <c r="R501" i="28" s="1"/>
  <c r="F500" i="28"/>
  <c r="N500" i="28" s="1"/>
  <c r="R500" i="28" s="1"/>
  <c r="F499" i="28"/>
  <c r="N499" i="28" s="1"/>
  <c r="R499" i="28" s="1"/>
  <c r="F498" i="28"/>
  <c r="N498" i="28" s="1"/>
  <c r="R498" i="28" s="1"/>
  <c r="F497" i="28"/>
  <c r="N497" i="28" s="1"/>
  <c r="R497" i="28" s="1"/>
  <c r="F496" i="28"/>
  <c r="N496" i="28" s="1"/>
  <c r="R496" i="28" s="1"/>
  <c r="F486" i="28"/>
  <c r="N486" i="28" s="1"/>
  <c r="R486" i="28" s="1"/>
  <c r="F478" i="28"/>
  <c r="N478" i="28" s="1"/>
  <c r="R478" i="28" s="1"/>
  <c r="F477" i="28"/>
  <c r="N477" i="28" s="1"/>
  <c r="R477" i="28" s="1"/>
  <c r="F476" i="28"/>
  <c r="N476" i="28" s="1"/>
  <c r="R476" i="28" s="1"/>
  <c r="F475" i="28"/>
  <c r="N475" i="28" s="1"/>
  <c r="R475" i="28" s="1"/>
  <c r="F474" i="28"/>
  <c r="N474" i="28" s="1"/>
  <c r="R474" i="28" s="1"/>
  <c r="F473" i="28"/>
  <c r="N473" i="28" s="1"/>
  <c r="R473" i="28" s="1"/>
  <c r="F472" i="28"/>
  <c r="N472" i="28" s="1"/>
  <c r="R472" i="28" s="1"/>
  <c r="F471" i="28"/>
  <c r="N471" i="28" s="1"/>
  <c r="R471" i="28" s="1"/>
  <c r="F470" i="28"/>
  <c r="N470" i="28" s="1"/>
  <c r="R470" i="28" s="1"/>
  <c r="F469" i="28"/>
  <c r="N469" i="28" s="1"/>
  <c r="R469" i="28" s="1"/>
  <c r="F468" i="28"/>
  <c r="N468" i="28" s="1"/>
  <c r="R468" i="28" s="1"/>
  <c r="F467" i="28"/>
  <c r="N467" i="28" s="1"/>
  <c r="R467" i="28" s="1"/>
  <c r="F466" i="28"/>
  <c r="N466" i="28" s="1"/>
  <c r="R466" i="28" s="1"/>
  <c r="F465" i="28"/>
  <c r="N465" i="28" s="1"/>
  <c r="R465" i="28" s="1"/>
  <c r="F464" i="28"/>
  <c r="N464" i="28" s="1"/>
  <c r="R464" i="28" s="1"/>
  <c r="F463" i="28"/>
  <c r="N463" i="28" s="1"/>
  <c r="R463" i="28" s="1"/>
  <c r="F462" i="28"/>
  <c r="N462" i="28" s="1"/>
  <c r="R462" i="28" s="1"/>
  <c r="F461" i="28"/>
  <c r="N461" i="28" s="1"/>
  <c r="R461" i="28" s="1"/>
  <c r="F460" i="28"/>
  <c r="N460" i="28" s="1"/>
  <c r="R460" i="28" s="1"/>
  <c r="F459" i="28"/>
  <c r="N459" i="28" s="1"/>
  <c r="R459" i="28" s="1"/>
  <c r="F458" i="28"/>
  <c r="N458" i="28" s="1"/>
  <c r="R458" i="28" s="1"/>
  <c r="F452" i="28"/>
  <c r="N452" i="28" s="1"/>
  <c r="R452" i="28" s="1"/>
  <c r="F445" i="28"/>
  <c r="N445" i="28" s="1"/>
  <c r="R445" i="28" s="1"/>
  <c r="F444" i="28"/>
  <c r="N444" i="28" s="1"/>
  <c r="R444" i="28" s="1"/>
  <c r="F443" i="28"/>
  <c r="N443" i="28" s="1"/>
  <c r="R443" i="28" s="1"/>
  <c r="F441" i="28"/>
  <c r="N441" i="28" s="1"/>
  <c r="R441" i="28" s="1"/>
  <c r="F440" i="28"/>
  <c r="N440" i="28" s="1"/>
  <c r="R440" i="28" s="1"/>
  <c r="F439" i="28"/>
  <c r="N439" i="28" s="1"/>
  <c r="R439" i="28" s="1"/>
  <c r="F438" i="28"/>
  <c r="N438" i="28" s="1"/>
  <c r="R438" i="28" s="1"/>
  <c r="F436" i="28"/>
  <c r="N436" i="28" s="1"/>
  <c r="R436" i="28" s="1"/>
  <c r="F435" i="28"/>
  <c r="N435" i="28" s="1"/>
  <c r="R435" i="28" s="1"/>
  <c r="F434" i="28"/>
  <c r="N434" i="28" s="1"/>
  <c r="R434" i="28" s="1"/>
  <c r="F433" i="28"/>
  <c r="N433" i="28" s="1"/>
  <c r="R433" i="28" s="1"/>
  <c r="F429" i="28"/>
  <c r="N429" i="28" s="1"/>
  <c r="R429" i="28" s="1"/>
  <c r="F428" i="28"/>
  <c r="N428" i="28" s="1"/>
  <c r="R428" i="28" s="1"/>
  <c r="F427" i="28"/>
  <c r="N427" i="28" s="1"/>
  <c r="R427" i="28" s="1"/>
  <c r="F425" i="28"/>
  <c r="N425" i="28" s="1"/>
  <c r="R425" i="28" s="1"/>
  <c r="F424" i="28"/>
  <c r="N424" i="28" s="1"/>
  <c r="R424" i="28" s="1"/>
  <c r="F423" i="28"/>
  <c r="N423" i="28" s="1"/>
  <c r="R423" i="28" s="1"/>
  <c r="F418" i="28"/>
  <c r="N418" i="28" s="1"/>
  <c r="R418" i="28" s="1"/>
  <c r="F417" i="28"/>
  <c r="N417" i="28" s="1"/>
  <c r="R417" i="28" s="1"/>
  <c r="F416" i="28"/>
  <c r="N416" i="28" s="1"/>
  <c r="R416" i="28" s="1"/>
  <c r="F415" i="28"/>
  <c r="N415" i="28" s="1"/>
  <c r="R415" i="28" s="1"/>
  <c r="F414" i="28"/>
  <c r="N414" i="28" s="1"/>
  <c r="R414" i="28" s="1"/>
  <c r="F412" i="28"/>
  <c r="N412" i="28" s="1"/>
  <c r="R412" i="28" s="1"/>
  <c r="F411" i="28"/>
  <c r="N411" i="28" s="1"/>
  <c r="R411" i="28" s="1"/>
  <c r="F410" i="28"/>
  <c r="N410" i="28" s="1"/>
  <c r="R410" i="28" s="1"/>
  <c r="F409" i="28"/>
  <c r="N409" i="28" s="1"/>
  <c r="R409" i="28" s="1"/>
  <c r="F408" i="28"/>
  <c r="N408" i="28" s="1"/>
  <c r="R408" i="28" s="1"/>
  <c r="F407" i="28"/>
  <c r="N407" i="28" s="1"/>
  <c r="R407" i="28" s="1"/>
  <c r="F406" i="28"/>
  <c r="N406" i="28" s="1"/>
  <c r="R406" i="28" s="1"/>
  <c r="F404" i="28"/>
  <c r="N404" i="28" s="1"/>
  <c r="R404" i="28" s="1"/>
  <c r="F403" i="28"/>
  <c r="N403" i="28" s="1"/>
  <c r="R403" i="28" s="1"/>
  <c r="F402" i="28"/>
  <c r="N402" i="28" s="1"/>
  <c r="R402" i="28" s="1"/>
  <c r="F401" i="28"/>
  <c r="N401" i="28" s="1"/>
  <c r="R401" i="28" s="1"/>
  <c r="F400" i="28"/>
  <c r="N400" i="28" s="1"/>
  <c r="R400" i="28" s="1"/>
  <c r="F399" i="28"/>
  <c r="N399" i="28" s="1"/>
  <c r="R399" i="28" s="1"/>
  <c r="F398" i="28"/>
  <c r="N398" i="28" s="1"/>
  <c r="R398" i="28" s="1"/>
  <c r="F397" i="28"/>
  <c r="N397" i="28" s="1"/>
  <c r="R397" i="28" s="1"/>
  <c r="F396" i="28"/>
  <c r="N396" i="28" s="1"/>
  <c r="R396" i="28" s="1"/>
  <c r="F395" i="28"/>
  <c r="N395" i="28" s="1"/>
  <c r="R395" i="28" s="1"/>
  <c r="F394" i="28"/>
  <c r="N394" i="28" s="1"/>
  <c r="R394" i="28" s="1"/>
  <c r="F393" i="28"/>
  <c r="N393" i="28" s="1"/>
  <c r="R393" i="28" s="1"/>
  <c r="F392" i="28"/>
  <c r="N392" i="28" s="1"/>
  <c r="R392" i="28" s="1"/>
  <c r="F390" i="28"/>
  <c r="N390" i="28" s="1"/>
  <c r="R390" i="28" s="1"/>
  <c r="F389" i="28"/>
  <c r="N389" i="28" s="1"/>
  <c r="R389" i="28" s="1"/>
  <c r="F388" i="28"/>
  <c r="N388" i="28" s="1"/>
  <c r="R388" i="28" s="1"/>
  <c r="F387" i="28"/>
  <c r="N387" i="28" s="1"/>
  <c r="R387" i="28" s="1"/>
  <c r="F385" i="28"/>
  <c r="N385" i="28" s="1"/>
  <c r="R385" i="28" s="1"/>
  <c r="F384" i="28"/>
  <c r="N384" i="28" s="1"/>
  <c r="R384" i="28" s="1"/>
  <c r="F383" i="28"/>
  <c r="N383" i="28" s="1"/>
  <c r="R383" i="28" s="1"/>
  <c r="F382" i="28"/>
  <c r="N382" i="28" s="1"/>
  <c r="R382" i="28" s="1"/>
  <c r="F381" i="28"/>
  <c r="N381" i="28" s="1"/>
  <c r="R381" i="28" s="1"/>
  <c r="F380" i="28"/>
  <c r="N380" i="28" s="1"/>
  <c r="R380" i="28" s="1"/>
  <c r="F379" i="28"/>
  <c r="N379" i="28" s="1"/>
  <c r="R379" i="28" s="1"/>
  <c r="F378" i="28"/>
  <c r="N378" i="28" s="1"/>
  <c r="R378" i="28" s="1"/>
  <c r="F377" i="28"/>
  <c r="N377" i="28" s="1"/>
  <c r="R377" i="28" s="1"/>
  <c r="F376" i="28"/>
  <c r="N376" i="28" s="1"/>
  <c r="R376" i="28" s="1"/>
  <c r="F375" i="28"/>
  <c r="N375" i="28" s="1"/>
  <c r="R375" i="28" s="1"/>
  <c r="F374" i="28"/>
  <c r="N374" i="28" s="1"/>
  <c r="R374" i="28" s="1"/>
  <c r="F373" i="28"/>
  <c r="N373" i="28" s="1"/>
  <c r="R373" i="28" s="1"/>
  <c r="F372" i="28"/>
  <c r="N372" i="28" s="1"/>
  <c r="R372" i="28" s="1"/>
  <c r="F369" i="28"/>
  <c r="N369" i="28" s="1"/>
  <c r="R369" i="28" s="1"/>
  <c r="F367" i="28"/>
  <c r="N367" i="28" s="1"/>
  <c r="R367" i="28" s="1"/>
  <c r="F363" i="28"/>
  <c r="N363" i="28" s="1"/>
  <c r="R363" i="28" s="1"/>
  <c r="F362" i="28"/>
  <c r="N362" i="28" s="1"/>
  <c r="R362" i="28" s="1"/>
  <c r="F358" i="28"/>
  <c r="N358" i="28" s="1"/>
  <c r="F353" i="28"/>
  <c r="N353" i="28" s="1"/>
  <c r="R353" i="28" s="1"/>
  <c r="F352" i="28"/>
  <c r="N352" i="28" s="1"/>
  <c r="R352" i="28" s="1"/>
  <c r="F351" i="28"/>
  <c r="N351" i="28" s="1"/>
  <c r="R351" i="28" s="1"/>
  <c r="F350" i="28"/>
  <c r="N350" i="28" s="1"/>
  <c r="R350" i="28" s="1"/>
  <c r="F349" i="28"/>
  <c r="N349" i="28" s="1"/>
  <c r="R349" i="28" s="1"/>
  <c r="F348" i="28"/>
  <c r="N348" i="28" s="1"/>
  <c r="F347" i="28"/>
  <c r="N347" i="28" s="1"/>
  <c r="R347" i="28" s="1"/>
  <c r="F346" i="28"/>
  <c r="N346" i="28" s="1"/>
  <c r="R346" i="28" s="1"/>
  <c r="F345" i="28"/>
  <c r="N345" i="28" s="1"/>
  <c r="R345" i="28" s="1"/>
  <c r="F341" i="28"/>
  <c r="N341" i="28" s="1"/>
  <c r="R341" i="28" s="1"/>
  <c r="F340" i="28"/>
  <c r="N340" i="28" s="1"/>
  <c r="R340" i="28" s="1"/>
  <c r="F339" i="28"/>
  <c r="N339" i="28" s="1"/>
  <c r="R339" i="28" s="1"/>
  <c r="F330" i="28"/>
  <c r="N330" i="28" s="1"/>
  <c r="R330" i="28" s="1"/>
  <c r="F329" i="28"/>
  <c r="N329" i="28" s="1"/>
  <c r="R329" i="28" s="1"/>
  <c r="F328" i="28"/>
  <c r="N328" i="28" s="1"/>
  <c r="R328" i="28" s="1"/>
  <c r="F325" i="28"/>
  <c r="N325" i="28" s="1"/>
  <c r="R325" i="28" s="1"/>
  <c r="F324" i="28"/>
  <c r="N324" i="28" s="1"/>
  <c r="R324" i="28" s="1"/>
  <c r="F323" i="28"/>
  <c r="N323" i="28" s="1"/>
  <c r="R323" i="28" s="1"/>
  <c r="F322" i="28"/>
  <c r="N322" i="28" s="1"/>
  <c r="R322" i="28" s="1"/>
  <c r="F321" i="28"/>
  <c r="N321" i="28" s="1"/>
  <c r="R321" i="28" s="1"/>
  <c r="F319" i="28"/>
  <c r="N319" i="28" s="1"/>
  <c r="R319" i="28" s="1"/>
  <c r="F318" i="28"/>
  <c r="N318" i="28" s="1"/>
  <c r="R318" i="28" s="1"/>
  <c r="F317" i="28"/>
  <c r="N317" i="28" s="1"/>
  <c r="R317" i="28" s="1"/>
  <c r="F316" i="28"/>
  <c r="N316" i="28" s="1"/>
  <c r="R316" i="28" s="1"/>
  <c r="F315" i="28"/>
  <c r="N315" i="28" s="1"/>
  <c r="R315" i="28" s="1"/>
  <c r="F314" i="28"/>
  <c r="N314" i="28" s="1"/>
  <c r="R314" i="28" s="1"/>
  <c r="F310" i="28"/>
  <c r="N310" i="28" s="1"/>
  <c r="R310" i="28" s="1"/>
  <c r="F309" i="28"/>
  <c r="N309" i="28" s="1"/>
  <c r="R309" i="28" s="1"/>
  <c r="F308" i="28"/>
  <c r="N308" i="28" s="1"/>
  <c r="R308" i="28" s="1"/>
  <c r="F307" i="28"/>
  <c r="N307" i="28" s="1"/>
  <c r="R307" i="28" s="1"/>
  <c r="F306" i="28"/>
  <c r="N306" i="28" s="1"/>
  <c r="R306" i="28" s="1"/>
  <c r="F305" i="28"/>
  <c r="N305" i="28" s="1"/>
  <c r="R305" i="28" s="1"/>
  <c r="F304" i="28"/>
  <c r="N304" i="28" s="1"/>
  <c r="R304" i="28" s="1"/>
  <c r="F303" i="28"/>
  <c r="N303" i="28" s="1"/>
  <c r="R303" i="28" s="1"/>
  <c r="F302" i="28"/>
  <c r="N302" i="28" s="1"/>
  <c r="R302" i="28" s="1"/>
  <c r="F301" i="28"/>
  <c r="N301" i="28" s="1"/>
  <c r="R301" i="28" s="1"/>
  <c r="F300" i="28"/>
  <c r="N300" i="28" s="1"/>
  <c r="R300" i="28" s="1"/>
  <c r="F299" i="28"/>
  <c r="N299" i="28" s="1"/>
  <c r="R299" i="28" s="1"/>
  <c r="F298" i="28"/>
  <c r="N298" i="28" s="1"/>
  <c r="R298" i="28" s="1"/>
  <c r="F296" i="28"/>
  <c r="N296" i="28" s="1"/>
  <c r="R296" i="28" s="1"/>
  <c r="F295" i="28"/>
  <c r="N295" i="28" s="1"/>
  <c r="R295" i="28" s="1"/>
  <c r="F294" i="28"/>
  <c r="N294" i="28" s="1"/>
  <c r="R294" i="28" s="1"/>
  <c r="F293" i="28"/>
  <c r="N293" i="28" s="1"/>
  <c r="R293" i="28" s="1"/>
  <c r="F292" i="28"/>
  <c r="N292" i="28" s="1"/>
  <c r="R292" i="28" s="1"/>
  <c r="F291" i="28"/>
  <c r="N291" i="28" s="1"/>
  <c r="R291" i="28" s="1"/>
  <c r="F290" i="28"/>
  <c r="N290" i="28" s="1"/>
  <c r="R290" i="28" s="1"/>
  <c r="F289" i="28"/>
  <c r="N289" i="28" s="1"/>
  <c r="R289" i="28" s="1"/>
  <c r="F288" i="28"/>
  <c r="N288" i="28" s="1"/>
  <c r="R288" i="28" s="1"/>
  <c r="F287" i="28"/>
  <c r="N287" i="28" s="1"/>
  <c r="R287" i="28" s="1"/>
  <c r="F286" i="28"/>
  <c r="N286" i="28" s="1"/>
  <c r="R286" i="28" s="1"/>
  <c r="F285" i="28"/>
  <c r="N285" i="28" s="1"/>
  <c r="R285" i="28" s="1"/>
  <c r="F284" i="28"/>
  <c r="N284" i="28" s="1"/>
  <c r="R284" i="28" s="1"/>
  <c r="F283" i="28"/>
  <c r="N283" i="28" s="1"/>
  <c r="R283" i="28" s="1"/>
  <c r="F282" i="28"/>
  <c r="N282" i="28" s="1"/>
  <c r="R282" i="28" s="1"/>
  <c r="F278" i="28"/>
  <c r="N278" i="28" s="1"/>
  <c r="R278" i="28" s="1"/>
  <c r="F277" i="28"/>
  <c r="N277" i="28" s="1"/>
  <c r="R277" i="28" s="1"/>
  <c r="F276" i="28"/>
  <c r="N276" i="28" s="1"/>
  <c r="R276" i="28" s="1"/>
  <c r="F275" i="28"/>
  <c r="N275" i="28" s="1"/>
  <c r="R275" i="28" s="1"/>
  <c r="F274" i="28"/>
  <c r="N274" i="28" s="1"/>
  <c r="R274" i="28" s="1"/>
  <c r="F273" i="28"/>
  <c r="N273" i="28" s="1"/>
  <c r="R273" i="28" s="1"/>
  <c r="F272" i="28"/>
  <c r="N272" i="28" s="1"/>
  <c r="R272" i="28" s="1"/>
  <c r="F271" i="28"/>
  <c r="N271" i="28" s="1"/>
  <c r="R271" i="28" s="1"/>
  <c r="F270" i="28"/>
  <c r="N270" i="28" s="1"/>
  <c r="R270" i="28" s="1"/>
  <c r="F269" i="28"/>
  <c r="N269" i="28" s="1"/>
  <c r="R269" i="28" s="1"/>
  <c r="F268" i="28"/>
  <c r="N268" i="28" s="1"/>
  <c r="R268" i="28" s="1"/>
  <c r="F267" i="28"/>
  <c r="N267" i="28" s="1"/>
  <c r="R267" i="28" s="1"/>
  <c r="F266" i="28"/>
  <c r="N266" i="28" s="1"/>
  <c r="R266" i="28" s="1"/>
  <c r="F265" i="28"/>
  <c r="N265" i="28" s="1"/>
  <c r="R265" i="28" s="1"/>
  <c r="F264" i="28"/>
  <c r="N264" i="28" s="1"/>
  <c r="R264" i="28" s="1"/>
  <c r="F263" i="28"/>
  <c r="N263" i="28" s="1"/>
  <c r="R263" i="28" s="1"/>
  <c r="F262" i="28"/>
  <c r="N262" i="28" s="1"/>
  <c r="R262" i="28" s="1"/>
  <c r="F261" i="28"/>
  <c r="N261" i="28" s="1"/>
  <c r="R261" i="28" s="1"/>
  <c r="F260" i="28"/>
  <c r="N260" i="28" s="1"/>
  <c r="R260" i="28" s="1"/>
  <c r="F259" i="28"/>
  <c r="N259" i="28" s="1"/>
  <c r="R259" i="28" s="1"/>
  <c r="F258" i="28"/>
  <c r="N258" i="28" s="1"/>
  <c r="R258" i="28" s="1"/>
  <c r="F257" i="28"/>
  <c r="N257" i="28" s="1"/>
  <c r="R257" i="28" s="1"/>
  <c r="F256" i="28"/>
  <c r="N256" i="28" s="1"/>
  <c r="R256" i="28" s="1"/>
  <c r="F255" i="28"/>
  <c r="N255" i="28" s="1"/>
  <c r="R255" i="28" s="1"/>
  <c r="F254" i="28"/>
  <c r="N254" i="28" s="1"/>
  <c r="R254" i="28" s="1"/>
  <c r="F253" i="28"/>
  <c r="N253" i="28" s="1"/>
  <c r="R253" i="28" s="1"/>
  <c r="F252" i="28"/>
  <c r="N252" i="28" s="1"/>
  <c r="R252" i="28" s="1"/>
  <c r="F251" i="28"/>
  <c r="N251" i="28" s="1"/>
  <c r="R251" i="28" s="1"/>
  <c r="F250" i="28"/>
  <c r="N250" i="28" s="1"/>
  <c r="R250" i="28" s="1"/>
  <c r="F249" i="28"/>
  <c r="N249" i="28" s="1"/>
  <c r="R249" i="28" s="1"/>
  <c r="F248" i="28"/>
  <c r="N248" i="28" s="1"/>
  <c r="R248" i="28" s="1"/>
  <c r="F247" i="28"/>
  <c r="N247" i="28" s="1"/>
  <c r="R247" i="28" s="1"/>
  <c r="F246" i="28"/>
  <c r="N246" i="28" s="1"/>
  <c r="R246" i="28" s="1"/>
  <c r="F245" i="28"/>
  <c r="N245" i="28" s="1"/>
  <c r="R245" i="28" s="1"/>
  <c r="F244" i="28"/>
  <c r="N244" i="28" s="1"/>
  <c r="R244" i="28" s="1"/>
  <c r="F243" i="28"/>
  <c r="N243" i="28" s="1"/>
  <c r="R243" i="28" s="1"/>
  <c r="F242" i="28"/>
  <c r="N242" i="28" s="1"/>
  <c r="R242" i="28" s="1"/>
  <c r="F241" i="28"/>
  <c r="N241" i="28" s="1"/>
  <c r="R241" i="28" s="1"/>
  <c r="F240" i="28"/>
  <c r="N240" i="28" s="1"/>
  <c r="R240" i="28" s="1"/>
  <c r="F239" i="28"/>
  <c r="N239" i="28" s="1"/>
  <c r="R239" i="28" s="1"/>
  <c r="F238" i="28"/>
  <c r="N238" i="28" s="1"/>
  <c r="R238" i="28" s="1"/>
  <c r="F237" i="28"/>
  <c r="N237" i="28" s="1"/>
  <c r="R237" i="28" s="1"/>
  <c r="F236" i="28"/>
  <c r="N236" i="28" s="1"/>
  <c r="R236" i="28" s="1"/>
  <c r="F235" i="28"/>
  <c r="N235" i="28" s="1"/>
  <c r="R235" i="28" s="1"/>
  <c r="F234" i="28"/>
  <c r="N234" i="28" s="1"/>
  <c r="R234" i="28" s="1"/>
  <c r="F233" i="28"/>
  <c r="N233" i="28" s="1"/>
  <c r="R233" i="28" s="1"/>
  <c r="F232" i="28"/>
  <c r="N232" i="28" s="1"/>
  <c r="R232" i="28" s="1"/>
  <c r="F231" i="28"/>
  <c r="N231" i="28" s="1"/>
  <c r="R231" i="28" s="1"/>
  <c r="F230" i="28"/>
  <c r="N230" i="28" s="1"/>
  <c r="R230" i="28" s="1"/>
  <c r="F229" i="28"/>
  <c r="N229" i="28" s="1"/>
  <c r="R229" i="28" s="1"/>
  <c r="F228" i="28"/>
  <c r="N228" i="28" s="1"/>
  <c r="R228" i="28" s="1"/>
  <c r="F227" i="28"/>
  <c r="N227" i="28" s="1"/>
  <c r="R227" i="28" s="1"/>
  <c r="F226" i="28"/>
  <c r="N226" i="28" s="1"/>
  <c r="R226" i="28" s="1"/>
  <c r="F225" i="28"/>
  <c r="N225" i="28" s="1"/>
  <c r="R225" i="28" s="1"/>
  <c r="F224" i="28"/>
  <c r="N224" i="28" s="1"/>
  <c r="R224" i="28" s="1"/>
  <c r="F223" i="28"/>
  <c r="N223" i="28" s="1"/>
  <c r="R223" i="28" s="1"/>
  <c r="F222" i="28"/>
  <c r="N222" i="28" s="1"/>
  <c r="R222" i="28" s="1"/>
  <c r="F221" i="28"/>
  <c r="N221" i="28" s="1"/>
  <c r="R221" i="28" s="1"/>
  <c r="F220" i="28"/>
  <c r="N220" i="28" s="1"/>
  <c r="R220" i="28" s="1"/>
  <c r="F218" i="28"/>
  <c r="N218" i="28" s="1"/>
  <c r="R218" i="28" s="1"/>
  <c r="F217" i="28"/>
  <c r="N217" i="28" s="1"/>
  <c r="R217" i="28" s="1"/>
  <c r="F216" i="28"/>
  <c r="N216" i="28" s="1"/>
  <c r="R216" i="28" s="1"/>
  <c r="F215" i="28"/>
  <c r="N215" i="28" s="1"/>
  <c r="R215" i="28" s="1"/>
  <c r="F214" i="28"/>
  <c r="N214" i="28" s="1"/>
  <c r="R214" i="28" s="1"/>
  <c r="F213" i="28"/>
  <c r="N213" i="28" s="1"/>
  <c r="R213" i="28" s="1"/>
  <c r="F212" i="28"/>
  <c r="N212" i="28" s="1"/>
  <c r="R212" i="28" s="1"/>
  <c r="F211" i="28"/>
  <c r="N211" i="28" s="1"/>
  <c r="R211" i="28" s="1"/>
  <c r="F205" i="28"/>
  <c r="N205" i="28" s="1"/>
  <c r="R205" i="28" s="1"/>
  <c r="F204" i="28"/>
  <c r="N204" i="28" s="1"/>
  <c r="R204" i="28" s="1"/>
  <c r="F203" i="28"/>
  <c r="N203" i="28" s="1"/>
  <c r="R203" i="28" s="1"/>
  <c r="F202" i="28"/>
  <c r="N202" i="28" s="1"/>
  <c r="R202" i="28" s="1"/>
  <c r="F201" i="28"/>
  <c r="N201" i="28" s="1"/>
  <c r="R201" i="28" s="1"/>
  <c r="F200" i="28"/>
  <c r="N200" i="28" s="1"/>
  <c r="R200" i="28" s="1"/>
  <c r="F199" i="28"/>
  <c r="N199" i="28" s="1"/>
  <c r="R199" i="28" s="1"/>
  <c r="F198" i="28"/>
  <c r="N198" i="28" s="1"/>
  <c r="R198" i="28" s="1"/>
  <c r="F197" i="28"/>
  <c r="N197" i="28" s="1"/>
  <c r="R197" i="28" s="1"/>
  <c r="F196" i="28"/>
  <c r="N196" i="28" s="1"/>
  <c r="R196" i="28" s="1"/>
  <c r="F195" i="28"/>
  <c r="N195" i="28" s="1"/>
  <c r="R195" i="28" s="1"/>
  <c r="F194" i="28"/>
  <c r="N194" i="28" s="1"/>
  <c r="R194" i="28" s="1"/>
  <c r="F193" i="28"/>
  <c r="N193" i="28" s="1"/>
  <c r="R193" i="28" s="1"/>
  <c r="F192" i="28"/>
  <c r="N192" i="28" s="1"/>
  <c r="R192" i="28" s="1"/>
  <c r="F191" i="28"/>
  <c r="N191" i="28" s="1"/>
  <c r="R191" i="28" s="1"/>
  <c r="F190" i="28"/>
  <c r="N190" i="28" s="1"/>
  <c r="R190" i="28" s="1"/>
  <c r="F189" i="28"/>
  <c r="N189" i="28" s="1"/>
  <c r="R189" i="28" s="1"/>
  <c r="F188" i="28"/>
  <c r="N188" i="28" s="1"/>
  <c r="R188" i="28" s="1"/>
  <c r="F187" i="28"/>
  <c r="N187" i="28" s="1"/>
  <c r="R187" i="28" s="1"/>
  <c r="F186" i="28"/>
  <c r="N186" i="28" s="1"/>
  <c r="R186" i="28" s="1"/>
  <c r="F185" i="28"/>
  <c r="N185" i="28" s="1"/>
  <c r="R185" i="28" s="1"/>
  <c r="F184" i="28"/>
  <c r="N184" i="28" s="1"/>
  <c r="R184" i="28" s="1"/>
  <c r="F183" i="28"/>
  <c r="N183" i="28" s="1"/>
  <c r="R183" i="28" s="1"/>
  <c r="F182" i="28"/>
  <c r="N182" i="28" s="1"/>
  <c r="R182" i="28" s="1"/>
  <c r="F181" i="28"/>
  <c r="N181" i="28" s="1"/>
  <c r="R181" i="28" s="1"/>
  <c r="F175" i="28"/>
  <c r="N175" i="28" s="1"/>
  <c r="R175" i="28" s="1"/>
  <c r="F174" i="28"/>
  <c r="N174" i="28" s="1"/>
  <c r="R174" i="28" s="1"/>
  <c r="F173" i="28"/>
  <c r="N173" i="28" s="1"/>
  <c r="R173" i="28" s="1"/>
  <c r="F172" i="28"/>
  <c r="N172" i="28" s="1"/>
  <c r="R172" i="28" s="1"/>
  <c r="F171" i="28"/>
  <c r="N171" i="28" s="1"/>
  <c r="R171" i="28" s="1"/>
  <c r="F170" i="28"/>
  <c r="N170" i="28" s="1"/>
  <c r="R170" i="28" s="1"/>
  <c r="F169" i="28"/>
  <c r="N169" i="28" s="1"/>
  <c r="R169" i="28" s="1"/>
  <c r="F168" i="28"/>
  <c r="N168" i="28" s="1"/>
  <c r="R168" i="28" s="1"/>
  <c r="F167" i="28"/>
  <c r="N167" i="28" s="1"/>
  <c r="R167" i="28" s="1"/>
  <c r="F166" i="28"/>
  <c r="N166" i="28" s="1"/>
  <c r="R166" i="28" s="1"/>
  <c r="F165" i="28"/>
  <c r="N165" i="28" s="1"/>
  <c r="R165" i="28" s="1"/>
  <c r="F164" i="28"/>
  <c r="N164" i="28" s="1"/>
  <c r="R164" i="28" s="1"/>
  <c r="F163" i="28"/>
  <c r="N163" i="28" s="1"/>
  <c r="R163" i="28" s="1"/>
  <c r="F162" i="28"/>
  <c r="N162" i="28" s="1"/>
  <c r="R162" i="28" s="1"/>
  <c r="F161" i="28"/>
  <c r="N161" i="28" s="1"/>
  <c r="R161" i="28" s="1"/>
  <c r="F160" i="28"/>
  <c r="N160" i="28" s="1"/>
  <c r="R160" i="28" s="1"/>
  <c r="F159" i="28"/>
  <c r="N159" i="28" s="1"/>
  <c r="R159" i="28" s="1"/>
  <c r="F158" i="28"/>
  <c r="N158" i="28" s="1"/>
  <c r="R158" i="28" s="1"/>
  <c r="F157" i="28"/>
  <c r="N157" i="28" s="1"/>
  <c r="R157" i="28" s="1"/>
  <c r="F156" i="28"/>
  <c r="N156" i="28" s="1"/>
  <c r="R156" i="28" s="1"/>
  <c r="F155" i="28"/>
  <c r="N155" i="28" s="1"/>
  <c r="R155" i="28" s="1"/>
  <c r="F154" i="28"/>
  <c r="N154" i="28" s="1"/>
  <c r="R154" i="28" s="1"/>
  <c r="F153" i="28"/>
  <c r="N153" i="28" s="1"/>
  <c r="R153" i="28" s="1"/>
  <c r="F152" i="28"/>
  <c r="N152" i="28" s="1"/>
  <c r="R152" i="28" s="1"/>
  <c r="F151" i="28"/>
  <c r="N151" i="28" s="1"/>
  <c r="R151" i="28" s="1"/>
  <c r="F150" i="28"/>
  <c r="N150" i="28" s="1"/>
  <c r="R150" i="28" s="1"/>
  <c r="F149" i="28"/>
  <c r="N149" i="28" s="1"/>
  <c r="R149" i="28" s="1"/>
  <c r="F148" i="28"/>
  <c r="N148" i="28" s="1"/>
  <c r="R148" i="28" s="1"/>
  <c r="F147" i="28"/>
  <c r="N147" i="28" s="1"/>
  <c r="R147" i="28" s="1"/>
  <c r="F146" i="28"/>
  <c r="N146" i="28" s="1"/>
  <c r="R146" i="28" s="1"/>
  <c r="F145" i="28"/>
  <c r="N145" i="28" s="1"/>
  <c r="R145" i="28" s="1"/>
  <c r="F144" i="28"/>
  <c r="N144" i="28" s="1"/>
  <c r="R144" i="28" s="1"/>
  <c r="F143" i="28"/>
  <c r="N143" i="28" s="1"/>
  <c r="R143" i="28" s="1"/>
  <c r="F142" i="28"/>
  <c r="N142" i="28" s="1"/>
  <c r="R142" i="28" s="1"/>
  <c r="F141" i="28"/>
  <c r="N141" i="28" s="1"/>
  <c r="R141" i="28" s="1"/>
  <c r="F140" i="28"/>
  <c r="N140" i="28" s="1"/>
  <c r="R140" i="28" s="1"/>
  <c r="F139" i="28"/>
  <c r="N139" i="28" s="1"/>
  <c r="R139" i="28" s="1"/>
  <c r="F138" i="28"/>
  <c r="N138" i="28" s="1"/>
  <c r="R138" i="28" s="1"/>
  <c r="F137" i="28"/>
  <c r="N137" i="28" s="1"/>
  <c r="R137" i="28" s="1"/>
  <c r="F136" i="28"/>
  <c r="N136" i="28" s="1"/>
  <c r="R136" i="28" s="1"/>
  <c r="F135" i="28"/>
  <c r="N135" i="28" s="1"/>
  <c r="R135" i="28" s="1"/>
  <c r="F134" i="28"/>
  <c r="N134" i="28" s="1"/>
  <c r="R134" i="28" s="1"/>
  <c r="F133" i="28"/>
  <c r="N133" i="28" s="1"/>
  <c r="F125" i="28"/>
  <c r="N125" i="28" s="1"/>
  <c r="R125" i="28" s="1"/>
  <c r="F124" i="28"/>
  <c r="N124" i="28" s="1"/>
  <c r="R124" i="28" s="1"/>
  <c r="F123" i="28"/>
  <c r="N123" i="28" s="1"/>
  <c r="R123" i="28" s="1"/>
  <c r="F122" i="28"/>
  <c r="N122" i="28" s="1"/>
  <c r="R122" i="28" s="1"/>
  <c r="F121" i="28"/>
  <c r="N121" i="28" s="1"/>
  <c r="R121" i="28" s="1"/>
  <c r="F120" i="28"/>
  <c r="N120" i="28" s="1"/>
  <c r="R120" i="28" s="1"/>
  <c r="F119" i="28"/>
  <c r="N119" i="28" s="1"/>
  <c r="R119" i="28" s="1"/>
  <c r="F118" i="28"/>
  <c r="N118" i="28" s="1"/>
  <c r="R118" i="28" s="1"/>
  <c r="F117" i="28"/>
  <c r="N117" i="28" s="1"/>
  <c r="R117" i="28" s="1"/>
  <c r="F116" i="28"/>
  <c r="N116" i="28" s="1"/>
  <c r="R116" i="28" s="1"/>
  <c r="F115" i="28"/>
  <c r="N115" i="28" s="1"/>
  <c r="R115" i="28" s="1"/>
  <c r="F114" i="28"/>
  <c r="N114" i="28" s="1"/>
  <c r="R114" i="28" s="1"/>
  <c r="F113" i="28"/>
  <c r="N113" i="28" s="1"/>
  <c r="R113" i="28" s="1"/>
  <c r="F112" i="28"/>
  <c r="N112" i="28" s="1"/>
  <c r="R112" i="28" s="1"/>
  <c r="F111" i="28"/>
  <c r="N111" i="28" s="1"/>
  <c r="R111" i="28" s="1"/>
  <c r="F110" i="28"/>
  <c r="N110" i="28" s="1"/>
  <c r="R110" i="28" s="1"/>
  <c r="F109" i="28"/>
  <c r="N109" i="28" s="1"/>
  <c r="R109" i="28" s="1"/>
  <c r="F108" i="28"/>
  <c r="N108" i="28" s="1"/>
  <c r="R108" i="28" s="1"/>
  <c r="F107" i="28"/>
  <c r="N107" i="28" s="1"/>
  <c r="R107" i="28" s="1"/>
  <c r="F106" i="28"/>
  <c r="N106" i="28" s="1"/>
  <c r="R106" i="28" s="1"/>
  <c r="F105" i="28"/>
  <c r="N105" i="28" s="1"/>
  <c r="F104" i="28"/>
  <c r="N104" i="28" s="1"/>
  <c r="R104" i="28" s="1"/>
  <c r="F103" i="28"/>
  <c r="N103" i="28" s="1"/>
  <c r="R103" i="28" s="1"/>
  <c r="F102" i="28"/>
  <c r="N102" i="28" s="1"/>
  <c r="R102" i="28" s="1"/>
  <c r="F101" i="28"/>
  <c r="N101" i="28" s="1"/>
  <c r="R101" i="28" s="1"/>
  <c r="F100" i="28"/>
  <c r="N100" i="28" s="1"/>
  <c r="R100" i="28" s="1"/>
  <c r="F99" i="28"/>
  <c r="N99" i="28" s="1"/>
  <c r="R99" i="28" s="1"/>
  <c r="F98" i="28"/>
  <c r="N98" i="28" s="1"/>
  <c r="R98" i="28" s="1"/>
  <c r="F97" i="28"/>
  <c r="N97" i="28" s="1"/>
  <c r="R97" i="28" s="1"/>
  <c r="F96" i="28"/>
  <c r="N96" i="28" s="1"/>
  <c r="R96" i="28" s="1"/>
  <c r="F95" i="28"/>
  <c r="N95" i="28" s="1"/>
  <c r="R95" i="28" s="1"/>
  <c r="F94" i="28"/>
  <c r="N94" i="28" s="1"/>
  <c r="R94" i="28" s="1"/>
  <c r="F93" i="28"/>
  <c r="N93" i="28" s="1"/>
  <c r="R93" i="28" s="1"/>
  <c r="F92" i="28"/>
  <c r="N92" i="28" s="1"/>
  <c r="R92" i="28" s="1"/>
  <c r="F91" i="28"/>
  <c r="N91" i="28" s="1"/>
  <c r="R91" i="28" s="1"/>
  <c r="F90" i="28"/>
  <c r="N90" i="28" s="1"/>
  <c r="R90" i="28" s="1"/>
  <c r="F89" i="28"/>
  <c r="N89" i="28" s="1"/>
  <c r="R89" i="28" s="1"/>
  <c r="F88" i="28"/>
  <c r="N88" i="28" s="1"/>
  <c r="R88" i="28" s="1"/>
  <c r="F87" i="28"/>
  <c r="N87" i="28" s="1"/>
  <c r="R87" i="28" s="1"/>
  <c r="F86" i="28"/>
  <c r="N86" i="28" s="1"/>
  <c r="R86" i="28" s="1"/>
  <c r="F79" i="28"/>
  <c r="N79" i="28" s="1"/>
  <c r="R79" i="28" s="1"/>
  <c r="F78" i="28"/>
  <c r="N78" i="28" s="1"/>
  <c r="R78" i="28" s="1"/>
  <c r="F77" i="28"/>
  <c r="N77" i="28" s="1"/>
  <c r="R77" i="28" s="1"/>
  <c r="F76" i="28"/>
  <c r="N76" i="28" s="1"/>
  <c r="R76" i="28" s="1"/>
  <c r="F75" i="28"/>
  <c r="N75" i="28" s="1"/>
  <c r="R75" i="28" s="1"/>
  <c r="F74" i="28"/>
  <c r="N74" i="28" s="1"/>
  <c r="R74" i="28" s="1"/>
  <c r="F73" i="28"/>
  <c r="N73" i="28" s="1"/>
  <c r="R73" i="28" s="1"/>
  <c r="F72" i="28"/>
  <c r="N72" i="28" s="1"/>
  <c r="R72" i="28" s="1"/>
  <c r="F71" i="28"/>
  <c r="N71" i="28" s="1"/>
  <c r="R71" i="28" s="1"/>
  <c r="F70" i="28"/>
  <c r="N70" i="28" s="1"/>
  <c r="R70" i="28" s="1"/>
  <c r="F69" i="28"/>
  <c r="N69" i="28" s="1"/>
  <c r="R69" i="28" s="1"/>
  <c r="F68" i="28"/>
  <c r="N68" i="28" s="1"/>
  <c r="R68" i="28" s="1"/>
  <c r="F67" i="28"/>
  <c r="N67" i="28" s="1"/>
  <c r="R67" i="28" s="1"/>
  <c r="F66" i="28"/>
  <c r="N66" i="28" s="1"/>
  <c r="R66" i="28" s="1"/>
  <c r="F65" i="28"/>
  <c r="N65" i="28" s="1"/>
  <c r="R65" i="28" s="1"/>
  <c r="F64" i="28"/>
  <c r="N64" i="28" s="1"/>
  <c r="R64" i="28" s="1"/>
  <c r="F63" i="28"/>
  <c r="N63" i="28" s="1"/>
  <c r="F62" i="28"/>
  <c r="N62" i="28" s="1"/>
  <c r="R62" i="28" s="1"/>
  <c r="F61" i="28"/>
  <c r="N61" i="28" s="1"/>
  <c r="R61" i="28" s="1"/>
  <c r="F60" i="28"/>
  <c r="N60" i="28" s="1"/>
  <c r="R60" i="28" s="1"/>
  <c r="F59" i="28"/>
  <c r="N59" i="28" s="1"/>
  <c r="R59" i="28" s="1"/>
  <c r="F58" i="28"/>
  <c r="N58" i="28" s="1"/>
  <c r="R58" i="28" s="1"/>
  <c r="F57" i="28"/>
  <c r="N57" i="28" s="1"/>
  <c r="R57" i="28" s="1"/>
  <c r="F56" i="28"/>
  <c r="N56" i="28" s="1"/>
  <c r="R56" i="28" s="1"/>
  <c r="F55" i="28"/>
  <c r="N55" i="28" s="1"/>
  <c r="R55" i="28" s="1"/>
  <c r="F54" i="28"/>
  <c r="N54" i="28" s="1"/>
  <c r="R54" i="28" s="1"/>
  <c r="F53" i="28"/>
  <c r="N53" i="28" s="1"/>
  <c r="R53" i="28" s="1"/>
  <c r="F52" i="28"/>
  <c r="N52" i="28" s="1"/>
  <c r="R52" i="28" s="1"/>
  <c r="F51" i="28"/>
  <c r="N51" i="28" s="1"/>
  <c r="R51" i="28" s="1"/>
  <c r="F50" i="28"/>
  <c r="N50" i="28" s="1"/>
  <c r="R50" i="28" s="1"/>
  <c r="F49" i="28"/>
  <c r="N49" i="28" s="1"/>
  <c r="F48" i="28"/>
  <c r="N48" i="28" s="1"/>
  <c r="R48" i="28" s="1"/>
  <c r="F46" i="28"/>
  <c r="N46" i="28" s="1"/>
  <c r="R46" i="28" s="1"/>
  <c r="F45" i="28"/>
  <c r="N45" i="28" s="1"/>
  <c r="R45" i="28" s="1"/>
  <c r="F44" i="28"/>
  <c r="N44" i="28" s="1"/>
  <c r="R44" i="28" s="1"/>
  <c r="F43" i="28"/>
  <c r="N43" i="28" s="1"/>
  <c r="R43" i="28" s="1"/>
  <c r="F42" i="28"/>
  <c r="N42" i="28" s="1"/>
  <c r="R42" i="28" s="1"/>
  <c r="F41" i="28"/>
  <c r="N41" i="28" s="1"/>
  <c r="R41" i="28" s="1"/>
  <c r="F40" i="28"/>
  <c r="N40" i="28" s="1"/>
  <c r="R40" i="28" s="1"/>
  <c r="F39" i="28"/>
  <c r="N39" i="28" s="1"/>
  <c r="R39" i="28" s="1"/>
  <c r="F37" i="28"/>
  <c r="N37" i="28" s="1"/>
  <c r="R37" i="28" s="1"/>
  <c r="F36" i="28"/>
  <c r="N36" i="28" s="1"/>
  <c r="R36" i="28" s="1"/>
  <c r="F35" i="28"/>
  <c r="N35" i="28" s="1"/>
  <c r="R35" i="28" s="1"/>
  <c r="F34" i="28"/>
  <c r="N34" i="28" s="1"/>
  <c r="R34" i="28" s="1"/>
  <c r="F32" i="28"/>
  <c r="N32" i="28" s="1"/>
  <c r="R32" i="28" s="1"/>
  <c r="F31" i="28"/>
  <c r="N31" i="28" s="1"/>
  <c r="R31" i="28" s="1"/>
  <c r="F30" i="28"/>
  <c r="N30" i="28" s="1"/>
  <c r="R30" i="28" s="1"/>
  <c r="F29" i="28"/>
  <c r="N29" i="28" s="1"/>
  <c r="R29" i="28" s="1"/>
  <c r="F28" i="28"/>
  <c r="N28" i="28" s="1"/>
  <c r="R28" i="28" s="1"/>
  <c r="F27" i="28"/>
  <c r="N27" i="28" s="1"/>
  <c r="R27" i="28" s="1"/>
  <c r="F26" i="28"/>
  <c r="N26" i="28" s="1"/>
  <c r="R26" i="28" s="1"/>
  <c r="F25" i="28"/>
  <c r="N25" i="28" s="1"/>
  <c r="R25" i="28" s="1"/>
  <c r="F24" i="28"/>
  <c r="N24" i="28" s="1"/>
  <c r="R24" i="28" s="1"/>
  <c r="F23" i="28"/>
  <c r="N23" i="28" s="1"/>
  <c r="R23" i="28" s="1"/>
  <c r="F22" i="28"/>
  <c r="N22" i="28" s="1"/>
  <c r="R22" i="28" s="1"/>
  <c r="F21" i="28"/>
  <c r="N21" i="28" s="1"/>
  <c r="R21" i="28" s="1"/>
  <c r="F20" i="28"/>
  <c r="N20" i="28" s="1"/>
  <c r="F19" i="28"/>
  <c r="N19" i="28" s="1"/>
  <c r="F18" i="28"/>
  <c r="N18" i="28" s="1"/>
  <c r="F17" i="28"/>
  <c r="N17" i="28" s="1"/>
  <c r="R17" i="28" s="1"/>
  <c r="F16" i="28"/>
  <c r="N16" i="28" s="1"/>
  <c r="F15" i="28"/>
  <c r="N15" i="28" s="1"/>
  <c r="R15" i="28" s="1"/>
  <c r="F12" i="28"/>
  <c r="N12" i="28" s="1"/>
  <c r="F11" i="28"/>
  <c r="N11" i="28" s="1"/>
  <c r="R11" i="28" s="1"/>
  <c r="F10" i="28"/>
  <c r="N10" i="28" s="1"/>
  <c r="R10" i="28" s="1"/>
  <c r="F9" i="28"/>
  <c r="N9" i="28" s="1"/>
  <c r="R9" i="28" s="1"/>
  <c r="G580" i="28" l="1"/>
  <c r="S27" i="28"/>
  <c r="S29" i="28"/>
  <c r="S31" i="28"/>
  <c r="S39" i="28"/>
  <c r="S48" i="28"/>
  <c r="S52" i="28"/>
  <c r="S96" i="28"/>
  <c r="S98" i="28"/>
  <c r="S100" i="28"/>
  <c r="S102" i="28"/>
  <c r="S104" i="28"/>
  <c r="S106" i="28"/>
  <c r="S114" i="28"/>
  <c r="S116" i="28"/>
  <c r="S118" i="28"/>
  <c r="S143" i="28"/>
  <c r="S145" i="28"/>
  <c r="S147" i="28"/>
  <c r="S149" i="28"/>
  <c r="S151" i="28"/>
  <c r="S153" i="28"/>
  <c r="S155" i="28"/>
  <c r="S163" i="28"/>
  <c r="S165" i="28"/>
  <c r="S167" i="28"/>
  <c r="S169" i="28"/>
  <c r="S183" i="28"/>
  <c r="S185" i="28"/>
  <c r="S187" i="28"/>
  <c r="S189" i="28"/>
  <c r="S191" i="28"/>
  <c r="S193" i="28"/>
  <c r="S201" i="28"/>
  <c r="S203" i="28"/>
  <c r="S205" i="28"/>
  <c r="S213" i="28"/>
  <c r="S215" i="28"/>
  <c r="S217" i="28"/>
  <c r="S220" i="28"/>
  <c r="S234" i="28"/>
  <c r="S272" i="28"/>
  <c r="S274" i="28"/>
  <c r="S288" i="28"/>
  <c r="S290" i="28"/>
  <c r="S294" i="28"/>
  <c r="S316" i="28"/>
  <c r="S321" i="28"/>
  <c r="S345" i="28"/>
  <c r="S387" i="28"/>
  <c r="S392" i="28"/>
  <c r="S398" i="28"/>
  <c r="S415" i="28"/>
  <c r="S424" i="28"/>
  <c r="S473" i="28"/>
  <c r="S503" i="28"/>
  <c r="S519" i="28"/>
  <c r="S549" i="28"/>
  <c r="S551" i="28"/>
  <c r="S565" i="28"/>
  <c r="S582" i="28"/>
  <c r="S588" i="28"/>
  <c r="S597" i="28"/>
  <c r="S606" i="28"/>
  <c r="S610" i="28"/>
  <c r="S616" i="28"/>
  <c r="S622" i="28"/>
  <c r="S628" i="28"/>
  <c r="S702" i="28"/>
  <c r="S707" i="28"/>
  <c r="S711" i="28"/>
  <c r="S715" i="28"/>
  <c r="S717" i="28"/>
  <c r="S719" i="28"/>
  <c r="S721" i="28"/>
  <c r="S723" i="28"/>
  <c r="S725" i="28"/>
  <c r="S727" i="28"/>
  <c r="S729" i="28"/>
  <c r="S731" i="28"/>
  <c r="S733" i="28"/>
  <c r="S735" i="28"/>
  <c r="S751" i="28"/>
  <c r="S753" i="28"/>
  <c r="S755" i="28"/>
  <c r="S757" i="28"/>
  <c r="S759" i="28"/>
  <c r="S761" i="28"/>
  <c r="S763" i="28"/>
  <c r="S765" i="28"/>
  <c r="S767" i="28"/>
  <c r="S769" i="28"/>
  <c r="S771" i="28"/>
  <c r="S773" i="28"/>
  <c r="S775" i="28"/>
  <c r="S779" i="28"/>
  <c r="S781" i="28"/>
  <c r="S783" i="28"/>
  <c r="S787" i="28"/>
  <c r="S807" i="28"/>
  <c r="S809" i="28"/>
  <c r="S817" i="28"/>
  <c r="S825" i="28"/>
  <c r="S827" i="28"/>
  <c r="S871" i="28"/>
  <c r="S873" i="28"/>
  <c r="S883" i="28"/>
  <c r="S885" i="28"/>
  <c r="S900" i="28"/>
  <c r="S902" i="28"/>
  <c r="S10" i="28"/>
  <c r="S23" i="28"/>
  <c r="S26" i="28"/>
  <c r="S28" i="28"/>
  <c r="S30" i="28"/>
  <c r="S32" i="28"/>
  <c r="S40" i="28"/>
  <c r="S51" i="28"/>
  <c r="S54" i="28"/>
  <c r="S60" i="28"/>
  <c r="S74" i="28"/>
  <c r="S95" i="28"/>
  <c r="S97" i="28"/>
  <c r="S99" i="28"/>
  <c r="S101" i="28"/>
  <c r="S103" i="28"/>
  <c r="S107" i="28"/>
  <c r="S113" i="28"/>
  <c r="S115" i="28"/>
  <c r="S117" i="28"/>
  <c r="S119" i="28"/>
  <c r="S142" i="28"/>
  <c r="S144" i="28"/>
  <c r="S146" i="28"/>
  <c r="S148" i="28"/>
  <c r="S150" i="28"/>
  <c r="S152" i="28"/>
  <c r="S154" i="28"/>
  <c r="S156" i="28"/>
  <c r="S164" i="28"/>
  <c r="S166" i="28"/>
  <c r="S168" i="28"/>
  <c r="S170" i="28"/>
  <c r="S182" i="28"/>
  <c r="S184" i="28"/>
  <c r="S186" i="28"/>
  <c r="S188" i="28"/>
  <c r="S190" i="28"/>
  <c r="S192" i="28"/>
  <c r="S194" i="28"/>
  <c r="S200" i="28"/>
  <c r="S202" i="28"/>
  <c r="S204" i="28"/>
  <c r="S212" i="28"/>
  <c r="S214" i="28"/>
  <c r="S216" i="28"/>
  <c r="S218" i="28"/>
  <c r="S221" i="28"/>
  <c r="S241" i="28"/>
  <c r="S247" i="28"/>
  <c r="S253" i="28"/>
  <c r="S259" i="28"/>
  <c r="S265" i="28"/>
  <c r="S271" i="28"/>
  <c r="S273" i="28"/>
  <c r="S275" i="28"/>
  <c r="S283" i="28"/>
  <c r="S293" i="28"/>
  <c r="S298" i="28"/>
  <c r="S317" i="28"/>
  <c r="S319" i="28"/>
  <c r="S328" i="28"/>
  <c r="S330" i="28"/>
  <c r="S339" i="28"/>
  <c r="S352" i="28"/>
  <c r="S381" i="28"/>
  <c r="S385" i="28"/>
  <c r="S388" i="28"/>
  <c r="S390" i="28"/>
  <c r="S395" i="28"/>
  <c r="S401" i="28"/>
  <c r="S407" i="28"/>
  <c r="S423" i="28"/>
  <c r="S425" i="28"/>
  <c r="S433" i="28"/>
  <c r="S440" i="28"/>
  <c r="S460" i="28"/>
  <c r="S466" i="28"/>
  <c r="S500" i="28"/>
  <c r="S526" i="28"/>
  <c r="S532" i="28"/>
  <c r="S538" i="28"/>
  <c r="S550" i="28"/>
  <c r="S556" i="28"/>
  <c r="S560" i="28"/>
  <c r="S562" i="28"/>
  <c r="S564" i="28"/>
  <c r="S580" i="28"/>
  <c r="S585" i="28"/>
  <c r="S591" i="28"/>
  <c r="S594" i="28"/>
  <c r="S672" i="28"/>
  <c r="S682" i="28"/>
  <c r="S710" i="28"/>
  <c r="S714" i="28"/>
  <c r="S716" i="28"/>
  <c r="S718" i="28"/>
  <c r="S720" i="28"/>
  <c r="S722" i="28"/>
  <c r="S724" i="28"/>
  <c r="S726" i="28"/>
  <c r="S728" i="28"/>
  <c r="S730" i="28"/>
  <c r="S732" i="28"/>
  <c r="S734" i="28"/>
  <c r="S736" i="28"/>
  <c r="S746" i="28"/>
  <c r="S752" i="28"/>
  <c r="S754" i="28"/>
  <c r="S756" i="28"/>
  <c r="S758" i="28"/>
  <c r="S760" i="28"/>
  <c r="S762" i="28"/>
  <c r="S764" i="28"/>
  <c r="S766" i="28"/>
  <c r="S768" i="28"/>
  <c r="S770" i="28"/>
  <c r="S772" i="28"/>
  <c r="S774" i="28"/>
  <c r="S776" i="28"/>
  <c r="S778" i="28"/>
  <c r="S780" i="28"/>
  <c r="S782" i="28"/>
  <c r="S794" i="28"/>
  <c r="S804" i="28"/>
  <c r="S806" i="28"/>
  <c r="S814" i="28"/>
  <c r="S818" i="28"/>
  <c r="S824" i="28"/>
  <c r="S826" i="28"/>
  <c r="S846" i="28"/>
  <c r="S852" i="28"/>
  <c r="S864" i="28"/>
  <c r="S878" i="28"/>
  <c r="S882" i="28"/>
  <c r="S884" i="28"/>
  <c r="S899" i="28"/>
  <c r="S903" i="28"/>
  <c r="S905" i="28"/>
  <c r="F49" i="82"/>
  <c r="L187" i="82"/>
  <c r="F187" i="82"/>
  <c r="F202" i="82"/>
  <c r="L202" i="82"/>
  <c r="F262" i="82"/>
  <c r="L262" i="82"/>
  <c r="F264" i="82"/>
  <c r="L264" i="82"/>
  <c r="F306" i="82"/>
  <c r="L306" i="82"/>
  <c r="F309" i="82"/>
  <c r="L309" i="82"/>
  <c r="F375" i="82"/>
  <c r="L375" i="82"/>
  <c r="L497" i="82"/>
  <c r="F497" i="82"/>
  <c r="L536" i="82"/>
  <c r="F536" i="82"/>
  <c r="F563" i="82"/>
  <c r="L563" i="82"/>
  <c r="F565" i="82"/>
  <c r="L565" i="82"/>
  <c r="F571" i="82"/>
  <c r="L571" i="82"/>
  <c r="L599" i="82"/>
  <c r="F599" i="82"/>
  <c r="L706" i="82"/>
  <c r="F706" i="82"/>
  <c r="F789" i="82"/>
  <c r="L789" i="82"/>
  <c r="G265" i="28"/>
  <c r="G381" i="28"/>
  <c r="F172" i="82"/>
  <c r="L172" i="82"/>
  <c r="F261" i="82"/>
  <c r="L263" i="82"/>
  <c r="F263" i="82"/>
  <c r="L307" i="82"/>
  <c r="F307" i="82"/>
  <c r="L319" i="82"/>
  <c r="F319" i="82"/>
  <c r="F534" i="82"/>
  <c r="L534" i="82"/>
  <c r="L564" i="82"/>
  <c r="F564" i="82"/>
  <c r="F598" i="82"/>
  <c r="L598" i="82"/>
  <c r="F705" i="82"/>
  <c r="L705" i="82"/>
  <c r="L748" i="82"/>
  <c r="F748" i="82"/>
  <c r="G10" i="28"/>
  <c r="G23" i="28"/>
  <c r="G26" i="28"/>
  <c r="G28" i="28"/>
  <c r="G30" i="28"/>
  <c r="G32" i="28"/>
  <c r="G40" i="28"/>
  <c r="G49" i="28"/>
  <c r="G51" i="28"/>
  <c r="G54" i="28"/>
  <c r="G60" i="28"/>
  <c r="G74" i="28"/>
  <c r="G95" i="28"/>
  <c r="G97" i="28"/>
  <c r="G99" i="28"/>
  <c r="G101" i="28"/>
  <c r="G103" i="28"/>
  <c r="G105" i="28"/>
  <c r="G107" i="28"/>
  <c r="O113" i="28"/>
  <c r="O114" i="28"/>
  <c r="O115" i="28"/>
  <c r="O116" i="28"/>
  <c r="O117" i="28"/>
  <c r="O118" i="28"/>
  <c r="O119" i="28"/>
  <c r="O142" i="28"/>
  <c r="O143" i="28"/>
  <c r="O144" i="28"/>
  <c r="O145" i="28"/>
  <c r="O146" i="28"/>
  <c r="O147" i="28"/>
  <c r="O148" i="28"/>
  <c r="O149" i="28"/>
  <c r="O150" i="28"/>
  <c r="O151" i="28"/>
  <c r="O152" i="28"/>
  <c r="O153" i="28"/>
  <c r="O154" i="28"/>
  <c r="O155" i="28"/>
  <c r="O156" i="28"/>
  <c r="O163" i="28"/>
  <c r="O164" i="28"/>
  <c r="O165" i="28"/>
  <c r="O166" i="28"/>
  <c r="O167" i="28"/>
  <c r="O168" i="28"/>
  <c r="O169" i="28"/>
  <c r="O170" i="28"/>
  <c r="G183" i="28"/>
  <c r="G185" i="28"/>
  <c r="G187" i="28"/>
  <c r="G189" i="28"/>
  <c r="G191" i="28"/>
  <c r="G193" i="28"/>
  <c r="G201" i="28"/>
  <c r="G203" i="28"/>
  <c r="G205" i="28"/>
  <c r="G213" i="28"/>
  <c r="G215" i="28"/>
  <c r="G217" i="28"/>
  <c r="G220" i="28"/>
  <c r="G234" i="28"/>
  <c r="G271" i="28"/>
  <c r="G273" i="28"/>
  <c r="G275" i="28"/>
  <c r="G283" i="28"/>
  <c r="G293" i="28"/>
  <c r="G298" i="28"/>
  <c r="G317" i="28"/>
  <c r="G319" i="28"/>
  <c r="G321" i="28"/>
  <c r="G345" i="28"/>
  <c r="G385" i="28"/>
  <c r="G388" i="28"/>
  <c r="G390" i="28"/>
  <c r="G395" i="28"/>
  <c r="G401" i="28"/>
  <c r="G407" i="28"/>
  <c r="G423" i="28"/>
  <c r="G425" i="28"/>
  <c r="G433" i="28"/>
  <c r="G440" i="28"/>
  <c r="O460" i="28"/>
  <c r="G473" i="28"/>
  <c r="O500" i="28"/>
  <c r="O503" i="28"/>
  <c r="G526" i="28"/>
  <c r="O532" i="28"/>
  <c r="O549" i="28"/>
  <c r="G551" i="28"/>
  <c r="G565" i="28"/>
  <c r="G582" i="28"/>
  <c r="G588" i="28"/>
  <c r="G597" i="28"/>
  <c r="G606" i="28"/>
  <c r="G610" i="28"/>
  <c r="O616" i="28"/>
  <c r="O672" i="28"/>
  <c r="G702" i="28"/>
  <c r="G707" i="28"/>
  <c r="G711" i="28"/>
  <c r="G715" i="28"/>
  <c r="G717" i="28"/>
  <c r="G719" i="28"/>
  <c r="G721" i="28"/>
  <c r="G723" i="28"/>
  <c r="G725" i="28"/>
  <c r="G727" i="28"/>
  <c r="G729" i="28"/>
  <c r="G731" i="28"/>
  <c r="G733" i="28"/>
  <c r="G735" i="28"/>
  <c r="G751" i="28"/>
  <c r="G753" i="28"/>
  <c r="G755" i="28"/>
  <c r="G757" i="28"/>
  <c r="G759" i="28"/>
  <c r="G761" i="28"/>
  <c r="G763" i="28"/>
  <c r="G765" i="28"/>
  <c r="G767" i="28"/>
  <c r="G769" i="28"/>
  <c r="G771" i="28"/>
  <c r="G773" i="28"/>
  <c r="G775" i="28"/>
  <c r="G779" i="28"/>
  <c r="G781" i="28"/>
  <c r="G783" i="28"/>
  <c r="G787" i="28"/>
  <c r="G807" i="28"/>
  <c r="G809" i="28"/>
  <c r="G817" i="28"/>
  <c r="G825" i="28"/>
  <c r="G827" i="28"/>
  <c r="G871" i="28"/>
  <c r="G873" i="28"/>
  <c r="G883" i="28"/>
  <c r="G885" i="28"/>
  <c r="G900" i="28"/>
  <c r="G902" i="28"/>
  <c r="G16" i="28"/>
  <c r="G27" i="28"/>
  <c r="G29" i="28"/>
  <c r="G31" i="28"/>
  <c r="G39" i="28"/>
  <c r="G48" i="28"/>
  <c r="G52" i="28"/>
  <c r="G96" i="28"/>
  <c r="G98" i="28"/>
  <c r="G100" i="28"/>
  <c r="G102" i="28"/>
  <c r="G104" i="28"/>
  <c r="G106" i="28"/>
  <c r="G113" i="28"/>
  <c r="G114" i="28"/>
  <c r="G115" i="28"/>
  <c r="G116" i="28"/>
  <c r="G117" i="28"/>
  <c r="G118" i="28"/>
  <c r="G119" i="28"/>
  <c r="G142" i="28"/>
  <c r="G143" i="28"/>
  <c r="G144" i="28"/>
  <c r="G145" i="28"/>
  <c r="G146" i="28"/>
  <c r="G147" i="28"/>
  <c r="G148" i="28"/>
  <c r="G149" i="28"/>
  <c r="G150" i="28"/>
  <c r="G151" i="28"/>
  <c r="G152" i="28"/>
  <c r="G153" i="28"/>
  <c r="G154" i="28"/>
  <c r="G155" i="28"/>
  <c r="G156" i="28"/>
  <c r="G163" i="28"/>
  <c r="G164" i="28"/>
  <c r="G165" i="28"/>
  <c r="G166" i="28"/>
  <c r="G167" i="28"/>
  <c r="G168" i="28"/>
  <c r="G169" i="28"/>
  <c r="G170" i="28"/>
  <c r="G182" i="28"/>
  <c r="G184" i="28"/>
  <c r="G186" i="28"/>
  <c r="G188" i="28"/>
  <c r="G190" i="28"/>
  <c r="G192" i="28"/>
  <c r="G194" i="28"/>
  <c r="G200" i="28"/>
  <c r="G202" i="28"/>
  <c r="G204" i="28"/>
  <c r="G212" i="28"/>
  <c r="G214" i="28"/>
  <c r="G216" i="28"/>
  <c r="G218" i="28"/>
  <c r="G221" i="28"/>
  <c r="G241" i="28"/>
  <c r="G247" i="28"/>
  <c r="G253" i="28"/>
  <c r="G259" i="28"/>
  <c r="O265" i="28"/>
  <c r="G272" i="28"/>
  <c r="G274" i="28"/>
  <c r="G288" i="28"/>
  <c r="G290" i="28"/>
  <c r="G294" i="28"/>
  <c r="G316" i="28"/>
  <c r="G328" i="28"/>
  <c r="G330" i="28"/>
  <c r="G339" i="28"/>
  <c r="G348" i="28"/>
  <c r="G352" i="28"/>
  <c r="G358" i="28"/>
  <c r="O381" i="28"/>
  <c r="G387" i="28"/>
  <c r="G392" i="28"/>
  <c r="G398" i="28"/>
  <c r="G415" i="28"/>
  <c r="G424" i="28"/>
  <c r="G460" i="28"/>
  <c r="G466" i="28"/>
  <c r="G500" i="28"/>
  <c r="G503" i="28"/>
  <c r="G519" i="28"/>
  <c r="G532" i="28"/>
  <c r="G538" i="28"/>
  <c r="O550" i="28"/>
  <c r="G556" i="28"/>
  <c r="G560" i="28"/>
  <c r="G562" i="28"/>
  <c r="G564" i="28"/>
  <c r="O580" i="28"/>
  <c r="G585" i="28"/>
  <c r="G591" i="28"/>
  <c r="G594" i="28"/>
  <c r="G616" i="28"/>
  <c r="G622" i="28"/>
  <c r="G628" i="28"/>
  <c r="G672" i="28"/>
  <c r="G682" i="28"/>
  <c r="G710" i="28"/>
  <c r="G714" i="28"/>
  <c r="G716" i="28"/>
  <c r="G718" i="28"/>
  <c r="G720" i="28"/>
  <c r="G722" i="28"/>
  <c r="G724" i="28"/>
  <c r="G726" i="28"/>
  <c r="G728" i="28"/>
  <c r="G730" i="28"/>
  <c r="G732" i="28"/>
  <c r="G734" i="28"/>
  <c r="G736" i="28"/>
  <c r="G746" i="28"/>
  <c r="G752" i="28"/>
  <c r="G754" i="28"/>
  <c r="G756" i="28"/>
  <c r="G758" i="28"/>
  <c r="G760" i="28"/>
  <c r="G762" i="28"/>
  <c r="G764" i="28"/>
  <c r="G766" i="28"/>
  <c r="G768" i="28"/>
  <c r="G770" i="28"/>
  <c r="G772" i="28"/>
  <c r="G774" i="28"/>
  <c r="G776" i="28"/>
  <c r="G778" i="28"/>
  <c r="G780" i="28"/>
  <c r="G782" i="28"/>
  <c r="G794" i="28"/>
  <c r="G804" i="28"/>
  <c r="G806" i="28"/>
  <c r="G814" i="28"/>
  <c r="G818" i="28"/>
  <c r="G824" i="28"/>
  <c r="G826" i="28"/>
  <c r="G846" i="28"/>
  <c r="G852" i="28"/>
  <c r="G864" i="28"/>
  <c r="G878" i="28"/>
  <c r="G882" i="28"/>
  <c r="G884" i="28"/>
  <c r="G899" i="28"/>
  <c r="G903" i="28"/>
  <c r="G905" i="28"/>
  <c r="L767" i="82"/>
  <c r="F767" i="82"/>
  <c r="L737" i="82"/>
  <c r="F737" i="82"/>
  <c r="L739" i="82"/>
  <c r="F739" i="82"/>
  <c r="L738" i="82"/>
  <c r="F738" i="82"/>
  <c r="L740" i="82"/>
  <c r="F740" i="82"/>
  <c r="O905" i="28" l="1"/>
  <c r="O903" i="28"/>
  <c r="O899" i="28"/>
  <c r="O884" i="28"/>
  <c r="O882" i="28"/>
  <c r="O878" i="28"/>
  <c r="O864" i="28"/>
  <c r="O852" i="28"/>
  <c r="O846" i="28"/>
  <c r="O826" i="28"/>
  <c r="O824" i="28"/>
  <c r="O818" i="28"/>
  <c r="O814" i="28"/>
  <c r="O806" i="28"/>
  <c r="O804" i="28"/>
  <c r="O794" i="28"/>
  <c r="O782" i="28"/>
  <c r="O780" i="28"/>
  <c r="O778" i="28"/>
  <c r="O776" i="28"/>
  <c r="O774" i="28"/>
  <c r="O772" i="28"/>
  <c r="O770" i="28"/>
  <c r="O768" i="28"/>
  <c r="O766" i="28"/>
  <c r="O764" i="28"/>
  <c r="O762" i="28"/>
  <c r="O760" i="28"/>
  <c r="O758" i="28"/>
  <c r="O756" i="28"/>
  <c r="O754" i="28"/>
  <c r="O752" i="28"/>
  <c r="O746" i="28"/>
  <c r="O736" i="28"/>
  <c r="O734" i="28"/>
  <c r="O732" i="28"/>
  <c r="O730" i="28"/>
  <c r="O728" i="28"/>
  <c r="O726" i="28"/>
  <c r="O724" i="28"/>
  <c r="O722" i="28"/>
  <c r="O720" i="28"/>
  <c r="O718" i="28"/>
  <c r="O716" i="28"/>
  <c r="O714" i="28"/>
  <c r="O710" i="28"/>
  <c r="O682" i="28"/>
  <c r="O594" i="28"/>
  <c r="O591" i="28"/>
  <c r="O585" i="28"/>
  <c r="O564" i="28"/>
  <c r="O562" i="28"/>
  <c r="O560" i="28"/>
  <c r="O556" i="28"/>
  <c r="O538" i="28"/>
  <c r="O466" i="28"/>
  <c r="O106" i="28"/>
  <c r="O104" i="28"/>
  <c r="O102" i="28"/>
  <c r="O100" i="28"/>
  <c r="O98" i="28"/>
  <c r="O96" i="28"/>
  <c r="O52" i="28"/>
  <c r="O48" i="28"/>
  <c r="O39" i="28"/>
  <c r="O31" i="28"/>
  <c r="O29" i="28"/>
  <c r="O27" i="28"/>
  <c r="O16" i="28"/>
  <c r="O902" i="28"/>
  <c r="O900" i="28"/>
  <c r="O885" i="28"/>
  <c r="O883" i="28"/>
  <c r="O873" i="28"/>
  <c r="O871" i="28"/>
  <c r="O827" i="28"/>
  <c r="O825" i="28"/>
  <c r="O817" i="28"/>
  <c r="O809" i="28"/>
  <c r="O807" i="28"/>
  <c r="O787" i="28"/>
  <c r="O783" i="28"/>
  <c r="O781" i="28"/>
  <c r="O779" i="28"/>
  <c r="O775" i="28"/>
  <c r="O773" i="28"/>
  <c r="O771" i="28"/>
  <c r="O769" i="28"/>
  <c r="O767" i="28"/>
  <c r="O765" i="28"/>
  <c r="O763" i="28"/>
  <c r="O761" i="28"/>
  <c r="O759" i="28"/>
  <c r="O757" i="28"/>
  <c r="O755" i="28"/>
  <c r="O753" i="28"/>
  <c r="O751" i="28"/>
  <c r="O735" i="28"/>
  <c r="O733" i="28"/>
  <c r="O731" i="28"/>
  <c r="O729" i="28"/>
  <c r="O727" i="28"/>
  <c r="O725" i="28"/>
  <c r="O723" i="28"/>
  <c r="O721" i="28"/>
  <c r="O719" i="28"/>
  <c r="O717" i="28"/>
  <c r="O715" i="28"/>
  <c r="O711" i="28"/>
  <c r="O707" i="28"/>
  <c r="O702" i="28"/>
  <c r="O610" i="28"/>
  <c r="O606" i="28"/>
  <c r="O597" i="28"/>
  <c r="O588" i="28"/>
  <c r="O582" i="28"/>
  <c r="O565" i="28"/>
  <c r="O551" i="28"/>
  <c r="O526" i="28"/>
  <c r="O473" i="28"/>
  <c r="O440" i="28"/>
  <c r="O433" i="28"/>
  <c r="O425" i="28"/>
  <c r="O423" i="28"/>
  <c r="O407" i="28"/>
  <c r="O401" i="28"/>
  <c r="O395" i="28"/>
  <c r="O390" i="28"/>
  <c r="O388" i="28"/>
  <c r="O385" i="28"/>
  <c r="O345" i="28"/>
  <c r="O321" i="28"/>
  <c r="O319" i="28"/>
  <c r="O317" i="28"/>
  <c r="O298" i="28"/>
  <c r="O293" i="28"/>
  <c r="O283" i="28"/>
  <c r="O275" i="28"/>
  <c r="O273" i="28"/>
  <c r="O271" i="28"/>
  <c r="O234" i="28"/>
  <c r="O220" i="28"/>
  <c r="O217" i="28"/>
  <c r="O215" i="28"/>
  <c r="O213" i="28"/>
  <c r="O205" i="28"/>
  <c r="O203" i="28"/>
  <c r="O201" i="28"/>
  <c r="O193" i="28"/>
  <c r="O191" i="28"/>
  <c r="O189" i="28"/>
  <c r="O187" i="28"/>
  <c r="O185" i="28"/>
  <c r="O183" i="28"/>
  <c r="O107" i="28"/>
  <c r="O105" i="28"/>
  <c r="O103" i="28"/>
  <c r="O101" i="28"/>
  <c r="O99" i="28"/>
  <c r="O97" i="28"/>
  <c r="O95" i="28"/>
  <c r="O74" i="28"/>
  <c r="O60" i="28"/>
  <c r="O54" i="28"/>
  <c r="O51" i="28"/>
  <c r="O49" i="28"/>
  <c r="O40" i="28"/>
  <c r="O32" i="28"/>
  <c r="O30" i="28"/>
  <c r="O28" i="28"/>
  <c r="O26" i="28"/>
  <c r="O23" i="28"/>
  <c r="O10" i="28"/>
  <c r="O628" i="28"/>
  <c r="O622" i="28"/>
  <c r="O519" i="28"/>
  <c r="O424" i="28"/>
  <c r="O415" i="28"/>
  <c r="O398" i="28"/>
  <c r="O392" i="28"/>
  <c r="O387" i="28"/>
  <c r="O358" i="28"/>
  <c r="O352" i="28"/>
  <c r="O348" i="28"/>
  <c r="O339" i="28"/>
  <c r="O330" i="28"/>
  <c r="O328" i="28"/>
  <c r="O316" i="28"/>
  <c r="O294" i="28"/>
  <c r="O290" i="28"/>
  <c r="O288" i="28"/>
  <c r="O274" i="28"/>
  <c r="O272" i="28"/>
  <c r="O259" i="28"/>
  <c r="O253" i="28"/>
  <c r="O247" i="28"/>
  <c r="O241" i="28"/>
  <c r="O221" i="28"/>
  <c r="O218" i="28"/>
  <c r="O216" i="28"/>
  <c r="O214" i="28"/>
  <c r="O212" i="28"/>
  <c r="O204" i="28"/>
  <c r="O202" i="28"/>
  <c r="O200" i="28"/>
  <c r="O194" i="28"/>
  <c r="O192" i="28"/>
  <c r="O190" i="28"/>
  <c r="O188" i="28"/>
  <c r="O186" i="28"/>
  <c r="O184" i="28"/>
  <c r="O182" i="28"/>
  <c r="I84" i="81" l="1"/>
  <c r="I83" i="81"/>
  <c r="I82" i="81"/>
  <c r="I74" i="81"/>
  <c r="I73" i="81"/>
  <c r="I72" i="81"/>
  <c r="I51" i="81"/>
  <c r="I70" i="81" s="1"/>
  <c r="I46" i="81"/>
  <c r="I45" i="81"/>
  <c r="B45" i="81"/>
  <c r="I44" i="81"/>
  <c r="I42" i="81"/>
  <c r="I41" i="81"/>
  <c r="I40" i="81"/>
  <c r="B40" i="81"/>
  <c r="B44" i="81" s="1"/>
  <c r="I38" i="81"/>
  <c r="I37" i="81"/>
  <c r="I36" i="81"/>
  <c r="I32" i="81"/>
  <c r="I33" i="81" s="1"/>
  <c r="F22" i="81"/>
  <c r="I22" i="81" s="1"/>
  <c r="I21" i="81"/>
  <c r="I20" i="81"/>
  <c r="I19" i="81"/>
  <c r="I11" i="81"/>
  <c r="I15" i="81" s="1"/>
  <c r="I8" i="81"/>
  <c r="I7" i="81"/>
  <c r="H33" i="80"/>
  <c r="H32" i="80"/>
  <c r="H29" i="80"/>
  <c r="H28" i="80"/>
  <c r="H24" i="80"/>
  <c r="H22" i="80"/>
  <c r="K588" i="82" s="1"/>
  <c r="H20" i="80"/>
  <c r="H18" i="80"/>
  <c r="E14" i="80"/>
  <c r="E16" i="80" s="1"/>
  <c r="H16" i="80" s="1"/>
  <c r="H9" i="80"/>
  <c r="H63" i="78"/>
  <c r="H61" i="78"/>
  <c r="K58" i="78"/>
  <c r="H58" i="78"/>
  <c r="H59" i="78" s="1"/>
  <c r="H52" i="78"/>
  <c r="H46" i="78"/>
  <c r="H45" i="78"/>
  <c r="H36" i="78"/>
  <c r="K384" i="82"/>
  <c r="H25" i="78"/>
  <c r="H26" i="78" s="1"/>
  <c r="H22" i="78"/>
  <c r="H16" i="78"/>
  <c r="H11" i="78"/>
  <c r="D14" i="73"/>
  <c r="D16" i="73" s="1"/>
  <c r="D18" i="73" s="1"/>
  <c r="H96" i="72"/>
  <c r="N89" i="72"/>
  <c r="N93" i="72" s="1"/>
  <c r="H88" i="72"/>
  <c r="H87" i="72"/>
  <c r="H86" i="72"/>
  <c r="H85" i="72"/>
  <c r="H81" i="72"/>
  <c r="H80" i="72"/>
  <c r="H77" i="72"/>
  <c r="E75" i="72"/>
  <c r="H75" i="72" s="1"/>
  <c r="K725" i="82" s="1"/>
  <c r="H71" i="72"/>
  <c r="H70" i="72"/>
  <c r="H69" i="72"/>
  <c r="H68" i="72"/>
  <c r="H63" i="72"/>
  <c r="H62" i="72"/>
  <c r="H61" i="72"/>
  <c r="H57" i="72"/>
  <c r="H56" i="72"/>
  <c r="H53" i="72"/>
  <c r="H52" i="72"/>
  <c r="H47" i="72"/>
  <c r="H46" i="72"/>
  <c r="H45" i="72"/>
  <c r="H44" i="72"/>
  <c r="H43" i="72"/>
  <c r="H42" i="72"/>
  <c r="H41" i="72"/>
  <c r="H40" i="72"/>
  <c r="H36" i="72"/>
  <c r="H35" i="72"/>
  <c r="F31" i="72"/>
  <c r="E31" i="72"/>
  <c r="H27" i="72"/>
  <c r="H29" i="72" s="1"/>
  <c r="F20" i="72"/>
  <c r="F22" i="72" s="1"/>
  <c r="F24" i="72" s="1"/>
  <c r="E20" i="72"/>
  <c r="F16" i="72"/>
  <c r="E16" i="72"/>
  <c r="H11" i="72"/>
  <c r="H10" i="72"/>
  <c r="H9" i="72"/>
  <c r="H12" i="72" s="1"/>
  <c r="A2" i="72"/>
  <c r="E26" i="70"/>
  <c r="H26" i="70" s="1"/>
  <c r="K234" i="82"/>
  <c r="H20" i="70"/>
  <c r="F11" i="70"/>
  <c r="F14" i="70" s="1"/>
  <c r="F17" i="70" s="1"/>
  <c r="E11" i="70"/>
  <c r="E14" i="70" s="1"/>
  <c r="H8" i="70"/>
  <c r="H9" i="70" s="1"/>
  <c r="H20" i="68"/>
  <c r="H21" i="68" s="1"/>
  <c r="B20" i="68"/>
  <c r="E13" i="68"/>
  <c r="H8" i="68"/>
  <c r="F15" i="66"/>
  <c r="I15" i="66" s="1"/>
  <c r="F14" i="66"/>
  <c r="I14" i="66" s="1"/>
  <c r="H10" i="66"/>
  <c r="I9" i="66"/>
  <c r="I8" i="66"/>
  <c r="A2" i="64"/>
  <c r="H14" i="80" l="1"/>
  <c r="K249" i="82"/>
  <c r="P16" i="28"/>
  <c r="P12" i="28"/>
  <c r="R12" i="28" s="1"/>
  <c r="K379" i="82"/>
  <c r="I75" i="81"/>
  <c r="K460" i="82" s="1"/>
  <c r="I85" i="81"/>
  <c r="I78" i="81" s="1"/>
  <c r="I9" i="81"/>
  <c r="H20" i="72"/>
  <c r="H11" i="68"/>
  <c r="K543" i="82"/>
  <c r="K238" i="82"/>
  <c r="P348" i="114" s="1"/>
  <c r="K261" i="82"/>
  <c r="E36" i="80"/>
  <c r="H36" i="80" s="1"/>
  <c r="H37" i="80" s="1"/>
  <c r="I23" i="81"/>
  <c r="K380" i="82" s="1"/>
  <c r="K381" i="82"/>
  <c r="H49" i="72"/>
  <c r="K731" i="82"/>
  <c r="H48" i="78"/>
  <c r="H54" i="78"/>
  <c r="K260" i="82"/>
  <c r="H30" i="80"/>
  <c r="K457" i="82" s="1"/>
  <c r="H34" i="80"/>
  <c r="I47" i="81"/>
  <c r="H83" i="72"/>
  <c r="H65" i="72"/>
  <c r="H59" i="72"/>
  <c r="H54" i="72"/>
  <c r="K344" i="82" s="1"/>
  <c r="H38" i="72"/>
  <c r="H31" i="72"/>
  <c r="H33" i="72" s="1"/>
  <c r="H73" i="72"/>
  <c r="H90" i="72"/>
  <c r="K382" i="82"/>
  <c r="I10" i="66"/>
  <c r="I11" i="66" s="1"/>
  <c r="H12" i="66" s="1"/>
  <c r="E7" i="82" s="1"/>
  <c r="K7" i="82" s="1"/>
  <c r="E22" i="72"/>
  <c r="H16" i="72"/>
  <c r="H18" i="72" s="1"/>
  <c r="E17" i="70"/>
  <c r="H17" i="70" s="1"/>
  <c r="H18" i="70" s="1"/>
  <c r="H14" i="70"/>
  <c r="H15" i="70" s="1"/>
  <c r="H11" i="70"/>
  <c r="H12" i="70" s="1"/>
  <c r="H13" i="68"/>
  <c r="F20" i="66"/>
  <c r="F21" i="66"/>
  <c r="P8" i="114" l="1"/>
  <c r="Q8" i="114" s="1"/>
  <c r="L7" i="82"/>
  <c r="P8" i="28"/>
  <c r="Q8" i="28" s="1"/>
  <c r="F87" i="81"/>
  <c r="I87" i="81" s="1"/>
  <c r="I88" i="81" s="1"/>
  <c r="Q348" i="114"/>
  <c r="R348" i="114"/>
  <c r="S348" i="114" s="1"/>
  <c r="Q639" i="28"/>
  <c r="P105" i="28"/>
  <c r="Q16" i="28"/>
  <c r="R16" i="28"/>
  <c r="K583" i="82"/>
  <c r="H16" i="68"/>
  <c r="L731" i="82"/>
  <c r="L261" i="82"/>
  <c r="F77" i="81"/>
  <c r="I77" i="81" s="1"/>
  <c r="I79" i="81" s="1"/>
  <c r="K526" i="82" s="1"/>
  <c r="K429" i="82"/>
  <c r="L260" i="82"/>
  <c r="H94" i="72"/>
  <c r="H95" i="72" s="1"/>
  <c r="K458" i="82"/>
  <c r="K377" i="82"/>
  <c r="P348" i="28"/>
  <c r="L238" i="82"/>
  <c r="E24" i="72"/>
  <c r="H24" i="72" s="1"/>
  <c r="H22" i="72"/>
  <c r="H25" i="68"/>
  <c r="H30" i="68"/>
  <c r="I21" i="66"/>
  <c r="F28" i="66"/>
  <c r="I17" i="66"/>
  <c r="H18" i="66" s="1"/>
  <c r="E11" i="82" s="1"/>
  <c r="K11" i="82" s="1"/>
  <c r="I20" i="66"/>
  <c r="F26" i="66"/>
  <c r="P18" i="114" l="1"/>
  <c r="P33" i="114"/>
  <c r="Q33" i="114" s="1"/>
  <c r="R359" i="28"/>
  <c r="P63" i="28"/>
  <c r="R63" i="28" s="1"/>
  <c r="P33" i="28"/>
  <c r="L11" i="82"/>
  <c r="P18" i="28"/>
  <c r="R18" i="28" s="1"/>
  <c r="P20" i="28"/>
  <c r="R20" i="28" s="1"/>
  <c r="Q105" i="28"/>
  <c r="R105" i="28"/>
  <c r="S16" i="28"/>
  <c r="H28" i="68"/>
  <c r="Q348" i="28"/>
  <c r="R348" i="28"/>
  <c r="K530" i="82"/>
  <c r="I26" i="66"/>
  <c r="I28" i="66"/>
  <c r="I23" i="66"/>
  <c r="H24" i="66" s="1"/>
  <c r="E12" i="82" s="1"/>
  <c r="K12" i="82" s="1"/>
  <c r="E28" i="64"/>
  <c r="P19" i="114" l="1"/>
  <c r="P38" i="114"/>
  <c r="Q38" i="114" s="1"/>
  <c r="L12" i="82"/>
  <c r="P19" i="28"/>
  <c r="R19" i="28" s="1"/>
  <c r="R18" i="114"/>
  <c r="S18" i="114" s="1"/>
  <c r="Q18" i="114"/>
  <c r="P38" i="28"/>
  <c r="S105" i="28"/>
  <c r="I32" i="66"/>
  <c r="H33" i="66" s="1"/>
  <c r="E14" i="82" s="1"/>
  <c r="H33" i="68"/>
  <c r="S348" i="28"/>
  <c r="K210" i="82"/>
  <c r="I43" i="66"/>
  <c r="I44" i="66"/>
  <c r="I42" i="66"/>
  <c r="E30" i="64"/>
  <c r="H30" i="64" s="1"/>
  <c r="H28" i="64"/>
  <c r="K14" i="82" l="1"/>
  <c r="F14" i="82"/>
  <c r="Q19" i="114"/>
  <c r="R19" i="114"/>
  <c r="S19" i="114" s="1"/>
  <c r="I54" i="66"/>
  <c r="I57" i="66" s="1"/>
  <c r="H58" i="66" s="1"/>
  <c r="E36" i="82" s="1"/>
  <c r="K36" i="82" s="1"/>
  <c r="I48" i="66"/>
  <c r="I56" i="66"/>
  <c r="I50" i="66"/>
  <c r="I45" i="66"/>
  <c r="H46" i="66" s="1"/>
  <c r="I49" i="66"/>
  <c r="I55" i="66"/>
  <c r="E221" i="82" l="1"/>
  <c r="K221" i="82" s="1"/>
  <c r="E46" i="82"/>
  <c r="P219" i="114"/>
  <c r="Q219" i="114" s="1"/>
  <c r="P219" i="28"/>
  <c r="Q219" i="28" s="1"/>
  <c r="L36" i="82"/>
  <c r="P47" i="114"/>
  <c r="Q47" i="114" s="1"/>
  <c r="P47" i="28"/>
  <c r="L14" i="82"/>
  <c r="K430" i="82"/>
  <c r="K109" i="82"/>
  <c r="I51" i="66"/>
  <c r="H52" i="66" s="1"/>
  <c r="K46" i="82" l="1"/>
  <c r="F46" i="82"/>
  <c r="E532" i="82"/>
  <c r="K532" i="82" s="1"/>
  <c r="E55" i="82"/>
  <c r="K55" i="82" s="1"/>
  <c r="K248" i="82"/>
  <c r="P358" i="114" s="1"/>
  <c r="F248" i="82"/>
  <c r="H1025" i="62"/>
  <c r="H1024" i="62"/>
  <c r="H1023" i="62"/>
  <c r="H1022" i="62"/>
  <c r="H1021" i="62"/>
  <c r="H1020" i="62"/>
  <c r="H1019" i="62"/>
  <c r="H1017" i="62"/>
  <c r="H1016" i="62"/>
  <c r="H1014" i="62"/>
  <c r="H1013" i="62"/>
  <c r="H1009" i="62"/>
  <c r="H1008" i="62"/>
  <c r="H1007" i="62"/>
  <c r="H1006" i="62"/>
  <c r="H1005" i="62"/>
  <c r="H1002" i="62"/>
  <c r="H1001" i="62"/>
  <c r="H1000" i="62"/>
  <c r="H999" i="62"/>
  <c r="H995" i="62"/>
  <c r="H994" i="62"/>
  <c r="H993" i="62"/>
  <c r="H992" i="62"/>
  <c r="H991" i="62"/>
  <c r="H990" i="62"/>
  <c r="H989" i="62"/>
  <c r="H988" i="62"/>
  <c r="H987" i="62"/>
  <c r="H985" i="62"/>
  <c r="H983" i="62"/>
  <c r="H975" i="62"/>
  <c r="H973" i="62"/>
  <c r="H972" i="62"/>
  <c r="H971" i="62"/>
  <c r="H969" i="62"/>
  <c r="H968" i="62"/>
  <c r="H966" i="62"/>
  <c r="H964" i="62"/>
  <c r="H963" i="62"/>
  <c r="H961" i="62"/>
  <c r="H958" i="62"/>
  <c r="H957" i="62"/>
  <c r="H956" i="62"/>
  <c r="H955" i="62"/>
  <c r="H954" i="62"/>
  <c r="H953" i="62"/>
  <c r="H952" i="62"/>
  <c r="H951" i="62"/>
  <c r="H949" i="62"/>
  <c r="H946" i="62"/>
  <c r="H945" i="62"/>
  <c r="H944" i="62"/>
  <c r="H943" i="62"/>
  <c r="H942" i="62"/>
  <c r="H941" i="62"/>
  <c r="H940" i="62"/>
  <c r="H939" i="62"/>
  <c r="H936" i="62"/>
  <c r="H932" i="62"/>
  <c r="H931" i="62"/>
  <c r="H930" i="62"/>
  <c r="H927" i="62"/>
  <c r="H926" i="62"/>
  <c r="H925" i="62"/>
  <c r="H924" i="62"/>
  <c r="H922" i="62"/>
  <c r="H919" i="62"/>
  <c r="H918" i="62"/>
  <c r="H916" i="62"/>
  <c r="H914" i="62"/>
  <c r="H913" i="62"/>
  <c r="H912" i="62"/>
  <c r="H911" i="62"/>
  <c r="H910" i="62"/>
  <c r="H907" i="62"/>
  <c r="H906" i="62"/>
  <c r="H905" i="62"/>
  <c r="H904" i="62"/>
  <c r="H903" i="62"/>
  <c r="H902" i="62"/>
  <c r="H901" i="62"/>
  <c r="H900" i="62"/>
  <c r="H897" i="62"/>
  <c r="H896" i="62"/>
  <c r="H895" i="62"/>
  <c r="H892" i="62"/>
  <c r="H891" i="62"/>
  <c r="H890" i="62"/>
  <c r="H889" i="62"/>
  <c r="H888" i="62"/>
  <c r="H887" i="62"/>
  <c r="H886" i="62"/>
  <c r="H885" i="62"/>
  <c r="H882" i="62"/>
  <c r="H881" i="62"/>
  <c r="H880" i="62"/>
  <c r="H879" i="62"/>
  <c r="H878" i="62"/>
  <c r="H877" i="62"/>
  <c r="H874" i="62"/>
  <c r="H871" i="62"/>
  <c r="H870" i="62"/>
  <c r="H869" i="62"/>
  <c r="H866" i="62"/>
  <c r="H865" i="62"/>
  <c r="H864" i="62"/>
  <c r="H861" i="62"/>
  <c r="H862" i="62" s="1"/>
  <c r="H852" i="62"/>
  <c r="H851" i="62"/>
  <c r="H850" i="62"/>
  <c r="H847" i="62"/>
  <c r="H846" i="62"/>
  <c r="H845" i="62"/>
  <c r="H844" i="62"/>
  <c r="H843" i="62"/>
  <c r="H842" i="62"/>
  <c r="H841" i="62"/>
  <c r="H840" i="62"/>
  <c r="H839" i="62"/>
  <c r="H838" i="62"/>
  <c r="H837" i="62"/>
  <c r="H836" i="62"/>
  <c r="H835" i="62"/>
  <c r="H834" i="62"/>
  <c r="H833" i="62"/>
  <c r="H829" i="62"/>
  <c r="H828" i="62"/>
  <c r="H827" i="62"/>
  <c r="H825" i="62"/>
  <c r="H822" i="62"/>
  <c r="H823" i="62" s="1"/>
  <c r="H818" i="62"/>
  <c r="H819" i="62" s="1"/>
  <c r="H815" i="62"/>
  <c r="H810" i="62"/>
  <c r="H809" i="62"/>
  <c r="H808" i="62"/>
  <c r="H807" i="62"/>
  <c r="H806" i="62"/>
  <c r="H805" i="62"/>
  <c r="H804" i="62"/>
  <c r="H803" i="62"/>
  <c r="H802" i="62"/>
  <c r="H801" i="62"/>
  <c r="H800" i="62"/>
  <c r="H799" i="62"/>
  <c r="H798" i="62"/>
  <c r="H797" i="62"/>
  <c r="H796" i="62"/>
  <c r="H792" i="62"/>
  <c r="H791" i="62"/>
  <c r="H790" i="62"/>
  <c r="H789" i="62"/>
  <c r="H788" i="62"/>
  <c r="H787" i="62"/>
  <c r="H786" i="62"/>
  <c r="H785" i="62"/>
  <c r="H784" i="62"/>
  <c r="H783" i="62"/>
  <c r="H782" i="62"/>
  <c r="H781" i="62"/>
  <c r="H780" i="62"/>
  <c r="H779" i="62"/>
  <c r="H778" i="62"/>
  <c r="H777" i="62"/>
  <c r="H776" i="62"/>
  <c r="H775" i="62"/>
  <c r="H774" i="62"/>
  <c r="H773" i="62"/>
  <c r="H772" i="62"/>
  <c r="H771" i="62"/>
  <c r="H770" i="62"/>
  <c r="H769" i="62"/>
  <c r="H768" i="62"/>
  <c r="H767" i="62"/>
  <c r="H766" i="62"/>
  <c r="H765" i="62"/>
  <c r="H764" i="62"/>
  <c r="H763" i="62"/>
  <c r="H762" i="62"/>
  <c r="H761" i="62"/>
  <c r="H760" i="62"/>
  <c r="H759" i="62"/>
  <c r="H758" i="62"/>
  <c r="H757" i="62"/>
  <c r="H756" i="62"/>
  <c r="H755" i="62"/>
  <c r="H754" i="62"/>
  <c r="H753" i="62"/>
  <c r="H752" i="62"/>
  <c r="H751" i="62"/>
  <c r="H750" i="62"/>
  <c r="H749" i="62"/>
  <c r="H748" i="62"/>
  <c r="H747" i="62"/>
  <c r="H746" i="62"/>
  <c r="H745" i="62"/>
  <c r="H744" i="62"/>
  <c r="H743" i="62"/>
  <c r="H742" i="62"/>
  <c r="H741" i="62"/>
  <c r="H740" i="62"/>
  <c r="H739" i="62"/>
  <c r="H738" i="62"/>
  <c r="H737" i="62"/>
  <c r="H736" i="62"/>
  <c r="H735" i="62"/>
  <c r="H734" i="62"/>
  <c r="H733" i="62"/>
  <c r="H732" i="62"/>
  <c r="H731" i="62"/>
  <c r="H730" i="62"/>
  <c r="H729" i="62"/>
  <c r="H728" i="62"/>
  <c r="H727" i="62"/>
  <c r="H726" i="62"/>
  <c r="H725" i="62"/>
  <c r="H724" i="62"/>
  <c r="H723" i="62"/>
  <c r="H722" i="62"/>
  <c r="H721" i="62"/>
  <c r="H720" i="62"/>
  <c r="H719" i="62"/>
  <c r="H718" i="62"/>
  <c r="H717" i="62"/>
  <c r="H716" i="62"/>
  <c r="H715" i="62"/>
  <c r="H714" i="62"/>
  <c r="H713" i="62"/>
  <c r="H709" i="62"/>
  <c r="H708" i="62"/>
  <c r="H707" i="62"/>
  <c r="H706" i="62"/>
  <c r="H705" i="62"/>
  <c r="H704" i="62"/>
  <c r="H703" i="62"/>
  <c r="H702" i="62"/>
  <c r="H701" i="62"/>
  <c r="H700" i="62"/>
  <c r="H699" i="62"/>
  <c r="H698" i="62"/>
  <c r="H696" i="62"/>
  <c r="H695" i="62"/>
  <c r="H694" i="62"/>
  <c r="H693" i="62"/>
  <c r="H692" i="62"/>
  <c r="H691" i="62"/>
  <c r="H690" i="62"/>
  <c r="H689" i="62"/>
  <c r="H688" i="62"/>
  <c r="H687" i="62"/>
  <c r="H686" i="62"/>
  <c r="H685" i="62"/>
  <c r="H684" i="62"/>
  <c r="H683" i="62"/>
  <c r="H682" i="62"/>
  <c r="H681" i="62"/>
  <c r="H676" i="62"/>
  <c r="H675" i="62"/>
  <c r="H674" i="62"/>
  <c r="H673" i="62"/>
  <c r="H672" i="62"/>
  <c r="H671" i="62"/>
  <c r="H670" i="62"/>
  <c r="H669" i="62"/>
  <c r="H665" i="62"/>
  <c r="H664" i="62"/>
  <c r="H663" i="62"/>
  <c r="H662" i="62"/>
  <c r="H659" i="62"/>
  <c r="H655" i="62"/>
  <c r="H654" i="62"/>
  <c r="H653" i="62"/>
  <c r="H652" i="62"/>
  <c r="H651" i="62"/>
  <c r="H650" i="62"/>
  <c r="H649" i="62"/>
  <c r="H647" i="62"/>
  <c r="H646" i="62"/>
  <c r="H634" i="62"/>
  <c r="H633" i="62"/>
  <c r="H632" i="62"/>
  <c r="H631" i="62"/>
  <c r="H630" i="62"/>
  <c r="H629" i="62"/>
  <c r="H628" i="62"/>
  <c r="H627" i="62"/>
  <c r="H626" i="62"/>
  <c r="H625" i="62"/>
  <c r="H624" i="62"/>
  <c r="H622" i="62"/>
  <c r="H621" i="62"/>
  <c r="H620" i="62"/>
  <c r="H619" i="62"/>
  <c r="H618" i="62"/>
  <c r="H617" i="62"/>
  <c r="H616" i="62"/>
  <c r="H614" i="62"/>
  <c r="H613" i="62"/>
  <c r="H612" i="62"/>
  <c r="H611" i="62"/>
  <c r="H608" i="62"/>
  <c r="H607" i="62"/>
  <c r="H606" i="62"/>
  <c r="H605" i="62"/>
  <c r="H604" i="62"/>
  <c r="H603" i="62"/>
  <c r="H602" i="62"/>
  <c r="H601" i="62"/>
  <c r="H600" i="62"/>
  <c r="H599" i="62"/>
  <c r="H598" i="62"/>
  <c r="H597" i="62"/>
  <c r="H596" i="62"/>
  <c r="H595" i="62"/>
  <c r="H594" i="62"/>
  <c r="H593" i="62"/>
  <c r="H592" i="62"/>
  <c r="H591" i="62"/>
  <c r="H590" i="62"/>
  <c r="H589" i="62"/>
  <c r="H588" i="62"/>
  <c r="H587" i="62"/>
  <c r="H586" i="62"/>
  <c r="H585" i="62"/>
  <c r="H584" i="62"/>
  <c r="H583" i="62"/>
  <c r="H582" i="62"/>
  <c r="H581" i="62"/>
  <c r="H576" i="62"/>
  <c r="H575" i="62"/>
  <c r="H574" i="62"/>
  <c r="H573" i="62"/>
  <c r="H572" i="62"/>
  <c r="H571" i="62"/>
  <c r="H570" i="62"/>
  <c r="H569" i="62"/>
  <c r="H568" i="62"/>
  <c r="H567" i="62"/>
  <c r="H566" i="62"/>
  <c r="H565" i="62"/>
  <c r="H564" i="62"/>
  <c r="H563" i="62"/>
  <c r="H562" i="62"/>
  <c r="H561" i="62"/>
  <c r="H560" i="62"/>
  <c r="H559" i="62"/>
  <c r="H558" i="62"/>
  <c r="H557" i="62"/>
  <c r="H556" i="62"/>
  <c r="H555" i="62"/>
  <c r="H554" i="62"/>
  <c r="H553" i="62"/>
  <c r="H552" i="62"/>
  <c r="H551" i="62"/>
  <c r="H550" i="62"/>
  <c r="H549" i="62"/>
  <c r="H548" i="62"/>
  <c r="H547" i="62"/>
  <c r="H546" i="62"/>
  <c r="H543" i="62"/>
  <c r="H544" i="62" s="1"/>
  <c r="H533" i="62"/>
  <c r="H532" i="62"/>
  <c r="H519" i="62"/>
  <c r="H508" i="62"/>
  <c r="H507" i="62"/>
  <c r="H506" i="62"/>
  <c r="H505" i="62"/>
  <c r="H504" i="62"/>
  <c r="H498" i="62"/>
  <c r="H497" i="62"/>
  <c r="H495" i="62"/>
  <c r="H492" i="62"/>
  <c r="H493" i="62" s="1"/>
  <c r="H490" i="62"/>
  <c r="H488" i="62"/>
  <c r="H487" i="62"/>
  <c r="H486" i="62"/>
  <c r="H484" i="62"/>
  <c r="H483" i="62"/>
  <c r="H482" i="62"/>
  <c r="H480" i="62"/>
  <c r="H477" i="62"/>
  <c r="H475" i="62"/>
  <c r="H474" i="62"/>
  <c r="H471" i="62"/>
  <c r="H470" i="62"/>
  <c r="H469" i="62"/>
  <c r="H468" i="62"/>
  <c r="H467" i="62"/>
  <c r="H466" i="62"/>
  <c r="H465" i="62"/>
  <c r="H464" i="62"/>
  <c r="H463" i="62"/>
  <c r="H462" i="62"/>
  <c r="H461" i="62"/>
  <c r="H459" i="62"/>
  <c r="H455" i="62"/>
  <c r="H454" i="62"/>
  <c r="H452" i="62"/>
  <c r="H450" i="62"/>
  <c r="H448" i="62"/>
  <c r="H446" i="62"/>
  <c r="H438" i="62"/>
  <c r="H437" i="62"/>
  <c r="H436" i="62"/>
  <c r="H435" i="62"/>
  <c r="H434" i="62"/>
  <c r="H429" i="62"/>
  <c r="H431" i="62" s="1"/>
  <c r="H425" i="62"/>
  <c r="H424" i="62"/>
  <c r="H423" i="62"/>
  <c r="H416" i="62"/>
  <c r="H415" i="62"/>
  <c r="H409" i="62"/>
  <c r="E408" i="62"/>
  <c r="E414" i="62" s="1"/>
  <c r="H414" i="62" s="1"/>
  <c r="E407" i="62"/>
  <c r="E413" i="62" s="1"/>
  <c r="H413" i="62" s="1"/>
  <c r="H403" i="62"/>
  <c r="H402" i="62"/>
  <c r="H401" i="62"/>
  <c r="H396" i="62"/>
  <c r="H395" i="62"/>
  <c r="H394" i="62"/>
  <c r="H393" i="62"/>
  <c r="H392" i="62"/>
  <c r="H391" i="62"/>
  <c r="H390" i="62"/>
  <c r="H389" i="62"/>
  <c r="H388" i="62"/>
  <c r="H387" i="62"/>
  <c r="H386" i="62"/>
  <c r="H385" i="62"/>
  <c r="H384" i="62"/>
  <c r="H383" i="62"/>
  <c r="H382" i="62"/>
  <c r="H381" i="62"/>
  <c r="H380" i="62"/>
  <c r="H379" i="62"/>
  <c r="H378" i="62"/>
  <c r="H377" i="62"/>
  <c r="H376" i="62"/>
  <c r="H375" i="62"/>
  <c r="H374" i="62"/>
  <c r="H373" i="62"/>
  <c r="H372" i="62"/>
  <c r="H368" i="62"/>
  <c r="D367" i="62"/>
  <c r="H367" i="62" s="1"/>
  <c r="H366" i="62"/>
  <c r="H365" i="62"/>
  <c r="E363" i="62"/>
  <c r="E364" i="62" s="1"/>
  <c r="H364" i="62" s="1"/>
  <c r="H362" i="62"/>
  <c r="E355" i="62"/>
  <c r="H355" i="62" s="1"/>
  <c r="E354" i="62"/>
  <c r="H354" i="62" s="1"/>
  <c r="E348" i="62"/>
  <c r="E349" i="62" s="1"/>
  <c r="H347" i="62"/>
  <c r="H345" i="62"/>
  <c r="E344" i="62"/>
  <c r="H344" i="62" s="1"/>
  <c r="H343" i="62"/>
  <c r="E342" i="62"/>
  <c r="H342" i="62" s="1"/>
  <c r="H341" i="62"/>
  <c r="E340" i="62"/>
  <c r="H340" i="62" s="1"/>
  <c r="G337" i="62"/>
  <c r="G338" i="62" s="1"/>
  <c r="H338" i="62" s="1"/>
  <c r="H336" i="62"/>
  <c r="H335" i="62"/>
  <c r="H334" i="62"/>
  <c r="H333" i="62"/>
  <c r="H332" i="62"/>
  <c r="G331" i="62"/>
  <c r="H331" i="62" s="1"/>
  <c r="H330" i="62"/>
  <c r="H329" i="62"/>
  <c r="H328" i="62"/>
  <c r="H327" i="62"/>
  <c r="H326" i="62"/>
  <c r="H325" i="62"/>
  <c r="H324" i="62"/>
  <c r="H323" i="62"/>
  <c r="H322" i="62"/>
  <c r="E321" i="62"/>
  <c r="H321" i="62" s="1"/>
  <c r="H320" i="62"/>
  <c r="H316" i="62"/>
  <c r="H315" i="62"/>
  <c r="H312" i="62"/>
  <c r="H311" i="62"/>
  <c r="E310" i="62"/>
  <c r="H310" i="62" s="1"/>
  <c r="H309" i="62"/>
  <c r="E308" i="62"/>
  <c r="H308" i="62" s="1"/>
  <c r="H307" i="62"/>
  <c r="H306" i="62"/>
  <c r="E305" i="62"/>
  <c r="H305" i="62" s="1"/>
  <c r="G304" i="62"/>
  <c r="H304" i="62" s="1"/>
  <c r="H303" i="62"/>
  <c r="E302" i="62"/>
  <c r="H302" i="62" s="1"/>
  <c r="E301" i="62"/>
  <c r="H301" i="62" s="1"/>
  <c r="E300" i="62"/>
  <c r="H300" i="62" s="1"/>
  <c r="E299" i="62"/>
  <c r="H299" i="62" s="1"/>
  <c r="E298" i="62"/>
  <c r="H298" i="62" s="1"/>
  <c r="H297" i="62"/>
  <c r="E296" i="62"/>
  <c r="H296" i="62" s="1"/>
  <c r="H295" i="62"/>
  <c r="H294" i="62"/>
  <c r="H293" i="62"/>
  <c r="H292" i="62"/>
  <c r="H291" i="62"/>
  <c r="H290" i="62"/>
  <c r="H289" i="62"/>
  <c r="H287" i="62"/>
  <c r="H286" i="62"/>
  <c r="H285" i="62"/>
  <c r="H283" i="62"/>
  <c r="H282" i="62"/>
  <c r="H281" i="62"/>
  <c r="H280" i="62"/>
  <c r="H279" i="62"/>
  <c r="H277" i="62"/>
  <c r="H276" i="62"/>
  <c r="H274" i="62"/>
  <c r="H273" i="62"/>
  <c r="H272" i="62"/>
  <c r="H271" i="62"/>
  <c r="H270" i="62"/>
  <c r="H269" i="62"/>
  <c r="H267" i="62"/>
  <c r="H266" i="62"/>
  <c r="H265" i="62"/>
  <c r="H264" i="62"/>
  <c r="H263" i="62"/>
  <c r="G262" i="62"/>
  <c r="G268" i="62" s="1"/>
  <c r="G275" i="62" s="1"/>
  <c r="E262" i="62"/>
  <c r="H256" i="62"/>
  <c r="H255" i="62"/>
  <c r="H252" i="62"/>
  <c r="H251" i="62"/>
  <c r="H250" i="62"/>
  <c r="H249" i="62"/>
  <c r="H245" i="62"/>
  <c r="H244" i="62"/>
  <c r="H243" i="62"/>
  <c r="H239" i="62"/>
  <c r="H238" i="62"/>
  <c r="H237" i="62"/>
  <c r="H236" i="62"/>
  <c r="H235" i="62"/>
  <c r="H234" i="62"/>
  <c r="H233" i="62"/>
  <c r="H232" i="62"/>
  <c r="H225" i="62"/>
  <c r="H224" i="62"/>
  <c r="H222" i="62"/>
  <c r="H219" i="62"/>
  <c r="H218" i="62"/>
  <c r="H216" i="62"/>
  <c r="H211" i="62"/>
  <c r="H210" i="62"/>
  <c r="H209" i="62"/>
  <c r="H208" i="62"/>
  <c r="H207" i="62"/>
  <c r="H206" i="62"/>
  <c r="H205" i="62"/>
  <c r="H204" i="62"/>
  <c r="H194" i="62"/>
  <c r="H196" i="62" s="1"/>
  <c r="H183" i="62"/>
  <c r="H182" i="62"/>
  <c r="H181" i="62"/>
  <c r="H180" i="62"/>
  <c r="H179" i="62"/>
  <c r="H178" i="62"/>
  <c r="H174" i="62"/>
  <c r="H175" i="62" s="1"/>
  <c r="H163" i="62"/>
  <c r="H162" i="62"/>
  <c r="H161" i="62"/>
  <c r="H160" i="62"/>
  <c r="H158" i="62"/>
  <c r="H155" i="62"/>
  <c r="G154" i="62"/>
  <c r="H154" i="62" s="1"/>
  <c r="H152" i="62"/>
  <c r="H151" i="62"/>
  <c r="G150" i="62"/>
  <c r="G153" i="62" s="1"/>
  <c r="H153" i="62" s="1"/>
  <c r="H125" i="62"/>
  <c r="H124" i="62"/>
  <c r="H123" i="62"/>
  <c r="H122" i="62"/>
  <c r="H121" i="62"/>
  <c r="H118" i="62"/>
  <c r="H117" i="62"/>
  <c r="H116" i="62"/>
  <c r="H114" i="62"/>
  <c r="H113" i="62"/>
  <c r="H112" i="62"/>
  <c r="H111" i="62"/>
  <c r="G110" i="62"/>
  <c r="H110" i="62" s="1"/>
  <c r="H109" i="62"/>
  <c r="G108" i="62"/>
  <c r="G119" i="62" s="1"/>
  <c r="H119" i="62" s="1"/>
  <c r="H103" i="62"/>
  <c r="H102" i="62"/>
  <c r="H101" i="62"/>
  <c r="H100" i="62"/>
  <c r="H99" i="62"/>
  <c r="H98" i="62"/>
  <c r="H97" i="62"/>
  <c r="H96" i="62"/>
  <c r="H95" i="62"/>
  <c r="H94" i="62"/>
  <c r="H93" i="62"/>
  <c r="H92" i="62"/>
  <c r="H91" i="62"/>
  <c r="H90" i="62"/>
  <c r="H89" i="62"/>
  <c r="H88" i="62"/>
  <c r="H87" i="62"/>
  <c r="H85" i="62"/>
  <c r="H84" i="62"/>
  <c r="H83" i="62"/>
  <c r="H82" i="62"/>
  <c r="H77" i="62"/>
  <c r="H76" i="62"/>
  <c r="H75" i="62"/>
  <c r="H74" i="62"/>
  <c r="H73" i="62"/>
  <c r="H72" i="62"/>
  <c r="H71" i="62"/>
  <c r="H70" i="62"/>
  <c r="H69" i="62"/>
  <c r="H68" i="62"/>
  <c r="H67" i="62"/>
  <c r="H66" i="62"/>
  <c r="H65" i="62"/>
  <c r="H64" i="62"/>
  <c r="H63" i="62"/>
  <c r="H62" i="62"/>
  <c r="H61" i="62"/>
  <c r="H60" i="62"/>
  <c r="H59" i="62"/>
  <c r="H58" i="62"/>
  <c r="H57" i="62"/>
  <c r="H56" i="62"/>
  <c r="H52" i="62"/>
  <c r="H51" i="62"/>
  <c r="H50" i="62"/>
  <c r="H49" i="62"/>
  <c r="H48" i="62"/>
  <c r="H47" i="62"/>
  <c r="H46" i="62"/>
  <c r="H45" i="62"/>
  <c r="H44" i="62"/>
  <c r="H43" i="62"/>
  <c r="H39" i="62"/>
  <c r="H38" i="62"/>
  <c r="H37" i="62"/>
  <c r="H36" i="62"/>
  <c r="H35" i="62"/>
  <c r="H34" i="62"/>
  <c r="H30" i="62"/>
  <c r="H29" i="62"/>
  <c r="H28" i="62"/>
  <c r="H27" i="62"/>
  <c r="H26" i="62"/>
  <c r="H25" i="62"/>
  <c r="H24" i="62"/>
  <c r="H23" i="62"/>
  <c r="H22" i="62"/>
  <c r="H21" i="62"/>
  <c r="H20" i="62"/>
  <c r="H19" i="62"/>
  <c r="H18" i="62"/>
  <c r="H17" i="62"/>
  <c r="H16" i="62"/>
  <c r="H15" i="62"/>
  <c r="H14" i="62"/>
  <c r="H13" i="62"/>
  <c r="H12" i="62"/>
  <c r="H11" i="62"/>
  <c r="H10" i="62"/>
  <c r="H9" i="62"/>
  <c r="Q358" i="114" l="1"/>
  <c r="R358" i="114"/>
  <c r="S358" i="114" s="1"/>
  <c r="P49" i="114"/>
  <c r="P331" i="114"/>
  <c r="L46" i="82"/>
  <c r="P331" i="28"/>
  <c r="R331" i="28" s="1"/>
  <c r="P49" i="28"/>
  <c r="P133" i="114"/>
  <c r="P643" i="28"/>
  <c r="R643" i="28" s="1"/>
  <c r="P643" i="114"/>
  <c r="L55" i="82"/>
  <c r="L67" i="82" s="1"/>
  <c r="P133" i="28"/>
  <c r="R133" i="28" s="1"/>
  <c r="H996" i="62"/>
  <c r="H959" i="62"/>
  <c r="H920" i="62"/>
  <c r="H658" i="28" s="1"/>
  <c r="I658" i="28" s="1"/>
  <c r="N658" i="28" s="1"/>
  <c r="R658" i="28" s="1"/>
  <c r="H677" i="62"/>
  <c r="H666" i="62"/>
  <c r="H635" i="62"/>
  <c r="H577" i="62"/>
  <c r="H578" i="62" s="1"/>
  <c r="H534" i="62"/>
  <c r="H535" i="62" s="1"/>
  <c r="H499" i="62"/>
  <c r="H404" i="62"/>
  <c r="H220" i="62"/>
  <c r="H281" i="28" s="1"/>
  <c r="I281" i="28" s="1"/>
  <c r="N281" i="28" s="1"/>
  <c r="R281" i="28" s="1"/>
  <c r="H132" i="28"/>
  <c r="I132" i="28" s="1"/>
  <c r="N132" i="28" s="1"/>
  <c r="R132" i="28" s="1"/>
  <c r="H132" i="114"/>
  <c r="I132" i="114" s="1"/>
  <c r="H280" i="28"/>
  <c r="I280" i="28" s="1"/>
  <c r="N280" i="28" s="1"/>
  <c r="R280" i="28" s="1"/>
  <c r="H280" i="114"/>
  <c r="I280" i="114" s="1"/>
  <c r="H354" i="28"/>
  <c r="I354" i="28" s="1"/>
  <c r="H354" i="114"/>
  <c r="I354" i="114" s="1"/>
  <c r="H356" i="28"/>
  <c r="I356" i="28" s="1"/>
  <c r="H356" i="114"/>
  <c r="I356" i="114" s="1"/>
  <c r="H360" i="28"/>
  <c r="I360" i="28" s="1"/>
  <c r="N360" i="28" s="1"/>
  <c r="R360" i="28" s="1"/>
  <c r="H360" i="114"/>
  <c r="I360" i="114" s="1"/>
  <c r="H365" i="28"/>
  <c r="I365" i="28" s="1"/>
  <c r="H365" i="114"/>
  <c r="I365" i="114" s="1"/>
  <c r="H368" i="28"/>
  <c r="I368" i="28" s="1"/>
  <c r="H368" i="114"/>
  <c r="I368" i="114" s="1"/>
  <c r="H391" i="28"/>
  <c r="I391" i="28" s="1"/>
  <c r="H391" i="114"/>
  <c r="I391" i="114" s="1"/>
  <c r="H422" i="28"/>
  <c r="I422" i="28" s="1"/>
  <c r="N422" i="28" s="1"/>
  <c r="R422" i="28" s="1"/>
  <c r="H422" i="114"/>
  <c r="I422" i="114" s="1"/>
  <c r="H430" i="28"/>
  <c r="I430" i="28" s="1"/>
  <c r="N430" i="28" s="1"/>
  <c r="R430" i="28" s="1"/>
  <c r="H430" i="114"/>
  <c r="I430" i="114" s="1"/>
  <c r="H432" i="28"/>
  <c r="I432" i="28" s="1"/>
  <c r="N432" i="28" s="1"/>
  <c r="R432" i="28" s="1"/>
  <c r="H432" i="114"/>
  <c r="I432" i="114" s="1"/>
  <c r="H454" i="28"/>
  <c r="I454" i="28" s="1"/>
  <c r="N454" i="28" s="1"/>
  <c r="R454" i="28" s="1"/>
  <c r="H454" i="114"/>
  <c r="I454" i="114" s="1"/>
  <c r="H898" i="28"/>
  <c r="I898" i="28" s="1"/>
  <c r="H898" i="114"/>
  <c r="I898" i="114" s="1"/>
  <c r="H576" i="28"/>
  <c r="I576" i="28" s="1"/>
  <c r="N576" i="28" s="1"/>
  <c r="R576" i="28" s="1"/>
  <c r="H576" i="114"/>
  <c r="I576" i="114" s="1"/>
  <c r="H603" i="28"/>
  <c r="I603" i="28" s="1"/>
  <c r="N603" i="28" s="1"/>
  <c r="R603" i="28" s="1"/>
  <c r="H603" i="114"/>
  <c r="I603" i="114" s="1"/>
  <c r="H646" i="28"/>
  <c r="I646" i="28" s="1"/>
  <c r="J646" i="28" s="1"/>
  <c r="H646" i="114"/>
  <c r="I646" i="114" s="1"/>
  <c r="H659" i="28"/>
  <c r="I659" i="28" s="1"/>
  <c r="N659" i="28" s="1"/>
  <c r="R659" i="28" s="1"/>
  <c r="H659" i="114"/>
  <c r="I659" i="114" s="1"/>
  <c r="H663" i="28"/>
  <c r="I663" i="28" s="1"/>
  <c r="N663" i="28" s="1"/>
  <c r="R663" i="28" s="1"/>
  <c r="H663" i="114"/>
  <c r="I663" i="114" s="1"/>
  <c r="H668" i="28"/>
  <c r="I668" i="28" s="1"/>
  <c r="J668" i="28" s="1"/>
  <c r="H668" i="114"/>
  <c r="I668" i="114" s="1"/>
  <c r="H671" i="28"/>
  <c r="I671" i="28" s="1"/>
  <c r="N671" i="28" s="1"/>
  <c r="R671" i="28" s="1"/>
  <c r="H671" i="114"/>
  <c r="I671" i="114" s="1"/>
  <c r="H678" i="28"/>
  <c r="I678" i="28" s="1"/>
  <c r="N678" i="28" s="1"/>
  <c r="R678" i="28" s="1"/>
  <c r="H678" i="114"/>
  <c r="I678" i="114" s="1"/>
  <c r="H681" i="28"/>
  <c r="I681" i="28" s="1"/>
  <c r="J681" i="28" s="1"/>
  <c r="H681" i="114"/>
  <c r="I681" i="114" s="1"/>
  <c r="H699" i="28"/>
  <c r="I699" i="28" s="1"/>
  <c r="N699" i="28" s="1"/>
  <c r="H699" i="114"/>
  <c r="I699" i="114" s="1"/>
  <c r="H801" i="28"/>
  <c r="I801" i="28" s="1"/>
  <c r="N801" i="28" s="1"/>
  <c r="R801" i="28" s="1"/>
  <c r="H801" i="114"/>
  <c r="I801" i="114" s="1"/>
  <c r="H803" i="28"/>
  <c r="I803" i="28" s="1"/>
  <c r="N803" i="28" s="1"/>
  <c r="R803" i="28" s="1"/>
  <c r="H803" i="114"/>
  <c r="I803" i="114" s="1"/>
  <c r="H835" i="28"/>
  <c r="I835" i="28" s="1"/>
  <c r="N835" i="28" s="1"/>
  <c r="H835" i="114"/>
  <c r="I835" i="114" s="1"/>
  <c r="H838" i="28"/>
  <c r="I838" i="28" s="1"/>
  <c r="J838" i="28" s="1"/>
  <c r="H838" i="114"/>
  <c r="I838" i="114" s="1"/>
  <c r="H841" i="28"/>
  <c r="I841" i="28" s="1"/>
  <c r="J841" i="28" s="1"/>
  <c r="H841" i="114"/>
  <c r="I841" i="114" s="1"/>
  <c r="H843" i="28"/>
  <c r="I843" i="28" s="1"/>
  <c r="N843" i="28" s="1"/>
  <c r="R843" i="28" s="1"/>
  <c r="H843" i="114"/>
  <c r="I843" i="114" s="1"/>
  <c r="H845" i="28"/>
  <c r="I845" i="28" s="1"/>
  <c r="N845" i="28" s="1"/>
  <c r="H845" i="114"/>
  <c r="I845" i="114" s="1"/>
  <c r="H870" i="28"/>
  <c r="I870" i="28" s="1"/>
  <c r="J870" i="28" s="1"/>
  <c r="H870" i="114"/>
  <c r="I870" i="114" s="1"/>
  <c r="H208" i="114"/>
  <c r="I208" i="114" s="1"/>
  <c r="H207" i="114"/>
  <c r="I207" i="114" s="1"/>
  <c r="H281" i="114"/>
  <c r="I281" i="114" s="1"/>
  <c r="H297" i="28"/>
  <c r="I297" i="28" s="1"/>
  <c r="J297" i="28" s="1"/>
  <c r="H297" i="114"/>
  <c r="I297" i="114" s="1"/>
  <c r="H355" i="28"/>
  <c r="I355" i="28" s="1"/>
  <c r="J355" i="28" s="1"/>
  <c r="H355" i="114"/>
  <c r="I355" i="114" s="1"/>
  <c r="H357" i="28"/>
  <c r="I357" i="28" s="1"/>
  <c r="J357" i="28" s="1"/>
  <c r="H357" i="114"/>
  <c r="I357" i="114" s="1"/>
  <c r="H361" i="28"/>
  <c r="I361" i="28" s="1"/>
  <c r="J361" i="28" s="1"/>
  <c r="H361" i="114"/>
  <c r="I361" i="114" s="1"/>
  <c r="H386" i="28"/>
  <c r="I386" i="28" s="1"/>
  <c r="N386" i="28" s="1"/>
  <c r="R386" i="28" s="1"/>
  <c r="H386" i="114"/>
  <c r="I386" i="114" s="1"/>
  <c r="H413" i="28"/>
  <c r="I413" i="28" s="1"/>
  <c r="N413" i="28" s="1"/>
  <c r="R413" i="28" s="1"/>
  <c r="H413" i="114"/>
  <c r="I413" i="114" s="1"/>
  <c r="H420" i="28"/>
  <c r="I420" i="28" s="1"/>
  <c r="N420" i="28" s="1"/>
  <c r="R420" i="28" s="1"/>
  <c r="H420" i="114"/>
  <c r="I420" i="114" s="1"/>
  <c r="H426" i="28"/>
  <c r="I426" i="28" s="1"/>
  <c r="N426" i="28" s="1"/>
  <c r="H426" i="114"/>
  <c r="I426" i="114" s="1"/>
  <c r="H431" i="28"/>
  <c r="I431" i="28" s="1"/>
  <c r="N431" i="28" s="1"/>
  <c r="R431" i="28" s="1"/>
  <c r="H431" i="114"/>
  <c r="I431" i="114" s="1"/>
  <c r="H481" i="28"/>
  <c r="I481" i="28" s="1"/>
  <c r="N481" i="28" s="1"/>
  <c r="R481" i="28" s="1"/>
  <c r="H481" i="114"/>
  <c r="I481" i="114" s="1"/>
  <c r="H485" i="28"/>
  <c r="I485" i="28" s="1"/>
  <c r="N485" i="28" s="1"/>
  <c r="R485" i="28" s="1"/>
  <c r="H485" i="114"/>
  <c r="I485" i="114" s="1"/>
  <c r="H593" i="28"/>
  <c r="I593" i="28" s="1"/>
  <c r="N593" i="28" s="1"/>
  <c r="R593" i="28" s="1"/>
  <c r="H593" i="114"/>
  <c r="I593" i="114" s="1"/>
  <c r="H608" i="28"/>
  <c r="I608" i="28" s="1"/>
  <c r="N608" i="28" s="1"/>
  <c r="H608" i="114"/>
  <c r="I608" i="114" s="1"/>
  <c r="H641" i="28"/>
  <c r="I641" i="28" s="1"/>
  <c r="N641" i="28" s="1"/>
  <c r="R641" i="28" s="1"/>
  <c r="H641" i="114"/>
  <c r="I641" i="114" s="1"/>
  <c r="H657" i="28"/>
  <c r="I657" i="28" s="1"/>
  <c r="N657" i="28" s="1"/>
  <c r="R657" i="28" s="1"/>
  <c r="H657" i="114"/>
  <c r="I657" i="114" s="1"/>
  <c r="H667" i="28"/>
  <c r="I667" i="28" s="1"/>
  <c r="N667" i="28" s="1"/>
  <c r="H667" i="114"/>
  <c r="I667" i="114" s="1"/>
  <c r="H677" i="28"/>
  <c r="I677" i="28" s="1"/>
  <c r="N677" i="28" s="1"/>
  <c r="R677" i="28" s="1"/>
  <c r="H677" i="114"/>
  <c r="I677" i="114" s="1"/>
  <c r="H680" i="28"/>
  <c r="I680" i="28" s="1"/>
  <c r="N680" i="28" s="1"/>
  <c r="H680" i="114"/>
  <c r="I680" i="114" s="1"/>
  <c r="H687" i="28"/>
  <c r="I687" i="28" s="1"/>
  <c r="N687" i="28" s="1"/>
  <c r="H687" i="114"/>
  <c r="I687" i="114" s="1"/>
  <c r="H691" i="28"/>
  <c r="I691" i="28" s="1"/>
  <c r="N691" i="28" s="1"/>
  <c r="H691" i="114"/>
  <c r="I691" i="114" s="1"/>
  <c r="H701" i="28"/>
  <c r="I701" i="28" s="1"/>
  <c r="N701" i="28" s="1"/>
  <c r="H701" i="114"/>
  <c r="I701" i="114" s="1"/>
  <c r="H800" i="28"/>
  <c r="I800" i="28" s="1"/>
  <c r="N800" i="28" s="1"/>
  <c r="R800" i="28" s="1"/>
  <c r="H800" i="114"/>
  <c r="I800" i="114" s="1"/>
  <c r="H802" i="28"/>
  <c r="I802" i="28" s="1"/>
  <c r="N802" i="28" s="1"/>
  <c r="R802" i="28" s="1"/>
  <c r="H802" i="114"/>
  <c r="I802" i="114" s="1"/>
  <c r="H836" i="28"/>
  <c r="I836" i="28" s="1"/>
  <c r="N836" i="28" s="1"/>
  <c r="H836" i="114"/>
  <c r="I836" i="114" s="1"/>
  <c r="H839" i="28"/>
  <c r="I839" i="28" s="1"/>
  <c r="J839" i="28" s="1"/>
  <c r="H839" i="114"/>
  <c r="I839" i="114" s="1"/>
  <c r="H842" i="28"/>
  <c r="I842" i="28" s="1"/>
  <c r="N842" i="28" s="1"/>
  <c r="H842" i="114"/>
  <c r="I842" i="114" s="1"/>
  <c r="H844" i="28"/>
  <c r="I844" i="28" s="1"/>
  <c r="N844" i="28" s="1"/>
  <c r="R844" i="28" s="1"/>
  <c r="H844" i="114"/>
  <c r="I844" i="114" s="1"/>
  <c r="H869" i="28"/>
  <c r="I869" i="28" s="1"/>
  <c r="N869" i="28" s="1"/>
  <c r="H869" i="114"/>
  <c r="I869" i="114" s="1"/>
  <c r="J356" i="28"/>
  <c r="N356" i="28"/>
  <c r="J365" i="28"/>
  <c r="N365" i="28"/>
  <c r="J368" i="28"/>
  <c r="N368" i="28"/>
  <c r="J699" i="28"/>
  <c r="J835" i="28"/>
  <c r="N841" i="28"/>
  <c r="J845" i="28"/>
  <c r="H426" i="62"/>
  <c r="H427" i="62" s="1"/>
  <c r="N357" i="28"/>
  <c r="H472" i="62"/>
  <c r="J426" i="28"/>
  <c r="J608" i="28"/>
  <c r="J680" i="28"/>
  <c r="H230" i="62"/>
  <c r="J354" i="28"/>
  <c r="N354" i="28"/>
  <c r="J391" i="28"/>
  <c r="N391" i="28"/>
  <c r="J898" i="28"/>
  <c r="N898" i="28"/>
  <c r="H830" i="62"/>
  <c r="N646" i="28"/>
  <c r="N668" i="28"/>
  <c r="N681" i="28"/>
  <c r="N838" i="28"/>
  <c r="N870" i="28"/>
  <c r="H208" i="28"/>
  <c r="I208" i="28" s="1"/>
  <c r="N208" i="28" s="1"/>
  <c r="R208" i="28" s="1"/>
  <c r="H207" i="28"/>
  <c r="I207" i="28" s="1"/>
  <c r="N207" i="28" s="1"/>
  <c r="R207" i="28" s="1"/>
  <c r="N297" i="28"/>
  <c r="N355" i="28"/>
  <c r="N361" i="28"/>
  <c r="J691" i="28"/>
  <c r="P358" i="28"/>
  <c r="Q358" i="28" s="1"/>
  <c r="H185" i="62"/>
  <c r="H710" i="62"/>
  <c r="H711" i="62" s="1"/>
  <c r="H31" i="62"/>
  <c r="H32" i="62" s="1"/>
  <c r="H53" i="62"/>
  <c r="H54" i="62" s="1"/>
  <c r="H104" i="62"/>
  <c r="H105" i="62" s="1"/>
  <c r="H793" i="62"/>
  <c r="H794" i="62" s="1"/>
  <c r="H811" i="62"/>
  <c r="H812" i="62" s="1"/>
  <c r="H872" i="62"/>
  <c r="H883" i="62"/>
  <c r="H1010" i="62"/>
  <c r="H253" i="62"/>
  <c r="H656" i="62"/>
  <c r="H657" i="62" s="1"/>
  <c r="H867" i="62"/>
  <c r="H908" i="62"/>
  <c r="H915" i="62"/>
  <c r="H40" i="62"/>
  <c r="H41" i="62" s="1"/>
  <c r="H78" i="62"/>
  <c r="H79" i="62" s="1"/>
  <c r="H213" i="62"/>
  <c r="H226" i="62"/>
  <c r="H240" i="62"/>
  <c r="H241" i="62" s="1"/>
  <c r="H246" i="62"/>
  <c r="H247" i="62" s="1"/>
  <c r="H397" i="62"/>
  <c r="H417" i="62"/>
  <c r="H418" i="62" s="1"/>
  <c r="H485" i="62"/>
  <c r="H509" i="62"/>
  <c r="H510" i="62" s="1"/>
  <c r="H848" i="62"/>
  <c r="H893" i="62"/>
  <c r="H898" i="62"/>
  <c r="H928" i="62"/>
  <c r="H933" i="62"/>
  <c r="H947" i="62"/>
  <c r="H198" i="62"/>
  <c r="H439" i="62"/>
  <c r="L248" i="82"/>
  <c r="H974" i="62"/>
  <c r="H1011" i="62"/>
  <c r="H257" i="62"/>
  <c r="H258" i="62" s="1"/>
  <c r="H262" i="62"/>
  <c r="H348" i="62"/>
  <c r="H405" i="62"/>
  <c r="H432" i="62"/>
  <c r="H108" i="62"/>
  <c r="H150" i="62"/>
  <c r="G157" i="62"/>
  <c r="H337" i="62"/>
  <c r="H500" i="62"/>
  <c r="H667" i="62"/>
  <c r="H678" i="62"/>
  <c r="H831" i="62"/>
  <c r="H854" i="62"/>
  <c r="H997" i="62"/>
  <c r="G159" i="62"/>
  <c r="H159" i="62" s="1"/>
  <c r="H157" i="62"/>
  <c r="G278" i="62"/>
  <c r="H278" i="62" s="1"/>
  <c r="G284" i="62"/>
  <c r="H275" i="62"/>
  <c r="H349" i="62"/>
  <c r="E350" i="62"/>
  <c r="H350" i="62" s="1"/>
  <c r="H268" i="62"/>
  <c r="H363" i="62"/>
  <c r="H369" i="62" s="1"/>
  <c r="H407" i="62"/>
  <c r="H408" i="62"/>
  <c r="R49" i="114" l="1"/>
  <c r="S49" i="114" s="1"/>
  <c r="Q49" i="114"/>
  <c r="Q643" i="114"/>
  <c r="R643" i="114"/>
  <c r="S643" i="114" s="1"/>
  <c r="Q49" i="28"/>
  <c r="R49" i="28"/>
  <c r="S49" i="28" s="1"/>
  <c r="H658" i="114"/>
  <c r="I658" i="114" s="1"/>
  <c r="N658" i="114" s="1"/>
  <c r="J869" i="28"/>
  <c r="Q133" i="114"/>
  <c r="R133" i="114"/>
  <c r="S133" i="114" s="1"/>
  <c r="Q331" i="114"/>
  <c r="R331" i="114"/>
  <c r="S331" i="114" s="1"/>
  <c r="N839" i="28"/>
  <c r="J687" i="28"/>
  <c r="J836" i="28"/>
  <c r="J667" i="28"/>
  <c r="J842" i="28"/>
  <c r="J701" i="28"/>
  <c r="H569" i="28"/>
  <c r="I569" i="28" s="1"/>
  <c r="J569" i="28" s="1"/>
  <c r="H569" i="114"/>
  <c r="I569" i="114" s="1"/>
  <c r="H540" i="28"/>
  <c r="I540" i="28" s="1"/>
  <c r="N540" i="28" s="1"/>
  <c r="R540" i="28" s="1"/>
  <c r="H540" i="114"/>
  <c r="I540" i="114" s="1"/>
  <c r="H337" i="28"/>
  <c r="I337" i="28" s="1"/>
  <c r="N337" i="28" s="1"/>
  <c r="R337" i="28" s="1"/>
  <c r="H337" i="114"/>
  <c r="I337" i="114" s="1"/>
  <c r="H335" i="28"/>
  <c r="I335" i="28" s="1"/>
  <c r="N335" i="28" s="1"/>
  <c r="R335" i="28" s="1"/>
  <c r="H335" i="114"/>
  <c r="I335" i="114" s="1"/>
  <c r="H832" i="28"/>
  <c r="I832" i="28" s="1"/>
  <c r="N832" i="28" s="1"/>
  <c r="R832" i="28" s="1"/>
  <c r="H832" i="114"/>
  <c r="I832" i="114" s="1"/>
  <c r="H661" i="28"/>
  <c r="I661" i="28" s="1"/>
  <c r="N661" i="28" s="1"/>
  <c r="R661" i="28" s="1"/>
  <c r="H661" i="114"/>
  <c r="I661" i="114" s="1"/>
  <c r="H653" i="28"/>
  <c r="I653" i="28" s="1"/>
  <c r="J653" i="28" s="1"/>
  <c r="H653" i="114"/>
  <c r="I653" i="114" s="1"/>
  <c r="H634" i="28"/>
  <c r="I634" i="28" s="1"/>
  <c r="N634" i="28" s="1"/>
  <c r="R634" i="28" s="1"/>
  <c r="H634" i="114"/>
  <c r="I634" i="114" s="1"/>
  <c r="H419" i="28"/>
  <c r="I419" i="28" s="1"/>
  <c r="J419" i="28" s="1"/>
  <c r="H419" i="114"/>
  <c r="I419" i="114" s="1"/>
  <c r="H313" i="28"/>
  <c r="I313" i="28" s="1"/>
  <c r="N313" i="28" s="1"/>
  <c r="R313" i="28" s="1"/>
  <c r="H313" i="114"/>
  <c r="I313" i="114" s="1"/>
  <c r="H219" i="28"/>
  <c r="I219" i="28" s="1"/>
  <c r="J219" i="28" s="1"/>
  <c r="H219" i="114"/>
  <c r="I219" i="114" s="1"/>
  <c r="H14" i="28"/>
  <c r="I14" i="28" s="1"/>
  <c r="J14" i="28" s="1"/>
  <c r="H14" i="114"/>
  <c r="I14" i="114" s="1"/>
  <c r="H655" i="28"/>
  <c r="I655" i="28" s="1"/>
  <c r="N655" i="28" s="1"/>
  <c r="R655" i="28" s="1"/>
  <c r="H655" i="114"/>
  <c r="I655" i="114" s="1"/>
  <c r="H493" i="28"/>
  <c r="I493" i="28" s="1"/>
  <c r="N493" i="28" s="1"/>
  <c r="R493" i="28" s="1"/>
  <c r="H493" i="114"/>
  <c r="I493" i="114" s="1"/>
  <c r="H644" i="28"/>
  <c r="I644" i="28" s="1"/>
  <c r="N644" i="28" s="1"/>
  <c r="H644" i="114"/>
  <c r="I644" i="114" s="1"/>
  <c r="H33" i="28"/>
  <c r="I33" i="28" s="1"/>
  <c r="N33" i="28" s="1"/>
  <c r="R33" i="28" s="1"/>
  <c r="H33" i="114"/>
  <c r="I33" i="114" s="1"/>
  <c r="H568" i="28"/>
  <c r="I568" i="28" s="1"/>
  <c r="J568" i="28" s="1"/>
  <c r="H568" i="114"/>
  <c r="I568" i="114" s="1"/>
  <c r="H312" i="28"/>
  <c r="I312" i="28" s="1"/>
  <c r="H312" i="114"/>
  <c r="I312" i="114" s="1"/>
  <c r="J208" i="114"/>
  <c r="N208" i="114"/>
  <c r="H703" i="28"/>
  <c r="I703" i="28" s="1"/>
  <c r="N703" i="28" s="1"/>
  <c r="R703" i="28" s="1"/>
  <c r="H703" i="114"/>
  <c r="I703" i="114" s="1"/>
  <c r="H609" i="28"/>
  <c r="I609" i="28" s="1"/>
  <c r="J609" i="28" s="1"/>
  <c r="H609" i="114"/>
  <c r="I609" i="114" s="1"/>
  <c r="H448" i="28"/>
  <c r="I448" i="28" s="1"/>
  <c r="N448" i="28" s="1"/>
  <c r="R448" i="28" s="1"/>
  <c r="H448" i="114"/>
  <c r="I448" i="114" s="1"/>
  <c r="H320" i="28"/>
  <c r="I320" i="28" s="1"/>
  <c r="N320" i="28" s="1"/>
  <c r="R320" i="28" s="1"/>
  <c r="H320" i="114"/>
  <c r="I320" i="114" s="1"/>
  <c r="H343" i="28"/>
  <c r="I343" i="28" s="1"/>
  <c r="J343" i="28" s="1"/>
  <c r="H343" i="114"/>
  <c r="I343" i="114" s="1"/>
  <c r="H570" i="28"/>
  <c r="I570" i="28" s="1"/>
  <c r="J570" i="28" s="1"/>
  <c r="H570" i="114"/>
  <c r="I570" i="114" s="1"/>
  <c r="H636" i="28"/>
  <c r="I636" i="28" s="1"/>
  <c r="N636" i="28" s="1"/>
  <c r="R636" i="28" s="1"/>
  <c r="H636" i="114"/>
  <c r="I636" i="114" s="1"/>
  <c r="H541" i="28"/>
  <c r="I541" i="28" s="1"/>
  <c r="N541" i="28" s="1"/>
  <c r="R541" i="28" s="1"/>
  <c r="H541" i="114"/>
  <c r="I541" i="114" s="1"/>
  <c r="H488" i="28"/>
  <c r="I488" i="28" s="1"/>
  <c r="N488" i="28" s="1"/>
  <c r="R488" i="28" s="1"/>
  <c r="H488" i="114"/>
  <c r="I488" i="114" s="1"/>
  <c r="H442" i="28"/>
  <c r="I442" i="28" s="1"/>
  <c r="J442" i="28" s="1"/>
  <c r="H442" i="114"/>
  <c r="I442" i="114" s="1"/>
  <c r="H342" i="28"/>
  <c r="I342" i="28" s="1"/>
  <c r="J342" i="28" s="1"/>
  <c r="H342" i="114"/>
  <c r="I342" i="114" s="1"/>
  <c r="H327" i="28"/>
  <c r="I327" i="28" s="1"/>
  <c r="N327" i="28" s="1"/>
  <c r="R327" i="28" s="1"/>
  <c r="H327" i="114"/>
  <c r="I327" i="114" s="1"/>
  <c r="H688" i="28"/>
  <c r="I688" i="28" s="1"/>
  <c r="N688" i="28" s="1"/>
  <c r="H688" i="114"/>
  <c r="I688" i="114" s="1"/>
  <c r="H664" i="28"/>
  <c r="I664" i="28" s="1"/>
  <c r="J664" i="28" s="1"/>
  <c r="H664" i="114"/>
  <c r="I664" i="114" s="1"/>
  <c r="H660" i="28"/>
  <c r="I660" i="28" s="1"/>
  <c r="N660" i="28" s="1"/>
  <c r="R660" i="28" s="1"/>
  <c r="H660" i="114"/>
  <c r="I660" i="114" s="1"/>
  <c r="H652" i="28"/>
  <c r="I652" i="28" s="1"/>
  <c r="J652" i="28" s="1"/>
  <c r="H652" i="114"/>
  <c r="I652" i="114" s="1"/>
  <c r="H311" i="28"/>
  <c r="I311" i="28" s="1"/>
  <c r="J311" i="28" s="1"/>
  <c r="H311" i="114"/>
  <c r="I311" i="114" s="1"/>
  <c r="H38" i="28"/>
  <c r="I38" i="28" s="1"/>
  <c r="N38" i="28" s="1"/>
  <c r="R38" i="28" s="1"/>
  <c r="H38" i="114"/>
  <c r="I38" i="114" s="1"/>
  <c r="H656" i="28"/>
  <c r="I656" i="28" s="1"/>
  <c r="N656" i="28" s="1"/>
  <c r="R656" i="28" s="1"/>
  <c r="H656" i="114"/>
  <c r="I656" i="114" s="1"/>
  <c r="H642" i="28"/>
  <c r="I642" i="28" s="1"/>
  <c r="N642" i="28" s="1"/>
  <c r="H642" i="114"/>
  <c r="I642" i="114" s="1"/>
  <c r="H326" i="28"/>
  <c r="I326" i="28" s="1"/>
  <c r="N326" i="28" s="1"/>
  <c r="R326" i="28" s="1"/>
  <c r="H326" i="114"/>
  <c r="I326" i="114" s="1"/>
  <c r="H651" i="28"/>
  <c r="I651" i="28" s="1"/>
  <c r="N651" i="28" s="1"/>
  <c r="H651" i="114"/>
  <c r="I651" i="114" s="1"/>
  <c r="H47" i="28"/>
  <c r="I47" i="28" s="1"/>
  <c r="N47" i="28" s="1"/>
  <c r="R47" i="28" s="1"/>
  <c r="H47" i="114"/>
  <c r="I47" i="114" s="1"/>
  <c r="H177" i="28"/>
  <c r="I177" i="28" s="1"/>
  <c r="N177" i="28" s="1"/>
  <c r="R177" i="28" s="1"/>
  <c r="H177" i="114"/>
  <c r="I177" i="114" s="1"/>
  <c r="J869" i="114"/>
  <c r="N869" i="114"/>
  <c r="J844" i="114"/>
  <c r="N844" i="114"/>
  <c r="J842" i="114"/>
  <c r="N842" i="114"/>
  <c r="J839" i="114"/>
  <c r="N839" i="114"/>
  <c r="J836" i="114"/>
  <c r="N836" i="114"/>
  <c r="J802" i="114"/>
  <c r="N802" i="114"/>
  <c r="J800" i="114"/>
  <c r="N800" i="114"/>
  <c r="J701" i="114"/>
  <c r="N701" i="114"/>
  <c r="J691" i="114"/>
  <c r="N691" i="114"/>
  <c r="J687" i="114"/>
  <c r="N687" i="114"/>
  <c r="J680" i="114"/>
  <c r="N680" i="114"/>
  <c r="J677" i="114"/>
  <c r="N677" i="114"/>
  <c r="J667" i="114"/>
  <c r="N667" i="114"/>
  <c r="J657" i="114"/>
  <c r="N657" i="114"/>
  <c r="J641" i="114"/>
  <c r="N641" i="114"/>
  <c r="J608" i="114"/>
  <c r="N608" i="114"/>
  <c r="N593" i="114"/>
  <c r="J593" i="114"/>
  <c r="N485" i="114"/>
  <c r="J485" i="114"/>
  <c r="J481" i="114"/>
  <c r="N481" i="114"/>
  <c r="J431" i="114"/>
  <c r="N431" i="114"/>
  <c r="J426" i="114"/>
  <c r="N426" i="114"/>
  <c r="J420" i="114"/>
  <c r="N420" i="114"/>
  <c r="N413" i="114"/>
  <c r="J413" i="114"/>
  <c r="J386" i="114"/>
  <c r="N386" i="114"/>
  <c r="N361" i="114"/>
  <c r="J361" i="114"/>
  <c r="N357" i="114"/>
  <c r="J357" i="114"/>
  <c r="N355" i="114"/>
  <c r="J355" i="114"/>
  <c r="J297" i="114"/>
  <c r="N297" i="114"/>
  <c r="J281" i="114"/>
  <c r="N281" i="114"/>
  <c r="J207" i="114"/>
  <c r="N207" i="114"/>
  <c r="J870" i="114"/>
  <c r="N870" i="114"/>
  <c r="J845" i="114"/>
  <c r="N845" i="114"/>
  <c r="J843" i="114"/>
  <c r="N843" i="114"/>
  <c r="J841" i="114"/>
  <c r="N841" i="114"/>
  <c r="J838" i="114"/>
  <c r="N838" i="114"/>
  <c r="J835" i="114"/>
  <c r="N835" i="114"/>
  <c r="J803" i="114"/>
  <c r="N803" i="114"/>
  <c r="J801" i="114"/>
  <c r="N801" i="114"/>
  <c r="J699" i="114"/>
  <c r="N699" i="114"/>
  <c r="J681" i="114"/>
  <c r="N681" i="114"/>
  <c r="J678" i="114"/>
  <c r="N678" i="114"/>
  <c r="J671" i="114"/>
  <c r="N671" i="114"/>
  <c r="J668" i="114"/>
  <c r="N668" i="114"/>
  <c r="J663" i="114"/>
  <c r="N663" i="114"/>
  <c r="J659" i="114"/>
  <c r="N659" i="114"/>
  <c r="J658" i="114"/>
  <c r="J646" i="114"/>
  <c r="N646" i="114"/>
  <c r="N603" i="114"/>
  <c r="J603" i="114"/>
  <c r="J576" i="114"/>
  <c r="N576" i="114"/>
  <c r="J898" i="114"/>
  <c r="N898" i="114"/>
  <c r="J454" i="114"/>
  <c r="N454" i="114"/>
  <c r="N432" i="114"/>
  <c r="J432" i="114"/>
  <c r="N430" i="114"/>
  <c r="J430" i="114"/>
  <c r="J422" i="114"/>
  <c r="N422" i="114"/>
  <c r="J391" i="114"/>
  <c r="N391" i="114"/>
  <c r="J368" i="114"/>
  <c r="N368" i="114"/>
  <c r="J365" i="114"/>
  <c r="N365" i="114"/>
  <c r="J360" i="114"/>
  <c r="N360" i="114"/>
  <c r="J356" i="114"/>
  <c r="N356" i="114"/>
  <c r="J354" i="114"/>
  <c r="N354" i="114"/>
  <c r="J280" i="114"/>
  <c r="N280" i="114"/>
  <c r="J132" i="114"/>
  <c r="N132" i="114"/>
  <c r="H8" i="28"/>
  <c r="I8" i="28" s="1"/>
  <c r="J8" i="28" s="1"/>
  <c r="H8" i="114"/>
  <c r="I8" i="114" s="1"/>
  <c r="J688" i="28"/>
  <c r="N419" i="28"/>
  <c r="R361" i="28"/>
  <c r="S361" i="28" s="1"/>
  <c r="O361" i="28"/>
  <c r="R297" i="28"/>
  <c r="S297" i="28" s="1"/>
  <c r="O297" i="28"/>
  <c r="R870" i="28"/>
  <c r="S870" i="28" s="1"/>
  <c r="O870" i="28"/>
  <c r="R681" i="28"/>
  <c r="S681" i="28" s="1"/>
  <c r="O681" i="28"/>
  <c r="R646" i="28"/>
  <c r="S646" i="28" s="1"/>
  <c r="O646" i="28"/>
  <c r="R842" i="28"/>
  <c r="S842" i="28" s="1"/>
  <c r="O842" i="28"/>
  <c r="R701" i="28"/>
  <c r="S701" i="28" s="1"/>
  <c r="O701" i="28"/>
  <c r="R667" i="28"/>
  <c r="S667" i="28" s="1"/>
  <c r="O667" i="28"/>
  <c r="R426" i="28"/>
  <c r="S426" i="28" s="1"/>
  <c r="O426" i="28"/>
  <c r="R699" i="28"/>
  <c r="S699" i="28" s="1"/>
  <c r="O699" i="28"/>
  <c r="R365" i="28"/>
  <c r="S365" i="28" s="1"/>
  <c r="O365" i="28"/>
  <c r="H410" i="62"/>
  <c r="H411" i="62" s="1"/>
  <c r="N343" i="28"/>
  <c r="N664" i="28"/>
  <c r="N311" i="28"/>
  <c r="R691" i="28"/>
  <c r="S691" i="28" s="1"/>
  <c r="O691" i="28"/>
  <c r="R391" i="28"/>
  <c r="S391" i="28" s="1"/>
  <c r="O391" i="28"/>
  <c r="J312" i="28"/>
  <c r="N312" i="28"/>
  <c r="R841" i="28"/>
  <c r="O841" i="28"/>
  <c r="N342" i="28"/>
  <c r="R839" i="28"/>
  <c r="S839" i="28" s="1"/>
  <c r="O839" i="28"/>
  <c r="R355" i="28"/>
  <c r="S355" i="28" s="1"/>
  <c r="O355" i="28"/>
  <c r="R838" i="28"/>
  <c r="O838" i="28"/>
  <c r="R668" i="28"/>
  <c r="S668" i="28" s="1"/>
  <c r="O668" i="28"/>
  <c r="R869" i="28"/>
  <c r="S869" i="28" s="1"/>
  <c r="O869" i="28"/>
  <c r="R836" i="28"/>
  <c r="S836" i="28" s="1"/>
  <c r="O836" i="28"/>
  <c r="R680" i="28"/>
  <c r="S680" i="28" s="1"/>
  <c r="O680" i="28"/>
  <c r="R608" i="28"/>
  <c r="S608" i="28" s="1"/>
  <c r="O608" i="28"/>
  <c r="R845" i="28"/>
  <c r="S845" i="28" s="1"/>
  <c r="O845" i="28"/>
  <c r="R835" i="28"/>
  <c r="S835" i="28" s="1"/>
  <c r="O835" i="28"/>
  <c r="R368" i="28"/>
  <c r="S368" i="28" s="1"/>
  <c r="O368" i="28"/>
  <c r="R356" i="28"/>
  <c r="S356" i="28" s="1"/>
  <c r="O356" i="28"/>
  <c r="J642" i="28"/>
  <c r="R687" i="28"/>
  <c r="S687" i="28" s="1"/>
  <c r="O687" i="28"/>
  <c r="R898" i="28"/>
  <c r="S898" i="28" s="1"/>
  <c r="O898" i="28"/>
  <c r="R354" i="28"/>
  <c r="S354" i="28" s="1"/>
  <c r="O354" i="28"/>
  <c r="R357" i="28"/>
  <c r="S357" i="28" s="1"/>
  <c r="O357" i="28"/>
  <c r="N14" i="28"/>
  <c r="R14" i="28" s="1"/>
  <c r="S14" i="28" s="1"/>
  <c r="N219" i="28"/>
  <c r="R219" i="28" s="1"/>
  <c r="S219" i="28" s="1"/>
  <c r="N8" i="28"/>
  <c r="R358" i="28"/>
  <c r="S358" i="28" s="1"/>
  <c r="H126" i="62"/>
  <c r="A3" i="89"/>
  <c r="H165" i="62"/>
  <c r="H441" i="62"/>
  <c r="H512" i="62"/>
  <c r="H442" i="62"/>
  <c r="H200" i="62"/>
  <c r="A3" i="73"/>
  <c r="H636" i="62"/>
  <c r="E857" i="62"/>
  <c r="H857" i="62" s="1"/>
  <c r="H370" i="62"/>
  <c r="H440" i="62"/>
  <c r="H473" i="62"/>
  <c r="E420" i="62"/>
  <c r="H420" i="62" s="1"/>
  <c r="H421" i="62" s="1"/>
  <c r="H398" i="62"/>
  <c r="H187" i="62"/>
  <c r="G288" i="62"/>
  <c r="H284" i="62"/>
  <c r="E351" i="62"/>
  <c r="N568" i="28" l="1"/>
  <c r="N442" i="28"/>
  <c r="N570" i="28"/>
  <c r="N653" i="28"/>
  <c r="R653" i="28" s="1"/>
  <c r="S653" i="28" s="1"/>
  <c r="J651" i="28"/>
  <c r="N569" i="28"/>
  <c r="N652" i="28"/>
  <c r="N609" i="28"/>
  <c r="O609" i="28" s="1"/>
  <c r="J644" i="28"/>
  <c r="H81" i="114"/>
  <c r="I81" i="114" s="1"/>
  <c r="H128" i="62"/>
  <c r="H366" i="28"/>
  <c r="I366" i="28" s="1"/>
  <c r="J366" i="28" s="1"/>
  <c r="H366" i="114"/>
  <c r="I366" i="114" s="1"/>
  <c r="H489" i="28"/>
  <c r="I489" i="28" s="1"/>
  <c r="N489" i="28" s="1"/>
  <c r="R489" i="28" s="1"/>
  <c r="H489" i="114"/>
  <c r="I489" i="114" s="1"/>
  <c r="H209" i="28"/>
  <c r="I209" i="28" s="1"/>
  <c r="E209" i="114"/>
  <c r="F209" i="114" s="1"/>
  <c r="H209" i="114"/>
  <c r="I209" i="114" s="1"/>
  <c r="J209" i="114" s="1"/>
  <c r="H449" i="28"/>
  <c r="I449" i="28" s="1"/>
  <c r="N449" i="28" s="1"/>
  <c r="R449" i="28" s="1"/>
  <c r="H449" i="114"/>
  <c r="I449" i="114" s="1"/>
  <c r="H128" i="28"/>
  <c r="I128" i="28" s="1"/>
  <c r="N128" i="28" s="1"/>
  <c r="R128" i="28" s="1"/>
  <c r="H128" i="114"/>
  <c r="I128" i="114" s="1"/>
  <c r="R430" i="114"/>
  <c r="S430" i="114" s="1"/>
  <c r="O430" i="114"/>
  <c r="R432" i="114"/>
  <c r="S432" i="114" s="1"/>
  <c r="O432" i="114"/>
  <c r="R603" i="114"/>
  <c r="S603" i="114" s="1"/>
  <c r="O603" i="114"/>
  <c r="R355" i="114"/>
  <c r="S355" i="114" s="1"/>
  <c r="O355" i="114"/>
  <c r="R357" i="114"/>
  <c r="S357" i="114" s="1"/>
  <c r="O357" i="114"/>
  <c r="R361" i="114"/>
  <c r="S361" i="114" s="1"/>
  <c r="O361" i="114"/>
  <c r="R413" i="114"/>
  <c r="S413" i="114" s="1"/>
  <c r="O413" i="114"/>
  <c r="R485" i="114"/>
  <c r="S485" i="114" s="1"/>
  <c r="O485" i="114"/>
  <c r="O593" i="114"/>
  <c r="R593" i="114"/>
  <c r="S593" i="114" s="1"/>
  <c r="H336" i="28"/>
  <c r="I336" i="28" s="1"/>
  <c r="N336" i="28" s="1"/>
  <c r="R336" i="28" s="1"/>
  <c r="H336" i="114"/>
  <c r="I336" i="114" s="1"/>
  <c r="H333" i="28"/>
  <c r="I333" i="28" s="1"/>
  <c r="N333" i="28" s="1"/>
  <c r="R333" i="28" s="1"/>
  <c r="H333" i="114"/>
  <c r="I333" i="114" s="1"/>
  <c r="H332" i="28"/>
  <c r="I332" i="28" s="1"/>
  <c r="N332" i="28" s="1"/>
  <c r="R332" i="28" s="1"/>
  <c r="H332" i="114"/>
  <c r="I332" i="114" s="1"/>
  <c r="J81" i="114"/>
  <c r="N81" i="114"/>
  <c r="H178" i="28"/>
  <c r="I178" i="28" s="1"/>
  <c r="N178" i="28" s="1"/>
  <c r="R178" i="28" s="1"/>
  <c r="H178" i="114"/>
  <c r="I178" i="114" s="1"/>
  <c r="H338" i="28"/>
  <c r="I338" i="28" s="1"/>
  <c r="J338" i="28" s="1"/>
  <c r="H338" i="114"/>
  <c r="I338" i="114" s="1"/>
  <c r="R132" i="114"/>
  <c r="S132" i="114" s="1"/>
  <c r="O132" i="114"/>
  <c r="O280" i="114"/>
  <c r="R280" i="114"/>
  <c r="S280" i="114" s="1"/>
  <c r="O354" i="114"/>
  <c r="R354" i="114"/>
  <c r="S354" i="114" s="1"/>
  <c r="R356" i="114"/>
  <c r="S356" i="114" s="1"/>
  <c r="O356" i="114"/>
  <c r="O360" i="114"/>
  <c r="R360" i="114"/>
  <c r="S360" i="114" s="1"/>
  <c r="R365" i="114"/>
  <c r="S365" i="114" s="1"/>
  <c r="O365" i="114"/>
  <c r="O368" i="114"/>
  <c r="R368" i="114"/>
  <c r="S368" i="114" s="1"/>
  <c r="O391" i="114"/>
  <c r="R391" i="114"/>
  <c r="S391" i="114" s="1"/>
  <c r="O422" i="114"/>
  <c r="R422" i="114"/>
  <c r="S422" i="114" s="1"/>
  <c r="O454" i="114"/>
  <c r="R454" i="114"/>
  <c r="S454" i="114" s="1"/>
  <c r="R898" i="114"/>
  <c r="S898" i="114" s="1"/>
  <c r="O898" i="114"/>
  <c r="O576" i="114"/>
  <c r="R576" i="114"/>
  <c r="S576" i="114" s="1"/>
  <c r="O646" i="114"/>
  <c r="R646" i="114"/>
  <c r="S646" i="114" s="1"/>
  <c r="O658" i="114"/>
  <c r="R658" i="114"/>
  <c r="S658" i="114" s="1"/>
  <c r="O659" i="114"/>
  <c r="R659" i="114"/>
  <c r="S659" i="114" s="1"/>
  <c r="R663" i="114"/>
  <c r="S663" i="114" s="1"/>
  <c r="O663" i="114"/>
  <c r="O668" i="114"/>
  <c r="R668" i="114"/>
  <c r="S668" i="114" s="1"/>
  <c r="R671" i="114"/>
  <c r="S671" i="114" s="1"/>
  <c r="O671" i="114"/>
  <c r="R678" i="114"/>
  <c r="S678" i="114" s="1"/>
  <c r="O678" i="114"/>
  <c r="R681" i="114"/>
  <c r="S681" i="114" s="1"/>
  <c r="O681" i="114"/>
  <c r="R699" i="114"/>
  <c r="S699" i="114" s="1"/>
  <c r="O699" i="114"/>
  <c r="O801" i="114"/>
  <c r="R801" i="114"/>
  <c r="S801" i="114" s="1"/>
  <c r="O803" i="114"/>
  <c r="R803" i="114"/>
  <c r="S803" i="114" s="1"/>
  <c r="O835" i="114"/>
  <c r="R835" i="114"/>
  <c r="S835" i="114" s="1"/>
  <c r="O838" i="114"/>
  <c r="R838" i="114"/>
  <c r="S838" i="114" s="1"/>
  <c r="R841" i="114"/>
  <c r="S841" i="114" s="1"/>
  <c r="O841" i="114"/>
  <c r="R843" i="114"/>
  <c r="S843" i="114" s="1"/>
  <c r="O843" i="114"/>
  <c r="O845" i="114"/>
  <c r="R845" i="114"/>
  <c r="S845" i="114" s="1"/>
  <c r="R870" i="114"/>
  <c r="S870" i="114" s="1"/>
  <c r="O870" i="114"/>
  <c r="R207" i="114"/>
  <c r="S207" i="114" s="1"/>
  <c r="O207" i="114"/>
  <c r="R281" i="114"/>
  <c r="S281" i="114" s="1"/>
  <c r="O281" i="114"/>
  <c r="R297" i="114"/>
  <c r="S297" i="114" s="1"/>
  <c r="O297" i="114"/>
  <c r="R386" i="114"/>
  <c r="S386" i="114" s="1"/>
  <c r="O386" i="114"/>
  <c r="R420" i="114"/>
  <c r="S420" i="114" s="1"/>
  <c r="O420" i="114"/>
  <c r="R426" i="114"/>
  <c r="S426" i="114" s="1"/>
  <c r="O426" i="114"/>
  <c r="R431" i="114"/>
  <c r="S431" i="114" s="1"/>
  <c r="O431" i="114"/>
  <c r="O481" i="114"/>
  <c r="R481" i="114"/>
  <c r="S481" i="114" s="1"/>
  <c r="O608" i="114"/>
  <c r="R608" i="114"/>
  <c r="S608" i="114" s="1"/>
  <c r="R641" i="114"/>
  <c r="S641" i="114" s="1"/>
  <c r="O641" i="114"/>
  <c r="R657" i="114"/>
  <c r="S657" i="114" s="1"/>
  <c r="O657" i="114"/>
  <c r="R667" i="114"/>
  <c r="S667" i="114" s="1"/>
  <c r="O667" i="114"/>
  <c r="R677" i="114"/>
  <c r="S677" i="114" s="1"/>
  <c r="O677" i="114"/>
  <c r="R680" i="114"/>
  <c r="S680" i="114" s="1"/>
  <c r="O680" i="114"/>
  <c r="O687" i="114"/>
  <c r="R687" i="114"/>
  <c r="S687" i="114" s="1"/>
  <c r="R691" i="114"/>
  <c r="S691" i="114" s="1"/>
  <c r="O691" i="114"/>
  <c r="R701" i="114"/>
  <c r="S701" i="114" s="1"/>
  <c r="O701" i="114"/>
  <c r="O800" i="114"/>
  <c r="R800" i="114"/>
  <c r="S800" i="114" s="1"/>
  <c r="R802" i="114"/>
  <c r="S802" i="114" s="1"/>
  <c r="O802" i="114"/>
  <c r="O836" i="114"/>
  <c r="R836" i="114"/>
  <c r="S836" i="114" s="1"/>
  <c r="R839" i="114"/>
  <c r="S839" i="114" s="1"/>
  <c r="O839" i="114"/>
  <c r="O842" i="114"/>
  <c r="R842" i="114"/>
  <c r="S842" i="114" s="1"/>
  <c r="O844" i="114"/>
  <c r="R844" i="114"/>
  <c r="S844" i="114" s="1"/>
  <c r="O869" i="114"/>
  <c r="R869" i="114"/>
  <c r="S869" i="114" s="1"/>
  <c r="J177" i="114"/>
  <c r="N177" i="114"/>
  <c r="J47" i="114"/>
  <c r="N47" i="114"/>
  <c r="J651" i="114"/>
  <c r="N651" i="114"/>
  <c r="N326" i="114"/>
  <c r="J326" i="114"/>
  <c r="J642" i="114"/>
  <c r="N642" i="114"/>
  <c r="J656" i="114"/>
  <c r="N656" i="114"/>
  <c r="J38" i="114"/>
  <c r="N38" i="114"/>
  <c r="J311" i="114"/>
  <c r="N311" i="114"/>
  <c r="J652" i="114"/>
  <c r="N652" i="114"/>
  <c r="J660" i="114"/>
  <c r="N660" i="114"/>
  <c r="J664" i="114"/>
  <c r="N664" i="114"/>
  <c r="J688" i="114"/>
  <c r="N688" i="114"/>
  <c r="J327" i="114"/>
  <c r="N327" i="114"/>
  <c r="N342" i="114"/>
  <c r="J342" i="114"/>
  <c r="J442" i="114"/>
  <c r="N442" i="114"/>
  <c r="J488" i="114"/>
  <c r="N488" i="114"/>
  <c r="J541" i="114"/>
  <c r="N541" i="114"/>
  <c r="J636" i="114"/>
  <c r="N636" i="114"/>
  <c r="J570" i="114"/>
  <c r="N570" i="114"/>
  <c r="J343" i="114"/>
  <c r="N343" i="114"/>
  <c r="J320" i="114"/>
  <c r="N320" i="114"/>
  <c r="J448" i="114"/>
  <c r="N448" i="114"/>
  <c r="J609" i="114"/>
  <c r="N609" i="114"/>
  <c r="J703" i="114"/>
  <c r="N703" i="114"/>
  <c r="R208" i="114"/>
  <c r="S208" i="114" s="1"/>
  <c r="O208" i="114"/>
  <c r="J312" i="114"/>
  <c r="N312" i="114"/>
  <c r="J568" i="114"/>
  <c r="N568" i="114"/>
  <c r="J33" i="114"/>
  <c r="N33" i="114"/>
  <c r="J644" i="114"/>
  <c r="N644" i="114"/>
  <c r="N493" i="114"/>
  <c r="J493" i="114"/>
  <c r="J655" i="114"/>
  <c r="N655" i="114"/>
  <c r="J14" i="114"/>
  <c r="N14" i="114"/>
  <c r="J219" i="114"/>
  <c r="N219" i="114"/>
  <c r="J313" i="114"/>
  <c r="N313" i="114"/>
  <c r="J419" i="114"/>
  <c r="N419" i="114"/>
  <c r="J634" i="114"/>
  <c r="N634" i="114"/>
  <c r="J653" i="114"/>
  <c r="N653" i="114"/>
  <c r="J661" i="114"/>
  <c r="N661" i="114"/>
  <c r="J832" i="114"/>
  <c r="N832" i="114"/>
  <c r="N335" i="114"/>
  <c r="J335" i="114"/>
  <c r="N337" i="114"/>
  <c r="J337" i="114"/>
  <c r="J540" i="114"/>
  <c r="N540" i="114"/>
  <c r="J569" i="114"/>
  <c r="N569" i="114"/>
  <c r="J8" i="114"/>
  <c r="N8" i="114"/>
  <c r="S838" i="28"/>
  <c r="R644" i="28"/>
  <c r="S644" i="28" s="1"/>
  <c r="O644" i="28"/>
  <c r="N338" i="28"/>
  <c r="R651" i="28"/>
  <c r="S651" i="28" s="1"/>
  <c r="O651" i="28"/>
  <c r="R568" i="28"/>
  <c r="S568" i="28" s="1"/>
  <c r="O568" i="28"/>
  <c r="R342" i="28"/>
  <c r="S342" i="28" s="1"/>
  <c r="O342" i="28"/>
  <c r="R311" i="28"/>
  <c r="S311" i="28" s="1"/>
  <c r="O311" i="28"/>
  <c r="R664" i="28"/>
  <c r="S664" i="28" s="1"/>
  <c r="O664" i="28"/>
  <c r="R343" i="28"/>
  <c r="S343" i="28" s="1"/>
  <c r="O343" i="28"/>
  <c r="S841" i="28"/>
  <c r="R419" i="28"/>
  <c r="S419" i="28" s="1"/>
  <c r="O419" i="28"/>
  <c r="R688" i="28"/>
  <c r="S688" i="28" s="1"/>
  <c r="O688" i="28"/>
  <c r="R642" i="28"/>
  <c r="S642" i="28" s="1"/>
  <c r="O642" i="28"/>
  <c r="R569" i="28"/>
  <c r="S569" i="28" s="1"/>
  <c r="O569" i="28"/>
  <c r="R442" i="28"/>
  <c r="S442" i="28" s="1"/>
  <c r="O442" i="28"/>
  <c r="R312" i="28"/>
  <c r="S312" i="28" s="1"/>
  <c r="O312" i="28"/>
  <c r="R652" i="28"/>
  <c r="S652" i="28" s="1"/>
  <c r="O652" i="28"/>
  <c r="R570" i="28"/>
  <c r="S570" i="28" s="1"/>
  <c r="O570" i="28"/>
  <c r="R609" i="28"/>
  <c r="S609" i="28" s="1"/>
  <c r="O219" i="28"/>
  <c r="O14" i="28"/>
  <c r="R8" i="28"/>
  <c r="S8" i="28" s="1"/>
  <c r="O8" i="28"/>
  <c r="H129" i="62"/>
  <c r="H131" i="62" s="1"/>
  <c r="H81" i="28"/>
  <c r="I81" i="28" s="1"/>
  <c r="N81" i="28" s="1"/>
  <c r="R81" i="28" s="1"/>
  <c r="H443" i="62"/>
  <c r="H444" i="62" s="1"/>
  <c r="H189" i="62"/>
  <c r="H514" i="62"/>
  <c r="H167" i="62"/>
  <c r="E537" i="62"/>
  <c r="H537" i="62" s="1"/>
  <c r="E638" i="62"/>
  <c r="H638" i="62" s="1"/>
  <c r="H202" i="62"/>
  <c r="E209" i="28"/>
  <c r="F209" i="28" s="1"/>
  <c r="H351" i="62"/>
  <c r="E352" i="62"/>
  <c r="G313" i="62"/>
  <c r="H288" i="62"/>
  <c r="C638" i="82"/>
  <c r="D45" i="32"/>
  <c r="D51" i="32"/>
  <c r="F51" i="32" s="1"/>
  <c r="A45" i="32"/>
  <c r="F45" i="32" s="1"/>
  <c r="H45" i="32" s="1"/>
  <c r="E156" i="50"/>
  <c r="G156" i="50" s="1"/>
  <c r="E150" i="50"/>
  <c r="G146" i="50"/>
  <c r="A148" i="50" s="1"/>
  <c r="F139" i="50"/>
  <c r="F135" i="50"/>
  <c r="G131" i="50"/>
  <c r="A133" i="50" s="1"/>
  <c r="A134" i="50" s="1"/>
  <c r="F134" i="50" s="1"/>
  <c r="D116" i="50"/>
  <c r="D115" i="50"/>
  <c r="E97" i="50"/>
  <c r="G96" i="50"/>
  <c r="E89" i="50"/>
  <c r="E149" i="50" s="1"/>
  <c r="E88" i="50"/>
  <c r="E148" i="50" s="1"/>
  <c r="F148" i="50" s="1"/>
  <c r="G86" i="50"/>
  <c r="A88" i="50" s="1"/>
  <c r="F79" i="50"/>
  <c r="F75" i="50"/>
  <c r="G71" i="50"/>
  <c r="A73" i="50" s="1"/>
  <c r="A74" i="50" s="1"/>
  <c r="F74" i="50" s="1"/>
  <c r="D50" i="50"/>
  <c r="D113" i="50" s="1"/>
  <c r="D49" i="50"/>
  <c r="D112" i="50" s="1"/>
  <c r="G33" i="50"/>
  <c r="G32" i="50"/>
  <c r="M31" i="50"/>
  <c r="I27" i="50"/>
  <c r="I26" i="50"/>
  <c r="I25" i="50"/>
  <c r="E25" i="50"/>
  <c r="A24" i="50"/>
  <c r="A25" i="50" s="1"/>
  <c r="F15" i="50"/>
  <c r="F11" i="50"/>
  <c r="A9" i="50"/>
  <c r="A10" i="50" s="1"/>
  <c r="F10" i="50" s="1"/>
  <c r="E156" i="32"/>
  <c r="E150" i="32"/>
  <c r="E97" i="32"/>
  <c r="E157" i="32" s="1"/>
  <c r="G157" i="32" s="1"/>
  <c r="G159" i="32" s="1"/>
  <c r="E89" i="32"/>
  <c r="E149" i="32" s="1"/>
  <c r="E88" i="32"/>
  <c r="E148" i="32" s="1"/>
  <c r="E25" i="32"/>
  <c r="E13" i="4"/>
  <c r="N12" i="4"/>
  <c r="K12" i="4"/>
  <c r="K11" i="4"/>
  <c r="H11" i="4"/>
  <c r="C940" i="28"/>
  <c r="C245" i="82"/>
  <c r="C709" i="28"/>
  <c r="C708" i="28"/>
  <c r="D299" i="25"/>
  <c r="F299" i="25" s="1"/>
  <c r="D300" i="25"/>
  <c r="F300" i="25" s="1"/>
  <c r="D301" i="25"/>
  <c r="F301" i="25" s="1"/>
  <c r="D302" i="25"/>
  <c r="F302" i="25" s="1"/>
  <c r="D303" i="25"/>
  <c r="F303" i="25" s="1"/>
  <c r="C901" i="28"/>
  <c r="G156" i="32"/>
  <c r="G146" i="32"/>
  <c r="A148" i="32" s="1"/>
  <c r="F139" i="32"/>
  <c r="F135" i="32"/>
  <c r="G131" i="32"/>
  <c r="A133" i="32" s="1"/>
  <c r="A134" i="32" s="1"/>
  <c r="F134" i="32" s="1"/>
  <c r="G96" i="32"/>
  <c r="G86" i="32"/>
  <c r="A88" i="32" s="1"/>
  <c r="F79" i="32"/>
  <c r="F75" i="32"/>
  <c r="G71" i="32"/>
  <c r="A73" i="32" s="1"/>
  <c r="F288" i="25"/>
  <c r="F287" i="25"/>
  <c r="D286" i="25"/>
  <c r="F286" i="25" s="1"/>
  <c r="F285" i="25"/>
  <c r="F284" i="25"/>
  <c r="D283" i="25"/>
  <c r="F283" i="25" s="1"/>
  <c r="F282" i="25"/>
  <c r="F281" i="25"/>
  <c r="F280" i="25"/>
  <c r="F279" i="25"/>
  <c r="F278" i="25"/>
  <c r="F277" i="25"/>
  <c r="D266" i="25"/>
  <c r="F266" i="25"/>
  <c r="D265" i="25"/>
  <c r="F265" i="25"/>
  <c r="D264" i="25"/>
  <c r="F264" i="25"/>
  <c r="F269" i="25" s="1"/>
  <c r="D253" i="25" s="1"/>
  <c r="F253" i="25" s="1"/>
  <c r="F261" i="25" s="1"/>
  <c r="F262" i="25" s="1"/>
  <c r="F258" i="25"/>
  <c r="F257" i="25"/>
  <c r="F256" i="25"/>
  <c r="F255" i="25"/>
  <c r="F254" i="25"/>
  <c r="F252" i="25"/>
  <c r="F251" i="25"/>
  <c r="F250" i="25"/>
  <c r="F249" i="25"/>
  <c r="F247" i="25"/>
  <c r="E15" i="4"/>
  <c r="E14" i="4"/>
  <c r="K3152" i="27"/>
  <c r="K3133" i="27"/>
  <c r="L3119" i="27"/>
  <c r="K3103" i="27"/>
  <c r="L3105" i="27"/>
  <c r="K3090" i="27"/>
  <c r="L3092" i="27"/>
  <c r="K3078" i="27"/>
  <c r="L3080" i="27"/>
  <c r="K3061" i="27"/>
  <c r="L3063" i="27"/>
  <c r="K3042" i="27"/>
  <c r="L3044" i="27"/>
  <c r="K3021" i="27"/>
  <c r="M3023" i="27"/>
  <c r="K3009" i="27"/>
  <c r="L3012" i="27"/>
  <c r="L3011" i="27"/>
  <c r="L2965" i="27"/>
  <c r="L2945" i="27"/>
  <c r="L2921" i="27"/>
  <c r="L2860" i="27"/>
  <c r="I2844" i="27"/>
  <c r="I2845" i="27"/>
  <c r="I2907" i="27" s="1"/>
  <c r="I2843" i="27"/>
  <c r="P2851" i="27"/>
  <c r="I2852" i="27"/>
  <c r="I2846" i="27"/>
  <c r="P2850" i="27" s="1"/>
  <c r="C889" i="82"/>
  <c r="C938" i="28"/>
  <c r="G33" i="32"/>
  <c r="G32" i="32"/>
  <c r="G35" i="32" s="1"/>
  <c r="M31" i="32"/>
  <c r="I27" i="32"/>
  <c r="I26" i="32"/>
  <c r="I25" i="32"/>
  <c r="A24" i="32"/>
  <c r="F24" i="32" s="1"/>
  <c r="F15" i="32"/>
  <c r="F11" i="32"/>
  <c r="A9" i="32"/>
  <c r="A10" i="32" s="1"/>
  <c r="F10" i="32" s="1"/>
  <c r="D45" i="50"/>
  <c r="D51" i="50"/>
  <c r="D114" i="50" s="1"/>
  <c r="F114" i="50" s="1"/>
  <c r="C486" i="28"/>
  <c r="D53" i="32"/>
  <c r="D116" i="32" s="1"/>
  <c r="D52" i="32"/>
  <c r="D115" i="32" s="1"/>
  <c r="C877" i="28"/>
  <c r="A197" i="25"/>
  <c r="D181" i="25"/>
  <c r="F181" i="25" s="1"/>
  <c r="D180" i="25"/>
  <c r="D188" i="25" s="1"/>
  <c r="D179" i="25"/>
  <c r="F179" i="25" s="1"/>
  <c r="F163" i="25"/>
  <c r="D162" i="25"/>
  <c r="F162" i="25" s="1"/>
  <c r="D161" i="25"/>
  <c r="F161" i="25" s="1"/>
  <c r="D160" i="25"/>
  <c r="F160" i="25" s="1"/>
  <c r="F159" i="25"/>
  <c r="F140" i="25"/>
  <c r="F139" i="25"/>
  <c r="F138" i="25"/>
  <c r="C138" i="25"/>
  <c r="C161" i="25" s="1"/>
  <c r="F137" i="25"/>
  <c r="F136" i="25"/>
  <c r="F114" i="25"/>
  <c r="F113" i="25"/>
  <c r="F112" i="25"/>
  <c r="F110" i="25"/>
  <c r="F92" i="25"/>
  <c r="F91" i="25"/>
  <c r="F90" i="25"/>
  <c r="F88" i="25"/>
  <c r="F64" i="25"/>
  <c r="F63" i="25"/>
  <c r="F62" i="25"/>
  <c r="F61" i="25"/>
  <c r="F60" i="25"/>
  <c r="D41" i="25"/>
  <c r="F41" i="25" s="1"/>
  <c r="D40" i="25"/>
  <c r="F40" i="25" s="1"/>
  <c r="D39" i="25"/>
  <c r="F39" i="25" s="1"/>
  <c r="D38" i="25"/>
  <c r="F38" i="25" s="1"/>
  <c r="F37" i="25"/>
  <c r="F28" i="25"/>
  <c r="F27" i="25"/>
  <c r="F26" i="25"/>
  <c r="F25" i="25"/>
  <c r="F15" i="25"/>
  <c r="F14" i="25"/>
  <c r="F13" i="25"/>
  <c r="F12" i="25"/>
  <c r="F11" i="25"/>
  <c r="F10" i="25"/>
  <c r="F9" i="25"/>
  <c r="F8" i="25"/>
  <c r="D7" i="25"/>
  <c r="F7" i="25" s="1"/>
  <c r="D6" i="25"/>
  <c r="F6" i="25" s="1"/>
  <c r="D5" i="25"/>
  <c r="F5" i="25" s="1"/>
  <c r="R2860" i="27"/>
  <c r="T2863" i="27"/>
  <c r="P3112" i="27"/>
  <c r="R2893" i="27"/>
  <c r="S2896" i="27"/>
  <c r="P2854" i="27"/>
  <c r="R2854" i="27" s="1"/>
  <c r="P2888" i="27"/>
  <c r="I3911" i="27"/>
  <c r="I3893" i="27"/>
  <c r="I3806" i="27"/>
  <c r="I3497" i="27"/>
  <c r="I3496" i="27"/>
  <c r="N3222" i="27"/>
  <c r="H2911" i="27"/>
  <c r="H2910" i="27"/>
  <c r="H2936" i="27" s="1"/>
  <c r="H2909" i="27"/>
  <c r="H2937" i="27"/>
  <c r="H2905" i="27"/>
  <c r="K2897" i="27"/>
  <c r="L2899" i="27"/>
  <c r="K2882" i="27"/>
  <c r="L2884" i="27"/>
  <c r="I2984" i="27"/>
  <c r="K2881" i="27"/>
  <c r="I2871" i="27"/>
  <c r="I3685" i="27" s="1"/>
  <c r="K3685" i="27" s="1"/>
  <c r="I2870" i="27"/>
  <c r="I2869" i="27"/>
  <c r="I2868" i="27"/>
  <c r="I2867" i="27"/>
  <c r="I3351" i="27" s="1"/>
  <c r="I2866" i="27"/>
  <c r="I2853" i="27"/>
  <c r="I2851" i="27"/>
  <c r="I2849" i="27"/>
  <c r="I3000" i="27" s="1"/>
  <c r="K3000" i="27" s="1"/>
  <c r="D209" i="25"/>
  <c r="C858" i="28"/>
  <c r="C850" i="28"/>
  <c r="C849" i="28"/>
  <c r="C848" i="28"/>
  <c r="C847" i="28"/>
  <c r="B814" i="28"/>
  <c r="A715" i="28"/>
  <c r="B696" i="28"/>
  <c r="B695" i="28"/>
  <c r="C675" i="28"/>
  <c r="C674" i="28"/>
  <c r="C673" i="28"/>
  <c r="C645" i="28"/>
  <c r="C429" i="28"/>
  <c r="C417" i="28"/>
  <c r="C416" i="28"/>
  <c r="C374" i="28"/>
  <c r="C373" i="28"/>
  <c r="C282" i="28"/>
  <c r="H3" i="27"/>
  <c r="J3" i="27"/>
  <c r="O3" i="27"/>
  <c r="Q3" i="27"/>
  <c r="U3" i="27"/>
  <c r="W3" i="27"/>
  <c r="AG6" i="27"/>
  <c r="AK8" i="27"/>
  <c r="X9" i="27"/>
  <c r="X10" i="27" s="1"/>
  <c r="Z9" i="27"/>
  <c r="Z10" i="27" s="1"/>
  <c r="Z11" i="27" s="1"/>
  <c r="AK9" i="27"/>
  <c r="C10" i="27"/>
  <c r="I535" i="27" s="1"/>
  <c r="K535" i="27" s="1"/>
  <c r="W10" i="27"/>
  <c r="AK10" i="27"/>
  <c r="A11" i="27"/>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136" i="27" s="1"/>
  <c r="A137" i="27" s="1"/>
  <c r="A138" i="27" s="1"/>
  <c r="A139" i="27" s="1"/>
  <c r="A140" i="27" s="1"/>
  <c r="A141" i="27" s="1"/>
  <c r="A142" i="27" s="1"/>
  <c r="A144" i="27" s="1"/>
  <c r="A179" i="27" s="1"/>
  <c r="A180" i="27" s="1"/>
  <c r="A191" i="27" s="1"/>
  <c r="A192" i="27" s="1"/>
  <c r="A193" i="27" s="1"/>
  <c r="A194" i="27" s="1"/>
  <c r="A195" i="27" s="1"/>
  <c r="A196" i="27" s="1"/>
  <c r="A197" i="27" s="1"/>
  <c r="A198" i="27" s="1"/>
  <c r="A199" i="27" s="1"/>
  <c r="A200" i="27" s="1"/>
  <c r="A201" i="27" s="1"/>
  <c r="A202" i="27" s="1"/>
  <c r="A203" i="27" s="1"/>
  <c r="A204" i="27" s="1"/>
  <c r="A205" i="27" s="1"/>
  <c r="C11" i="27"/>
  <c r="I1269" i="27" s="1"/>
  <c r="K1269" i="27" s="1"/>
  <c r="P11" i="27"/>
  <c r="R11" i="27" s="1"/>
  <c r="X11" i="27"/>
  <c r="X12" i="27" s="1"/>
  <c r="X13" i="27" s="1"/>
  <c r="X14" i="27" s="1"/>
  <c r="X15" i="27" s="1"/>
  <c r="AK11" i="27"/>
  <c r="C12" i="27"/>
  <c r="I858" i="27" s="1"/>
  <c r="K858" i="27" s="1"/>
  <c r="W12" i="27"/>
  <c r="W36" i="27" s="1"/>
  <c r="AK12" i="27"/>
  <c r="C13" i="27"/>
  <c r="P309" i="27" s="1"/>
  <c r="R309" i="27" s="1"/>
  <c r="W13" i="27"/>
  <c r="W37" i="27" s="1"/>
  <c r="AK13" i="27"/>
  <c r="C14" i="27"/>
  <c r="D14" i="27"/>
  <c r="W14" i="27"/>
  <c r="AK14" i="27"/>
  <c r="C15" i="27"/>
  <c r="W15" i="27"/>
  <c r="AK15" i="27"/>
  <c r="C16" i="27"/>
  <c r="D16" i="27"/>
  <c r="X16" i="27"/>
  <c r="X17" i="27" s="1"/>
  <c r="Z16" i="27"/>
  <c r="Z17" i="27" s="1"/>
  <c r="AC17" i="27" s="1"/>
  <c r="AK16" i="27"/>
  <c r="C17" i="27"/>
  <c r="I1519" i="27" s="1"/>
  <c r="K1519" i="27" s="1"/>
  <c r="D17" i="27"/>
  <c r="AK17" i="27"/>
  <c r="C18" i="27"/>
  <c r="I20" i="27" s="1"/>
  <c r="K20" i="27" s="1"/>
  <c r="X18" i="27"/>
  <c r="X29" i="27"/>
  <c r="Z18" i="27"/>
  <c r="Z29" i="27" s="1"/>
  <c r="AK18" i="27"/>
  <c r="W19" i="27"/>
  <c r="X19" i="27"/>
  <c r="X20" i="27" s="1"/>
  <c r="Z19" i="27"/>
  <c r="Z20" i="27" s="1"/>
  <c r="AC20" i="27" s="1"/>
  <c r="AK19" i="27"/>
  <c r="W20" i="27"/>
  <c r="AK20" i="27"/>
  <c r="X21" i="27"/>
  <c r="AC21" i="27"/>
  <c r="C83" i="27" s="1"/>
  <c r="I1285" i="27" s="1"/>
  <c r="K1285" i="27" s="1"/>
  <c r="AK21" i="27"/>
  <c r="AC22" i="27"/>
  <c r="C84" i="27" s="1"/>
  <c r="AK22" i="27"/>
  <c r="X23" i="27"/>
  <c r="Z23" i="27"/>
  <c r="AC23" i="27" s="1"/>
  <c r="C85" i="27" s="1"/>
  <c r="AK23" i="27"/>
  <c r="AC24" i="27"/>
  <c r="C86" i="27" s="1"/>
  <c r="P704" i="27" s="1"/>
  <c r="R704" i="27" s="1"/>
  <c r="R713" i="27" s="1"/>
  <c r="R715" i="27" s="1"/>
  <c r="AK24" i="27"/>
  <c r="C25" i="27"/>
  <c r="K507" i="27" s="1"/>
  <c r="AC25" i="27"/>
  <c r="C87" i="27" s="1"/>
  <c r="I2166" i="27" s="1"/>
  <c r="K2166" i="27" s="1"/>
  <c r="AK25" i="27"/>
  <c r="C26" i="27"/>
  <c r="AC26" i="27"/>
  <c r="C88" i="27" s="1"/>
  <c r="AK26" i="27"/>
  <c r="C27" i="27"/>
  <c r="I140" i="27" s="1"/>
  <c r="K140" i="27" s="1"/>
  <c r="AC27" i="27"/>
  <c r="C89" i="27" s="1"/>
  <c r="AK27" i="27"/>
  <c r="AC28" i="27"/>
  <c r="C90" i="27" s="1"/>
  <c r="I947" i="27" s="1"/>
  <c r="K947" i="27" s="1"/>
  <c r="AK28" i="27"/>
  <c r="C29" i="27"/>
  <c r="W29" i="27"/>
  <c r="AK29" i="27"/>
  <c r="C30" i="27"/>
  <c r="I887" i="27" s="1"/>
  <c r="K887" i="27" s="1"/>
  <c r="K890" i="27" s="1"/>
  <c r="D30" i="27"/>
  <c r="P212" i="27" s="1"/>
  <c r="R212" i="27" s="1"/>
  <c r="AC30" i="27"/>
  <c r="C136" i="27" s="1"/>
  <c r="I1168" i="27" s="1"/>
  <c r="K1168" i="27" s="1"/>
  <c r="AK30" i="27"/>
  <c r="C31" i="27"/>
  <c r="D31" i="27"/>
  <c r="AK31" i="27"/>
  <c r="D32" i="27"/>
  <c r="I1061" i="27" s="1"/>
  <c r="K1061" i="27" s="1"/>
  <c r="AC32" i="27"/>
  <c r="C138" i="27" s="1"/>
  <c r="I1504" i="27" s="1"/>
  <c r="K1504" i="27" s="1"/>
  <c r="K1511" i="27" s="1"/>
  <c r="K1513" i="27" s="1"/>
  <c r="I851" i="27" s="1"/>
  <c r="K851" i="27" s="1"/>
  <c r="AK32" i="27"/>
  <c r="D33" i="27"/>
  <c r="AC33" i="27"/>
  <c r="C139" i="27" s="1"/>
  <c r="AK33" i="27"/>
  <c r="W34" i="27"/>
  <c r="Y34" i="27"/>
  <c r="AK34" i="27"/>
  <c r="W35" i="27"/>
  <c r="AK35" i="27"/>
  <c r="AK36" i="27"/>
  <c r="AC38" i="27"/>
  <c r="D40" i="27"/>
  <c r="I1490" i="27" s="1"/>
  <c r="K1490" i="27" s="1"/>
  <c r="C41" i="27"/>
  <c r="P513" i="27" s="1"/>
  <c r="R513" i="27" s="1"/>
  <c r="C61" i="27"/>
  <c r="K132" i="27" s="1"/>
  <c r="K133" i="27" s="1"/>
  <c r="D61" i="27"/>
  <c r="C66" i="27"/>
  <c r="I749" i="27" s="1"/>
  <c r="K749" i="27" s="1"/>
  <c r="C67" i="27"/>
  <c r="C141" i="27"/>
  <c r="I152" i="27"/>
  <c r="K152" i="27" s="1"/>
  <c r="I154" i="27"/>
  <c r="K154" i="27" s="1"/>
  <c r="K156" i="27"/>
  <c r="I184" i="27"/>
  <c r="K184" i="27"/>
  <c r="K185" i="27"/>
  <c r="P211" i="27"/>
  <c r="R211" i="27" s="1"/>
  <c r="P213" i="27"/>
  <c r="R213" i="27" s="1"/>
  <c r="P214" i="27"/>
  <c r="R214" i="27" s="1"/>
  <c r="P215" i="27"/>
  <c r="R215" i="27" s="1"/>
  <c r="P216" i="27"/>
  <c r="R216" i="27" s="1"/>
  <c r="P217" i="27"/>
  <c r="R217" i="27" s="1"/>
  <c r="P218" i="27"/>
  <c r="R218" i="27" s="1"/>
  <c r="I240" i="27"/>
  <c r="K240" i="27" s="1"/>
  <c r="K244" i="27"/>
  <c r="K255" i="27"/>
  <c r="K256" i="27"/>
  <c r="K282" i="27"/>
  <c r="H310" i="27"/>
  <c r="H332" i="27"/>
  <c r="F334" i="27"/>
  <c r="H334" i="27"/>
  <c r="F335" i="27"/>
  <c r="H352" i="27"/>
  <c r="F354" i="27"/>
  <c r="H354" i="27"/>
  <c r="F355" i="27"/>
  <c r="P366" i="27"/>
  <c r="R366" i="27" s="1"/>
  <c r="H376" i="27"/>
  <c r="F378" i="27"/>
  <c r="H378" i="27"/>
  <c r="H407" i="27"/>
  <c r="F409" i="27"/>
  <c r="H409" i="27"/>
  <c r="P430" i="27"/>
  <c r="R430" i="27"/>
  <c r="P432" i="27"/>
  <c r="R432" i="27"/>
  <c r="P438" i="27"/>
  <c r="R438" i="27"/>
  <c r="P439" i="27"/>
  <c r="R439" i="27"/>
  <c r="P440" i="27"/>
  <c r="R440" i="27"/>
  <c r="P449" i="27"/>
  <c r="R449" i="27"/>
  <c r="P451" i="27"/>
  <c r="R451" i="27"/>
  <c r="P456" i="27"/>
  <c r="R456" i="27"/>
  <c r="P457" i="27"/>
  <c r="R457" i="27"/>
  <c r="P458" i="27"/>
  <c r="R458" i="27"/>
  <c r="P469" i="27"/>
  <c r="R469" i="27"/>
  <c r="P474" i="27"/>
  <c r="R474" i="27"/>
  <c r="P475" i="27"/>
  <c r="R475" i="27"/>
  <c r="P476" i="27"/>
  <c r="R476" i="27"/>
  <c r="I484" i="27"/>
  <c r="K484" i="27"/>
  <c r="P491" i="27"/>
  <c r="R491" i="27"/>
  <c r="P493" i="27"/>
  <c r="R493" i="27" s="1"/>
  <c r="P494" i="27"/>
  <c r="R494" i="27" s="1"/>
  <c r="R499" i="27"/>
  <c r="I500" i="27"/>
  <c r="K500" i="27" s="1"/>
  <c r="P509" i="27"/>
  <c r="R509" i="27" s="1"/>
  <c r="P511" i="27"/>
  <c r="R511" i="27" s="1"/>
  <c r="P512" i="27"/>
  <c r="R512" i="27" s="1"/>
  <c r="R517" i="27"/>
  <c r="J527" i="27"/>
  <c r="J528" i="27"/>
  <c r="J529" i="27"/>
  <c r="P529" i="27"/>
  <c r="R529" i="27" s="1"/>
  <c r="J530" i="27"/>
  <c r="J531" i="27"/>
  <c r="P531" i="27"/>
  <c r="R531" i="27" s="1"/>
  <c r="P532" i="27"/>
  <c r="R532" i="27" s="1"/>
  <c r="P534" i="27"/>
  <c r="R534" i="27" s="1"/>
  <c r="P536" i="27"/>
  <c r="R536" i="27" s="1"/>
  <c r="R537" i="27"/>
  <c r="J543" i="27"/>
  <c r="J544" i="27"/>
  <c r="J545" i="27"/>
  <c r="J546" i="27"/>
  <c r="J547" i="27"/>
  <c r="P553" i="27"/>
  <c r="R553" i="27" s="1"/>
  <c r="P555" i="27"/>
  <c r="R555" i="27" s="1"/>
  <c r="I559" i="27"/>
  <c r="K559" i="27" s="1"/>
  <c r="P560" i="27"/>
  <c r="R560" i="27" s="1"/>
  <c r="P561" i="27"/>
  <c r="R561" i="27" s="1"/>
  <c r="P562" i="27"/>
  <c r="R562" i="27" s="1"/>
  <c r="J568" i="27"/>
  <c r="J569" i="27"/>
  <c r="J570" i="27"/>
  <c r="J571" i="27"/>
  <c r="J572" i="27"/>
  <c r="I575" i="27"/>
  <c r="K575" i="27" s="1"/>
  <c r="J583" i="27"/>
  <c r="J584" i="27"/>
  <c r="J585" i="27"/>
  <c r="J586" i="27"/>
  <c r="J587" i="27"/>
  <c r="I590" i="27"/>
  <c r="K590" i="27" s="1"/>
  <c r="C593" i="27"/>
  <c r="P600" i="27"/>
  <c r="R600" i="27" s="1"/>
  <c r="P607" i="27"/>
  <c r="R607" i="27" s="1"/>
  <c r="P618" i="27"/>
  <c r="R618" i="27" s="1"/>
  <c r="P620" i="27"/>
  <c r="R620" i="27" s="1"/>
  <c r="P630" i="27"/>
  <c r="R630" i="27" s="1"/>
  <c r="P636" i="27"/>
  <c r="R636" i="27" s="1"/>
  <c r="P637" i="27"/>
  <c r="R637" i="27" s="1"/>
  <c r="P638" i="27"/>
  <c r="R638" i="27" s="1"/>
  <c r="I643" i="27"/>
  <c r="K643" i="27" s="1"/>
  <c r="I644" i="27"/>
  <c r="K644" i="27" s="1"/>
  <c r="K645" i="27"/>
  <c r="P648" i="27"/>
  <c r="R648" i="27" s="1"/>
  <c r="R652" i="27" s="1"/>
  <c r="P658" i="27"/>
  <c r="R658" i="27" s="1"/>
  <c r="R662" i="27" s="1"/>
  <c r="I662" i="27"/>
  <c r="K662" i="27" s="1"/>
  <c r="I663" i="27"/>
  <c r="K663" i="27" s="1"/>
  <c r="K664" i="27"/>
  <c r="P668" i="27"/>
  <c r="R668" i="27" s="1"/>
  <c r="R672" i="27" s="1"/>
  <c r="P679" i="27"/>
  <c r="R679" i="27" s="1"/>
  <c r="R683" i="27" s="1"/>
  <c r="I680" i="27"/>
  <c r="K680" i="27" s="1"/>
  <c r="I681" i="27"/>
  <c r="K681" i="27" s="1"/>
  <c r="I683" i="27"/>
  <c r="K683" i="27" s="1"/>
  <c r="I689" i="27"/>
  <c r="K689" i="27" s="1"/>
  <c r="P690" i="27"/>
  <c r="R690" i="27" s="1"/>
  <c r="P692" i="27"/>
  <c r="R692" i="27" s="1"/>
  <c r="P693" i="27"/>
  <c r="R693" i="27" s="1"/>
  <c r="P694" i="27"/>
  <c r="R694" i="27" s="1"/>
  <c r="P695" i="27"/>
  <c r="R695" i="27" s="1"/>
  <c r="P705" i="27"/>
  <c r="R705" i="27" s="1"/>
  <c r="I706" i="27"/>
  <c r="P706" i="27"/>
  <c r="R706" i="27" s="1"/>
  <c r="P707" i="27"/>
  <c r="R707" i="27" s="1"/>
  <c r="I708" i="27"/>
  <c r="P708" i="27"/>
  <c r="R708" i="27" s="1"/>
  <c r="P709" i="27"/>
  <c r="R709" i="27" s="1"/>
  <c r="P710" i="27"/>
  <c r="R710" i="27" s="1"/>
  <c r="P721" i="27"/>
  <c r="R721" i="27" s="1"/>
  <c r="I722" i="27"/>
  <c r="K722" i="27" s="1"/>
  <c r="I743" i="27" s="1"/>
  <c r="K743" i="27" s="1"/>
  <c r="I723" i="27"/>
  <c r="K723" i="27" s="1"/>
  <c r="P723" i="27"/>
  <c r="R723" i="27" s="1"/>
  <c r="K724" i="27"/>
  <c r="P724" i="27"/>
  <c r="R724" i="27" s="1"/>
  <c r="I725" i="27"/>
  <c r="K725" i="27" s="1"/>
  <c r="P725" i="27"/>
  <c r="R725" i="27" s="1"/>
  <c r="P726" i="27"/>
  <c r="R726" i="27" s="1"/>
  <c r="I727" i="27"/>
  <c r="K727" i="27" s="1"/>
  <c r="K728" i="27"/>
  <c r="K729" i="27"/>
  <c r="R740" i="27"/>
  <c r="R745" i="27"/>
  <c r="I746" i="27"/>
  <c r="K746" i="27" s="1"/>
  <c r="I747" i="27"/>
  <c r="K747" i="27" s="1"/>
  <c r="K750" i="27"/>
  <c r="K751" i="27"/>
  <c r="K752" i="27"/>
  <c r="R753" i="27"/>
  <c r="A754" i="27"/>
  <c r="P762" i="27"/>
  <c r="R762" i="27" s="1"/>
  <c r="R769" i="27" s="1"/>
  <c r="R771" i="27" s="1"/>
  <c r="P764" i="27"/>
  <c r="R764" i="27" s="1"/>
  <c r="R779" i="27"/>
  <c r="R792" i="27"/>
  <c r="P782" i="27"/>
  <c r="R782" i="27" s="1"/>
  <c r="I783" i="27"/>
  <c r="K783" i="27" s="1"/>
  <c r="R783" i="27"/>
  <c r="R784" i="27"/>
  <c r="R785" i="27"/>
  <c r="R786" i="27"/>
  <c r="R788" i="27"/>
  <c r="R789" i="27"/>
  <c r="R798" i="27"/>
  <c r="R810" i="27" s="1"/>
  <c r="P801" i="27"/>
  <c r="R801" i="27" s="1"/>
  <c r="R802" i="27"/>
  <c r="R803" i="27"/>
  <c r="R804" i="27"/>
  <c r="R805" i="27"/>
  <c r="R806" i="27"/>
  <c r="R807" i="27"/>
  <c r="K817" i="27"/>
  <c r="K818" i="27"/>
  <c r="K819" i="27"/>
  <c r="K820" i="27"/>
  <c r="K823" i="27"/>
  <c r="I824" i="27"/>
  <c r="K824" i="27" s="1"/>
  <c r="R834" i="27"/>
  <c r="R847" i="27" s="1"/>
  <c r="K835" i="27"/>
  <c r="K836" i="27"/>
  <c r="K837" i="27"/>
  <c r="P837" i="27"/>
  <c r="R837" i="27" s="1"/>
  <c r="K838" i="27"/>
  <c r="R838" i="27"/>
  <c r="R839" i="27"/>
  <c r="R840" i="27"/>
  <c r="K841" i="27"/>
  <c r="R841" i="27"/>
  <c r="R843" i="27"/>
  <c r="R844" i="27"/>
  <c r="K853" i="27"/>
  <c r="K854" i="27"/>
  <c r="H855" i="27"/>
  <c r="K855" i="27"/>
  <c r="P855" i="27"/>
  <c r="R855" i="27" s="1"/>
  <c r="K856" i="27"/>
  <c r="P856" i="27"/>
  <c r="R856" i="27" s="1"/>
  <c r="I857" i="27"/>
  <c r="K857" i="27" s="1"/>
  <c r="H859" i="27"/>
  <c r="K859" i="27"/>
  <c r="I860" i="27"/>
  <c r="K860" i="27" s="1"/>
  <c r="R869" i="27"/>
  <c r="R870" i="27"/>
  <c r="R871" i="27"/>
  <c r="I914" i="27"/>
  <c r="K914" i="27" s="1"/>
  <c r="I915" i="27"/>
  <c r="I916" i="27"/>
  <c r="I917" i="27"/>
  <c r="I918" i="27"/>
  <c r="K918" i="27" s="1"/>
  <c r="I919" i="27"/>
  <c r="I920" i="27"/>
  <c r="I950" i="27"/>
  <c r="K950" i="27" s="1"/>
  <c r="I951" i="27"/>
  <c r="K951" i="27" s="1"/>
  <c r="I952" i="27"/>
  <c r="K952" i="27" s="1"/>
  <c r="I953" i="27"/>
  <c r="K953" i="27" s="1"/>
  <c r="I954" i="27"/>
  <c r="K954" i="27" s="1"/>
  <c r="I955" i="27"/>
  <c r="K955" i="27" s="1"/>
  <c r="I979" i="27"/>
  <c r="K979" i="27" s="1"/>
  <c r="I980" i="27"/>
  <c r="K980" i="27" s="1"/>
  <c r="I981" i="27"/>
  <c r="K981" i="27" s="1"/>
  <c r="I982" i="27"/>
  <c r="K982" i="27" s="1"/>
  <c r="I983" i="27"/>
  <c r="K983" i="27" s="1"/>
  <c r="I984" i="27"/>
  <c r="K984" i="27" s="1"/>
  <c r="I1013" i="27"/>
  <c r="I1014" i="27"/>
  <c r="I2525" i="27" s="1"/>
  <c r="K2525" i="27" s="1"/>
  <c r="I1015" i="27"/>
  <c r="I1016" i="27"/>
  <c r="K1016" i="27" s="1"/>
  <c r="I1017" i="27"/>
  <c r="I1018" i="27"/>
  <c r="K1018" i="27" s="1"/>
  <c r="I1019" i="27"/>
  <c r="I1020" i="27"/>
  <c r="K1020" i="27" s="1"/>
  <c r="I1030" i="27"/>
  <c r="K1030" i="27" s="1"/>
  <c r="I1032" i="27"/>
  <c r="K1032" i="27" s="1"/>
  <c r="I1033" i="27"/>
  <c r="K1033" i="27" s="1"/>
  <c r="I1034" i="27"/>
  <c r="K1034" i="27" s="1"/>
  <c r="I1035" i="27"/>
  <c r="K1035" i="27" s="1"/>
  <c r="I1045" i="27"/>
  <c r="K1045" i="27" s="1"/>
  <c r="I1047" i="27"/>
  <c r="K1047" i="27" s="1"/>
  <c r="I1048" i="27"/>
  <c r="K1048" i="27" s="1"/>
  <c r="I1049" i="27"/>
  <c r="K1049" i="27" s="1"/>
  <c r="I1050" i="27"/>
  <c r="K1050" i="27" s="1"/>
  <c r="I1060" i="27"/>
  <c r="K1060" i="27" s="1"/>
  <c r="I1062" i="27"/>
  <c r="K1062" i="27" s="1"/>
  <c r="I1063" i="27"/>
  <c r="K1063" i="27" s="1"/>
  <c r="I1064" i="27"/>
  <c r="K1064" i="27" s="1"/>
  <c r="K1086" i="27"/>
  <c r="I1087" i="27"/>
  <c r="K1088" i="27"/>
  <c r="I1089" i="27"/>
  <c r="K1089" i="27" s="1"/>
  <c r="K1090" i="27"/>
  <c r="K1091" i="27"/>
  <c r="I1101" i="27"/>
  <c r="K1101" i="27" s="1"/>
  <c r="I1102" i="27"/>
  <c r="K1102" i="27" s="1"/>
  <c r="I1103" i="27"/>
  <c r="K1103" i="27" s="1"/>
  <c r="I1114" i="27"/>
  <c r="K1114" i="27" s="1"/>
  <c r="I1115" i="27"/>
  <c r="K1115" i="27" s="1"/>
  <c r="I1116" i="27"/>
  <c r="K1116" i="27" s="1"/>
  <c r="I1131" i="27"/>
  <c r="K1131" i="27" s="1"/>
  <c r="K1132" i="27"/>
  <c r="K1138" i="27" s="1"/>
  <c r="K1140" i="27" s="1"/>
  <c r="K1133" i="27"/>
  <c r="I1134" i="27"/>
  <c r="K1134" i="27" s="1"/>
  <c r="I1146" i="27"/>
  <c r="K1146" i="27" s="1"/>
  <c r="I1156" i="27"/>
  <c r="K1156" i="27" s="1"/>
  <c r="I1158" i="27"/>
  <c r="K1158" i="27" s="1"/>
  <c r="I1173" i="27"/>
  <c r="K1173" i="27" s="1"/>
  <c r="I1175" i="27"/>
  <c r="K1175" i="27" s="1"/>
  <c r="I1176" i="27"/>
  <c r="K1176" i="27" s="1"/>
  <c r="I1177" i="27"/>
  <c r="K1177" i="27" s="1"/>
  <c r="I1179" i="27"/>
  <c r="K1179" i="27" s="1"/>
  <c r="I1181" i="27"/>
  <c r="K1181" i="27" s="1"/>
  <c r="I1182" i="27"/>
  <c r="K1182" i="27" s="1"/>
  <c r="I1183" i="27"/>
  <c r="K1183" i="27" s="1"/>
  <c r="I1184" i="27"/>
  <c r="K1184" i="27" s="1"/>
  <c r="I1185" i="27"/>
  <c r="K1185" i="27" s="1"/>
  <c r="I1198" i="27"/>
  <c r="K1198" i="27" s="1"/>
  <c r="I1204" i="27"/>
  <c r="K1204" i="27" s="1"/>
  <c r="I1205" i="27"/>
  <c r="K1205" i="27" s="1"/>
  <c r="I1206" i="27"/>
  <c r="K1206" i="27" s="1"/>
  <c r="I1208" i="27"/>
  <c r="K1208" i="27" s="1"/>
  <c r="I1209" i="27"/>
  <c r="K1209" i="27" s="1"/>
  <c r="I1219" i="27"/>
  <c r="K1219" i="27" s="1"/>
  <c r="I1220" i="27"/>
  <c r="K1220" i="27" s="1"/>
  <c r="I1222" i="27"/>
  <c r="K1222" i="27" s="1"/>
  <c r="I1236" i="27"/>
  <c r="K1236" i="27" s="1"/>
  <c r="I1238" i="27"/>
  <c r="K1238" i="27" s="1"/>
  <c r="I1239" i="27"/>
  <c r="K1239" i="27" s="1"/>
  <c r="I1257" i="27"/>
  <c r="K1257" i="27" s="1"/>
  <c r="I1271" i="27"/>
  <c r="K1271" i="27" s="1"/>
  <c r="I1288" i="27"/>
  <c r="K1288" i="27" s="1"/>
  <c r="I1292" i="27"/>
  <c r="K1292" i="27" s="1"/>
  <c r="I1307" i="27"/>
  <c r="K1307" i="27" s="1"/>
  <c r="I1310" i="27"/>
  <c r="K1310" i="27" s="1"/>
  <c r="I1312" i="27"/>
  <c r="K1312" i="27" s="1"/>
  <c r="I1314" i="27"/>
  <c r="K1314" i="27" s="1"/>
  <c r="I1326" i="27"/>
  <c r="K1326" i="27" s="1"/>
  <c r="I1327" i="27"/>
  <c r="K1327" i="27" s="1"/>
  <c r="I1340" i="27"/>
  <c r="K1340" i="27" s="1"/>
  <c r="I1352" i="27"/>
  <c r="K1352" i="27" s="1"/>
  <c r="I1365" i="27"/>
  <c r="K1365" i="27" s="1"/>
  <c r="I1367" i="27"/>
  <c r="K1367" i="27" s="1"/>
  <c r="I1368" i="27"/>
  <c r="K1368" i="27" s="1"/>
  <c r="I1385" i="27"/>
  <c r="K1385" i="27" s="1"/>
  <c r="I1410" i="27"/>
  <c r="K1410" i="27" s="1"/>
  <c r="I1424" i="27"/>
  <c r="K1424" i="27" s="1"/>
  <c r="I1436" i="27"/>
  <c r="K1436" i="27" s="1"/>
  <c r="I1437" i="27"/>
  <c r="K1437" i="27" s="1"/>
  <c r="I1439" i="27"/>
  <c r="K1439" i="27" s="1"/>
  <c r="K1448" i="27"/>
  <c r="I1449" i="27"/>
  <c r="K1449" i="27" s="1"/>
  <c r="I1451" i="27"/>
  <c r="K1451" i="27" s="1"/>
  <c r="I1463" i="27"/>
  <c r="K1463" i="27" s="1"/>
  <c r="I1464" i="27"/>
  <c r="K1464" i="27" s="1"/>
  <c r="I1465" i="27"/>
  <c r="K1465" i="27" s="1"/>
  <c r="I1466" i="27"/>
  <c r="K1466" i="27" s="1"/>
  <c r="I1478" i="27"/>
  <c r="K1478" i="27" s="1"/>
  <c r="I1479" i="27"/>
  <c r="K1479" i="27" s="1"/>
  <c r="I1492" i="27"/>
  <c r="K1492" i="27" s="1"/>
  <c r="K1493" i="27"/>
  <c r="I1494" i="27"/>
  <c r="K1494" i="27" s="1"/>
  <c r="I1495" i="27"/>
  <c r="K1495" i="27" s="1"/>
  <c r="I1505" i="27"/>
  <c r="K1505" i="27" s="1"/>
  <c r="O1506" i="27"/>
  <c r="I1507" i="27"/>
  <c r="K1507" i="27" s="1"/>
  <c r="O1507" i="27"/>
  <c r="I1508" i="27"/>
  <c r="K1508" i="27" s="1"/>
  <c r="K1509" i="27"/>
  <c r="I1518" i="27"/>
  <c r="K1518" i="27" s="1"/>
  <c r="I1520" i="27"/>
  <c r="K1520" i="27" s="1"/>
  <c r="I1521" i="27"/>
  <c r="K1521" i="27" s="1"/>
  <c r="K1522" i="27"/>
  <c r="I1533" i="27"/>
  <c r="K1533" i="27" s="1"/>
  <c r="I1534" i="27"/>
  <c r="K1534" i="27" s="1"/>
  <c r="I1545" i="27"/>
  <c r="K1545" i="27" s="1"/>
  <c r="I1557" i="27"/>
  <c r="K1557" i="27" s="1"/>
  <c r="I1558" i="27"/>
  <c r="K1558" i="27" s="1"/>
  <c r="I1559" i="27"/>
  <c r="K1559" i="27" s="1"/>
  <c r="I1560" i="27"/>
  <c r="K1560" i="27" s="1"/>
  <c r="I1561" i="27"/>
  <c r="K1561" i="27" s="1"/>
  <c r="I1562" i="27"/>
  <c r="K1562" i="27" s="1"/>
  <c r="I1576" i="27"/>
  <c r="K1576" i="27" s="1"/>
  <c r="I1579" i="27"/>
  <c r="K1579" i="27" s="1"/>
  <c r="K1597" i="27"/>
  <c r="K1601" i="27" s="1"/>
  <c r="K1598" i="27"/>
  <c r="K1609" i="27"/>
  <c r="K1613" i="27" s="1"/>
  <c r="K1618" i="27"/>
  <c r="K1621" i="27" s="1"/>
  <c r="K1625" i="27"/>
  <c r="K1628" i="27" s="1"/>
  <c r="I1640" i="27"/>
  <c r="K1640" i="27" s="1"/>
  <c r="K1652" i="27"/>
  <c r="K1653" i="27"/>
  <c r="K1654" i="27"/>
  <c r="I1681" i="27"/>
  <c r="K1681" i="27" s="1"/>
  <c r="K1682" i="27"/>
  <c r="K1685" i="27"/>
  <c r="K1686" i="27"/>
  <c r="K1687" i="27"/>
  <c r="I1688" i="27"/>
  <c r="K1688" i="27" s="1"/>
  <c r="K1699" i="27"/>
  <c r="K1700" i="27"/>
  <c r="K1701" i="27"/>
  <c r="I1702" i="27"/>
  <c r="K1702" i="27" s="1"/>
  <c r="I1711" i="27"/>
  <c r="K1711" i="27" s="1"/>
  <c r="K1713" i="27"/>
  <c r="K1714" i="27"/>
  <c r="I1715" i="27"/>
  <c r="K1715" i="27" s="1"/>
  <c r="K1716" i="27"/>
  <c r="K1717" i="27"/>
  <c r="K1724" i="27"/>
  <c r="K1727" i="27"/>
  <c r="I1735" i="27"/>
  <c r="K1735" i="27" s="1"/>
  <c r="I1737" i="27"/>
  <c r="K1737" i="27" s="1"/>
  <c r="I1738" i="27"/>
  <c r="K1738" i="27" s="1"/>
  <c r="I1740" i="27"/>
  <c r="K1740" i="27" s="1"/>
  <c r="I1742" i="27"/>
  <c r="K1742" i="27" s="1"/>
  <c r="I1753" i="27"/>
  <c r="K1753" i="27" s="1"/>
  <c r="I1755" i="27"/>
  <c r="K1755" i="27" s="1"/>
  <c r="I1756" i="27"/>
  <c r="K1756" i="27" s="1"/>
  <c r="I1760" i="27"/>
  <c r="K1760" i="27" s="1"/>
  <c r="I1771" i="27"/>
  <c r="K1771" i="27" s="1"/>
  <c r="I1773" i="27"/>
  <c r="K1773" i="27" s="1"/>
  <c r="I1774" i="27"/>
  <c r="K1774" i="27" s="1"/>
  <c r="I1776" i="27"/>
  <c r="K1776" i="27" s="1"/>
  <c r="I1778" i="27"/>
  <c r="K1778" i="27" s="1"/>
  <c r="I1801" i="27"/>
  <c r="K1801" i="27" s="1"/>
  <c r="I1809" i="27"/>
  <c r="K1809" i="27" s="1"/>
  <c r="I1817" i="27"/>
  <c r="I1818" i="27" s="1"/>
  <c r="K1818" i="27" s="1"/>
  <c r="I1829" i="27"/>
  <c r="K1829" i="27" s="1"/>
  <c r="I1832" i="27"/>
  <c r="K1832" i="27" s="1"/>
  <c r="I1833" i="27"/>
  <c r="K1833" i="27" s="1"/>
  <c r="I1835" i="27"/>
  <c r="K1835" i="27" s="1"/>
  <c r="I1844" i="27"/>
  <c r="I1845" i="27" s="1"/>
  <c r="K1845" i="27" s="1"/>
  <c r="I1858" i="27"/>
  <c r="K1858" i="27" s="1"/>
  <c r="I1865" i="27"/>
  <c r="K1865" i="27" s="1"/>
  <c r="I1890" i="27"/>
  <c r="K1890" i="27" s="1"/>
  <c r="I1891" i="27"/>
  <c r="K1891" i="27" s="1"/>
  <c r="I1894" i="27"/>
  <c r="K1894" i="27" s="1"/>
  <c r="I1896" i="27"/>
  <c r="K1896" i="27" s="1"/>
  <c r="I1908" i="27"/>
  <c r="K1908" i="27" s="1"/>
  <c r="I1915" i="27"/>
  <c r="K1915" i="27" s="1"/>
  <c r="I1917" i="27"/>
  <c r="K1917" i="27" s="1"/>
  <c r="I1928" i="27"/>
  <c r="K1928" i="27" s="1"/>
  <c r="I1931" i="27"/>
  <c r="K1931" i="27" s="1"/>
  <c r="I1932" i="27"/>
  <c r="K1932" i="27" s="1"/>
  <c r="I1934" i="27"/>
  <c r="K1934" i="27" s="1"/>
  <c r="I1947" i="27"/>
  <c r="K1947" i="27" s="1"/>
  <c r="I1949" i="27"/>
  <c r="K1949" i="27" s="1"/>
  <c r="I1950" i="27"/>
  <c r="K1950" i="27" s="1"/>
  <c r="I1951" i="27"/>
  <c r="K1951" i="27" s="1"/>
  <c r="I1953" i="27"/>
  <c r="K1953" i="27" s="1"/>
  <c r="I1954" i="27"/>
  <c r="K1954" i="27" s="1"/>
  <c r="I1972" i="27"/>
  <c r="K1972" i="27" s="1"/>
  <c r="I1973" i="27"/>
  <c r="K1973" i="27" s="1"/>
  <c r="I1974" i="27"/>
  <c r="K1974" i="27" s="1"/>
  <c r="I1975" i="27"/>
  <c r="K1975" i="27" s="1"/>
  <c r="I1976" i="27"/>
  <c r="K1976" i="27" s="1"/>
  <c r="I1996" i="27"/>
  <c r="K1996" i="27" s="1"/>
  <c r="I1997" i="27"/>
  <c r="K1997" i="27" s="1"/>
  <c r="I1998" i="27"/>
  <c r="K1998" i="27" s="1"/>
  <c r="I1999" i="27"/>
  <c r="K1999" i="27" s="1"/>
  <c r="I2000" i="27"/>
  <c r="K2000" i="27" s="1"/>
  <c r="K2016" i="27"/>
  <c r="K2017" i="27"/>
  <c r="K2018" i="27"/>
  <c r="I2027" i="27"/>
  <c r="K2027" i="27" s="1"/>
  <c r="I2029" i="27"/>
  <c r="K2029" i="27" s="1"/>
  <c r="I2030" i="27"/>
  <c r="K2030" i="27" s="1"/>
  <c r="I2031" i="27"/>
  <c r="K2031" i="27" s="1"/>
  <c r="I2039" i="27"/>
  <c r="K2039" i="27" s="1"/>
  <c r="K2042" i="27" s="1"/>
  <c r="I2047" i="27"/>
  <c r="K2047" i="27" s="1"/>
  <c r="I2048" i="27"/>
  <c r="K2048" i="27" s="1"/>
  <c r="I2049" i="27"/>
  <c r="K2049" i="27" s="1"/>
  <c r="I2050" i="27"/>
  <c r="K2050" i="27" s="1"/>
  <c r="I2052" i="27"/>
  <c r="K2052" i="27" s="1"/>
  <c r="I2053" i="27"/>
  <c r="K2053" i="27" s="1"/>
  <c r="I2054" i="27"/>
  <c r="K2054" i="27" s="1"/>
  <c r="I2056" i="27"/>
  <c r="K2056" i="27" s="1"/>
  <c r="I2067" i="27"/>
  <c r="K2067" i="27" s="1"/>
  <c r="I2068" i="27"/>
  <c r="K2068" i="27" s="1"/>
  <c r="I2069" i="27"/>
  <c r="K2069" i="27" s="1"/>
  <c r="I2070" i="27"/>
  <c r="K2070" i="27" s="1"/>
  <c r="I2072" i="27"/>
  <c r="K2072" i="27" s="1"/>
  <c r="I2074" i="27"/>
  <c r="K2074" i="27" s="1"/>
  <c r="I2076" i="27"/>
  <c r="K2076" i="27" s="1"/>
  <c r="I2086" i="27"/>
  <c r="K2086" i="27" s="1"/>
  <c r="I2087" i="27"/>
  <c r="K2087" i="27" s="1"/>
  <c r="H2097" i="27"/>
  <c r="I2099" i="27"/>
  <c r="K2099" i="27" s="1"/>
  <c r="I2100" i="27"/>
  <c r="K2100" i="27" s="1"/>
  <c r="I2112" i="27"/>
  <c r="K2112" i="27" s="1"/>
  <c r="K2116" i="27" s="1"/>
  <c r="I2125" i="27"/>
  <c r="K2125" i="27" s="1"/>
  <c r="K2129" i="27" s="1"/>
  <c r="I2135" i="27"/>
  <c r="K2135" i="27" s="1"/>
  <c r="K2139" i="27" s="1"/>
  <c r="I2144" i="27"/>
  <c r="K2144" i="27"/>
  <c r="K2148" i="27" s="1"/>
  <c r="I2167" i="27"/>
  <c r="K2167" i="27" s="1"/>
  <c r="I2168" i="27"/>
  <c r="K2168" i="27" s="1"/>
  <c r="I2169" i="27"/>
  <c r="K2169" i="27" s="1"/>
  <c r="I2170" i="27"/>
  <c r="K2170" i="27" s="1"/>
  <c r="K2171" i="27"/>
  <c r="I2172" i="27"/>
  <c r="K2172" i="27" s="1"/>
  <c r="K2218" i="27"/>
  <c r="I2219" i="27"/>
  <c r="K2219" i="27" s="1"/>
  <c r="K2225" i="27" s="1"/>
  <c r="K2227" i="27" s="1"/>
  <c r="I2220" i="27"/>
  <c r="K2220" i="27" s="1"/>
  <c r="I2221" i="27"/>
  <c r="K2221" i="27" s="1"/>
  <c r="I2222" i="27"/>
  <c r="K2222" i="27" s="1"/>
  <c r="K2232" i="27"/>
  <c r="K2241" i="27" s="1"/>
  <c r="K2233" i="27"/>
  <c r="K2234" i="27"/>
  <c r="K2235" i="27"/>
  <c r="I2236" i="27"/>
  <c r="K2236" i="27" s="1"/>
  <c r="I2237" i="27"/>
  <c r="K2237" i="27" s="1"/>
  <c r="K2263" i="27"/>
  <c r="K2265" i="27"/>
  <c r="K2266" i="27"/>
  <c r="K2267" i="27"/>
  <c r="K2268" i="27"/>
  <c r="I2308" i="27"/>
  <c r="K2308" i="27" s="1"/>
  <c r="K2309" i="27"/>
  <c r="K2310" i="27"/>
  <c r="K2321" i="27"/>
  <c r="K2322" i="27"/>
  <c r="K2323" i="27"/>
  <c r="K2324" i="27"/>
  <c r="K2325" i="27"/>
  <c r="K2326" i="27"/>
  <c r="I2328" i="27"/>
  <c r="K2328" i="27" s="1"/>
  <c r="K2363" i="27"/>
  <c r="I2368" i="27"/>
  <c r="K2368" i="27" s="1"/>
  <c r="I2369" i="27"/>
  <c r="I2425" i="27" s="1"/>
  <c r="K2425" i="27" s="1"/>
  <c r="K2370" i="27"/>
  <c r="I2371" i="27"/>
  <c r="I2388" i="27" s="1"/>
  <c r="K2388" i="27" s="1"/>
  <c r="I2372" i="27"/>
  <c r="K2372" i="27" s="1"/>
  <c r="I2373" i="27"/>
  <c r="K2373" i="27" s="1"/>
  <c r="K2375" i="27"/>
  <c r="I2424" i="27"/>
  <c r="K2424" i="27" s="1"/>
  <c r="K2426" i="27"/>
  <c r="I2427" i="27"/>
  <c r="K2427" i="27" s="1"/>
  <c r="I2429" i="27"/>
  <c r="K2429" i="27" s="1"/>
  <c r="K2430" i="27"/>
  <c r="K2431" i="27"/>
  <c r="I2441" i="27"/>
  <c r="K2441" i="27" s="1"/>
  <c r="I2467" i="27"/>
  <c r="K2467" i="27" s="1"/>
  <c r="K2469" i="27"/>
  <c r="K2470" i="27"/>
  <c r="K2490" i="27"/>
  <c r="K2493" i="27" s="1"/>
  <c r="K2497" i="27"/>
  <c r="K2498" i="27"/>
  <c r="K2505" i="27"/>
  <c r="K2506" i="27"/>
  <c r="K2507" i="27"/>
  <c r="K2509" i="27" s="1"/>
  <c r="K2510" i="27" s="1"/>
  <c r="I2499" i="27" s="1"/>
  <c r="K2499" i="27" s="1"/>
  <c r="K2502" i="27" s="1"/>
  <c r="I2527" i="27"/>
  <c r="K2527" i="27"/>
  <c r="I2531" i="27"/>
  <c r="K2531" i="27"/>
  <c r="K2557" i="27"/>
  <c r="K2604" i="27"/>
  <c r="I2605" i="27"/>
  <c r="K2605" i="27" s="1"/>
  <c r="I2607" i="27"/>
  <c r="K2607" i="27" s="1"/>
  <c r="K2626" i="27"/>
  <c r="K2633" i="27"/>
  <c r="K2643" i="27" s="1"/>
  <c r="K2645" i="27" s="1"/>
  <c r="K2634" i="27"/>
  <c r="K2635" i="27"/>
  <c r="K2636" i="27"/>
  <c r="K2637" i="27"/>
  <c r="K2638" i="27"/>
  <c r="K2639" i="27"/>
  <c r="K2640" i="27"/>
  <c r="I2665" i="27"/>
  <c r="K2665" i="27" s="1"/>
  <c r="I2667" i="27"/>
  <c r="K2667" i="27" s="1"/>
  <c r="I2668" i="27"/>
  <c r="K2668" i="27" s="1"/>
  <c r="I2669" i="27"/>
  <c r="K2669" i="27" s="1"/>
  <c r="I2670" i="27"/>
  <c r="K2670" i="27" s="1"/>
  <c r="K2680" i="27"/>
  <c r="K2700" i="27"/>
  <c r="K2701" i="27"/>
  <c r="K2707" i="27"/>
  <c r="K2708" i="27"/>
  <c r="K2715" i="27"/>
  <c r="K2716" i="27"/>
  <c r="K2723" i="27"/>
  <c r="K2724" i="27"/>
  <c r="K2725" i="27"/>
  <c r="K2732" i="27"/>
  <c r="K2736" i="27" s="1"/>
  <c r="K2739" i="27" s="1"/>
  <c r="K2733" i="27"/>
  <c r="K2734" i="27"/>
  <c r="K2735" i="27"/>
  <c r="K2743" i="27"/>
  <c r="K2745" i="27" s="1"/>
  <c r="K2748" i="27" s="1"/>
  <c r="K2744" i="27"/>
  <c r="K2752" i="27"/>
  <c r="K2753" i="27"/>
  <c r="K2754" i="27"/>
  <c r="K2755" i="27"/>
  <c r="K2756" i="27"/>
  <c r="K2757" i="27"/>
  <c r="I2758" i="27"/>
  <c r="K2758" i="27" s="1"/>
  <c r="I2759" i="27"/>
  <c r="K2759" i="27" s="1"/>
  <c r="I2760" i="27"/>
  <c r="K2760" i="27" s="1"/>
  <c r="K2783" i="27"/>
  <c r="K2784" i="27"/>
  <c r="K2785" i="27"/>
  <c r="K2786" i="27"/>
  <c r="K2787" i="27"/>
  <c r="K2788" i="27"/>
  <c r="I2790" i="27"/>
  <c r="K2790" i="27" s="1"/>
  <c r="K2798" i="27"/>
  <c r="K2799" i="27"/>
  <c r="K2807" i="27"/>
  <c r="K2808" i="27"/>
  <c r="K2815" i="27"/>
  <c r="K2816" i="27"/>
  <c r="K2817" i="27"/>
  <c r="K2818" i="27"/>
  <c r="K2825" i="27"/>
  <c r="K2826" i="27"/>
  <c r="K2827" i="27"/>
  <c r="K2844" i="27"/>
  <c r="K2846" i="27"/>
  <c r="K2847" i="27"/>
  <c r="P2847" i="27"/>
  <c r="R2847" i="27" s="1"/>
  <c r="R2848" i="27"/>
  <c r="P2849" i="27"/>
  <c r="R2849" i="27" s="1"/>
  <c r="K2851" i="27"/>
  <c r="K2880" i="27" s="1"/>
  <c r="K2891" i="27" s="1"/>
  <c r="K2853" i="27"/>
  <c r="P2853" i="27"/>
  <c r="I2854" i="27"/>
  <c r="K2854" i="27" s="1"/>
  <c r="R2855" i="27"/>
  <c r="R2856" i="27"/>
  <c r="P2857" i="27"/>
  <c r="R2857" i="27" s="1"/>
  <c r="K2866" i="27"/>
  <c r="K2868" i="27"/>
  <c r="K2869" i="27"/>
  <c r="P2870" i="27"/>
  <c r="R2870" i="27" s="1"/>
  <c r="P2872" i="27"/>
  <c r="R2872" i="27" s="1"/>
  <c r="P2873" i="27"/>
  <c r="R2873" i="27" s="1"/>
  <c r="P2881" i="27"/>
  <c r="R2881" i="27" s="1"/>
  <c r="R2888" i="27"/>
  <c r="R2889" i="27"/>
  <c r="K2895" i="27"/>
  <c r="I2906" i="27"/>
  <c r="I2910" i="27"/>
  <c r="K2910" i="27" s="1"/>
  <c r="K2912" i="27"/>
  <c r="I2916" i="27"/>
  <c r="I2940" i="27" s="1"/>
  <c r="I2923" i="27"/>
  <c r="K2925" i="27" s="1"/>
  <c r="I2935" i="27"/>
  <c r="K2935" i="27" s="1"/>
  <c r="M2935" i="27"/>
  <c r="L2957" i="27"/>
  <c r="M2957" i="27" s="1"/>
  <c r="N2957" i="27" s="1"/>
  <c r="K2984" i="27"/>
  <c r="I2996" i="27"/>
  <c r="I2999" i="27"/>
  <c r="K2999" i="27" s="1"/>
  <c r="I3002" i="27"/>
  <c r="K3002" i="27" s="1"/>
  <c r="K3019" i="27" s="1"/>
  <c r="I3004" i="27"/>
  <c r="K3004" i="27" s="1"/>
  <c r="K3020" i="27"/>
  <c r="I3035" i="27"/>
  <c r="K3035" i="27" s="1"/>
  <c r="R3071" i="27"/>
  <c r="K3088" i="27"/>
  <c r="K3098" i="27"/>
  <c r="I3101" i="27"/>
  <c r="I3616" i="27" s="1"/>
  <c r="I3112" i="27"/>
  <c r="K3112" i="27" s="1"/>
  <c r="R3112" i="27"/>
  <c r="K3113" i="27"/>
  <c r="P3113" i="27"/>
  <c r="R3113" i="27" s="1"/>
  <c r="S3118" i="27"/>
  <c r="R3126" i="27"/>
  <c r="K3132" i="27"/>
  <c r="I3139" i="27"/>
  <c r="K3139" i="27" s="1"/>
  <c r="I3140" i="27"/>
  <c r="K3150" i="27"/>
  <c r="K3151" i="27"/>
  <c r="K3169" i="27"/>
  <c r="I3170" i="27"/>
  <c r="I3181" i="27" s="1"/>
  <c r="K3181" i="27" s="1"/>
  <c r="K3180" i="27"/>
  <c r="K3191" i="27"/>
  <c r="K3192" i="27"/>
  <c r="K3206" i="27"/>
  <c r="I3207" i="27"/>
  <c r="K3207" i="27" s="1"/>
  <c r="K3217" i="27"/>
  <c r="J3222" i="27"/>
  <c r="M3222" i="27"/>
  <c r="I3222" i="27"/>
  <c r="K3230" i="27"/>
  <c r="I3231" i="27"/>
  <c r="K3231" i="27" s="1"/>
  <c r="K3240" i="27"/>
  <c r="K3241" i="27"/>
  <c r="I3248" i="27"/>
  <c r="I3266" i="27" s="1"/>
  <c r="I3249" i="27"/>
  <c r="K3257" i="27"/>
  <c r="I3258" i="27"/>
  <c r="K3258" i="27" s="1"/>
  <c r="I3259" i="27"/>
  <c r="I3274" i="27" s="1"/>
  <c r="K3274" i="27" s="1"/>
  <c r="K3289" i="27"/>
  <c r="K3290" i="27"/>
  <c r="K3306" i="27"/>
  <c r="K3307" i="27"/>
  <c r="K3308" i="27"/>
  <c r="K3309" i="27"/>
  <c r="K3312" i="27"/>
  <c r="K3313" i="27"/>
  <c r="K3314" i="27"/>
  <c r="K3315" i="27"/>
  <c r="K3316" i="27"/>
  <c r="K3345" i="27"/>
  <c r="I3352" i="27"/>
  <c r="I3353" i="27"/>
  <c r="J3368" i="27"/>
  <c r="K3376" i="27"/>
  <c r="K3384" i="27"/>
  <c r="K3389" i="27"/>
  <c r="K3396" i="27"/>
  <c r="L3399" i="27"/>
  <c r="M3399" i="27" s="1"/>
  <c r="N3399" i="27" s="1"/>
  <c r="O3399" i="27" s="1"/>
  <c r="I3415" i="27"/>
  <c r="K3415" i="27" s="1"/>
  <c r="L3415" i="27"/>
  <c r="L3418" i="27"/>
  <c r="K3436" i="27"/>
  <c r="K3438" i="27"/>
  <c r="K3454" i="27"/>
  <c r="K3455" i="27"/>
  <c r="I3464" i="27"/>
  <c r="K3464" i="27" s="1"/>
  <c r="I3465" i="27"/>
  <c r="K3465" i="27" s="1"/>
  <c r="I3476" i="27"/>
  <c r="K3476" i="27" s="1"/>
  <c r="I3478" i="27"/>
  <c r="K3478" i="27" s="1"/>
  <c r="K3494" i="27"/>
  <c r="K3495" i="27"/>
  <c r="P3495" i="27"/>
  <c r="R3495" i="27" s="1"/>
  <c r="K3496" i="27"/>
  <c r="K3497" i="27"/>
  <c r="I3503" i="27"/>
  <c r="K3503" i="27" s="1"/>
  <c r="I3505" i="27"/>
  <c r="P3505" i="27" s="1"/>
  <c r="R3505" i="27" s="1"/>
  <c r="I3506" i="27"/>
  <c r="I3590" i="27" s="1"/>
  <c r="I3686" i="27" s="1"/>
  <c r="K3686" i="27" s="1"/>
  <c r="K3513" i="27"/>
  <c r="K3515" i="27" s="1"/>
  <c r="K3521" i="27"/>
  <c r="K3524" i="27" s="1"/>
  <c r="L3524" i="27" s="1"/>
  <c r="I3532" i="27"/>
  <c r="K3532" i="27"/>
  <c r="I3533" i="27"/>
  <c r="K3533" i="27"/>
  <c r="K3545" i="27"/>
  <c r="K3547" i="27"/>
  <c r="I3553" i="27"/>
  <c r="K3553" i="27"/>
  <c r="K3556" i="27" s="1"/>
  <c r="K3561" i="27"/>
  <c r="O3561" i="27"/>
  <c r="K3562" i="27"/>
  <c r="K3563" i="27"/>
  <c r="K3578" i="27"/>
  <c r="K3579" i="27"/>
  <c r="K3580" i="27"/>
  <c r="J3603" i="27"/>
  <c r="J3605" i="27" s="1"/>
  <c r="I3605" i="27"/>
  <c r="K3605" i="27"/>
  <c r="L3605" i="27"/>
  <c r="K3612" i="27"/>
  <c r="K3613" i="27"/>
  <c r="R3613" i="27"/>
  <c r="K3614" i="27"/>
  <c r="P3614" i="27"/>
  <c r="R3614" i="27" s="1"/>
  <c r="R3623" i="27"/>
  <c r="R3624" i="27"/>
  <c r="R3625" i="27"/>
  <c r="R3626" i="27"/>
  <c r="K3634" i="27"/>
  <c r="K3635" i="27"/>
  <c r="R3635" i="27"/>
  <c r="K3643" i="27"/>
  <c r="I3644" i="27"/>
  <c r="K3644" i="27" s="1"/>
  <c r="I3645" i="27"/>
  <c r="K3645" i="27" s="1"/>
  <c r="K3662" i="27"/>
  <c r="K3664" i="27"/>
  <c r="K3666" i="27"/>
  <c r="I3667" i="27"/>
  <c r="K3667" i="27" s="1"/>
  <c r="I3669" i="27"/>
  <c r="K3669" i="27" s="1"/>
  <c r="K3670" i="27"/>
  <c r="K3671" i="27"/>
  <c r="K3672" i="27"/>
  <c r="D3674" i="27"/>
  <c r="K3683" i="27"/>
  <c r="L3689" i="27"/>
  <c r="K3694" i="27"/>
  <c r="K3699" i="27"/>
  <c r="K3708" i="27"/>
  <c r="K3710" i="27"/>
  <c r="K3718" i="27"/>
  <c r="K3719" i="27"/>
  <c r="K3720" i="27"/>
  <c r="K3721" i="27"/>
  <c r="K3722" i="27"/>
  <c r="L3724" i="27"/>
  <c r="K3739" i="27"/>
  <c r="K3740" i="27"/>
  <c r="K3757" i="27"/>
  <c r="I3758" i="27"/>
  <c r="K3758" i="27" s="1"/>
  <c r="K3759" i="27"/>
  <c r="K3765" i="27"/>
  <c r="K3766" i="27"/>
  <c r="K3767" i="27" s="1"/>
  <c r="K2201" i="27" s="1"/>
  <c r="K3770" i="27"/>
  <c r="R3770" i="27"/>
  <c r="K3771" i="27"/>
  <c r="R3771" i="27"/>
  <c r="K3777" i="27"/>
  <c r="R3777" i="27"/>
  <c r="H3778" i="27"/>
  <c r="I3778" i="27"/>
  <c r="K3778" i="27" s="1"/>
  <c r="O3778" i="27"/>
  <c r="P3778" i="27"/>
  <c r="R3778" i="27" s="1"/>
  <c r="I3796" i="27"/>
  <c r="K3796" i="27" s="1"/>
  <c r="I3797" i="27"/>
  <c r="K3797" i="27" s="1"/>
  <c r="K3798" i="27"/>
  <c r="K3800" i="27"/>
  <c r="I3801" i="27"/>
  <c r="K3801" i="27" s="1"/>
  <c r="I3803" i="27"/>
  <c r="K3803" i="27" s="1"/>
  <c r="K3837" i="27" s="1"/>
  <c r="K3849" i="27" s="1"/>
  <c r="K3804" i="27"/>
  <c r="K3805" i="27"/>
  <c r="K3806" i="27"/>
  <c r="K3807" i="27"/>
  <c r="K3873" i="27" s="1"/>
  <c r="K3808" i="27"/>
  <c r="K3811" i="27"/>
  <c r="I3824" i="27"/>
  <c r="K3824" i="27" s="1"/>
  <c r="I3826" i="27"/>
  <c r="K3826" i="27" s="1"/>
  <c r="I3827" i="27"/>
  <c r="K3827" i="27" s="1"/>
  <c r="K3838" i="27"/>
  <c r="K3852" i="27"/>
  <c r="N3852" i="27"/>
  <c r="K3853" i="27"/>
  <c r="K3854" i="27"/>
  <c r="N3856" i="27"/>
  <c r="K3875" i="27"/>
  <c r="K3876" i="27"/>
  <c r="K3890" i="27"/>
  <c r="K3893" i="27"/>
  <c r="M3893" i="27"/>
  <c r="K3894" i="27"/>
  <c r="I3920" i="27"/>
  <c r="K3920" i="27" s="1"/>
  <c r="I3922" i="27"/>
  <c r="K3922" i="27" s="1"/>
  <c r="I3923" i="27"/>
  <c r="K3923" i="27" s="1"/>
  <c r="K3933" i="27"/>
  <c r="K3934" i="27"/>
  <c r="I3935" i="27"/>
  <c r="K3935" i="27" s="1"/>
  <c r="I3949" i="27"/>
  <c r="K3949" i="27" s="1"/>
  <c r="D227" i="25"/>
  <c r="D200" i="25"/>
  <c r="F200" i="25" s="1"/>
  <c r="E208" i="25"/>
  <c r="E209" i="25"/>
  <c r="E210" i="25"/>
  <c r="E211" i="25"/>
  <c r="E212" i="25"/>
  <c r="C201" i="82"/>
  <c r="C232" i="82"/>
  <c r="D24" i="25"/>
  <c r="F24" i="25" s="1"/>
  <c r="C253" i="82"/>
  <c r="C723" i="82"/>
  <c r="C289" i="82"/>
  <c r="C290" i="82"/>
  <c r="C292" i="82"/>
  <c r="C293" i="82"/>
  <c r="C294" i="82"/>
  <c r="C570" i="82"/>
  <c r="I2850" i="27"/>
  <c r="I2911" i="27" s="1"/>
  <c r="I2856" i="27"/>
  <c r="I2872" i="27"/>
  <c r="K2872" i="27" s="1"/>
  <c r="K2894" i="27"/>
  <c r="K2896" i="27"/>
  <c r="I2957" i="27"/>
  <c r="C864" i="82"/>
  <c r="C865" i="82"/>
  <c r="C3" i="4"/>
  <c r="C4" i="4" s="1"/>
  <c r="C5" i="4" s="1"/>
  <c r="C6" i="4" s="1"/>
  <c r="E3" i="4"/>
  <c r="E4" i="4" s="1"/>
  <c r="H3" i="4"/>
  <c r="H4" i="4" s="1"/>
  <c r="K3" i="4"/>
  <c r="K4" i="4" s="1"/>
  <c r="K5" i="4" s="1"/>
  <c r="K6" i="4" s="1"/>
  <c r="N3" i="4"/>
  <c r="N4" i="4" s="1"/>
  <c r="N5" i="4" s="1"/>
  <c r="Q3" i="4"/>
  <c r="Q4" i="4" s="1"/>
  <c r="Q5" i="4" s="1"/>
  <c r="Q11" i="4"/>
  <c r="Q12" i="4"/>
  <c r="T12" i="4"/>
  <c r="U14" i="4"/>
  <c r="V14" i="4" s="1"/>
  <c r="U16" i="4"/>
  <c r="E17" i="4"/>
  <c r="U17" i="4"/>
  <c r="U20" i="4" s="1"/>
  <c r="E18" i="4"/>
  <c r="U18" i="4"/>
  <c r="E19" i="4"/>
  <c r="H19" i="4"/>
  <c r="U19" i="4"/>
  <c r="E20" i="4"/>
  <c r="E21" i="4"/>
  <c r="E236" i="25"/>
  <c r="I3335" i="27"/>
  <c r="K3222" i="27"/>
  <c r="I3218" i="27" s="1"/>
  <c r="K3218" i="27" s="1"/>
  <c r="P3496" i="27"/>
  <c r="R3496" i="27" s="1"/>
  <c r="K3616" i="27"/>
  <c r="P3617" i="27"/>
  <c r="R3617" i="27" s="1"/>
  <c r="I3647" i="27"/>
  <c r="K3647" i="27" s="1"/>
  <c r="K3352" i="27"/>
  <c r="I3406" i="27"/>
  <c r="K3406" i="27" s="1"/>
  <c r="I3665" i="27"/>
  <c r="K3665" i="27" s="1"/>
  <c r="K3353" i="27"/>
  <c r="I3407" i="27"/>
  <c r="K3407" i="27" s="1"/>
  <c r="I3267" i="27"/>
  <c r="I3280" i="27" s="1"/>
  <c r="I3298" i="27" s="1"/>
  <c r="K3298" i="27" s="1"/>
  <c r="K3249" i="27"/>
  <c r="I3159" i="27"/>
  <c r="K3140" i="27"/>
  <c r="I3534" i="27"/>
  <c r="K3534" i="27" s="1"/>
  <c r="P3497" i="27"/>
  <c r="R3497" i="27" s="1"/>
  <c r="I3535" i="27"/>
  <c r="K3535" i="27" s="1"/>
  <c r="I2936" i="27"/>
  <c r="I3054" i="27" s="1"/>
  <c r="K3054" i="27" s="1"/>
  <c r="I2440" i="27"/>
  <c r="K2440" i="27" s="1"/>
  <c r="K2369" i="27"/>
  <c r="I1830" i="27"/>
  <c r="K1830" i="27" s="1"/>
  <c r="K1817" i="27"/>
  <c r="I29" i="27"/>
  <c r="K29" i="27" s="1"/>
  <c r="I27" i="27"/>
  <c r="K27" i="27" s="1"/>
  <c r="P24" i="27"/>
  <c r="R24" i="27" s="1"/>
  <c r="I18" i="27"/>
  <c r="K18" i="27" s="1"/>
  <c r="K3267" i="27"/>
  <c r="E16" i="4"/>
  <c r="D232" i="25"/>
  <c r="C647" i="28"/>
  <c r="C372" i="28"/>
  <c r="D235" i="25"/>
  <c r="D234" i="25"/>
  <c r="I3624" i="27"/>
  <c r="K3624" i="27" s="1"/>
  <c r="P3494" i="27"/>
  <c r="R3494" i="27" s="1"/>
  <c r="I3115" i="27"/>
  <c r="K686" i="27"/>
  <c r="I688" i="27" s="1"/>
  <c r="K688" i="27" s="1"/>
  <c r="I1532" i="27"/>
  <c r="K1532" i="27" s="1"/>
  <c r="K1537" i="27" s="1"/>
  <c r="K1539" i="27" s="1"/>
  <c r="R2853" i="27"/>
  <c r="P2886" i="27"/>
  <c r="R2886" i="27" s="1"/>
  <c r="K1469" i="27"/>
  <c r="K1471" i="27" s="1"/>
  <c r="I83" i="27"/>
  <c r="I96" i="27" s="1"/>
  <c r="K96" i="27" s="1"/>
  <c r="I82" i="27"/>
  <c r="K82" i="27" s="1"/>
  <c r="I81" i="27"/>
  <c r="K81" i="27" s="1"/>
  <c r="I72" i="27"/>
  <c r="K72" i="27" s="1"/>
  <c r="I9" i="27"/>
  <c r="K9" i="27" s="1"/>
  <c r="I44" i="27"/>
  <c r="K44" i="27" s="1"/>
  <c r="K3908" i="27"/>
  <c r="K83" i="27"/>
  <c r="K86" i="27" s="1"/>
  <c r="K88" i="27" s="1"/>
  <c r="K3911" i="27"/>
  <c r="D236" i="25"/>
  <c r="D233" i="25"/>
  <c r="K3506" i="27"/>
  <c r="K3505" i="27"/>
  <c r="I3622" i="27"/>
  <c r="K3622" i="27" s="1"/>
  <c r="I3570" i="27"/>
  <c r="K3570" i="27" s="1"/>
  <c r="P3503" i="27"/>
  <c r="R3503" i="27" s="1"/>
  <c r="P2880" i="27"/>
  <c r="R2880" i="27" s="1"/>
  <c r="R3501" i="27"/>
  <c r="Q13" i="4"/>
  <c r="I2974" i="27"/>
  <c r="K2974" i="27" s="1"/>
  <c r="K2957" i="27"/>
  <c r="I3910" i="27"/>
  <c r="K3910" i="27" s="1"/>
  <c r="P2852" i="27"/>
  <c r="R2852" i="27" s="1"/>
  <c r="I2909" i="27"/>
  <c r="K2909" i="27" s="1"/>
  <c r="I3003" i="27"/>
  <c r="K3003" i="27" s="1"/>
  <c r="K2852" i="27"/>
  <c r="K2892" i="27" s="1"/>
  <c r="K3850" i="27" s="1"/>
  <c r="I3572" i="27"/>
  <c r="K3572" i="27" s="1"/>
  <c r="K3170" i="27"/>
  <c r="I3039" i="27"/>
  <c r="K3039" i="27" s="1"/>
  <c r="I1831" i="27"/>
  <c r="K1831" i="27" s="1"/>
  <c r="I1802" i="27"/>
  <c r="K1802" i="27" s="1"/>
  <c r="P3074" i="27"/>
  <c r="R3074" i="27" s="1"/>
  <c r="K2916" i="27"/>
  <c r="I2387" i="27"/>
  <c r="K2387" i="27" s="1"/>
  <c r="I63" i="27"/>
  <c r="K63" i="27" s="1"/>
  <c r="I53" i="27"/>
  <c r="K53" i="27" s="1"/>
  <c r="D89" i="25"/>
  <c r="F89" i="25" s="1"/>
  <c r="C833" i="28"/>
  <c r="C363" i="28"/>
  <c r="D23" i="25"/>
  <c r="F23" i="25" s="1"/>
  <c r="D49" i="32"/>
  <c r="D112" i="32" s="1"/>
  <c r="D50" i="32"/>
  <c r="D113" i="32" s="1"/>
  <c r="I3058" i="27"/>
  <c r="K3058" i="27" s="1"/>
  <c r="I2914" i="27"/>
  <c r="K2914" i="27" s="1"/>
  <c r="I3074" i="27"/>
  <c r="K3115" i="27"/>
  <c r="P3115" i="27"/>
  <c r="P3129" i="27" s="1"/>
  <c r="R3129" i="27" s="1"/>
  <c r="I3032" i="27"/>
  <c r="K3032" i="27" s="1"/>
  <c r="I2937" i="27"/>
  <c r="I3055" i="27" s="1"/>
  <c r="K3055" i="27" s="1"/>
  <c r="I2524" i="27"/>
  <c r="K2524" i="27" s="1"/>
  <c r="K1013" i="27"/>
  <c r="I2563" i="27"/>
  <c r="I2594" i="27" s="1"/>
  <c r="K2594" i="27" s="1"/>
  <c r="K919" i="27"/>
  <c r="I2530" i="27"/>
  <c r="K2530" i="27" s="1"/>
  <c r="K1019" i="27"/>
  <c r="I2561" i="27"/>
  <c r="I2592" i="27" s="1"/>
  <c r="K2592" i="27" s="1"/>
  <c r="K917" i="27"/>
  <c r="I2528" i="27"/>
  <c r="K2528" i="27" s="1"/>
  <c r="K1017" i="27"/>
  <c r="I2559" i="27"/>
  <c r="I2590" i="27" s="1"/>
  <c r="K2590" i="27" s="1"/>
  <c r="K915" i="27"/>
  <c r="J3742" i="27"/>
  <c r="K3742" i="27" s="1"/>
  <c r="K3760" i="27" s="1"/>
  <c r="I3589" i="27"/>
  <c r="K3589" i="27" s="1"/>
  <c r="I2389" i="27"/>
  <c r="K2389" i="27" s="1"/>
  <c r="K2391" i="27" s="1"/>
  <c r="I2381" i="27" s="1"/>
  <c r="I2526" i="27"/>
  <c r="K2526" i="27" s="1"/>
  <c r="K1015" i="27"/>
  <c r="I197" i="27"/>
  <c r="K197" i="27" s="1"/>
  <c r="P191" i="27"/>
  <c r="R191" i="27" s="1"/>
  <c r="I1703" i="27"/>
  <c r="K1703" i="27" s="1"/>
  <c r="I1546" i="27"/>
  <c r="K1546" i="27" s="1"/>
  <c r="I1506" i="27"/>
  <c r="K1506" i="27" s="1"/>
  <c r="I338" i="27"/>
  <c r="K338" i="27" s="1"/>
  <c r="I272" i="27"/>
  <c r="K272" i="27" s="1"/>
  <c r="P285" i="27"/>
  <c r="R285" i="27" s="1"/>
  <c r="A25" i="32"/>
  <c r="K2561" i="27"/>
  <c r="P2885" i="27"/>
  <c r="R2885" i="27" s="1"/>
  <c r="K1844" i="27"/>
  <c r="C137" i="27"/>
  <c r="I1517" i="27" s="1"/>
  <c r="K1517" i="27" s="1"/>
  <c r="P25" i="27"/>
  <c r="R25" i="27" s="1"/>
  <c r="D111" i="25"/>
  <c r="F111" i="25" s="1"/>
  <c r="F88" i="32"/>
  <c r="A89" i="32"/>
  <c r="A90" i="32" s="1"/>
  <c r="F90" i="32" s="1"/>
  <c r="F148" i="32"/>
  <c r="A149" i="32"/>
  <c r="A150" i="32" s="1"/>
  <c r="F150" i="32" s="1"/>
  <c r="A74" i="32"/>
  <c r="F74" i="32" s="1"/>
  <c r="C542" i="82"/>
  <c r="C404" i="28"/>
  <c r="C815" i="28"/>
  <c r="C437" i="82"/>
  <c r="C583" i="82"/>
  <c r="K2563" i="27"/>
  <c r="I111" i="27"/>
  <c r="K111" i="27" s="1"/>
  <c r="D50" i="25"/>
  <c r="D73" i="25" s="1"/>
  <c r="D48" i="25"/>
  <c r="D71" i="25" s="1"/>
  <c r="D49" i="25"/>
  <c r="D72" i="25" s="1"/>
  <c r="C576" i="82"/>
  <c r="K2371" i="27"/>
  <c r="K1014" i="27"/>
  <c r="I167" i="27"/>
  <c r="I175" i="27"/>
  <c r="K175" i="27" s="1"/>
  <c r="I3354" i="27"/>
  <c r="K3354" i="27" s="1"/>
  <c r="P54" i="27"/>
  <c r="R54" i="27" s="1"/>
  <c r="P69" i="27"/>
  <c r="R69" i="27" s="1"/>
  <c r="P84" i="27"/>
  <c r="R84" i="27" s="1"/>
  <c r="I274" i="27"/>
  <c r="K274" i="27" s="1"/>
  <c r="P53" i="27"/>
  <c r="R53" i="27" s="1"/>
  <c r="P554" i="27"/>
  <c r="R554" i="27" s="1"/>
  <c r="I474" i="27"/>
  <c r="K474" i="27" s="1"/>
  <c r="P468" i="27"/>
  <c r="R468" i="27" s="1"/>
  <c r="I35" i="27"/>
  <c r="K35" i="27" s="1"/>
  <c r="I270" i="27"/>
  <c r="K270" i="27" s="1"/>
  <c r="I94" i="27"/>
  <c r="K94" i="27" s="1"/>
  <c r="K99" i="27" s="1"/>
  <c r="K101" i="27" s="1"/>
  <c r="I95" i="27"/>
  <c r="K95" i="27" s="1"/>
  <c r="I123" i="27"/>
  <c r="K123" i="27" s="1"/>
  <c r="K126" i="27" s="1"/>
  <c r="K128" i="27" s="1"/>
  <c r="K129" i="27" s="1"/>
  <c r="C548" i="28"/>
  <c r="I3587" i="27"/>
  <c r="K3587" i="27" s="1"/>
  <c r="F50" i="25"/>
  <c r="K167" i="27"/>
  <c r="D201" i="25"/>
  <c r="F201" i="25" s="1"/>
  <c r="C816" i="28"/>
  <c r="A206" i="27"/>
  <c r="A207" i="27" s="1"/>
  <c r="A264" i="27"/>
  <c r="A265" i="27" s="1"/>
  <c r="A266" i="27" s="1"/>
  <c r="A267" i="27" s="1"/>
  <c r="A268" i="27" s="1"/>
  <c r="A269" i="27" s="1"/>
  <c r="A270" i="27" s="1"/>
  <c r="A271" i="27" s="1"/>
  <c r="A272" i="27" s="1"/>
  <c r="A273" i="27" s="1"/>
  <c r="A274" i="27" s="1"/>
  <c r="A275" i="27" s="1"/>
  <c r="A276" i="27" s="1"/>
  <c r="A277" i="27" s="1"/>
  <c r="A278" i="27" s="1"/>
  <c r="A279" i="27" s="1"/>
  <c r="A281" i="27" s="1"/>
  <c r="A282" i="27" s="1"/>
  <c r="A283" i="27" s="1"/>
  <c r="A284" i="27" s="1"/>
  <c r="A285" i="27" s="1"/>
  <c r="A286" i="27" s="1"/>
  <c r="A287" i="27" s="1"/>
  <c r="A288" i="27" s="1"/>
  <c r="A289" i="27" s="1"/>
  <c r="A290" i="27" s="1"/>
  <c r="A291" i="27" s="1"/>
  <c r="A292" i="27" s="1"/>
  <c r="A293" i="27" s="1"/>
  <c r="A294" i="27" s="1"/>
  <c r="A295" i="27" s="1"/>
  <c r="A296" i="27" s="1"/>
  <c r="A297" i="27" s="1"/>
  <c r="A298" i="27" s="1"/>
  <c r="A299" i="27" s="1"/>
  <c r="A300" i="27" s="1"/>
  <c r="A301" i="27" s="1"/>
  <c r="A302" i="27" s="1"/>
  <c r="A303" i="27" s="1"/>
  <c r="A304" i="27" s="1"/>
  <c r="A305" i="27" s="1"/>
  <c r="A306" i="27" s="1"/>
  <c r="A307" i="27" s="1"/>
  <c r="A308" i="27" s="1"/>
  <c r="A309" i="27" s="1"/>
  <c r="A310" i="27" s="1"/>
  <c r="A311" i="27" s="1"/>
  <c r="A312" i="27" s="1"/>
  <c r="A313" i="27" s="1"/>
  <c r="A314" i="27" s="1"/>
  <c r="A315" i="27" s="1"/>
  <c r="A316" i="27" s="1"/>
  <c r="A317" i="27" s="1"/>
  <c r="A318" i="27" s="1"/>
  <c r="A319" i="27" s="1"/>
  <c r="A320" i="27" s="1"/>
  <c r="A321" i="27" s="1"/>
  <c r="A322" i="27" s="1"/>
  <c r="A323" i="27" s="1"/>
  <c r="A324" i="27" s="1"/>
  <c r="A325" i="27" s="1"/>
  <c r="A326" i="27" s="1"/>
  <c r="A331" i="27" s="1"/>
  <c r="A332" i="27" s="1"/>
  <c r="A333" i="27" s="1"/>
  <c r="A334" i="27" s="1"/>
  <c r="A335" i="27" s="1"/>
  <c r="A336" i="27" s="1"/>
  <c r="A337" i="27" s="1"/>
  <c r="A338" i="27" s="1"/>
  <c r="A339" i="27" s="1"/>
  <c r="A340" i="27" s="1"/>
  <c r="A341" i="27" s="1"/>
  <c r="A342" i="27" s="1"/>
  <c r="A343" i="27" s="1"/>
  <c r="A344" i="27" s="1"/>
  <c r="A345" i="27" s="1"/>
  <c r="A346" i="27" s="1"/>
  <c r="A347" i="27" s="1"/>
  <c r="A348" i="27" s="1"/>
  <c r="A349" i="27" s="1"/>
  <c r="A350" i="27" s="1"/>
  <c r="A351" i="27" s="1"/>
  <c r="A352" i="27" s="1"/>
  <c r="A353" i="27" s="1"/>
  <c r="A354" i="27" s="1"/>
  <c r="A355" i="27" s="1"/>
  <c r="A356" i="27" s="1"/>
  <c r="A357" i="27" s="1"/>
  <c r="A358" i="27" s="1"/>
  <c r="A359" i="27" s="1"/>
  <c r="A360" i="27" s="1"/>
  <c r="A361" i="27" s="1"/>
  <c r="A362" i="27" s="1"/>
  <c r="A363" i="27" s="1"/>
  <c r="A364" i="27" s="1"/>
  <c r="A365" i="27" s="1"/>
  <c r="A366" i="27" s="1"/>
  <c r="A367" i="27" s="1"/>
  <c r="A368" i="27" s="1"/>
  <c r="A369" i="27" s="1"/>
  <c r="A370" i="27" s="1"/>
  <c r="A371" i="27" s="1"/>
  <c r="A372" i="27" s="1"/>
  <c r="A373" i="27" s="1"/>
  <c r="A374" i="27" s="1"/>
  <c r="A375" i="27" s="1"/>
  <c r="A376" i="27" s="1"/>
  <c r="A377" i="27" s="1"/>
  <c r="A378" i="27" s="1"/>
  <c r="A379" i="27" s="1"/>
  <c r="A380" i="27" s="1"/>
  <c r="A381" i="27" s="1"/>
  <c r="A382" i="27" s="1"/>
  <c r="A383" i="27" s="1"/>
  <c r="A384" i="27" s="1"/>
  <c r="A385" i="27" s="1"/>
  <c r="A386" i="27" s="1"/>
  <c r="A387" i="27" s="1"/>
  <c r="A388" i="27" s="1"/>
  <c r="A389" i="27" s="1"/>
  <c r="A390" i="27" s="1"/>
  <c r="A391" i="27" s="1"/>
  <c r="A392" i="27" s="1"/>
  <c r="A393" i="27" s="1"/>
  <c r="A394" i="27" s="1"/>
  <c r="A395" i="27" s="1"/>
  <c r="A396" i="27" s="1"/>
  <c r="A397" i="27" s="1"/>
  <c r="A398" i="27" s="1"/>
  <c r="A399" i="27" s="1"/>
  <c r="A400" i="27" s="1"/>
  <c r="A401" i="27" s="1"/>
  <c r="A402" i="27" s="1"/>
  <c r="A403" i="27" s="1"/>
  <c r="A404" i="27" s="1"/>
  <c r="A405" i="27" s="1"/>
  <c r="A406" i="27" s="1"/>
  <c r="A407" i="27" s="1"/>
  <c r="A408" i="27" s="1"/>
  <c r="A409" i="27" s="1"/>
  <c r="A410" i="27" s="1"/>
  <c r="A411" i="27" s="1"/>
  <c r="A412" i="27" s="1"/>
  <c r="A413" i="27" s="1"/>
  <c r="A414" i="27" s="1"/>
  <c r="A415" i="27" s="1"/>
  <c r="A416" i="27" s="1"/>
  <c r="A417" i="27" s="1"/>
  <c r="A418" i="27" s="1"/>
  <c r="A419" i="27" s="1"/>
  <c r="A420" i="27" s="1"/>
  <c r="A422" i="27" s="1"/>
  <c r="A423" i="27" s="1"/>
  <c r="A424" i="27" s="1"/>
  <c r="A425" i="27" s="1"/>
  <c r="A426" i="27" s="1"/>
  <c r="A427" i="27" s="1"/>
  <c r="A428" i="27" s="1"/>
  <c r="A429" i="27" s="1"/>
  <c r="A430" i="27" s="1"/>
  <c r="A431" i="27" s="1"/>
  <c r="A432" i="27" s="1"/>
  <c r="A433" i="27" s="1"/>
  <c r="A434" i="27" s="1"/>
  <c r="A435" i="27" s="1"/>
  <c r="A436" i="27" s="1"/>
  <c r="A438" i="27" s="1"/>
  <c r="A439" i="27" s="1"/>
  <c r="A440" i="27" s="1"/>
  <c r="A441" i="27" s="1"/>
  <c r="A442" i="27" s="1"/>
  <c r="A443" i="27" s="1"/>
  <c r="A444" i="27" s="1"/>
  <c r="A445" i="27" s="1"/>
  <c r="A446" i="27" s="1"/>
  <c r="A447" i="27" s="1"/>
  <c r="A448" i="27" s="1"/>
  <c r="A449" i="27" s="1"/>
  <c r="A450" i="27" s="1"/>
  <c r="A451" i="27" s="1"/>
  <c r="A452" i="27" s="1"/>
  <c r="A453" i="27" s="1"/>
  <c r="A454" i="27" s="1"/>
  <c r="A455" i="27" s="1"/>
  <c r="A456" i="27" s="1"/>
  <c r="A457" i="27" s="1"/>
  <c r="A458" i="27" s="1"/>
  <c r="A459" i="27" s="1"/>
  <c r="A460" i="27" s="1"/>
  <c r="A461" i="27" s="1"/>
  <c r="A462" i="27" s="1"/>
  <c r="A463" i="27" s="1"/>
  <c r="A464" i="27" s="1"/>
  <c r="A465" i="27" s="1"/>
  <c r="A466" i="27" s="1"/>
  <c r="A467" i="27" s="1"/>
  <c r="A468" i="27" s="1"/>
  <c r="A469" i="27" s="1"/>
  <c r="A470" i="27" s="1"/>
  <c r="A471" i="27" s="1"/>
  <c r="A472" i="27" s="1"/>
  <c r="A473" i="27" s="1"/>
  <c r="A474" i="27" s="1"/>
  <c r="A475" i="27" s="1"/>
  <c r="A476" i="27" s="1"/>
  <c r="A477" i="27" s="1"/>
  <c r="A478" i="27" s="1"/>
  <c r="A479" i="27" s="1"/>
  <c r="A480" i="27" s="1"/>
  <c r="A481" i="27" s="1"/>
  <c r="A482" i="27" s="1"/>
  <c r="A483" i="27" s="1"/>
  <c r="A484" i="27" s="1"/>
  <c r="A485" i="27" s="1"/>
  <c r="A486" i="27" s="1"/>
  <c r="A487" i="27" s="1"/>
  <c r="A488" i="27" s="1"/>
  <c r="A489" i="27" s="1"/>
  <c r="A491" i="27" s="1"/>
  <c r="A492" i="27" s="1"/>
  <c r="A493" i="27" s="1"/>
  <c r="A494" i="27" s="1"/>
  <c r="A495" i="27" s="1"/>
  <c r="A496" i="27" s="1"/>
  <c r="A497" i="27" s="1"/>
  <c r="A498" i="27" s="1"/>
  <c r="A499" i="27" s="1"/>
  <c r="A500" i="27" s="1"/>
  <c r="A501" i="27" s="1"/>
  <c r="A502" i="27" s="1"/>
  <c r="A503" i="27" s="1"/>
  <c r="A504" i="27" s="1"/>
  <c r="A505" i="27" s="1"/>
  <c r="A506" i="27" s="1"/>
  <c r="A507" i="27" s="1"/>
  <c r="A508" i="27" s="1"/>
  <c r="A509" i="27" s="1"/>
  <c r="A510" i="27" s="1"/>
  <c r="A511" i="27" s="1"/>
  <c r="A512" i="27" s="1"/>
  <c r="A513" i="27" s="1"/>
  <c r="A514" i="27" s="1"/>
  <c r="A515" i="27" s="1"/>
  <c r="A516" i="27" s="1"/>
  <c r="A517" i="27" s="1"/>
  <c r="A518" i="27" s="1"/>
  <c r="A519" i="27" s="1"/>
  <c r="A520" i="27" s="1"/>
  <c r="A521" i="27" s="1"/>
  <c r="A522" i="27" s="1"/>
  <c r="A523" i="27" s="1"/>
  <c r="A524" i="27" s="1"/>
  <c r="A525" i="27" s="1"/>
  <c r="A526" i="27" s="1"/>
  <c r="A527" i="27" s="1"/>
  <c r="A528" i="27" s="1"/>
  <c r="A529" i="27" s="1"/>
  <c r="A530" i="27" s="1"/>
  <c r="A531" i="27" s="1"/>
  <c r="A532" i="27" s="1"/>
  <c r="A533" i="27" s="1"/>
  <c r="A534" i="27" s="1"/>
  <c r="A535" i="27" s="1"/>
  <c r="A536" i="27" s="1"/>
  <c r="A537" i="27" s="1"/>
  <c r="A538" i="27" s="1"/>
  <c r="A539" i="27" s="1"/>
  <c r="A540" i="27" s="1"/>
  <c r="A541" i="27" s="1"/>
  <c r="A542" i="27" s="1"/>
  <c r="A543" i="27" s="1"/>
  <c r="A544" i="27" s="1"/>
  <c r="A545" i="27" s="1"/>
  <c r="A546" i="27" s="1"/>
  <c r="A548" i="27" s="1"/>
  <c r="A549" i="27" s="1"/>
  <c r="A550" i="27" s="1"/>
  <c r="A551" i="27" s="1"/>
  <c r="A552" i="27" s="1"/>
  <c r="A553" i="27" s="1"/>
  <c r="A554" i="27" s="1"/>
  <c r="A555" i="27" s="1"/>
  <c r="A556" i="27" s="1"/>
  <c r="A557" i="27" s="1"/>
  <c r="A558" i="27" s="1"/>
  <c r="A559" i="27" s="1"/>
  <c r="A560" i="27" s="1"/>
  <c r="A561" i="27" s="1"/>
  <c r="A562" i="27" s="1"/>
  <c r="A563" i="27" s="1"/>
  <c r="A564" i="27" s="1"/>
  <c r="A566" i="27" s="1"/>
  <c r="A567" i="27" s="1"/>
  <c r="A568" i="27" s="1"/>
  <c r="A569" i="27" s="1"/>
  <c r="A570" i="27" s="1"/>
  <c r="A571" i="27" s="1"/>
  <c r="A573" i="27" s="1"/>
  <c r="A574" i="27" s="1"/>
  <c r="A575" i="27" s="1"/>
  <c r="A576" i="27" s="1"/>
  <c r="A577" i="27" s="1"/>
  <c r="A578" i="27" s="1"/>
  <c r="A579" i="27" s="1"/>
  <c r="A580" i="27" s="1"/>
  <c r="A581" i="27" s="1"/>
  <c r="A582" i="27" s="1"/>
  <c r="A583" i="27" s="1"/>
  <c r="A584" i="27" s="1"/>
  <c r="A585" i="27" s="1"/>
  <c r="A586" i="27" s="1"/>
  <c r="A588" i="27" s="1"/>
  <c r="A589" i="27" s="1"/>
  <c r="A590" i="27" s="1"/>
  <c r="A591" i="27" s="1"/>
  <c r="A592" i="27" s="1"/>
  <c r="A593" i="27" s="1"/>
  <c r="A594" i="27" s="1"/>
  <c r="A595" i="27" s="1"/>
  <c r="A596" i="27" s="1"/>
  <c r="A597" i="27" s="1"/>
  <c r="A598" i="27" s="1"/>
  <c r="A599" i="27" s="1"/>
  <c r="A600" i="27" s="1"/>
  <c r="A601" i="27" s="1"/>
  <c r="A602" i="27" s="1"/>
  <c r="A603" i="27" s="1"/>
  <c r="A604" i="27" s="1"/>
  <c r="A605" i="27" s="1"/>
  <c r="A606" i="27" s="1"/>
  <c r="A607" i="27" s="1"/>
  <c r="A608" i="27" s="1"/>
  <c r="A609" i="27" s="1"/>
  <c r="A610" i="27" s="1"/>
  <c r="A611" i="27" s="1"/>
  <c r="A612" i="27" s="1"/>
  <c r="A613" i="27" s="1"/>
  <c r="A614" i="27" s="1"/>
  <c r="A616" i="27" s="1"/>
  <c r="A617" i="27" s="1"/>
  <c r="A618" i="27" s="1"/>
  <c r="A619" i="27" s="1"/>
  <c r="A620" i="27" s="1"/>
  <c r="A621" i="27" s="1"/>
  <c r="A622" i="27" s="1"/>
  <c r="A623" i="27" s="1"/>
  <c r="A624" i="27" s="1"/>
  <c r="A625" i="27" s="1"/>
  <c r="A626" i="27" s="1"/>
  <c r="A627" i="27" s="1"/>
  <c r="A628" i="27" s="1"/>
  <c r="A629" i="27" s="1"/>
  <c r="A630" i="27" s="1"/>
  <c r="A631" i="27" s="1"/>
  <c r="A632" i="27" s="1"/>
  <c r="A633" i="27" s="1"/>
  <c r="A634" i="27" s="1"/>
  <c r="A635" i="27" s="1"/>
  <c r="A636" i="27" s="1"/>
  <c r="A637" i="27" s="1"/>
  <c r="A638" i="27" s="1"/>
  <c r="A639" i="27" s="1"/>
  <c r="A640" i="27" s="1"/>
  <c r="A641" i="27" s="1"/>
  <c r="A642" i="27" s="1"/>
  <c r="A643" i="27" s="1"/>
  <c r="A644" i="27" s="1"/>
  <c r="A645" i="27" s="1"/>
  <c r="A646" i="27" s="1"/>
  <c r="A647" i="27" s="1"/>
  <c r="A648" i="27" s="1"/>
  <c r="A649" i="27" s="1"/>
  <c r="A650" i="27" s="1"/>
  <c r="A651" i="27" s="1"/>
  <c r="A652" i="27" s="1"/>
  <c r="A653" i="27" s="1"/>
  <c r="A654" i="27" s="1"/>
  <c r="A655" i="27" s="1"/>
  <c r="A656" i="27" s="1"/>
  <c r="A657" i="27" s="1"/>
  <c r="A658" i="27" s="1"/>
  <c r="A659" i="27" s="1"/>
  <c r="A660" i="27" s="1"/>
  <c r="A661" i="27" s="1"/>
  <c r="A662" i="27" s="1"/>
  <c r="A663" i="27" s="1"/>
  <c r="A664" i="27" s="1"/>
  <c r="A665" i="27" s="1"/>
  <c r="A666" i="27" s="1"/>
  <c r="A667" i="27" s="1"/>
  <c r="A668" i="27" s="1"/>
  <c r="A669" i="27" s="1"/>
  <c r="A670" i="27" s="1"/>
  <c r="A671" i="27" s="1"/>
  <c r="A672" i="27" s="1"/>
  <c r="A673" i="27" s="1"/>
  <c r="A675" i="27" s="1"/>
  <c r="A676" i="27" s="1"/>
  <c r="A677" i="27" s="1"/>
  <c r="A678" i="27" s="1"/>
  <c r="A679" i="27" s="1"/>
  <c r="A680" i="27" s="1"/>
  <c r="A681" i="27" s="1"/>
  <c r="A682" i="27" s="1"/>
  <c r="A683" i="27" s="1"/>
  <c r="A684" i="27" s="1"/>
  <c r="A685" i="27" s="1"/>
  <c r="A686" i="27" s="1"/>
  <c r="A687" i="27" s="1"/>
  <c r="A688" i="27" s="1"/>
  <c r="A689" i="27" s="1"/>
  <c r="A690" i="27" s="1"/>
  <c r="A691" i="27" s="1"/>
  <c r="A692" i="27" s="1"/>
  <c r="A693" i="27" s="1"/>
  <c r="A694" i="27" s="1"/>
  <c r="A695" i="27" s="1"/>
  <c r="A696" i="27" s="1"/>
  <c r="A697" i="27" s="1"/>
  <c r="A698" i="27" s="1"/>
  <c r="A699" i="27" s="1"/>
  <c r="A700" i="27" s="1"/>
  <c r="A701" i="27" s="1"/>
  <c r="A702" i="27" s="1"/>
  <c r="A703" i="27" s="1"/>
  <c r="A704" i="27" s="1"/>
  <c r="A705" i="27" s="1"/>
  <c r="A706" i="27" s="1"/>
  <c r="A707" i="27" s="1"/>
  <c r="A708" i="27" s="1"/>
  <c r="A709" i="27" s="1"/>
  <c r="A710" i="27" s="1"/>
  <c r="A711" i="27" s="1"/>
  <c r="A712" i="27" s="1"/>
  <c r="A713" i="27" s="1"/>
  <c r="A714" i="27" s="1"/>
  <c r="A715" i="27" s="1"/>
  <c r="A716" i="27" s="1"/>
  <c r="A717" i="27" s="1"/>
  <c r="A718" i="27" s="1"/>
  <c r="A719" i="27" s="1"/>
  <c r="A720" i="27" s="1"/>
  <c r="A721" i="27" s="1"/>
  <c r="A722" i="27" s="1"/>
  <c r="A723" i="27" s="1"/>
  <c r="A724" i="27" s="1"/>
  <c r="A725" i="27" s="1"/>
  <c r="A726" i="27" s="1"/>
  <c r="A727" i="27" s="1"/>
  <c r="A728" i="27" s="1"/>
  <c r="A729" i="27" s="1"/>
  <c r="A730" i="27" s="1"/>
  <c r="A731" i="27" s="1"/>
  <c r="A732" i="27" s="1"/>
  <c r="A733" i="27" s="1"/>
  <c r="A735" i="27" s="1"/>
  <c r="A736" i="27" s="1"/>
  <c r="A737" i="27" s="1"/>
  <c r="A738" i="27" s="1"/>
  <c r="A739" i="27" s="1"/>
  <c r="A740" i="27" s="1"/>
  <c r="A741" i="27" s="1"/>
  <c r="A742" i="27" s="1"/>
  <c r="A743" i="27" s="1"/>
  <c r="A744" i="27" s="1"/>
  <c r="A745" i="27" s="1"/>
  <c r="A746" i="27" s="1"/>
  <c r="A747" i="27" s="1"/>
  <c r="A748" i="27" s="1"/>
  <c r="A749" i="27" s="1"/>
  <c r="A750" i="27" s="1"/>
  <c r="A751" i="27" s="1"/>
  <c r="A752" i="27" s="1"/>
  <c r="A753" i="27" s="1"/>
  <c r="R566" i="27"/>
  <c r="R568" i="27" s="1"/>
  <c r="F25" i="32"/>
  <c r="A26" i="32"/>
  <c r="F26" i="32" s="1"/>
  <c r="I2938" i="27"/>
  <c r="I3056" i="27" s="1"/>
  <c r="K3056" i="27" s="1"/>
  <c r="I3199" i="27"/>
  <c r="K3199" i="27" s="1"/>
  <c r="K3159" i="27"/>
  <c r="D224" i="25"/>
  <c r="F224" i="25" s="1"/>
  <c r="I3368" i="27"/>
  <c r="I3402" i="27" s="1"/>
  <c r="K3335" i="27"/>
  <c r="I3330" i="27" s="1"/>
  <c r="K3330" i="27" s="1"/>
  <c r="I3425" i="27"/>
  <c r="K3425" i="27" s="1"/>
  <c r="I2855" i="27"/>
  <c r="K2855" i="27" s="1"/>
  <c r="P3127" i="27"/>
  <c r="R3127" i="27" s="1"/>
  <c r="K2710" i="27"/>
  <c r="K2711" i="27" s="1"/>
  <c r="K2703" i="27" s="1"/>
  <c r="I228" i="27"/>
  <c r="K228" i="27" s="1"/>
  <c r="I213" i="27"/>
  <c r="K213" i="27" s="1"/>
  <c r="P193" i="27"/>
  <c r="R193" i="27" s="1"/>
  <c r="I155" i="27"/>
  <c r="K155" i="27" s="1"/>
  <c r="I110" i="27"/>
  <c r="K110" i="27" s="1"/>
  <c r="K114" i="27" s="1"/>
  <c r="K116" i="27" s="1"/>
  <c r="K118" i="27" s="1"/>
  <c r="K119" i="27" s="1"/>
  <c r="I74" i="27"/>
  <c r="K74" i="27" s="1"/>
  <c r="I55" i="27"/>
  <c r="K55" i="27" s="1"/>
  <c r="C247" i="82"/>
  <c r="I359" i="27"/>
  <c r="K359" i="27" s="1"/>
  <c r="P338" i="27"/>
  <c r="R338" i="27"/>
  <c r="P321" i="27"/>
  <c r="R321" i="27" s="1"/>
  <c r="C244" i="82"/>
  <c r="X34" i="27"/>
  <c r="I3100" i="27"/>
  <c r="I3114" i="27" s="1"/>
  <c r="K3074" i="27"/>
  <c r="I3936" i="27"/>
  <c r="K3936" i="27"/>
  <c r="D108" i="32"/>
  <c r="F108" i="32" s="1"/>
  <c r="K2940" i="27"/>
  <c r="I2960" i="27"/>
  <c r="K2960" i="27" s="1"/>
  <c r="I2932" i="27"/>
  <c r="K2906" i="27"/>
  <c r="I3029" i="27"/>
  <c r="K3029" i="27" s="1"/>
  <c r="D114" i="32"/>
  <c r="F114" i="32" s="1"/>
  <c r="K2996" i="27"/>
  <c r="I3682" i="27"/>
  <c r="I3693" i="27" s="1"/>
  <c r="K3693" i="27" s="1"/>
  <c r="I2913" i="27"/>
  <c r="I2939" i="27" s="1"/>
  <c r="P2871" i="27"/>
  <c r="R2871" i="27" s="1"/>
  <c r="R2875" i="27" s="1"/>
  <c r="R2877" i="27" s="1"/>
  <c r="P2859" i="27" s="1"/>
  <c r="R2859" i="27" s="1"/>
  <c r="K2871" i="27"/>
  <c r="K2843" i="27"/>
  <c r="I2931" i="27"/>
  <c r="I2941" i="27" s="1"/>
  <c r="I2995" i="27"/>
  <c r="K2995" i="27" s="1"/>
  <c r="I3725" i="27"/>
  <c r="K3725" i="27" s="1"/>
  <c r="I3795" i="27"/>
  <c r="K3795" i="27" s="1"/>
  <c r="I2905" i="27"/>
  <c r="I3028" i="27" s="1"/>
  <c r="K3028" i="27" s="1"/>
  <c r="I2917" i="27"/>
  <c r="K2917" i="27" s="1"/>
  <c r="K3682" i="27"/>
  <c r="AC9" i="27"/>
  <c r="C68" i="27" s="1"/>
  <c r="I294" i="27" s="1"/>
  <c r="K294" i="27" s="1"/>
  <c r="K303" i="27" s="1"/>
  <c r="K305" i="27" s="1"/>
  <c r="C403" i="28"/>
  <c r="C400" i="28"/>
  <c r="C399" i="28"/>
  <c r="C402" i="28"/>
  <c r="H25" i="4"/>
  <c r="H18" i="4"/>
  <c r="C939" i="28"/>
  <c r="I881" i="27"/>
  <c r="K881" i="27"/>
  <c r="I910" i="27"/>
  <c r="I2554" i="27" s="1"/>
  <c r="K2873" i="27"/>
  <c r="K3590" i="27"/>
  <c r="K3141" i="27"/>
  <c r="K3142" i="27" s="1"/>
  <c r="K3134" i="27" s="1"/>
  <c r="C858" i="82"/>
  <c r="C320" i="82"/>
  <c r="I3810" i="27"/>
  <c r="K3810" i="27" s="1"/>
  <c r="P2846" i="27"/>
  <c r="I3007" i="27"/>
  <c r="K3007" i="27" s="1"/>
  <c r="K2856" i="27"/>
  <c r="C924" i="28"/>
  <c r="C696" i="28"/>
  <c r="C439" i="28"/>
  <c r="C686" i="28"/>
  <c r="I912" i="27"/>
  <c r="I976" i="27"/>
  <c r="K976" i="27" s="1"/>
  <c r="AC10" i="27"/>
  <c r="C69" i="27"/>
  <c r="I295" i="27" s="1"/>
  <c r="K295" i="27" s="1"/>
  <c r="C528" i="82"/>
  <c r="C190" i="82"/>
  <c r="K2559" i="27"/>
  <c r="F149" i="32"/>
  <c r="F152" i="32" s="1"/>
  <c r="C881" i="114" s="1"/>
  <c r="C574" i="82"/>
  <c r="K3101" i="27"/>
  <c r="I1810" i="27"/>
  <c r="K1810" i="27" s="1"/>
  <c r="P467" i="27"/>
  <c r="R467" i="27" s="1"/>
  <c r="F28" i="32"/>
  <c r="C879" i="114" s="1"/>
  <c r="Z35" i="27"/>
  <c r="AC35" i="27" s="1"/>
  <c r="I253" i="27" s="1"/>
  <c r="K253" i="27" s="1"/>
  <c r="K258" i="27" s="1"/>
  <c r="K260" i="27" s="1"/>
  <c r="A26" i="50"/>
  <c r="F26" i="50"/>
  <c r="F25" i="50"/>
  <c r="A149" i="50"/>
  <c r="A150" i="50" s="1"/>
  <c r="F150" i="50" s="1"/>
  <c r="A89" i="50"/>
  <c r="A90" i="50" s="1"/>
  <c r="F90" i="50" s="1"/>
  <c r="F24" i="50"/>
  <c r="F51" i="50"/>
  <c r="F89" i="50"/>
  <c r="I1254" i="27"/>
  <c r="K1254" i="27" s="1"/>
  <c r="P9" i="27"/>
  <c r="R9" i="27" s="1"/>
  <c r="R14" i="27" s="1"/>
  <c r="P23" i="27"/>
  <c r="R23" i="27" s="1"/>
  <c r="P389" i="27"/>
  <c r="R389" i="27" s="1"/>
  <c r="I1421" i="27"/>
  <c r="K1421" i="27" s="1"/>
  <c r="P375" i="27"/>
  <c r="R375" i="27" s="1"/>
  <c r="I888" i="27"/>
  <c r="K888" i="27" s="1"/>
  <c r="I1084" i="27"/>
  <c r="I2261" i="27" s="1"/>
  <c r="I1044" i="27"/>
  <c r="K1044" i="27" s="1"/>
  <c r="P210" i="27"/>
  <c r="R210" i="27" s="1"/>
  <c r="I1012" i="27"/>
  <c r="I2523" i="27" s="1"/>
  <c r="K2523" i="27" s="1"/>
  <c r="I975" i="27"/>
  <c r="K975" i="27" s="1"/>
  <c r="I946" i="27"/>
  <c r="K946" i="27" s="1"/>
  <c r="I1029" i="27"/>
  <c r="K1029" i="27" s="1"/>
  <c r="I1059" i="27"/>
  <c r="K1059" i="27" s="1"/>
  <c r="I911" i="27"/>
  <c r="I2555" i="27" s="1"/>
  <c r="E234" i="25"/>
  <c r="F48" i="25"/>
  <c r="F52" i="25" s="1"/>
  <c r="D42" i="25" s="1"/>
  <c r="D203" i="25"/>
  <c r="F203" i="25" s="1"/>
  <c r="C591" i="82"/>
  <c r="C321" i="82"/>
  <c r="C430" i="82"/>
  <c r="K910" i="27"/>
  <c r="P209" i="27"/>
  <c r="R209" i="27" s="1"/>
  <c r="I1083" i="27"/>
  <c r="I974" i="27"/>
  <c r="K974" i="27" s="1"/>
  <c r="I1011" i="27"/>
  <c r="I2522" i="27" s="1"/>
  <c r="K2522" i="27" s="1"/>
  <c r="I945" i="27"/>
  <c r="K945" i="27" s="1"/>
  <c r="AC11" i="27"/>
  <c r="C70" i="27" s="1"/>
  <c r="Z12" i="27"/>
  <c r="AC12" i="27" s="1"/>
  <c r="C71" i="27" s="1"/>
  <c r="F73" i="25"/>
  <c r="D101" i="25"/>
  <c r="D122" i="25" s="1"/>
  <c r="C777" i="28"/>
  <c r="K2975" i="27"/>
  <c r="K2857" i="27"/>
  <c r="K3008" i="27" s="1"/>
  <c r="D48" i="32"/>
  <c r="F89" i="32"/>
  <c r="F92" i="32" s="1"/>
  <c r="K2829" i="27"/>
  <c r="K2830" i="27" s="1"/>
  <c r="I2819" i="27" s="1"/>
  <c r="K2819" i="27" s="1"/>
  <c r="K2822" i="27" s="1"/>
  <c r="K920" i="27"/>
  <c r="I2564" i="27"/>
  <c r="K2564" i="27" s="1"/>
  <c r="K708" i="27"/>
  <c r="I2362" i="27"/>
  <c r="I578" i="27"/>
  <c r="K578" i="27" s="1"/>
  <c r="P495" i="27"/>
  <c r="R495" i="27" s="1"/>
  <c r="P533" i="27"/>
  <c r="R533" i="27" s="1"/>
  <c r="I1739" i="27"/>
  <c r="K1739" i="27"/>
  <c r="I1757" i="27"/>
  <c r="K1757" i="27" s="1"/>
  <c r="I1775" i="27"/>
  <c r="K1775" i="27" s="1"/>
  <c r="C35" i="27"/>
  <c r="I1683" i="27" s="1"/>
  <c r="K1683" i="27" s="1"/>
  <c r="C140" i="27"/>
  <c r="I243" i="27"/>
  <c r="K243" i="27" s="1"/>
  <c r="I880" i="27"/>
  <c r="K880" i="27" s="1"/>
  <c r="C876" i="82"/>
  <c r="C384" i="28"/>
  <c r="K1087" i="27"/>
  <c r="I2264" i="27"/>
  <c r="K2264" i="27" s="1"/>
  <c r="I2529" i="27"/>
  <c r="K2529" i="27" s="1"/>
  <c r="K916" i="27"/>
  <c r="I2560" i="27"/>
  <c r="I2591" i="27" s="1"/>
  <c r="K2591" i="27" s="1"/>
  <c r="K706" i="27"/>
  <c r="I2361" i="27"/>
  <c r="I2408" i="27" s="1"/>
  <c r="K2408" i="27" s="1"/>
  <c r="I1031" i="27"/>
  <c r="K1031" i="27" s="1"/>
  <c r="I1046" i="27"/>
  <c r="K1046" i="27" s="1"/>
  <c r="P2884" i="27"/>
  <c r="R2884" i="27" s="1"/>
  <c r="R2851" i="27"/>
  <c r="P376" i="27"/>
  <c r="R376" i="27" s="1"/>
  <c r="P296" i="27"/>
  <c r="R296" i="27" s="1"/>
  <c r="I394" i="27"/>
  <c r="K394" i="27" s="1"/>
  <c r="D108" i="50"/>
  <c r="F108" i="50" s="1"/>
  <c r="F45" i="50"/>
  <c r="G97" i="50"/>
  <c r="G99" i="50" s="1"/>
  <c r="E157" i="50"/>
  <c r="G157" i="50" s="1"/>
  <c r="C296" i="28"/>
  <c r="D47" i="32"/>
  <c r="F47" i="32" s="1"/>
  <c r="H47" i="32" s="1"/>
  <c r="D47" i="50"/>
  <c r="Z13" i="27"/>
  <c r="Z37" i="27" s="1"/>
  <c r="AC37" i="27" s="1"/>
  <c r="I241" i="27" s="1"/>
  <c r="K241" i="27" s="1"/>
  <c r="K246" i="27" s="1"/>
  <c r="K248" i="27" s="1"/>
  <c r="I2260" i="27"/>
  <c r="I2662" i="27" s="1"/>
  <c r="K2662" i="27" s="1"/>
  <c r="K1083" i="27"/>
  <c r="K2560" i="27"/>
  <c r="I2666" i="27"/>
  <c r="K2666" i="27" s="1"/>
  <c r="C836" i="82"/>
  <c r="I2410" i="27"/>
  <c r="K2410" i="27" s="1"/>
  <c r="K2362" i="27"/>
  <c r="I2595" i="27"/>
  <c r="K2595" i="27" s="1"/>
  <c r="D48" i="50"/>
  <c r="F48" i="50" s="1"/>
  <c r="I153" i="27"/>
  <c r="K153" i="27" s="1"/>
  <c r="F48" i="32"/>
  <c r="H48" i="32" s="1"/>
  <c r="D111" i="32"/>
  <c r="F111" i="32" s="1"/>
  <c r="C751" i="82"/>
  <c r="K2260" i="27"/>
  <c r="K3402" i="27" l="1"/>
  <c r="I3397" i="27" s="1"/>
  <c r="K3397" i="27" s="1"/>
  <c r="L3397" i="27" s="1"/>
  <c r="M3397" i="27" s="1"/>
  <c r="N3397" i="27" s="1"/>
  <c r="O3397" i="27" s="1"/>
  <c r="I3421" i="27"/>
  <c r="R2850" i="27"/>
  <c r="P2883" i="27"/>
  <c r="R2883" i="27" s="1"/>
  <c r="I3034" i="27"/>
  <c r="K3034" i="27" s="1"/>
  <c r="K2911" i="27"/>
  <c r="I224" i="27"/>
  <c r="K224" i="27" s="1"/>
  <c r="K231" i="27" s="1"/>
  <c r="K233" i="27" s="1"/>
  <c r="C82" i="27"/>
  <c r="I1253" i="27" s="1"/>
  <c r="K1253" i="27" s="1"/>
  <c r="K1260" i="27" s="1"/>
  <c r="K1262" i="27" s="1"/>
  <c r="I1909" i="27" s="1"/>
  <c r="K1909" i="27" s="1"/>
  <c r="K1920" i="27" s="1"/>
  <c r="Z34" i="27"/>
  <c r="AC34" i="27" s="1"/>
  <c r="C77" i="27" s="1"/>
  <c r="I443" i="27" s="1"/>
  <c r="K443" i="27" s="1"/>
  <c r="K451" i="27" s="1"/>
  <c r="K453" i="27" s="1"/>
  <c r="I458" i="27" s="1"/>
  <c r="K458" i="27" s="1"/>
  <c r="K462" i="27" s="1"/>
  <c r="K464" i="27" s="1"/>
  <c r="K466" i="27" s="1"/>
  <c r="AC29" i="27"/>
  <c r="C91" i="27" s="1"/>
  <c r="C79" i="27"/>
  <c r="P605" i="27" s="1"/>
  <c r="R605" i="27" s="1"/>
  <c r="I254" i="27"/>
  <c r="K254" i="27" s="1"/>
  <c r="I2617" i="27"/>
  <c r="K2617" i="27" s="1"/>
  <c r="K3351" i="27"/>
  <c r="I3405" i="27"/>
  <c r="K3405" i="27" s="1"/>
  <c r="K3408" i="27" s="1"/>
  <c r="K3409" i="27" s="1"/>
  <c r="K3398" i="27" s="1"/>
  <c r="L3398" i="27" s="1"/>
  <c r="M3398" i="27" s="1"/>
  <c r="N3398" i="27" s="1"/>
  <c r="O3398" i="27" s="1"/>
  <c r="K2907" i="27"/>
  <c r="I3030" i="27"/>
  <c r="K3030" i="27" s="1"/>
  <c r="I2933" i="27"/>
  <c r="K1498" i="27"/>
  <c r="K102" i="27"/>
  <c r="K104" i="27"/>
  <c r="K105" i="27" s="1"/>
  <c r="I3057" i="27"/>
  <c r="I3892" i="27" s="1"/>
  <c r="K3892" i="27" s="1"/>
  <c r="K2939" i="27"/>
  <c r="D100" i="25"/>
  <c r="F72" i="25"/>
  <c r="K89" i="27"/>
  <c r="P573" i="27"/>
  <c r="R573" i="27" s="1"/>
  <c r="I3279" i="27"/>
  <c r="K3266" i="27"/>
  <c r="R3115" i="27"/>
  <c r="P297" i="27"/>
  <c r="R297" i="27" s="1"/>
  <c r="I313" i="27"/>
  <c r="K313" i="27" s="1"/>
  <c r="P349" i="27"/>
  <c r="R349" i="27" s="1"/>
  <c r="P82" i="27"/>
  <c r="R82" i="27" s="1"/>
  <c r="P68" i="27"/>
  <c r="R68" i="27" s="1"/>
  <c r="I3625" i="27"/>
  <c r="K3625" i="27" s="1"/>
  <c r="I2998" i="27"/>
  <c r="K2998" i="27" s="1"/>
  <c r="I2908" i="27"/>
  <c r="K2845" i="27"/>
  <c r="I2606" i="27"/>
  <c r="K2606" i="27" s="1"/>
  <c r="K2609" i="27" s="1"/>
  <c r="I2562" i="27"/>
  <c r="I2466" i="27"/>
  <c r="K2466" i="27" s="1"/>
  <c r="I2307" i="27"/>
  <c r="K2307" i="27" s="1"/>
  <c r="I2101" i="27"/>
  <c r="K2101" i="27" s="1"/>
  <c r="K2103" i="27" s="1"/>
  <c r="K2105" i="27" s="1"/>
  <c r="K2107" i="27" s="1"/>
  <c r="I2088" i="27"/>
  <c r="K2088" i="27" s="1"/>
  <c r="I2075" i="27"/>
  <c r="K2075" i="27" s="1"/>
  <c r="K2021" i="27"/>
  <c r="I1978" i="27"/>
  <c r="K1978" i="27" s="1"/>
  <c r="I1916" i="27"/>
  <c r="K1916" i="27" s="1"/>
  <c r="I1895" i="27"/>
  <c r="K1895" i="27" s="1"/>
  <c r="I1867" i="27"/>
  <c r="K1867" i="27" s="1"/>
  <c r="I1759" i="27"/>
  <c r="K1759" i="27" s="1"/>
  <c r="I1450" i="27"/>
  <c r="K1450" i="27" s="1"/>
  <c r="K1455" i="27" s="1"/>
  <c r="K1457" i="27" s="1"/>
  <c r="I1438" i="27"/>
  <c r="K1438" i="27" s="1"/>
  <c r="I1423" i="27"/>
  <c r="K1423" i="27" s="1"/>
  <c r="I1398" i="27"/>
  <c r="K1398" i="27" s="1"/>
  <c r="I1339" i="27"/>
  <c r="K1339" i="27" s="1"/>
  <c r="I1325" i="27"/>
  <c r="K1325" i="27" s="1"/>
  <c r="I1311" i="27"/>
  <c r="K1311" i="27" s="1"/>
  <c r="I1291" i="27"/>
  <c r="K1291" i="27" s="1"/>
  <c r="I1256" i="27"/>
  <c r="K1256" i="27" s="1"/>
  <c r="I1237" i="27"/>
  <c r="K1237" i="27" s="1"/>
  <c r="I1207" i="27"/>
  <c r="K1207" i="27" s="1"/>
  <c r="I1203" i="27"/>
  <c r="K1203" i="27" s="1"/>
  <c r="I1172" i="27"/>
  <c r="K1172" i="27" s="1"/>
  <c r="I840" i="27"/>
  <c r="K840" i="27" s="1"/>
  <c r="P391" i="27"/>
  <c r="R391" i="27" s="1"/>
  <c r="P377" i="27"/>
  <c r="R377" i="27" s="1"/>
  <c r="G35" i="50"/>
  <c r="N209" i="28"/>
  <c r="R209" i="28" s="1"/>
  <c r="O653" i="28"/>
  <c r="G159" i="50"/>
  <c r="K712" i="27"/>
  <c r="K714" i="27" s="1"/>
  <c r="I720" i="27" s="1"/>
  <c r="K720" i="27" s="1"/>
  <c r="AC19" i="27"/>
  <c r="C81" i="27" s="1"/>
  <c r="K911" i="27"/>
  <c r="P720" i="27"/>
  <c r="R720" i="27" s="1"/>
  <c r="M879" i="114"/>
  <c r="J879" i="114"/>
  <c r="G879" i="114"/>
  <c r="O879" i="114"/>
  <c r="Q879" i="114"/>
  <c r="S879" i="114"/>
  <c r="K2937" i="27"/>
  <c r="F49" i="25"/>
  <c r="K3135" i="27"/>
  <c r="L3135" i="27" s="1"/>
  <c r="I3825" i="27"/>
  <c r="K3825" i="27" s="1"/>
  <c r="K3829" i="27" s="1"/>
  <c r="K3248" i="27"/>
  <c r="AC18" i="27"/>
  <c r="C80" i="27" s="1"/>
  <c r="D36" i="25"/>
  <c r="P390" i="27"/>
  <c r="R390" i="27" s="1"/>
  <c r="I1085" i="27"/>
  <c r="K1085" i="27" s="1"/>
  <c r="I3006" i="27"/>
  <c r="K3006" i="27" s="1"/>
  <c r="K1012" i="27"/>
  <c r="P689" i="27"/>
  <c r="R689" i="27" s="1"/>
  <c r="M881" i="114"/>
  <c r="M915" i="114" s="1"/>
  <c r="J881" i="114"/>
  <c r="G881" i="114"/>
  <c r="O881" i="114"/>
  <c r="Q881" i="114"/>
  <c r="Q915" i="114" s="1"/>
  <c r="S881" i="114"/>
  <c r="I3891" i="27"/>
  <c r="K3891" i="27" s="1"/>
  <c r="K3280" i="27"/>
  <c r="AC16" i="27"/>
  <c r="I3036" i="27"/>
  <c r="K3036" i="27" s="1"/>
  <c r="I3921" i="27"/>
  <c r="K3921" i="27" s="1"/>
  <c r="K3924" i="27" s="1"/>
  <c r="I3938" i="27" s="1"/>
  <c r="K3938" i="27" s="1"/>
  <c r="I3504" i="27"/>
  <c r="P2890" i="27"/>
  <c r="R2890" i="27" s="1"/>
  <c r="K2850" i="27"/>
  <c r="K2893" i="27" s="1"/>
  <c r="K3851" i="27" s="1"/>
  <c r="I2955" i="27"/>
  <c r="I2985" i="27" s="1"/>
  <c r="K2985" i="27" s="1"/>
  <c r="K2988" i="27" s="1"/>
  <c r="K3368" i="27"/>
  <c r="I3363" i="27" s="1"/>
  <c r="K3363" i="27" s="1"/>
  <c r="K2705" i="27"/>
  <c r="I273" i="27"/>
  <c r="K273" i="27" s="1"/>
  <c r="I3005" i="27"/>
  <c r="K3005" i="27" s="1"/>
  <c r="P192" i="27"/>
  <c r="R192" i="27" s="1"/>
  <c r="P308" i="27"/>
  <c r="R308" i="27" s="1"/>
  <c r="P320" i="27"/>
  <c r="R320" i="27" s="1"/>
  <c r="I358" i="27"/>
  <c r="K358" i="27" s="1"/>
  <c r="P52" i="27"/>
  <c r="R52" i="27" s="1"/>
  <c r="I3731" i="27"/>
  <c r="K3731" i="27" s="1"/>
  <c r="I3802" i="27"/>
  <c r="K3802" i="27" s="1"/>
  <c r="I3053" i="27"/>
  <c r="I3799" i="27"/>
  <c r="K3799" i="27" s="1"/>
  <c r="I2997" i="27"/>
  <c r="K2997" i="27" s="1"/>
  <c r="I2956" i="27"/>
  <c r="K2867" i="27"/>
  <c r="I2694" i="27"/>
  <c r="K2694" i="27" s="1"/>
  <c r="I2625" i="27"/>
  <c r="K2625" i="27" s="1"/>
  <c r="I2558" i="27"/>
  <c r="I2428" i="27"/>
  <c r="I2055" i="27"/>
  <c r="K2055" i="27" s="1"/>
  <c r="K2057" i="27" s="1"/>
  <c r="I2002" i="27"/>
  <c r="K2002" i="27" s="1"/>
  <c r="K2008" i="27" s="1"/>
  <c r="K2010" i="27" s="1"/>
  <c r="I1977" i="27"/>
  <c r="K1977" i="27" s="1"/>
  <c r="I1935" i="27"/>
  <c r="K1935" i="27" s="1"/>
  <c r="I1930" i="27"/>
  <c r="K1930" i="27" s="1"/>
  <c r="I1866" i="27"/>
  <c r="K1866" i="27" s="1"/>
  <c r="K1870" i="27" s="1"/>
  <c r="I1758" i="27"/>
  <c r="K1758" i="27" s="1"/>
  <c r="K1765" i="27" s="1"/>
  <c r="K1767" i="27" s="1"/>
  <c r="I1811" i="27" s="1"/>
  <c r="K1811" i="27" s="1"/>
  <c r="K1813" i="27" s="1"/>
  <c r="I1639" i="27"/>
  <c r="K1639" i="27" s="1"/>
  <c r="I1578" i="27"/>
  <c r="K1578" i="27" s="1"/>
  <c r="I1422" i="27"/>
  <c r="K1422" i="27" s="1"/>
  <c r="K1427" i="27" s="1"/>
  <c r="K1429" i="27" s="1"/>
  <c r="I1397" i="27"/>
  <c r="K1397" i="27" s="1"/>
  <c r="I1351" i="27"/>
  <c r="K1351" i="27" s="1"/>
  <c r="I1338" i="27"/>
  <c r="K1338" i="27" s="1"/>
  <c r="I1290" i="27"/>
  <c r="K1290" i="27" s="1"/>
  <c r="I1270" i="27"/>
  <c r="K1270" i="27" s="1"/>
  <c r="I1255" i="27"/>
  <c r="K1255" i="27" s="1"/>
  <c r="I1202" i="27"/>
  <c r="K1202" i="27" s="1"/>
  <c r="I1117" i="27"/>
  <c r="K1117" i="27" s="1"/>
  <c r="I1104" i="27"/>
  <c r="K1104" i="27" s="1"/>
  <c r="K1107" i="27" s="1"/>
  <c r="K1109" i="27" s="1"/>
  <c r="I726" i="27"/>
  <c r="K726" i="27" s="1"/>
  <c r="I536" i="27"/>
  <c r="K536" i="27" s="1"/>
  <c r="P514" i="27"/>
  <c r="R514" i="27" s="1"/>
  <c r="I382" i="27"/>
  <c r="K382" i="27" s="1"/>
  <c r="I300" i="27"/>
  <c r="K300" i="27" s="1"/>
  <c r="N366" i="28"/>
  <c r="C880" i="114"/>
  <c r="C563" i="114"/>
  <c r="I622" i="27"/>
  <c r="K622" i="27" s="1"/>
  <c r="I380" i="27"/>
  <c r="K380" i="27" s="1"/>
  <c r="P81" i="27"/>
  <c r="R81" i="27" s="1"/>
  <c r="I226" i="27"/>
  <c r="K226" i="27" s="1"/>
  <c r="K1066" i="27"/>
  <c r="K1068" i="27" s="1"/>
  <c r="F88" i="50"/>
  <c r="K2849" i="27"/>
  <c r="K2938" i="27"/>
  <c r="I298" i="27"/>
  <c r="K298" i="27" s="1"/>
  <c r="K2936" i="27"/>
  <c r="I3037" i="27"/>
  <c r="K3037" i="27" s="1"/>
  <c r="K2361" i="27"/>
  <c r="K2364" i="27" s="1"/>
  <c r="I2365" i="27" s="1"/>
  <c r="I2367" i="27" s="1"/>
  <c r="K2367" i="27" s="1"/>
  <c r="K2376" i="27" s="1"/>
  <c r="K1011" i="27"/>
  <c r="K1022" i="27" s="1"/>
  <c r="K1024" i="27" s="1"/>
  <c r="I576" i="27"/>
  <c r="K576" i="27" s="1"/>
  <c r="P307" i="27"/>
  <c r="R307" i="27" s="1"/>
  <c r="P67" i="27"/>
  <c r="R67" i="27" s="1"/>
  <c r="AC13" i="27"/>
  <c r="C72" i="27" s="1"/>
  <c r="F101" i="25"/>
  <c r="I519" i="27"/>
  <c r="K519" i="27" s="1"/>
  <c r="I297" i="27"/>
  <c r="K297" i="27" s="1"/>
  <c r="I381" i="27"/>
  <c r="K381" i="27" s="1"/>
  <c r="P284" i="27"/>
  <c r="R284" i="27" s="1"/>
  <c r="K1037" i="27"/>
  <c r="K1039" i="27" s="1"/>
  <c r="I3809" i="27"/>
  <c r="K3809" i="27" s="1"/>
  <c r="K3874" i="27" s="1"/>
  <c r="K3010" i="27"/>
  <c r="I2165" i="27"/>
  <c r="K2165" i="27" s="1"/>
  <c r="R479" i="27"/>
  <c r="R481" i="27" s="1"/>
  <c r="I3158" i="27"/>
  <c r="K3158" i="27" s="1"/>
  <c r="K3160" i="27" s="1"/>
  <c r="K3161" i="27" s="1"/>
  <c r="I3247" i="27"/>
  <c r="I3265" i="27" s="1"/>
  <c r="K3265" i="27" s="1"/>
  <c r="I3001" i="27"/>
  <c r="K3001" i="27" s="1"/>
  <c r="P83" i="27"/>
  <c r="R83" i="27" s="1"/>
  <c r="K3259" i="27"/>
  <c r="I227" i="27"/>
  <c r="K227" i="27" s="1"/>
  <c r="I196" i="27"/>
  <c r="K196" i="27" s="1"/>
  <c r="I337" i="27"/>
  <c r="K337" i="27" s="1"/>
  <c r="I211" i="27"/>
  <c r="K211" i="27" s="1"/>
  <c r="I212" i="27"/>
  <c r="K212" i="27" s="1"/>
  <c r="I3033" i="27"/>
  <c r="K3033" i="27" s="1"/>
  <c r="P3506" i="27"/>
  <c r="R3506" i="27" s="1"/>
  <c r="P2882" i="27"/>
  <c r="R2882" i="27" s="1"/>
  <c r="P2887" i="27"/>
  <c r="R2887" i="27" s="1"/>
  <c r="I2789" i="27"/>
  <c r="K2789" i="27" s="1"/>
  <c r="K2727" i="27"/>
  <c r="K2728" i="27" s="1"/>
  <c r="K2717" i="27" s="1"/>
  <c r="K2720" i="27" s="1"/>
  <c r="I2624" i="27"/>
  <c r="K2624" i="27" s="1"/>
  <c r="I2327" i="27"/>
  <c r="K2327" i="27" s="1"/>
  <c r="K2332" i="27" s="1"/>
  <c r="K2336" i="27" s="1"/>
  <c r="I2073" i="27"/>
  <c r="K2073" i="27" s="1"/>
  <c r="I2001" i="27"/>
  <c r="K2001" i="27" s="1"/>
  <c r="I1834" i="27"/>
  <c r="K1834" i="27" s="1"/>
  <c r="K1837" i="27" s="1"/>
  <c r="K1839" i="27" s="1"/>
  <c r="I1846" i="27" s="1"/>
  <c r="K1846" i="27" s="1"/>
  <c r="K1849" i="27" s="1"/>
  <c r="I1777" i="27"/>
  <c r="K1777" i="27" s="1"/>
  <c r="K1783" i="27" s="1"/>
  <c r="K1785" i="27" s="1"/>
  <c r="I1819" i="27" s="1"/>
  <c r="K1819" i="27" s="1"/>
  <c r="K1821" i="27" s="1"/>
  <c r="I1741" i="27"/>
  <c r="K1741" i="27" s="1"/>
  <c r="K1747" i="27" s="1"/>
  <c r="K1749" i="27" s="1"/>
  <c r="I1803" i="27" s="1"/>
  <c r="K1803" i="27" s="1"/>
  <c r="K1805" i="27" s="1"/>
  <c r="I1638" i="27"/>
  <c r="K1638" i="27" s="1"/>
  <c r="I1577" i="27"/>
  <c r="K1577" i="27" s="1"/>
  <c r="I1411" i="27"/>
  <c r="K1411" i="27" s="1"/>
  <c r="I1386" i="27"/>
  <c r="K1386" i="27" s="1"/>
  <c r="I1366" i="27"/>
  <c r="K1366" i="27" s="1"/>
  <c r="I1350" i="27"/>
  <c r="K1350" i="27" s="1"/>
  <c r="I1313" i="27"/>
  <c r="K1313" i="27" s="1"/>
  <c r="I1289" i="27"/>
  <c r="K1289" i="27" s="1"/>
  <c r="I1223" i="27"/>
  <c r="K1223" i="27" s="1"/>
  <c r="I1201" i="27"/>
  <c r="K1201" i="27" s="1"/>
  <c r="I1178" i="27"/>
  <c r="K1178" i="27" s="1"/>
  <c r="I1174" i="27"/>
  <c r="K1174" i="27" s="1"/>
  <c r="I1157" i="27"/>
  <c r="K1157" i="27" s="1"/>
  <c r="I592" i="27"/>
  <c r="K592" i="27" s="1"/>
  <c r="I560" i="27"/>
  <c r="K560" i="27" s="1"/>
  <c r="I198" i="27"/>
  <c r="K198" i="27" s="1"/>
  <c r="G97" i="32"/>
  <c r="G99" i="32" s="1"/>
  <c r="H83" i="28"/>
  <c r="I83" i="28" s="1"/>
  <c r="N83" i="28" s="1"/>
  <c r="R83" i="28" s="1"/>
  <c r="H83" i="114"/>
  <c r="I83" i="114" s="1"/>
  <c r="E210" i="114"/>
  <c r="F210" i="114" s="1"/>
  <c r="H210" i="114"/>
  <c r="I210" i="114" s="1"/>
  <c r="J210" i="114" s="1"/>
  <c r="H482" i="28"/>
  <c r="I482" i="28" s="1"/>
  <c r="N482" i="28" s="1"/>
  <c r="R482" i="28" s="1"/>
  <c r="H482" i="114"/>
  <c r="I482" i="114" s="1"/>
  <c r="H179" i="28"/>
  <c r="I179" i="28" s="1"/>
  <c r="N179" i="28" s="1"/>
  <c r="R179" i="28" s="1"/>
  <c r="H179" i="114"/>
  <c r="I179" i="114" s="1"/>
  <c r="R569" i="114"/>
  <c r="S569" i="114" s="1"/>
  <c r="O569" i="114"/>
  <c r="R540" i="114"/>
  <c r="S540" i="114" s="1"/>
  <c r="O540" i="114"/>
  <c r="O832" i="114"/>
  <c r="R832" i="114"/>
  <c r="S832" i="114" s="1"/>
  <c r="R661" i="114"/>
  <c r="S661" i="114" s="1"/>
  <c r="O661" i="114"/>
  <c r="R653" i="114"/>
  <c r="S653" i="114" s="1"/>
  <c r="O653" i="114"/>
  <c r="O634" i="114"/>
  <c r="R634" i="114"/>
  <c r="S634" i="114" s="1"/>
  <c r="O419" i="114"/>
  <c r="R419" i="114"/>
  <c r="S419" i="114" s="1"/>
  <c r="R313" i="114"/>
  <c r="S313" i="114" s="1"/>
  <c r="O313" i="114"/>
  <c r="O219" i="114"/>
  <c r="R219" i="114"/>
  <c r="S219" i="114" s="1"/>
  <c r="O14" i="114"/>
  <c r="R14" i="114"/>
  <c r="S14" i="114" s="1"/>
  <c r="O655" i="114"/>
  <c r="R655" i="114"/>
  <c r="S655" i="114" s="1"/>
  <c r="O644" i="114"/>
  <c r="R644" i="114"/>
  <c r="S644" i="114" s="1"/>
  <c r="O33" i="114"/>
  <c r="R33" i="114"/>
  <c r="S33" i="114" s="1"/>
  <c r="O568" i="114"/>
  <c r="R568" i="114"/>
  <c r="S568" i="114" s="1"/>
  <c r="R312" i="114"/>
  <c r="S312" i="114" s="1"/>
  <c r="O312" i="114"/>
  <c r="R703" i="114"/>
  <c r="S703" i="114" s="1"/>
  <c r="O703" i="114"/>
  <c r="O609" i="114"/>
  <c r="R609" i="114"/>
  <c r="S609" i="114" s="1"/>
  <c r="R448" i="114"/>
  <c r="S448" i="114" s="1"/>
  <c r="O448" i="114"/>
  <c r="R320" i="114"/>
  <c r="S320" i="114" s="1"/>
  <c r="O320" i="114"/>
  <c r="R343" i="114"/>
  <c r="S343" i="114" s="1"/>
  <c r="O343" i="114"/>
  <c r="R570" i="114"/>
  <c r="S570" i="114" s="1"/>
  <c r="O570" i="114"/>
  <c r="O636" i="114"/>
  <c r="R636" i="114"/>
  <c r="S636" i="114" s="1"/>
  <c r="R541" i="114"/>
  <c r="S541" i="114" s="1"/>
  <c r="O541" i="114"/>
  <c r="O488" i="114"/>
  <c r="R488" i="114"/>
  <c r="S488" i="114" s="1"/>
  <c r="O442" i="114"/>
  <c r="R442" i="114"/>
  <c r="S442" i="114" s="1"/>
  <c r="R327" i="114"/>
  <c r="S327" i="114" s="1"/>
  <c r="O327" i="114"/>
  <c r="O688" i="114"/>
  <c r="R688" i="114"/>
  <c r="S688" i="114" s="1"/>
  <c r="R664" i="114"/>
  <c r="S664" i="114" s="1"/>
  <c r="O664" i="114"/>
  <c r="R660" i="114"/>
  <c r="S660" i="114" s="1"/>
  <c r="O660" i="114"/>
  <c r="R652" i="114"/>
  <c r="S652" i="114" s="1"/>
  <c r="O652" i="114"/>
  <c r="R311" i="114"/>
  <c r="S311" i="114" s="1"/>
  <c r="O311" i="114"/>
  <c r="O38" i="114"/>
  <c r="R38" i="114"/>
  <c r="S38" i="114" s="1"/>
  <c r="R656" i="114"/>
  <c r="S656" i="114" s="1"/>
  <c r="O656" i="114"/>
  <c r="R642" i="114"/>
  <c r="S642" i="114" s="1"/>
  <c r="O642" i="114"/>
  <c r="O651" i="114"/>
  <c r="R651" i="114"/>
  <c r="S651" i="114" s="1"/>
  <c r="O47" i="114"/>
  <c r="R47" i="114"/>
  <c r="S47" i="114" s="1"/>
  <c r="R177" i="114"/>
  <c r="S177" i="114" s="1"/>
  <c r="O177" i="114"/>
  <c r="J338" i="114"/>
  <c r="N338" i="114"/>
  <c r="J178" i="114"/>
  <c r="N178" i="114"/>
  <c r="R81" i="114"/>
  <c r="S81" i="114" s="1"/>
  <c r="O81" i="114"/>
  <c r="J332" i="114"/>
  <c r="N332" i="114"/>
  <c r="N333" i="114"/>
  <c r="J333" i="114"/>
  <c r="J336" i="114"/>
  <c r="N336" i="114"/>
  <c r="J128" i="114"/>
  <c r="N128" i="114"/>
  <c r="N449" i="114"/>
  <c r="J449" i="114"/>
  <c r="H490" i="28"/>
  <c r="I490" i="28" s="1"/>
  <c r="N490" i="28" s="1"/>
  <c r="R490" i="28" s="1"/>
  <c r="H490" i="114"/>
  <c r="I490" i="114" s="1"/>
  <c r="H129" i="28"/>
  <c r="I129" i="28" s="1"/>
  <c r="N129" i="28" s="1"/>
  <c r="R129" i="28" s="1"/>
  <c r="H129" i="114"/>
  <c r="I129" i="114" s="1"/>
  <c r="H450" i="28"/>
  <c r="I450" i="28" s="1"/>
  <c r="N450" i="28" s="1"/>
  <c r="R450" i="28" s="1"/>
  <c r="H450" i="114"/>
  <c r="I450" i="114" s="1"/>
  <c r="H344" i="28"/>
  <c r="I344" i="28" s="1"/>
  <c r="J344" i="28" s="1"/>
  <c r="H344" i="114"/>
  <c r="I344" i="114" s="1"/>
  <c r="H82" i="28"/>
  <c r="I82" i="28" s="1"/>
  <c r="N82" i="28" s="1"/>
  <c r="R82" i="28" s="1"/>
  <c r="H82" i="114"/>
  <c r="I82" i="114" s="1"/>
  <c r="R337" i="114"/>
  <c r="S337" i="114" s="1"/>
  <c r="O337" i="114"/>
  <c r="R335" i="114"/>
  <c r="S335" i="114" s="1"/>
  <c r="O335" i="114"/>
  <c r="O493" i="114"/>
  <c r="R493" i="114"/>
  <c r="S493" i="114" s="1"/>
  <c r="R342" i="114"/>
  <c r="S342" i="114" s="1"/>
  <c r="O342" i="114"/>
  <c r="R326" i="114"/>
  <c r="S326" i="114" s="1"/>
  <c r="O326" i="114"/>
  <c r="G209" i="114"/>
  <c r="N209" i="114"/>
  <c r="J489" i="114"/>
  <c r="N489" i="114"/>
  <c r="J366" i="114"/>
  <c r="N366" i="114"/>
  <c r="O8" i="114"/>
  <c r="R8" i="114"/>
  <c r="S8" i="114" s="1"/>
  <c r="F42" i="25"/>
  <c r="D29" i="25"/>
  <c r="F29" i="25" s="1"/>
  <c r="F31" i="25" s="1"/>
  <c r="F32" i="25" s="1"/>
  <c r="N3400" i="27"/>
  <c r="K3057" i="27"/>
  <c r="D110" i="32"/>
  <c r="F110" i="32" s="1"/>
  <c r="I3198" i="27"/>
  <c r="K3198" i="27" s="1"/>
  <c r="K3200" i="27" s="1"/>
  <c r="K3201" i="27" s="1"/>
  <c r="I3040" i="27"/>
  <c r="K3040" i="27" s="1"/>
  <c r="K3153" i="27"/>
  <c r="K3154" i="27" s="1"/>
  <c r="K3172" i="27"/>
  <c r="K3173" i="27" s="1"/>
  <c r="L3173" i="27" s="1"/>
  <c r="K3183" i="27"/>
  <c r="K3184" i="27" s="1"/>
  <c r="L3184" i="27" s="1"/>
  <c r="I3323" i="27"/>
  <c r="K3323" i="27" s="1"/>
  <c r="K3896" i="27"/>
  <c r="K3831" i="27"/>
  <c r="C750" i="82"/>
  <c r="F750" i="82" s="1"/>
  <c r="F180" i="25"/>
  <c r="R366" i="28"/>
  <c r="S366" i="28" s="1"/>
  <c r="O366" i="28"/>
  <c r="E210" i="28"/>
  <c r="F210" i="28" s="1"/>
  <c r="H210" i="28"/>
  <c r="I210" i="28" s="1"/>
  <c r="R338" i="28"/>
  <c r="S338" i="28" s="1"/>
  <c r="O338" i="28"/>
  <c r="D187" i="25"/>
  <c r="F187" i="25" s="1"/>
  <c r="D110" i="50"/>
  <c r="F110" i="50" s="1"/>
  <c r="F47" i="50"/>
  <c r="C861" i="82"/>
  <c r="I2585" i="27"/>
  <c r="K2585" i="27" s="1"/>
  <c r="K2554" i="27"/>
  <c r="K2414" i="27"/>
  <c r="K2416" i="27" s="1"/>
  <c r="I2422" i="27" s="1"/>
  <c r="K2422" i="27" s="1"/>
  <c r="M384" i="28"/>
  <c r="Q384" i="28"/>
  <c r="S384" i="28"/>
  <c r="C863" i="82"/>
  <c r="I3059" i="27"/>
  <c r="K3059" i="27" s="1"/>
  <c r="K2941" i="27"/>
  <c r="P619" i="27"/>
  <c r="R619" i="27" s="1"/>
  <c r="R623" i="27" s="1"/>
  <c r="P50" i="27"/>
  <c r="R50" i="27" s="1"/>
  <c r="R57" i="27" s="1"/>
  <c r="R60" i="27" s="1"/>
  <c r="D111" i="50"/>
  <c r="F111" i="50" s="1"/>
  <c r="M296" i="28"/>
  <c r="Q296" i="28"/>
  <c r="S296" i="28"/>
  <c r="F28" i="50"/>
  <c r="R2846" i="27"/>
  <c r="P2858" i="27"/>
  <c r="R2858" i="27" s="1"/>
  <c r="C156" i="82"/>
  <c r="C266" i="28"/>
  <c r="O266" i="28" s="1"/>
  <c r="K2792" i="27"/>
  <c r="K2794" i="27" s="1"/>
  <c r="K1984" i="27"/>
  <c r="K1986" i="27" s="1"/>
  <c r="K1938" i="27"/>
  <c r="C590" i="28"/>
  <c r="J590" i="28" s="1"/>
  <c r="C164" i="27"/>
  <c r="I2262" i="27"/>
  <c r="K2533" i="27"/>
  <c r="K2535" i="27" s="1"/>
  <c r="K1084" i="27"/>
  <c r="K912" i="27"/>
  <c r="I2556" i="27"/>
  <c r="M402" i="28"/>
  <c r="Q402" i="28"/>
  <c r="S402" i="28"/>
  <c r="M403" i="28"/>
  <c r="Q403" i="28"/>
  <c r="S403" i="28"/>
  <c r="K2905" i="27"/>
  <c r="I3913" i="27"/>
  <c r="K3913" i="27" s="1"/>
  <c r="K2761" i="27"/>
  <c r="K2764" i="27" s="1"/>
  <c r="M686" i="28"/>
  <c r="Q686" i="28"/>
  <c r="S686" i="28"/>
  <c r="I3049" i="27"/>
  <c r="I2951" i="27"/>
  <c r="C441" i="28"/>
  <c r="K1957" i="27"/>
  <c r="K1524" i="27"/>
  <c r="K1526" i="27" s="1"/>
  <c r="M777" i="28"/>
  <c r="Q777" i="28"/>
  <c r="S777" i="28"/>
  <c r="C24" i="28"/>
  <c r="J24" i="28" s="1"/>
  <c r="K2192" i="27"/>
  <c r="C819" i="28"/>
  <c r="F92" i="50"/>
  <c r="I2392" i="27"/>
  <c r="I2393" i="27" s="1"/>
  <c r="J2378" i="27" s="1"/>
  <c r="C22" i="28"/>
  <c r="O22" i="28" s="1"/>
  <c r="P2879" i="27"/>
  <c r="R2879" i="27" s="1"/>
  <c r="K2931" i="27"/>
  <c r="I3424" i="27"/>
  <c r="K3424" i="27" s="1"/>
  <c r="P3073" i="27"/>
  <c r="R3073" i="27" s="1"/>
  <c r="K3100" i="27"/>
  <c r="I2958" i="27"/>
  <c r="K2958" i="27" s="1"/>
  <c r="K2955" i="27"/>
  <c r="C281" i="82"/>
  <c r="L281" i="82" s="1"/>
  <c r="M696" i="28"/>
  <c r="Q696" i="28"/>
  <c r="S696" i="28"/>
  <c r="C859" i="82"/>
  <c r="M400" i="28"/>
  <c r="Q400" i="28"/>
  <c r="S400" i="28"/>
  <c r="I383" i="27"/>
  <c r="K383" i="27" s="1"/>
  <c r="P298" i="27"/>
  <c r="R298" i="27" s="1"/>
  <c r="M282" i="28"/>
  <c r="Q282" i="28"/>
  <c r="S282" i="28"/>
  <c r="M374" i="28"/>
  <c r="Q374" i="28"/>
  <c r="S374" i="28"/>
  <c r="M429" i="28"/>
  <c r="Q429" i="28"/>
  <c r="S429" i="28"/>
  <c r="M674" i="28"/>
  <c r="Q674" i="28"/>
  <c r="S674" i="28"/>
  <c r="O3400" i="27"/>
  <c r="M815" i="28"/>
  <c r="Q815" i="28"/>
  <c r="S815" i="28"/>
  <c r="M363" i="28"/>
  <c r="Q363" i="28"/>
  <c r="S363" i="28"/>
  <c r="P286" i="27"/>
  <c r="R286" i="27" s="1"/>
  <c r="M416" i="28"/>
  <c r="Q416" i="28"/>
  <c r="S416" i="28"/>
  <c r="M675" i="28"/>
  <c r="Q675" i="28"/>
  <c r="S675" i="28"/>
  <c r="M816" i="28"/>
  <c r="Q816" i="28"/>
  <c r="S816" i="28"/>
  <c r="M404" i="28"/>
  <c r="Q404" i="28"/>
  <c r="S404" i="28"/>
  <c r="M372" i="28"/>
  <c r="Q372" i="28"/>
  <c r="S372" i="28"/>
  <c r="K2810" i="27"/>
  <c r="K2811" i="27" s="1"/>
  <c r="K2802" i="27" s="1"/>
  <c r="R858" i="27"/>
  <c r="R860" i="27" s="1"/>
  <c r="K667" i="27"/>
  <c r="K669" i="27" s="1"/>
  <c r="K670" i="27" s="1"/>
  <c r="K671" i="27" s="1"/>
  <c r="K672" i="27" s="1"/>
  <c r="K673" i="27" s="1"/>
  <c r="P516" i="27"/>
  <c r="R516" i="27" s="1"/>
  <c r="P392" i="27"/>
  <c r="R392" i="27" s="1"/>
  <c r="R395" i="27" s="1"/>
  <c r="R397" i="27" s="1"/>
  <c r="P378" i="27"/>
  <c r="R378" i="27" s="1"/>
  <c r="R381" i="27" s="1"/>
  <c r="R383" i="27" s="1"/>
  <c r="P412" i="27" s="1"/>
  <c r="R412" i="27" s="1"/>
  <c r="M417" i="28"/>
  <c r="Q417" i="28"/>
  <c r="S417" i="28"/>
  <c r="M645" i="28"/>
  <c r="Q645" i="28"/>
  <c r="S645" i="28"/>
  <c r="M858" i="28"/>
  <c r="Q858" i="28"/>
  <c r="S858" i="28"/>
  <c r="M486" i="28"/>
  <c r="Q486" i="28"/>
  <c r="S486" i="28"/>
  <c r="M708" i="28"/>
  <c r="Q708" i="28"/>
  <c r="S708" i="28"/>
  <c r="M439" i="28"/>
  <c r="Q439" i="28"/>
  <c r="S439" i="28"/>
  <c r="K2859" i="27"/>
  <c r="L2862" i="27" s="1"/>
  <c r="M399" i="28"/>
  <c r="Q399" i="28"/>
  <c r="S399" i="28"/>
  <c r="M548" i="28"/>
  <c r="Q548" i="28"/>
  <c r="S548" i="28"/>
  <c r="M833" i="28"/>
  <c r="Q833" i="28"/>
  <c r="S833" i="28"/>
  <c r="M647" i="28"/>
  <c r="Q647" i="28"/>
  <c r="S647" i="28"/>
  <c r="M373" i="28"/>
  <c r="Q373" i="28"/>
  <c r="S373" i="28"/>
  <c r="M673" i="28"/>
  <c r="Q673" i="28"/>
  <c r="S673" i="28"/>
  <c r="M901" i="28"/>
  <c r="Q901" i="28"/>
  <c r="S901" i="28"/>
  <c r="M709" i="28"/>
  <c r="Q709" i="28"/>
  <c r="S709" i="28"/>
  <c r="Q877" i="28"/>
  <c r="M877" i="28"/>
  <c r="S877" i="28"/>
  <c r="Q847" i="28"/>
  <c r="S847" i="28"/>
  <c r="Q848" i="28"/>
  <c r="S848" i="28"/>
  <c r="Q850" i="28"/>
  <c r="S850" i="28"/>
  <c r="Q849" i="28"/>
  <c r="S849" i="28"/>
  <c r="J848" i="28"/>
  <c r="M848" i="28"/>
  <c r="J850" i="28"/>
  <c r="M850" i="28"/>
  <c r="J847" i="28"/>
  <c r="M847" i="28"/>
  <c r="J849" i="28"/>
  <c r="M849" i="28"/>
  <c r="C725" i="82"/>
  <c r="L725" i="82" s="1"/>
  <c r="C721" i="82"/>
  <c r="L721" i="82" s="1"/>
  <c r="C831" i="28"/>
  <c r="G831" i="28" s="1"/>
  <c r="K2196" i="27"/>
  <c r="L3154" i="27"/>
  <c r="D149" i="25"/>
  <c r="D171" i="25" s="1"/>
  <c r="F171" i="25" s="1"/>
  <c r="F122" i="25"/>
  <c r="I495" i="27"/>
  <c r="K495" i="27" s="1"/>
  <c r="K503" i="27" s="1"/>
  <c r="K505" i="27" s="1"/>
  <c r="I1575" i="27"/>
  <c r="K1575" i="27" s="1"/>
  <c r="K1582" i="27" s="1"/>
  <c r="K1584" i="27" s="1"/>
  <c r="C860" i="82"/>
  <c r="C269" i="82"/>
  <c r="C379" i="28"/>
  <c r="J379" i="28" s="1"/>
  <c r="C452" i="82"/>
  <c r="C770" i="82"/>
  <c r="C880" i="28"/>
  <c r="G880" i="28" s="1"/>
  <c r="C563" i="28"/>
  <c r="G563" i="28" s="1"/>
  <c r="C436" i="82"/>
  <c r="C547" i="28"/>
  <c r="J547" i="28" s="1"/>
  <c r="M3012" i="27"/>
  <c r="K3011" i="27"/>
  <c r="K3018" i="27"/>
  <c r="K3022" i="27" s="1"/>
  <c r="C240" i="82"/>
  <c r="K2860" i="27"/>
  <c r="C853" i="114" s="1"/>
  <c r="C893" i="28"/>
  <c r="O893" i="28" s="1"/>
  <c r="C783" i="82"/>
  <c r="R220" i="27"/>
  <c r="R223" i="27" s="1"/>
  <c r="C553" i="82"/>
  <c r="F320" i="82"/>
  <c r="L320" i="82"/>
  <c r="K3915" i="27"/>
  <c r="K3812" i="27"/>
  <c r="K3814" i="27" s="1"/>
  <c r="K2942" i="27"/>
  <c r="K3060" i="27" s="1"/>
  <c r="K3076" i="27" s="1"/>
  <c r="K3102" i="27" s="1"/>
  <c r="R3075" i="27" s="1"/>
  <c r="H3123" i="27"/>
  <c r="C835" i="82"/>
  <c r="C478" i="82"/>
  <c r="C589" i="28"/>
  <c r="O589" i="28" s="1"/>
  <c r="I2952" i="27"/>
  <c r="I3050" i="27"/>
  <c r="C867" i="82"/>
  <c r="M3400" i="27"/>
  <c r="Z14" i="27"/>
  <c r="C15" i="28"/>
  <c r="J15" i="28" s="1"/>
  <c r="L3400" i="27"/>
  <c r="I834" i="27"/>
  <c r="K834" i="27" s="1"/>
  <c r="I816" i="27"/>
  <c r="K816" i="27" s="1"/>
  <c r="I183" i="27"/>
  <c r="K183" i="27" s="1"/>
  <c r="K188" i="27" s="1"/>
  <c r="C165" i="27"/>
  <c r="Z36" i="27"/>
  <c r="AC36" i="27" s="1"/>
  <c r="I242" i="27" s="1"/>
  <c r="K242" i="27" s="1"/>
  <c r="E235" i="25"/>
  <c r="E233" i="25"/>
  <c r="C274" i="82"/>
  <c r="C543" i="82"/>
  <c r="K883" i="27"/>
  <c r="I3122" i="27"/>
  <c r="K3116" i="27" s="1"/>
  <c r="R3116" i="27" s="1"/>
  <c r="R3130" i="27" s="1"/>
  <c r="K2918" i="27"/>
  <c r="K2191" i="27"/>
  <c r="I151" i="27"/>
  <c r="K151" i="27" s="1"/>
  <c r="K160" i="27" s="1"/>
  <c r="I139" i="27"/>
  <c r="K139" i="27" s="1"/>
  <c r="K143" i="27" s="1"/>
  <c r="C879" i="28"/>
  <c r="G879" i="28" s="1"/>
  <c r="C769" i="82"/>
  <c r="C881" i="28"/>
  <c r="J881" i="28" s="1"/>
  <c r="C771" i="82"/>
  <c r="K90" i="27"/>
  <c r="P586" i="27"/>
  <c r="R586" i="27" s="1"/>
  <c r="I3446" i="27"/>
  <c r="P3114" i="27"/>
  <c r="K3114" i="27"/>
  <c r="K3118" i="27" s="1"/>
  <c r="K2932" i="27"/>
  <c r="I3571" i="27"/>
  <c r="K3571" i="27" s="1"/>
  <c r="K3573" i="27" s="1"/>
  <c r="K3564" i="27" s="1"/>
  <c r="K3566" i="27" s="1"/>
  <c r="K3567" i="27" s="1"/>
  <c r="I3623" i="27"/>
  <c r="P3504" i="27"/>
  <c r="R3504" i="27" s="1"/>
  <c r="R3507" i="27" s="1"/>
  <c r="R3498" i="27" s="1"/>
  <c r="K2913" i="27"/>
  <c r="I2915" i="27"/>
  <c r="L542" i="82"/>
  <c r="F542" i="82"/>
  <c r="C479" i="82"/>
  <c r="C834" i="82"/>
  <c r="K1052" i="27"/>
  <c r="K1054" i="27" s="1"/>
  <c r="C804" i="82"/>
  <c r="C709" i="82" s="1"/>
  <c r="C667" i="82"/>
  <c r="E5" i="4"/>
  <c r="E6" i="4" s="1"/>
  <c r="C868" i="82"/>
  <c r="C582" i="82" s="1"/>
  <c r="C832" i="82"/>
  <c r="C586" i="82" s="1"/>
  <c r="C917" i="28"/>
  <c r="C692" i="28" s="1"/>
  <c r="J692" i="28" s="1"/>
  <c r="C191" i="82"/>
  <c r="K3268" i="27"/>
  <c r="K3269" i="27" s="1"/>
  <c r="K3261" i="27" s="1"/>
  <c r="K3262" i="27" s="1"/>
  <c r="F244" i="82"/>
  <c r="L244" i="82"/>
  <c r="F294" i="82"/>
  <c r="L294" i="82"/>
  <c r="F245" i="82"/>
  <c r="L245" i="82"/>
  <c r="C246" i="82"/>
  <c r="F247" i="82"/>
  <c r="L247" i="82"/>
  <c r="C875" i="82"/>
  <c r="C329" i="82"/>
  <c r="C331" i="82"/>
  <c r="L289" i="82"/>
  <c r="F289" i="82"/>
  <c r="K1442" i="27"/>
  <c r="K1444" i="27" s="1"/>
  <c r="F570" i="82"/>
  <c r="L570" i="82"/>
  <c r="L293" i="82"/>
  <c r="F293" i="82"/>
  <c r="F253" i="82"/>
  <c r="L253" i="82"/>
  <c r="I3700" i="27"/>
  <c r="K2077" i="27"/>
  <c r="K1120" i="27"/>
  <c r="K1122" i="27" s="1"/>
  <c r="F16" i="25"/>
  <c r="F18" i="25" s="1"/>
  <c r="C748" i="28"/>
  <c r="G748" i="28" s="1"/>
  <c r="E640" i="62"/>
  <c r="H640" i="62" s="1"/>
  <c r="E539" i="62"/>
  <c r="H539" i="62" s="1"/>
  <c r="H169" i="62"/>
  <c r="H134" i="62"/>
  <c r="H135" i="62" s="1"/>
  <c r="H84" i="114" s="1"/>
  <c r="I84" i="114" s="1"/>
  <c r="H191" i="62"/>
  <c r="H180" i="114" s="1"/>
  <c r="I180" i="114" s="1"/>
  <c r="F292" i="82"/>
  <c r="L292" i="82"/>
  <c r="F290" i="82"/>
  <c r="L290" i="82"/>
  <c r="F281" i="82"/>
  <c r="F723" i="82"/>
  <c r="L723" i="82"/>
  <c r="F232" i="82"/>
  <c r="L232" i="82"/>
  <c r="L201" i="82"/>
  <c r="F201" i="82"/>
  <c r="R3627" i="27"/>
  <c r="R3628" i="27" s="1"/>
  <c r="K2090" i="27"/>
  <c r="K2092" i="27" s="1"/>
  <c r="F289" i="25"/>
  <c r="F290" i="25" s="1"/>
  <c r="F638" i="82"/>
  <c r="L638" i="82"/>
  <c r="H516" i="62"/>
  <c r="G590" i="28"/>
  <c r="G819" i="28"/>
  <c r="J819" i="28"/>
  <c r="O819" i="28"/>
  <c r="O563" i="28"/>
  <c r="G384" i="28"/>
  <c r="J384" i="28"/>
  <c r="O384" i="28"/>
  <c r="G777" i="28"/>
  <c r="J777" i="28"/>
  <c r="O777" i="28"/>
  <c r="J589" i="28"/>
  <c r="J686" i="28"/>
  <c r="G441" i="28"/>
  <c r="J441" i="28"/>
  <c r="O441" i="28"/>
  <c r="G439" i="28"/>
  <c r="J439" i="28"/>
  <c r="O439" i="28"/>
  <c r="G402" i="28"/>
  <c r="J402" i="28"/>
  <c r="O402" i="28"/>
  <c r="G400" i="28"/>
  <c r="J400" i="28"/>
  <c r="O400" i="28"/>
  <c r="G816" i="28"/>
  <c r="J816" i="28"/>
  <c r="O816" i="28"/>
  <c r="G815" i="28"/>
  <c r="J815" i="28"/>
  <c r="O815" i="28"/>
  <c r="G363" i="28"/>
  <c r="J363" i="28"/>
  <c r="O363" i="28"/>
  <c r="G833" i="28"/>
  <c r="J833" i="28"/>
  <c r="O833" i="28"/>
  <c r="G372" i="28"/>
  <c r="J372" i="28"/>
  <c r="O372" i="28"/>
  <c r="G282" i="28"/>
  <c r="J282" i="28"/>
  <c r="O282" i="28"/>
  <c r="G374" i="28"/>
  <c r="J374" i="28"/>
  <c r="O374" i="28"/>
  <c r="G417" i="28"/>
  <c r="J417" i="28"/>
  <c r="O417" i="28"/>
  <c r="G429" i="28"/>
  <c r="J429" i="28"/>
  <c r="O429" i="28"/>
  <c r="G645" i="28"/>
  <c r="J645" i="28"/>
  <c r="O645" i="28"/>
  <c r="G674" i="28"/>
  <c r="J674" i="28"/>
  <c r="O674" i="28"/>
  <c r="G858" i="28"/>
  <c r="J858" i="28"/>
  <c r="O858" i="28"/>
  <c r="G877" i="28"/>
  <c r="J877" i="28"/>
  <c r="O877" i="28"/>
  <c r="G486" i="28"/>
  <c r="J486" i="28"/>
  <c r="O486" i="28"/>
  <c r="G901" i="28"/>
  <c r="J901" i="28"/>
  <c r="O901" i="28"/>
  <c r="G709" i="28"/>
  <c r="J709" i="28"/>
  <c r="O709" i="28"/>
  <c r="G893" i="28"/>
  <c r="J893" i="28"/>
  <c r="J296" i="28"/>
  <c r="G696" i="28"/>
  <c r="J696" i="28"/>
  <c r="O696" i="28"/>
  <c r="G399" i="28"/>
  <c r="J399" i="28"/>
  <c r="O399" i="28"/>
  <c r="G403" i="28"/>
  <c r="J403" i="28"/>
  <c r="O403" i="28"/>
  <c r="J266" i="28"/>
  <c r="J548" i="28"/>
  <c r="G404" i="28"/>
  <c r="J404" i="28"/>
  <c r="O404" i="28"/>
  <c r="G647" i="28"/>
  <c r="J647" i="28"/>
  <c r="O647" i="28"/>
  <c r="G373" i="28"/>
  <c r="J373" i="28"/>
  <c r="O373" i="28"/>
  <c r="G416" i="28"/>
  <c r="J416" i="28"/>
  <c r="O416" i="28"/>
  <c r="G673" i="28"/>
  <c r="J673" i="28"/>
  <c r="O673" i="28"/>
  <c r="G675" i="28"/>
  <c r="J675" i="28"/>
  <c r="O675" i="28"/>
  <c r="G708" i="28"/>
  <c r="J708" i="28"/>
  <c r="O708" i="28"/>
  <c r="G848" i="28"/>
  <c r="O848" i="28"/>
  <c r="G850" i="28"/>
  <c r="O850" i="28"/>
  <c r="G847" i="28"/>
  <c r="O847" i="28"/>
  <c r="G849" i="28"/>
  <c r="O849" i="28"/>
  <c r="C428" i="82"/>
  <c r="L428" i="82" s="1"/>
  <c r="C228" i="82"/>
  <c r="C37" i="28"/>
  <c r="C760" i="82"/>
  <c r="C435" i="82"/>
  <c r="C546" i="28"/>
  <c r="C575" i="82"/>
  <c r="C685" i="28"/>
  <c r="L190" i="82"/>
  <c r="F190" i="82"/>
  <c r="C233" i="82"/>
  <c r="C589" i="82"/>
  <c r="C752" i="82"/>
  <c r="C759" i="82"/>
  <c r="C584" i="82"/>
  <c r="C529" i="82"/>
  <c r="C236" i="82"/>
  <c r="C17" i="28"/>
  <c r="L591" i="82"/>
  <c r="F591" i="82"/>
  <c r="C257" i="82"/>
  <c r="C367" i="28"/>
  <c r="G367" i="28" s="1"/>
  <c r="C286" i="82"/>
  <c r="C396" i="28"/>
  <c r="D121" i="25"/>
  <c r="F100" i="25"/>
  <c r="C782" i="82"/>
  <c r="C892" i="28"/>
  <c r="C234" i="82"/>
  <c r="F71" i="25"/>
  <c r="D99" i="25"/>
  <c r="F99" i="25" s="1"/>
  <c r="C109" i="82"/>
  <c r="F149" i="25"/>
  <c r="C861" i="28"/>
  <c r="C239" i="82"/>
  <c r="C530" i="82"/>
  <c r="O547" i="28"/>
  <c r="F17" i="82"/>
  <c r="G296" i="28"/>
  <c r="O296" i="28"/>
  <c r="C629" i="82"/>
  <c r="C634" i="82"/>
  <c r="F76" i="25"/>
  <c r="D65" i="25" s="1"/>
  <c r="C498" i="82"/>
  <c r="C186" i="82"/>
  <c r="C684" i="28"/>
  <c r="L528" i="82"/>
  <c r="F528" i="82"/>
  <c r="G686" i="28"/>
  <c r="O686" i="28"/>
  <c r="C531" i="82"/>
  <c r="C241" i="82"/>
  <c r="L437" i="82"/>
  <c r="F437" i="82"/>
  <c r="C894" i="28"/>
  <c r="C784" i="82"/>
  <c r="C25" i="28"/>
  <c r="O15" i="28"/>
  <c r="C793" i="28"/>
  <c r="C683" i="82"/>
  <c r="C726" i="82"/>
  <c r="L751" i="82"/>
  <c r="F751" i="82"/>
  <c r="C340" i="28"/>
  <c r="C230" i="82"/>
  <c r="C540" i="82"/>
  <c r="C272" i="82"/>
  <c r="C273" i="82"/>
  <c r="C541" i="82"/>
  <c r="C170" i="82"/>
  <c r="F7" i="82"/>
  <c r="L430" i="82"/>
  <c r="F430" i="82"/>
  <c r="L321" i="82"/>
  <c r="F321" i="82"/>
  <c r="C863" i="28"/>
  <c r="C753" i="82"/>
  <c r="G22" i="28"/>
  <c r="L574" i="82"/>
  <c r="F574" i="82"/>
  <c r="C526" i="82"/>
  <c r="F15" i="82"/>
  <c r="F21" i="82"/>
  <c r="C569" i="82"/>
  <c r="C756" i="82"/>
  <c r="G548" i="28"/>
  <c r="O548" i="28"/>
  <c r="L576" i="82"/>
  <c r="F576" i="82"/>
  <c r="L583" i="82"/>
  <c r="F583" i="82"/>
  <c r="F20" i="82"/>
  <c r="C679" i="28"/>
  <c r="C256" i="82"/>
  <c r="K3355" i="27"/>
  <c r="K3356" i="27" s="1"/>
  <c r="C418" i="28"/>
  <c r="C308" i="82"/>
  <c r="H352" i="62"/>
  <c r="H353" i="62"/>
  <c r="H357" i="62" s="1"/>
  <c r="G314" i="62"/>
  <c r="H314" i="62" s="1"/>
  <c r="H313" i="62"/>
  <c r="F182" i="25"/>
  <c r="F183" i="25" s="1"/>
  <c r="F188" i="25"/>
  <c r="D195" i="25"/>
  <c r="F195" i="25" s="1"/>
  <c r="D194" i="25"/>
  <c r="F194" i="25" s="1"/>
  <c r="D189" i="25"/>
  <c r="C350" i="28"/>
  <c r="C349" i="28"/>
  <c r="I2380" i="27"/>
  <c r="I2382" i="27" s="1"/>
  <c r="I2383" i="27" s="1"/>
  <c r="I2355" i="27" s="1"/>
  <c r="K2355" i="27" s="1"/>
  <c r="I2377" i="27"/>
  <c r="C346" i="28"/>
  <c r="C640" i="28"/>
  <c r="C744" i="28"/>
  <c r="C739" i="28"/>
  <c r="C866" i="28"/>
  <c r="C460" i="82"/>
  <c r="C459" i="82"/>
  <c r="C457" i="82"/>
  <c r="C382" i="28"/>
  <c r="C383" i="28"/>
  <c r="C718" i="82"/>
  <c r="C719" i="82"/>
  <c r="I740" i="27"/>
  <c r="K740" i="27" s="1"/>
  <c r="K731" i="27"/>
  <c r="K733" i="27" s="1"/>
  <c r="C925" i="28"/>
  <c r="I2586" i="27"/>
  <c r="K2586" i="27" s="1"/>
  <c r="K2555" i="27"/>
  <c r="I2663" i="27"/>
  <c r="K2663" i="27" s="1"/>
  <c r="K2261" i="27"/>
  <c r="C720" i="82"/>
  <c r="C869" i="82"/>
  <c r="C862" i="28"/>
  <c r="C638" i="28"/>
  <c r="K91" i="27"/>
  <c r="I1698" i="27"/>
  <c r="K1698" i="27" s="1"/>
  <c r="K1706" i="27" s="1"/>
  <c r="C792" i="82"/>
  <c r="C301" i="28"/>
  <c r="C870" i="82"/>
  <c r="C852" i="82"/>
  <c r="C853" i="82"/>
  <c r="C857" i="82"/>
  <c r="C854" i="82"/>
  <c r="C351" i="28"/>
  <c r="P79" i="27"/>
  <c r="R79" i="27" s="1"/>
  <c r="R87" i="27" s="1"/>
  <c r="R89" i="27" s="1"/>
  <c r="P144" i="27"/>
  <c r="R144" i="27" s="1"/>
  <c r="R196" i="27" s="1"/>
  <c r="R198" i="27" s="1"/>
  <c r="R201" i="27" s="1"/>
  <c r="R202" i="27" s="1"/>
  <c r="R203" i="27" s="1"/>
  <c r="R204" i="27" s="1"/>
  <c r="I1235" i="27"/>
  <c r="K1235" i="27" s="1"/>
  <c r="K1242" i="27" s="1"/>
  <c r="K1244" i="27" s="1"/>
  <c r="F149" i="50"/>
  <c r="F152" i="50" s="1"/>
  <c r="C300" i="28"/>
  <c r="I2613" i="27"/>
  <c r="D120" i="25"/>
  <c r="C539" i="28"/>
  <c r="P2892" i="27"/>
  <c r="R2892" i="27" s="1"/>
  <c r="R2895" i="27" s="1"/>
  <c r="C847" i="82"/>
  <c r="C838" i="82"/>
  <c r="C837" i="82"/>
  <c r="C862" i="82"/>
  <c r="K922" i="27"/>
  <c r="K924" i="27" s="1"/>
  <c r="K3591" i="27"/>
  <c r="K3592" i="27" s="1"/>
  <c r="K3582" i="27" s="1"/>
  <c r="K3583" i="27" s="1"/>
  <c r="K3584" i="27" s="1"/>
  <c r="Q6" i="4"/>
  <c r="Q10" i="4"/>
  <c r="N10" i="4"/>
  <c r="N6" i="4"/>
  <c r="H5" i="4"/>
  <c r="H6" i="4" s="1"/>
  <c r="C265" i="82"/>
  <c r="C157" i="82"/>
  <c r="C150" i="82"/>
  <c r="C258" i="82"/>
  <c r="C842" i="82"/>
  <c r="C888" i="82"/>
  <c r="C841" i="82"/>
  <c r="I1544" i="27"/>
  <c r="K1544" i="27" s="1"/>
  <c r="K1549" i="27" s="1"/>
  <c r="K1551" i="27" s="1"/>
  <c r="I3732" i="27"/>
  <c r="I3426" i="27"/>
  <c r="E10" i="4"/>
  <c r="E12" i="4"/>
  <c r="K2804" i="27"/>
  <c r="K1482" i="27"/>
  <c r="K1484" i="27" s="1"/>
  <c r="K1566" i="27"/>
  <c r="K1569" i="27" s="1"/>
  <c r="R875" i="27"/>
  <c r="I299" i="27"/>
  <c r="K299" i="27" s="1"/>
  <c r="I314" i="27"/>
  <c r="K314" i="27" s="1"/>
  <c r="P337" i="27"/>
  <c r="R337" i="27" s="1"/>
  <c r="P363" i="27"/>
  <c r="R363" i="27" s="1"/>
  <c r="I413" i="27"/>
  <c r="K413" i="27" s="1"/>
  <c r="I447" i="27"/>
  <c r="K447" i="27" s="1"/>
  <c r="I482" i="27"/>
  <c r="K482" i="27" s="1"/>
  <c r="P497" i="27"/>
  <c r="R497" i="27" s="1"/>
  <c r="I499" i="27"/>
  <c r="K499" i="27" s="1"/>
  <c r="I520" i="27"/>
  <c r="K520" i="27" s="1"/>
  <c r="I577" i="27"/>
  <c r="K577" i="27" s="1"/>
  <c r="K581" i="27" s="1"/>
  <c r="I593" i="27"/>
  <c r="K593" i="27" s="1"/>
  <c r="I623" i="27"/>
  <c r="K623" i="27" s="1"/>
  <c r="I690" i="27"/>
  <c r="K690" i="27" s="1"/>
  <c r="K693" i="27" s="1"/>
  <c r="K695" i="27" s="1"/>
  <c r="K764" i="27" s="1"/>
  <c r="I775" i="27"/>
  <c r="K775" i="27" s="1"/>
  <c r="I822" i="27"/>
  <c r="K822" i="27" s="1"/>
  <c r="P515" i="27"/>
  <c r="R515" i="27" s="1"/>
  <c r="R521" i="27" s="1"/>
  <c r="R523" i="27" s="1"/>
  <c r="P535" i="27"/>
  <c r="R535" i="27" s="1"/>
  <c r="R541" i="27" s="1"/>
  <c r="R543" i="27" s="1"/>
  <c r="I561" i="27"/>
  <c r="K561" i="27" s="1"/>
  <c r="K564" i="27" s="1"/>
  <c r="K567" i="27" s="1"/>
  <c r="I568" i="27" s="1"/>
  <c r="K568" i="27" s="1"/>
  <c r="I569" i="27" s="1"/>
  <c r="K569" i="27" s="1"/>
  <c r="I570" i="27" s="1"/>
  <c r="K570" i="27" s="1"/>
  <c r="I571" i="27" s="1"/>
  <c r="K571" i="27" s="1"/>
  <c r="I572" i="27" s="1"/>
  <c r="K572" i="27" s="1"/>
  <c r="I748" i="27"/>
  <c r="K748" i="27" s="1"/>
  <c r="I357" i="27"/>
  <c r="K357" i="27" s="1"/>
  <c r="I412" i="27"/>
  <c r="K412" i="27" s="1"/>
  <c r="I446" i="27"/>
  <c r="K446" i="27" s="1"/>
  <c r="I481" i="27"/>
  <c r="K481" i="27" s="1"/>
  <c r="I498" i="27"/>
  <c r="K498" i="27" s="1"/>
  <c r="I774" i="27"/>
  <c r="K774" i="27" s="1"/>
  <c r="K647" i="27"/>
  <c r="K649" i="27" s="1"/>
  <c r="K650" i="27" s="1"/>
  <c r="K651" i="27" s="1"/>
  <c r="K652" i="27" s="1"/>
  <c r="K653" i="27" s="1"/>
  <c r="I496" i="27"/>
  <c r="K496" i="27" s="1"/>
  <c r="I772" i="27"/>
  <c r="K772" i="27" s="1"/>
  <c r="P691" i="27"/>
  <c r="R691" i="27" s="1"/>
  <c r="R698" i="27" s="1"/>
  <c r="R700" i="27" s="1"/>
  <c r="P722" i="27"/>
  <c r="R722" i="27" s="1"/>
  <c r="R729" i="27" s="1"/>
  <c r="R731" i="27" s="1"/>
  <c r="I949" i="27"/>
  <c r="K949" i="27" s="1"/>
  <c r="K957" i="27" s="1"/>
  <c r="K959" i="27" s="1"/>
  <c r="I978" i="27"/>
  <c r="K978" i="27" s="1"/>
  <c r="K986" i="27" s="1"/>
  <c r="K988" i="27" s="1"/>
  <c r="I1892" i="27"/>
  <c r="K1892" i="27" s="1"/>
  <c r="P431" i="27"/>
  <c r="R431" i="27" s="1"/>
  <c r="R443" i="27" s="1"/>
  <c r="R445" i="27" s="1"/>
  <c r="P450" i="27"/>
  <c r="R450" i="27" s="1"/>
  <c r="R461" i="27" s="1"/>
  <c r="R463" i="27" s="1"/>
  <c r="K2175" i="27"/>
  <c r="K2178" i="27" s="1"/>
  <c r="K2211" i="27" s="1"/>
  <c r="I11" i="27"/>
  <c r="K11" i="27" s="1"/>
  <c r="I37" i="27"/>
  <c r="K37" i="27" s="1"/>
  <c r="I46" i="27"/>
  <c r="K46" i="27" s="1"/>
  <c r="I65" i="27"/>
  <c r="K65" i="27" s="1"/>
  <c r="I315" i="27"/>
  <c r="K315" i="27" s="1"/>
  <c r="I339" i="27"/>
  <c r="K339" i="27" s="1"/>
  <c r="P350" i="27"/>
  <c r="R350" i="27" s="1"/>
  <c r="P365" i="27"/>
  <c r="R365" i="27" s="1"/>
  <c r="I414" i="27"/>
  <c r="K414" i="27" s="1"/>
  <c r="I448" i="27"/>
  <c r="K448" i="27" s="1"/>
  <c r="I483" i="27"/>
  <c r="K483" i="27" s="1"/>
  <c r="P498" i="27"/>
  <c r="R498" i="27" s="1"/>
  <c r="I776" i="27"/>
  <c r="K776" i="27" s="1"/>
  <c r="I843" i="27"/>
  <c r="K843" i="27" s="1"/>
  <c r="P180" i="27"/>
  <c r="R180" i="27" s="1"/>
  <c r="P267" i="27"/>
  <c r="R267" i="27" s="1"/>
  <c r="I312" i="27"/>
  <c r="K312" i="27" s="1"/>
  <c r="P319" i="27"/>
  <c r="R319" i="27" s="1"/>
  <c r="I336" i="27"/>
  <c r="K336" i="27" s="1"/>
  <c r="P336" i="27"/>
  <c r="R336" i="27" s="1"/>
  <c r="P348" i="27"/>
  <c r="R348" i="27" s="1"/>
  <c r="I356" i="27"/>
  <c r="K356" i="27" s="1"/>
  <c r="P362" i="27"/>
  <c r="R362" i="27" s="1"/>
  <c r="P364" i="27"/>
  <c r="R364" i="27" s="1"/>
  <c r="I411" i="27"/>
  <c r="K411" i="27" s="1"/>
  <c r="I426" i="27"/>
  <c r="K426" i="27" s="1"/>
  <c r="I445" i="27"/>
  <c r="K445" i="27" s="1"/>
  <c r="I459" i="27"/>
  <c r="K459" i="27" s="1"/>
  <c r="I480" i="27"/>
  <c r="K480" i="27" s="1"/>
  <c r="P496" i="27"/>
  <c r="R496" i="27" s="1"/>
  <c r="R503" i="27" s="1"/>
  <c r="R505" i="27" s="1"/>
  <c r="I821" i="27"/>
  <c r="K821" i="27" s="1"/>
  <c r="I839" i="27"/>
  <c r="K839" i="27" s="1"/>
  <c r="P601" i="27"/>
  <c r="R601" i="27" s="1"/>
  <c r="R612" i="27" s="1"/>
  <c r="P588" i="27"/>
  <c r="R588" i="27" s="1"/>
  <c r="R595" i="27" s="1"/>
  <c r="I1913" i="27"/>
  <c r="K1913" i="27" s="1"/>
  <c r="P574" i="27"/>
  <c r="R574" i="27" s="1"/>
  <c r="R581" i="27" s="1"/>
  <c r="I1893" i="27"/>
  <c r="K1893" i="27" s="1"/>
  <c r="K1899" i="27" s="1"/>
  <c r="I2028" i="27"/>
  <c r="K2028" i="27" s="1"/>
  <c r="K2034" i="27" s="1"/>
  <c r="P575" i="27"/>
  <c r="R575" i="27" s="1"/>
  <c r="P589" i="27"/>
  <c r="R589" i="27" s="1"/>
  <c r="P632" i="27"/>
  <c r="R632" i="27" s="1"/>
  <c r="R136" i="27"/>
  <c r="R137" i="27" s="1"/>
  <c r="R138" i="27" s="1"/>
  <c r="R139" i="27" s="1"/>
  <c r="R140" i="27" s="1"/>
  <c r="K467" i="27"/>
  <c r="K468" i="27" s="1"/>
  <c r="K469" i="27" s="1"/>
  <c r="K470" i="27" s="1"/>
  <c r="P635" i="27"/>
  <c r="R635" i="27" s="1"/>
  <c r="O24" i="28" l="1"/>
  <c r="L750" i="82"/>
  <c r="K2879" i="27"/>
  <c r="K2628" i="27"/>
  <c r="K2629" i="27" s="1"/>
  <c r="I2614" i="27" s="1"/>
  <c r="K2614" i="27" s="1"/>
  <c r="I3588" i="27"/>
  <c r="K3588" i="27" s="1"/>
  <c r="K3504" i="27"/>
  <c r="K3507" i="27" s="1"/>
  <c r="K2562" i="27"/>
  <c r="I2593" i="27"/>
  <c r="K2593" i="27" s="1"/>
  <c r="K2184" i="27"/>
  <c r="O379" i="28"/>
  <c r="G24" i="28"/>
  <c r="K2944" i="27"/>
  <c r="K3247" i="27"/>
  <c r="K3250" i="27" s="1"/>
  <c r="K3251" i="27" s="1"/>
  <c r="K3243" i="27" s="1"/>
  <c r="K3244" i="27" s="1"/>
  <c r="N344" i="28"/>
  <c r="C744" i="114"/>
  <c r="C739" i="114"/>
  <c r="K2428" i="27"/>
  <c r="K2433" i="27" s="1"/>
  <c r="K2435" i="27" s="1"/>
  <c r="I2442" i="27"/>
  <c r="K2442" i="27" s="1"/>
  <c r="K2444" i="27" s="1"/>
  <c r="K2446" i="27" s="1"/>
  <c r="K3053" i="27"/>
  <c r="I3889" i="27"/>
  <c r="K3889" i="27" s="1"/>
  <c r="C860" i="114"/>
  <c r="C860" i="28"/>
  <c r="L2988" i="27"/>
  <c r="K3400" i="27"/>
  <c r="I3278" i="27"/>
  <c r="O563" i="114"/>
  <c r="J563" i="114"/>
  <c r="M563" i="114"/>
  <c r="G563" i="114"/>
  <c r="Q563" i="114"/>
  <c r="S563" i="114"/>
  <c r="I2589" i="27"/>
  <c r="K2589" i="27" s="1"/>
  <c r="K2558" i="27"/>
  <c r="K2956" i="27"/>
  <c r="I3909" i="27"/>
  <c r="K3909" i="27" s="1"/>
  <c r="I2986" i="27"/>
  <c r="K2986" i="27" s="1"/>
  <c r="I2959" i="27"/>
  <c r="D59" i="25"/>
  <c r="F36" i="25"/>
  <c r="F45" i="25" s="1"/>
  <c r="F46" i="25" s="1"/>
  <c r="I3338" i="27"/>
  <c r="K3338" i="27" s="1"/>
  <c r="K3279" i="27"/>
  <c r="K3421" i="27"/>
  <c r="I3416" i="27" s="1"/>
  <c r="K3416" i="27" s="1"/>
  <c r="L3416" i="27" s="1"/>
  <c r="I3443" i="27"/>
  <c r="M853" i="114"/>
  <c r="J853" i="114"/>
  <c r="G853" i="114"/>
  <c r="O853" i="114"/>
  <c r="Q853" i="114"/>
  <c r="S853" i="114"/>
  <c r="J880" i="114"/>
  <c r="O880" i="114"/>
  <c r="G880" i="114"/>
  <c r="M880" i="114"/>
  <c r="Q880" i="114"/>
  <c r="S880" i="114"/>
  <c r="C78" i="27"/>
  <c r="I2683" i="27"/>
  <c r="K2683" i="27" s="1"/>
  <c r="I378" i="27"/>
  <c r="K378" i="27" s="1"/>
  <c r="K386" i="27" s="1"/>
  <c r="K388" i="27" s="1"/>
  <c r="I393" i="27" s="1"/>
  <c r="K393" i="27" s="1"/>
  <c r="K397" i="27" s="1"/>
  <c r="K399" i="27" s="1"/>
  <c r="K401" i="27" s="1"/>
  <c r="K402" i="27" s="1"/>
  <c r="K403" i="27" s="1"/>
  <c r="K404" i="27" s="1"/>
  <c r="K405" i="27" s="1"/>
  <c r="I334" i="27"/>
  <c r="K334" i="27" s="1"/>
  <c r="K342" i="27" s="1"/>
  <c r="K344" i="27" s="1"/>
  <c r="K346" i="27" s="1"/>
  <c r="K347" i="27" s="1"/>
  <c r="K348" i="27" s="1"/>
  <c r="K349" i="27" s="1"/>
  <c r="K350" i="27" s="1"/>
  <c r="I354" i="27"/>
  <c r="K354" i="27" s="1"/>
  <c r="K362" i="27" s="1"/>
  <c r="K364" i="27" s="1"/>
  <c r="K366" i="27" s="1"/>
  <c r="K367" i="27" s="1"/>
  <c r="K368" i="27" s="1"/>
  <c r="K369" i="27" s="1"/>
  <c r="K370" i="27" s="1"/>
  <c r="I310" i="27"/>
  <c r="K310" i="27" s="1"/>
  <c r="K318" i="27" s="1"/>
  <c r="K320" i="27" s="1"/>
  <c r="I409" i="27"/>
  <c r="K409" i="27" s="1"/>
  <c r="K417" i="27" s="1"/>
  <c r="K419" i="27" s="1"/>
  <c r="K2908" i="27"/>
  <c r="I2934" i="27"/>
  <c r="I3031" i="27"/>
  <c r="K3031" i="27" s="1"/>
  <c r="I3051" i="27"/>
  <c r="I2953" i="27"/>
  <c r="K2933" i="27"/>
  <c r="H317" i="62"/>
  <c r="H451" i="28"/>
  <c r="I451" i="28" s="1"/>
  <c r="N451" i="28" s="1"/>
  <c r="R451" i="28" s="1"/>
  <c r="H451" i="114"/>
  <c r="I451" i="114" s="1"/>
  <c r="J84" i="114"/>
  <c r="N84" i="114"/>
  <c r="H483" i="28"/>
  <c r="I483" i="28" s="1"/>
  <c r="N483" i="28" s="1"/>
  <c r="R483" i="28" s="1"/>
  <c r="H483" i="114"/>
  <c r="I483" i="114" s="1"/>
  <c r="R449" i="114"/>
  <c r="S449" i="114" s="1"/>
  <c r="O449" i="114"/>
  <c r="R333" i="114"/>
  <c r="S333" i="114" s="1"/>
  <c r="O333" i="114"/>
  <c r="G210" i="114"/>
  <c r="N210" i="114"/>
  <c r="G915" i="114"/>
  <c r="J180" i="114"/>
  <c r="N180" i="114"/>
  <c r="H130" i="28"/>
  <c r="I130" i="28" s="1"/>
  <c r="N130" i="28" s="1"/>
  <c r="R130" i="28" s="1"/>
  <c r="H130" i="114"/>
  <c r="I130" i="114" s="1"/>
  <c r="H491" i="28"/>
  <c r="I491" i="28" s="1"/>
  <c r="N491" i="28" s="1"/>
  <c r="R491" i="28" s="1"/>
  <c r="H491" i="114"/>
  <c r="I491" i="114" s="1"/>
  <c r="R366" i="114"/>
  <c r="S366" i="114" s="1"/>
  <c r="O366" i="114"/>
  <c r="O489" i="114"/>
  <c r="R489" i="114"/>
  <c r="S489" i="114" s="1"/>
  <c r="O209" i="114"/>
  <c r="R209" i="114"/>
  <c r="S209" i="114" s="1"/>
  <c r="J82" i="114"/>
  <c r="N82" i="114"/>
  <c r="N344" i="114"/>
  <c r="J344" i="114"/>
  <c r="J450" i="114"/>
  <c r="N450" i="114"/>
  <c r="J129" i="114"/>
  <c r="N129" i="114"/>
  <c r="N490" i="114"/>
  <c r="J490" i="114"/>
  <c r="O128" i="114"/>
  <c r="R128" i="114"/>
  <c r="S128" i="114" s="1"/>
  <c r="O336" i="114"/>
  <c r="R336" i="114"/>
  <c r="S336" i="114" s="1"/>
  <c r="R332" i="114"/>
  <c r="S332" i="114" s="1"/>
  <c r="O332" i="114"/>
  <c r="O178" i="114"/>
  <c r="R178" i="114"/>
  <c r="S178" i="114" s="1"/>
  <c r="O338" i="114"/>
  <c r="R338" i="114"/>
  <c r="S338" i="114" s="1"/>
  <c r="J179" i="114"/>
  <c r="N179" i="114"/>
  <c r="N482" i="114"/>
  <c r="J482" i="114"/>
  <c r="J83" i="114"/>
  <c r="N83" i="114"/>
  <c r="G15" i="28"/>
  <c r="C304" i="82"/>
  <c r="F304" i="82" s="1"/>
  <c r="R2862" i="27"/>
  <c r="N210" i="28"/>
  <c r="R210" i="28" s="1"/>
  <c r="L156" i="82"/>
  <c r="F156" i="82"/>
  <c r="R344" i="28"/>
  <c r="S344" i="28" s="1"/>
  <c r="O344" i="28"/>
  <c r="G379" i="28"/>
  <c r="G266" i="28"/>
  <c r="O880" i="28"/>
  <c r="J880" i="28"/>
  <c r="G589" i="28"/>
  <c r="J22" i="28"/>
  <c r="L269" i="82"/>
  <c r="F269" i="82"/>
  <c r="F428" i="82"/>
  <c r="F257" i="82"/>
  <c r="F725" i="82"/>
  <c r="L257" i="82"/>
  <c r="F721" i="82"/>
  <c r="L191" i="82"/>
  <c r="L436" i="82"/>
  <c r="L240" i="82"/>
  <c r="F436" i="82"/>
  <c r="F191" i="82"/>
  <c r="F240" i="82"/>
  <c r="H180" i="28"/>
  <c r="H358" i="62"/>
  <c r="H84" i="28"/>
  <c r="O367" i="28"/>
  <c r="G881" i="28"/>
  <c r="G547" i="28"/>
  <c r="J563" i="28"/>
  <c r="O590" i="28"/>
  <c r="G692" i="28"/>
  <c r="O879" i="28"/>
  <c r="O831" i="28"/>
  <c r="O748" i="28"/>
  <c r="J879" i="28"/>
  <c r="J831" i="28"/>
  <c r="J748" i="28"/>
  <c r="O881" i="28"/>
  <c r="O692" i="28"/>
  <c r="C192" i="82"/>
  <c r="C302" i="28"/>
  <c r="R2863" i="27"/>
  <c r="T2864" i="27"/>
  <c r="P401" i="27"/>
  <c r="R401" i="27" s="1"/>
  <c r="P402" i="27"/>
  <c r="R402" i="27" s="1"/>
  <c r="M539" i="28"/>
  <c r="Q539" i="28"/>
  <c r="S539" i="28"/>
  <c r="M351" i="28"/>
  <c r="Q351" i="28"/>
  <c r="S351" i="28"/>
  <c r="M744" i="28"/>
  <c r="Q744" i="28"/>
  <c r="S744" i="28"/>
  <c r="M25" i="28"/>
  <c r="Q25" i="28"/>
  <c r="S25" i="28"/>
  <c r="M684" i="28"/>
  <c r="Q684" i="28"/>
  <c r="S684" i="28"/>
  <c r="M17" i="28"/>
  <c r="Q17" i="28"/>
  <c r="S17" i="28"/>
  <c r="M748" i="28"/>
  <c r="Q748" i="28"/>
  <c r="S748" i="28"/>
  <c r="M563" i="28"/>
  <c r="Q563" i="28"/>
  <c r="S563" i="28"/>
  <c r="M831" i="28"/>
  <c r="Q831" i="28"/>
  <c r="S831" i="28"/>
  <c r="D46" i="32"/>
  <c r="M24" i="28"/>
  <c r="Q24" i="28"/>
  <c r="S24" i="28"/>
  <c r="K3049" i="27"/>
  <c r="I3072" i="27"/>
  <c r="I3885" i="27"/>
  <c r="M301" i="28"/>
  <c r="Q301" i="28"/>
  <c r="S301" i="28"/>
  <c r="M638" i="28"/>
  <c r="Q638" i="28"/>
  <c r="S638" i="28"/>
  <c r="M383" i="28"/>
  <c r="Q383" i="28"/>
  <c r="S383" i="28"/>
  <c r="M640" i="28"/>
  <c r="Q640" i="28"/>
  <c r="S640" i="28"/>
  <c r="M861" i="28"/>
  <c r="Q861" i="28"/>
  <c r="S861" i="28"/>
  <c r="M367" i="28"/>
  <c r="Q367" i="28"/>
  <c r="S367" i="28"/>
  <c r="M685" i="28"/>
  <c r="Q685" i="28"/>
  <c r="S685" i="28"/>
  <c r="M879" i="28"/>
  <c r="Q879" i="28"/>
  <c r="S879" i="28"/>
  <c r="M15" i="28"/>
  <c r="Q15" i="28"/>
  <c r="S15" i="28"/>
  <c r="M893" i="28"/>
  <c r="Q893" i="28"/>
  <c r="S893" i="28"/>
  <c r="M547" i="28"/>
  <c r="Q547" i="28"/>
  <c r="S547" i="28"/>
  <c r="M880" i="28"/>
  <c r="Q880" i="28"/>
  <c r="S880" i="28"/>
  <c r="M862" i="28"/>
  <c r="Q862" i="28"/>
  <c r="S862" i="28"/>
  <c r="M866" i="28"/>
  <c r="Q866" i="28"/>
  <c r="S866" i="28"/>
  <c r="M346" i="28"/>
  <c r="Q346" i="28"/>
  <c r="S346" i="28"/>
  <c r="M349" i="28"/>
  <c r="Q349" i="28"/>
  <c r="S349" i="28"/>
  <c r="M894" i="28"/>
  <c r="Q894" i="28"/>
  <c r="S894" i="28"/>
  <c r="F103" i="25"/>
  <c r="M692" i="28"/>
  <c r="Q692" i="28"/>
  <c r="S692" i="28"/>
  <c r="M589" i="28"/>
  <c r="Q589" i="28"/>
  <c r="S589" i="28"/>
  <c r="M22" i="28"/>
  <c r="Q22" i="28"/>
  <c r="S22" i="28"/>
  <c r="M819" i="28"/>
  <c r="Q819" i="28"/>
  <c r="S819" i="28"/>
  <c r="M441" i="28"/>
  <c r="Q441" i="28"/>
  <c r="S441" i="28"/>
  <c r="M266" i="28"/>
  <c r="Q266" i="28"/>
  <c r="S266" i="28"/>
  <c r="M300" i="28"/>
  <c r="Q300" i="28"/>
  <c r="S300" i="28"/>
  <c r="M382" i="28"/>
  <c r="Q382" i="28"/>
  <c r="S382" i="28"/>
  <c r="M739" i="28"/>
  <c r="Q739" i="28"/>
  <c r="S739" i="28"/>
  <c r="M350" i="28"/>
  <c r="Q350" i="28"/>
  <c r="S350" i="28"/>
  <c r="M679" i="28"/>
  <c r="Q679" i="28"/>
  <c r="S679" i="28"/>
  <c r="M863" i="28"/>
  <c r="Q863" i="28"/>
  <c r="S863" i="28"/>
  <c r="M340" i="28"/>
  <c r="Q340" i="28"/>
  <c r="S340" i="28"/>
  <c r="M793" i="28"/>
  <c r="Q793" i="28"/>
  <c r="S793" i="28"/>
  <c r="M892" i="28"/>
  <c r="Q892" i="28"/>
  <c r="S892" i="28"/>
  <c r="M396" i="28"/>
  <c r="Q396" i="28"/>
  <c r="S396" i="28"/>
  <c r="M546" i="28"/>
  <c r="Q546" i="28"/>
  <c r="S546" i="28"/>
  <c r="M37" i="28"/>
  <c r="Q37" i="28"/>
  <c r="S37" i="28"/>
  <c r="M881" i="28"/>
  <c r="Q881" i="28"/>
  <c r="S881" i="28"/>
  <c r="M379" i="28"/>
  <c r="Q379" i="28"/>
  <c r="S379" i="28"/>
  <c r="K3772" i="27"/>
  <c r="R3772" i="27"/>
  <c r="I3904" i="27"/>
  <c r="K3904" i="27" s="1"/>
  <c r="I2961" i="27"/>
  <c r="I2972" i="27"/>
  <c r="K2972" i="27" s="1"/>
  <c r="K2951" i="27"/>
  <c r="I2587" i="27"/>
  <c r="K2587" i="27" s="1"/>
  <c r="K2597" i="27" s="1"/>
  <c r="K2599" i="27" s="1"/>
  <c r="K2556" i="27"/>
  <c r="K2566" i="27" s="1"/>
  <c r="K2568" i="27" s="1"/>
  <c r="I2664" i="27"/>
  <c r="K2664" i="27" s="1"/>
  <c r="K2262" i="27"/>
  <c r="M590" i="28"/>
  <c r="Q590" i="28"/>
  <c r="S590" i="28"/>
  <c r="Q418" i="28"/>
  <c r="M418" i="28"/>
  <c r="S418" i="28"/>
  <c r="C874" i="82"/>
  <c r="C923" i="28"/>
  <c r="C806" i="82"/>
  <c r="C711" i="82" s="1"/>
  <c r="C237" i="82"/>
  <c r="C347" i="28"/>
  <c r="J347" i="28" s="1"/>
  <c r="C335" i="82"/>
  <c r="C445" i="28"/>
  <c r="G445" i="28" s="1"/>
  <c r="C822" i="28"/>
  <c r="C712" i="82"/>
  <c r="C823" i="28"/>
  <c r="C713" i="82"/>
  <c r="F150" i="82"/>
  <c r="L150" i="82"/>
  <c r="C577" i="82"/>
  <c r="C855" i="82"/>
  <c r="L792" i="82"/>
  <c r="F792" i="82"/>
  <c r="L720" i="82"/>
  <c r="F720" i="82"/>
  <c r="P3618" i="27"/>
  <c r="R3618" i="27"/>
  <c r="R3620" i="27" s="1"/>
  <c r="P3636" i="27" s="1"/>
  <c r="R3636" i="27" s="1"/>
  <c r="R3638" i="27" s="1"/>
  <c r="H171" i="62"/>
  <c r="H131" i="114" s="1"/>
  <c r="I131" i="114" s="1"/>
  <c r="E541" i="62"/>
  <c r="H541" i="62" s="1"/>
  <c r="E642" i="62"/>
  <c r="H642" i="62" s="1"/>
  <c r="H643" i="62" s="1"/>
  <c r="I1092" i="27"/>
  <c r="K1092" i="27" s="1"/>
  <c r="K1095" i="27" s="1"/>
  <c r="K1097" i="27" s="1"/>
  <c r="I2269" i="27"/>
  <c r="I3709" i="27"/>
  <c r="K3709" i="27" s="1"/>
  <c r="K3712" i="27" s="1"/>
  <c r="K3700" i="27"/>
  <c r="K3702" i="27" s="1"/>
  <c r="L331" i="82"/>
  <c r="F331" i="82"/>
  <c r="L329" i="82"/>
  <c r="F329" i="82"/>
  <c r="C196" i="82"/>
  <c r="C306" i="28"/>
  <c r="F582" i="82"/>
  <c r="L582" i="82"/>
  <c r="F709" i="82"/>
  <c r="L709" i="82"/>
  <c r="C839" i="82"/>
  <c r="K3623" i="27"/>
  <c r="K3626" i="27" s="1"/>
  <c r="K3627" i="27" s="1"/>
  <c r="I3730" i="27"/>
  <c r="I3684" i="27"/>
  <c r="K3684" i="27" s="1"/>
  <c r="K3688" i="27" s="1"/>
  <c r="L2946" i="27"/>
  <c r="K2945" i="27"/>
  <c r="C857" i="114" s="1"/>
  <c r="R3114" i="27"/>
  <c r="R3118" i="27" s="1"/>
  <c r="P3128" i="27"/>
  <c r="R3128" i="27" s="1"/>
  <c r="R3132" i="27" s="1"/>
  <c r="R3133" i="27" s="1"/>
  <c r="F771" i="82"/>
  <c r="L771" i="82"/>
  <c r="F769" i="82"/>
  <c r="L769" i="82"/>
  <c r="F274" i="82"/>
  <c r="L274" i="82"/>
  <c r="C833" i="82"/>
  <c r="C581" i="82"/>
  <c r="F557" i="82"/>
  <c r="L557" i="82"/>
  <c r="I2973" i="27"/>
  <c r="K2973" i="27" s="1"/>
  <c r="I3905" i="27"/>
  <c r="K3905" i="27" s="1"/>
  <c r="K2952" i="27"/>
  <c r="F478" i="82"/>
  <c r="L478" i="82"/>
  <c r="K3836" i="27"/>
  <c r="K3815" i="27"/>
  <c r="K3872" i="27"/>
  <c r="K3878" i="27" s="1"/>
  <c r="K3879" i="27" s="1"/>
  <c r="F783" i="82"/>
  <c r="L783" i="82"/>
  <c r="C743" i="82"/>
  <c r="C853" i="28"/>
  <c r="L770" i="82"/>
  <c r="F770" i="82"/>
  <c r="K371" i="27"/>
  <c r="L157" i="82"/>
  <c r="F157" i="82"/>
  <c r="H10" i="4"/>
  <c r="R404" i="27"/>
  <c r="R406" i="27" s="1"/>
  <c r="P413" i="27" s="1"/>
  <c r="R413" i="27" s="1"/>
  <c r="R415" i="27" s="1"/>
  <c r="R417" i="27" s="1"/>
  <c r="L246" i="82"/>
  <c r="F246" i="82"/>
  <c r="K3209" i="27"/>
  <c r="K3210" i="27" s="1"/>
  <c r="L3210" i="27" s="1"/>
  <c r="K3194" i="27"/>
  <c r="K3195" i="27" s="1"/>
  <c r="L3195" i="27" s="1"/>
  <c r="K3220" i="27"/>
  <c r="K3221" i="27" s="1"/>
  <c r="F586" i="82"/>
  <c r="L586" i="82"/>
  <c r="E11" i="4"/>
  <c r="F667" i="82"/>
  <c r="L667" i="82"/>
  <c r="L479" i="82"/>
  <c r="F479" i="82"/>
  <c r="I3038" i="27"/>
  <c r="K3038" i="27" s="1"/>
  <c r="K2915" i="27"/>
  <c r="K2920" i="27" s="1"/>
  <c r="K3119" i="27"/>
  <c r="L3120" i="27"/>
  <c r="K3446" i="27"/>
  <c r="I3486" i="27"/>
  <c r="K3486" i="27" s="1"/>
  <c r="K2962" i="27"/>
  <c r="K3041" i="27"/>
  <c r="K3043" i="27" s="1"/>
  <c r="F543" i="82"/>
  <c r="L543" i="82"/>
  <c r="AC14" i="27"/>
  <c r="Z15" i="27"/>
  <c r="AC15" i="27" s="1"/>
  <c r="K3050" i="27"/>
  <c r="I3886" i="27"/>
  <c r="K3886" i="27" s="1"/>
  <c r="I3073" i="27"/>
  <c r="F553" i="82"/>
  <c r="L553" i="82"/>
  <c r="K2883" i="27"/>
  <c r="K2890" i="27"/>
  <c r="K2898" i="27" s="1"/>
  <c r="N3023" i="27"/>
  <c r="K3023" i="27"/>
  <c r="L452" i="82"/>
  <c r="F452" i="82"/>
  <c r="C866" i="82"/>
  <c r="C585" i="82" s="1"/>
  <c r="C695" i="28"/>
  <c r="I518" i="27"/>
  <c r="K518" i="27" s="1"/>
  <c r="K523" i="27" s="1"/>
  <c r="K525" i="27" s="1"/>
  <c r="I527" i="27" s="1"/>
  <c r="K527" i="27" s="1"/>
  <c r="I528" i="27" s="1"/>
  <c r="K528" i="27" s="1"/>
  <c r="I529" i="27" s="1"/>
  <c r="K529" i="27" s="1"/>
  <c r="I530" i="27" s="1"/>
  <c r="K530" i="27" s="1"/>
  <c r="I531" i="27" s="1"/>
  <c r="K531" i="27" s="1"/>
  <c r="I534" i="27"/>
  <c r="K534" i="27" s="1"/>
  <c r="K539" i="27" s="1"/>
  <c r="K541" i="27" s="1"/>
  <c r="I543" i="27" s="1"/>
  <c r="K543" i="27" s="1"/>
  <c r="I544" i="27" s="1"/>
  <c r="K544" i="27" s="1"/>
  <c r="I545" i="27" s="1"/>
  <c r="K545" i="27" s="1"/>
  <c r="I546" i="27" s="1"/>
  <c r="K546" i="27" s="1"/>
  <c r="I547" i="27" s="1"/>
  <c r="K547" i="27" s="1"/>
  <c r="K509" i="27"/>
  <c r="K511" i="27" s="1"/>
  <c r="K512" i="27" s="1"/>
  <c r="K513" i="27" s="1"/>
  <c r="K514" i="27" s="1"/>
  <c r="J539" i="28"/>
  <c r="J383" i="28"/>
  <c r="J382" i="28"/>
  <c r="J866" i="28"/>
  <c r="J744" i="28"/>
  <c r="J346" i="28"/>
  <c r="J349" i="28"/>
  <c r="J25" i="28"/>
  <c r="J684" i="28"/>
  <c r="J861" i="28"/>
  <c r="J17" i="28"/>
  <c r="J300" i="28"/>
  <c r="J351" i="28"/>
  <c r="J301" i="28"/>
  <c r="J638" i="28"/>
  <c r="J862" i="28"/>
  <c r="J739" i="28"/>
  <c r="J640" i="28"/>
  <c r="J350" i="28"/>
  <c r="G418" i="28"/>
  <c r="J418" i="28"/>
  <c r="O418" i="28"/>
  <c r="J679" i="28"/>
  <c r="J863" i="28"/>
  <c r="J340" i="28"/>
  <c r="J793" i="28"/>
  <c r="J894" i="28"/>
  <c r="J892" i="28"/>
  <c r="J396" i="28"/>
  <c r="J367" i="28"/>
  <c r="J685" i="28"/>
  <c r="J546" i="28"/>
  <c r="J37" i="28"/>
  <c r="C886" i="82"/>
  <c r="C887" i="82" s="1"/>
  <c r="C935" i="28"/>
  <c r="C936" i="28" s="1"/>
  <c r="G37" i="28"/>
  <c r="O37" i="28"/>
  <c r="F31" i="82"/>
  <c r="C703" i="82"/>
  <c r="C700" i="82"/>
  <c r="C199" i="82"/>
  <c r="G539" i="28"/>
  <c r="O539" i="28"/>
  <c r="F8" i="82"/>
  <c r="L718" i="82"/>
  <c r="F718" i="82"/>
  <c r="G383" i="28"/>
  <c r="O383" i="28"/>
  <c r="G382" i="28"/>
  <c r="O382" i="28"/>
  <c r="L459" i="82"/>
  <c r="F459" i="82"/>
  <c r="C461" i="82"/>
  <c r="G744" i="28"/>
  <c r="O744" i="28"/>
  <c r="G346" i="28"/>
  <c r="O346" i="28"/>
  <c r="G349" i="28"/>
  <c r="O349" i="28"/>
  <c r="G863" i="28"/>
  <c r="O863" i="28"/>
  <c r="L541" i="82"/>
  <c r="F541" i="82"/>
  <c r="L272" i="82"/>
  <c r="F272" i="82"/>
  <c r="C458" i="82"/>
  <c r="G340" i="28"/>
  <c r="O340" i="28"/>
  <c r="L726" i="82"/>
  <c r="F726" i="82"/>
  <c r="L683" i="82"/>
  <c r="F683" i="82"/>
  <c r="G25" i="28"/>
  <c r="O25" i="28"/>
  <c r="L784" i="82"/>
  <c r="F784" i="82"/>
  <c r="L531" i="82"/>
  <c r="F531" i="82"/>
  <c r="L186" i="82"/>
  <c r="F186" i="82"/>
  <c r="F65" i="25"/>
  <c r="D93" i="25"/>
  <c r="F93" i="25" s="1"/>
  <c r="L629" i="82"/>
  <c r="F629" i="82"/>
  <c r="F530" i="82"/>
  <c r="L530" i="82"/>
  <c r="G861" i="28"/>
  <c r="O861" i="28"/>
  <c r="L109" i="82"/>
  <c r="F109" i="82"/>
  <c r="G892" i="28"/>
  <c r="O892" i="28"/>
  <c r="G396" i="28"/>
  <c r="O396" i="28"/>
  <c r="F10" i="82"/>
  <c r="L236" i="82"/>
  <c r="F236" i="82"/>
  <c r="L759" i="82"/>
  <c r="F759" i="82"/>
  <c r="L589" i="82"/>
  <c r="F589" i="82"/>
  <c r="L233" i="82"/>
  <c r="F233" i="82"/>
  <c r="G685" i="28"/>
  <c r="O685" i="28"/>
  <c r="G546" i="28"/>
  <c r="O546" i="28"/>
  <c r="L228" i="82"/>
  <c r="F228" i="82"/>
  <c r="G300" i="28"/>
  <c r="O300" i="28"/>
  <c r="G351" i="28"/>
  <c r="O351" i="28"/>
  <c r="G301" i="28"/>
  <c r="O301" i="28"/>
  <c r="G638" i="28"/>
  <c r="O638" i="28"/>
  <c r="G862" i="28"/>
  <c r="O862" i="28"/>
  <c r="L719" i="82"/>
  <c r="F719" i="82"/>
  <c r="L457" i="82"/>
  <c r="F457" i="82"/>
  <c r="L460" i="82"/>
  <c r="F460" i="82"/>
  <c r="G739" i="28"/>
  <c r="O739" i="28"/>
  <c r="G640" i="28"/>
  <c r="O640" i="28"/>
  <c r="G350" i="28"/>
  <c r="O350" i="28"/>
  <c r="L526" i="82"/>
  <c r="F526" i="82"/>
  <c r="L753" i="82"/>
  <c r="F753" i="82"/>
  <c r="C527" i="82"/>
  <c r="C231" i="82"/>
  <c r="C341" i="28"/>
  <c r="L170" i="82"/>
  <c r="F170" i="82"/>
  <c r="L273" i="82"/>
  <c r="F273" i="82"/>
  <c r="L540" i="82"/>
  <c r="F540" i="82"/>
  <c r="L230" i="82"/>
  <c r="F230" i="82"/>
  <c r="G793" i="28"/>
  <c r="O793" i="28"/>
  <c r="F18" i="82"/>
  <c r="G894" i="28"/>
  <c r="O894" i="28"/>
  <c r="L241" i="82"/>
  <c r="F241" i="82"/>
  <c r="G684" i="28"/>
  <c r="O684" i="28"/>
  <c r="C287" i="82"/>
  <c r="C397" i="28"/>
  <c r="L498" i="82"/>
  <c r="F498" i="82"/>
  <c r="L634" i="82"/>
  <c r="F634" i="82"/>
  <c r="L239" i="82"/>
  <c r="F239" i="82"/>
  <c r="C895" i="28"/>
  <c r="C785" i="82"/>
  <c r="L234" i="82"/>
  <c r="F234" i="82"/>
  <c r="L782" i="82"/>
  <c r="F782" i="82"/>
  <c r="F121" i="25"/>
  <c r="D148" i="25"/>
  <c r="L286" i="82"/>
  <c r="F286" i="82"/>
  <c r="G17" i="28"/>
  <c r="O17" i="28"/>
  <c r="C18" i="28"/>
  <c r="L529" i="82"/>
  <c r="F529" i="82"/>
  <c r="L584" i="82"/>
  <c r="F584" i="82"/>
  <c r="L752" i="82"/>
  <c r="F752" i="82"/>
  <c r="L575" i="82"/>
  <c r="F575" i="82"/>
  <c r="L435" i="82"/>
  <c r="F435" i="82"/>
  <c r="L760" i="82"/>
  <c r="F760" i="82"/>
  <c r="L258" i="82"/>
  <c r="F258" i="82"/>
  <c r="C757" i="82"/>
  <c r="C533" i="82"/>
  <c r="G866" i="28"/>
  <c r="O866" i="28"/>
  <c r="K3378" i="27"/>
  <c r="K3379" i="27" s="1"/>
  <c r="K3347" i="27"/>
  <c r="K3348" i="27" s="1"/>
  <c r="C868" i="28"/>
  <c r="C758" i="82"/>
  <c r="L756" i="82"/>
  <c r="F756" i="82"/>
  <c r="L569" i="82"/>
  <c r="F569" i="82"/>
  <c r="L265" i="82"/>
  <c r="F265" i="82"/>
  <c r="C735" i="82"/>
  <c r="L256" i="82"/>
  <c r="F256" i="82"/>
  <c r="G679" i="28"/>
  <c r="O679" i="28"/>
  <c r="L308" i="82"/>
  <c r="F308" i="82"/>
  <c r="G318" i="62"/>
  <c r="E856" i="62" s="1"/>
  <c r="H856" i="62" s="1"/>
  <c r="H858" i="62" s="1"/>
  <c r="E977" i="62"/>
  <c r="H977" i="62" s="1"/>
  <c r="F189" i="25"/>
  <c r="F190" i="25" s="1"/>
  <c r="F191" i="25" s="1"/>
  <c r="D196" i="25"/>
  <c r="F196" i="25" s="1"/>
  <c r="F197" i="25" s="1"/>
  <c r="F198" i="25" s="1"/>
  <c r="K583" i="27"/>
  <c r="I583" i="27"/>
  <c r="C937" i="28"/>
  <c r="C867" i="28"/>
  <c r="R2896" i="27"/>
  <c r="S2897" i="27"/>
  <c r="I3447" i="27"/>
  <c r="K3426" i="27"/>
  <c r="K3427" i="27" s="1"/>
  <c r="K3428" i="27" s="1"/>
  <c r="K3417" i="27" s="1"/>
  <c r="C535" i="82"/>
  <c r="C259" i="82"/>
  <c r="C813" i="28"/>
  <c r="C309" i="28"/>
  <c r="C810" i="28"/>
  <c r="C151" i="82"/>
  <c r="C260" i="28"/>
  <c r="C266" i="82"/>
  <c r="C848" i="82"/>
  <c r="C779" i="82"/>
  <c r="D44" i="32"/>
  <c r="D147" i="25"/>
  <c r="F120" i="25"/>
  <c r="F125" i="25" s="1"/>
  <c r="D115" i="25" s="1"/>
  <c r="F115" i="25" s="1"/>
  <c r="C919" i="28"/>
  <c r="C904" i="28"/>
  <c r="C414" i="28"/>
  <c r="C918" i="28"/>
  <c r="C830" i="28"/>
  <c r="C9" i="28"/>
  <c r="K755" i="27"/>
  <c r="K757" i="27" s="1"/>
  <c r="C828" i="28"/>
  <c r="I2395" i="27"/>
  <c r="I2378" i="27"/>
  <c r="K2378" i="27" s="1"/>
  <c r="I2354" i="27" s="1"/>
  <c r="K2354" i="27" s="1"/>
  <c r="K2356" i="27" s="1"/>
  <c r="K2357" i="27" s="1"/>
  <c r="I2396" i="27"/>
  <c r="C805" i="82"/>
  <c r="C710" i="82" s="1"/>
  <c r="I3748" i="27"/>
  <c r="K3748" i="27" s="1"/>
  <c r="K3732" i="27"/>
  <c r="C270" i="82"/>
  <c r="D202" i="25"/>
  <c r="F202" i="25" s="1"/>
  <c r="F206" i="25" s="1"/>
  <c r="D208" i="25" s="1"/>
  <c r="C267" i="28"/>
  <c r="C158" i="82"/>
  <c r="C375" i="28"/>
  <c r="I2691" i="27"/>
  <c r="K2691" i="27" s="1"/>
  <c r="K2613" i="27"/>
  <c r="C312" i="82"/>
  <c r="C311" i="82"/>
  <c r="C856" i="82"/>
  <c r="C552" i="82"/>
  <c r="C877" i="82"/>
  <c r="C11" i="28"/>
  <c r="C251" i="82"/>
  <c r="C829" i="28"/>
  <c r="C743" i="114" l="1"/>
  <c r="C743" i="28"/>
  <c r="C633" i="82"/>
  <c r="K2451" i="27"/>
  <c r="K2448" i="27"/>
  <c r="K3051" i="27"/>
  <c r="I3887" i="27"/>
  <c r="K3887" i="27" s="1"/>
  <c r="P266" i="27"/>
  <c r="R266" i="27" s="1"/>
  <c r="R270" i="27" s="1"/>
  <c r="R272" i="27" s="1"/>
  <c r="R274" i="27" s="1"/>
  <c r="R275" i="27" s="1"/>
  <c r="R276" i="27" s="1"/>
  <c r="R277" i="27" s="1"/>
  <c r="I425" i="27"/>
  <c r="K425" i="27" s="1"/>
  <c r="K429" i="27" s="1"/>
  <c r="K431" i="27" s="1"/>
  <c r="K433" i="27" s="1"/>
  <c r="K434" i="27" s="1"/>
  <c r="K435" i="27" s="1"/>
  <c r="K436" i="27" s="1"/>
  <c r="K437" i="27" s="1"/>
  <c r="F59" i="25"/>
  <c r="D84" i="25"/>
  <c r="M744" i="114"/>
  <c r="J744" i="114"/>
  <c r="G744" i="114"/>
  <c r="O744" i="114"/>
  <c r="Q744" i="114"/>
  <c r="S744" i="114"/>
  <c r="F68" i="25"/>
  <c r="F69" i="25" s="1"/>
  <c r="K3062" i="27"/>
  <c r="L304" i="82"/>
  <c r="M857" i="114"/>
  <c r="J857" i="114"/>
  <c r="G857" i="114"/>
  <c r="O857" i="114"/>
  <c r="Q857" i="114"/>
  <c r="S857" i="114"/>
  <c r="P602" i="27"/>
  <c r="R602" i="27" s="1"/>
  <c r="K322" i="27"/>
  <c r="K323" i="27" s="1"/>
  <c r="K324" i="27" s="1"/>
  <c r="K325" i="27" s="1"/>
  <c r="K326" i="27" s="1"/>
  <c r="K2959" i="27"/>
  <c r="I3912" i="27"/>
  <c r="K3912" i="27" s="1"/>
  <c r="M860" i="28"/>
  <c r="Q860" i="28"/>
  <c r="G860" i="28"/>
  <c r="S860" i="28"/>
  <c r="J860" i="28"/>
  <c r="O860" i="28"/>
  <c r="K3498" i="27"/>
  <c r="K3500" i="27" s="1"/>
  <c r="K3536" i="27"/>
  <c r="K3538" i="27" s="1"/>
  <c r="K3539" i="27" s="1"/>
  <c r="I3052" i="27"/>
  <c r="K2934" i="27"/>
  <c r="I2954" i="27"/>
  <c r="I54" i="27"/>
  <c r="K54" i="27" s="1"/>
  <c r="K58" i="27" s="1"/>
  <c r="I2071" i="27"/>
  <c r="K2071" i="27" s="1"/>
  <c r="K2079" i="27" s="1"/>
  <c r="K2081" i="27" s="1"/>
  <c r="I10" i="27"/>
  <c r="K10" i="27" s="1"/>
  <c r="I45" i="27"/>
  <c r="K45" i="27" s="1"/>
  <c r="K49" i="27" s="1"/>
  <c r="I773" i="27"/>
  <c r="K773" i="27" s="1"/>
  <c r="P10" i="27"/>
  <c r="R10" i="27" s="1"/>
  <c r="I2051" i="27"/>
  <c r="K2051" i="27" s="1"/>
  <c r="K2059" i="27" s="1"/>
  <c r="K2061" i="27" s="1"/>
  <c r="I271" i="27"/>
  <c r="K271" i="27" s="1"/>
  <c r="I28" i="27"/>
  <c r="K28" i="27" s="1"/>
  <c r="K32" i="27" s="1"/>
  <c r="I1684" i="27"/>
  <c r="K1684" i="27" s="1"/>
  <c r="K1691" i="27" s="1"/>
  <c r="K1693" i="27" s="1"/>
  <c r="I497" i="27"/>
  <c r="K497" i="27" s="1"/>
  <c r="I73" i="27"/>
  <c r="K73" i="27" s="1"/>
  <c r="K77" i="27" s="1"/>
  <c r="I64" i="27"/>
  <c r="K64" i="27" s="1"/>
  <c r="K68" i="27" s="1"/>
  <c r="I19" i="27"/>
  <c r="K19" i="27" s="1"/>
  <c r="K23" i="27" s="1"/>
  <c r="P22" i="27"/>
  <c r="R22" i="27" s="1"/>
  <c r="R28" i="27" s="1"/>
  <c r="R30" i="27" s="1"/>
  <c r="I36" i="27"/>
  <c r="K36" i="27" s="1"/>
  <c r="K40" i="27" s="1"/>
  <c r="I3297" i="27"/>
  <c r="K3278" i="27"/>
  <c r="K3281" i="27" s="1"/>
  <c r="K3282" i="27" s="1"/>
  <c r="K3275" i="27" s="1"/>
  <c r="K3277" i="27" s="1"/>
  <c r="I3337" i="27"/>
  <c r="K3337" i="27" s="1"/>
  <c r="K3339" i="27" s="1"/>
  <c r="K3340" i="27" s="1"/>
  <c r="J860" i="114"/>
  <c r="G860" i="114"/>
  <c r="M860" i="114"/>
  <c r="O860" i="114"/>
  <c r="Q860" i="114"/>
  <c r="S860" i="114"/>
  <c r="K2953" i="27"/>
  <c r="I3906" i="27"/>
  <c r="K3906" i="27" s="1"/>
  <c r="K3443" i="27"/>
  <c r="I3437" i="27" s="1"/>
  <c r="K3437" i="27" s="1"/>
  <c r="I3483" i="27"/>
  <c r="J739" i="114"/>
  <c r="O739" i="114"/>
  <c r="G739" i="114"/>
  <c r="M739" i="114"/>
  <c r="Q739" i="114"/>
  <c r="S739" i="114"/>
  <c r="H492" i="28"/>
  <c r="I492" i="28" s="1"/>
  <c r="N492" i="28" s="1"/>
  <c r="R492" i="28" s="1"/>
  <c r="H492" i="114"/>
  <c r="I492" i="114" s="1"/>
  <c r="H484" i="28"/>
  <c r="I484" i="28" s="1"/>
  <c r="N484" i="28" s="1"/>
  <c r="R484" i="28" s="1"/>
  <c r="H484" i="114"/>
  <c r="I484" i="114" s="1"/>
  <c r="R482" i="114"/>
  <c r="S482" i="114" s="1"/>
  <c r="O482" i="114"/>
  <c r="R490" i="114"/>
  <c r="S490" i="114" s="1"/>
  <c r="O490" i="114"/>
  <c r="R344" i="114"/>
  <c r="S344" i="114" s="1"/>
  <c r="O344" i="114"/>
  <c r="J131" i="114"/>
  <c r="N131" i="114"/>
  <c r="R83" i="114"/>
  <c r="S83" i="114" s="1"/>
  <c r="O83" i="114"/>
  <c r="R179" i="114"/>
  <c r="S179" i="114" s="1"/>
  <c r="O179" i="114"/>
  <c r="R129" i="114"/>
  <c r="S129" i="114" s="1"/>
  <c r="O129" i="114"/>
  <c r="R450" i="114"/>
  <c r="S450" i="114" s="1"/>
  <c r="O450" i="114"/>
  <c r="R82" i="114"/>
  <c r="S82" i="114" s="1"/>
  <c r="O82" i="114"/>
  <c r="J491" i="114"/>
  <c r="N491" i="114"/>
  <c r="J130" i="114"/>
  <c r="N130" i="114"/>
  <c r="R180" i="114"/>
  <c r="S180" i="114" s="1"/>
  <c r="O180" i="114"/>
  <c r="R210" i="114"/>
  <c r="S210" i="114" s="1"/>
  <c r="O210" i="114"/>
  <c r="N483" i="114"/>
  <c r="J483" i="114"/>
  <c r="R84" i="114"/>
  <c r="S84" i="114" s="1"/>
  <c r="O84" i="114"/>
  <c r="N451" i="114"/>
  <c r="J451" i="114"/>
  <c r="O445" i="28"/>
  <c r="J445" i="28"/>
  <c r="O347" i="28"/>
  <c r="I84" i="28"/>
  <c r="N84" i="28" s="1"/>
  <c r="R84" i="28" s="1"/>
  <c r="I180" i="28"/>
  <c r="N180" i="28" s="1"/>
  <c r="L335" i="82"/>
  <c r="F335" i="82"/>
  <c r="L237" i="82"/>
  <c r="F237" i="82"/>
  <c r="H131" i="28"/>
  <c r="G347" i="28"/>
  <c r="C195" i="82"/>
  <c r="C305" i="28"/>
  <c r="M828" i="28"/>
  <c r="Q828" i="28"/>
  <c r="S828" i="28"/>
  <c r="M9" i="28"/>
  <c r="Q9" i="28"/>
  <c r="S9" i="28"/>
  <c r="M414" i="28"/>
  <c r="Q414" i="28"/>
  <c r="S414" i="28"/>
  <c r="M810" i="28"/>
  <c r="Q810" i="28"/>
  <c r="S810" i="28"/>
  <c r="M18" i="28"/>
  <c r="Q18" i="28"/>
  <c r="S18" i="28"/>
  <c r="M695" i="28"/>
  <c r="Q695" i="28"/>
  <c r="S695" i="28"/>
  <c r="K2977" i="27"/>
  <c r="M347" i="28"/>
  <c r="Q347" i="28"/>
  <c r="S347" i="28"/>
  <c r="K2961" i="27"/>
  <c r="I3914" i="27"/>
  <c r="K3914" i="27" s="1"/>
  <c r="R3779" i="27"/>
  <c r="R3781" i="27" s="1"/>
  <c r="R3774" i="27"/>
  <c r="M829" i="28"/>
  <c r="Q829" i="28"/>
  <c r="S829" i="28"/>
  <c r="M830" i="28"/>
  <c r="Q830" i="28"/>
  <c r="S830" i="28"/>
  <c r="M309" i="28"/>
  <c r="Q309" i="28"/>
  <c r="S309" i="28"/>
  <c r="M895" i="28"/>
  <c r="Q895" i="28"/>
  <c r="S895" i="28"/>
  <c r="M853" i="28"/>
  <c r="Q853" i="28"/>
  <c r="S853" i="28"/>
  <c r="M822" i="28"/>
  <c r="Q822" i="28"/>
  <c r="S822" i="28"/>
  <c r="K3779" i="27"/>
  <c r="K3781" i="27" s="1"/>
  <c r="K3774" i="27"/>
  <c r="F46" i="32"/>
  <c r="H46" i="32" s="1"/>
  <c r="D109" i="32"/>
  <c r="F109" i="32" s="1"/>
  <c r="M11" i="28"/>
  <c r="Q11" i="28"/>
  <c r="S11" i="28"/>
  <c r="M267" i="28"/>
  <c r="Q267" i="28"/>
  <c r="S267" i="28"/>
  <c r="M260" i="28"/>
  <c r="Q260" i="28"/>
  <c r="S260" i="28"/>
  <c r="M813" i="28"/>
  <c r="Q813" i="28"/>
  <c r="S813" i="28"/>
  <c r="M397" i="28"/>
  <c r="Q397" i="28"/>
  <c r="S397" i="28"/>
  <c r="M306" i="28"/>
  <c r="Q306" i="28"/>
  <c r="S306" i="28"/>
  <c r="M445" i="28"/>
  <c r="Q445" i="28"/>
  <c r="S445" i="28"/>
  <c r="C821" i="28"/>
  <c r="K3885" i="27"/>
  <c r="K3898" i="27" s="1"/>
  <c r="K3899" i="27" s="1"/>
  <c r="I3895" i="27"/>
  <c r="K3895" i="27" s="1"/>
  <c r="D46" i="50"/>
  <c r="M302" i="28"/>
  <c r="Q302" i="28"/>
  <c r="S302" i="28"/>
  <c r="O302" i="28"/>
  <c r="J302" i="28"/>
  <c r="G302" i="28"/>
  <c r="M375" i="28"/>
  <c r="Q375" i="28"/>
  <c r="S375" i="28"/>
  <c r="M904" i="28"/>
  <c r="Q904" i="28"/>
  <c r="S904" i="28"/>
  <c r="M867" i="28"/>
  <c r="Q867" i="28"/>
  <c r="S867" i="28"/>
  <c r="M868" i="28"/>
  <c r="Q868" i="28"/>
  <c r="S868" i="28"/>
  <c r="M341" i="28"/>
  <c r="Q341" i="28"/>
  <c r="S341" i="28"/>
  <c r="M823" i="28"/>
  <c r="Q823" i="28"/>
  <c r="S823" i="28"/>
  <c r="C308" i="28"/>
  <c r="C198" i="82"/>
  <c r="I3075" i="27"/>
  <c r="K3072" i="27"/>
  <c r="I3931" i="27"/>
  <c r="L192" i="82"/>
  <c r="F192" i="82"/>
  <c r="K2921" i="27"/>
  <c r="C856" i="114" s="1"/>
  <c r="L2926" i="27"/>
  <c r="C701" i="82"/>
  <c r="C811" i="28"/>
  <c r="G811" i="28" s="1"/>
  <c r="C200" i="82"/>
  <c r="C310" i="28"/>
  <c r="O310" i="28" s="1"/>
  <c r="F311" i="82"/>
  <c r="L311" i="82"/>
  <c r="F312" i="82"/>
  <c r="L312" i="82"/>
  <c r="C878" i="82"/>
  <c r="C776" i="82"/>
  <c r="F158" i="82"/>
  <c r="L158" i="82"/>
  <c r="C548" i="82"/>
  <c r="C299" i="82"/>
  <c r="F779" i="82"/>
  <c r="L779" i="82"/>
  <c r="F585" i="82"/>
  <c r="L585" i="82"/>
  <c r="C194" i="82"/>
  <c r="C304" i="28"/>
  <c r="K2884" i="27"/>
  <c r="C854" i="114" s="1"/>
  <c r="L2885" i="27"/>
  <c r="K3073" i="27"/>
  <c r="I3932" i="27"/>
  <c r="K3932" i="27" s="1"/>
  <c r="I3099" i="27"/>
  <c r="K3063" i="27"/>
  <c r="L3064" i="27"/>
  <c r="I2682" i="27"/>
  <c r="K2682" i="27" s="1"/>
  <c r="I174" i="27"/>
  <c r="K174" i="27" s="1"/>
  <c r="K178" i="27" s="1"/>
  <c r="C73" i="27"/>
  <c r="L3221" i="27"/>
  <c r="K3229" i="27"/>
  <c r="K3233" i="27" s="1"/>
  <c r="K2198" i="27" s="1"/>
  <c r="K2199" i="27"/>
  <c r="J853" i="28"/>
  <c r="O853" i="28"/>
  <c r="G853" i="28"/>
  <c r="K3917" i="27"/>
  <c r="K3918" i="27" s="1"/>
  <c r="R3119" i="27"/>
  <c r="S3119" i="27"/>
  <c r="K3730" i="27"/>
  <c r="K3733" i="27" s="1"/>
  <c r="K3726" i="27" s="1"/>
  <c r="K3727" i="27" s="1"/>
  <c r="M3727" i="27" s="1"/>
  <c r="I3747" i="27"/>
  <c r="K3747" i="27" s="1"/>
  <c r="K3749" i="27" s="1"/>
  <c r="K3750" i="27" s="1"/>
  <c r="K3743" i="27" s="1"/>
  <c r="O306" i="28"/>
  <c r="J306" i="28"/>
  <c r="G306" i="28"/>
  <c r="K2269" i="27"/>
  <c r="K2272" i="27" s="1"/>
  <c r="K2274" i="27" s="1"/>
  <c r="I2671" i="27"/>
  <c r="K2671" i="27" s="1"/>
  <c r="K2674" i="27" s="1"/>
  <c r="K2676" i="27" s="1"/>
  <c r="F577" i="82"/>
  <c r="L577" i="82"/>
  <c r="J823" i="28"/>
  <c r="O823" i="28"/>
  <c r="G823" i="28"/>
  <c r="G822" i="28"/>
  <c r="J822" i="28"/>
  <c r="O822" i="28"/>
  <c r="F711" i="82"/>
  <c r="L711" i="82"/>
  <c r="L552" i="82"/>
  <c r="F552" i="82"/>
  <c r="L710" i="82"/>
  <c r="F710" i="82"/>
  <c r="L151" i="82"/>
  <c r="F151" i="82"/>
  <c r="J695" i="28"/>
  <c r="O695" i="28"/>
  <c r="G695" i="28"/>
  <c r="L2900" i="27"/>
  <c r="K2899" i="27"/>
  <c r="C855" i="114" s="1"/>
  <c r="C74" i="27"/>
  <c r="I194" i="27" s="1"/>
  <c r="K194" i="27" s="1"/>
  <c r="K201" i="27" s="1"/>
  <c r="K203" i="27" s="1"/>
  <c r="I1712" i="27" s="1"/>
  <c r="K1712" i="27" s="1"/>
  <c r="K1721" i="27" s="1"/>
  <c r="I2681" i="27"/>
  <c r="K2681" i="27" s="1"/>
  <c r="K2685" i="27" s="1"/>
  <c r="K2687" i="27" s="1"/>
  <c r="I2615" i="27"/>
  <c r="K2615" i="27" s="1"/>
  <c r="K2620" i="27" s="1"/>
  <c r="I166" i="27"/>
  <c r="K166" i="27" s="1"/>
  <c r="K170" i="27" s="1"/>
  <c r="I2692" i="27"/>
  <c r="K2692" i="27" s="1"/>
  <c r="K2696" i="27" s="1"/>
  <c r="K3044" i="27"/>
  <c r="L3045" i="27"/>
  <c r="C845" i="82"/>
  <c r="C851" i="82"/>
  <c r="C197" i="82"/>
  <c r="C307" i="28"/>
  <c r="F743" i="82"/>
  <c r="L743" i="82"/>
  <c r="K3840" i="27"/>
  <c r="K3841" i="27" s="1"/>
  <c r="K3848" i="27"/>
  <c r="K3856" i="27" s="1"/>
  <c r="K3857" i="27" s="1"/>
  <c r="K2964" i="27"/>
  <c r="L2977" i="27"/>
  <c r="K2189" i="27"/>
  <c r="C333" i="82"/>
  <c r="C443" i="28"/>
  <c r="F581" i="82"/>
  <c r="L581" i="82"/>
  <c r="C747" i="28"/>
  <c r="C637" i="82"/>
  <c r="C747" i="82"/>
  <c r="C857" i="28"/>
  <c r="K2188" i="27"/>
  <c r="L3690" i="27"/>
  <c r="K3689" i="27"/>
  <c r="K3692" i="27" s="1"/>
  <c r="K3695" i="27" s="1"/>
  <c r="K3674" i="27"/>
  <c r="K3648" i="27"/>
  <c r="K3617" i="27"/>
  <c r="L196" i="82"/>
  <c r="F196" i="82"/>
  <c r="K2208" i="27"/>
  <c r="M3712" i="27"/>
  <c r="F713" i="82"/>
  <c r="L713" i="82"/>
  <c r="L712" i="82"/>
  <c r="F712" i="82"/>
  <c r="J829" i="28"/>
  <c r="J11" i="28"/>
  <c r="G830" i="28"/>
  <c r="J830" i="28"/>
  <c r="O830" i="28"/>
  <c r="G904" i="28"/>
  <c r="J904" i="28"/>
  <c r="O904" i="28"/>
  <c r="G260" i="28"/>
  <c r="J260" i="28"/>
  <c r="O260" i="28"/>
  <c r="J810" i="28"/>
  <c r="J813" i="28"/>
  <c r="J18" i="28"/>
  <c r="J397" i="28"/>
  <c r="J341" i="28"/>
  <c r="J375" i="28"/>
  <c r="G267" i="28"/>
  <c r="J267" i="28"/>
  <c r="O267" i="28"/>
  <c r="J828" i="28"/>
  <c r="J9" i="28"/>
  <c r="G414" i="28"/>
  <c r="J414" i="28"/>
  <c r="O414" i="28"/>
  <c r="J309" i="28"/>
  <c r="J867" i="28"/>
  <c r="J868" i="28"/>
  <c r="J895" i="28"/>
  <c r="L251" i="82"/>
  <c r="F251" i="82"/>
  <c r="G828" i="28"/>
  <c r="O828" i="28"/>
  <c r="G9" i="28"/>
  <c r="O9" i="28"/>
  <c r="F12" i="82"/>
  <c r="G309" i="28"/>
  <c r="O309" i="28"/>
  <c r="F11" i="82"/>
  <c r="G895" i="28"/>
  <c r="O895" i="28"/>
  <c r="L287" i="82"/>
  <c r="F287" i="82"/>
  <c r="L231" i="82"/>
  <c r="F231" i="82"/>
  <c r="C462" i="82"/>
  <c r="L458" i="82"/>
  <c r="F458" i="82"/>
  <c r="C463" i="82"/>
  <c r="L199" i="82"/>
  <c r="F199" i="82"/>
  <c r="L703" i="82"/>
  <c r="F703" i="82"/>
  <c r="G829" i="28"/>
  <c r="O829" i="28"/>
  <c r="G11" i="28"/>
  <c r="O11" i="28"/>
  <c r="G810" i="28"/>
  <c r="O810" i="28"/>
  <c r="G813" i="28"/>
  <c r="O813" i="28"/>
  <c r="G18" i="28"/>
  <c r="O18" i="28"/>
  <c r="F148" i="25"/>
  <c r="D170" i="25"/>
  <c r="F170" i="25" s="1"/>
  <c r="L785" i="82"/>
  <c r="F785" i="82"/>
  <c r="G397" i="28"/>
  <c r="O397" i="28"/>
  <c r="G341" i="28"/>
  <c r="O341" i="28"/>
  <c r="L527" i="82"/>
  <c r="F527" i="82"/>
  <c r="C893" i="82"/>
  <c r="C942" i="28"/>
  <c r="C574" i="28"/>
  <c r="C573" i="28"/>
  <c r="L461" i="82"/>
  <c r="F461" i="82"/>
  <c r="L700" i="82"/>
  <c r="F700" i="82"/>
  <c r="L270" i="82"/>
  <c r="F270" i="82"/>
  <c r="L266" i="82"/>
  <c r="F266" i="82"/>
  <c r="L259" i="82"/>
  <c r="F259" i="82"/>
  <c r="L735" i="82"/>
  <c r="F735" i="82"/>
  <c r="L758" i="82"/>
  <c r="F758" i="82"/>
  <c r="K3456" i="27"/>
  <c r="K3458" i="27" s="1"/>
  <c r="K2213" i="27" s="1"/>
  <c r="L3348" i="27"/>
  <c r="L757" i="82"/>
  <c r="F757" i="82"/>
  <c r="G375" i="28"/>
  <c r="O375" i="28"/>
  <c r="L535" i="82"/>
  <c r="F535" i="82"/>
  <c r="G867" i="28"/>
  <c r="O867" i="28"/>
  <c r="G868" i="28"/>
  <c r="O868" i="28"/>
  <c r="K3466" i="27"/>
  <c r="K3468" i="27" s="1"/>
  <c r="L3379" i="27"/>
  <c r="L533" i="82"/>
  <c r="F533" i="82"/>
  <c r="C572" i="28"/>
  <c r="E980" i="62"/>
  <c r="H980" i="62" s="1"/>
  <c r="H981" i="62" s="1"/>
  <c r="H859" i="62"/>
  <c r="C662" i="28"/>
  <c r="C310" i="82"/>
  <c r="C217" i="82"/>
  <c r="C268" i="28"/>
  <c r="C159" i="82"/>
  <c r="D225" i="25"/>
  <c r="F225" i="25" s="1"/>
  <c r="C322" i="82"/>
  <c r="F44" i="32"/>
  <c r="H44" i="32" s="1"/>
  <c r="D107" i="32"/>
  <c r="F107" i="32" s="1"/>
  <c r="C889" i="28"/>
  <c r="C882" i="82"/>
  <c r="C376" i="28"/>
  <c r="C369" i="28"/>
  <c r="C573" i="82"/>
  <c r="L3417" i="27"/>
  <c r="L3419" i="27" s="1"/>
  <c r="K3419" i="27"/>
  <c r="C12" i="28"/>
  <c r="C926" i="28"/>
  <c r="C886" i="28"/>
  <c r="C927" i="28"/>
  <c r="D226" i="25"/>
  <c r="F226" i="25" s="1"/>
  <c r="C380" i="28"/>
  <c r="C409" i="28"/>
  <c r="C19" i="28"/>
  <c r="D169" i="25"/>
  <c r="F169" i="25" s="1"/>
  <c r="F174" i="25" s="1"/>
  <c r="F147" i="25"/>
  <c r="F152" i="25" s="1"/>
  <c r="D141" i="25" s="1"/>
  <c r="D44" i="50"/>
  <c r="C152" i="82"/>
  <c r="C261" i="28"/>
  <c r="I3487" i="27"/>
  <c r="K3487" i="27" s="1"/>
  <c r="K3488" i="27" s="1"/>
  <c r="K3489" i="27" s="1"/>
  <c r="K3479" i="27" s="1"/>
  <c r="K3447" i="27"/>
  <c r="K3448" i="27" s="1"/>
  <c r="K3449" i="27" s="1"/>
  <c r="K3439" i="27" s="1"/>
  <c r="K3441" i="27" s="1"/>
  <c r="K2210" i="27" s="1"/>
  <c r="I584" i="27"/>
  <c r="K584" i="27"/>
  <c r="J856" i="114" l="1"/>
  <c r="O856" i="114"/>
  <c r="M856" i="114"/>
  <c r="G856" i="114"/>
  <c r="Q856" i="114"/>
  <c r="S856" i="114"/>
  <c r="K3365" i="27"/>
  <c r="K3366" i="27" s="1"/>
  <c r="K3332" i="27"/>
  <c r="K3333" i="27" s="1"/>
  <c r="N14" i="27"/>
  <c r="K14" i="27"/>
  <c r="K2455" i="27"/>
  <c r="K2453" i="27"/>
  <c r="M855" i="114"/>
  <c r="J855" i="114"/>
  <c r="G855" i="114"/>
  <c r="O855" i="114"/>
  <c r="Q855" i="114"/>
  <c r="S855" i="114"/>
  <c r="L3277" i="27"/>
  <c r="K2200" i="27"/>
  <c r="P318" i="27"/>
  <c r="R318" i="27" s="1"/>
  <c r="R324" i="27" s="1"/>
  <c r="R326" i="27" s="1"/>
  <c r="P306" i="27"/>
  <c r="R306" i="27" s="1"/>
  <c r="R312" i="27" s="1"/>
  <c r="R314" i="27" s="1"/>
  <c r="I210" i="27"/>
  <c r="K210" i="27" s="1"/>
  <c r="I1221" i="27"/>
  <c r="K1221" i="27" s="1"/>
  <c r="K1226" i="27" s="1"/>
  <c r="K1228" i="27" s="1"/>
  <c r="P66" i="27"/>
  <c r="R66" i="27" s="1"/>
  <c r="I3888" i="27"/>
  <c r="K3888" i="27" s="1"/>
  <c r="K3052" i="27"/>
  <c r="D85" i="25"/>
  <c r="F84" i="25"/>
  <c r="F633" i="82"/>
  <c r="L633" i="82"/>
  <c r="J854" i="114"/>
  <c r="G854" i="114"/>
  <c r="O854" i="114"/>
  <c r="M854" i="114"/>
  <c r="Q854" i="114"/>
  <c r="S854" i="114"/>
  <c r="I3628" i="27"/>
  <c r="K3483" i="27"/>
  <c r="I3477" i="27" s="1"/>
  <c r="K3477" i="27" s="1"/>
  <c r="K3481" i="27" s="1"/>
  <c r="L3481" i="27" s="1"/>
  <c r="I3322" i="27"/>
  <c r="K3322" i="27" s="1"/>
  <c r="K3324" i="27" s="1"/>
  <c r="K3318" i="27" s="1"/>
  <c r="K3319" i="27" s="1"/>
  <c r="K3297" i="27"/>
  <c r="K3299" i="27" s="1"/>
  <c r="K3291" i="27" s="1"/>
  <c r="K3293" i="27" s="1"/>
  <c r="K3294" i="27" s="1"/>
  <c r="K2204" i="27" s="1"/>
  <c r="I1637" i="27"/>
  <c r="K1637" i="27" s="1"/>
  <c r="I1308" i="27"/>
  <c r="K1308" i="27" s="1"/>
  <c r="K1317" i="27" s="1"/>
  <c r="K1319" i="27" s="1"/>
  <c r="I591" i="27"/>
  <c r="K591" i="27" s="1"/>
  <c r="K596" i="27" s="1"/>
  <c r="K598" i="27" s="1"/>
  <c r="K599" i="27" s="1"/>
  <c r="K600" i="27" s="1"/>
  <c r="K601" i="27" s="1"/>
  <c r="K602" i="27" s="1"/>
  <c r="K603" i="27" s="1"/>
  <c r="I1199" i="27"/>
  <c r="K1199" i="27" s="1"/>
  <c r="K1212" i="27" s="1"/>
  <c r="K1214" i="27" s="1"/>
  <c r="I1364" i="27"/>
  <c r="K1364" i="27" s="1"/>
  <c r="K1371" i="27" s="1"/>
  <c r="K1373" i="27" s="1"/>
  <c r="I1911" i="27" s="1"/>
  <c r="K1911" i="27" s="1"/>
  <c r="P295" i="27"/>
  <c r="R295" i="27" s="1"/>
  <c r="R301" i="27" s="1"/>
  <c r="R303" i="27" s="1"/>
  <c r="I1268" i="27"/>
  <c r="K1268" i="27" s="1"/>
  <c r="K1274" i="27" s="1"/>
  <c r="K1276" i="27" s="1"/>
  <c r="P347" i="27"/>
  <c r="R347" i="27" s="1"/>
  <c r="R353" i="27" s="1"/>
  <c r="R355" i="27" s="1"/>
  <c r="I1286" i="27"/>
  <c r="K1286" i="27" s="1"/>
  <c r="K1295" i="27" s="1"/>
  <c r="K1297" i="27" s="1"/>
  <c r="I1170" i="27"/>
  <c r="K1170" i="27" s="1"/>
  <c r="K1188" i="27" s="1"/>
  <c r="K1191" i="27" s="1"/>
  <c r="P283" i="27" s="1"/>
  <c r="R283" i="27" s="1"/>
  <c r="R288" i="27" s="1"/>
  <c r="R290" i="27" s="1"/>
  <c r="I1349" i="27"/>
  <c r="K1349" i="27" s="1"/>
  <c r="K1355" i="27" s="1"/>
  <c r="K1357" i="27" s="1"/>
  <c r="I335" i="27"/>
  <c r="K335" i="27" s="1"/>
  <c r="P179" i="27"/>
  <c r="R179" i="27" s="1"/>
  <c r="S743" i="28"/>
  <c r="G743" i="28"/>
  <c r="J743" i="28"/>
  <c r="M743" i="28"/>
  <c r="O743" i="28"/>
  <c r="Q743" i="28"/>
  <c r="P361" i="27"/>
  <c r="R361" i="27" s="1"/>
  <c r="R369" i="27" s="1"/>
  <c r="R371" i="27" s="1"/>
  <c r="I1155" i="27"/>
  <c r="K1155" i="27" s="1"/>
  <c r="K1161" i="27" s="1"/>
  <c r="K1163" i="27" s="1"/>
  <c r="I379" i="27"/>
  <c r="K379" i="27" s="1"/>
  <c r="I479" i="27"/>
  <c r="K479" i="27" s="1"/>
  <c r="K487" i="27" s="1"/>
  <c r="K489" i="27" s="1"/>
  <c r="I1337" i="27"/>
  <c r="K1337" i="27" s="1"/>
  <c r="K1343" i="27" s="1"/>
  <c r="K1345" i="27" s="1"/>
  <c r="I444" i="27"/>
  <c r="K444" i="27" s="1"/>
  <c r="I410" i="27"/>
  <c r="K410" i="27" s="1"/>
  <c r="I355" i="27"/>
  <c r="K355" i="27" s="1"/>
  <c r="I225" i="27"/>
  <c r="K225" i="27" s="1"/>
  <c r="P51" i="27"/>
  <c r="R51" i="27" s="1"/>
  <c r="I1384" i="27"/>
  <c r="K1384" i="27" s="1"/>
  <c r="K1389" i="27" s="1"/>
  <c r="K1391" i="27" s="1"/>
  <c r="I1409" i="27"/>
  <c r="K1409" i="27" s="1"/>
  <c r="K1414" i="27" s="1"/>
  <c r="K1416" i="27" s="1"/>
  <c r="P80" i="27"/>
  <c r="R80" i="27" s="1"/>
  <c r="I1324" i="27"/>
  <c r="K1324" i="27" s="1"/>
  <c r="K1330" i="27" s="1"/>
  <c r="K1332" i="27" s="1"/>
  <c r="P606" i="27" s="1"/>
  <c r="R606" i="27" s="1"/>
  <c r="I1396" i="27"/>
  <c r="K1396" i="27" s="1"/>
  <c r="K1401" i="27" s="1"/>
  <c r="K1403" i="27" s="1"/>
  <c r="I296" i="27"/>
  <c r="K296" i="27" s="1"/>
  <c r="I195" i="27"/>
  <c r="K195" i="27" s="1"/>
  <c r="I311" i="27"/>
  <c r="K311" i="27" s="1"/>
  <c r="P603" i="27" s="1"/>
  <c r="R603" i="27" s="1"/>
  <c r="P335" i="27"/>
  <c r="R335" i="27" s="1"/>
  <c r="R341" i="27" s="1"/>
  <c r="R343" i="27" s="1"/>
  <c r="K2954" i="27"/>
  <c r="I3907" i="27"/>
  <c r="K3907" i="27" s="1"/>
  <c r="K3501" i="27"/>
  <c r="L3502" i="27"/>
  <c r="I2311" i="27"/>
  <c r="K2311" i="27" s="1"/>
  <c r="I2468" i="27"/>
  <c r="K2468" i="27" s="1"/>
  <c r="J743" i="114"/>
  <c r="G743" i="114"/>
  <c r="O743" i="114"/>
  <c r="M743" i="114"/>
  <c r="Q743" i="114"/>
  <c r="S743" i="114"/>
  <c r="H694" i="28"/>
  <c r="I694" i="28" s="1"/>
  <c r="J694" i="28" s="1"/>
  <c r="H694" i="114"/>
  <c r="I694" i="114" s="1"/>
  <c r="R130" i="114"/>
  <c r="S130" i="114" s="1"/>
  <c r="O130" i="114"/>
  <c r="O491" i="114"/>
  <c r="R491" i="114"/>
  <c r="S491" i="114" s="1"/>
  <c r="O131" i="114"/>
  <c r="R131" i="114"/>
  <c r="S131" i="114" s="1"/>
  <c r="H639" i="28"/>
  <c r="I639" i="28" s="1"/>
  <c r="J639" i="28" s="1"/>
  <c r="H639" i="114"/>
  <c r="I639" i="114" s="1"/>
  <c r="R451" i="114"/>
  <c r="S451" i="114" s="1"/>
  <c r="O451" i="114"/>
  <c r="R483" i="114"/>
  <c r="S483" i="114" s="1"/>
  <c r="O483" i="114"/>
  <c r="J484" i="114"/>
  <c r="N484" i="114"/>
  <c r="N492" i="114"/>
  <c r="J492" i="114"/>
  <c r="R180" i="28"/>
  <c r="G310" i="28"/>
  <c r="I131" i="28"/>
  <c r="N131" i="28" s="1"/>
  <c r="R131" i="28" s="1"/>
  <c r="F701" i="82"/>
  <c r="L200" i="82"/>
  <c r="L701" i="82"/>
  <c r="F200" i="82"/>
  <c r="O811" i="28"/>
  <c r="J811" i="28"/>
  <c r="J310" i="28"/>
  <c r="K3761" i="27"/>
  <c r="K3762" i="27" s="1"/>
  <c r="K3744" i="27"/>
  <c r="C299" i="28"/>
  <c r="C189" i="82"/>
  <c r="M261" i="28"/>
  <c r="Q261" i="28"/>
  <c r="S261" i="28"/>
  <c r="M380" i="28"/>
  <c r="Q380" i="28"/>
  <c r="S380" i="28"/>
  <c r="M376" i="28"/>
  <c r="Q376" i="28"/>
  <c r="S376" i="28"/>
  <c r="M662" i="28"/>
  <c r="Q662" i="28"/>
  <c r="S662" i="28"/>
  <c r="M747" i="28"/>
  <c r="Q747" i="28"/>
  <c r="S747" i="28"/>
  <c r="M304" i="28"/>
  <c r="Q304" i="28"/>
  <c r="S304" i="28"/>
  <c r="I3089" i="27"/>
  <c r="K3089" i="27" s="1"/>
  <c r="K3075" i="27"/>
  <c r="I3937" i="27"/>
  <c r="K3937" i="27" s="1"/>
  <c r="M308" i="28"/>
  <c r="Q308" i="28"/>
  <c r="S308" i="28"/>
  <c r="J308" i="28"/>
  <c r="G308" i="28"/>
  <c r="O308" i="28"/>
  <c r="C737" i="28"/>
  <c r="C627" i="82"/>
  <c r="M19" i="28"/>
  <c r="Q19" i="28"/>
  <c r="S19" i="28"/>
  <c r="C820" i="28"/>
  <c r="G820" i="28" s="1"/>
  <c r="K3077" i="27"/>
  <c r="M811" i="28"/>
  <c r="Q811" i="28"/>
  <c r="S811" i="28"/>
  <c r="C560" i="82"/>
  <c r="C670" i="28"/>
  <c r="M821" i="28"/>
  <c r="Q821" i="28"/>
  <c r="S821" i="28"/>
  <c r="J821" i="28"/>
  <c r="G821" i="28"/>
  <c r="O821" i="28"/>
  <c r="M889" i="28"/>
  <c r="Q889" i="28"/>
  <c r="S889" i="28"/>
  <c r="M268" i="28"/>
  <c r="Q268" i="28"/>
  <c r="S268" i="28"/>
  <c r="M443" i="28"/>
  <c r="Q443" i="28"/>
  <c r="S443" i="28"/>
  <c r="M307" i="28"/>
  <c r="Q307" i="28"/>
  <c r="S307" i="28"/>
  <c r="I3950" i="27"/>
  <c r="K3950" i="27" s="1"/>
  <c r="K3931" i="27"/>
  <c r="K3939" i="27" s="1"/>
  <c r="K3941" i="27" s="1"/>
  <c r="M305" i="28"/>
  <c r="Q305" i="28"/>
  <c r="S305" i="28"/>
  <c r="J305" i="28"/>
  <c r="O305" i="28"/>
  <c r="G305" i="28"/>
  <c r="M409" i="28"/>
  <c r="Q409" i="28"/>
  <c r="S409" i="28"/>
  <c r="M886" i="28"/>
  <c r="Q886" i="28"/>
  <c r="S886" i="28"/>
  <c r="M12" i="28"/>
  <c r="Q12" i="28"/>
  <c r="S12" i="28"/>
  <c r="M369" i="28"/>
  <c r="Q369" i="28"/>
  <c r="S369" i="28"/>
  <c r="M857" i="28"/>
  <c r="Q857" i="28"/>
  <c r="S857" i="28"/>
  <c r="M310" i="28"/>
  <c r="Q310" i="28"/>
  <c r="S310" i="28"/>
  <c r="L198" i="82"/>
  <c r="F198" i="82"/>
  <c r="D109" i="50"/>
  <c r="F109" i="50" s="1"/>
  <c r="F46" i="50"/>
  <c r="C669" i="28"/>
  <c r="L195" i="82"/>
  <c r="F195" i="82"/>
  <c r="Q573" i="28"/>
  <c r="M573" i="28"/>
  <c r="S573" i="28"/>
  <c r="Q572" i="28"/>
  <c r="M572" i="28"/>
  <c r="S572" i="28"/>
  <c r="Q574" i="28"/>
  <c r="M574" i="28"/>
  <c r="S574" i="28"/>
  <c r="F152" i="82"/>
  <c r="L152" i="82"/>
  <c r="C549" i="82"/>
  <c r="C300" i="82"/>
  <c r="C550" i="82"/>
  <c r="C301" i="82"/>
  <c r="L159" i="82"/>
  <c r="F159" i="82"/>
  <c r="L310" i="82"/>
  <c r="F310" i="82"/>
  <c r="C334" i="82"/>
  <c r="C444" i="28"/>
  <c r="G857" i="28"/>
  <c r="J857" i="28"/>
  <c r="O857" i="28"/>
  <c r="F637" i="82"/>
  <c r="L637" i="82"/>
  <c r="L333" i="82"/>
  <c r="F333" i="82"/>
  <c r="F197" i="82"/>
  <c r="L197" i="82"/>
  <c r="C561" i="82"/>
  <c r="C327" i="82"/>
  <c r="C640" i="82"/>
  <c r="C750" i="28"/>
  <c r="C846" i="82"/>
  <c r="P65" i="27"/>
  <c r="R65" i="27" s="1"/>
  <c r="R72" i="27" s="1"/>
  <c r="R74" i="27" s="1"/>
  <c r="P631" i="27" s="1"/>
  <c r="R631" i="27" s="1"/>
  <c r="R642" i="27" s="1"/>
  <c r="I1636" i="27"/>
  <c r="K1636" i="27" s="1"/>
  <c r="K1642" i="27" s="1"/>
  <c r="K1644" i="27" s="1"/>
  <c r="P604" i="27"/>
  <c r="R604" i="27" s="1"/>
  <c r="I269" i="27"/>
  <c r="K269" i="27" s="1"/>
  <c r="K277" i="27" s="1"/>
  <c r="K279" i="27" s="1"/>
  <c r="I209" i="27"/>
  <c r="K209" i="27" s="1"/>
  <c r="K216" i="27" s="1"/>
  <c r="K218" i="27" s="1"/>
  <c r="I771" i="27"/>
  <c r="K771" i="27" s="1"/>
  <c r="K779" i="27" s="1"/>
  <c r="K781" i="27" s="1"/>
  <c r="O304" i="28"/>
  <c r="J304" i="28"/>
  <c r="G304" i="28"/>
  <c r="L299" i="82"/>
  <c r="F299" i="82"/>
  <c r="L776" i="82"/>
  <c r="F776" i="82"/>
  <c r="C883" i="82"/>
  <c r="C778" i="82"/>
  <c r="C587" i="82"/>
  <c r="C580" i="82"/>
  <c r="C324" i="82"/>
  <c r="C316" i="82"/>
  <c r="C881" i="82"/>
  <c r="C780" i="82"/>
  <c r="F322" i="82"/>
  <c r="L322" i="82"/>
  <c r="F747" i="82"/>
  <c r="L747" i="82"/>
  <c r="O747" i="28"/>
  <c r="J747" i="28"/>
  <c r="G747" i="28"/>
  <c r="G443" i="28"/>
  <c r="J443" i="28"/>
  <c r="O443" i="28"/>
  <c r="L2966" i="27"/>
  <c r="K2965" i="27"/>
  <c r="C859" i="114" s="1"/>
  <c r="G307" i="28"/>
  <c r="J307" i="28"/>
  <c r="O307" i="28"/>
  <c r="C745" i="82"/>
  <c r="C855" i="28"/>
  <c r="K2186" i="27"/>
  <c r="C545" i="82"/>
  <c r="C296" i="82"/>
  <c r="C406" i="28"/>
  <c r="C639" i="82"/>
  <c r="C749" i="28"/>
  <c r="P3072" i="27"/>
  <c r="R3072" i="27" s="1"/>
  <c r="R3077" i="27" s="1"/>
  <c r="R3078" i="27" s="1"/>
  <c r="K3099" i="27"/>
  <c r="K3104" i="27" s="1"/>
  <c r="K3087" i="27"/>
  <c r="K3091" i="27" s="1"/>
  <c r="K3079" i="27"/>
  <c r="C744" i="82"/>
  <c r="C854" i="28"/>
  <c r="K2185" i="27"/>
  <c r="L194" i="82"/>
  <c r="F194" i="82"/>
  <c r="L548" i="82"/>
  <c r="F548" i="82"/>
  <c r="K2187" i="27"/>
  <c r="C746" i="82"/>
  <c r="C856" i="28"/>
  <c r="G261" i="28"/>
  <c r="J261" i="28"/>
  <c r="O261" i="28"/>
  <c r="G409" i="28"/>
  <c r="J409" i="28"/>
  <c r="O409" i="28"/>
  <c r="J380" i="28"/>
  <c r="G886" i="28"/>
  <c r="J886" i="28"/>
  <c r="O886" i="28"/>
  <c r="J12" i="28"/>
  <c r="J376" i="28"/>
  <c r="G889" i="28"/>
  <c r="J889" i="28"/>
  <c r="O889" i="28"/>
  <c r="G268" i="28"/>
  <c r="J268" i="28"/>
  <c r="O268" i="28"/>
  <c r="G662" i="28"/>
  <c r="J662" i="28"/>
  <c r="O662" i="28"/>
  <c r="J572" i="28"/>
  <c r="J574" i="28"/>
  <c r="J19" i="28"/>
  <c r="J369" i="28"/>
  <c r="J573" i="28"/>
  <c r="F39" i="82"/>
  <c r="F29" i="82"/>
  <c r="G19" i="28"/>
  <c r="O19" i="28"/>
  <c r="G572" i="28"/>
  <c r="O572" i="28"/>
  <c r="G574" i="28"/>
  <c r="O574" i="28"/>
  <c r="C941" i="28"/>
  <c r="C892" i="82"/>
  <c r="G12" i="28"/>
  <c r="O12" i="28"/>
  <c r="F229" i="25"/>
  <c r="F231" i="25" s="1"/>
  <c r="F232" i="25" s="1"/>
  <c r="F233" i="25" s="1"/>
  <c r="F234" i="25" s="1"/>
  <c r="F235" i="25" s="1"/>
  <c r="F236" i="25" s="1"/>
  <c r="F30" i="82"/>
  <c r="G573" i="28"/>
  <c r="O573" i="28"/>
  <c r="L463" i="82"/>
  <c r="F463" i="82"/>
  <c r="L462" i="82"/>
  <c r="F462" i="82"/>
  <c r="G380" i="28"/>
  <c r="O380" i="28"/>
  <c r="G369" i="28"/>
  <c r="O369" i="28"/>
  <c r="L217" i="82"/>
  <c r="F217" i="82"/>
  <c r="C255" i="82"/>
  <c r="C755" i="82"/>
  <c r="C518" i="82"/>
  <c r="C138" i="82"/>
  <c r="C506" i="82"/>
  <c r="C132" i="82"/>
  <c r="L573" i="82"/>
  <c r="F573" i="82"/>
  <c r="G376" i="28"/>
  <c r="O376" i="28"/>
  <c r="C675" i="82"/>
  <c r="C262" i="28"/>
  <c r="C153" i="82"/>
  <c r="C884" i="82"/>
  <c r="C888" i="28"/>
  <c r="C932" i="28"/>
  <c r="F44" i="50"/>
  <c r="D107" i="50"/>
  <c r="F107" i="50" s="1"/>
  <c r="C690" i="28"/>
  <c r="C697" i="28"/>
  <c r="C434" i="28"/>
  <c r="F208" i="25"/>
  <c r="D210" i="25" s="1"/>
  <c r="C629" i="28"/>
  <c r="C248" i="28"/>
  <c r="C242" i="28"/>
  <c r="C617" i="28"/>
  <c r="C35" i="28"/>
  <c r="C890" i="28"/>
  <c r="C930" i="28"/>
  <c r="C683" i="28"/>
  <c r="C931" i="28"/>
  <c r="C160" i="82"/>
  <c r="C269" i="28"/>
  <c r="C880" i="82"/>
  <c r="K585" i="27"/>
  <c r="I585" i="27"/>
  <c r="C41" i="28"/>
  <c r="C865" i="28"/>
  <c r="D164" i="25"/>
  <c r="F164" i="25" s="1"/>
  <c r="D304" i="25"/>
  <c r="F304" i="25" s="1"/>
  <c r="F141" i="25"/>
  <c r="C702" i="82"/>
  <c r="C20" i="28"/>
  <c r="M3744" i="27"/>
  <c r="K2203" i="27"/>
  <c r="C410" i="28"/>
  <c r="C216" i="82"/>
  <c r="C243" i="82"/>
  <c r="C411" i="28"/>
  <c r="C512" i="82"/>
  <c r="C36" i="28"/>
  <c r="P633" i="27" l="1"/>
  <c r="R633" i="27" s="1"/>
  <c r="P590" i="27"/>
  <c r="R590" i="27" s="1"/>
  <c r="P576" i="27"/>
  <c r="R576" i="27" s="1"/>
  <c r="N639" i="28"/>
  <c r="I3677" i="27"/>
  <c r="K3677" i="27" s="1"/>
  <c r="K3628" i="27"/>
  <c r="I3615" i="27" s="1"/>
  <c r="M859" i="114"/>
  <c r="J859" i="114"/>
  <c r="G859" i="114"/>
  <c r="O859" i="114"/>
  <c r="Q859" i="114"/>
  <c r="S859" i="114"/>
  <c r="I1287" i="27"/>
  <c r="K1287" i="27" s="1"/>
  <c r="I1309" i="27"/>
  <c r="K1309" i="27" s="1"/>
  <c r="L3319" i="27"/>
  <c r="K2209" i="27"/>
  <c r="F85" i="25"/>
  <c r="D86" i="25"/>
  <c r="N694" i="28"/>
  <c r="R694" i="28" s="1"/>
  <c r="R492" i="114"/>
  <c r="S492" i="114" s="1"/>
  <c r="O492" i="114"/>
  <c r="J694" i="114"/>
  <c r="N694" i="114"/>
  <c r="O484" i="114"/>
  <c r="R484" i="114"/>
  <c r="S484" i="114" s="1"/>
  <c r="J639" i="114"/>
  <c r="N639" i="114"/>
  <c r="R639" i="28"/>
  <c r="O639" i="28"/>
  <c r="O820" i="28"/>
  <c r="J820" i="28"/>
  <c r="F189" i="82"/>
  <c r="L189" i="82"/>
  <c r="K3942" i="27"/>
  <c r="K3948" i="27"/>
  <c r="K3952" i="27" s="1"/>
  <c r="K3953" i="27" s="1"/>
  <c r="M20" i="28"/>
  <c r="Q20" i="28"/>
  <c r="S20" i="28"/>
  <c r="M36" i="28"/>
  <c r="Q36" i="28"/>
  <c r="S36" i="28"/>
  <c r="M865" i="28"/>
  <c r="Q865" i="28"/>
  <c r="S865" i="28"/>
  <c r="M269" i="28"/>
  <c r="Q269" i="28"/>
  <c r="S269" i="28"/>
  <c r="M683" i="28"/>
  <c r="Q683" i="28"/>
  <c r="S683" i="28"/>
  <c r="M434" i="28"/>
  <c r="Q434" i="28"/>
  <c r="S434" i="28"/>
  <c r="M262" i="28"/>
  <c r="Q262" i="28"/>
  <c r="S262" i="28"/>
  <c r="M856" i="28"/>
  <c r="Q856" i="28"/>
  <c r="S856" i="28"/>
  <c r="M855" i="28"/>
  <c r="Q855" i="28"/>
  <c r="S855" i="28"/>
  <c r="M669" i="28"/>
  <c r="Q669" i="28"/>
  <c r="S669" i="28"/>
  <c r="G669" i="28"/>
  <c r="O669" i="28"/>
  <c r="J669" i="28"/>
  <c r="M670" i="28"/>
  <c r="Q670" i="28"/>
  <c r="S670" i="28"/>
  <c r="J670" i="28"/>
  <c r="G670" i="28"/>
  <c r="O670" i="28"/>
  <c r="L627" i="82"/>
  <c r="F627" i="82"/>
  <c r="M617" i="28"/>
  <c r="Q617" i="28"/>
  <c r="S617" i="28"/>
  <c r="M697" i="28"/>
  <c r="Q697" i="28"/>
  <c r="S697" i="28"/>
  <c r="M444" i="28"/>
  <c r="Q444" i="28"/>
  <c r="S444" i="28"/>
  <c r="F559" i="82"/>
  <c r="L559" i="82"/>
  <c r="F560" i="82"/>
  <c r="L560" i="82"/>
  <c r="M737" i="28"/>
  <c r="Q737" i="28"/>
  <c r="S737" i="28"/>
  <c r="O737" i="28"/>
  <c r="J737" i="28"/>
  <c r="G737" i="28"/>
  <c r="M299" i="28"/>
  <c r="Q299" i="28"/>
  <c r="S299" i="28"/>
  <c r="G299" i="28"/>
  <c r="J299" i="28"/>
  <c r="O299" i="28"/>
  <c r="M410" i="28"/>
  <c r="Q410" i="28"/>
  <c r="S410" i="28"/>
  <c r="M41" i="28"/>
  <c r="Q41" i="28"/>
  <c r="S41" i="28"/>
  <c r="M890" i="28"/>
  <c r="Q890" i="28"/>
  <c r="S890" i="28"/>
  <c r="M242" i="28"/>
  <c r="Q242" i="28"/>
  <c r="S242" i="28"/>
  <c r="M629" i="28"/>
  <c r="Q629" i="28"/>
  <c r="S629" i="28"/>
  <c r="M888" i="28"/>
  <c r="Q888" i="28"/>
  <c r="S888" i="28"/>
  <c r="M820" i="28"/>
  <c r="Q820" i="28"/>
  <c r="S820" i="28"/>
  <c r="M411" i="28"/>
  <c r="Q411" i="28"/>
  <c r="S411" i="28"/>
  <c r="M35" i="28"/>
  <c r="Q35" i="28"/>
  <c r="S35" i="28"/>
  <c r="M248" i="28"/>
  <c r="Q248" i="28"/>
  <c r="S248" i="28"/>
  <c r="M690" i="28"/>
  <c r="Q690" i="28"/>
  <c r="S690" i="28"/>
  <c r="M854" i="28"/>
  <c r="Q854" i="28"/>
  <c r="S854" i="28"/>
  <c r="M749" i="28"/>
  <c r="Q749" i="28"/>
  <c r="S749" i="28"/>
  <c r="M406" i="28"/>
  <c r="Q406" i="28"/>
  <c r="S406" i="28"/>
  <c r="M750" i="28"/>
  <c r="Q750" i="28"/>
  <c r="S750" i="28"/>
  <c r="C303" i="82"/>
  <c r="C821" i="82"/>
  <c r="C777" i="82"/>
  <c r="C879" i="82"/>
  <c r="F160" i="82"/>
  <c r="L160" i="82"/>
  <c r="L153" i="82"/>
  <c r="F153" i="82"/>
  <c r="L746" i="82"/>
  <c r="F746" i="82"/>
  <c r="J854" i="28"/>
  <c r="O854" i="28"/>
  <c r="G854" i="28"/>
  <c r="K3080" i="27"/>
  <c r="K2205" i="27" s="1"/>
  <c r="L3081" i="27"/>
  <c r="K3105" i="27"/>
  <c r="K2206" i="27" s="1"/>
  <c r="L3106" i="27"/>
  <c r="J749" i="28"/>
  <c r="G749" i="28"/>
  <c r="O749" i="28"/>
  <c r="J406" i="28"/>
  <c r="O406" i="28"/>
  <c r="G406" i="28"/>
  <c r="F545" i="82"/>
  <c r="L545" i="82"/>
  <c r="C171" i="82"/>
  <c r="C291" i="28"/>
  <c r="C472" i="82"/>
  <c r="C583" i="28"/>
  <c r="C181" i="82"/>
  <c r="F745" i="82"/>
  <c r="L745" i="82"/>
  <c r="L780" i="82"/>
  <c r="F780" i="82"/>
  <c r="L324" i="82"/>
  <c r="F324" i="82"/>
  <c r="F587" i="82"/>
  <c r="L587" i="82"/>
  <c r="L640" i="82"/>
  <c r="F640" i="82"/>
  <c r="C840" i="82"/>
  <c r="C586" i="28"/>
  <c r="C475" i="82"/>
  <c r="C476" i="82"/>
  <c r="C587" i="28"/>
  <c r="F334" i="82"/>
  <c r="L334" i="82"/>
  <c r="L301" i="82"/>
  <c r="F301" i="82"/>
  <c r="F300" i="82"/>
  <c r="L300" i="82"/>
  <c r="C579" i="82"/>
  <c r="C325" i="82"/>
  <c r="G856" i="28"/>
  <c r="J856" i="28"/>
  <c r="O856" i="28"/>
  <c r="L744" i="82"/>
  <c r="F744" i="82"/>
  <c r="K3092" i="27"/>
  <c r="L3093" i="27"/>
  <c r="C488" i="82"/>
  <c r="C599" i="28"/>
  <c r="F639" i="82"/>
  <c r="L639" i="82"/>
  <c r="F296" i="82"/>
  <c r="L296" i="82"/>
  <c r="C601" i="28"/>
  <c r="C781" i="82"/>
  <c r="C891" i="28"/>
  <c r="C819" i="82"/>
  <c r="C490" i="82"/>
  <c r="C826" i="82"/>
  <c r="C600" i="28"/>
  <c r="C489" i="82"/>
  <c r="C289" i="28"/>
  <c r="C470" i="82"/>
  <c r="C581" i="28"/>
  <c r="C179" i="82"/>
  <c r="C823" i="82"/>
  <c r="J855" i="28"/>
  <c r="O855" i="28"/>
  <c r="G855" i="28"/>
  <c r="C749" i="82"/>
  <c r="C859" i="28"/>
  <c r="K2190" i="27"/>
  <c r="C482" i="82"/>
  <c r="L316" i="82"/>
  <c r="F316" i="82"/>
  <c r="F580" i="82"/>
  <c r="L580" i="82"/>
  <c r="L778" i="82"/>
  <c r="F778" i="82"/>
  <c r="I850" i="27"/>
  <c r="K850" i="27" s="1"/>
  <c r="K863" i="27" s="1"/>
  <c r="I815" i="27"/>
  <c r="K815" i="27" s="1"/>
  <c r="K827" i="27" s="1"/>
  <c r="K785" i="27"/>
  <c r="K788" i="27" s="1"/>
  <c r="K789" i="27" s="1"/>
  <c r="K790" i="27" s="1"/>
  <c r="K791" i="27" s="1"/>
  <c r="K792" i="27" s="1"/>
  <c r="I833" i="27"/>
  <c r="K833" i="27" s="1"/>
  <c r="K846" i="27" s="1"/>
  <c r="P634" i="27"/>
  <c r="R634" i="27" s="1"/>
  <c r="I608" i="27"/>
  <c r="K608" i="27" s="1"/>
  <c r="K612" i="27" s="1"/>
  <c r="K614" i="27" s="1"/>
  <c r="K284" i="27"/>
  <c r="K286" i="27" s="1"/>
  <c r="K287" i="27" s="1"/>
  <c r="K288" i="27" s="1"/>
  <c r="K289" i="27" s="1"/>
  <c r="K290" i="27" s="1"/>
  <c r="I2465" i="27"/>
  <c r="K2465" i="27" s="1"/>
  <c r="K2472" i="27" s="1"/>
  <c r="K2474" i="27" s="1"/>
  <c r="I1651" i="27"/>
  <c r="K1651" i="27" s="1"/>
  <c r="K1656" i="27" s="1"/>
  <c r="K1658" i="27" s="1"/>
  <c r="I1662" i="27"/>
  <c r="K1662" i="27" s="1"/>
  <c r="K1665" i="27" s="1"/>
  <c r="K1667" i="27" s="1"/>
  <c r="I1672" i="27" s="1"/>
  <c r="K1672" i="27" s="1"/>
  <c r="K1675" i="27" s="1"/>
  <c r="K1677" i="27" s="1"/>
  <c r="I2306" i="27"/>
  <c r="K2306" i="27" s="1"/>
  <c r="K2313" i="27" s="1"/>
  <c r="K2316" i="27" s="1"/>
  <c r="J750" i="28"/>
  <c r="G750" i="28"/>
  <c r="O750" i="28"/>
  <c r="L327" i="82"/>
  <c r="F327" i="82"/>
  <c r="F561" i="82"/>
  <c r="L561" i="82"/>
  <c r="C42" i="28"/>
  <c r="J444" i="28"/>
  <c r="O444" i="28"/>
  <c r="G444" i="28"/>
  <c r="L550" i="82"/>
  <c r="F550" i="82"/>
  <c r="F549" i="82"/>
  <c r="L549" i="82"/>
  <c r="J20" i="28"/>
  <c r="J41" i="28"/>
  <c r="G269" i="28"/>
  <c r="J269" i="28"/>
  <c r="O269" i="28"/>
  <c r="G890" i="28"/>
  <c r="J890" i="28"/>
  <c r="O890" i="28"/>
  <c r="J242" i="28"/>
  <c r="J629" i="28"/>
  <c r="G697" i="28"/>
  <c r="J697" i="28"/>
  <c r="O697" i="28"/>
  <c r="G690" i="28"/>
  <c r="J690" i="28"/>
  <c r="O690" i="28"/>
  <c r="G888" i="28"/>
  <c r="J888" i="28"/>
  <c r="O888" i="28"/>
  <c r="G262" i="28"/>
  <c r="J262" i="28"/>
  <c r="O262" i="28"/>
  <c r="J36" i="28"/>
  <c r="G411" i="28"/>
  <c r="J411" i="28"/>
  <c r="O411" i="28"/>
  <c r="G410" i="28"/>
  <c r="J410" i="28"/>
  <c r="O410" i="28"/>
  <c r="J865" i="28"/>
  <c r="J683" i="28"/>
  <c r="J35" i="28"/>
  <c r="J617" i="28"/>
  <c r="J248" i="28"/>
  <c r="G434" i="28"/>
  <c r="J434" i="28"/>
  <c r="O434" i="28"/>
  <c r="G41" i="28"/>
  <c r="O41" i="28"/>
  <c r="G36" i="28"/>
  <c r="O36" i="28"/>
  <c r="G20" i="28"/>
  <c r="O20" i="28"/>
  <c r="L702" i="82"/>
  <c r="F702" i="82"/>
  <c r="L675" i="82"/>
  <c r="F675" i="82"/>
  <c r="F13" i="82"/>
  <c r="G35" i="28"/>
  <c r="O35" i="28"/>
  <c r="C894" i="82"/>
  <c r="C943" i="28"/>
  <c r="L243" i="82"/>
  <c r="F243" i="82"/>
  <c r="L216" i="82"/>
  <c r="F216" i="82"/>
  <c r="C133" i="82"/>
  <c r="C507" i="82"/>
  <c r="G242" i="28"/>
  <c r="O242" i="28"/>
  <c r="G629" i="28"/>
  <c r="O629" i="28"/>
  <c r="L132" i="82"/>
  <c r="F132" i="82"/>
  <c r="L138" i="82"/>
  <c r="F138" i="82"/>
  <c r="L755" i="82"/>
  <c r="F755" i="82"/>
  <c r="L512" i="82"/>
  <c r="F512" i="82"/>
  <c r="G865" i="28"/>
  <c r="O865" i="28"/>
  <c r="G683" i="28"/>
  <c r="O683" i="28"/>
  <c r="G617" i="28"/>
  <c r="O617" i="28"/>
  <c r="G248" i="28"/>
  <c r="O248" i="28"/>
  <c r="C519" i="82"/>
  <c r="C139" i="82"/>
  <c r="L506" i="82"/>
  <c r="F506" i="82"/>
  <c r="L518" i="82"/>
  <c r="F518" i="82"/>
  <c r="L255" i="82"/>
  <c r="F255" i="82"/>
  <c r="C928" i="28"/>
  <c r="C887" i="28"/>
  <c r="C513" i="82"/>
  <c r="C623" i="28"/>
  <c r="C831" i="82"/>
  <c r="C578" i="82" s="1"/>
  <c r="C21" i="28"/>
  <c r="C850" i="82"/>
  <c r="C849" i="82"/>
  <c r="C558" i="82" s="1"/>
  <c r="K586" i="27"/>
  <c r="I586" i="27"/>
  <c r="C270" i="28"/>
  <c r="C618" i="28"/>
  <c r="C243" i="28"/>
  <c r="C885" i="82"/>
  <c r="C933" i="28"/>
  <c r="C785" i="28"/>
  <c r="C353" i="28"/>
  <c r="C812" i="28"/>
  <c r="C929" i="28"/>
  <c r="C689" i="28"/>
  <c r="C435" i="28"/>
  <c r="C630" i="28"/>
  <c r="C249" i="28"/>
  <c r="F209" i="25"/>
  <c r="D211" i="25" s="1"/>
  <c r="C154" i="82"/>
  <c r="C263" i="28"/>
  <c r="D87" i="25" l="1"/>
  <c r="F86" i="25"/>
  <c r="K3615" i="27"/>
  <c r="K3619" i="27" s="1"/>
  <c r="I3636" i="27" s="1"/>
  <c r="K3636" i="27" s="1"/>
  <c r="K3638" i="27" s="1"/>
  <c r="K2212" i="27" s="1"/>
  <c r="I3646" i="27"/>
  <c r="K3646" i="27" s="1"/>
  <c r="K3650" i="27" s="1"/>
  <c r="I3663" i="27"/>
  <c r="K3663" i="27" s="1"/>
  <c r="K3676" i="27" s="1"/>
  <c r="M3676" i="27" s="1"/>
  <c r="I3673" i="27"/>
  <c r="K3673" i="27" s="1"/>
  <c r="O694" i="28"/>
  <c r="O694" i="114"/>
  <c r="R694" i="114"/>
  <c r="S694" i="114" s="1"/>
  <c r="S915" i="114"/>
  <c r="R639" i="114"/>
  <c r="S639" i="114" s="1"/>
  <c r="O639" i="114"/>
  <c r="J915" i="114"/>
  <c r="C326" i="82"/>
  <c r="F326" i="82" s="1"/>
  <c r="S694" i="28"/>
  <c r="S639" i="28"/>
  <c r="M263" i="28"/>
  <c r="Q263" i="28"/>
  <c r="S263" i="28"/>
  <c r="M249" i="28"/>
  <c r="Q249" i="28"/>
  <c r="S249" i="28"/>
  <c r="M243" i="28"/>
  <c r="Q243" i="28"/>
  <c r="S243" i="28"/>
  <c r="M887" i="28"/>
  <c r="Q887" i="28"/>
  <c r="S887" i="28"/>
  <c r="M291" i="28"/>
  <c r="Q291" i="28"/>
  <c r="S291" i="28"/>
  <c r="C676" i="82"/>
  <c r="C786" i="28"/>
  <c r="M785" i="28"/>
  <c r="Q785" i="28"/>
  <c r="S785" i="28"/>
  <c r="M618" i="28"/>
  <c r="Q618" i="28"/>
  <c r="S618" i="28"/>
  <c r="M21" i="28"/>
  <c r="Q21" i="28"/>
  <c r="S21" i="28"/>
  <c r="M581" i="28"/>
  <c r="Q581" i="28"/>
  <c r="S581" i="28"/>
  <c r="M600" i="28"/>
  <c r="Q600" i="28"/>
  <c r="S600" i="28"/>
  <c r="M891" i="28"/>
  <c r="Q891" i="28"/>
  <c r="S891" i="28"/>
  <c r="F303" i="82"/>
  <c r="L303" i="82"/>
  <c r="M353" i="28"/>
  <c r="Q353" i="28"/>
  <c r="S353" i="28"/>
  <c r="M630" i="28"/>
  <c r="Q630" i="28"/>
  <c r="S630" i="28"/>
  <c r="M435" i="28"/>
  <c r="Q435" i="28"/>
  <c r="S435" i="28"/>
  <c r="M623" i="28"/>
  <c r="Q623" i="28"/>
  <c r="S623" i="28"/>
  <c r="M599" i="28"/>
  <c r="Q599" i="28"/>
  <c r="S599" i="28"/>
  <c r="M583" i="28"/>
  <c r="Q583" i="28"/>
  <c r="S583" i="28"/>
  <c r="M689" i="28"/>
  <c r="Q689" i="28"/>
  <c r="S689" i="28"/>
  <c r="M812" i="28"/>
  <c r="Q812" i="28"/>
  <c r="S812" i="28"/>
  <c r="M270" i="28"/>
  <c r="Q270" i="28"/>
  <c r="S270" i="28"/>
  <c r="M42" i="28"/>
  <c r="Q42" i="28"/>
  <c r="S42" i="28"/>
  <c r="M859" i="28"/>
  <c r="Q859" i="28"/>
  <c r="S859" i="28"/>
  <c r="M289" i="28"/>
  <c r="Q289" i="28"/>
  <c r="S289" i="28"/>
  <c r="M601" i="28"/>
  <c r="Q601" i="28"/>
  <c r="S601" i="28"/>
  <c r="M587" i="28"/>
  <c r="Q587" i="28"/>
  <c r="S587" i="28"/>
  <c r="M586" i="28"/>
  <c r="Q586" i="28"/>
  <c r="S586" i="28"/>
  <c r="C551" i="82"/>
  <c r="C302" i="82"/>
  <c r="C286" i="28"/>
  <c r="C176" i="82"/>
  <c r="F40" i="82"/>
  <c r="C824" i="82"/>
  <c r="C830" i="82"/>
  <c r="C547" i="82"/>
  <c r="C298" i="82"/>
  <c r="C408" i="28"/>
  <c r="F749" i="82"/>
  <c r="L749" i="82"/>
  <c r="L179" i="82"/>
  <c r="F179" i="82"/>
  <c r="F470" i="82"/>
  <c r="L470" i="82"/>
  <c r="C292" i="28"/>
  <c r="C473" i="82"/>
  <c r="C584" i="28"/>
  <c r="C182" i="82"/>
  <c r="C493" i="82"/>
  <c r="C604" i="28"/>
  <c r="C492" i="82"/>
  <c r="C295" i="28"/>
  <c r="C185" i="82"/>
  <c r="F489" i="82"/>
  <c r="L489" i="82"/>
  <c r="F781" i="82"/>
  <c r="L781" i="82"/>
  <c r="J599" i="28"/>
  <c r="G599" i="28"/>
  <c r="O599" i="28"/>
  <c r="F579" i="82"/>
  <c r="L579" i="82"/>
  <c r="C175" i="82"/>
  <c r="C485" i="82"/>
  <c r="C285" i="28"/>
  <c r="C596" i="28"/>
  <c r="C34" i="28"/>
  <c r="L476" i="82"/>
  <c r="F476" i="82"/>
  <c r="L475" i="82"/>
  <c r="F475" i="82"/>
  <c r="C829" i="82"/>
  <c r="C822" i="82"/>
  <c r="C250" i="82"/>
  <c r="C283" i="82"/>
  <c r="C393" i="28"/>
  <c r="F181" i="82"/>
  <c r="L181" i="82"/>
  <c r="L472" i="82"/>
  <c r="F472" i="82"/>
  <c r="F154" i="82"/>
  <c r="L154" i="82"/>
  <c r="L326" i="82"/>
  <c r="L558" i="82"/>
  <c r="F558" i="82"/>
  <c r="F578" i="82"/>
  <c r="L578" i="82"/>
  <c r="O42" i="28"/>
  <c r="J42" i="28"/>
  <c r="G42" i="28"/>
  <c r="C825" i="82"/>
  <c r="P591" i="27"/>
  <c r="R591" i="27" s="1"/>
  <c r="P577" i="27"/>
  <c r="R577" i="27" s="1"/>
  <c r="I2693" i="27"/>
  <c r="K2693" i="27" s="1"/>
  <c r="I620" i="27"/>
  <c r="K620" i="27" s="1"/>
  <c r="K626" i="27" s="1"/>
  <c r="K628" i="27" s="1"/>
  <c r="K630" i="27" s="1"/>
  <c r="P608" i="27"/>
  <c r="R608" i="27" s="1"/>
  <c r="L482" i="82"/>
  <c r="F482" i="82"/>
  <c r="G859" i="28"/>
  <c r="J859" i="28"/>
  <c r="O859" i="28"/>
  <c r="J581" i="28"/>
  <c r="O581" i="28"/>
  <c r="G581" i="28"/>
  <c r="O289" i="28"/>
  <c r="J289" i="28"/>
  <c r="G289" i="28"/>
  <c r="C494" i="82"/>
  <c r="C605" i="28"/>
  <c r="J600" i="28"/>
  <c r="G600" i="28"/>
  <c r="O600" i="28"/>
  <c r="L490" i="82"/>
  <c r="F490" i="82"/>
  <c r="J891" i="28"/>
  <c r="O891" i="28"/>
  <c r="G891" i="28"/>
  <c r="G601" i="28"/>
  <c r="J601" i="28"/>
  <c r="O601" i="28"/>
  <c r="C496" i="82"/>
  <c r="C607" i="28"/>
  <c r="C546" i="82"/>
  <c r="L488" i="82"/>
  <c r="F488" i="82"/>
  <c r="F325" i="82"/>
  <c r="L325" i="82"/>
  <c r="C174" i="82"/>
  <c r="C284" i="28"/>
  <c r="E232" i="25"/>
  <c r="O587" i="28"/>
  <c r="J587" i="28"/>
  <c r="G587" i="28"/>
  <c r="O586" i="28"/>
  <c r="J586" i="28"/>
  <c r="G586" i="28"/>
  <c r="C828" i="82"/>
  <c r="C827" i="82"/>
  <c r="J583" i="28"/>
  <c r="G583" i="28"/>
  <c r="O583" i="28"/>
  <c r="J291" i="28"/>
  <c r="O291" i="28"/>
  <c r="G291" i="28"/>
  <c r="L171" i="82"/>
  <c r="F171" i="82"/>
  <c r="C487" i="82"/>
  <c r="C598" i="28"/>
  <c r="C491" i="82"/>
  <c r="C602" i="28"/>
  <c r="F777" i="82"/>
  <c r="L777" i="82"/>
  <c r="G689" i="28"/>
  <c r="J689" i="28"/>
  <c r="O689" i="28"/>
  <c r="J812" i="28"/>
  <c r="G263" i="28"/>
  <c r="J263" i="28"/>
  <c r="O263" i="28"/>
  <c r="J249" i="28"/>
  <c r="J630" i="28"/>
  <c r="G435" i="28"/>
  <c r="J435" i="28"/>
  <c r="O435" i="28"/>
  <c r="J353" i="28"/>
  <c r="J785" i="28"/>
  <c r="J618" i="28"/>
  <c r="J243" i="28"/>
  <c r="G270" i="28"/>
  <c r="J270" i="28"/>
  <c r="O270" i="28"/>
  <c r="J21" i="28"/>
  <c r="J623" i="28"/>
  <c r="G887" i="28"/>
  <c r="J887" i="28"/>
  <c r="O887" i="28"/>
  <c r="G812" i="28"/>
  <c r="O812" i="28"/>
  <c r="G21" i="28"/>
  <c r="O21" i="28"/>
  <c r="G785" i="28"/>
  <c r="O785" i="28"/>
  <c r="G630" i="28"/>
  <c r="O630" i="28"/>
  <c r="G353" i="28"/>
  <c r="O353" i="28"/>
  <c r="C520" i="82"/>
  <c r="C140" i="82"/>
  <c r="G243" i="28"/>
  <c r="O243" i="28"/>
  <c r="C508" i="82"/>
  <c r="C134" i="82"/>
  <c r="G623" i="28"/>
  <c r="O623" i="28"/>
  <c r="L519" i="82"/>
  <c r="F519" i="82"/>
  <c r="L507" i="82"/>
  <c r="F507" i="82"/>
  <c r="G249" i="28"/>
  <c r="O249" i="28"/>
  <c r="G618" i="28"/>
  <c r="O618" i="28"/>
  <c r="L513" i="82"/>
  <c r="F513" i="82"/>
  <c r="L139" i="82"/>
  <c r="F139" i="82"/>
  <c r="L133" i="82"/>
  <c r="F133" i="82"/>
  <c r="C631" i="28"/>
  <c r="C250" i="28"/>
  <c r="F210" i="25"/>
  <c r="D212" i="25" s="1"/>
  <c r="C436" i="28"/>
  <c r="C619" i="28"/>
  <c r="C244" i="28"/>
  <c r="C412" i="28"/>
  <c r="I587" i="27"/>
  <c r="K587" i="27"/>
  <c r="C624" i="28"/>
  <c r="C514" i="82"/>
  <c r="C264" i="28"/>
  <c r="G550" i="28"/>
  <c r="D42" i="32"/>
  <c r="C934" i="28"/>
  <c r="C125" i="82"/>
  <c r="C112" i="82"/>
  <c r="F87" i="25" l="1"/>
  <c r="F96" i="25" s="1"/>
  <c r="F97" i="25" s="1"/>
  <c r="D109" i="25"/>
  <c r="O915" i="114"/>
  <c r="Q920" i="114" s="1"/>
  <c r="C555" i="82"/>
  <c r="M624" i="28"/>
  <c r="Q624" i="28"/>
  <c r="S624" i="28"/>
  <c r="M598" i="28"/>
  <c r="Q598" i="28"/>
  <c r="S598" i="28"/>
  <c r="M284" i="28"/>
  <c r="Q284" i="28"/>
  <c r="S284" i="28"/>
  <c r="M605" i="28"/>
  <c r="Q605" i="28"/>
  <c r="S605" i="28"/>
  <c r="M34" i="28"/>
  <c r="Q34" i="28"/>
  <c r="S34" i="28"/>
  <c r="M604" i="28"/>
  <c r="Q604" i="28"/>
  <c r="S604" i="28"/>
  <c r="C788" i="28"/>
  <c r="C678" i="82"/>
  <c r="M244" i="28"/>
  <c r="Q244" i="28"/>
  <c r="S244" i="28"/>
  <c r="M436" i="28"/>
  <c r="Q436" i="28"/>
  <c r="S436" i="28"/>
  <c r="M292" i="28"/>
  <c r="Q292" i="28"/>
  <c r="S292" i="28"/>
  <c r="M786" i="28"/>
  <c r="Q786" i="28"/>
  <c r="S786" i="28"/>
  <c r="G786" i="28"/>
  <c r="O786" i="28"/>
  <c r="J786" i="28"/>
  <c r="M264" i="28"/>
  <c r="Q264" i="28"/>
  <c r="S264" i="28"/>
  <c r="M619" i="28"/>
  <c r="Q619" i="28"/>
  <c r="S619" i="28"/>
  <c r="M250" i="28"/>
  <c r="Q250" i="28"/>
  <c r="S250" i="28"/>
  <c r="M602" i="28"/>
  <c r="Q602" i="28"/>
  <c r="S602" i="28"/>
  <c r="M607" i="28"/>
  <c r="Q607" i="28"/>
  <c r="S607" i="28"/>
  <c r="M393" i="28"/>
  <c r="Q393" i="28"/>
  <c r="S393" i="28"/>
  <c r="M596" i="28"/>
  <c r="Q596" i="28"/>
  <c r="S596" i="28"/>
  <c r="M295" i="28"/>
  <c r="Q295" i="28"/>
  <c r="S295" i="28"/>
  <c r="M286" i="28"/>
  <c r="Q286" i="28"/>
  <c r="S286" i="28"/>
  <c r="F676" i="82"/>
  <c r="L676" i="82"/>
  <c r="M412" i="28"/>
  <c r="Q412" i="28"/>
  <c r="S412" i="28"/>
  <c r="M631" i="28"/>
  <c r="Q631" i="28"/>
  <c r="S631" i="28"/>
  <c r="M285" i="28"/>
  <c r="Q285" i="28"/>
  <c r="S285" i="28"/>
  <c r="M584" i="28"/>
  <c r="Q584" i="28"/>
  <c r="S584" i="28"/>
  <c r="M408" i="28"/>
  <c r="Q408" i="28"/>
  <c r="S408" i="28"/>
  <c r="C193" i="82"/>
  <c r="C303" i="28"/>
  <c r="C441" i="82"/>
  <c r="C552" i="28"/>
  <c r="G552" i="28" s="1"/>
  <c r="C442" i="82"/>
  <c r="L442" i="82" s="1"/>
  <c r="J602" i="28"/>
  <c r="O602" i="28"/>
  <c r="G602" i="28"/>
  <c r="G598" i="28"/>
  <c r="J598" i="28"/>
  <c r="O598" i="28"/>
  <c r="C222" i="82"/>
  <c r="C97" i="82"/>
  <c r="C53" i="28"/>
  <c r="C500" i="82"/>
  <c r="C611" i="28"/>
  <c r="C223" i="82"/>
  <c r="C50" i="28"/>
  <c r="C221" i="82"/>
  <c r="C45" i="28"/>
  <c r="J284" i="28"/>
  <c r="G284" i="28"/>
  <c r="O284" i="28"/>
  <c r="G607" i="28"/>
  <c r="J607" i="28"/>
  <c r="O607" i="28"/>
  <c r="O605" i="28"/>
  <c r="J605" i="28"/>
  <c r="G605" i="28"/>
  <c r="J393" i="28"/>
  <c r="G393" i="28"/>
  <c r="O393" i="28"/>
  <c r="C897" i="28"/>
  <c r="C787" i="82"/>
  <c r="J34" i="28"/>
  <c r="G34" i="28"/>
  <c r="O34" i="28"/>
  <c r="J596" i="28"/>
  <c r="O596" i="28"/>
  <c r="G596" i="28"/>
  <c r="L485" i="82"/>
  <c r="F485" i="82"/>
  <c r="C695" i="82"/>
  <c r="C805" i="28"/>
  <c r="J295" i="28"/>
  <c r="O295" i="28"/>
  <c r="G295" i="28"/>
  <c r="G604" i="28"/>
  <c r="J604" i="28"/>
  <c r="O604" i="28"/>
  <c r="L182" i="82"/>
  <c r="F182" i="82"/>
  <c r="F473" i="82"/>
  <c r="L473" i="82"/>
  <c r="F298" i="82"/>
  <c r="L298" i="82"/>
  <c r="J286" i="28"/>
  <c r="G286" i="28"/>
  <c r="O286" i="28"/>
  <c r="F302" i="82"/>
  <c r="L302" i="82"/>
  <c r="C556" i="82"/>
  <c r="C554" i="82"/>
  <c r="C318" i="82"/>
  <c r="C317" i="82"/>
  <c r="L491" i="82"/>
  <c r="F491" i="82"/>
  <c r="F487" i="82"/>
  <c r="L487" i="82"/>
  <c r="C210" i="82"/>
  <c r="C227" i="82"/>
  <c r="C226" i="82"/>
  <c r="C225" i="82"/>
  <c r="C46" i="28"/>
  <c r="C595" i="28"/>
  <c r="C484" i="82"/>
  <c r="F174" i="82"/>
  <c r="L174" i="82"/>
  <c r="L546" i="82"/>
  <c r="F546" i="82"/>
  <c r="L496" i="82"/>
  <c r="F496" i="82"/>
  <c r="L494" i="82"/>
  <c r="F494" i="82"/>
  <c r="K631" i="27"/>
  <c r="K632" i="27" s="1"/>
  <c r="K633" i="27" s="1"/>
  <c r="K634" i="27" s="1"/>
  <c r="I2616" i="27"/>
  <c r="K2616" i="27" s="1"/>
  <c r="F283" i="82"/>
  <c r="L283" i="82"/>
  <c r="L250" i="82"/>
  <c r="F250" i="82"/>
  <c r="C284" i="82"/>
  <c r="C394" i="28"/>
  <c r="C287" i="28"/>
  <c r="C177" i="82"/>
  <c r="F28" i="82"/>
  <c r="J285" i="28"/>
  <c r="G285" i="28"/>
  <c r="O285" i="28"/>
  <c r="L175" i="82"/>
  <c r="F175" i="82"/>
  <c r="F185" i="82"/>
  <c r="L185" i="82"/>
  <c r="L492" i="82"/>
  <c r="F492" i="82"/>
  <c r="F493" i="82"/>
  <c r="L493" i="82"/>
  <c r="J584" i="28"/>
  <c r="O584" i="28"/>
  <c r="G584" i="28"/>
  <c r="J292" i="28"/>
  <c r="G292" i="28"/>
  <c r="O292" i="28"/>
  <c r="J408" i="28"/>
  <c r="O408" i="28"/>
  <c r="G408" i="28"/>
  <c r="F547" i="82"/>
  <c r="L547" i="82"/>
  <c r="L176" i="82"/>
  <c r="F176" i="82"/>
  <c r="F551" i="82"/>
  <c r="L551" i="82"/>
  <c r="J244" i="28"/>
  <c r="G264" i="28"/>
  <c r="J264" i="28"/>
  <c r="O264" i="28"/>
  <c r="J624" i="28"/>
  <c r="J619" i="28"/>
  <c r="J631" i="28"/>
  <c r="G412" i="28"/>
  <c r="J412" i="28"/>
  <c r="O412" i="28"/>
  <c r="G436" i="28"/>
  <c r="J436" i="28"/>
  <c r="O436" i="28"/>
  <c r="J250" i="28"/>
  <c r="F32" i="82"/>
  <c r="F442" i="82"/>
  <c r="C895" i="82"/>
  <c r="C944" i="28"/>
  <c r="F33" i="82"/>
  <c r="C896" i="82"/>
  <c r="C945" i="28"/>
  <c r="C898" i="82"/>
  <c r="C947" i="28"/>
  <c r="C897" i="82"/>
  <c r="C946" i="28"/>
  <c r="L125" i="82"/>
  <c r="F125" i="82"/>
  <c r="L514" i="82"/>
  <c r="F514" i="82"/>
  <c r="G244" i="28"/>
  <c r="O244" i="28"/>
  <c r="C521" i="82"/>
  <c r="C141" i="82"/>
  <c r="G250" i="28"/>
  <c r="O250" i="28"/>
  <c r="L508" i="82"/>
  <c r="F508" i="82"/>
  <c r="L140" i="82"/>
  <c r="F140" i="82"/>
  <c r="L112" i="82"/>
  <c r="F112" i="82"/>
  <c r="G624" i="28"/>
  <c r="O624" i="28"/>
  <c r="C135" i="82"/>
  <c r="C509" i="82"/>
  <c r="G619" i="28"/>
  <c r="O619" i="28"/>
  <c r="G631" i="28"/>
  <c r="O631" i="28"/>
  <c r="L134" i="82"/>
  <c r="F134" i="82"/>
  <c r="L520" i="82"/>
  <c r="F520" i="82"/>
  <c r="C872" i="82"/>
  <c r="C871" i="82"/>
  <c r="C235" i="28"/>
  <c r="C126" i="82"/>
  <c r="C666" i="28"/>
  <c r="C428" i="28"/>
  <c r="C665" i="28"/>
  <c r="C427" i="28"/>
  <c r="C568" i="82"/>
  <c r="C625" i="28"/>
  <c r="C515" i="82"/>
  <c r="C245" i="28"/>
  <c r="C620" i="28"/>
  <c r="D41" i="32"/>
  <c r="C222" i="28"/>
  <c r="C113" i="82"/>
  <c r="D42" i="50"/>
  <c r="F42" i="32"/>
  <c r="H42" i="32" s="1"/>
  <c r="D105" i="32"/>
  <c r="F105" i="32" s="1"/>
  <c r="C443" i="82"/>
  <c r="C446" i="82"/>
  <c r="C553" i="28"/>
  <c r="C588" i="82"/>
  <c r="C251" i="28"/>
  <c r="C632" i="28"/>
  <c r="F211" i="25"/>
  <c r="D132" i="25" l="1"/>
  <c r="F109" i="25"/>
  <c r="F118" i="25" s="1"/>
  <c r="O552" i="28"/>
  <c r="J552" i="28"/>
  <c r="M632" i="28"/>
  <c r="Q632" i="28"/>
  <c r="S632" i="28"/>
  <c r="M553" i="28"/>
  <c r="Q553" i="28"/>
  <c r="S553" i="28"/>
  <c r="M427" i="28"/>
  <c r="Q427" i="28"/>
  <c r="S427" i="28"/>
  <c r="M46" i="28"/>
  <c r="Q46" i="28"/>
  <c r="S46" i="28"/>
  <c r="M45" i="28"/>
  <c r="Q45" i="28"/>
  <c r="S45" i="28"/>
  <c r="M50" i="28"/>
  <c r="Q50" i="28"/>
  <c r="S50" i="28"/>
  <c r="M53" i="28"/>
  <c r="Q53" i="28"/>
  <c r="S53" i="28"/>
  <c r="L193" i="82"/>
  <c r="F193" i="82"/>
  <c r="M620" i="28"/>
  <c r="Q620" i="28"/>
  <c r="S620" i="28"/>
  <c r="M595" i="28"/>
  <c r="Q595" i="28"/>
  <c r="S595" i="28"/>
  <c r="M611" i="28"/>
  <c r="Q611" i="28"/>
  <c r="S611" i="28"/>
  <c r="C789" i="28"/>
  <c r="C679" i="82"/>
  <c r="F678" i="82"/>
  <c r="L678" i="82"/>
  <c r="M665" i="28"/>
  <c r="Q665" i="28"/>
  <c r="S665" i="28"/>
  <c r="M251" i="28"/>
  <c r="Q251" i="28"/>
  <c r="S251" i="28"/>
  <c r="M222" i="28"/>
  <c r="Q222" i="28"/>
  <c r="S222" i="28"/>
  <c r="M245" i="28"/>
  <c r="Q245" i="28"/>
  <c r="S245" i="28"/>
  <c r="M428" i="28"/>
  <c r="Q428" i="28"/>
  <c r="S428" i="28"/>
  <c r="M235" i="28"/>
  <c r="Q235" i="28"/>
  <c r="S235" i="28"/>
  <c r="M788" i="28"/>
  <c r="Q788" i="28"/>
  <c r="S788" i="28"/>
  <c r="G788" i="28"/>
  <c r="J788" i="28"/>
  <c r="O788" i="28"/>
  <c r="M625" i="28"/>
  <c r="Q625" i="28"/>
  <c r="S625" i="28"/>
  <c r="M666" i="28"/>
  <c r="Q666" i="28"/>
  <c r="S666" i="28"/>
  <c r="M287" i="28"/>
  <c r="Q287" i="28"/>
  <c r="S287" i="28"/>
  <c r="M394" i="28"/>
  <c r="Q394" i="28"/>
  <c r="S394" i="28"/>
  <c r="M805" i="28"/>
  <c r="Q805" i="28"/>
  <c r="S805" i="28"/>
  <c r="M897" i="28"/>
  <c r="Q897" i="28"/>
  <c r="S897" i="28"/>
  <c r="M552" i="28"/>
  <c r="Q552" i="28"/>
  <c r="S552" i="28"/>
  <c r="M303" i="28"/>
  <c r="Q303" i="28"/>
  <c r="S303" i="28"/>
  <c r="J303" i="28"/>
  <c r="G303" i="28"/>
  <c r="O303" i="28"/>
  <c r="C873" i="82"/>
  <c r="C698" i="82"/>
  <c r="C808" i="28"/>
  <c r="G287" i="28"/>
  <c r="O287" i="28"/>
  <c r="J287" i="28"/>
  <c r="C523" i="82"/>
  <c r="C324" i="28"/>
  <c r="C214" i="82"/>
  <c r="J394" i="28"/>
  <c r="G394" i="28"/>
  <c r="O394" i="28"/>
  <c r="O595" i="28"/>
  <c r="G595" i="28"/>
  <c r="J595" i="28"/>
  <c r="C722" i="82"/>
  <c r="C212" i="82"/>
  <c r="C322" i="28"/>
  <c r="C896" i="28"/>
  <c r="C786" i="82"/>
  <c r="C108" i="28"/>
  <c r="L317" i="82"/>
  <c r="F317" i="82"/>
  <c r="F318" i="82"/>
  <c r="L318" i="82"/>
  <c r="L556" i="82"/>
  <c r="F556" i="82"/>
  <c r="J805" i="28"/>
  <c r="O805" i="28"/>
  <c r="G805" i="28"/>
  <c r="F27" i="82"/>
  <c r="J897" i="28"/>
  <c r="O897" i="28"/>
  <c r="G897" i="28"/>
  <c r="F43" i="82"/>
  <c r="C524" i="82"/>
  <c r="C525" i="82"/>
  <c r="C635" i="28"/>
  <c r="C213" i="82"/>
  <c r="C323" i="28"/>
  <c r="L223" i="82"/>
  <c r="F223" i="82"/>
  <c r="J611" i="28"/>
  <c r="O611" i="28"/>
  <c r="G611" i="28"/>
  <c r="L500" i="82"/>
  <c r="F500" i="82"/>
  <c r="C815" i="82"/>
  <c r="F50" i="82"/>
  <c r="C98" i="82"/>
  <c r="L97" i="82"/>
  <c r="F97" i="82"/>
  <c r="F222" i="82"/>
  <c r="C741" i="82"/>
  <c r="C851" i="28"/>
  <c r="L177" i="82"/>
  <c r="F177" i="82"/>
  <c r="C603" i="82"/>
  <c r="C713" i="28"/>
  <c r="L284" i="82"/>
  <c r="F284" i="82"/>
  <c r="F36" i="82"/>
  <c r="L484" i="82"/>
  <c r="F484" i="82"/>
  <c r="J46" i="28"/>
  <c r="O46" i="28"/>
  <c r="G46" i="28"/>
  <c r="L225" i="82"/>
  <c r="F225" i="82"/>
  <c r="F44" i="82"/>
  <c r="F226" i="82"/>
  <c r="L226" i="82"/>
  <c r="L227" i="82"/>
  <c r="F227" i="82"/>
  <c r="C429" i="82"/>
  <c r="C817" i="82"/>
  <c r="C85" i="82"/>
  <c r="C195" i="28"/>
  <c r="C843" i="82"/>
  <c r="C566" i="28"/>
  <c r="C455" i="82"/>
  <c r="L210" i="82"/>
  <c r="F210" i="82"/>
  <c r="F555" i="82"/>
  <c r="L555" i="82"/>
  <c r="L554" i="82"/>
  <c r="F554" i="82"/>
  <c r="L695" i="82"/>
  <c r="F695" i="82"/>
  <c r="F787" i="82"/>
  <c r="L787" i="82"/>
  <c r="C276" i="82"/>
  <c r="C279" i="82"/>
  <c r="C389" i="28"/>
  <c r="C820" i="82"/>
  <c r="D43" i="32"/>
  <c r="J45" i="28"/>
  <c r="G45" i="28"/>
  <c r="O45" i="28"/>
  <c r="L221" i="82"/>
  <c r="F221" i="82"/>
  <c r="O50" i="28"/>
  <c r="J50" i="28"/>
  <c r="G50" i="28"/>
  <c r="C602" i="82"/>
  <c r="C712" i="28"/>
  <c r="C501" i="82"/>
  <c r="C612" i="28"/>
  <c r="C812" i="82"/>
  <c r="C157" i="28"/>
  <c r="J53" i="28"/>
  <c r="G53" i="28"/>
  <c r="O53" i="28"/>
  <c r="F441" i="82"/>
  <c r="L441" i="82"/>
  <c r="J632" i="28"/>
  <c r="J620" i="28"/>
  <c r="G427" i="28"/>
  <c r="J427" i="28"/>
  <c r="O427" i="28"/>
  <c r="G428" i="28"/>
  <c r="J428" i="28"/>
  <c r="O428" i="28"/>
  <c r="J235" i="28"/>
  <c r="J251" i="28"/>
  <c r="J553" i="28"/>
  <c r="J222" i="28"/>
  <c r="J245" i="28"/>
  <c r="J625" i="28"/>
  <c r="G665" i="28"/>
  <c r="J665" i="28"/>
  <c r="O665" i="28"/>
  <c r="G666" i="28"/>
  <c r="J666" i="28"/>
  <c r="O666" i="28"/>
  <c r="F35" i="82"/>
  <c r="G553" i="28"/>
  <c r="O553" i="28"/>
  <c r="L443" i="82"/>
  <c r="F443" i="82"/>
  <c r="L588" i="82"/>
  <c r="F588" i="82"/>
  <c r="L446" i="82"/>
  <c r="F446" i="82"/>
  <c r="C203" i="82"/>
  <c r="L568" i="82"/>
  <c r="F568" i="82"/>
  <c r="G251" i="28"/>
  <c r="O251" i="28"/>
  <c r="G222" i="28"/>
  <c r="O222" i="28"/>
  <c r="G245" i="28"/>
  <c r="O245" i="28"/>
  <c r="G625" i="28"/>
  <c r="O625" i="28"/>
  <c r="G235" i="28"/>
  <c r="O235" i="28"/>
  <c r="L135" i="82"/>
  <c r="F135" i="82"/>
  <c r="L521" i="82"/>
  <c r="F521" i="82"/>
  <c r="G632" i="28"/>
  <c r="O632" i="28"/>
  <c r="C522" i="82"/>
  <c r="C142" i="82"/>
  <c r="L113" i="82"/>
  <c r="F113" i="82"/>
  <c r="G620" i="28"/>
  <c r="O620" i="28"/>
  <c r="C510" i="82"/>
  <c r="C136" i="82"/>
  <c r="L515" i="82"/>
  <c r="F515" i="82"/>
  <c r="L126" i="82"/>
  <c r="F126" i="82"/>
  <c r="L509" i="82"/>
  <c r="F509" i="82"/>
  <c r="L141" i="82"/>
  <c r="F141" i="82"/>
  <c r="C393" i="82"/>
  <c r="C390" i="82"/>
  <c r="C557" i="28"/>
  <c r="C252" i="82"/>
  <c r="C922" i="28"/>
  <c r="D41" i="50"/>
  <c r="F41" i="32"/>
  <c r="D104" i="32"/>
  <c r="F104" i="32" s="1"/>
  <c r="C246" i="28"/>
  <c r="C621" i="28"/>
  <c r="C236" i="28"/>
  <c r="C127" i="82"/>
  <c r="C920" i="28"/>
  <c r="C252" i="28"/>
  <c r="C633" i="28"/>
  <c r="F212" i="25"/>
  <c r="C532" i="82"/>
  <c r="C249" i="82"/>
  <c r="C444" i="82"/>
  <c r="C447" i="82"/>
  <c r="C554" i="28"/>
  <c r="D105" i="50"/>
  <c r="F105" i="50" s="1"/>
  <c r="F42" i="50"/>
  <c r="C114" i="82"/>
  <c r="C223" i="28"/>
  <c r="C626" i="28"/>
  <c r="C516" i="82"/>
  <c r="C921" i="28"/>
  <c r="D295" i="25" l="1"/>
  <c r="F295" i="25" s="1"/>
  <c r="F132" i="25"/>
  <c r="D133" i="25"/>
  <c r="M236" i="28"/>
  <c r="Q236" i="28"/>
  <c r="S236" i="28"/>
  <c r="M713" i="28"/>
  <c r="Q713" i="28"/>
  <c r="S713" i="28"/>
  <c r="M108" i="28"/>
  <c r="Q108" i="28"/>
  <c r="S108" i="28"/>
  <c r="F679" i="82"/>
  <c r="L679" i="82"/>
  <c r="M157" i="28"/>
  <c r="Q157" i="28"/>
  <c r="S157" i="28"/>
  <c r="M712" i="28"/>
  <c r="Q712" i="28"/>
  <c r="S712" i="28"/>
  <c r="M389" i="28"/>
  <c r="Q389" i="28"/>
  <c r="S389" i="28"/>
  <c r="M566" i="28"/>
  <c r="Q566" i="28"/>
  <c r="S566" i="28"/>
  <c r="M635" i="28"/>
  <c r="Q635" i="28"/>
  <c r="S635" i="28"/>
  <c r="M322" i="28"/>
  <c r="Q322" i="28"/>
  <c r="S322" i="28"/>
  <c r="M789" i="28"/>
  <c r="Q789" i="28"/>
  <c r="S789" i="28"/>
  <c r="O789" i="28"/>
  <c r="J789" i="28"/>
  <c r="G789" i="28"/>
  <c r="M626" i="28"/>
  <c r="Q626" i="28"/>
  <c r="S626" i="28"/>
  <c r="M246" i="28"/>
  <c r="Q246" i="28"/>
  <c r="S246" i="28"/>
  <c r="M557" i="28"/>
  <c r="Q557" i="28"/>
  <c r="S557" i="28"/>
  <c r="M223" i="28"/>
  <c r="Q223" i="28"/>
  <c r="S223" i="28"/>
  <c r="M554" i="28"/>
  <c r="Q554" i="28"/>
  <c r="S554" i="28"/>
  <c r="M633" i="28"/>
  <c r="Q633" i="28"/>
  <c r="S633" i="28"/>
  <c r="M621" i="28"/>
  <c r="Q621" i="28"/>
  <c r="S621" i="28"/>
  <c r="M612" i="28"/>
  <c r="Q612" i="28"/>
  <c r="S612" i="28"/>
  <c r="M195" i="28"/>
  <c r="Q195" i="28"/>
  <c r="S195" i="28"/>
  <c r="M808" i="28"/>
  <c r="Q808" i="28"/>
  <c r="S808" i="28"/>
  <c r="C790" i="28"/>
  <c r="C680" i="82"/>
  <c r="M252" i="28"/>
  <c r="Q252" i="28"/>
  <c r="S252" i="28"/>
  <c r="M851" i="28"/>
  <c r="Q851" i="28"/>
  <c r="S851" i="28"/>
  <c r="M323" i="28"/>
  <c r="Q323" i="28"/>
  <c r="S323" i="28"/>
  <c r="M896" i="28"/>
  <c r="Q896" i="28"/>
  <c r="S896" i="28"/>
  <c r="M324" i="28"/>
  <c r="Q324" i="28"/>
  <c r="S324" i="28"/>
  <c r="C158" i="28"/>
  <c r="G612" i="28"/>
  <c r="J612" i="28"/>
  <c r="O612" i="28"/>
  <c r="L602" i="82"/>
  <c r="F602" i="82"/>
  <c r="D43" i="50"/>
  <c r="C267" i="82"/>
  <c r="C648" i="28"/>
  <c r="C537" i="82"/>
  <c r="C377" i="28"/>
  <c r="F279" i="82"/>
  <c r="L279" i="82"/>
  <c r="L276" i="82"/>
  <c r="F276" i="82"/>
  <c r="L455" i="82"/>
  <c r="F455" i="82"/>
  <c r="C431" i="82"/>
  <c r="C542" i="28"/>
  <c r="C86" i="82"/>
  <c r="C196" i="28"/>
  <c r="L85" i="82"/>
  <c r="F85" i="82"/>
  <c r="C219" i="82"/>
  <c r="C329" i="28"/>
  <c r="L603" i="82"/>
  <c r="F603" i="82"/>
  <c r="J851" i="28"/>
  <c r="O851" i="28"/>
  <c r="G851" i="28"/>
  <c r="C99" i="82"/>
  <c r="F98" i="82"/>
  <c r="L98" i="82"/>
  <c r="C120" i="28"/>
  <c r="C171" i="28"/>
  <c r="G323" i="28"/>
  <c r="J323" i="28"/>
  <c r="O323" i="28"/>
  <c r="C325" i="28"/>
  <c r="G635" i="28"/>
  <c r="J635" i="28"/>
  <c r="O635" i="28"/>
  <c r="L525" i="82"/>
  <c r="F525" i="82"/>
  <c r="C109" i="28"/>
  <c r="J896" i="28"/>
  <c r="O896" i="28"/>
  <c r="G896" i="28"/>
  <c r="J322" i="28"/>
  <c r="G322" i="28"/>
  <c r="O322" i="28"/>
  <c r="C685" i="82"/>
  <c r="C795" i="28"/>
  <c r="J324" i="28"/>
  <c r="O324" i="28"/>
  <c r="G324" i="28"/>
  <c r="L698" i="82"/>
  <c r="F698" i="82"/>
  <c r="G157" i="28"/>
  <c r="J157" i="28"/>
  <c r="O157" i="28"/>
  <c r="C502" i="82"/>
  <c r="C613" i="28"/>
  <c r="L501" i="82"/>
  <c r="F501" i="82"/>
  <c r="G712" i="28"/>
  <c r="J712" i="28"/>
  <c r="O712" i="28"/>
  <c r="F43" i="32"/>
  <c r="H43" i="32" s="1"/>
  <c r="D106" i="32"/>
  <c r="F106" i="32" s="1"/>
  <c r="F112" i="32" s="1"/>
  <c r="F113" i="32" s="1"/>
  <c r="C733" i="82"/>
  <c r="J389" i="28"/>
  <c r="G389" i="28"/>
  <c r="O389" i="28"/>
  <c r="G566" i="28"/>
  <c r="J566" i="28"/>
  <c r="O566" i="28"/>
  <c r="J195" i="28"/>
  <c r="O195" i="28"/>
  <c r="G195" i="28"/>
  <c r="C75" i="28"/>
  <c r="L429" i="82"/>
  <c r="F429" i="82"/>
  <c r="O713" i="28"/>
  <c r="J713" i="28"/>
  <c r="G713" i="28"/>
  <c r="F741" i="82"/>
  <c r="L741" i="82"/>
  <c r="L213" i="82"/>
  <c r="F213" i="82"/>
  <c r="C215" i="82"/>
  <c r="L524" i="82"/>
  <c r="F524" i="82"/>
  <c r="O108" i="28"/>
  <c r="J108" i="28"/>
  <c r="G108" i="28"/>
  <c r="L786" i="82"/>
  <c r="F786" i="82"/>
  <c r="F212" i="82"/>
  <c r="L212" i="82"/>
  <c r="C690" i="82"/>
  <c r="L722" i="82"/>
  <c r="F722" i="82"/>
  <c r="F214" i="82"/>
  <c r="L214" i="82"/>
  <c r="F523" i="82"/>
  <c r="L523" i="82"/>
  <c r="J808" i="28"/>
  <c r="O808" i="28"/>
  <c r="G808" i="28"/>
  <c r="J626" i="28"/>
  <c r="J223" i="28"/>
  <c r="J554" i="28"/>
  <c r="J252" i="28"/>
  <c r="J246" i="28"/>
  <c r="J557" i="28"/>
  <c r="J633" i="28"/>
  <c r="J236" i="28"/>
  <c r="J621" i="28"/>
  <c r="G554" i="28"/>
  <c r="O554" i="28"/>
  <c r="L444" i="82"/>
  <c r="F444" i="82"/>
  <c r="F42" i="82"/>
  <c r="L393" i="82"/>
  <c r="F393" i="82"/>
  <c r="L203" i="82"/>
  <c r="F203" i="82"/>
  <c r="L447" i="82"/>
  <c r="F447" i="82"/>
  <c r="F41" i="82"/>
  <c r="L249" i="82"/>
  <c r="F249" i="82"/>
  <c r="L252" i="82"/>
  <c r="F252" i="82"/>
  <c r="G557" i="28"/>
  <c r="O557" i="28"/>
  <c r="L390" i="82"/>
  <c r="F390" i="82"/>
  <c r="F34" i="82"/>
  <c r="G626" i="28"/>
  <c r="O626" i="28"/>
  <c r="L516" i="82"/>
  <c r="F516" i="82"/>
  <c r="L114" i="82"/>
  <c r="F114" i="82"/>
  <c r="L532" i="82"/>
  <c r="F532" i="82"/>
  <c r="G633" i="28"/>
  <c r="O633" i="28"/>
  <c r="G236" i="28"/>
  <c r="O236" i="28"/>
  <c r="G246" i="28"/>
  <c r="O246" i="28"/>
  <c r="L136" i="82"/>
  <c r="F136" i="82"/>
  <c r="L522" i="82"/>
  <c r="F522" i="82"/>
  <c r="G223" i="28"/>
  <c r="O223" i="28"/>
  <c r="G252" i="28"/>
  <c r="O252" i="28"/>
  <c r="L127" i="82"/>
  <c r="F127" i="82"/>
  <c r="G621" i="28"/>
  <c r="O621" i="28"/>
  <c r="L510" i="82"/>
  <c r="F510" i="82"/>
  <c r="L142" i="82"/>
  <c r="F142" i="82"/>
  <c r="C627" i="28"/>
  <c r="C115" i="82"/>
  <c r="C224" i="28"/>
  <c r="C448" i="82"/>
  <c r="C555" i="28"/>
  <c r="C144" i="82"/>
  <c r="C237" i="28"/>
  <c r="C128" i="82"/>
  <c r="C44" i="28"/>
  <c r="C391" i="82"/>
  <c r="C501" i="28"/>
  <c r="C558" i="28"/>
  <c r="C43" i="28"/>
  <c r="G549" i="28"/>
  <c r="H41" i="32"/>
  <c r="F49" i="32"/>
  <c r="F41" i="50"/>
  <c r="D104" i="50"/>
  <c r="F104" i="50" s="1"/>
  <c r="C362" i="28"/>
  <c r="C844" i="82"/>
  <c r="C394" i="82"/>
  <c r="C504" i="28"/>
  <c r="F133" i="25" l="1"/>
  <c r="D296" i="25"/>
  <c r="F296" i="25" s="1"/>
  <c r="D134" i="25"/>
  <c r="C328" i="82"/>
  <c r="M362" i="28"/>
  <c r="Q362" i="28"/>
  <c r="S362" i="28"/>
  <c r="M237" i="28"/>
  <c r="Q237" i="28"/>
  <c r="S237" i="28"/>
  <c r="M43" i="28"/>
  <c r="Q43" i="28"/>
  <c r="S43" i="28"/>
  <c r="M44" i="28"/>
  <c r="Q44" i="28"/>
  <c r="S44" i="28"/>
  <c r="M224" i="28"/>
  <c r="Q224" i="28"/>
  <c r="S224" i="28"/>
  <c r="M75" i="28"/>
  <c r="Q75" i="28"/>
  <c r="S75" i="28"/>
  <c r="M613" i="28"/>
  <c r="Q613" i="28"/>
  <c r="S613" i="28"/>
  <c r="M196" i="28"/>
  <c r="Q196" i="28"/>
  <c r="S196" i="28"/>
  <c r="L680" i="82"/>
  <c r="F680" i="82"/>
  <c r="M555" i="28"/>
  <c r="Q555" i="28"/>
  <c r="S555" i="28"/>
  <c r="M627" i="28"/>
  <c r="Q627" i="28"/>
  <c r="S627" i="28"/>
  <c r="M109" i="28"/>
  <c r="Q109" i="28"/>
  <c r="S109" i="28"/>
  <c r="M120" i="28"/>
  <c r="Q120" i="28"/>
  <c r="S120" i="28"/>
  <c r="M377" i="28"/>
  <c r="Q377" i="28"/>
  <c r="S377" i="28"/>
  <c r="M790" i="28"/>
  <c r="Q790" i="28"/>
  <c r="S790" i="28"/>
  <c r="J790" i="28"/>
  <c r="G790" i="28"/>
  <c r="O790" i="28"/>
  <c r="M558" i="28"/>
  <c r="Q558" i="28"/>
  <c r="S558" i="28"/>
  <c r="M504" i="28"/>
  <c r="Q504" i="28"/>
  <c r="S504" i="28"/>
  <c r="M501" i="28"/>
  <c r="Q501" i="28"/>
  <c r="S501" i="28"/>
  <c r="M171" i="28"/>
  <c r="Q171" i="28"/>
  <c r="S171" i="28"/>
  <c r="M329" i="28"/>
  <c r="Q329" i="28"/>
  <c r="S329" i="28"/>
  <c r="M542" i="28"/>
  <c r="Q542" i="28"/>
  <c r="S542" i="28"/>
  <c r="M158" i="28"/>
  <c r="Q158" i="28"/>
  <c r="S158" i="28"/>
  <c r="C681" i="82"/>
  <c r="C791" i="28"/>
  <c r="M795" i="28"/>
  <c r="Q795" i="28"/>
  <c r="S795" i="28"/>
  <c r="M648" i="28"/>
  <c r="Q648" i="28"/>
  <c r="S648" i="28"/>
  <c r="Q325" i="28"/>
  <c r="M325" i="28"/>
  <c r="S325" i="28"/>
  <c r="F115" i="32"/>
  <c r="G113" i="32"/>
  <c r="G115" i="32" s="1"/>
  <c r="C338" i="82"/>
  <c r="L215" i="82"/>
  <c r="F215" i="82"/>
  <c r="C76" i="28"/>
  <c r="C503" i="82"/>
  <c r="C614" i="28"/>
  <c r="L502" i="82"/>
  <c r="F502" i="82"/>
  <c r="C686" i="82"/>
  <c r="C796" i="28"/>
  <c r="L685" i="82"/>
  <c r="F685" i="82"/>
  <c r="C110" i="28"/>
  <c r="C357" i="82"/>
  <c r="C467" i="28"/>
  <c r="J325" i="28"/>
  <c r="O325" i="28"/>
  <c r="G325" i="28"/>
  <c r="C172" i="28"/>
  <c r="O120" i="28"/>
  <c r="J120" i="28"/>
  <c r="G120" i="28"/>
  <c r="L219" i="82"/>
  <c r="F219" i="82"/>
  <c r="C87" i="82"/>
  <c r="C197" i="28"/>
  <c r="F86" i="82"/>
  <c r="L86" i="82"/>
  <c r="O542" i="28"/>
  <c r="J542" i="28"/>
  <c r="G542" i="28"/>
  <c r="F431" i="82"/>
  <c r="L431" i="82"/>
  <c r="F537" i="82"/>
  <c r="L537" i="82"/>
  <c r="L267" i="82"/>
  <c r="F267" i="82"/>
  <c r="J158" i="28"/>
  <c r="O158" i="28"/>
  <c r="G158" i="28"/>
  <c r="C159" i="28"/>
  <c r="F328" i="82"/>
  <c r="L328" i="82"/>
  <c r="C691" i="82"/>
  <c r="L690" i="82"/>
  <c r="F690" i="82"/>
  <c r="C734" i="82"/>
  <c r="C344" i="82"/>
  <c r="C538" i="82"/>
  <c r="C649" i="28"/>
  <c r="C268" i="82"/>
  <c r="C378" i="28"/>
  <c r="C595" i="82"/>
  <c r="C596" i="82"/>
  <c r="C705" i="28"/>
  <c r="C813" i="82"/>
  <c r="C706" i="28"/>
  <c r="J75" i="28"/>
  <c r="G75" i="28"/>
  <c r="O75" i="28"/>
  <c r="L733" i="82"/>
  <c r="F733" i="82"/>
  <c r="G613" i="28"/>
  <c r="J613" i="28"/>
  <c r="O613" i="28"/>
  <c r="O795" i="28"/>
  <c r="J795" i="28"/>
  <c r="G795" i="28"/>
  <c r="J109" i="28"/>
  <c r="G109" i="28"/>
  <c r="O109" i="28"/>
  <c r="C351" i="82"/>
  <c r="C461" i="28"/>
  <c r="J171" i="28"/>
  <c r="G171" i="28"/>
  <c r="O171" i="28"/>
  <c r="C121" i="28"/>
  <c r="C100" i="82"/>
  <c r="L99" i="82"/>
  <c r="F99" i="82"/>
  <c r="O329" i="28"/>
  <c r="J329" i="28"/>
  <c r="G329" i="28"/>
  <c r="C594" i="82"/>
  <c r="C704" i="28"/>
  <c r="C593" i="82"/>
  <c r="C814" i="82"/>
  <c r="J196" i="28"/>
  <c r="G196" i="28"/>
  <c r="O196" i="28"/>
  <c r="C543" i="28"/>
  <c r="C432" i="82"/>
  <c r="J377" i="28"/>
  <c r="G377" i="28"/>
  <c r="O377" i="28"/>
  <c r="J648" i="28"/>
  <c r="G648" i="28"/>
  <c r="O648" i="28"/>
  <c r="D106" i="50"/>
  <c r="F106" i="50" s="1"/>
  <c r="F112" i="50" s="1"/>
  <c r="F113" i="50" s="1"/>
  <c r="F43" i="50"/>
  <c r="F49" i="50" s="1"/>
  <c r="F50" i="50" s="1"/>
  <c r="J362" i="28"/>
  <c r="J43" i="28"/>
  <c r="J501" i="28"/>
  <c r="J44" i="28"/>
  <c r="J237" i="28"/>
  <c r="J555" i="28"/>
  <c r="J627" i="28"/>
  <c r="J504" i="28"/>
  <c r="J558" i="28"/>
  <c r="J224" i="28"/>
  <c r="G504" i="28"/>
  <c r="O504" i="28"/>
  <c r="F52" i="82"/>
  <c r="G558" i="28"/>
  <c r="O558" i="28"/>
  <c r="L391" i="82"/>
  <c r="F391" i="82"/>
  <c r="L448" i="82"/>
  <c r="F448" i="82"/>
  <c r="L394" i="82"/>
  <c r="F394" i="82"/>
  <c r="G362" i="28"/>
  <c r="O362" i="28"/>
  <c r="G43" i="28"/>
  <c r="O43" i="28"/>
  <c r="G501" i="28"/>
  <c r="O501" i="28"/>
  <c r="G44" i="28"/>
  <c r="O44" i="28"/>
  <c r="G555" i="28"/>
  <c r="O555" i="28"/>
  <c r="L128" i="82"/>
  <c r="F128" i="82"/>
  <c r="L144" i="82"/>
  <c r="F144" i="82"/>
  <c r="G224" i="28"/>
  <c r="O224" i="28"/>
  <c r="G627" i="28"/>
  <c r="O627" i="28"/>
  <c r="G237" i="28"/>
  <c r="O237" i="28"/>
  <c r="L115" i="82"/>
  <c r="F115" i="82"/>
  <c r="C55" i="28"/>
  <c r="C61" i="28"/>
  <c r="C384" i="82"/>
  <c r="G116" i="32"/>
  <c r="G117" i="32" s="1"/>
  <c r="C129" i="82"/>
  <c r="C238" i="28"/>
  <c r="C438" i="28"/>
  <c r="C254" i="28"/>
  <c r="C145" i="82"/>
  <c r="C395" i="82"/>
  <c r="C505" i="28"/>
  <c r="F50" i="32"/>
  <c r="H49" i="32"/>
  <c r="C502" i="28"/>
  <c r="C364" i="82"/>
  <c r="F116" i="32"/>
  <c r="F117" i="32" s="1"/>
  <c r="C559" i="28"/>
  <c r="C116" i="82"/>
  <c r="C225" i="28"/>
  <c r="F134" i="25" l="1"/>
  <c r="D297" i="25"/>
  <c r="F297" i="25" s="1"/>
  <c r="D135" i="25"/>
  <c r="M225" i="28"/>
  <c r="Q225" i="28"/>
  <c r="S225" i="28"/>
  <c r="M254" i="28"/>
  <c r="Q254" i="28"/>
  <c r="S254" i="28"/>
  <c r="M502" i="28"/>
  <c r="Q502" i="28"/>
  <c r="S502" i="28"/>
  <c r="M505" i="28"/>
  <c r="Q505" i="28"/>
  <c r="S505" i="28"/>
  <c r="M438" i="28"/>
  <c r="Q438" i="28"/>
  <c r="S438" i="28"/>
  <c r="M61" i="28"/>
  <c r="Q61" i="28"/>
  <c r="S61" i="28"/>
  <c r="M704" i="28"/>
  <c r="Q704" i="28"/>
  <c r="S704" i="28"/>
  <c r="M378" i="28"/>
  <c r="Q378" i="28"/>
  <c r="S378" i="28"/>
  <c r="M159" i="28"/>
  <c r="Q159" i="28"/>
  <c r="S159" i="28"/>
  <c r="M110" i="28"/>
  <c r="Q110" i="28"/>
  <c r="S110" i="28"/>
  <c r="M791" i="28"/>
  <c r="Q791" i="28"/>
  <c r="S791" i="28"/>
  <c r="G791" i="28"/>
  <c r="O791" i="28"/>
  <c r="J791" i="28"/>
  <c r="M559" i="28"/>
  <c r="Q559" i="28"/>
  <c r="S559" i="28"/>
  <c r="M543" i="28"/>
  <c r="Q543" i="28"/>
  <c r="S543" i="28"/>
  <c r="M706" i="28"/>
  <c r="Q706" i="28"/>
  <c r="S706" i="28"/>
  <c r="M705" i="28"/>
  <c r="Q705" i="28"/>
  <c r="S705" i="28"/>
  <c r="M197" i="28"/>
  <c r="Q197" i="28"/>
  <c r="S197" i="28"/>
  <c r="M172" i="28"/>
  <c r="Q172" i="28"/>
  <c r="S172" i="28"/>
  <c r="F681" i="82"/>
  <c r="L681" i="82"/>
  <c r="M238" i="28"/>
  <c r="Q238" i="28"/>
  <c r="S238" i="28"/>
  <c r="M55" i="28"/>
  <c r="Q55" i="28"/>
  <c r="S55" i="28"/>
  <c r="M121" i="28"/>
  <c r="Q121" i="28"/>
  <c r="S121" i="28"/>
  <c r="M461" i="28"/>
  <c r="Q461" i="28"/>
  <c r="S461" i="28"/>
  <c r="M649" i="28"/>
  <c r="Q649" i="28"/>
  <c r="S649" i="28"/>
  <c r="C792" i="28"/>
  <c r="C682" i="82"/>
  <c r="M467" i="28"/>
  <c r="Q467" i="28"/>
  <c r="S467" i="28"/>
  <c r="M796" i="28"/>
  <c r="Q796" i="28"/>
  <c r="S796" i="28"/>
  <c r="M614" i="28"/>
  <c r="Q614" i="28"/>
  <c r="S614" i="28"/>
  <c r="M76" i="28"/>
  <c r="Q76" i="28"/>
  <c r="S76" i="28"/>
  <c r="G50" i="50"/>
  <c r="G52" i="50" s="1"/>
  <c r="G53" i="50" s="1"/>
  <c r="G54" i="50" s="1"/>
  <c r="F52" i="50"/>
  <c r="G113" i="50"/>
  <c r="G115" i="50" s="1"/>
  <c r="F115" i="50"/>
  <c r="C433" i="82"/>
  <c r="C544" i="28"/>
  <c r="L432" i="82"/>
  <c r="F432" i="82"/>
  <c r="O704" i="28"/>
  <c r="J704" i="28"/>
  <c r="G704" i="28"/>
  <c r="J121" i="28"/>
  <c r="O121" i="28"/>
  <c r="G121" i="28"/>
  <c r="G461" i="28"/>
  <c r="J461" i="28"/>
  <c r="O461" i="28"/>
  <c r="F596" i="82"/>
  <c r="L596" i="82"/>
  <c r="J378" i="28"/>
  <c r="G378" i="28"/>
  <c r="O378" i="28"/>
  <c r="J649" i="28"/>
  <c r="G649" i="28"/>
  <c r="O649" i="28"/>
  <c r="L344" i="82"/>
  <c r="F344" i="82"/>
  <c r="F734" i="82"/>
  <c r="L734" i="82"/>
  <c r="L691" i="82"/>
  <c r="F691" i="82"/>
  <c r="J197" i="28"/>
  <c r="G197" i="28"/>
  <c r="O197" i="28"/>
  <c r="J172" i="28"/>
  <c r="O172" i="28"/>
  <c r="G172" i="28"/>
  <c r="G467" i="28"/>
  <c r="J467" i="28"/>
  <c r="O467" i="28"/>
  <c r="L357" i="82"/>
  <c r="F357" i="82"/>
  <c r="J796" i="28"/>
  <c r="O796" i="28"/>
  <c r="G796" i="28"/>
  <c r="L686" i="82"/>
  <c r="F686" i="82"/>
  <c r="J614" i="28"/>
  <c r="O614" i="28"/>
  <c r="G614" i="28"/>
  <c r="F503" i="82"/>
  <c r="L503" i="82"/>
  <c r="J76" i="28"/>
  <c r="G76" i="28"/>
  <c r="O76" i="28"/>
  <c r="G543" i="28"/>
  <c r="J543" i="28"/>
  <c r="O543" i="28"/>
  <c r="L593" i="82"/>
  <c r="F593" i="82"/>
  <c r="L594" i="82"/>
  <c r="F594" i="82"/>
  <c r="C101" i="82"/>
  <c r="C211" i="28"/>
  <c r="F100" i="82"/>
  <c r="L100" i="82"/>
  <c r="C122" i="28"/>
  <c r="C352" i="82"/>
  <c r="C462" i="28"/>
  <c r="F351" i="82"/>
  <c r="L351" i="82"/>
  <c r="O706" i="28"/>
  <c r="J706" i="28"/>
  <c r="G706" i="28"/>
  <c r="G705" i="28"/>
  <c r="J705" i="28"/>
  <c r="O705" i="28"/>
  <c r="L595" i="82"/>
  <c r="F595" i="82"/>
  <c r="L268" i="82"/>
  <c r="F268" i="82"/>
  <c r="L538" i="82"/>
  <c r="F538" i="82"/>
  <c r="C345" i="82"/>
  <c r="C567" i="82"/>
  <c r="C692" i="82"/>
  <c r="C160" i="28"/>
  <c r="J159" i="28"/>
  <c r="O159" i="28"/>
  <c r="G159" i="28"/>
  <c r="C88" i="82"/>
  <c r="C198" i="28"/>
  <c r="L87" i="82"/>
  <c r="F87" i="82"/>
  <c r="C173" i="28"/>
  <c r="C358" i="82"/>
  <c r="C468" i="28"/>
  <c r="C111" i="28"/>
  <c r="O110" i="28"/>
  <c r="J110" i="28"/>
  <c r="G110" i="28"/>
  <c r="C687" i="82"/>
  <c r="C797" i="28"/>
  <c r="C504" i="82"/>
  <c r="C615" i="28"/>
  <c r="C77" i="28"/>
  <c r="C339" i="82"/>
  <c r="L338" i="82"/>
  <c r="F338" i="82"/>
  <c r="J225" i="28"/>
  <c r="J502" i="28"/>
  <c r="J505" i="28"/>
  <c r="G438" i="28"/>
  <c r="J438" i="28"/>
  <c r="O438" i="28"/>
  <c r="J61" i="28"/>
  <c r="J55" i="28"/>
  <c r="J559" i="28"/>
  <c r="J254" i="28"/>
  <c r="J238" i="28"/>
  <c r="L395" i="82"/>
  <c r="F395" i="82"/>
  <c r="G559" i="28"/>
  <c r="O559" i="28"/>
  <c r="G502" i="28"/>
  <c r="O502" i="28"/>
  <c r="G505" i="28"/>
  <c r="O505" i="28"/>
  <c r="L384" i="82"/>
  <c r="F384" i="82"/>
  <c r="G61" i="28"/>
  <c r="O61" i="28"/>
  <c r="G55" i="28"/>
  <c r="O55" i="28"/>
  <c r="F53" i="82"/>
  <c r="L116" i="82"/>
  <c r="F116" i="82"/>
  <c r="L364" i="82"/>
  <c r="F364" i="82"/>
  <c r="C909" i="28"/>
  <c r="C797" i="82"/>
  <c r="L145" i="82"/>
  <c r="F145" i="82"/>
  <c r="L129" i="82"/>
  <c r="F129" i="82"/>
  <c r="G225" i="28"/>
  <c r="O225" i="28"/>
  <c r="G254" i="28"/>
  <c r="O254" i="28"/>
  <c r="G238" i="28"/>
  <c r="O238" i="28"/>
  <c r="C385" i="82"/>
  <c r="C377" i="82"/>
  <c r="C365" i="82"/>
  <c r="C474" i="28"/>
  <c r="C794" i="82"/>
  <c r="G116" i="50"/>
  <c r="G117" i="50" s="1"/>
  <c r="E133" i="50" s="1"/>
  <c r="F133" i="50" s="1"/>
  <c r="F137" i="50" s="1"/>
  <c r="F138" i="50" s="1"/>
  <c r="F141" i="50" s="1"/>
  <c r="C56" i="28"/>
  <c r="C226" i="28"/>
  <c r="C117" i="82"/>
  <c r="F52" i="32"/>
  <c r="H50" i="32"/>
  <c r="H52" i="32" s="1"/>
  <c r="F116" i="50"/>
  <c r="F117" i="50" s="1"/>
  <c r="C396" i="82"/>
  <c r="C506" i="28"/>
  <c r="C146" i="82"/>
  <c r="C255" i="28"/>
  <c r="C130" i="82"/>
  <c r="C239" i="28"/>
  <c r="C62" i="28"/>
  <c r="F53" i="50"/>
  <c r="F54" i="50" s="1"/>
  <c r="F56" i="50" s="1"/>
  <c r="F58" i="50" s="1"/>
  <c r="F60" i="50" s="1"/>
  <c r="F135" i="25" l="1"/>
  <c r="F144" i="25" s="1"/>
  <c r="F145" i="25" s="1"/>
  <c r="D158" i="25"/>
  <c r="F158" i="25" s="1"/>
  <c r="F166" i="25" s="1"/>
  <c r="F167" i="25" s="1"/>
  <c r="D298" i="25"/>
  <c r="F298" i="25" s="1"/>
  <c r="F306" i="25" s="1"/>
  <c r="F307" i="25" s="1"/>
  <c r="M909" i="28"/>
  <c r="Q909" i="28"/>
  <c r="S909" i="28"/>
  <c r="M239" i="28"/>
  <c r="Q239" i="28"/>
  <c r="S239" i="28"/>
  <c r="M506" i="28"/>
  <c r="Q506" i="28"/>
  <c r="S506" i="28"/>
  <c r="M468" i="28"/>
  <c r="Q468" i="28"/>
  <c r="S468" i="28"/>
  <c r="M544" i="28"/>
  <c r="Q544" i="28"/>
  <c r="S544" i="28"/>
  <c r="M792" i="28"/>
  <c r="Q792" i="28"/>
  <c r="S792" i="28"/>
  <c r="G792" i="28"/>
  <c r="O792" i="28"/>
  <c r="J792" i="28"/>
  <c r="M797" i="28"/>
  <c r="Q797" i="28"/>
  <c r="S797" i="28"/>
  <c r="M111" i="28"/>
  <c r="Q111" i="28"/>
  <c r="S111" i="28"/>
  <c r="M122" i="28"/>
  <c r="Q122" i="28"/>
  <c r="S122" i="28"/>
  <c r="C784" i="28"/>
  <c r="C674" i="82"/>
  <c r="M62" i="28"/>
  <c r="Q62" i="28"/>
  <c r="S62" i="28"/>
  <c r="M255" i="28"/>
  <c r="Q255" i="28"/>
  <c r="S255" i="28"/>
  <c r="M226" i="28"/>
  <c r="Q226" i="28"/>
  <c r="S226" i="28"/>
  <c r="M56" i="28"/>
  <c r="Q56" i="28"/>
  <c r="S56" i="28"/>
  <c r="M474" i="28"/>
  <c r="Q474" i="28"/>
  <c r="S474" i="28"/>
  <c r="M615" i="28"/>
  <c r="Q615" i="28"/>
  <c r="S615" i="28"/>
  <c r="M173" i="28"/>
  <c r="Q173" i="28"/>
  <c r="S173" i="28"/>
  <c r="M462" i="28"/>
  <c r="Q462" i="28"/>
  <c r="S462" i="28"/>
  <c r="M211" i="28"/>
  <c r="Q211" i="28"/>
  <c r="S211" i="28"/>
  <c r="M77" i="28"/>
  <c r="Q77" i="28"/>
  <c r="S77" i="28"/>
  <c r="M198" i="28"/>
  <c r="Q198" i="28"/>
  <c r="S198" i="28"/>
  <c r="M160" i="28"/>
  <c r="Q160" i="28"/>
  <c r="S160" i="28"/>
  <c r="F682" i="82"/>
  <c r="L682" i="82"/>
  <c r="L339" i="82"/>
  <c r="F339" i="82"/>
  <c r="C78" i="28"/>
  <c r="J615" i="28"/>
  <c r="G615" i="28"/>
  <c r="O615" i="28"/>
  <c r="C688" i="82"/>
  <c r="C798" i="28"/>
  <c r="L687" i="82"/>
  <c r="F687" i="82"/>
  <c r="C112" i="28"/>
  <c r="J468" i="28"/>
  <c r="G468" i="28"/>
  <c r="O468" i="28"/>
  <c r="G173" i="28"/>
  <c r="J173" i="28"/>
  <c r="O173" i="28"/>
  <c r="C816" i="82"/>
  <c r="C590" i="82" s="1"/>
  <c r="C700" i="28"/>
  <c r="C89" i="82"/>
  <c r="C199" i="28"/>
  <c r="F88" i="82"/>
  <c r="L88" i="82"/>
  <c r="C161" i="28"/>
  <c r="L567" i="82"/>
  <c r="F567" i="82"/>
  <c r="C346" i="82"/>
  <c r="J462" i="28"/>
  <c r="G462" i="28"/>
  <c r="O462" i="28"/>
  <c r="C123" i="28"/>
  <c r="G211" i="28"/>
  <c r="J211" i="28"/>
  <c r="O211" i="28"/>
  <c r="L101" i="82"/>
  <c r="F101" i="82"/>
  <c r="C208" i="82"/>
  <c r="C318" i="28"/>
  <c r="G544" i="28"/>
  <c r="J544" i="28"/>
  <c r="O544" i="28"/>
  <c r="F433" i="82"/>
  <c r="L433" i="82"/>
  <c r="C340" i="82"/>
  <c r="J77" i="28"/>
  <c r="G77" i="28"/>
  <c r="O77" i="28"/>
  <c r="L504" i="82"/>
  <c r="F504" i="82"/>
  <c r="J797" i="28"/>
  <c r="G797" i="28"/>
  <c r="O797" i="28"/>
  <c r="J111" i="28"/>
  <c r="G111" i="28"/>
  <c r="O111" i="28"/>
  <c r="C359" i="82"/>
  <c r="C469" i="28"/>
  <c r="L358" i="82"/>
  <c r="F358" i="82"/>
  <c r="C174" i="28"/>
  <c r="C762" i="82"/>
  <c r="C872" i="28"/>
  <c r="J198" i="28"/>
  <c r="G198" i="28"/>
  <c r="O198" i="28"/>
  <c r="J160" i="28"/>
  <c r="G160" i="28"/>
  <c r="O160" i="28"/>
  <c r="C693" i="82"/>
  <c r="L692" i="82"/>
  <c r="F692" i="82"/>
  <c r="F345" i="82"/>
  <c r="L345" i="82"/>
  <c r="C353" i="82"/>
  <c r="C463" i="28"/>
  <c r="L352" i="82"/>
  <c r="F352" i="82"/>
  <c r="G122" i="28"/>
  <c r="J122" i="28"/>
  <c r="O122" i="28"/>
  <c r="C204" i="82"/>
  <c r="C314" i="28"/>
  <c r="C434" i="82"/>
  <c r="C545" i="28"/>
  <c r="J62" i="28"/>
  <c r="J239" i="28"/>
  <c r="J255" i="28"/>
  <c r="J506" i="28"/>
  <c r="J56" i="28"/>
  <c r="J909" i="28"/>
  <c r="J226" i="28"/>
  <c r="J474" i="28"/>
  <c r="L377" i="82"/>
  <c r="F377" i="82"/>
  <c r="L396" i="82"/>
  <c r="F396" i="82"/>
  <c r="G56" i="28"/>
  <c r="O56" i="28"/>
  <c r="L385" i="82"/>
  <c r="F385" i="82"/>
  <c r="G62" i="28"/>
  <c r="O62" i="28"/>
  <c r="G506" i="28"/>
  <c r="O506" i="28"/>
  <c r="F54" i="82"/>
  <c r="L146" i="82"/>
  <c r="F146" i="82"/>
  <c r="G239" i="28"/>
  <c r="O239" i="28"/>
  <c r="G255" i="28"/>
  <c r="O255" i="28"/>
  <c r="L117" i="82"/>
  <c r="F117" i="82"/>
  <c r="G474" i="28"/>
  <c r="O474" i="28"/>
  <c r="G909" i="28"/>
  <c r="O909" i="28"/>
  <c r="L130" i="82"/>
  <c r="F130" i="82"/>
  <c r="G226" i="28"/>
  <c r="O226" i="28"/>
  <c r="L794" i="82"/>
  <c r="F794" i="82"/>
  <c r="L365" i="82"/>
  <c r="F365" i="82"/>
  <c r="L797" i="82"/>
  <c r="F797" i="82"/>
  <c r="E9" i="50"/>
  <c r="F9" i="50" s="1"/>
  <c r="F13" i="50" s="1"/>
  <c r="F14" i="50" s="1"/>
  <c r="F17" i="50" s="1"/>
  <c r="E73" i="50"/>
  <c r="F73" i="50" s="1"/>
  <c r="F77" i="50" s="1"/>
  <c r="F78" i="50" s="1"/>
  <c r="F81" i="50" s="1"/>
  <c r="C63" i="28"/>
  <c r="C256" i="28"/>
  <c r="C147" i="82"/>
  <c r="H53" i="32"/>
  <c r="H54" i="32" s="1"/>
  <c r="E9" i="32" s="1"/>
  <c r="C370" i="82"/>
  <c r="C57" i="28"/>
  <c r="C378" i="82"/>
  <c r="C496" i="28"/>
  <c r="C386" i="82"/>
  <c r="C240" i="28"/>
  <c r="C507" i="28"/>
  <c r="C397" i="82"/>
  <c r="F53" i="32"/>
  <c r="F54" i="32" s="1"/>
  <c r="F56" i="32" s="1"/>
  <c r="F58" i="32" s="1"/>
  <c r="F60" i="32" s="1"/>
  <c r="C118" i="82"/>
  <c r="C227" i="28"/>
  <c r="C906" i="28"/>
  <c r="C366" i="82"/>
  <c r="C475" i="28"/>
  <c r="C740" i="114" l="1"/>
  <c r="C740" i="28"/>
  <c r="C630" i="82"/>
  <c r="C745" i="114"/>
  <c r="C741" i="114"/>
  <c r="C631" i="82"/>
  <c r="C745" i="28"/>
  <c r="C741" i="28"/>
  <c r="C635" i="82"/>
  <c r="C742" i="114"/>
  <c r="C738" i="114"/>
  <c r="C632" i="82"/>
  <c r="C628" i="82"/>
  <c r="C738" i="28"/>
  <c r="C742" i="28"/>
  <c r="M63" i="28"/>
  <c r="Q63" i="28"/>
  <c r="S63" i="28"/>
  <c r="M545" i="28"/>
  <c r="Q545" i="28"/>
  <c r="S545" i="28"/>
  <c r="M463" i="28"/>
  <c r="Q463" i="28"/>
  <c r="S463" i="28"/>
  <c r="M872" i="28"/>
  <c r="Q872" i="28"/>
  <c r="S872" i="28"/>
  <c r="M906" i="28"/>
  <c r="Q906" i="28"/>
  <c r="S906" i="28"/>
  <c r="M240" i="28"/>
  <c r="Q240" i="28"/>
  <c r="S240" i="28"/>
  <c r="M57" i="28"/>
  <c r="Q57" i="28"/>
  <c r="S57" i="28"/>
  <c r="M700" i="28"/>
  <c r="Q700" i="28"/>
  <c r="S700" i="28"/>
  <c r="F674" i="82"/>
  <c r="L674" i="82"/>
  <c r="M256" i="28"/>
  <c r="Q256" i="28"/>
  <c r="S256" i="28"/>
  <c r="M174" i="28"/>
  <c r="Q174" i="28"/>
  <c r="S174" i="28"/>
  <c r="M123" i="28"/>
  <c r="Q123" i="28"/>
  <c r="S123" i="28"/>
  <c r="M784" i="28"/>
  <c r="Q784" i="28"/>
  <c r="S784" i="28"/>
  <c r="G784" i="28"/>
  <c r="O784" i="28"/>
  <c r="J784" i="28"/>
  <c r="M314" i="28"/>
  <c r="Q314" i="28"/>
  <c r="S314" i="28"/>
  <c r="M475" i="28"/>
  <c r="Q475" i="28"/>
  <c r="S475" i="28"/>
  <c r="M227" i="28"/>
  <c r="Q227" i="28"/>
  <c r="S227" i="28"/>
  <c r="M507" i="28"/>
  <c r="Q507" i="28"/>
  <c r="S507" i="28"/>
  <c r="M496" i="28"/>
  <c r="Q496" i="28"/>
  <c r="S496" i="28"/>
  <c r="M469" i="28"/>
  <c r="Q469" i="28"/>
  <c r="S469" i="28"/>
  <c r="M318" i="28"/>
  <c r="Q318" i="28"/>
  <c r="S318" i="28"/>
  <c r="M199" i="28"/>
  <c r="Q199" i="28"/>
  <c r="S199" i="28"/>
  <c r="M78" i="28"/>
  <c r="Q78" i="28"/>
  <c r="S78" i="28"/>
  <c r="M161" i="28"/>
  <c r="Q161" i="28"/>
  <c r="S161" i="28"/>
  <c r="M112" i="28"/>
  <c r="Q112" i="28"/>
  <c r="S112" i="28"/>
  <c r="M798" i="28"/>
  <c r="Q798" i="28"/>
  <c r="S798" i="28"/>
  <c r="G545" i="28"/>
  <c r="J545" i="28"/>
  <c r="O545" i="28"/>
  <c r="O314" i="28"/>
  <c r="J314" i="28"/>
  <c r="G314" i="28"/>
  <c r="J463" i="28"/>
  <c r="G463" i="28"/>
  <c r="O463" i="28"/>
  <c r="L353" i="82"/>
  <c r="F353" i="82"/>
  <c r="G872" i="28"/>
  <c r="J872" i="28"/>
  <c r="O872" i="28"/>
  <c r="J174" i="28"/>
  <c r="O174" i="28"/>
  <c r="G174" i="28"/>
  <c r="C360" i="82"/>
  <c r="C470" i="28"/>
  <c r="L359" i="82"/>
  <c r="F359" i="82"/>
  <c r="L340" i="82"/>
  <c r="F340" i="82"/>
  <c r="F208" i="82"/>
  <c r="L208" i="82"/>
  <c r="J123" i="28"/>
  <c r="G123" i="28"/>
  <c r="O123" i="28"/>
  <c r="G161" i="28"/>
  <c r="J161" i="28"/>
  <c r="O161" i="28"/>
  <c r="L89" i="82"/>
  <c r="F89" i="82"/>
  <c r="L590" i="82"/>
  <c r="F590" i="82"/>
  <c r="G112" i="28"/>
  <c r="J112" i="28"/>
  <c r="O112" i="28"/>
  <c r="G798" i="28"/>
  <c r="J798" i="28"/>
  <c r="O798" i="28"/>
  <c r="C79" i="28"/>
  <c r="L434" i="82"/>
  <c r="F434" i="82"/>
  <c r="L204" i="82"/>
  <c r="F204" i="82"/>
  <c r="C205" i="82"/>
  <c r="C315" i="28"/>
  <c r="C354" i="82"/>
  <c r="C464" i="28"/>
  <c r="L693" i="82"/>
  <c r="F693" i="82"/>
  <c r="F762" i="82"/>
  <c r="L762" i="82"/>
  <c r="C175" i="28"/>
  <c r="O469" i="28"/>
  <c r="G469" i="28"/>
  <c r="J469" i="28"/>
  <c r="C341" i="82"/>
  <c r="G318" i="28"/>
  <c r="O318" i="28"/>
  <c r="J318" i="28"/>
  <c r="C124" i="28"/>
  <c r="C347" i="82"/>
  <c r="L346" i="82"/>
  <c r="F346" i="82"/>
  <c r="C162" i="28"/>
  <c r="J199" i="28"/>
  <c r="G199" i="28"/>
  <c r="O199" i="28"/>
  <c r="O700" i="28"/>
  <c r="J700" i="28"/>
  <c r="G700" i="28"/>
  <c r="L688" i="82"/>
  <c r="F688" i="82"/>
  <c r="G78" i="28"/>
  <c r="J78" i="28"/>
  <c r="O78" i="28"/>
  <c r="J507" i="28"/>
  <c r="J240" i="28"/>
  <c r="J496" i="28"/>
  <c r="J57" i="28"/>
  <c r="J63" i="28"/>
  <c r="J475" i="28"/>
  <c r="J906" i="28"/>
  <c r="J227" i="28"/>
  <c r="J256" i="28"/>
  <c r="G507" i="28"/>
  <c r="O507" i="28"/>
  <c r="O496" i="28"/>
  <c r="L378" i="82"/>
  <c r="F378" i="82"/>
  <c r="G57" i="28"/>
  <c r="O57" i="28"/>
  <c r="G63" i="28"/>
  <c r="O63" i="28"/>
  <c r="L397" i="82"/>
  <c r="F397" i="82"/>
  <c r="L386" i="82"/>
  <c r="F386" i="82"/>
  <c r="L366" i="82"/>
  <c r="F366" i="82"/>
  <c r="L118" i="82"/>
  <c r="F118" i="82"/>
  <c r="G240" i="28"/>
  <c r="O240" i="28"/>
  <c r="C907" i="28"/>
  <c r="C795" i="82"/>
  <c r="L370" i="82"/>
  <c r="F370" i="82"/>
  <c r="L147" i="82"/>
  <c r="F147" i="82"/>
  <c r="G475" i="28"/>
  <c r="O475" i="28"/>
  <c r="G906" i="28"/>
  <c r="O906" i="28"/>
  <c r="G227" i="28"/>
  <c r="O227" i="28"/>
  <c r="C908" i="28"/>
  <c r="C796" i="82"/>
  <c r="G256" i="28"/>
  <c r="O256" i="28"/>
  <c r="G496" i="28"/>
  <c r="F9" i="32"/>
  <c r="F13" i="32" s="1"/>
  <c r="F14" i="32" s="1"/>
  <c r="F17" i="32" s="1"/>
  <c r="C874" i="114" s="1"/>
  <c r="E73" i="32"/>
  <c r="C367" i="82"/>
  <c r="C476" i="28"/>
  <c r="C228" i="28"/>
  <c r="C119" i="82"/>
  <c r="C387" i="82"/>
  <c r="C497" i="28"/>
  <c r="C58" i="28"/>
  <c r="C257" i="28"/>
  <c r="C148" i="82"/>
  <c r="C64" i="28"/>
  <c r="C508" i="28"/>
  <c r="C398" i="82"/>
  <c r="C379" i="82"/>
  <c r="C371" i="82"/>
  <c r="M874" i="114" l="1"/>
  <c r="J874" i="114"/>
  <c r="G874" i="114"/>
  <c r="O874" i="114"/>
  <c r="Q874" i="114"/>
  <c r="S874" i="114"/>
  <c r="L632" i="82"/>
  <c r="F632" i="82"/>
  <c r="J741" i="28"/>
  <c r="M741" i="28"/>
  <c r="Q741" i="28"/>
  <c r="G741" i="28"/>
  <c r="S741" i="28"/>
  <c r="O741" i="28"/>
  <c r="J745" i="114"/>
  <c r="O745" i="114"/>
  <c r="G745" i="114"/>
  <c r="M745" i="114"/>
  <c r="Q745" i="114"/>
  <c r="S745" i="114"/>
  <c r="M742" i="28"/>
  <c r="G742" i="28"/>
  <c r="Q742" i="28"/>
  <c r="J742" i="28"/>
  <c r="O742" i="28"/>
  <c r="S742" i="28"/>
  <c r="M738" i="114"/>
  <c r="J738" i="114"/>
  <c r="G738" i="114"/>
  <c r="O738" i="114"/>
  <c r="Q738" i="114"/>
  <c r="S738" i="114"/>
  <c r="M745" i="28"/>
  <c r="Q745" i="28"/>
  <c r="G745" i="28"/>
  <c r="S745" i="28"/>
  <c r="J745" i="28"/>
  <c r="O745" i="28"/>
  <c r="L630" i="82"/>
  <c r="F630" i="82"/>
  <c r="S738" i="28"/>
  <c r="O738" i="28"/>
  <c r="M738" i="28"/>
  <c r="Q738" i="28"/>
  <c r="J738" i="28"/>
  <c r="G738" i="28"/>
  <c r="M742" i="114"/>
  <c r="J742" i="114"/>
  <c r="G742" i="114"/>
  <c r="O742" i="114"/>
  <c r="Q742" i="114"/>
  <c r="S742" i="114"/>
  <c r="F631" i="82"/>
  <c r="L631" i="82"/>
  <c r="M740" i="28"/>
  <c r="Q740" i="28"/>
  <c r="J740" i="28"/>
  <c r="G740" i="28"/>
  <c r="S740" i="28"/>
  <c r="O740" i="28"/>
  <c r="L628" i="82"/>
  <c r="F628" i="82"/>
  <c r="L635" i="82"/>
  <c r="F635" i="82"/>
  <c r="J741" i="114"/>
  <c r="O741" i="114"/>
  <c r="G741" i="114"/>
  <c r="M741" i="114"/>
  <c r="Q741" i="114"/>
  <c r="S741" i="114"/>
  <c r="M740" i="114"/>
  <c r="J740" i="114"/>
  <c r="G740" i="114"/>
  <c r="O740" i="114"/>
  <c r="Q740" i="114"/>
  <c r="S740" i="114"/>
  <c r="M257" i="28"/>
  <c r="Q257" i="28"/>
  <c r="S257" i="28"/>
  <c r="M476" i="28"/>
  <c r="Q476" i="28"/>
  <c r="S476" i="28"/>
  <c r="M464" i="28"/>
  <c r="Q464" i="28"/>
  <c r="S464" i="28"/>
  <c r="M315" i="28"/>
  <c r="Q315" i="28"/>
  <c r="S315" i="28"/>
  <c r="M64" i="28"/>
  <c r="Q64" i="28"/>
  <c r="S64" i="28"/>
  <c r="M58" i="28"/>
  <c r="Q58" i="28"/>
  <c r="S58" i="28"/>
  <c r="M228" i="28"/>
  <c r="Q228" i="28"/>
  <c r="S228" i="28"/>
  <c r="M497" i="28"/>
  <c r="Q497" i="28"/>
  <c r="S497" i="28"/>
  <c r="M908" i="28"/>
  <c r="Q908" i="28"/>
  <c r="S908" i="28"/>
  <c r="M162" i="28"/>
  <c r="Q162" i="28"/>
  <c r="S162" i="28"/>
  <c r="M79" i="28"/>
  <c r="Q79" i="28"/>
  <c r="S79" i="28"/>
  <c r="M508" i="28"/>
  <c r="Q508" i="28"/>
  <c r="S508" i="28"/>
  <c r="M907" i="28"/>
  <c r="Q907" i="28"/>
  <c r="S907" i="28"/>
  <c r="M124" i="28"/>
  <c r="Q124" i="28"/>
  <c r="S124" i="28"/>
  <c r="M175" i="28"/>
  <c r="Q175" i="28"/>
  <c r="S175" i="28"/>
  <c r="M470" i="28"/>
  <c r="Q470" i="28"/>
  <c r="S470" i="28"/>
  <c r="J162" i="28"/>
  <c r="G162" i="28"/>
  <c r="O162" i="28"/>
  <c r="C348" i="82"/>
  <c r="C458" i="28"/>
  <c r="L347" i="82"/>
  <c r="F347" i="82"/>
  <c r="C125" i="28"/>
  <c r="G464" i="28"/>
  <c r="O464" i="28"/>
  <c r="J464" i="28"/>
  <c r="G315" i="28"/>
  <c r="O315" i="28"/>
  <c r="J315" i="28"/>
  <c r="J79" i="28"/>
  <c r="G79" i="28"/>
  <c r="O79" i="28"/>
  <c r="C361" i="82"/>
  <c r="C471" i="28"/>
  <c r="O124" i="28"/>
  <c r="J124" i="28"/>
  <c r="G124" i="28"/>
  <c r="C342" i="82"/>
  <c r="C452" i="28"/>
  <c r="L341" i="82"/>
  <c r="F341" i="82"/>
  <c r="O175" i="28"/>
  <c r="J175" i="28"/>
  <c r="G175" i="28"/>
  <c r="C355" i="82"/>
  <c r="C465" i="28"/>
  <c r="L354" i="82"/>
  <c r="F354" i="82"/>
  <c r="L205" i="82"/>
  <c r="F205" i="82"/>
  <c r="C181" i="28"/>
  <c r="G470" i="28"/>
  <c r="J470" i="28"/>
  <c r="O470" i="28"/>
  <c r="L360" i="82"/>
  <c r="F360" i="82"/>
  <c r="C86" i="28"/>
  <c r="C409" i="82"/>
  <c r="C520" i="28"/>
  <c r="J64" i="28"/>
  <c r="J497" i="28"/>
  <c r="J476" i="28"/>
  <c r="J908" i="28"/>
  <c r="J907" i="28"/>
  <c r="J508" i="28"/>
  <c r="J257" i="28"/>
  <c r="J58" i="28"/>
  <c r="J228" i="28"/>
  <c r="L398" i="82"/>
  <c r="F398" i="82"/>
  <c r="G64" i="28"/>
  <c r="O64" i="28"/>
  <c r="O497" i="28"/>
  <c r="L379" i="82"/>
  <c r="F379" i="82"/>
  <c r="G508" i="28"/>
  <c r="O508" i="28"/>
  <c r="G58" i="28"/>
  <c r="O58" i="28"/>
  <c r="L387" i="82"/>
  <c r="F387" i="82"/>
  <c r="C874" i="28"/>
  <c r="C764" i="82"/>
  <c r="L371" i="82"/>
  <c r="F371" i="82"/>
  <c r="G257" i="28"/>
  <c r="O257" i="28"/>
  <c r="G228" i="28"/>
  <c r="O228" i="28"/>
  <c r="L367" i="82"/>
  <c r="F367" i="82"/>
  <c r="L796" i="82"/>
  <c r="F796" i="82"/>
  <c r="G907" i="28"/>
  <c r="O907" i="28"/>
  <c r="L148" i="82"/>
  <c r="F148" i="82"/>
  <c r="C467" i="82"/>
  <c r="C167" i="82"/>
  <c r="C465" i="82"/>
  <c r="C166" i="82"/>
  <c r="L119" i="82"/>
  <c r="F119" i="82"/>
  <c r="G476" i="28"/>
  <c r="O476" i="28"/>
  <c r="G908" i="28"/>
  <c r="O908" i="28"/>
  <c r="L795" i="82"/>
  <c r="F795" i="82"/>
  <c r="G497" i="28"/>
  <c r="C65" i="28"/>
  <c r="C258" i="28"/>
  <c r="C578" i="28"/>
  <c r="C277" i="28"/>
  <c r="C276" i="28"/>
  <c r="C388" i="82"/>
  <c r="C498" i="28"/>
  <c r="E133" i="32"/>
  <c r="F133" i="32" s="1"/>
  <c r="F137" i="32" s="1"/>
  <c r="F138" i="32" s="1"/>
  <c r="F141" i="32" s="1"/>
  <c r="C876" i="114" s="1"/>
  <c r="F73" i="32"/>
  <c r="F77" i="32" s="1"/>
  <c r="F78" i="32" s="1"/>
  <c r="F81" i="32" s="1"/>
  <c r="C372" i="82"/>
  <c r="C380" i="82"/>
  <c r="C399" i="82"/>
  <c r="C509" i="28"/>
  <c r="C466" i="82"/>
  <c r="C59" i="28"/>
  <c r="C229" i="28"/>
  <c r="C120" i="82"/>
  <c r="C477" i="28"/>
  <c r="C875" i="114" l="1"/>
  <c r="C561" i="114"/>
  <c r="M876" i="114"/>
  <c r="J876" i="114"/>
  <c r="G876" i="114"/>
  <c r="O876" i="114"/>
  <c r="Q876" i="114"/>
  <c r="S876" i="114"/>
  <c r="M477" i="28"/>
  <c r="Q477" i="28"/>
  <c r="S477" i="28"/>
  <c r="M276" i="28"/>
  <c r="Q276" i="28"/>
  <c r="S276" i="28"/>
  <c r="M578" i="28"/>
  <c r="Q578" i="28"/>
  <c r="S578" i="28"/>
  <c r="M258" i="28"/>
  <c r="Q258" i="28"/>
  <c r="S258" i="28"/>
  <c r="M86" i="28"/>
  <c r="Q86" i="28"/>
  <c r="S86" i="28"/>
  <c r="M465" i="28"/>
  <c r="Q465" i="28"/>
  <c r="S465" i="28"/>
  <c r="M471" i="28"/>
  <c r="Q471" i="28"/>
  <c r="S471" i="28"/>
  <c r="M229" i="28"/>
  <c r="Q229" i="28"/>
  <c r="S229" i="28"/>
  <c r="M509" i="28"/>
  <c r="Q509" i="28"/>
  <c r="S509" i="28"/>
  <c r="M498" i="28"/>
  <c r="Q498" i="28"/>
  <c r="S498" i="28"/>
  <c r="M181" i="28"/>
  <c r="Q181" i="28"/>
  <c r="S181" i="28"/>
  <c r="M452" i="28"/>
  <c r="Q452" i="28"/>
  <c r="S452" i="28"/>
  <c r="M59" i="28"/>
  <c r="Q59" i="28"/>
  <c r="S59" i="28"/>
  <c r="M277" i="28"/>
  <c r="Q277" i="28"/>
  <c r="S277" i="28"/>
  <c r="M65" i="28"/>
  <c r="Q65" i="28"/>
  <c r="S65" i="28"/>
  <c r="M520" i="28"/>
  <c r="Q520" i="28"/>
  <c r="S520" i="28"/>
  <c r="M874" i="28"/>
  <c r="Q874" i="28"/>
  <c r="S874" i="28"/>
  <c r="M125" i="28"/>
  <c r="Q125" i="28"/>
  <c r="S125" i="28"/>
  <c r="M458" i="28"/>
  <c r="Q458" i="28"/>
  <c r="S458" i="28"/>
  <c r="C87" i="28"/>
  <c r="C410" i="82"/>
  <c r="C521" i="28"/>
  <c r="L409" i="82"/>
  <c r="F409" i="82"/>
  <c r="O181" i="28"/>
  <c r="J181" i="28"/>
  <c r="G181" i="28"/>
  <c r="O452" i="28"/>
  <c r="J452" i="28"/>
  <c r="G452" i="28"/>
  <c r="L342" i="82"/>
  <c r="F342" i="82"/>
  <c r="C362" i="82"/>
  <c r="C472" i="28"/>
  <c r="G125" i="28"/>
  <c r="J125" i="28"/>
  <c r="O125" i="28"/>
  <c r="G458" i="28"/>
  <c r="J458" i="28"/>
  <c r="O458" i="28"/>
  <c r="J520" i="28"/>
  <c r="O520" i="28"/>
  <c r="G520" i="28"/>
  <c r="G86" i="28"/>
  <c r="J86" i="28"/>
  <c r="O86" i="28"/>
  <c r="O465" i="28"/>
  <c r="J465" i="28"/>
  <c r="G465" i="28"/>
  <c r="F355" i="82"/>
  <c r="L355" i="82"/>
  <c r="G471" i="28"/>
  <c r="J471" i="28"/>
  <c r="O471" i="28"/>
  <c r="L361" i="82"/>
  <c r="F361" i="82"/>
  <c r="C459" i="28"/>
  <c r="C349" i="82"/>
  <c r="L348" i="82"/>
  <c r="F348" i="82"/>
  <c r="J59" i="28"/>
  <c r="J509" i="28"/>
  <c r="J477" i="28"/>
  <c r="J229" i="28"/>
  <c r="J498" i="28"/>
  <c r="J276" i="28"/>
  <c r="J578" i="28"/>
  <c r="J65" i="28"/>
  <c r="J277" i="28"/>
  <c r="J258" i="28"/>
  <c r="J874" i="28"/>
  <c r="G59" i="28"/>
  <c r="O59" i="28"/>
  <c r="L399" i="82"/>
  <c r="F399" i="82"/>
  <c r="L380" i="82"/>
  <c r="F380" i="82"/>
  <c r="C765" i="82"/>
  <c r="C450" i="82"/>
  <c r="O498" i="28"/>
  <c r="G65" i="28"/>
  <c r="O65" i="28"/>
  <c r="L764" i="82"/>
  <c r="F764" i="82"/>
  <c r="G509" i="28"/>
  <c r="O509" i="28"/>
  <c r="C876" i="28"/>
  <c r="C766" i="82"/>
  <c r="L388" i="82"/>
  <c r="F388" i="82"/>
  <c r="G874" i="28"/>
  <c r="O874" i="28"/>
  <c r="G229" i="28"/>
  <c r="O229" i="28"/>
  <c r="C168" i="82"/>
  <c r="C468" i="82"/>
  <c r="L372" i="82"/>
  <c r="F372" i="82"/>
  <c r="G276" i="28"/>
  <c r="O276" i="28"/>
  <c r="G578" i="28"/>
  <c r="O578" i="28"/>
  <c r="L465" i="82"/>
  <c r="F465" i="82"/>
  <c r="L467" i="82"/>
  <c r="F467" i="82"/>
  <c r="G477" i="28"/>
  <c r="O477" i="28"/>
  <c r="C478" i="28"/>
  <c r="C368" i="82"/>
  <c r="L120" i="82"/>
  <c r="F120" i="82"/>
  <c r="L466" i="82"/>
  <c r="F466" i="82"/>
  <c r="G277" i="28"/>
  <c r="O277" i="28"/>
  <c r="G258" i="28"/>
  <c r="O258" i="28"/>
  <c r="L166" i="82"/>
  <c r="F166" i="82"/>
  <c r="L167" i="82"/>
  <c r="F167" i="82"/>
  <c r="G498" i="28"/>
  <c r="C579" i="28"/>
  <c r="C278" i="28"/>
  <c r="C373" i="82"/>
  <c r="C875" i="28"/>
  <c r="C561" i="28"/>
  <c r="C499" i="28"/>
  <c r="C121" i="82"/>
  <c r="C230" i="28"/>
  <c r="C577" i="28"/>
  <c r="C510" i="28"/>
  <c r="C400" i="82"/>
  <c r="C381" i="82"/>
  <c r="C66" i="28"/>
  <c r="M561" i="114" l="1"/>
  <c r="J561" i="114"/>
  <c r="G561" i="114"/>
  <c r="O561" i="114"/>
  <c r="Q561" i="114"/>
  <c r="S561" i="114"/>
  <c r="J875" i="114"/>
  <c r="G875" i="114"/>
  <c r="O875" i="114"/>
  <c r="M875" i="114"/>
  <c r="Q875" i="114"/>
  <c r="S875" i="114"/>
  <c r="M577" i="28"/>
  <c r="Q577" i="28"/>
  <c r="S577" i="28"/>
  <c r="M521" i="28"/>
  <c r="Q521" i="28"/>
  <c r="S521" i="28"/>
  <c r="M510" i="28"/>
  <c r="Q510" i="28"/>
  <c r="S510" i="28"/>
  <c r="M230" i="28"/>
  <c r="Q230" i="28"/>
  <c r="S230" i="28"/>
  <c r="M561" i="28"/>
  <c r="Q561" i="28"/>
  <c r="S561" i="28"/>
  <c r="M278" i="28"/>
  <c r="Q278" i="28"/>
  <c r="S278" i="28"/>
  <c r="M472" i="28"/>
  <c r="Q472" i="28"/>
  <c r="S472" i="28"/>
  <c r="M66" i="28"/>
  <c r="Q66" i="28"/>
  <c r="S66" i="28"/>
  <c r="M875" i="28"/>
  <c r="Q875" i="28"/>
  <c r="S875" i="28"/>
  <c r="M579" i="28"/>
  <c r="Q579" i="28"/>
  <c r="S579" i="28"/>
  <c r="M478" i="28"/>
  <c r="Q478" i="28"/>
  <c r="S478" i="28"/>
  <c r="M876" i="28"/>
  <c r="Q876" i="28"/>
  <c r="S876" i="28"/>
  <c r="M499" i="28"/>
  <c r="Q499" i="28"/>
  <c r="S499" i="28"/>
  <c r="M459" i="28"/>
  <c r="Q459" i="28"/>
  <c r="S459" i="28"/>
  <c r="M87" i="28"/>
  <c r="Q87" i="28"/>
  <c r="S87" i="28"/>
  <c r="L349" i="82"/>
  <c r="F349" i="82"/>
  <c r="O521" i="28"/>
  <c r="J521" i="28"/>
  <c r="G521" i="28"/>
  <c r="L410" i="82"/>
  <c r="F410" i="82"/>
  <c r="O459" i="28"/>
  <c r="J459" i="28"/>
  <c r="G459" i="28"/>
  <c r="C527" i="28"/>
  <c r="C133" i="28"/>
  <c r="C416" i="82"/>
  <c r="J472" i="28"/>
  <c r="G472" i="28"/>
  <c r="O472" i="28"/>
  <c r="L362" i="82"/>
  <c r="F362" i="82"/>
  <c r="C411" i="82"/>
  <c r="C88" i="28"/>
  <c r="C522" i="28"/>
  <c r="O87" i="28"/>
  <c r="J87" i="28"/>
  <c r="G87" i="28"/>
  <c r="J66" i="28"/>
  <c r="J510" i="28"/>
  <c r="J499" i="28"/>
  <c r="J577" i="28"/>
  <c r="J875" i="28"/>
  <c r="J278" i="28"/>
  <c r="J478" i="28"/>
  <c r="J230" i="28"/>
  <c r="J561" i="28"/>
  <c r="J579" i="28"/>
  <c r="J876" i="28"/>
  <c r="G66" i="28"/>
  <c r="O66" i="28"/>
  <c r="G561" i="28"/>
  <c r="O561" i="28"/>
  <c r="L400" i="82"/>
  <c r="F400" i="82"/>
  <c r="G875" i="28"/>
  <c r="O875" i="28"/>
  <c r="L766" i="82"/>
  <c r="F766" i="82"/>
  <c r="L765" i="82"/>
  <c r="F765" i="82"/>
  <c r="L381" i="82"/>
  <c r="F381" i="82"/>
  <c r="G510" i="28"/>
  <c r="O510" i="28"/>
  <c r="O499" i="28"/>
  <c r="G876" i="28"/>
  <c r="O876" i="28"/>
  <c r="L450" i="82"/>
  <c r="F450" i="82"/>
  <c r="G577" i="28"/>
  <c r="O577" i="28"/>
  <c r="L121" i="82"/>
  <c r="F121" i="82"/>
  <c r="G278" i="28"/>
  <c r="O278" i="28"/>
  <c r="G478" i="28"/>
  <c r="O478" i="28"/>
  <c r="L168" i="82"/>
  <c r="F168" i="82"/>
  <c r="G230" i="28"/>
  <c r="O230" i="28"/>
  <c r="L373" i="82"/>
  <c r="F373" i="82"/>
  <c r="G579" i="28"/>
  <c r="O579" i="28"/>
  <c r="L368" i="82"/>
  <c r="F368" i="82"/>
  <c r="L468" i="82"/>
  <c r="F468" i="82"/>
  <c r="G499" i="28"/>
  <c r="C401" i="82"/>
  <c r="C511" i="28"/>
  <c r="C122" i="82"/>
  <c r="C231" i="28"/>
  <c r="C67" i="28"/>
  <c r="M67" i="28" l="1"/>
  <c r="Q67" i="28"/>
  <c r="S67" i="28"/>
  <c r="M231" i="28"/>
  <c r="Q231" i="28"/>
  <c r="S231" i="28"/>
  <c r="M88" i="28"/>
  <c r="Q88" i="28"/>
  <c r="S88" i="28"/>
  <c r="M527" i="28"/>
  <c r="Q527" i="28"/>
  <c r="S527" i="28"/>
  <c r="M522" i="28"/>
  <c r="Q522" i="28"/>
  <c r="S522" i="28"/>
  <c r="M511" i="28"/>
  <c r="Q511" i="28"/>
  <c r="S511" i="28"/>
  <c r="M133" i="28"/>
  <c r="Q133" i="28"/>
  <c r="S133" i="28"/>
  <c r="C412" i="82"/>
  <c r="C523" i="28"/>
  <c r="C89" i="28"/>
  <c r="G88" i="28"/>
  <c r="J88" i="28"/>
  <c r="O88" i="28"/>
  <c r="L416" i="82"/>
  <c r="F416" i="82"/>
  <c r="G527" i="28"/>
  <c r="J527" i="28"/>
  <c r="O527" i="28"/>
  <c r="C422" i="82"/>
  <c r="C533" i="28"/>
  <c r="O522" i="28"/>
  <c r="J522" i="28"/>
  <c r="G522" i="28"/>
  <c r="L411" i="82"/>
  <c r="F411" i="82"/>
  <c r="C417" i="82"/>
  <c r="C528" i="28"/>
  <c r="C134" i="28"/>
  <c r="O133" i="28"/>
  <c r="J133" i="28"/>
  <c r="G133" i="28"/>
  <c r="F55" i="82"/>
  <c r="J67" i="28"/>
  <c r="J231" i="28"/>
  <c r="J511" i="28"/>
  <c r="C382" i="82"/>
  <c r="L401" i="82"/>
  <c r="F401" i="82"/>
  <c r="G67" i="28"/>
  <c r="O67" i="28"/>
  <c r="G511" i="28"/>
  <c r="O511" i="28"/>
  <c r="G231" i="28"/>
  <c r="O231" i="28"/>
  <c r="C374" i="82"/>
  <c r="L122" i="82"/>
  <c r="F122" i="82"/>
  <c r="C512" i="28"/>
  <c r="C402" i="82"/>
  <c r="C68" i="28"/>
  <c r="C123" i="82"/>
  <c r="C232" i="28"/>
  <c r="M232" i="28" l="1"/>
  <c r="Q232" i="28"/>
  <c r="S232" i="28"/>
  <c r="M512" i="28"/>
  <c r="Q512" i="28"/>
  <c r="S512" i="28"/>
  <c r="M134" i="28"/>
  <c r="Q134" i="28"/>
  <c r="S134" i="28"/>
  <c r="M533" i="28"/>
  <c r="Q533" i="28"/>
  <c r="S533" i="28"/>
  <c r="M68" i="28"/>
  <c r="Q68" i="28"/>
  <c r="S68" i="28"/>
  <c r="M528" i="28"/>
  <c r="Q528" i="28"/>
  <c r="S528" i="28"/>
  <c r="M89" i="28"/>
  <c r="Q89" i="28"/>
  <c r="S89" i="28"/>
  <c r="M523" i="28"/>
  <c r="Q523" i="28"/>
  <c r="S523" i="28"/>
  <c r="O134" i="28"/>
  <c r="J134" i="28"/>
  <c r="G134" i="28"/>
  <c r="C418" i="82"/>
  <c r="C529" i="28"/>
  <c r="C135" i="28"/>
  <c r="F417" i="82"/>
  <c r="L417" i="82"/>
  <c r="G533" i="28"/>
  <c r="J533" i="28"/>
  <c r="O533" i="28"/>
  <c r="C423" i="82"/>
  <c r="C534" i="28"/>
  <c r="G523" i="28"/>
  <c r="O523" i="28"/>
  <c r="J523" i="28"/>
  <c r="L412" i="82"/>
  <c r="F412" i="82"/>
  <c r="G528" i="28"/>
  <c r="J528" i="28"/>
  <c r="O528" i="28"/>
  <c r="F56" i="82"/>
  <c r="L422" i="82"/>
  <c r="F422" i="82"/>
  <c r="G89" i="28"/>
  <c r="J89" i="28"/>
  <c r="O89" i="28"/>
  <c r="C413" i="82"/>
  <c r="C524" i="28"/>
  <c r="C90" i="28"/>
  <c r="J68" i="28"/>
  <c r="J512" i="28"/>
  <c r="J232" i="28"/>
  <c r="G512" i="28"/>
  <c r="O512" i="28"/>
  <c r="L382" i="82"/>
  <c r="F382" i="82"/>
  <c r="G68" i="28"/>
  <c r="O68" i="28"/>
  <c r="L402" i="82"/>
  <c r="F402" i="82"/>
  <c r="L123" i="82"/>
  <c r="F123" i="82"/>
  <c r="G232" i="28"/>
  <c r="O232" i="28"/>
  <c r="L374" i="82"/>
  <c r="F374" i="82"/>
  <c r="C233" i="28"/>
  <c r="C403" i="82"/>
  <c r="C513" i="28"/>
  <c r="C69" i="28"/>
  <c r="M513" i="28" l="1"/>
  <c r="Q513" i="28"/>
  <c r="S513" i="28"/>
  <c r="M90" i="28"/>
  <c r="Q90" i="28"/>
  <c r="S90" i="28"/>
  <c r="M524" i="28"/>
  <c r="Q524" i="28"/>
  <c r="S524" i="28"/>
  <c r="M135" i="28"/>
  <c r="Q135" i="28"/>
  <c r="S135" i="28"/>
  <c r="M69" i="28"/>
  <c r="Q69" i="28"/>
  <c r="S69" i="28"/>
  <c r="M233" i="28"/>
  <c r="Q233" i="28"/>
  <c r="S233" i="28"/>
  <c r="M529" i="28"/>
  <c r="Q529" i="28"/>
  <c r="S529" i="28"/>
  <c r="M534" i="28"/>
  <c r="Q534" i="28"/>
  <c r="S534" i="28"/>
  <c r="G524" i="28"/>
  <c r="J524" i="28"/>
  <c r="O524" i="28"/>
  <c r="J534" i="28"/>
  <c r="G534" i="28"/>
  <c r="O534" i="28"/>
  <c r="C424" i="82"/>
  <c r="C535" i="28"/>
  <c r="O135" i="28"/>
  <c r="J135" i="28"/>
  <c r="G135" i="28"/>
  <c r="L418" i="82"/>
  <c r="F418" i="82"/>
  <c r="F57" i="82"/>
  <c r="C414" i="82"/>
  <c r="C525" i="28"/>
  <c r="C91" i="28"/>
  <c r="O90" i="28"/>
  <c r="J90" i="28"/>
  <c r="G90" i="28"/>
  <c r="F413" i="82"/>
  <c r="L413" i="82"/>
  <c r="L423" i="82"/>
  <c r="F423" i="82"/>
  <c r="G529" i="28"/>
  <c r="J529" i="28"/>
  <c r="O529" i="28"/>
  <c r="C419" i="82"/>
  <c r="C136" i="28"/>
  <c r="C530" i="28"/>
  <c r="J513" i="28"/>
  <c r="J69" i="28"/>
  <c r="J233" i="28"/>
  <c r="G69" i="28"/>
  <c r="O69" i="28"/>
  <c r="L403" i="82"/>
  <c r="F403" i="82"/>
  <c r="G513" i="28"/>
  <c r="O513" i="28"/>
  <c r="G233" i="28"/>
  <c r="O233" i="28"/>
  <c r="C404" i="82"/>
  <c r="C514" i="28"/>
  <c r="C70" i="28"/>
  <c r="M136" i="28" l="1"/>
  <c r="Q136" i="28"/>
  <c r="S136" i="28"/>
  <c r="M91" i="28"/>
  <c r="Q91" i="28"/>
  <c r="S91" i="28"/>
  <c r="M535" i="28"/>
  <c r="Q535" i="28"/>
  <c r="S535" i="28"/>
  <c r="M70" i="28"/>
  <c r="Q70" i="28"/>
  <c r="S70" i="28"/>
  <c r="M525" i="28"/>
  <c r="Q525" i="28"/>
  <c r="S525" i="28"/>
  <c r="M514" i="28"/>
  <c r="Q514" i="28"/>
  <c r="S514" i="28"/>
  <c r="M530" i="28"/>
  <c r="Q530" i="28"/>
  <c r="S530" i="28"/>
  <c r="C420" i="82"/>
  <c r="C531" i="28"/>
  <c r="C137" i="28"/>
  <c r="J136" i="28"/>
  <c r="O136" i="28"/>
  <c r="G136" i="28"/>
  <c r="L419" i="82"/>
  <c r="F419" i="82"/>
  <c r="J91" i="28"/>
  <c r="G91" i="28"/>
  <c r="O91" i="28"/>
  <c r="L414" i="82"/>
  <c r="F414" i="82"/>
  <c r="J535" i="28"/>
  <c r="G535" i="28"/>
  <c r="O535" i="28"/>
  <c r="L424" i="82"/>
  <c r="F424" i="82"/>
  <c r="J530" i="28"/>
  <c r="G530" i="28"/>
  <c r="O530" i="28"/>
  <c r="F58" i="82"/>
  <c r="C92" i="28"/>
  <c r="J525" i="28"/>
  <c r="O525" i="28"/>
  <c r="G525" i="28"/>
  <c r="C425" i="82"/>
  <c r="C536" i="28"/>
  <c r="J514" i="28"/>
  <c r="J70" i="28"/>
  <c r="L404" i="82"/>
  <c r="F404" i="82"/>
  <c r="G70" i="28"/>
  <c r="O70" i="28"/>
  <c r="G514" i="28"/>
  <c r="O514" i="28"/>
  <c r="C71" i="28"/>
  <c r="C515" i="28"/>
  <c r="C405" i="82"/>
  <c r="M71" i="28" l="1"/>
  <c r="Q71" i="28"/>
  <c r="S71" i="28"/>
  <c r="M92" i="28"/>
  <c r="Q92" i="28"/>
  <c r="S92" i="28"/>
  <c r="M531" i="28"/>
  <c r="Q531" i="28"/>
  <c r="S531" i="28"/>
  <c r="M536" i="28"/>
  <c r="Q536" i="28"/>
  <c r="S536" i="28"/>
  <c r="M515" i="28"/>
  <c r="Q515" i="28"/>
  <c r="S515" i="28"/>
  <c r="M137" i="28"/>
  <c r="Q137" i="28"/>
  <c r="S137" i="28"/>
  <c r="J536" i="28"/>
  <c r="O536" i="28"/>
  <c r="G536" i="28"/>
  <c r="C93" i="28"/>
  <c r="J137" i="28"/>
  <c r="G137" i="28"/>
  <c r="O137" i="28"/>
  <c r="L420" i="82"/>
  <c r="F420" i="82"/>
  <c r="C426" i="82"/>
  <c r="C537" i="28"/>
  <c r="L425" i="82"/>
  <c r="F425" i="82"/>
  <c r="J92" i="28"/>
  <c r="O92" i="28"/>
  <c r="G92" i="28"/>
  <c r="C138" i="28"/>
  <c r="J531" i="28"/>
  <c r="O531" i="28"/>
  <c r="G531" i="28"/>
  <c r="F59" i="82"/>
  <c r="J515" i="28"/>
  <c r="J71" i="28"/>
  <c r="L405" i="82"/>
  <c r="F405" i="82"/>
  <c r="G515" i="28"/>
  <c r="O515" i="28"/>
  <c r="G71" i="28"/>
  <c r="O71" i="28"/>
  <c r="C516" i="28"/>
  <c r="C406" i="82"/>
  <c r="C72" i="28"/>
  <c r="M516" i="28" l="1"/>
  <c r="Q516" i="28"/>
  <c r="S516" i="28"/>
  <c r="M138" i="28"/>
  <c r="Q138" i="28"/>
  <c r="S138" i="28"/>
  <c r="M93" i="28"/>
  <c r="Q93" i="28"/>
  <c r="S93" i="28"/>
  <c r="M72" i="28"/>
  <c r="Q72" i="28"/>
  <c r="S72" i="28"/>
  <c r="M537" i="28"/>
  <c r="Q537" i="28"/>
  <c r="S537" i="28"/>
  <c r="C139" i="28"/>
  <c r="F60" i="82"/>
  <c r="L426" i="82"/>
  <c r="F426" i="82"/>
  <c r="C94" i="28"/>
  <c r="J138" i="28"/>
  <c r="O138" i="28"/>
  <c r="G138" i="28"/>
  <c r="J537" i="28"/>
  <c r="G537" i="28"/>
  <c r="O537" i="28"/>
  <c r="J93" i="28"/>
  <c r="G93" i="28"/>
  <c r="O93" i="28"/>
  <c r="J516" i="28"/>
  <c r="J72" i="28"/>
  <c r="G72" i="28"/>
  <c r="O72" i="28"/>
  <c r="L406" i="82"/>
  <c r="F406" i="82"/>
  <c r="G516" i="28"/>
  <c r="O516" i="28"/>
  <c r="C73" i="28"/>
  <c r="C517" i="28"/>
  <c r="C407" i="82"/>
  <c r="M517" i="28" l="1"/>
  <c r="Q517" i="28"/>
  <c r="S517" i="28"/>
  <c r="M73" i="28"/>
  <c r="Q73" i="28"/>
  <c r="S73" i="28"/>
  <c r="M139" i="28"/>
  <c r="Q139" i="28"/>
  <c r="S139" i="28"/>
  <c r="M94" i="28"/>
  <c r="Q94" i="28"/>
  <c r="S94" i="28"/>
  <c r="J139" i="28"/>
  <c r="G139" i="28"/>
  <c r="O139" i="28"/>
  <c r="J94" i="28"/>
  <c r="G94" i="28"/>
  <c r="O94" i="28"/>
  <c r="C140" i="28"/>
  <c r="F61" i="82"/>
  <c r="J73" i="28"/>
  <c r="J517" i="28"/>
  <c r="L407" i="82"/>
  <c r="F407" i="82"/>
  <c r="G73" i="28"/>
  <c r="O73" i="28"/>
  <c r="G517" i="28"/>
  <c r="O517" i="28"/>
  <c r="C518" i="28"/>
  <c r="M518" i="28" l="1"/>
  <c r="Q518" i="28"/>
  <c r="S518" i="28"/>
  <c r="M140" i="28"/>
  <c r="Q140" i="28"/>
  <c r="S140" i="28"/>
  <c r="G140" i="28"/>
  <c r="O140" i="28"/>
  <c r="J140" i="28"/>
  <c r="C141" i="28"/>
  <c r="J518" i="28"/>
  <c r="G518" i="28"/>
  <c r="O518" i="28"/>
  <c r="M141" i="28" l="1"/>
  <c r="Q141" i="28"/>
  <c r="S141" i="28"/>
  <c r="J141" i="28"/>
  <c r="O141" i="28"/>
  <c r="G141" i="28"/>
  <c r="F67" i="82" l="1"/>
  <c r="D10" i="88" l="1"/>
  <c r="F10" i="88" s="1"/>
  <c r="J11" i="88" s="1"/>
  <c r="F798" i="82"/>
  <c r="L800" i="82" l="1"/>
  <c r="K222" i="82"/>
  <c r="L222" i="82" l="1"/>
  <c r="L798" i="82" s="1"/>
  <c r="L801" i="82" l="1"/>
  <c r="Q430" i="28" l="1"/>
  <c r="S430" i="28"/>
  <c r="Q657" i="28"/>
  <c r="S657" i="28"/>
  <c r="Q660" i="28"/>
  <c r="S660" i="28"/>
  <c r="Q421" i="28"/>
  <c r="S421" i="28"/>
  <c r="Q655" i="28"/>
  <c r="S655" i="28"/>
  <c r="Q432" i="28"/>
  <c r="S432" i="28"/>
  <c r="Q413" i="28"/>
  <c r="S413" i="28"/>
  <c r="Q663" i="28"/>
  <c r="S663" i="28"/>
  <c r="Q661" i="28"/>
  <c r="S661" i="28"/>
  <c r="Q422" i="28"/>
  <c r="S422" i="28"/>
  <c r="Q656" i="28"/>
  <c r="S656" i="28"/>
  <c r="Q659" i="28"/>
  <c r="S659" i="28"/>
  <c r="Q671" i="28"/>
  <c r="S671" i="28"/>
  <c r="Q420" i="28"/>
  <c r="S420" i="28"/>
  <c r="Q658" i="28"/>
  <c r="S658" i="28"/>
  <c r="O660" i="28"/>
  <c r="J660" i="28"/>
  <c r="M660" i="28"/>
  <c r="G660" i="28"/>
  <c r="O421" i="28"/>
  <c r="M421" i="28"/>
  <c r="G421" i="28"/>
  <c r="J421" i="28"/>
  <c r="O655" i="28"/>
  <c r="M655" i="28"/>
  <c r="J655" i="28"/>
  <c r="G655" i="28"/>
  <c r="O432" i="28"/>
  <c r="J432" i="28"/>
  <c r="M432" i="28"/>
  <c r="G432" i="28"/>
  <c r="O413" i="28"/>
  <c r="M413" i="28"/>
  <c r="J413" i="28"/>
  <c r="G413" i="28"/>
  <c r="M663" i="28"/>
  <c r="O663" i="28"/>
  <c r="J663" i="28"/>
  <c r="G663" i="28"/>
  <c r="O661" i="28"/>
  <c r="M661" i="28"/>
  <c r="J661" i="28"/>
  <c r="G661" i="28"/>
  <c r="O422" i="28"/>
  <c r="M422" i="28"/>
  <c r="J422" i="28"/>
  <c r="G422" i="28"/>
  <c r="O656" i="28"/>
  <c r="M656" i="28"/>
  <c r="J656" i="28"/>
  <c r="G656" i="28"/>
  <c r="O659" i="28"/>
  <c r="M659" i="28"/>
  <c r="J659" i="28"/>
  <c r="G659" i="28"/>
  <c r="M671" i="28"/>
  <c r="O671" i="28"/>
  <c r="J671" i="28"/>
  <c r="G671" i="28"/>
  <c r="M420" i="28"/>
  <c r="O420" i="28"/>
  <c r="J420" i="28"/>
  <c r="G420" i="28"/>
  <c r="M658" i="28"/>
  <c r="O658" i="28"/>
  <c r="J658" i="28"/>
  <c r="G658" i="28"/>
  <c r="M430" i="28"/>
  <c r="O430" i="28"/>
  <c r="J430" i="28"/>
  <c r="G430" i="28"/>
  <c r="O657" i="28"/>
  <c r="M657" i="28"/>
  <c r="J657" i="28"/>
  <c r="G657" i="28"/>
  <c r="Q431" i="28" l="1"/>
  <c r="S431" i="28"/>
  <c r="O431" i="28"/>
  <c r="M431" i="28"/>
  <c r="J431" i="28"/>
  <c r="G431" i="28"/>
  <c r="Q280" i="28" l="1"/>
  <c r="S280" i="28"/>
  <c r="Q327" i="28"/>
  <c r="S327" i="28"/>
  <c r="O327" i="28"/>
  <c r="J327" i="28"/>
  <c r="M327" i="28"/>
  <c r="G327" i="28"/>
  <c r="O280" i="28"/>
  <c r="M280" i="28"/>
  <c r="J280" i="28"/>
  <c r="G280" i="28"/>
  <c r="Q437" i="28" l="1"/>
  <c r="S437" i="28"/>
  <c r="Q326" i="28"/>
  <c r="S326" i="28"/>
  <c r="Q281" i="28"/>
  <c r="S281" i="28"/>
  <c r="Q541" i="28"/>
  <c r="S541" i="28"/>
  <c r="Q360" i="28"/>
  <c r="S360" i="28"/>
  <c r="O437" i="28"/>
  <c r="M437" i="28"/>
  <c r="J437" i="28"/>
  <c r="G437" i="28"/>
  <c r="O541" i="28"/>
  <c r="M541" i="28"/>
  <c r="J541" i="28"/>
  <c r="G541" i="28"/>
  <c r="O360" i="28"/>
  <c r="M360" i="28"/>
  <c r="J360" i="28"/>
  <c r="G360" i="28"/>
  <c r="M281" i="28"/>
  <c r="O281" i="28"/>
  <c r="J281" i="28"/>
  <c r="G281" i="28"/>
  <c r="O326" i="28"/>
  <c r="M326" i="28"/>
  <c r="J326" i="28"/>
  <c r="G326" i="28"/>
  <c r="Q332" i="28" l="1"/>
  <c r="S332" i="28"/>
  <c r="Q335" i="28"/>
  <c r="S335" i="28"/>
  <c r="Q33" i="28"/>
  <c r="S33" i="28"/>
  <c r="Q331" i="28"/>
  <c r="S331" i="28"/>
  <c r="Q337" i="28"/>
  <c r="S337" i="28"/>
  <c r="Q641" i="28"/>
  <c r="S641" i="28"/>
  <c r="Q336" i="28"/>
  <c r="S336" i="28"/>
  <c r="Q333" i="28"/>
  <c r="S333" i="28"/>
  <c r="Q207" i="28"/>
  <c r="S207" i="28"/>
  <c r="Q603" i="28"/>
  <c r="S603" i="28"/>
  <c r="Q320" i="28"/>
  <c r="S320" i="28"/>
  <c r="Q47" i="28"/>
  <c r="S47" i="28"/>
  <c r="O333" i="28"/>
  <c r="M333" i="28"/>
  <c r="J333" i="28"/>
  <c r="G333" i="28"/>
  <c r="M207" i="28"/>
  <c r="O207" i="28"/>
  <c r="J207" i="28"/>
  <c r="G207" i="28"/>
  <c r="O603" i="28"/>
  <c r="M603" i="28"/>
  <c r="J603" i="28"/>
  <c r="G603" i="28"/>
  <c r="O337" i="28"/>
  <c r="M337" i="28"/>
  <c r="J337" i="28"/>
  <c r="G337" i="28"/>
  <c r="J641" i="28"/>
  <c r="M641" i="28"/>
  <c r="G641" i="28"/>
  <c r="O641" i="28"/>
  <c r="M336" i="28"/>
  <c r="O336" i="28"/>
  <c r="J336" i="28"/>
  <c r="G336" i="28"/>
  <c r="M332" i="28"/>
  <c r="O332" i="28"/>
  <c r="J332" i="28"/>
  <c r="G332" i="28"/>
  <c r="O335" i="28"/>
  <c r="M335" i="28"/>
  <c r="J335" i="28"/>
  <c r="G335" i="28"/>
  <c r="O33" i="28"/>
  <c r="M33" i="28"/>
  <c r="J33" i="28"/>
  <c r="G33" i="28"/>
  <c r="O331" i="28"/>
  <c r="M331" i="28"/>
  <c r="J331" i="28"/>
  <c r="G331" i="28"/>
  <c r="M320" i="28"/>
  <c r="O320" i="28"/>
  <c r="J320" i="28"/>
  <c r="G320" i="28"/>
  <c r="M47" i="28"/>
  <c r="O47" i="28"/>
  <c r="J47" i="28"/>
  <c r="G47" i="28"/>
  <c r="Q386" i="28" l="1"/>
  <c r="S386" i="28"/>
  <c r="Q540" i="28"/>
  <c r="S540" i="28"/>
  <c r="Q208" i="28"/>
  <c r="S208" i="28"/>
  <c r="Q636" i="28"/>
  <c r="S636" i="28"/>
  <c r="Q634" i="28"/>
  <c r="S634" i="28"/>
  <c r="M540" i="28"/>
  <c r="O540" i="28"/>
  <c r="J540" i="28"/>
  <c r="G540" i="28"/>
  <c r="O636" i="28"/>
  <c r="M636" i="28"/>
  <c r="J636" i="28"/>
  <c r="G636" i="28"/>
  <c r="G13" i="88"/>
  <c r="O208" i="28"/>
  <c r="M208" i="28"/>
  <c r="J208" i="28"/>
  <c r="G208" i="28"/>
  <c r="O386" i="28"/>
  <c r="M386" i="28"/>
  <c r="J386" i="28"/>
  <c r="G386" i="28"/>
  <c r="O634" i="28"/>
  <c r="J634" i="28"/>
  <c r="M634" i="28"/>
  <c r="G634" i="28"/>
  <c r="Q81" i="28" l="1"/>
  <c r="S81" i="28"/>
  <c r="Q800" i="28"/>
  <c r="S800" i="28"/>
  <c r="Q698" i="28"/>
  <c r="S698" i="28"/>
  <c r="Q843" i="28"/>
  <c r="S843" i="28"/>
  <c r="Q593" i="28"/>
  <c r="S593" i="28"/>
  <c r="Q844" i="28"/>
  <c r="S844" i="28"/>
  <c r="Q678" i="28"/>
  <c r="S678" i="28"/>
  <c r="Q209" i="28"/>
  <c r="S209" i="28"/>
  <c r="Q832" i="28"/>
  <c r="S832" i="28"/>
  <c r="M800" i="28"/>
  <c r="O800" i="28"/>
  <c r="J800" i="28"/>
  <c r="G800" i="28"/>
  <c r="O843" i="28"/>
  <c r="J843" i="28"/>
  <c r="M843" i="28"/>
  <c r="G843" i="28"/>
  <c r="O593" i="28"/>
  <c r="J593" i="28"/>
  <c r="M593" i="28"/>
  <c r="G593" i="28"/>
  <c r="O209" i="28"/>
  <c r="M209" i="28"/>
  <c r="J209" i="28"/>
  <c r="G209" i="28"/>
  <c r="M832" i="28"/>
  <c r="O832" i="28"/>
  <c r="J832" i="28"/>
  <c r="G832" i="28"/>
  <c r="O844" i="28"/>
  <c r="M844" i="28"/>
  <c r="J844" i="28"/>
  <c r="G844" i="28"/>
  <c r="O81" i="28"/>
  <c r="M81" i="28"/>
  <c r="J81" i="28"/>
  <c r="G81" i="28"/>
  <c r="O678" i="28"/>
  <c r="M678" i="28"/>
  <c r="J678" i="28"/>
  <c r="G678" i="28"/>
  <c r="O698" i="28"/>
  <c r="M698" i="28"/>
  <c r="J698" i="28"/>
  <c r="G698" i="28"/>
  <c r="Q82" i="28" l="1"/>
  <c r="S82" i="28"/>
  <c r="Q127" i="28"/>
  <c r="S127" i="28"/>
  <c r="Q177" i="28"/>
  <c r="S177" i="28"/>
  <c r="Q313" i="28"/>
  <c r="S313" i="28"/>
  <c r="Q359" i="28"/>
  <c r="S359" i="28"/>
  <c r="Q643" i="28"/>
  <c r="S643" i="28"/>
  <c r="Q210" i="28"/>
  <c r="S210" i="28"/>
  <c r="Q703" i="28"/>
  <c r="S703" i="28"/>
  <c r="Q801" i="28"/>
  <c r="S801" i="28"/>
  <c r="Q38" i="28"/>
  <c r="S38" i="28"/>
  <c r="O801" i="28"/>
  <c r="M801" i="28"/>
  <c r="J801" i="28"/>
  <c r="G801" i="28"/>
  <c r="M82" i="28"/>
  <c r="O82" i="28"/>
  <c r="J82" i="28"/>
  <c r="G82" i="28"/>
  <c r="M177" i="28"/>
  <c r="O177" i="28"/>
  <c r="J177" i="28"/>
  <c r="G177" i="28"/>
  <c r="M127" i="28"/>
  <c r="O127" i="28"/>
  <c r="J127" i="28"/>
  <c r="G127" i="28"/>
  <c r="O313" i="28"/>
  <c r="J313" i="28"/>
  <c r="M313" i="28"/>
  <c r="G313" i="28"/>
  <c r="O359" i="28"/>
  <c r="J359" i="28"/>
  <c r="G359" i="28"/>
  <c r="M359" i="28"/>
  <c r="M643" i="28"/>
  <c r="O643" i="28"/>
  <c r="G643" i="28"/>
  <c r="J643" i="28"/>
  <c r="M38" i="28"/>
  <c r="O38" i="28"/>
  <c r="J38" i="28"/>
  <c r="G38" i="28"/>
  <c r="M210" i="28"/>
  <c r="O210" i="28"/>
  <c r="J210" i="28"/>
  <c r="G210" i="28"/>
  <c r="O703" i="28"/>
  <c r="M703" i="28"/>
  <c r="J703" i="28"/>
  <c r="G703" i="28"/>
  <c r="Q448" i="28" l="1"/>
  <c r="S448" i="28"/>
  <c r="Q802" i="28"/>
  <c r="S802" i="28"/>
  <c r="Q454" i="28"/>
  <c r="S454" i="28"/>
  <c r="Q178" i="28"/>
  <c r="S178" i="28"/>
  <c r="Q83" i="28"/>
  <c r="S83" i="28"/>
  <c r="Q128" i="28"/>
  <c r="S128" i="28"/>
  <c r="O448" i="28"/>
  <c r="M448" i="28"/>
  <c r="J448" i="28"/>
  <c r="G448" i="28"/>
  <c r="O802" i="28"/>
  <c r="J802" i="28"/>
  <c r="G802" i="28"/>
  <c r="M802" i="28"/>
  <c r="O128" i="28"/>
  <c r="J128" i="28"/>
  <c r="M128" i="28"/>
  <c r="G128" i="28"/>
  <c r="M454" i="28"/>
  <c r="O454" i="28"/>
  <c r="J454" i="28"/>
  <c r="G454" i="28"/>
  <c r="M178" i="28"/>
  <c r="O178" i="28"/>
  <c r="J178" i="28"/>
  <c r="G178" i="28"/>
  <c r="M83" i="28"/>
  <c r="O83" i="28"/>
  <c r="J83" i="28"/>
  <c r="G83" i="28"/>
  <c r="Q449" i="28" l="1"/>
  <c r="S449" i="28"/>
  <c r="Q455" i="28"/>
  <c r="S455" i="28"/>
  <c r="Q84" i="28"/>
  <c r="S84" i="28"/>
  <c r="Q803" i="28"/>
  <c r="S803" i="28"/>
  <c r="Q129" i="28"/>
  <c r="S129" i="28"/>
  <c r="Q677" i="28"/>
  <c r="S677" i="28"/>
  <c r="Q179" i="28"/>
  <c r="S179" i="28"/>
  <c r="Q495" i="28"/>
  <c r="S495" i="28"/>
  <c r="M449" i="28"/>
  <c r="O449" i="28"/>
  <c r="J449" i="28"/>
  <c r="G449" i="28"/>
  <c r="O84" i="28"/>
  <c r="M84" i="28"/>
  <c r="J84" i="28"/>
  <c r="G84" i="28"/>
  <c r="O495" i="28"/>
  <c r="M495" i="28"/>
  <c r="J495" i="28"/>
  <c r="G495" i="28"/>
  <c r="O803" i="28"/>
  <c r="M803" i="28"/>
  <c r="J803" i="28"/>
  <c r="G803" i="28"/>
  <c r="O455" i="28"/>
  <c r="M455" i="28"/>
  <c r="J455" i="28"/>
  <c r="G455" i="28"/>
  <c r="O129" i="28"/>
  <c r="M129" i="28"/>
  <c r="J129" i="28"/>
  <c r="G129" i="28"/>
  <c r="O677" i="28"/>
  <c r="M677" i="28"/>
  <c r="J677" i="28"/>
  <c r="G677" i="28"/>
  <c r="O179" i="28"/>
  <c r="M179" i="28"/>
  <c r="J179" i="28"/>
  <c r="G179" i="28"/>
  <c r="Q456" i="28" l="1"/>
  <c r="S456" i="28"/>
  <c r="Q130" i="28"/>
  <c r="S130" i="28"/>
  <c r="Q488" i="28"/>
  <c r="S488" i="28"/>
  <c r="Q85" i="28"/>
  <c r="S85" i="28"/>
  <c r="Q180" i="28"/>
  <c r="S180" i="28"/>
  <c r="Q450" i="28"/>
  <c r="S450" i="28"/>
  <c r="O456" i="28"/>
  <c r="J456" i="28"/>
  <c r="M456" i="28"/>
  <c r="G456" i="28"/>
  <c r="O450" i="28"/>
  <c r="M450" i="28"/>
  <c r="G450" i="28"/>
  <c r="J450" i="28"/>
  <c r="M130" i="28"/>
  <c r="O130" i="28"/>
  <c r="J130" i="28"/>
  <c r="G130" i="28"/>
  <c r="M488" i="28"/>
  <c r="O488" i="28"/>
  <c r="J488" i="28"/>
  <c r="G488" i="28"/>
  <c r="O85" i="28"/>
  <c r="M85" i="28"/>
  <c r="J85" i="28"/>
  <c r="G85" i="28"/>
  <c r="S489" i="28"/>
  <c r="O180" i="28"/>
  <c r="M180" i="28"/>
  <c r="J180" i="28"/>
  <c r="G180" i="28"/>
  <c r="Q481" i="28" l="1"/>
  <c r="S481" i="28"/>
  <c r="Q457" i="28"/>
  <c r="S457" i="28"/>
  <c r="Q451" i="28"/>
  <c r="S451" i="28"/>
  <c r="Q131" i="28"/>
  <c r="S131" i="28"/>
  <c r="O481" i="28"/>
  <c r="M481" i="28"/>
  <c r="J481" i="28"/>
  <c r="G481" i="28"/>
  <c r="O457" i="28"/>
  <c r="M457" i="28"/>
  <c r="J457" i="28"/>
  <c r="G457" i="28"/>
  <c r="M131" i="28"/>
  <c r="O131" i="28"/>
  <c r="G131" i="28"/>
  <c r="J131" i="28"/>
  <c r="O489" i="28"/>
  <c r="M489" i="28"/>
  <c r="J489" i="28"/>
  <c r="G489" i="28"/>
  <c r="O451" i="28"/>
  <c r="M451" i="28"/>
  <c r="G451" i="28"/>
  <c r="J451" i="28"/>
  <c r="Q479" i="28" l="1"/>
  <c r="S479" i="28"/>
  <c r="Q576" i="28"/>
  <c r="S576" i="28"/>
  <c r="Q482" i="28"/>
  <c r="S482" i="28"/>
  <c r="Q132" i="28"/>
  <c r="S132" i="28"/>
  <c r="Q490" i="28"/>
  <c r="S490" i="28"/>
  <c r="M479" i="28"/>
  <c r="O479" i="28"/>
  <c r="G479" i="28"/>
  <c r="J479" i="28"/>
  <c r="O132" i="28"/>
  <c r="G132" i="28"/>
  <c r="M132" i="28"/>
  <c r="J132" i="28"/>
  <c r="M576" i="28"/>
  <c r="O576" i="28"/>
  <c r="J576" i="28"/>
  <c r="G576" i="28"/>
  <c r="O482" i="28"/>
  <c r="M482" i="28"/>
  <c r="J482" i="28"/>
  <c r="G482" i="28"/>
  <c r="O490" i="28"/>
  <c r="M490" i="28"/>
  <c r="J490" i="28"/>
  <c r="G490" i="28"/>
  <c r="Q483" i="28" l="1"/>
  <c r="S483" i="28"/>
  <c r="Q491" i="28"/>
  <c r="S491" i="28"/>
  <c r="M483" i="28"/>
  <c r="O483" i="28"/>
  <c r="G483" i="28"/>
  <c r="J483" i="28"/>
  <c r="O491" i="28"/>
  <c r="M491" i="28"/>
  <c r="J491" i="28"/>
  <c r="G491" i="28"/>
  <c r="Q492" i="28" l="1"/>
  <c r="S492" i="28"/>
  <c r="Q484" i="28"/>
  <c r="S484" i="28"/>
  <c r="O484" i="28"/>
  <c r="M484" i="28"/>
  <c r="J484" i="28"/>
  <c r="G484" i="28"/>
  <c r="M492" i="28"/>
  <c r="O492" i="28"/>
  <c r="J492" i="28"/>
  <c r="G492" i="28"/>
  <c r="Q493" i="28" l="1"/>
  <c r="Q916" i="28" s="1"/>
  <c r="S493" i="28"/>
  <c r="S916" i="28" s="1"/>
  <c r="Q485" i="28"/>
  <c r="S485" i="28"/>
  <c r="O485" i="28"/>
  <c r="J485" i="28"/>
  <c r="G485" i="28"/>
  <c r="M485" i="28"/>
  <c r="O493" i="28"/>
  <c r="M493" i="28"/>
  <c r="M916" i="28" s="1"/>
  <c r="J493" i="28"/>
  <c r="G493" i="28"/>
  <c r="J916" i="28" l="1"/>
  <c r="D6" i="88" s="1"/>
  <c r="F6" i="88" s="1"/>
  <c r="D7" i="88"/>
  <c r="F7" i="88" s="1"/>
  <c r="G916" i="28"/>
  <c r="O916" i="28"/>
  <c r="Q921" i="28" s="1"/>
  <c r="G8" i="88"/>
  <c r="D5" i="88" l="1"/>
  <c r="F5" i="88" s="1"/>
  <c r="F8" i="88" s="1"/>
  <c r="F13" i="88" s="1"/>
  <c r="F14" i="88" l="1"/>
  <c r="F15" i="88" s="1"/>
  <c r="F19" i="88" s="1"/>
  <c r="F21" i="88" s="1"/>
  <c r="H8" i="88"/>
  <c r="F20" i="88" l="1"/>
  <c r="F22" i="88" s="1"/>
  <c r="F28" i="88" s="1"/>
  <c r="F29" i="88" s="1"/>
  <c r="F31" i="88" s="1"/>
  <c r="H13" i="88"/>
</calcChain>
</file>

<file path=xl/sharedStrings.xml><?xml version="1.0" encoding="utf-8"?>
<sst xmlns="http://schemas.openxmlformats.org/spreadsheetml/2006/main" count="22693" uniqueCount="5686">
  <si>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</si>
  <si>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</si>
  <si>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</si>
  <si>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</si>
  <si>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</si>
  <si>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</si>
  <si>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</si>
  <si>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</si>
  <si>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</si>
  <si>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</si>
  <si>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</si>
  <si>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</si>
  <si>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</si>
  <si>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</si>
  <si>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</si>
  <si>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</si>
  <si>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</si>
  <si>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</si>
  <si>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</si>
  <si>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</si>
  <si>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</si>
  <si>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</si>
  <si>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</si>
  <si>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</si>
  <si>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</si>
  <si>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</si>
  <si>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</si>
  <si>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</si>
  <si>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</si>
  <si>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</si>
  <si>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</si>
  <si>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</si>
  <si>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</si>
  <si>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</si>
  <si>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</si>
  <si>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a. 110 mm dia.</t>
  </si>
  <si>
    <t>b. 75 mm dia.</t>
  </si>
  <si>
    <t>PVC Ventilating shaft with cowl</t>
  </si>
  <si>
    <t>Window size 60x120cm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</si>
  <si>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</si>
  <si>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</si>
  <si>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</si>
  <si>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</si>
  <si>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</si>
  <si>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</si>
  <si>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</si>
  <si>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</si>
  <si>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</si>
  <si>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</si>
  <si>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</si>
  <si>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</si>
  <si>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</si>
  <si>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</si>
  <si>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</si>
  <si>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</si>
  <si>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</si>
  <si>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</si>
  <si>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</si>
  <si>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</si>
  <si>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</si>
  <si>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</si>
  <si>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</si>
  <si>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COST OF Gravel</t>
  </si>
  <si>
    <t>BRICK JELLY 40mm GAUGE</t>
  </si>
  <si>
    <t>Ls</t>
  </si>
  <si>
    <t>Cost of M.S Sheet and Angles</t>
  </si>
  <si>
    <t xml:space="preserve">S&amp;F of C.I Manhole cover 60 x 60 cm (50kg weight ) </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</si>
  <si>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</si>
  <si>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</si>
  <si>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</si>
  <si>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</si>
  <si>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</si>
  <si>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</si>
  <si>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</si>
  <si>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</si>
  <si>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</si>
  <si>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</si>
  <si>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</si>
  <si>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</si>
  <si>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</si>
  <si>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</si>
  <si>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</si>
  <si>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</si>
  <si>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</si>
  <si>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</si>
  <si>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</si>
  <si>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</si>
  <si>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</si>
  <si>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</si>
  <si>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</si>
  <si>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</si>
  <si>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</si>
  <si>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</si>
  <si>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SUPPLYING AND LAYING THE FOLLOWING PVC</t>
  </si>
  <si>
    <t>RUN OF MAINS 2-1.5 SQMM COPPER CONCELLED TYPE</t>
  </si>
  <si>
    <t>P.V.C. SOIL SLOTTED COWL 110mm DIA</t>
  </si>
  <si>
    <t>TOTAL FOR0.372 SQM</t>
  </si>
  <si>
    <t xml:space="preserve">Labour charges for welding </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</si>
  <si>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</si>
  <si>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</si>
  <si>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</si>
  <si>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</si>
  <si>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</si>
  <si>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</si>
  <si>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</si>
  <si>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</si>
  <si>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</si>
  <si>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</si>
  <si>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</si>
  <si>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</si>
  <si>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</si>
  <si>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</si>
  <si>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</si>
  <si>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</si>
  <si>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</si>
  <si>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</si>
  <si>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</si>
  <si>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</si>
  <si>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</si>
  <si>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</si>
  <si>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</si>
  <si>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</si>
  <si>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</si>
  <si>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</si>
  <si>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</si>
  <si>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</si>
  <si>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t>
  </si>
  <si>
    <t>LAYING,FIXING AND CONSELING GI PIPE</t>
  </si>
  <si>
    <t>GI HOT</t>
  </si>
  <si>
    <t>Iron hinge special type</t>
  </si>
  <si>
    <t>Stays and pegs</t>
  </si>
  <si>
    <t>PARTITION WALL OF 50mmTHICK</t>
  </si>
  <si>
    <t>11.2mm IRC metal</t>
  </si>
  <si>
    <t>BELOW G.L</t>
  </si>
  <si>
    <t>A</t>
  </si>
  <si>
    <t>15mm DIA  GI PIPE BELOW G.L</t>
  </si>
  <si>
    <t>G.I. PLUG</t>
  </si>
  <si>
    <t>PIPESPECIALS OF FOLLOWING DIA:-</t>
  </si>
  <si>
    <t>LABOUR FOR LAYING &amp; FIXING</t>
  </si>
  <si>
    <t>LABOUR CHARGE FOR FIXING FAN</t>
  </si>
  <si>
    <t>4.2</t>
  </si>
  <si>
    <t>R.C.C 1:1.5:3 USING 20mmHBG</t>
  </si>
  <si>
    <t>i. 0.5 x 1.35 mt window</t>
  </si>
  <si>
    <t>j. 0.45 x 1.35 mt window</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</si>
  <si>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</si>
  <si>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</si>
  <si>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</si>
  <si>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</si>
  <si>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</si>
  <si>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</si>
  <si>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</si>
  <si>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</si>
  <si>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</si>
  <si>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</si>
  <si>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</si>
  <si>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</si>
  <si>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</si>
  <si>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</si>
  <si>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</si>
  <si>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</si>
  <si>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</si>
  <si>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</si>
  <si>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</si>
  <si>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</si>
  <si>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</si>
  <si>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</si>
  <si>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</si>
  <si>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</si>
  <si>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</si>
  <si>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</si>
  <si>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</si>
  <si>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</si>
  <si>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</si>
  <si>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</si>
  <si>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</si>
  <si>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</si>
  <si>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</si>
  <si>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</si>
  <si>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</si>
  <si>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</si>
  <si>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</si>
  <si>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</si>
  <si>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</si>
  <si>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</si>
  <si>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</si>
  <si>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</si>
  <si>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</si>
  <si>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</si>
  <si>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</si>
  <si>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</si>
  <si>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</si>
  <si>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</si>
  <si>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</si>
  <si>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</si>
  <si>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</si>
  <si>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</si>
  <si>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</si>
  <si>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</si>
  <si>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</si>
  <si>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</si>
  <si>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</si>
  <si>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</si>
  <si>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</si>
  <si>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</si>
  <si>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</si>
  <si>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</si>
  <si>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</si>
  <si>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</si>
  <si>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</si>
  <si>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</si>
  <si>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</si>
  <si>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</si>
  <si>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</si>
  <si>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</si>
  <si>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Plinth Protection</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</si>
  <si>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</si>
  <si>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</si>
  <si>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</si>
  <si>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</si>
  <si>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</si>
  <si>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</si>
  <si>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</si>
  <si>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</si>
  <si>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</si>
  <si>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</si>
  <si>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</si>
  <si>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</si>
  <si>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</si>
  <si>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</si>
  <si>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</si>
  <si>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</si>
  <si>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</si>
  <si>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</si>
  <si>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</si>
  <si>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</si>
  <si>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</si>
  <si>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</si>
  <si>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</si>
  <si>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</si>
  <si>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</si>
  <si>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</si>
  <si>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</si>
  <si>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</si>
  <si>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</si>
  <si>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</si>
  <si>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</si>
  <si>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</si>
  <si>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</si>
  <si>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</si>
  <si>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</si>
  <si>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</si>
  <si>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</si>
  <si>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</si>
  <si>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</si>
  <si>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</si>
  <si>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</si>
  <si>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</si>
  <si>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</si>
  <si>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 xml:space="preserve">Providing precast Kerb stone in C.C. 1:3:6,  450 x 300 x 150 mm </t>
  </si>
  <si>
    <t>S &amp; F of A/C metal clad switch</t>
  </si>
  <si>
    <t>Meter cupboard</t>
  </si>
  <si>
    <t>Vibrat-charges(R.C.C)</t>
  </si>
  <si>
    <t>70.2</t>
  </si>
  <si>
    <t>150X100mm S.W. GULLY TRAPS</t>
  </si>
  <si>
    <t>T.W.SCANDLING UPTO 2M</t>
  </si>
  <si>
    <t>Mangalore tiles,(1000nos.) machine pressed tiles, (2000nos)
Hydraulic pressed tiles, Mosaic tiles(1500 nos)</t>
  </si>
  <si>
    <t>Mosaic</t>
  </si>
  <si>
    <t>c. Calling bell point with Buzzer/Calling bell</t>
  </si>
  <si>
    <t xml:space="preserve">Fan point </t>
  </si>
  <si>
    <t>Staircase light point</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</si>
  <si>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</si>
  <si>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</si>
  <si>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</si>
  <si>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</si>
  <si>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</si>
  <si>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</si>
  <si>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</si>
  <si>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</si>
  <si>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</si>
  <si>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</si>
  <si>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</si>
  <si>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</si>
  <si>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</si>
  <si>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</si>
  <si>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</si>
  <si>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</si>
  <si>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</si>
  <si>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</si>
  <si>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</si>
  <si>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</si>
  <si>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</si>
  <si>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</si>
  <si>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</si>
  <si>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P.V.C. SOIL BENDWITH DOOR 50mm DIA</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</si>
  <si>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</si>
  <si>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</si>
  <si>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</si>
  <si>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</si>
  <si>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</si>
  <si>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</si>
  <si>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</si>
  <si>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</si>
  <si>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</si>
  <si>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</si>
  <si>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Mazdoor I</t>
  </si>
  <si>
    <t>COLOUR WASHING  TWO COATS</t>
  </si>
  <si>
    <t>rails for shutters and 75x25mm weldmesh of bamd</t>
  </si>
  <si>
    <t>Mason I class</t>
  </si>
  <si>
    <t>Mazdoor II class</t>
  </si>
  <si>
    <t>Earth work excavation</t>
  </si>
  <si>
    <t>CC 1:5:10</t>
  </si>
  <si>
    <t>KG</t>
  </si>
  <si>
    <t>MS angle</t>
  </si>
  <si>
    <t>MS Stiffner</t>
  </si>
  <si>
    <t>Supply and filling of 20 mm Brick jelly</t>
  </si>
  <si>
    <t>d. 1.2 x 1.35 mt window</t>
  </si>
  <si>
    <t>Gravel soling</t>
  </si>
  <si>
    <t>M3</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</si>
  <si>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</si>
  <si>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</si>
  <si>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</si>
  <si>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</si>
  <si>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</si>
  <si>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</si>
  <si>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</si>
  <si>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</si>
  <si>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</si>
  <si>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</si>
  <si>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</si>
  <si>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</si>
  <si>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</si>
  <si>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</si>
  <si>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</si>
  <si>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</si>
  <si>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</si>
  <si>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</si>
  <si>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</si>
  <si>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</si>
  <si>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</si>
  <si>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</si>
  <si>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</si>
  <si>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</si>
  <si>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</si>
  <si>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</si>
  <si>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</si>
  <si>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</si>
  <si>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</si>
  <si>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</si>
  <si>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</si>
  <si>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</si>
  <si>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</si>
  <si>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</si>
  <si>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</si>
  <si>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</si>
  <si>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</si>
  <si>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</si>
  <si>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</si>
  <si>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</si>
  <si>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</si>
  <si>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</si>
  <si>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</si>
  <si>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</si>
  <si>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</si>
  <si>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</si>
  <si>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</si>
  <si>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</si>
  <si>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</si>
  <si>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10-20</t>
  </si>
  <si>
    <t>SHUTTER SIZE-1.10X2.025   =2.2275M2</t>
  </si>
  <si>
    <t>C.P.STOPCOCK 20mM DIA 500 gm</t>
  </si>
  <si>
    <t xml:space="preserve"> 25c</t>
  </si>
  <si>
    <t>-------------------</t>
  </si>
  <si>
    <t>PARTITION WALL OF 70mm thick</t>
  </si>
  <si>
    <t>10 gauge for panels including labour charges for</t>
  </si>
  <si>
    <t>P.V.C. SOIL YEEWITH DOOR 110mm DIA</t>
  </si>
  <si>
    <t>P.V.C. SOIL YEEWITH DOOR 75mm DIA</t>
  </si>
  <si>
    <t>CONSTRUCTION OF DISPERSION</t>
  </si>
  <si>
    <r>
      <t xml:space="preserve">EARTH WORK EXCAVATION  for </t>
    </r>
    <r>
      <rPr>
        <b/>
        <sz val="12"/>
        <rFont val="Helv"/>
      </rPr>
      <t>open foundation</t>
    </r>
    <r>
      <rPr>
        <sz val="12"/>
        <rFont val="Helv"/>
      </rPr>
      <t>EXCLUDING REFILLING</t>
    </r>
  </si>
  <si>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</si>
  <si>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</si>
  <si>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</si>
  <si>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</si>
  <si>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</si>
  <si>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</si>
  <si>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</si>
  <si>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</si>
  <si>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</si>
  <si>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</si>
  <si>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</si>
  <si>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</si>
  <si>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</si>
  <si>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TW scantling(below 2M) -1X2X1.2X0.075X0.0375=0.00675</t>
  </si>
  <si>
    <t>Shutter styles(vertical) -1X4X1.95X0.075X0.0375=0.02194</t>
  </si>
  <si>
    <t>Shutter styles(Horizantal) -2X2X0.4X0.075X0.0375=0.0045</t>
  </si>
  <si>
    <t>TOTAL FOR 1.845 SQM</t>
  </si>
  <si>
    <t xml:space="preserve">               - 1X3X0.6X0.075X0.0375 =0.0051</t>
  </si>
  <si>
    <t>PLANKS      -1X5X0.425X0.295X0.01875=</t>
  </si>
  <si>
    <t>TOTAL FOR 1.215SQM</t>
  </si>
  <si>
    <t>23.1.</t>
  </si>
  <si>
    <t>Mason II</t>
  </si>
  <si>
    <t>THREADING CHARGES</t>
  </si>
  <si>
    <t>B.W IN C.M(1:4) USING 4-A Categery</t>
  </si>
  <si>
    <t>PLANTING AVENUE TREES</t>
  </si>
  <si>
    <t>Manure</t>
  </si>
  <si>
    <t>RED EARTH</t>
  </si>
  <si>
    <t>River sand</t>
  </si>
  <si>
    <t>mixing charges</t>
  </si>
  <si>
    <t>Providing Driven PILES</t>
  </si>
  <si>
    <t>a.300mm dia</t>
  </si>
  <si>
    <t>b.330mm dia</t>
  </si>
  <si>
    <t>c.375mm dia</t>
  </si>
  <si>
    <t>Teak wood "Window" &amp;  Ventilator Shutter</t>
  </si>
  <si>
    <t>S.F OF A.C.SPOUT PIPE OF100mm DIA</t>
  </si>
  <si>
    <t>C.I. GREATING 100mmDIA</t>
  </si>
  <si>
    <t>C.I. GREATING 75mmDIA</t>
  </si>
  <si>
    <t>G.I PIPE "A"CLASS 80mmDIA</t>
  </si>
  <si>
    <t>SPOUT PIPE OF 100mm DIA</t>
  </si>
  <si>
    <t>COST OF SAND,GRAVEL,STACKING,LABOUR FOR</t>
  </si>
  <si>
    <t>Forth floor</t>
  </si>
  <si>
    <t>ALU HOOKS &amp; EYES6"</t>
  </si>
  <si>
    <t>ALU HOOKS &amp; EYES3"</t>
  </si>
  <si>
    <t>RANDUM RABBLE MASONRY IN CM 1:5</t>
  </si>
  <si>
    <t>I.O. HINGES 4"</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</si>
  <si>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</si>
  <si>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</si>
  <si>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</si>
  <si>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</si>
  <si>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</si>
  <si>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</si>
  <si>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</si>
  <si>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</si>
  <si>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</si>
  <si>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</si>
  <si>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</si>
  <si>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</si>
  <si>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</si>
  <si>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</si>
  <si>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</si>
  <si>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</si>
  <si>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</si>
  <si>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Steel</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</si>
  <si>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</si>
  <si>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</si>
  <si>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</si>
  <si>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</si>
  <si>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</si>
  <si>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</si>
  <si>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</si>
  <si>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</si>
  <si>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</si>
  <si>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</si>
  <si>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</si>
  <si>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</si>
  <si>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</si>
  <si>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</si>
  <si>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</si>
  <si>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</si>
  <si>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</si>
  <si>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</si>
  <si>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</si>
  <si>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</si>
  <si>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</si>
  <si>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</si>
  <si>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</si>
  <si>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</si>
  <si>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</si>
  <si>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</si>
  <si>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</si>
  <si>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P.V.C. S.D TAP 15mm DIA</t>
  </si>
  <si>
    <t>a. In Foundation and basement</t>
  </si>
  <si>
    <t>b. In Ground Floor</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</si>
  <si>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</si>
  <si>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</si>
  <si>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</si>
  <si>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</si>
  <si>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</si>
  <si>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</si>
  <si>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</si>
  <si>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</si>
  <si>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</si>
  <si>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</si>
  <si>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</si>
  <si>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</si>
  <si>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</si>
  <si>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</si>
  <si>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</si>
  <si>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</si>
  <si>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</si>
  <si>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</si>
  <si>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</si>
  <si>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</si>
  <si>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</si>
  <si>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</si>
  <si>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</si>
  <si>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</si>
  <si>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S&amp;F of Magnetic door catches</t>
  </si>
  <si>
    <t>a. 900 x 2100 mm</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</si>
  <si>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</si>
  <si>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</si>
  <si>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</si>
  <si>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</si>
  <si>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</si>
  <si>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</si>
  <si>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</si>
  <si>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</si>
  <si>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</si>
  <si>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</si>
  <si>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</si>
  <si>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</si>
  <si>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</si>
  <si>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</si>
  <si>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</si>
  <si>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</si>
  <si>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</si>
  <si>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</si>
  <si>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</si>
  <si>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</si>
  <si>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</si>
  <si>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</si>
  <si>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</si>
  <si>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</si>
  <si>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</si>
  <si>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</si>
  <si>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</si>
  <si>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</si>
  <si>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</si>
  <si>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</si>
  <si>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</si>
  <si>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</si>
  <si>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</si>
  <si>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</si>
  <si>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</si>
  <si>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</si>
  <si>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</si>
  <si>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</si>
  <si>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</si>
  <si>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</si>
  <si>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</si>
  <si>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</si>
  <si>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</si>
  <si>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</si>
  <si>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</si>
  <si>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</si>
  <si>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</si>
  <si>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</si>
  <si>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</si>
  <si>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</si>
  <si>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</si>
  <si>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</si>
  <si>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75(a)</t>
  </si>
  <si>
    <t>75(b)</t>
  </si>
  <si>
    <t>375 x 300 x 20 mm T.W. plank</t>
  </si>
  <si>
    <t>CW reepers 50x25 cm</t>
  </si>
  <si>
    <t>Chicken mesh</t>
  </si>
  <si>
    <t>Carpenter II</t>
  </si>
  <si>
    <t>Fitter I</t>
  </si>
  <si>
    <t>7.2</t>
  </si>
  <si>
    <t>JOINT</t>
  </si>
  <si>
    <t>THICK WITH GRAVEL BLINDAGE</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</si>
  <si>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</si>
  <si>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</si>
  <si>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</si>
  <si>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</si>
  <si>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</si>
  <si>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</si>
  <si>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</si>
  <si>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</si>
  <si>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</si>
  <si>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</si>
  <si>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</si>
  <si>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</si>
  <si>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</si>
  <si>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</si>
  <si>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</si>
  <si>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</si>
  <si>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</si>
  <si>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</si>
  <si>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</si>
  <si>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</si>
  <si>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</si>
  <si>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</si>
  <si>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</si>
  <si>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</si>
  <si>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</si>
  <si>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</si>
  <si>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</si>
  <si>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</si>
  <si>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</si>
  <si>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</si>
  <si>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</si>
  <si>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</si>
  <si>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</si>
  <si>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</si>
  <si>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</si>
  <si>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</si>
  <si>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</si>
  <si>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</si>
  <si>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</si>
  <si>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</si>
  <si>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</si>
  <si>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</si>
  <si>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</si>
  <si>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</si>
  <si>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</si>
  <si>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</si>
  <si>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</si>
  <si>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</si>
  <si>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</si>
  <si>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</si>
  <si>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</si>
  <si>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</si>
  <si>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</si>
  <si>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</si>
  <si>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</si>
  <si>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</si>
  <si>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</si>
  <si>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</si>
  <si>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</si>
  <si>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</si>
  <si>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</si>
  <si>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</si>
  <si>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</si>
  <si>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</si>
  <si>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</si>
  <si>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</si>
  <si>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</si>
  <si>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</si>
  <si>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</si>
  <si>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</si>
  <si>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</si>
  <si>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</si>
  <si>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</si>
  <si>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</si>
  <si>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</si>
  <si>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</si>
  <si>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</si>
  <si>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b. 2 to 3 mt.</t>
  </si>
  <si>
    <t xml:space="preserve"> --DO--FOR 15AMP OWER PLUG</t>
  </si>
  <si>
    <t>PCC 1:3:6, for petty works</t>
  </si>
  <si>
    <t>moulding charges</t>
  </si>
  <si>
    <t>l.s</t>
  </si>
  <si>
    <t>SUNDERS</t>
  </si>
  <si>
    <t>58.1(b)</t>
  </si>
  <si>
    <t>SUPPLY AND FIXING OF PVC PIPE</t>
  </si>
  <si>
    <t>LUBERICANT AND FIXING IN TO</t>
  </si>
  <si>
    <t>S/F OF BULKHEAD FITTING SUITABLE FOR 100/60W</t>
  </si>
  <si>
    <t>Total for .01 cum</t>
  </si>
  <si>
    <t xml:space="preserve"> 25MM DIA PVC PIPE ABOVE G.L:-</t>
  </si>
  <si>
    <t xml:space="preserve">COST OF 25MM DIA PVC PIPE </t>
  </si>
  <si>
    <t xml:space="preserve"> 15mmDIAX25mmDIA</t>
  </si>
  <si>
    <t>TOTAL FOR 1.3247 SQM</t>
  </si>
  <si>
    <t>SUPPLY AND FIXING EXSAUST FAN 300MM SWEEP</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</si>
  <si>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</si>
  <si>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</si>
  <si>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</si>
  <si>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</si>
  <si>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</si>
  <si>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</si>
  <si>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</si>
  <si>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</si>
  <si>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</si>
  <si>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</si>
  <si>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TOTAL FOR 2.2275 SQM</t>
  </si>
  <si>
    <t>SUPPLYING &amp; FIXING OF TERRACOTTA</t>
  </si>
  <si>
    <t xml:space="preserve">PCC SLAB 50mm T.K </t>
  </si>
  <si>
    <t xml:space="preserve"> "   OF SIZE 47.5X105cm</t>
  </si>
  <si>
    <t>S &amp; F 20 mm dia Alu. Hanger Rod</t>
  </si>
  <si>
    <t>S&amp;F of Bevelled edge mirror 500 x 400 x 5.5mm</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</si>
  <si>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</si>
  <si>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</si>
  <si>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</si>
  <si>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</si>
  <si>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</si>
  <si>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</si>
  <si>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</si>
  <si>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</si>
  <si>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</si>
  <si>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</si>
  <si>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</si>
  <si>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</si>
  <si>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</si>
  <si>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</si>
  <si>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</si>
  <si>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</si>
  <si>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</si>
  <si>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</si>
  <si>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</si>
  <si>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</si>
  <si>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</si>
  <si>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</si>
  <si>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</si>
  <si>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</si>
  <si>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</si>
  <si>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</si>
  <si>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</si>
  <si>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</si>
  <si>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</si>
  <si>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</si>
  <si>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</si>
  <si>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</si>
  <si>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</si>
  <si>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</si>
  <si>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</si>
  <si>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</si>
  <si>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</si>
  <si>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</si>
  <si>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</si>
  <si>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A.C. SOIL  SINGLE YEE WITHDOOR</t>
  </si>
  <si>
    <t>PLASTERING C.M(1:4) 20mmTHICK</t>
  </si>
  <si>
    <t>MIXEDWITH RED OXIDE @9.8</t>
  </si>
  <si>
    <t>Kg/10 SQM</t>
  </si>
  <si>
    <t>surface)</t>
  </si>
  <si>
    <t>Providing  WBM 125  mm consolidated thick with gravel blindage
(IRC 63 to 45mm for 75mm thick and 37.5 to 26.5mm for 50.mm thick)</t>
  </si>
  <si>
    <t>C.I..BRACKET FOR W.B.</t>
  </si>
  <si>
    <t>Mazdoor Ist</t>
  </si>
  <si>
    <t>Wash Hand  Basin of size 550 x 400 mm</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</si>
  <si>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</si>
  <si>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</si>
  <si>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</si>
  <si>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</si>
  <si>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</si>
  <si>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</si>
  <si>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</si>
  <si>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</si>
  <si>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</si>
  <si>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</si>
  <si>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</si>
  <si>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</si>
  <si>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</si>
  <si>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</si>
  <si>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</si>
  <si>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</si>
  <si>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</si>
  <si>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</si>
  <si>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</si>
  <si>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</si>
  <si>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</si>
  <si>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</si>
  <si>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</si>
  <si>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</si>
  <si>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</si>
  <si>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</si>
  <si>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</si>
  <si>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</si>
  <si>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</si>
  <si>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</si>
  <si>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</si>
  <si>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</si>
  <si>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</si>
  <si>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</si>
  <si>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</si>
  <si>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</si>
  <si>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</si>
  <si>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</si>
  <si>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</si>
  <si>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</si>
  <si>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</si>
  <si>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</si>
  <si>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</si>
  <si>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</si>
  <si>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</si>
  <si>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</si>
  <si>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</si>
  <si>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</si>
  <si>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</si>
  <si>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</si>
  <si>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</si>
  <si>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</si>
  <si>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</si>
  <si>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</si>
  <si>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</si>
  <si>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</si>
  <si>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</si>
  <si>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</si>
  <si>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</si>
  <si>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</si>
  <si>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</si>
  <si>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</si>
  <si>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</si>
  <si>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</si>
  <si>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</si>
  <si>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</si>
  <si>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</si>
  <si>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</si>
  <si>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</si>
  <si>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</si>
  <si>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</si>
  <si>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</si>
  <si>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</si>
  <si>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</si>
  <si>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</si>
  <si>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</si>
  <si>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</si>
  <si>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</si>
  <si>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</si>
  <si>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</si>
  <si>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</si>
  <si>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</si>
  <si>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</si>
  <si>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</si>
  <si>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</si>
  <si>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</si>
  <si>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</si>
  <si>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</si>
  <si>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</si>
  <si>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</si>
  <si>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</si>
  <si>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</si>
  <si>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</si>
  <si>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</si>
  <si>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</si>
  <si>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</si>
  <si>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</si>
  <si>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</si>
  <si>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</si>
  <si>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</si>
  <si>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</si>
  <si>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</si>
  <si>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</si>
  <si>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</si>
  <si>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</si>
  <si>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</si>
  <si>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</si>
  <si>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CP TAP (SHORT BODY)</t>
  </si>
  <si>
    <t>50mm Thick Band</t>
  </si>
  <si>
    <t xml:space="preserve">Vetrified Tiles flooring </t>
  </si>
  <si>
    <t xml:space="preserve"> "   OF SIZE 90X47.5cm</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</si>
  <si>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</si>
  <si>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</si>
  <si>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</si>
  <si>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</si>
  <si>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</si>
  <si>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</si>
  <si>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</si>
  <si>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</si>
  <si>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</si>
  <si>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</si>
  <si>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</si>
  <si>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</si>
  <si>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</si>
  <si>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</si>
  <si>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</si>
  <si>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</si>
  <si>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</si>
  <si>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</si>
  <si>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</si>
  <si>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A.C. SOIL  DOUBLE YEE WITHDOOR</t>
  </si>
  <si>
    <t>no.</t>
  </si>
  <si>
    <t>mason for polishing</t>
  </si>
  <si>
    <t>A.C. SOIL DOUBLE YEE</t>
  </si>
  <si>
    <t>A.C. SOIL COWL</t>
  </si>
  <si>
    <t>Amount</t>
  </si>
  <si>
    <t xml:space="preserve"> </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</si>
  <si>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</si>
  <si>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</si>
  <si>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</si>
  <si>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</si>
  <si>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</si>
  <si>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</si>
  <si>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</si>
  <si>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</si>
  <si>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</si>
  <si>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</si>
  <si>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</si>
  <si>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</si>
  <si>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</si>
  <si>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</si>
  <si>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</si>
  <si>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</si>
  <si>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</si>
  <si>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</si>
  <si>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</si>
  <si>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</si>
  <si>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</si>
  <si>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</si>
  <si>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</si>
  <si>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</si>
  <si>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</si>
  <si>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</si>
  <si>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</si>
  <si>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</si>
  <si>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</si>
  <si>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</si>
  <si>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</si>
  <si>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Compact Fluoresent Lamp (CFL)</t>
  </si>
  <si>
    <t>COST OF PLASTERXERS/COST OF ANTI-CORROSIVE</t>
  </si>
  <si>
    <t>20mm DIA  GI PIPE BELOW G.L</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</si>
  <si>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</si>
  <si>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</si>
  <si>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</si>
  <si>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</si>
  <si>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</si>
  <si>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</si>
  <si>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</si>
  <si>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</si>
  <si>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</si>
  <si>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</si>
  <si>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</si>
  <si>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</si>
  <si>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</si>
  <si>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</si>
  <si>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</si>
  <si>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</si>
  <si>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</si>
  <si>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</si>
  <si>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</si>
  <si>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</si>
  <si>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</si>
  <si>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</si>
  <si>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</si>
  <si>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</si>
  <si>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</si>
  <si>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</si>
  <si>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</si>
  <si>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</si>
  <si>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</si>
  <si>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</si>
  <si>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</si>
  <si>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</si>
  <si>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</si>
  <si>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</si>
  <si>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</si>
  <si>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</si>
  <si>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</si>
  <si>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</si>
  <si>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</si>
  <si>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</si>
  <si>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</si>
  <si>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</si>
  <si>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Rate for Each</t>
  </si>
  <si>
    <t>Filling with Excavated Earth</t>
  </si>
  <si>
    <t>f. In Fourth Floor</t>
  </si>
  <si>
    <t>Sand</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</si>
  <si>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</si>
  <si>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</si>
  <si>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</si>
  <si>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</si>
  <si>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</si>
  <si>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</si>
  <si>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</si>
  <si>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</si>
  <si>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</si>
  <si>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</si>
  <si>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</si>
  <si>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</si>
  <si>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</si>
  <si>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</si>
  <si>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</si>
  <si>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</si>
  <si>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</si>
  <si>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</si>
  <si>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</si>
  <si>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</si>
  <si>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</si>
  <si>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</si>
  <si>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</si>
  <si>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</si>
  <si>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</si>
  <si>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</si>
  <si>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USING20mmBRICK JELLY</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</si>
  <si>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</si>
  <si>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</si>
  <si>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</si>
  <si>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</si>
  <si>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</si>
  <si>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</si>
  <si>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</si>
  <si>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</si>
  <si>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</si>
  <si>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</si>
  <si>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</si>
  <si>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</si>
  <si>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</si>
  <si>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</si>
  <si>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</si>
  <si>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</si>
  <si>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</si>
  <si>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</si>
  <si>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</si>
  <si>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</si>
  <si>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</si>
  <si>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</si>
  <si>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</si>
  <si>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</si>
  <si>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</si>
  <si>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</si>
  <si>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</si>
  <si>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</si>
  <si>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</si>
  <si>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</si>
  <si>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</si>
  <si>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</si>
  <si>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</si>
  <si>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</si>
  <si>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</si>
  <si>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Brass Tap with ISI Mark</t>
  </si>
  <si>
    <t>56.1.</t>
  </si>
  <si>
    <t>Brass screw</t>
  </si>
  <si>
    <t>COST OF ALL MATERIALS AND</t>
  </si>
  <si>
    <t>FIXING CHARGES</t>
  </si>
  <si>
    <t>SUNDRIES FOR PLUGSCREW,PAINT</t>
  </si>
  <si>
    <t>(Both sides polished)</t>
  </si>
  <si>
    <t>PRECAST Plain cement concrete P.C.C</t>
  </si>
  <si>
    <t>IWC ORIYA PAN</t>
  </si>
  <si>
    <t>S.W. SIGLE Y</t>
  </si>
  <si>
    <t>NYLON BUSH FOR W&amp;V</t>
  </si>
  <si>
    <t>VENTILATER PIVET</t>
  </si>
  <si>
    <t>PAIR</t>
  </si>
  <si>
    <t>ALU HOOKS &amp; EYES8"</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</si>
  <si>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</si>
  <si>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</si>
  <si>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</si>
  <si>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</si>
  <si>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</si>
  <si>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</si>
  <si>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</si>
  <si>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</si>
  <si>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</si>
  <si>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</si>
  <si>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</si>
  <si>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</si>
  <si>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</si>
  <si>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</si>
  <si>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</si>
  <si>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</si>
  <si>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</si>
  <si>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</si>
  <si>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</si>
  <si>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</si>
  <si>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</si>
  <si>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</si>
  <si>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</si>
  <si>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</si>
  <si>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</si>
  <si>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</si>
  <si>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</si>
  <si>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</si>
  <si>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</si>
  <si>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</si>
  <si>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</si>
  <si>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</si>
  <si>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</si>
  <si>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</si>
  <si>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</si>
  <si>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</si>
  <si>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</si>
  <si>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</si>
  <si>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</si>
  <si>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</si>
  <si>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</si>
  <si>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</si>
  <si>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</si>
  <si>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</si>
  <si>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</si>
  <si>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</si>
  <si>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</si>
  <si>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</si>
  <si>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</si>
  <si>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</si>
  <si>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</si>
  <si>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</si>
  <si>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</si>
  <si>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</si>
  <si>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Mazdoor II</t>
  </si>
  <si>
    <t>==========</t>
  </si>
  <si>
    <t>with standard specification</t>
  </si>
  <si>
    <t xml:space="preserve"> "   OF SIZE 90X90cm</t>
  </si>
  <si>
    <t xml:space="preserve"> "   OF SIZE 47.5X90cm</t>
  </si>
  <si>
    <t xml:space="preserve"> "   OF SIZE 90X120cm</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</si>
  <si>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</si>
  <si>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</si>
  <si>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</si>
  <si>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</si>
  <si>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</si>
  <si>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</si>
  <si>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</si>
  <si>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</si>
  <si>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</si>
  <si>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</si>
  <si>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</si>
  <si>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</si>
  <si>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</si>
  <si>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</si>
  <si>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</si>
  <si>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</si>
  <si>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</si>
  <si>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</si>
  <si>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</si>
  <si>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</si>
  <si>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I.O SPL HING 8"LONG</t>
  </si>
  <si>
    <t>I.O. HINGES 3"</t>
  </si>
  <si>
    <t>I.O. HINGES 2"</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</si>
  <si>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</si>
  <si>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</si>
  <si>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</si>
  <si>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</si>
  <si>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</si>
  <si>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</si>
  <si>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</si>
  <si>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</si>
  <si>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</si>
  <si>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</si>
  <si>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</si>
  <si>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</si>
  <si>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</si>
  <si>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</si>
  <si>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</si>
  <si>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</si>
  <si>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</si>
  <si>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Glazed tiles using Grout (Tile Joint Filler)</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</si>
  <si>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</si>
  <si>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</si>
  <si>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</si>
  <si>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</si>
  <si>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</si>
  <si>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</si>
  <si>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</si>
  <si>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</si>
  <si>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</si>
  <si>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</si>
  <si>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</si>
  <si>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</si>
  <si>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</si>
  <si>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S &amp; F of Tube light fitting  (patty  type ) with Electronic ballast and 36 W slim tube light</t>
  </si>
  <si>
    <t>Gully Trap using Chamber burnt bricks 22 x 11 x 7 cm.</t>
  </si>
  <si>
    <t>Gully Trap using Kiln burnt country bricks 22 x 11 x 7 cm.</t>
  </si>
  <si>
    <t>CEMENT MORTAR(1:4)</t>
  </si>
  <si>
    <t>Stoneware pipe</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</si>
  <si>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</si>
  <si>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</si>
  <si>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</si>
  <si>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</si>
  <si>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</si>
  <si>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</si>
  <si>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</si>
  <si>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</si>
  <si>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</si>
  <si>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</si>
  <si>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</si>
  <si>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</si>
  <si>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</si>
  <si>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</si>
  <si>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</si>
  <si>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51. 1</t>
  </si>
  <si>
    <t>R.C.C(1:2:4)USING 20mmHBS</t>
  </si>
  <si>
    <t>16.2</t>
  </si>
  <si>
    <t>22.1 (c)</t>
  </si>
  <si>
    <t>22.1 (b)</t>
  </si>
  <si>
    <t>TW single leaf glazed window</t>
  </si>
  <si>
    <t xml:space="preserve">shutter  for frame of overall height 135cm </t>
  </si>
  <si>
    <t>cum</t>
  </si>
  <si>
    <t>TW scantling below 2m length</t>
  </si>
  <si>
    <t xml:space="preserve"> 3" ALU BUTT HINGES</t>
  </si>
  <si>
    <t>S&amp;F of TV/Telephone line Socket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</si>
  <si>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</si>
  <si>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</si>
  <si>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</si>
  <si>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</si>
  <si>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</si>
  <si>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</si>
  <si>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</si>
  <si>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</si>
  <si>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</si>
  <si>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</si>
  <si>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</si>
  <si>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</si>
  <si>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</si>
  <si>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</si>
  <si>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</si>
  <si>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</si>
  <si>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</si>
  <si>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</si>
  <si>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</si>
  <si>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</si>
  <si>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</si>
  <si>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</si>
  <si>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</si>
  <si>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</si>
  <si>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</si>
  <si>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</si>
  <si>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</si>
  <si>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</si>
  <si>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</si>
  <si>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</si>
  <si>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</si>
  <si>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</si>
  <si>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</si>
  <si>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</si>
  <si>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</si>
  <si>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</si>
  <si>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</si>
  <si>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</si>
  <si>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</si>
  <si>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</si>
  <si>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</si>
  <si>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</si>
  <si>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</si>
  <si>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</si>
  <si>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</si>
  <si>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</si>
  <si>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</si>
  <si>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</si>
  <si>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</si>
  <si>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</si>
  <si>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</si>
  <si>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</si>
  <si>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</si>
  <si>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</si>
  <si>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</si>
  <si>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</si>
  <si>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</si>
  <si>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</si>
  <si>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</si>
  <si>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</si>
  <si>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</si>
  <si>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SUNDRIES FOR NAILS,PLUGS ETC.</t>
  </si>
  <si>
    <t>TOTAL FOR 2.52 SQM</t>
  </si>
  <si>
    <t>LOCKS &amp;KEY</t>
  </si>
  <si>
    <t>M.S./ R.T.S above 16mm</t>
  </si>
  <si>
    <t>M.S. SHEET/ANGLE PER M.T</t>
  </si>
  <si>
    <t>26.</t>
  </si>
  <si>
    <t>Country BricksKiln Burnt  SIZE 22x11x5Cm</t>
  </si>
  <si>
    <t>27.</t>
  </si>
  <si>
    <t>SAND FOR MARTER</t>
  </si>
  <si>
    <t>EARTH WORK EXCAVATION</t>
  </si>
  <si>
    <t>NOS.</t>
  </si>
  <si>
    <t>CASURNA POST 10TO 13cmDIA</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</si>
  <si>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</si>
  <si>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</si>
  <si>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</si>
  <si>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</si>
  <si>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</si>
  <si>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</si>
  <si>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</si>
  <si>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</si>
  <si>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</si>
  <si>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</si>
  <si>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</si>
  <si>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</si>
  <si>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</si>
  <si>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</si>
  <si>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</si>
  <si>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</si>
  <si>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</si>
  <si>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</si>
  <si>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</si>
  <si>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</si>
  <si>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</si>
  <si>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</si>
  <si>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</si>
  <si>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</si>
  <si>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</si>
  <si>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</si>
  <si>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</si>
  <si>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</si>
  <si>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C.I. YEE JUNCTION WITH DOOR  100mmDIA</t>
  </si>
  <si>
    <t>a. 150 mm wide</t>
  </si>
  <si>
    <t>DOOR HANDLE WITH CP SCREWS</t>
  </si>
  <si>
    <t xml:space="preserve">  5"BUTT HINGS</t>
  </si>
  <si>
    <t xml:space="preserve"> 6"X1/2"TOWER BOLT</t>
  </si>
  <si>
    <t>10"X5/8"ALDROP</t>
  </si>
  <si>
    <t>NYLONBUSH</t>
  </si>
  <si>
    <t>TOTAL FOR 1.8230SQM</t>
  </si>
  <si>
    <t>1000 X 2100MM</t>
  </si>
  <si>
    <t>900 X 2100MM</t>
  </si>
  <si>
    <t>700 X 2100MM</t>
  </si>
  <si>
    <t>(a)</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</si>
  <si>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</si>
  <si>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</si>
  <si>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</si>
  <si>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</si>
  <si>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</si>
  <si>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</si>
  <si>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</si>
  <si>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</si>
  <si>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</si>
  <si>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</si>
  <si>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</si>
  <si>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</si>
  <si>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</si>
  <si>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</si>
  <si>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</si>
  <si>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</si>
  <si>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</si>
  <si>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</si>
  <si>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</si>
  <si>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</si>
  <si>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</si>
  <si>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</si>
  <si>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</si>
  <si>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</si>
  <si>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</si>
  <si>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</si>
  <si>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</si>
  <si>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</si>
  <si>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</si>
  <si>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</si>
  <si>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</si>
  <si>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</si>
  <si>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</si>
  <si>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</si>
  <si>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</si>
  <si>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</si>
  <si>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</si>
  <si>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</si>
  <si>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</si>
  <si>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</si>
  <si>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</si>
  <si>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</si>
  <si>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</si>
  <si>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</si>
  <si>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</si>
  <si>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</si>
  <si>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</si>
  <si>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</si>
  <si>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</si>
  <si>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PVC Nahani trap (4way/2way)</t>
  </si>
  <si>
    <t>1.2</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</si>
  <si>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</si>
  <si>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</si>
  <si>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</si>
  <si>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</si>
  <si>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</si>
  <si>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</si>
  <si>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</si>
  <si>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</si>
  <si>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</si>
  <si>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</si>
  <si>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</si>
  <si>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</si>
  <si>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</si>
  <si>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</si>
  <si>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</si>
  <si>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</si>
  <si>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</si>
  <si>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</si>
  <si>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</si>
  <si>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</si>
  <si>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</si>
  <si>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</si>
  <si>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</si>
  <si>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</si>
  <si>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</si>
  <si>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</si>
  <si>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</si>
  <si>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</si>
  <si>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</si>
  <si>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</si>
  <si>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</si>
  <si>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</si>
  <si>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</si>
  <si>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</si>
  <si>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</si>
  <si>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</si>
  <si>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</si>
  <si>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</si>
  <si>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</si>
  <si>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</si>
  <si>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</si>
  <si>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</si>
  <si>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</si>
  <si>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</si>
  <si>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</si>
  <si>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</si>
  <si>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</si>
  <si>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</si>
  <si>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</si>
  <si>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</si>
  <si>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</si>
  <si>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</si>
  <si>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</si>
  <si>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</si>
  <si>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</si>
  <si>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</si>
  <si>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</si>
  <si>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</si>
  <si>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</si>
  <si>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</si>
  <si>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</si>
  <si>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</si>
  <si>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</si>
  <si>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</si>
  <si>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</si>
  <si>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</si>
  <si>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</si>
  <si>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</si>
  <si>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</si>
  <si>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</si>
  <si>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</si>
  <si>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</si>
  <si>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</si>
  <si>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</si>
  <si>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</si>
  <si>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</si>
  <si>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</si>
  <si>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</si>
  <si>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</si>
  <si>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</si>
  <si>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</si>
  <si>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</si>
  <si>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</si>
  <si>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</si>
  <si>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</si>
  <si>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</si>
  <si>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</si>
  <si>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</si>
  <si>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</si>
  <si>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S&amp;F of Cuddapah sink 600 x 600 x 200mm</t>
  </si>
  <si>
    <t>Avenue trees</t>
  </si>
  <si>
    <t>CEMENT MORTAR(1:5)</t>
  </si>
  <si>
    <t>LABOUR FOR CUTTING 15mm DIA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</si>
  <si>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</si>
  <si>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</si>
  <si>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</si>
  <si>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</si>
  <si>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</si>
  <si>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</si>
  <si>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</si>
  <si>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</si>
  <si>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</si>
  <si>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</si>
  <si>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</si>
  <si>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</si>
  <si>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</si>
  <si>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</si>
  <si>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</si>
  <si>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</si>
  <si>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</si>
  <si>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</si>
  <si>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</si>
  <si>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</si>
  <si>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</si>
  <si>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</si>
  <si>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</si>
  <si>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</si>
  <si>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</si>
  <si>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</si>
  <si>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</si>
  <si>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</si>
  <si>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</si>
  <si>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</si>
  <si>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</si>
  <si>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</si>
  <si>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</si>
  <si>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</si>
  <si>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</si>
  <si>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</si>
  <si>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</si>
  <si>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</si>
  <si>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</si>
  <si>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</si>
  <si>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</si>
  <si>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</si>
  <si>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</si>
  <si>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</si>
  <si>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</si>
  <si>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</si>
  <si>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</si>
  <si>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</si>
  <si>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LIFT CHARGES FOR CONCRETE IN G.F  *</t>
  </si>
  <si>
    <t>m.s.angle window shutter  and</t>
  </si>
  <si>
    <t>COST OF JOINTING  MATERIALS</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</si>
  <si>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</si>
  <si>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</si>
  <si>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</si>
  <si>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</si>
  <si>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</si>
  <si>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</si>
  <si>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</si>
  <si>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</si>
  <si>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4mm thick pin headed Glass panels with Aluminium beedings</t>
  </si>
  <si>
    <t>Total for 0.5334 Sqm</t>
  </si>
  <si>
    <t>Rate for one Sqm.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</si>
  <si>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</si>
  <si>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</si>
  <si>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</si>
  <si>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</si>
  <si>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</si>
  <si>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</si>
  <si>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</si>
  <si>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</si>
  <si>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</si>
  <si>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</si>
  <si>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</si>
  <si>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</si>
  <si>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</si>
  <si>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</si>
  <si>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</si>
  <si>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</si>
  <si>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</si>
  <si>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</si>
  <si>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</si>
  <si>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</si>
  <si>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</si>
  <si>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</si>
  <si>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</si>
  <si>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</si>
  <si>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</si>
  <si>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Cement mortar Border in  C.M. 1:5, 12 mm tk.</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</si>
  <si>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</si>
  <si>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</si>
  <si>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1.016M2</t>
  </si>
  <si>
    <t>TW Panelled Door 1500 X 2100MM (Double leaves)</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</si>
  <si>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</si>
  <si>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</si>
  <si>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</si>
  <si>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</si>
  <si>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</si>
  <si>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</si>
  <si>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</si>
  <si>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</si>
  <si>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</si>
  <si>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</si>
  <si>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</si>
  <si>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</si>
  <si>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</si>
  <si>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</si>
  <si>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PROVIDING ELCB WITH MCB IN MS BOX</t>
  </si>
  <si>
    <t xml:space="preserve"> ---------------------</t>
  </si>
  <si>
    <t>Flat back urinal WITH ALL ACCESSORIES</t>
  </si>
  <si>
    <t>Steel window with 10mm square</t>
  </si>
  <si>
    <t xml:space="preserve">             -1X1X0.725X0.3375X0.01875=</t>
  </si>
  <si>
    <t>P.V.C. SOIL DOUBLE YEE 75mm DIA</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</si>
  <si>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</si>
  <si>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</si>
  <si>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</si>
  <si>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</si>
  <si>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</si>
  <si>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</si>
  <si>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</si>
  <si>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</si>
  <si>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</si>
  <si>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</si>
  <si>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</si>
  <si>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</si>
  <si>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</si>
  <si>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</si>
  <si>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</si>
  <si>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</si>
  <si>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</si>
  <si>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</si>
  <si>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</si>
  <si>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</si>
  <si>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</si>
  <si>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</si>
  <si>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</si>
  <si>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</si>
  <si>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</si>
  <si>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</si>
  <si>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</si>
  <si>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</si>
  <si>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</si>
  <si>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</si>
  <si>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</si>
  <si>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</si>
  <si>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</si>
  <si>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</si>
  <si>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</si>
  <si>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</si>
  <si>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</si>
  <si>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</si>
  <si>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</si>
  <si>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</si>
  <si>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</si>
  <si>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</si>
  <si>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</si>
  <si>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</si>
  <si>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Supply and Fixing Soild PVC door Shutter with frame</t>
  </si>
  <si>
    <t>DOOR OF SIZE 1000 X2100 MM</t>
  </si>
  <si>
    <t>C.I. YEE JUNCTION WITHOUT DOOR  100mmDIA</t>
  </si>
  <si>
    <t>16.3</t>
  </si>
  <si>
    <t>C.I. YEE JUNCTION WITHOUT DOOR  75mmDIA</t>
  </si>
  <si>
    <t>JALLY(NOT BELOW 110MM THICK) OF BEST</t>
  </si>
  <si>
    <t xml:space="preserve">SWR pipe for ventilating shaft </t>
  </si>
  <si>
    <t>Labour</t>
  </si>
  <si>
    <t>R.C.C.Door frame</t>
  </si>
  <si>
    <t>a.For Column footings,plinth beam,Grade beam,Raftbeam,Raft slab etc.,</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</si>
  <si>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</si>
  <si>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</si>
  <si>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</si>
  <si>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</si>
  <si>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</si>
  <si>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</si>
  <si>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</si>
  <si>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</si>
  <si>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</si>
  <si>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</si>
  <si>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</si>
  <si>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</si>
  <si>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</si>
  <si>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</si>
  <si>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</si>
  <si>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</si>
  <si>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</si>
  <si>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</si>
  <si>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</si>
  <si>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</si>
  <si>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</si>
  <si>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</si>
  <si>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</si>
  <si>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Aluminium section</t>
  </si>
  <si>
    <t>glass 4mm pin headed</t>
  </si>
  <si>
    <t>rubber beeding</t>
  </si>
  <si>
    <t>holdfast</t>
  </si>
  <si>
    <t>labbour charges</t>
  </si>
  <si>
    <t>sundries</t>
  </si>
  <si>
    <t>P.V.C.REDUCER TEE</t>
  </si>
  <si>
    <t xml:space="preserve"> 32mmDIAX25mmDIA</t>
  </si>
  <si>
    <t>JOINTING P.V.C  PIPE AND SPECIALS</t>
  </si>
  <si>
    <t>L-clamps 6nos of size 150x150mm size with</t>
  </si>
  <si>
    <t>62.1(a)</t>
  </si>
  <si>
    <t>USING GREY COLOUR TILES</t>
  </si>
  <si>
    <t>NOS</t>
  </si>
  <si>
    <t>COST OF GRAY COLOUR  TILES</t>
  </si>
  <si>
    <t>25X25X2cm</t>
  </si>
  <si>
    <t>C.M(1:3)</t>
  </si>
  <si>
    <t>LABOUR FOR LAYING &amp; POINTING</t>
  </si>
  <si>
    <t>POLISHING</t>
  </si>
  <si>
    <t>HIRE CHARGES FOR POWER POLISH</t>
  </si>
  <si>
    <t>ELCT.CHARGES</t>
  </si>
  <si>
    <t>ELCB Single phase</t>
  </si>
  <si>
    <t>C.C.1:5:10 for Foundation &amp; Basement</t>
  </si>
  <si>
    <t>Surface dressing over WBM  25 mm tk.
with pre-coated chips using 11.2mm size IRC</t>
  </si>
  <si>
    <t>MS Ventilator of Size 600 x 600mm</t>
  </si>
  <si>
    <t>LABOUR FOR THREADING 32mm DIA /100mm Dia *</t>
  </si>
  <si>
    <t>MAZDOOR I</t>
  </si>
  <si>
    <t>b. 700 x 2100 mm</t>
  </si>
  <si>
    <t>c. 1000 x 2100 mm</t>
  </si>
  <si>
    <t>Rain water harvesting using defunct borewell and providing perforated cover slab</t>
  </si>
  <si>
    <t>a). Providing pit</t>
  </si>
  <si>
    <t>P.V.C. COUPLER</t>
  </si>
  <si>
    <t>a.</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</si>
  <si>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</si>
  <si>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</si>
  <si>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</si>
  <si>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</si>
  <si>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</si>
  <si>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</si>
  <si>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</si>
  <si>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</si>
  <si>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</si>
  <si>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</si>
  <si>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</si>
  <si>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</si>
  <si>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FINISHING THE TOP OF FLOORING</t>
  </si>
  <si>
    <t>Run of 2 wires of 4 sqmm with continuous earth by means of 2.5sqmm</t>
  </si>
  <si>
    <t>total for 0.4sqm</t>
  </si>
  <si>
    <t>S/F OF 8SWG G.I WIRE</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</si>
  <si>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</si>
  <si>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</si>
  <si>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</si>
  <si>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</si>
  <si>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</si>
  <si>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</si>
  <si>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</si>
  <si>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</si>
  <si>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</si>
  <si>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</si>
  <si>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</si>
  <si>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</si>
  <si>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</si>
  <si>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</si>
  <si>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</si>
  <si>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</si>
  <si>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</si>
  <si>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</si>
  <si>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</si>
  <si>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</si>
  <si>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</si>
  <si>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</si>
  <si>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</si>
  <si>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</si>
  <si>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</si>
  <si>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</si>
  <si>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</si>
  <si>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</si>
  <si>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</si>
  <si>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</si>
  <si>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</si>
  <si>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</si>
  <si>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</si>
  <si>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</si>
  <si>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</si>
  <si>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</si>
  <si>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</si>
  <si>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</si>
  <si>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</si>
  <si>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</si>
  <si>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</si>
  <si>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</si>
  <si>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</si>
  <si>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</si>
  <si>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</si>
  <si>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</si>
  <si>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SUPLLYING AND FILLING WITH 20MM HBSJ</t>
  </si>
  <si>
    <t>Supply and filling of 40 mm Brick jelly</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</si>
  <si>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</si>
  <si>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</si>
  <si>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</si>
  <si>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</si>
  <si>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</si>
  <si>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</si>
  <si>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</si>
  <si>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</si>
  <si>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</si>
  <si>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</si>
  <si>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</si>
  <si>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</si>
  <si>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</si>
  <si>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</si>
  <si>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</si>
  <si>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</si>
  <si>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</si>
  <si>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</si>
  <si>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</si>
  <si>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</si>
  <si>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</si>
  <si>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</si>
  <si>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</si>
  <si>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</si>
  <si>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</si>
  <si>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Cuddappa slab 40 mm tk.</t>
  </si>
  <si>
    <t>C.I. TEE JUNCTION WITHOUT DOOR  75mmDIA</t>
  </si>
  <si>
    <t>k.0.90 x 0.60 mt.Ventilator</t>
  </si>
  <si>
    <t>SUPPLYING AND FIXING MONOLITHIC RCC DOOR</t>
  </si>
  <si>
    <t>FRAME OF SIZEM 100MMX75MM WITH ONE EDGE</t>
  </si>
  <si>
    <t>GROOVE OF SIZE 30MMX20MM IN RCC(1:1.5:3)USING</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</si>
  <si>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</si>
  <si>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</si>
  <si>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</si>
  <si>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</si>
  <si>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</si>
  <si>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</si>
  <si>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</si>
  <si>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</si>
  <si>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</si>
  <si>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</si>
  <si>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</si>
  <si>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</si>
  <si>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</si>
  <si>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</si>
  <si>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</si>
  <si>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</si>
  <si>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</si>
  <si>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</si>
  <si>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</si>
  <si>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</si>
  <si>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</si>
  <si>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</si>
  <si>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</si>
  <si>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</si>
  <si>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</si>
  <si>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</si>
  <si>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</si>
  <si>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</si>
  <si>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</si>
  <si>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</si>
  <si>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</si>
  <si>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</si>
  <si>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</si>
  <si>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</si>
  <si>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</si>
  <si>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</si>
  <si>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</si>
  <si>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</si>
  <si>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</si>
  <si>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</si>
  <si>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</si>
  <si>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Kg*</t>
  </si>
  <si>
    <t>E.W.EXCAVATION SS 20B AS PER SR ITEM 62 *</t>
  </si>
  <si>
    <t>CEMENT MORTAR(1:7)</t>
  </si>
  <si>
    <t>MIXER OPERATER *</t>
  </si>
  <si>
    <t>RATE FOR 2.835 SQM</t>
  </si>
  <si>
    <t>SUPPLYING OF STEEL DOOR frame OF</t>
  </si>
  <si>
    <t>=================</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</si>
  <si>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</si>
  <si>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</si>
  <si>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</si>
  <si>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</si>
  <si>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</si>
  <si>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</si>
  <si>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</si>
  <si>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</si>
  <si>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</si>
  <si>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</si>
  <si>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</si>
  <si>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</si>
  <si>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</si>
  <si>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</si>
  <si>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</si>
  <si>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</si>
  <si>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</si>
  <si>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</si>
  <si>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</si>
  <si>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</si>
  <si>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</si>
  <si>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</si>
  <si>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</si>
  <si>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</si>
  <si>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</si>
  <si>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</si>
  <si>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</si>
  <si>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</si>
  <si>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</si>
  <si>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</si>
  <si>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</si>
  <si>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S/F OF SINGE PHASE ELCB OF CONCEAED TYPE</t>
  </si>
  <si>
    <t>Add for periodical cleaning</t>
  </si>
  <si>
    <t>Manufacturing and supplying of</t>
  </si>
  <si>
    <t>a. Foundation &amp; basement</t>
  </si>
  <si>
    <t>b. Ground Floor</t>
  </si>
  <si>
    <t>c. First Floor</t>
  </si>
  <si>
    <t>d. Second Floor</t>
  </si>
  <si>
    <t>PLACING  M.S RODS/RTS ROD (upto 16mm dia)</t>
  </si>
  <si>
    <t>PLASTERING IN C.M(1:3)12mmT.K</t>
  </si>
  <si>
    <t>TESTING CHARGES 10%of LABOUR</t>
  </si>
  <si>
    <t>TOTAL FOR 30RMT</t>
  </si>
  <si>
    <t>ADD FOR OIL,CONVEYANCE ETC.,</t>
  </si>
  <si>
    <t>32 mm dia PVC waste pipe</t>
  </si>
  <si>
    <t>Electrical arrangements</t>
  </si>
  <si>
    <t>a. Light point with ceiling rose</t>
  </si>
  <si>
    <t xml:space="preserve">PARTITION WALL </t>
  </si>
  <si>
    <t>CUTTING CHARGES</t>
  </si>
  <si>
    <t>G.I. TEE</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</si>
  <si>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</si>
  <si>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</si>
  <si>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</si>
  <si>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</si>
  <si>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</si>
  <si>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</si>
  <si>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</si>
  <si>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</si>
  <si>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</si>
  <si>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</si>
  <si>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</si>
  <si>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</si>
  <si>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</si>
  <si>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</si>
  <si>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</si>
  <si>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</si>
  <si>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</si>
  <si>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</si>
  <si>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</si>
  <si>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</si>
  <si>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</si>
  <si>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</si>
  <si>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</si>
  <si>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</si>
  <si>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</si>
  <si>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</si>
  <si>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</si>
  <si>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</si>
  <si>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</si>
  <si>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</si>
  <si>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</si>
  <si>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</si>
  <si>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</si>
  <si>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</si>
  <si>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</si>
  <si>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</si>
  <si>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</si>
  <si>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</si>
  <si>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</si>
  <si>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</si>
  <si>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</si>
  <si>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</si>
  <si>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</si>
  <si>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</si>
  <si>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</si>
  <si>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</si>
  <si>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</si>
  <si>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</si>
  <si>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</si>
  <si>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</si>
  <si>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</si>
  <si>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</si>
  <si>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</si>
  <si>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</si>
  <si>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</si>
  <si>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</si>
  <si>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</si>
  <si>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</si>
  <si>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</si>
  <si>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PVC RIGID CONDUIT PIPE 19M/20MM HEAVY DUTY WITH ISI</t>
  </si>
  <si>
    <t>e. In Third Floor</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</si>
  <si>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</si>
  <si>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</si>
  <si>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</si>
  <si>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</si>
  <si>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</si>
  <si>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</si>
  <si>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</si>
  <si>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</si>
  <si>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</si>
  <si>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20mm dia PVC water supply ASTM pipe (fully consealed in walls)</t>
  </si>
  <si>
    <t>S.F</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</si>
  <si>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</si>
  <si>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</si>
  <si>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</si>
  <si>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</si>
  <si>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</si>
  <si>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</si>
  <si>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</si>
  <si>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</si>
  <si>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</si>
  <si>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</si>
  <si>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</si>
  <si>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</si>
  <si>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</si>
  <si>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</si>
  <si>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</si>
  <si>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</si>
  <si>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</si>
  <si>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</si>
  <si>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</si>
  <si>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</si>
  <si>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</si>
  <si>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</si>
  <si>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</si>
  <si>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</si>
  <si>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</si>
  <si>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</si>
  <si>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</si>
  <si>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</si>
  <si>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</si>
  <si>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</si>
  <si>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</si>
  <si>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</si>
  <si>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</si>
  <si>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</si>
  <si>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</si>
  <si>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</si>
  <si>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</si>
  <si>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</si>
  <si>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</si>
  <si>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</si>
  <si>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</si>
  <si>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</si>
  <si>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</si>
  <si>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</si>
  <si>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</si>
  <si>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</si>
  <si>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</si>
  <si>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</si>
  <si>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</si>
  <si>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</si>
  <si>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</si>
  <si>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</si>
  <si>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</si>
  <si>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</si>
  <si>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</si>
  <si>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</si>
  <si>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</si>
  <si>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</si>
  <si>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</si>
  <si>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</si>
  <si>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</si>
  <si>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</si>
  <si>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</si>
  <si>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</si>
  <si>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</si>
  <si>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</si>
  <si>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</si>
  <si>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</si>
  <si>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</si>
  <si>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GI pipe of 40 mm dia</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</si>
  <si>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</si>
  <si>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</si>
  <si>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</si>
  <si>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</si>
  <si>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</si>
  <si>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</si>
  <si>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</si>
  <si>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</si>
  <si>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</si>
  <si>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</si>
  <si>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</si>
  <si>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</si>
  <si>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</si>
  <si>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</si>
  <si>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</si>
  <si>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</si>
  <si>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TW round block</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</si>
  <si>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</si>
  <si>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</si>
  <si>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</si>
  <si>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</si>
  <si>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</si>
  <si>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</si>
  <si>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</si>
  <si>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</si>
  <si>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</si>
  <si>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</si>
  <si>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</si>
  <si>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</si>
  <si>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</si>
  <si>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</si>
  <si>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</si>
  <si>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</si>
  <si>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</si>
  <si>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</si>
  <si>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</si>
  <si>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</si>
  <si>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</si>
  <si>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</si>
  <si>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</si>
  <si>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</si>
  <si>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</si>
  <si>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</si>
  <si>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</si>
  <si>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</si>
  <si>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</si>
  <si>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</si>
  <si>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</si>
  <si>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</si>
  <si>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</si>
  <si>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</si>
  <si>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</si>
  <si>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</si>
  <si>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</si>
  <si>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</si>
  <si>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</si>
  <si>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</si>
  <si>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</si>
  <si>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</si>
  <si>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</si>
  <si>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</si>
  <si>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</si>
  <si>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</si>
  <si>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</si>
  <si>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</si>
  <si>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</si>
  <si>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</si>
  <si>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</si>
  <si>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</si>
  <si>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</si>
  <si>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</si>
  <si>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</si>
  <si>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</si>
  <si>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</si>
  <si>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</si>
  <si>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</si>
  <si>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</si>
  <si>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</si>
  <si>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</si>
  <si>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</si>
  <si>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</si>
  <si>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</si>
  <si>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</si>
  <si>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</si>
  <si>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</si>
  <si>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</si>
  <si>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</si>
  <si>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</si>
  <si>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</si>
  <si>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</si>
  <si>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</si>
  <si>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</si>
  <si>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</si>
  <si>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</si>
  <si>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</si>
  <si>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</si>
  <si>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</si>
  <si>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DATA   - 31</t>
  </si>
  <si>
    <t>Supplying and delivery of Single phase ELCB/RCCB</t>
  </si>
  <si>
    <t>25 Amps rating single phase ELCB with 10 to 25 MA sensitivity (ISI make ) (DP)</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</si>
  <si>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</si>
  <si>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</si>
  <si>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</si>
  <si>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</si>
  <si>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</si>
  <si>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</si>
  <si>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</si>
  <si>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</si>
  <si>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</si>
  <si>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</si>
  <si>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</si>
  <si>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</si>
  <si>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</si>
  <si>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</si>
  <si>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</si>
  <si>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</si>
  <si>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</si>
  <si>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</si>
  <si>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</si>
  <si>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</si>
  <si>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</si>
  <si>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</si>
  <si>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</si>
  <si>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</si>
  <si>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</si>
  <si>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</si>
  <si>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</si>
  <si>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</si>
  <si>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</si>
  <si>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</si>
  <si>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</si>
  <si>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</si>
  <si>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</si>
  <si>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</si>
  <si>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</si>
  <si>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</si>
  <si>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</si>
  <si>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Exhaust Fan 9" Swep ( 225 mm )</t>
  </si>
  <si>
    <t>----------------------------------------------</t>
  </si>
  <si>
    <t>Provision of hole in the wall and making good of the wall</t>
  </si>
  <si>
    <t>M.S. Clamps/ Saddles 32mm It-III d p-77</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</si>
  <si>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</si>
  <si>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</si>
  <si>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</si>
  <si>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</si>
  <si>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</si>
  <si>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</si>
  <si>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</si>
  <si>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</si>
  <si>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</si>
  <si>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</si>
  <si>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</si>
  <si>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</si>
  <si>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</si>
  <si>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</si>
  <si>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</si>
  <si>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</si>
  <si>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</si>
  <si>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</si>
  <si>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</si>
  <si>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T.W SCANTLING below 2m</t>
  </si>
  <si>
    <t>Sundries for painting the GI pipes, MS clamps, screws, etc., complete in all respects.</t>
  </si>
  <si>
    <t>Labour charges for 3 Nos</t>
  </si>
  <si>
    <t>TW plank if 150 x 100 x 20 mm</t>
  </si>
  <si>
    <t>Single phase ELCB (ISI 25 Amps 30 MA)</t>
  </si>
  <si>
    <t xml:space="preserve">3 No of 30 amps MCB </t>
  </si>
  <si>
    <t>Labour charges ( as per data No:28)</t>
  </si>
  <si>
    <t>Rate for Single  phase ELCB</t>
  </si>
  <si>
    <t>Supplying and fixing of Three phase ELCB</t>
  </si>
  <si>
    <t>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</si>
  <si>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</si>
  <si>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</si>
  <si>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</si>
  <si>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</si>
  <si>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</si>
  <si>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</si>
  <si>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</si>
  <si>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</si>
  <si>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</si>
  <si>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</si>
  <si>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</si>
  <si>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</si>
  <si>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</si>
  <si>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</si>
  <si>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</si>
  <si>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</si>
  <si>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</si>
  <si>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</si>
  <si>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</si>
  <si>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</si>
  <si>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</si>
  <si>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</si>
  <si>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</si>
  <si>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</si>
  <si>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</si>
  <si>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</si>
  <si>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</si>
  <si>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</si>
  <si>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</si>
  <si>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</si>
  <si>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</si>
  <si>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</si>
  <si>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</si>
  <si>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</si>
  <si>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</si>
  <si>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</si>
  <si>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</si>
  <si>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</si>
  <si>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</si>
  <si>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</si>
  <si>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</si>
  <si>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</si>
  <si>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</si>
  <si>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</si>
  <si>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</si>
  <si>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</si>
  <si>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</si>
  <si>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</si>
  <si>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</si>
  <si>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</si>
  <si>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</si>
  <si>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</si>
  <si>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</si>
  <si>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</si>
  <si>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</si>
  <si>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</si>
  <si>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</si>
  <si>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</si>
  <si>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</si>
  <si>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</si>
  <si>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</si>
  <si>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</si>
  <si>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</si>
  <si>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</si>
  <si>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</si>
  <si>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</si>
  <si>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</si>
  <si>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</si>
  <si>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</si>
  <si>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</si>
  <si>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</si>
  <si>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</si>
  <si>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</si>
  <si>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</si>
  <si>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</si>
  <si>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</si>
  <si>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</si>
  <si>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</si>
  <si>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</si>
  <si>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</si>
  <si>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</si>
  <si>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</si>
  <si>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</si>
  <si>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</si>
  <si>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</si>
  <si>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</si>
  <si>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</si>
  <si>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</si>
  <si>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</si>
  <si>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</si>
  <si>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</si>
  <si>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</si>
  <si>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</si>
  <si>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</si>
  <si>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</si>
  <si>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</si>
  <si>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</si>
  <si>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</si>
  <si>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</si>
  <si>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</si>
  <si>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</si>
  <si>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</si>
  <si>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</si>
  <si>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</si>
  <si>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</si>
  <si>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</si>
  <si>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</si>
  <si>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</si>
  <si>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</si>
  <si>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</si>
  <si>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</si>
  <si>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</si>
  <si>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</si>
  <si>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</si>
  <si>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</si>
  <si>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</si>
  <si>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</si>
  <si>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</si>
  <si>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</si>
  <si>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</si>
  <si>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</si>
  <si>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</si>
  <si>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</si>
  <si>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Add cost of 25 mm dia PVC pipe heavy duty</t>
  </si>
  <si>
    <t>DATA   - 50</t>
  </si>
  <si>
    <t xml:space="preserve">TV/Telephone line junction </t>
  </si>
  <si>
    <t>Ceiling rose</t>
  </si>
  <si>
    <t>Teakwood plugs</t>
  </si>
  <si>
    <t>19 mm PVC junction box</t>
  </si>
  <si>
    <t>PVC JUNCTION BOX 19 mm</t>
  </si>
  <si>
    <t>Bag</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</si>
  <si>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</si>
  <si>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</si>
  <si>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</si>
  <si>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</si>
  <si>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</si>
  <si>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</si>
  <si>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</si>
  <si>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</si>
  <si>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</si>
  <si>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</si>
  <si>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</si>
  <si>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</si>
  <si>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</si>
  <si>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</si>
  <si>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</si>
  <si>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</si>
  <si>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</si>
  <si>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</si>
  <si>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</si>
  <si>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</si>
  <si>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</si>
  <si>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</si>
  <si>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</si>
  <si>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</si>
  <si>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</si>
  <si>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</si>
  <si>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</si>
  <si>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</si>
  <si>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</si>
  <si>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</si>
  <si>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</si>
  <si>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</si>
  <si>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</si>
  <si>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</si>
  <si>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</si>
  <si>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</si>
  <si>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</si>
  <si>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</si>
  <si>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</si>
  <si>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</si>
  <si>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</si>
  <si>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</si>
  <si>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</si>
  <si>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</si>
  <si>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</si>
  <si>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</si>
  <si>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</si>
  <si>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</si>
  <si>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</si>
  <si>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</si>
  <si>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</si>
  <si>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</si>
  <si>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</si>
  <si>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</si>
  <si>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</si>
  <si>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</si>
  <si>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</si>
  <si>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</si>
  <si>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</si>
  <si>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</si>
  <si>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</si>
  <si>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</si>
  <si>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</si>
  <si>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</si>
  <si>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</si>
  <si>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</si>
  <si>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</si>
  <si>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</si>
  <si>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</si>
  <si>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</si>
  <si>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</si>
  <si>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</si>
  <si>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</si>
  <si>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</si>
  <si>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</si>
  <si>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</si>
  <si>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</si>
  <si>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</si>
  <si>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</si>
  <si>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</si>
  <si>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</si>
  <si>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Exhaust fan of 300 mm dia</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</si>
  <si>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</si>
  <si>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</si>
  <si>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</si>
  <si>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</si>
  <si>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</si>
  <si>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</si>
  <si>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</si>
  <si>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</si>
  <si>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</si>
  <si>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</si>
  <si>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</si>
  <si>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</si>
  <si>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</si>
  <si>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</si>
  <si>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</si>
  <si>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</si>
  <si>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</si>
  <si>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</si>
  <si>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</si>
  <si>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</si>
  <si>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</si>
  <si>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</si>
  <si>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</si>
  <si>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</si>
  <si>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</si>
  <si>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</si>
  <si>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</si>
  <si>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</si>
  <si>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</si>
  <si>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</si>
  <si>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</si>
  <si>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</si>
  <si>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</si>
  <si>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Brass screws  ( 40 mm x 6 no)</t>
  </si>
  <si>
    <t>TW plugs</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</si>
  <si>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</si>
  <si>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</si>
  <si>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</si>
  <si>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</si>
  <si>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</si>
  <si>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</si>
  <si>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</si>
  <si>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</si>
  <si>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</si>
  <si>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</si>
  <si>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</si>
  <si>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</si>
  <si>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</si>
  <si>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</si>
  <si>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</si>
  <si>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</si>
  <si>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</si>
  <si>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</si>
  <si>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</si>
  <si>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</si>
  <si>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</si>
  <si>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</si>
  <si>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</si>
  <si>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</si>
  <si>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</si>
  <si>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</si>
  <si>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</si>
  <si>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</si>
  <si>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</si>
  <si>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</si>
  <si>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</si>
  <si>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</si>
  <si>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</si>
  <si>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</si>
  <si>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</si>
  <si>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</si>
  <si>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</si>
  <si>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</si>
  <si>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</si>
  <si>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</si>
  <si>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</si>
  <si>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</si>
  <si>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</si>
  <si>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</si>
  <si>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</si>
  <si>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</si>
  <si>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</si>
  <si>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</si>
  <si>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</si>
  <si>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</si>
  <si>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</si>
  <si>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</si>
  <si>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</si>
  <si>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</si>
  <si>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</si>
  <si>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</si>
  <si>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</si>
  <si>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</si>
  <si>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MV/SV lamps</t>
  </si>
  <si>
    <t>Total Rs</t>
  </si>
  <si>
    <t>DATA   - 48</t>
  </si>
  <si>
    <t>Fixing of Tube light street light fitting</t>
  </si>
  <si>
    <t>200x150x75 mm=90</t>
  </si>
  <si>
    <t xml:space="preserve">A 200x150x75 mm=0.0825 </t>
  </si>
  <si>
    <t xml:space="preserve">DATA  - 5 </t>
  </si>
  <si>
    <t>STAIRCASE LIGHT POINT</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</si>
  <si>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</si>
  <si>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</si>
  <si>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</si>
  <si>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</si>
  <si>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</si>
  <si>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</si>
  <si>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</si>
  <si>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</si>
  <si>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</si>
  <si>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</si>
  <si>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</si>
  <si>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r>
      <t xml:space="preserve">32 Amps rating </t>
    </r>
    <r>
      <rPr>
        <b/>
        <sz val="12"/>
        <rFont val="Helv"/>
      </rPr>
      <t xml:space="preserve">Three phase </t>
    </r>
    <r>
      <rPr>
        <sz val="12"/>
        <rFont val="Helv"/>
      </rPr>
      <t>ELCB with 20 to 30 MA sensitivity</t>
    </r>
  </si>
  <si>
    <t>Aluminium Ventilator 0.90x0.60m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</si>
  <si>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</si>
  <si>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</si>
  <si>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</si>
  <si>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</si>
  <si>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</si>
  <si>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</si>
  <si>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</si>
  <si>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</si>
  <si>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</si>
  <si>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</si>
  <si>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</si>
  <si>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</si>
  <si>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</si>
  <si>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</si>
  <si>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</si>
  <si>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</si>
  <si>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</si>
  <si>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</si>
  <si>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</si>
  <si>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</si>
  <si>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</si>
  <si>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</si>
  <si>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</si>
  <si>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</si>
  <si>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</si>
  <si>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</si>
  <si>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Exhaust fan of 225 mm dia</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</si>
  <si>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</si>
  <si>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</si>
  <si>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20 mm dia GI 'B' class pipe</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</si>
  <si>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</si>
  <si>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</si>
  <si>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</si>
  <si>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</si>
  <si>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</si>
  <si>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</si>
  <si>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</si>
  <si>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</si>
  <si>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</si>
  <si>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</si>
  <si>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</si>
  <si>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</si>
  <si>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</si>
  <si>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</si>
  <si>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</si>
  <si>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</si>
  <si>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</si>
  <si>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</si>
  <si>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</si>
  <si>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</si>
  <si>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</si>
  <si>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</si>
  <si>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</si>
  <si>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</si>
  <si>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</si>
  <si>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</si>
  <si>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</si>
  <si>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</si>
  <si>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</si>
  <si>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</si>
  <si>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</si>
  <si>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</si>
  <si>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</si>
  <si>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</si>
  <si>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</si>
  <si>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</si>
  <si>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</si>
  <si>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</si>
  <si>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</si>
  <si>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</si>
  <si>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</si>
  <si>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</si>
  <si>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</si>
  <si>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</si>
  <si>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</si>
  <si>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</si>
  <si>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</si>
  <si>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</si>
  <si>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</si>
  <si>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</si>
  <si>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</si>
  <si>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</si>
  <si>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</si>
  <si>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</si>
  <si>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</si>
  <si>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</si>
  <si>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</si>
  <si>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</si>
  <si>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</si>
  <si>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</si>
  <si>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</si>
  <si>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</si>
  <si>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</si>
  <si>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</si>
  <si>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</si>
  <si>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</si>
  <si>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</si>
  <si>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</si>
  <si>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</si>
  <si>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</si>
  <si>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</si>
  <si>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</si>
  <si>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</si>
  <si>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</si>
  <si>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</si>
  <si>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</si>
  <si>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</si>
  <si>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</si>
  <si>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</si>
  <si>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</si>
  <si>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</si>
  <si>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</si>
  <si>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</si>
  <si>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</si>
  <si>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</si>
  <si>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</si>
  <si>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</si>
  <si>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</si>
  <si>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</si>
  <si>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</si>
  <si>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</si>
  <si>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</si>
  <si>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</si>
  <si>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</si>
  <si>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</si>
  <si>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</si>
  <si>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</si>
  <si>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</si>
  <si>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</si>
  <si>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</si>
  <si>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</si>
  <si>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</si>
  <si>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</si>
  <si>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</si>
  <si>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</si>
  <si>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</si>
  <si>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</si>
  <si>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</si>
  <si>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</si>
  <si>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</si>
  <si>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</si>
  <si>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</si>
  <si>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</si>
  <si>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</si>
  <si>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</si>
  <si>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</si>
  <si>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</si>
  <si>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</si>
  <si>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</si>
  <si>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</si>
  <si>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</si>
  <si>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</si>
  <si>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</si>
  <si>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</si>
  <si>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</si>
  <si>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</si>
  <si>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</si>
  <si>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</si>
  <si>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</si>
  <si>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</si>
  <si>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</si>
  <si>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</si>
  <si>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</si>
  <si>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</si>
  <si>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</si>
  <si>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</si>
  <si>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</si>
  <si>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</si>
  <si>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</si>
  <si>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</si>
  <si>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</si>
  <si>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</si>
  <si>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</si>
  <si>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</si>
  <si>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</si>
  <si>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</si>
  <si>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</si>
  <si>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</si>
  <si>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</si>
  <si>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</si>
  <si>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</si>
  <si>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</si>
  <si>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</si>
  <si>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</si>
  <si>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</si>
  <si>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</si>
  <si>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</si>
  <si>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</si>
  <si>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</si>
  <si>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</si>
  <si>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</si>
  <si>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</si>
  <si>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</si>
  <si>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</si>
  <si>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</si>
  <si>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</si>
  <si>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</si>
  <si>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</si>
  <si>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</si>
  <si>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</si>
  <si>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</si>
  <si>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</si>
  <si>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</si>
  <si>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</si>
  <si>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</si>
  <si>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</si>
  <si>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</si>
  <si>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</si>
  <si>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</si>
  <si>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</si>
  <si>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</si>
  <si>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</si>
  <si>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</si>
  <si>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</si>
  <si>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</si>
  <si>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</si>
  <si>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</si>
  <si>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</si>
  <si>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</si>
  <si>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</si>
  <si>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</si>
  <si>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</si>
  <si>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</si>
  <si>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</si>
  <si>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</si>
  <si>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</si>
  <si>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</si>
  <si>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</si>
  <si>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</si>
  <si>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</si>
  <si>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</si>
  <si>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</si>
  <si>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</si>
  <si>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</si>
  <si>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</si>
  <si>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</si>
  <si>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</si>
  <si>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Tubular lamp</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</si>
  <si>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</si>
  <si>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</si>
  <si>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</si>
  <si>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</si>
  <si>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</si>
  <si>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</si>
  <si>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</si>
  <si>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</si>
  <si>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</si>
  <si>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</si>
  <si>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</si>
  <si>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50 mm dia GI pipe 'B' class</t>
  </si>
  <si>
    <t>Pair</t>
  </si>
  <si>
    <t>Back clamps with bolts and nuts</t>
  </si>
  <si>
    <t>Street light Fittings (single)</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</si>
  <si>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</si>
  <si>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</si>
  <si>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</si>
  <si>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</si>
  <si>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</si>
  <si>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</si>
  <si>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</si>
  <si>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</si>
  <si>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</si>
  <si>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</si>
  <si>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</si>
  <si>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</si>
  <si>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</si>
  <si>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</si>
  <si>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</si>
  <si>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</si>
  <si>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</si>
  <si>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</si>
  <si>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</si>
  <si>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</si>
  <si>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</si>
  <si>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</si>
  <si>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</si>
  <si>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</si>
  <si>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</si>
  <si>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</si>
  <si>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</si>
  <si>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</si>
  <si>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</si>
  <si>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</si>
  <si>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</si>
  <si>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</si>
  <si>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</si>
  <si>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</si>
  <si>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</si>
  <si>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</si>
  <si>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</si>
  <si>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</si>
  <si>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</si>
  <si>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</si>
  <si>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</si>
  <si>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</si>
  <si>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</si>
  <si>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</si>
  <si>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</si>
  <si>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</si>
  <si>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</si>
  <si>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</si>
  <si>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</si>
  <si>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</si>
  <si>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</si>
  <si>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</si>
  <si>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</si>
  <si>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</si>
  <si>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</si>
  <si>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</si>
  <si>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</si>
  <si>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</si>
  <si>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</si>
  <si>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</si>
  <si>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</si>
  <si>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</si>
  <si>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</si>
  <si>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</si>
  <si>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</si>
  <si>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</si>
  <si>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</si>
  <si>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</si>
  <si>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</si>
  <si>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</si>
  <si>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</si>
  <si>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</si>
  <si>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</si>
  <si>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</si>
  <si>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</si>
  <si>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sqmm copper PVC insulated unsheathed single core cable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</si>
  <si>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</si>
  <si>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</si>
  <si>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</si>
  <si>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</si>
  <si>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</si>
  <si>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</si>
  <si>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</si>
  <si>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</si>
  <si>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</si>
  <si>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Sundries such as cement, 1.5Sqmm copper PVC insulated unsheathed wire &amp; earth connections etc., all complete.</t>
  </si>
  <si>
    <t>Total for 10 Nos</t>
  </si>
  <si>
    <t>For 1 No</t>
  </si>
  <si>
    <t>DATA   - 29</t>
  </si>
  <si>
    <t>ELCB ( 3 PHASE ) on surface teak wood plank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</si>
  <si>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</si>
  <si>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</si>
  <si>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</si>
  <si>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</si>
  <si>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</si>
  <si>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</si>
  <si>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</si>
  <si>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</si>
  <si>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</si>
  <si>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</si>
  <si>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</si>
  <si>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</si>
  <si>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</si>
  <si>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</si>
  <si>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</si>
  <si>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</si>
  <si>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</si>
  <si>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</si>
  <si>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</si>
  <si>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</si>
  <si>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</si>
  <si>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</si>
  <si>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</si>
  <si>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</si>
  <si>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</si>
  <si>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</si>
  <si>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</si>
  <si>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</si>
  <si>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</si>
  <si>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</si>
  <si>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</si>
  <si>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</si>
  <si>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</si>
  <si>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</si>
  <si>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</si>
  <si>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</si>
  <si>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</si>
  <si>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</si>
  <si>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</si>
  <si>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</si>
  <si>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</si>
  <si>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</si>
  <si>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</si>
  <si>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</si>
  <si>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</si>
  <si>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</si>
  <si>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</si>
  <si>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</si>
  <si>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</si>
  <si>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</si>
  <si>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</si>
  <si>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</si>
  <si>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32 A DPIC switch</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</si>
  <si>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</si>
  <si>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</si>
  <si>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</si>
  <si>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</si>
  <si>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</si>
  <si>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</si>
  <si>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</si>
  <si>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</si>
  <si>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</si>
  <si>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</si>
  <si>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</si>
  <si>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</si>
  <si>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</si>
  <si>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</si>
  <si>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</si>
  <si>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</si>
  <si>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</si>
  <si>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</si>
  <si>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</si>
  <si>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</si>
  <si>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</si>
  <si>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</si>
  <si>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</si>
  <si>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</si>
  <si>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</si>
  <si>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</si>
  <si>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</si>
  <si>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</si>
  <si>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</si>
  <si>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</si>
  <si>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</si>
  <si>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</si>
  <si>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</si>
  <si>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</si>
  <si>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</si>
  <si>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</si>
  <si>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</si>
  <si>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</si>
  <si>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</si>
  <si>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</si>
  <si>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styles &amp; rails with 9mm thick BWR single leaf shutters  with brass screws size of 1200x2100</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</si>
  <si>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</si>
  <si>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</si>
  <si>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</si>
  <si>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</si>
  <si>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</si>
  <si>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</si>
  <si>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</si>
  <si>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</si>
  <si>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</si>
  <si>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</si>
  <si>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</si>
  <si>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</si>
  <si>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</si>
  <si>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</si>
  <si>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</si>
  <si>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</si>
  <si>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</si>
  <si>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</si>
  <si>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</si>
  <si>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</si>
  <si>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</si>
  <si>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</si>
  <si>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</si>
  <si>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</si>
  <si>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</si>
  <si>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</si>
  <si>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</si>
  <si>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</si>
  <si>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</si>
  <si>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</si>
  <si>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</si>
  <si>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</si>
  <si>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</si>
  <si>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</si>
  <si>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</si>
  <si>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</si>
  <si>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</si>
  <si>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</si>
  <si>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</si>
  <si>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</si>
  <si>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</si>
  <si>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</si>
  <si>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</si>
  <si>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</si>
  <si>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</si>
  <si>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</si>
  <si>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GI pipe of 25 mm dia</t>
  </si>
  <si>
    <t>Rate Each Rmt</t>
  </si>
  <si>
    <t>DATA   - 39</t>
  </si>
  <si>
    <t>Supply of MS angle for EB service ( single phase )</t>
  </si>
  <si>
    <t>Supply of MS angles 40 x 40 x 6 mm for above data to support the above GI pipe and fixing the GI stay wire service connection wires for above data</t>
  </si>
  <si>
    <t>40 x 40 x 6 mm MS angle</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</si>
  <si>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</si>
  <si>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</si>
  <si>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</si>
  <si>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</si>
  <si>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</si>
  <si>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</si>
  <si>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</si>
  <si>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</si>
  <si>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</si>
  <si>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</si>
  <si>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</si>
  <si>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</si>
  <si>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</si>
  <si>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</si>
  <si>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</si>
  <si>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</si>
  <si>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</si>
  <si>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</si>
  <si>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65 mm dia GI pipe ' B' class</t>
  </si>
  <si>
    <t>20 mm dia GI pipe ' B' class</t>
  </si>
  <si>
    <t>Base plate 45 cm x45 cm x 6mm thick</t>
  </si>
  <si>
    <t>MS box 8" x 6" with cover</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</si>
  <si>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</si>
  <si>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</si>
  <si>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</si>
  <si>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</si>
  <si>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</si>
  <si>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</si>
  <si>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</si>
  <si>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</si>
  <si>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</si>
  <si>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</si>
  <si>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</si>
  <si>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</si>
  <si>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</si>
  <si>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</si>
  <si>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</si>
  <si>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</si>
  <si>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</si>
  <si>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</si>
  <si>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</si>
  <si>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</si>
  <si>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</si>
  <si>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</si>
  <si>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</si>
  <si>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</si>
  <si>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</si>
  <si>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</si>
  <si>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</si>
  <si>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</si>
  <si>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</si>
  <si>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Add for 6 way TPDB 32A/way</t>
  </si>
  <si>
    <t xml:space="preserve">25 sq mm (7/2.14) cable 1100V Grade </t>
  </si>
  <si>
    <t>frosted glass 3mmthick</t>
  </si>
  <si>
    <t xml:space="preserve">PVC SHEATHED CABLE SC ALUMINIUM  CONDUCTOR </t>
  </si>
  <si>
    <t xml:space="preserve">1.5 sq mm 1/1.4 or equivalent multi core cable 1100V Grade </t>
  </si>
  <si>
    <t>Less 4 way TPDB 32 A/way</t>
  </si>
  <si>
    <t>Total for 15 Nos</t>
  </si>
  <si>
    <t>DATA   - 17</t>
  </si>
  <si>
    <t>16 AMPS DOUBLE POLE MAIN SWITCH ON TEAK WOOD BOARD TOP MES SERVICE CONNECTION / MOTOR PUMP( SINGLE PHASE ) SET</t>
  </si>
  <si>
    <t>A.C Exaust Fan 300 mm (12") sweep (light duty)</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</si>
  <si>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</si>
  <si>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</si>
  <si>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</si>
  <si>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</si>
  <si>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</si>
  <si>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</si>
  <si>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</si>
  <si>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</si>
  <si>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</si>
  <si>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</si>
  <si>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</si>
  <si>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</si>
  <si>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</si>
  <si>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</si>
  <si>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</si>
  <si>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</si>
  <si>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</si>
  <si>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</si>
  <si>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</si>
  <si>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</si>
  <si>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</si>
  <si>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</si>
  <si>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</si>
  <si>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</si>
  <si>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</si>
  <si>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</si>
  <si>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</si>
  <si>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</si>
  <si>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</si>
  <si>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Maz I</t>
  </si>
  <si>
    <t>Maz II</t>
  </si>
  <si>
    <t>Vibrating charges</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</si>
  <si>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</si>
  <si>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</si>
  <si>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</si>
  <si>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</si>
  <si>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</si>
  <si>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</si>
  <si>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</si>
  <si>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</si>
  <si>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</si>
  <si>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</si>
  <si>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Paint SEP</t>
  </si>
  <si>
    <t>lead</t>
  </si>
  <si>
    <t xml:space="preserve">Total km </t>
  </si>
  <si>
    <t>Stone dust</t>
  </si>
  <si>
    <t>Rate / Sqm</t>
  </si>
  <si>
    <t>Rate per each</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</si>
  <si>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</si>
  <si>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</si>
  <si>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</si>
  <si>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</si>
  <si>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</si>
  <si>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</si>
  <si>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</si>
  <si>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</si>
  <si>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Supplying and filling stonedust</t>
  </si>
  <si>
    <t>Run of 2 Wires of 2.5 sqmm PVC insulated single core multi strand fire retardant flexible copper cable with ISI mark confirming IS: 694:1990.</t>
  </si>
  <si>
    <t xml:space="preserve">Vitrified Tiles flooring </t>
  </si>
  <si>
    <t>Supplying and fixing of 100mm dia GI pipe</t>
  </si>
  <si>
    <t>Supplying  and fixing of GM wheel valves ISI mark</t>
  </si>
  <si>
    <t>S&amp;F 3.5 X 35mm LTUG CABLE Above GL</t>
  </si>
  <si>
    <t>S&amp;F 3.5 X 25mm LTUG CABLE Above GL</t>
  </si>
  <si>
    <t>Chipping of RCC pile head to the required cut of level and clearing way debries with an average lead of 3 km entirely with city limits</t>
  </si>
  <si>
    <t>S&amp;F OF UPVC Windows</t>
  </si>
  <si>
    <t>a) FW 900 X 2100</t>
  </si>
  <si>
    <t>b) W 1800 X 1650</t>
  </si>
  <si>
    <t>c) W1 1500 X 1650</t>
  </si>
  <si>
    <t>d) W0 2400 X 1650</t>
  </si>
  <si>
    <t>e) W2 1200 X 1650</t>
  </si>
  <si>
    <t>f) SW 4800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</si>
  <si>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</si>
  <si>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</si>
  <si>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</si>
  <si>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</si>
  <si>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</si>
  <si>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Foundation &amp; Basement</t>
  </si>
  <si>
    <t>Supply and fixing of PVC water supply (ASTM)
a.50mm dia</t>
  </si>
  <si>
    <t>g.Double centering portico area</t>
  </si>
  <si>
    <t>b.1200x2400mm</t>
  </si>
  <si>
    <t>b. In Stilt /Ground Floor</t>
  </si>
  <si>
    <t>Supplying and fixing of solid core flush door shutter of thickness 35mm</t>
  </si>
  <si>
    <t>Supplying and fixing of staineless steel hand rails</t>
  </si>
  <si>
    <t>c.  door size 1.000 m x 2.100 (Single Leaf)</t>
  </si>
  <si>
    <t>d.  door size 0.900 m x 2.100 (Single Leaf)</t>
  </si>
  <si>
    <t>Supply and fixing of 100 amps TPN sheet double break switch with HRC fuse and neutral on suitable angle iron frame work with MS cable entry boxes and PWD earthing(SR-14-15(p-65)</t>
  </si>
  <si>
    <t>S&amp;F 2X6 Sq.mm LTUG CABLE</t>
  </si>
  <si>
    <t>Augering  30 cm dia for compound wall</t>
  </si>
  <si>
    <t>h. In Sixth Floor</t>
  </si>
  <si>
    <t>b. 900X2100mm (over all size 900X2400mm.).</t>
  </si>
  <si>
    <t>Supplying and fixing of Geyser (Data -SD 103)</t>
  </si>
  <si>
    <t>a.100mm  GM Gate valves</t>
  </si>
  <si>
    <t>b.50mm GM Gate valves</t>
  </si>
  <si>
    <t>c.32mm GM Gate valves</t>
  </si>
  <si>
    <t>S&amp;F TPN 12 way DB encloser (SR-p-80)</t>
  </si>
  <si>
    <t>S&amp;F 3.5 X 70mm LTUG CABLE Above GL</t>
  </si>
  <si>
    <t xml:space="preserve">a. 1200X2100mm.(Single leaf) 
</t>
  </si>
  <si>
    <t>c.1800X2400mm.</t>
  </si>
  <si>
    <t>Supply and fixing of 250 amps cubical type panel board</t>
  </si>
  <si>
    <t>Supplying and fixing of Aluminium sliding window</t>
  </si>
  <si>
    <t>a) size 1800x1350         SW1</t>
  </si>
  <si>
    <t>b)1200x1350                     SW2</t>
  </si>
  <si>
    <t>Vitrified Tiles flooring (ivory)</t>
  </si>
  <si>
    <t>a. door size 1.200m x 2.100 (Double leaf)</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</si>
  <si>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</si>
  <si>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</si>
  <si>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</si>
  <si>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</si>
  <si>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</si>
  <si>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</si>
  <si>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</si>
  <si>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</si>
  <si>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</si>
  <si>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</si>
  <si>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Supply and fixing of colour wash basin oval shape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</si>
  <si>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</si>
  <si>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</si>
  <si>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</si>
  <si>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</si>
  <si>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</si>
  <si>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</si>
  <si>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&amp; Fixing of MS door  shutter</t>
  </si>
  <si>
    <t>Supply and fixing of weld mesh of size 7.5x2.5cmx10gauge</t>
  </si>
  <si>
    <t>Supply and fixing of Chicken mesh</t>
  </si>
  <si>
    <t xml:space="preserve">Supply &amp; Fixing of MS ventilator of size 
</t>
  </si>
  <si>
    <t>Supplying and laying of 3.5 core 70 sq.mm PVC armoured LTUG cable (below GL)</t>
  </si>
  <si>
    <t>Supply and fixing of 200 amps TPN switch with HRC fuses sheet steel double break
SRP-65, 3 ©</t>
  </si>
  <si>
    <t>a)D1200 X 2400mm</t>
  </si>
  <si>
    <t>b) V1 900 X 600mm</t>
  </si>
  <si>
    <t>b. door size 1.200 m x 2.400 (double Leaf)</t>
  </si>
  <si>
    <t xml:space="preserve">Run of 4 Wires of 6 sqmm PVC insulated single core multi strand </t>
  </si>
  <si>
    <t xml:space="preserve">Run of 4 Wires of 10 sqmm PVC insulated single core multi strand </t>
  </si>
  <si>
    <t>a. 1000X2100mm.(Single leaf)</t>
  </si>
  <si>
    <t>TW panelled door shutter with brass fittings.</t>
  </si>
  <si>
    <t>TW styles &amp; rails with 9mm thick BWR single leaf shutters  with brass screws size of 900x2100 mm</t>
  </si>
  <si>
    <t>Granite Tiles flooring in cm1:3,20mm thk sathali steel/ grey</t>
  </si>
  <si>
    <t xml:space="preserve">Supplying and filling with gravel </t>
  </si>
  <si>
    <t>TW styles &amp; rails with 9mm thick BWR single leaf shutters  with brass screws size of 750x2100 mm</t>
  </si>
  <si>
    <t>Plastering with CM 1:3, 12mm with WPC</t>
  </si>
  <si>
    <t>B.W in CM 1:4 in Superstructure for OHT
e) In fourth  floor</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</si>
  <si>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</si>
  <si>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</si>
  <si>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</si>
  <si>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</si>
  <si>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</si>
  <si>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</si>
  <si>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 xml:space="preserve"> 'U' nails (SD-74)</t>
  </si>
  <si>
    <t>Tube light fittings</t>
  </si>
  <si>
    <t>1200mm A.C ceiling fan (without regulator)</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</si>
  <si>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</si>
  <si>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</si>
  <si>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</si>
  <si>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</si>
  <si>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</si>
  <si>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</si>
  <si>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</si>
  <si>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</si>
  <si>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</si>
  <si>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RUBBER BUSH</t>
  </si>
  <si>
    <t>Aluminium luvered Ventilator 0.60x0.60m</t>
  </si>
  <si>
    <t>Aluminium luvered Ventilator 0.75x0.60m</t>
  </si>
  <si>
    <t>DOOR HANDLE Mejastic</t>
  </si>
  <si>
    <t>6" Brass HINGES</t>
  </si>
  <si>
    <t>8" BRASS TOWER BOLTS</t>
  </si>
  <si>
    <t>Mortice lock with handle</t>
  </si>
  <si>
    <t>16 Amps 500 v fuse unit</t>
  </si>
  <si>
    <t>19 mm PVC saddles / p 72</t>
  </si>
  <si>
    <t>B.W in CM 1:4 in Superstructure in First floor</t>
  </si>
  <si>
    <t>Wood</t>
  </si>
  <si>
    <t>f.  In Fifth floor</t>
  </si>
  <si>
    <t>g.  In sixth floor</t>
  </si>
  <si>
    <t>h.  In seventh floor</t>
  </si>
  <si>
    <t>i.  In eighth floor</t>
  </si>
  <si>
    <t>j.  In Ninth floor</t>
  </si>
  <si>
    <t>k.  In Tenth floor</t>
  </si>
  <si>
    <t>l.  In Eleventh floor</t>
  </si>
  <si>
    <t>m.  In Twelth floor</t>
  </si>
  <si>
    <t>1.9.3.1</t>
  </si>
  <si>
    <t>a.450mm dia</t>
  </si>
  <si>
    <t>Conducting routine vertical compression load test CER No.328/2014-15</t>
  </si>
  <si>
    <t>Mobilization charges including transporting to site CER No.328/2014-15</t>
  </si>
  <si>
    <t xml:space="preserve">450mm dia pile </t>
  </si>
  <si>
    <t>1 No.of 32 Amps - Fuse Unit</t>
  </si>
  <si>
    <t>n. In Thirteen floor</t>
  </si>
  <si>
    <t>n. In thirteen floor</t>
  </si>
  <si>
    <t xml:space="preserve">Red oxide plastering in CM 1:4 </t>
  </si>
  <si>
    <t>c. 3 to 4 mt.</t>
  </si>
  <si>
    <t>d. 4 to 5 mt.</t>
  </si>
  <si>
    <t>a. In Ground Floor/Stilt floor</t>
  </si>
  <si>
    <t>c. 1200 x 2100 mm</t>
  </si>
  <si>
    <t>b. In Ground Floor/stilt floor</t>
  </si>
  <si>
    <t>j. In Eighth floor</t>
  </si>
  <si>
    <t>( 1.5  x 5914) - ( (888 +1232 ) / 2)</t>
  </si>
  <si>
    <t>painting two coat for old wood work</t>
  </si>
  <si>
    <t>6 sqmm copper PVC insulated unsheathed single core cable</t>
  </si>
  <si>
    <t>10 sqmm copper PVC insulated unsheathed single core cable</t>
  </si>
  <si>
    <t xml:space="preserve">Supply and laying of Hard core layer 200mm </t>
  </si>
  <si>
    <t xml:space="preserve">b. 1.35 x 1.35 mt.window  </t>
  </si>
  <si>
    <t>Aluminum Louvered ventilators</t>
  </si>
  <si>
    <t>a. 0.90 x 0.60 mt ventilators</t>
  </si>
  <si>
    <t>S &amp; F of Exsaust Fan 300 mm dia</t>
  </si>
  <si>
    <t>e.Circular column</t>
  </si>
  <si>
    <t>1 Nos.of 32Amps - Fuse Unit</t>
  </si>
  <si>
    <t>Concrete designer tiles flooring</t>
  </si>
  <si>
    <t xml:space="preserve">b. 1.35 x 2.10 mt.window </t>
  </si>
  <si>
    <t>f.Curved surface</t>
  </si>
  <si>
    <t>450 x 375 x 20 mm   thick TW plank</t>
  </si>
  <si>
    <t>Supply of G.I pipe 40mm dia 'B' Class</t>
  </si>
  <si>
    <t>Providing nosing to the edges of Granite slab</t>
  </si>
  <si>
    <t xml:space="preserve">Two coat of OBD over one coat white cement for inner walls </t>
  </si>
  <si>
    <t>d. Ventilator: (75 x 75 cm)</t>
  </si>
  <si>
    <t xml:space="preserve">French window </t>
  </si>
  <si>
    <t>b) 3.08 x 2.1m</t>
  </si>
  <si>
    <t>UPVC Non Pressure  pipe of SN8 SDR 34
( S 16.5) as per IS 15328/2003</t>
  </si>
  <si>
    <t>a. 110 mm UPVC Non Pressure  pipe</t>
  </si>
  <si>
    <t>PVC Specials  as per IS 10124/1982 Part II</t>
  </si>
  <si>
    <t xml:space="preserve">PVC Equal Tee  as per  BIS 7834/1975 </t>
  </si>
  <si>
    <t>Teak wood "Window" &amp;  Ventilator Shutter with 4mm thick pin headed glasses</t>
  </si>
  <si>
    <t xml:space="preserve">a. FW  (2.1 x 2.0 m ) 3 bay openable </t>
  </si>
  <si>
    <t xml:space="preserve">b.FW 1 (1.80 x 2.0 m )3 bay openable </t>
  </si>
  <si>
    <t xml:space="preserve">c. FW 2  (1.20 x 2.0 m ) 2 bay openable </t>
  </si>
  <si>
    <t xml:space="preserve">d.FW 3 (0.75 x 2.0 m ) Single  bay openable </t>
  </si>
  <si>
    <t>S &amp; F of Granite slab of size 4'x2', 18 to 20mm Thick For kitchen arrangements (jet black)</t>
  </si>
  <si>
    <t xml:space="preserve">Supply &amp; Fixing of MS ventilator of size 
( lockup)
</t>
  </si>
  <si>
    <t xml:space="preserve">TOTAL </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</si>
  <si>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</si>
  <si>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</si>
  <si>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</si>
  <si>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</si>
  <si>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</si>
  <si>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</si>
  <si>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</si>
  <si>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Provision of hole in the wall and making good of the wall
SD 114</t>
  </si>
  <si>
    <t>TW box 4" x4"x3"</t>
  </si>
  <si>
    <t>TW board 8"x6"x 3"</t>
  </si>
  <si>
    <t>40 A single pole MCB isolator</t>
  </si>
  <si>
    <t>MS box 300 x 200 x 100mm with door and lock and key arrangements with necessary MS clamps to bolts &amp; nuts with washers. P70</t>
  </si>
  <si>
    <t>16 Amps 250 Volts fuse unit</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</si>
  <si>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</si>
  <si>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</si>
  <si>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</si>
  <si>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</si>
  <si>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</si>
  <si>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</si>
  <si>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TW styles &amp; rails with 9mm thick BWR single leaf shutters  with brass screws size of 1000 x 2100 mm</t>
  </si>
  <si>
    <t>c. 20mm dia PVC water supply ASTM pipe (fully consealed in walls)</t>
  </si>
  <si>
    <t>TW plank of size 750 x 450 x 12 mm thick(99600+7460)</t>
  </si>
  <si>
    <t>200 Amps 500 V fuse units</t>
  </si>
  <si>
    <t>Earth work excavation and refilling(61.10+61.10+(21.40/3)</t>
  </si>
  <si>
    <t>Bricks p15/ 5a</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</si>
  <si>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</si>
  <si>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</si>
  <si>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</si>
  <si>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</si>
  <si>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</si>
  <si>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</si>
  <si>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</si>
  <si>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</si>
  <si>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</si>
  <si>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</si>
  <si>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</si>
  <si>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Add 180 mt 2.5 Sqmm copper PVC insulated unsheathed S.C. cable p-79, it- 2 c</t>
  </si>
  <si>
    <t>4 sqmm copper PVC insulated unsheathed single core cable,P-79 it-2-d</t>
  </si>
  <si>
    <t>25mm dia rigid PVC pipe heavy duty with ISI heavy duty with ISI mark part-I 1c P-82</t>
  </si>
  <si>
    <t>Bulk head fittings P-70 it-22</t>
  </si>
  <si>
    <t>4 way 16 amps, way 250 volts single phase and neutral link metalic distribution board p-74 7a</t>
  </si>
  <si>
    <t>Three phase distribution board with 4 way/phase and 32 A / Way with fuse and neutral link. P-74 8d</t>
  </si>
  <si>
    <t>Conduit pipe 19 mm (MS) (heavy gauge)p-81 Part-H 1-b</t>
  </si>
  <si>
    <t xml:space="preserve">8 SWG GI wire  (3 -c P-79) </t>
  </si>
  <si>
    <t xml:space="preserve">S &amp; F of MS angle of size 50x 50x 5mm </t>
  </si>
  <si>
    <t>Supply and fixing in posistion of 6 rows of 10 guage GI barbed wire 20 guage</t>
  </si>
  <si>
    <t>TNHB ELECTRICAL DATA FOR COASTAL AREA ONLY</t>
  </si>
  <si>
    <t>Wiring with 1.5 sqmm PVC insulated single core multi strand fire retardant flexible copper cable with ISI mark confirming IS: 694:1990.
( PVC Box , Fire Retarded Box) For Coastal only</t>
  </si>
  <si>
    <t>Add cost of Bakelite battern type holders 6 nos @ 20.20/Each9 (New item 21-p-70)</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</si>
  <si>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</si>
  <si>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</si>
  <si>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</si>
  <si>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</si>
  <si>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</si>
  <si>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</si>
  <si>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</si>
  <si>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</si>
  <si>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</si>
  <si>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</si>
  <si>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</si>
  <si>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</si>
  <si>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</si>
  <si>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</si>
  <si>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</si>
  <si>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</si>
  <si>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</si>
  <si>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</si>
  <si>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</si>
  <si>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</si>
  <si>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</si>
  <si>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</si>
  <si>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</si>
  <si>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</si>
  <si>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</si>
  <si>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</si>
  <si>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</si>
  <si>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</si>
  <si>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</si>
  <si>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</si>
  <si>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</si>
  <si>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</si>
  <si>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</si>
  <si>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</si>
  <si>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 xml:space="preserve">Supply &amp; Fixing of Aluminium openable windows of size 
</t>
  </si>
  <si>
    <t>a. 1.50 x 1.35 mt.window</t>
  </si>
  <si>
    <t xml:space="preserve">b. 1.35 x 1.35 mt.window </t>
  </si>
  <si>
    <t xml:space="preserve">c 1.20 x 1.35 mt.window  </t>
  </si>
  <si>
    <t xml:space="preserve">d. 0.75 x 1.35 mt.window  </t>
  </si>
  <si>
    <t>b. 0.60 x 0.60 mt ventilators</t>
  </si>
  <si>
    <t>c. 0.75 x 0.60 mt ventilators</t>
  </si>
  <si>
    <t>T.W PLANKS (30.45 CM) (12 TO 25CM THICK)</t>
  </si>
  <si>
    <t>a. 1.80 x 1.35 mt.window Three leaves</t>
  </si>
  <si>
    <t>T.W DOOR SHUTTER TWO LEAVES(2000 X 2400 mm) WITH BRASS FITINGS</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</si>
  <si>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</si>
  <si>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</si>
  <si>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</si>
  <si>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</si>
  <si>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</si>
  <si>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</si>
  <si>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</si>
  <si>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</si>
  <si>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</si>
  <si>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</si>
  <si>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</si>
  <si>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</si>
  <si>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</si>
  <si>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</si>
  <si>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</si>
  <si>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</si>
  <si>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</si>
  <si>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</si>
  <si>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</si>
  <si>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</si>
  <si>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Volume of Concrete = 3.14 /x *0.5 x 0.5  x 8  = 4.02 /4=  1.57 m3</t>
  </si>
  <si>
    <t>Setting of Bored cast-in-situ pile equipments with all accessories and tools at each of locations based on the 500 mm dia pile</t>
  </si>
  <si>
    <t>DATA</t>
  </si>
  <si>
    <t>TRICHY DIVISION</t>
  </si>
  <si>
    <t>TAMILNADU POLICE HOUSING CORPORATION LIMITED</t>
  </si>
  <si>
    <t>b. 160 mm UPVC Non Pressure  pipe</t>
  </si>
  <si>
    <t>b. 160 mm dia PVC Equal tee(TWAD SR 16-17 P-19 S.No-9 )</t>
  </si>
  <si>
    <t>Wiring with 1.5 sqmm PVC insulated single core multi strand fire retardant flexible copper cable with ISI mark confirming IS: 694:1990.( Ordinary)</t>
  </si>
  <si>
    <t>Providing Colour Marble chips of size 10mm and below using 70.20Kgs of cement and 15 cum of Colour Marble chips for every 10 sqm over the existing plastered surface  ( For coastal area)</t>
  </si>
  <si>
    <t>d.Vertical wall</t>
  </si>
  <si>
    <t>B.W in CM 1:4 in Superstructure in second  floor</t>
  </si>
  <si>
    <t>Precast Cupboard slab 20 mm tk.using standardised concrete mix M20 (annexure)</t>
  </si>
  <si>
    <t>Precast cupboard slab 40 mm tkusing standardised concrete mix M20 (annexure)</t>
  </si>
  <si>
    <t>Standardised concrete Mix M30 Grade Concrete</t>
  </si>
  <si>
    <t>Standardised concrete Mix M20 Grade Concrete</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</si>
  <si>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</si>
  <si>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</si>
  <si>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</si>
  <si>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</si>
  <si>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</si>
  <si>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</si>
  <si>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</si>
  <si>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</si>
  <si>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Plasticiser /Super plasticiser @ 1% of cement</t>
  </si>
  <si>
    <t>f.In fourth floor</t>
  </si>
  <si>
    <t>4.1.1</t>
  </si>
  <si>
    <r>
      <t xml:space="preserve">Standardised concrete  mix using </t>
    </r>
    <r>
      <rPr>
        <b/>
        <sz val="13"/>
        <rFont val="Arial Narrow"/>
        <family val="2"/>
      </rPr>
      <t>M 30 Grade concrete in (F&amp;B)</t>
    </r>
  </si>
  <si>
    <t xml:space="preserve">For RCC Door Frame </t>
  </si>
  <si>
    <t>Vibrating charges p-28 /103</t>
  </si>
  <si>
    <t xml:space="preserve"> REVISED DATA 2017-18</t>
  </si>
  <si>
    <t>Glass 5.5mm plain  it-107</t>
  </si>
  <si>
    <t>Novapan Sheet 12mm Thick</t>
  </si>
  <si>
    <t>Rubber beeding (An-VI -it-63</t>
  </si>
  <si>
    <t>Power Grapping</t>
  </si>
  <si>
    <t xml:space="preserve">Say </t>
  </si>
  <si>
    <t>e.  door size 1.00 m x 2.400 (Single Leaf)</t>
  </si>
  <si>
    <t>f.  door size 1.50 m x 2.100 (Double leaf)</t>
  </si>
  <si>
    <t>g door size 1.50 m x 2.40 (Double leaf)</t>
  </si>
  <si>
    <t>h door size 1.80 m x 2.40 (Double leaf)</t>
  </si>
  <si>
    <t>h door size 1.80 m x 2.10 (Double leaf)</t>
  </si>
  <si>
    <t>Wiring with 1.5 sqmm PVC insulated single core multi strand fire retardant flexible copper cable with ISI mark confirming IS: 694:1990. (Open wiring)</t>
  </si>
  <si>
    <t>a. 1500X2100mm.(Double leaves) with Brass fittings</t>
  </si>
  <si>
    <t xml:space="preserve">TW double leaves shutter of size  with brass fittings
a.1800 x 2100mm </t>
  </si>
  <si>
    <t>TW styles &amp; rails with 9mm thick BWR Double leaves shutters  with brass screws size of 1500x2100 mm</t>
  </si>
  <si>
    <t>Rubber beeding it-64 p-39</t>
  </si>
  <si>
    <t>supplying and fixing of colour matt finish floor tiles of size 12"x18" for wall tiles</t>
  </si>
  <si>
    <t>supplying and fixing of colour matt finish floor tiles of size 12"x12" floor tiles</t>
  </si>
  <si>
    <t xml:space="preserve">Providing putty to the wall </t>
  </si>
  <si>
    <t xml:space="preserve">Supply &amp; Fixing of MS ventilator of size  1200 x 800 mm
</t>
  </si>
  <si>
    <t xml:space="preserve"> MS ventilator of size  1000 x 800 mm
</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</si>
  <si>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</si>
  <si>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</si>
  <si>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</si>
  <si>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</si>
  <si>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</si>
  <si>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</si>
  <si>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</si>
  <si>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</si>
  <si>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</si>
  <si>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</si>
  <si>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</si>
  <si>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</si>
  <si>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</si>
  <si>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</si>
  <si>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</si>
  <si>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( 1000 x 2100 mm)</t>
  </si>
  <si>
    <t>Aluminium Partition wall 1/3 5.5mm thick glass &amp; 2/3 Novapan sheet 12mm thick outer top and bottom</t>
  </si>
  <si>
    <t>Bored cast sit piles installation of vertical cast in Situ Bored piles of following dia using Standardised concrete  mix M30 Grade)</t>
  </si>
  <si>
    <t>a.500mm dia pile</t>
  </si>
  <si>
    <t>b.450mm dia pile</t>
  </si>
  <si>
    <t>c.400mm dia pile</t>
  </si>
  <si>
    <t>Precast Cupboard slab 20 mm tk.using standardised concrete mix M30 (annexure)</t>
  </si>
  <si>
    <t>Precast cupboard slab 40 mm tkusing standardised concrete mix M30 (annexure)</t>
  </si>
  <si>
    <t>a. 110 mm dia PVC bend (TWAD SR 17-18  P-19 S.No-4 )</t>
  </si>
  <si>
    <t>b. 160 mm dia PVC bend (TWAD SR 17-18 P-19 it-1.5, S.No-4 )</t>
  </si>
  <si>
    <t>a. 110 mm dia PVC Equal tee(TWAD SR 17-18 P-19 S.No-9 )</t>
  </si>
  <si>
    <t>b. 160 mm dia PVC Equal tee(TWAD SR 17-18 P-19 S.No-9 )</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</si>
  <si>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</si>
  <si>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</si>
  <si>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</si>
  <si>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</si>
  <si>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</si>
  <si>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</si>
  <si>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</si>
  <si>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</si>
  <si>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</si>
  <si>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</si>
  <si>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</si>
  <si>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</si>
  <si>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a.1.80 x 1.35 (Three track)</t>
  </si>
  <si>
    <t>W 1.50 x 1.35 m</t>
  </si>
  <si>
    <t>FW 1.80 x 1.65 m</t>
  </si>
  <si>
    <t>W 1.20 x 1.35 m</t>
  </si>
  <si>
    <t>KW 1.20 x 1.05 m</t>
  </si>
  <si>
    <t>W 2  .0.75  x 1.35 m</t>
  </si>
  <si>
    <t>Aluminium window openable 1.20x1.05m (Two leaves)</t>
  </si>
  <si>
    <t>Aluminium section H</t>
  </si>
  <si>
    <t>Aluminium section  Z</t>
  </si>
  <si>
    <t>Aluminium section intermediate</t>
  </si>
  <si>
    <t>Clip Beeding</t>
  </si>
  <si>
    <t>Max hinges 10"/ 1</t>
  </si>
  <si>
    <t>Sets</t>
  </si>
  <si>
    <t>Finshing the top of Terrace floor with one course of solar reflective Ceramic tiles without base concrete</t>
  </si>
  <si>
    <t>d. 1.0 x 0.60 mt ventilators</t>
  </si>
  <si>
    <t>b.1.35 x 1.35 (three track)</t>
  </si>
  <si>
    <t>Say</t>
  </si>
  <si>
    <t xml:space="preserve">a. In Ground floor </t>
  </si>
  <si>
    <t>S &amp; F of Granite tile of size 2'x 1', 10mm Thick For kitchen arrangements (jet black)</t>
  </si>
  <si>
    <t>c. In Third floor</t>
  </si>
  <si>
    <t>Supply and Laying Rubber Moulded Hyraulic Pressed Paver Block 83 mm thick including labour charges for laying etc</t>
  </si>
  <si>
    <t>s</t>
  </si>
  <si>
    <t>Septic tank</t>
  </si>
  <si>
    <t>B.W in CM 1:4 in Superstructure for OHT
d) In Third  floor</t>
  </si>
  <si>
    <r>
      <t xml:space="preserve">Earth work excavation in all soils </t>
    </r>
    <r>
      <rPr>
        <b/>
        <sz val="20"/>
        <rFont val="Arial"/>
        <family val="2"/>
      </rPr>
      <t>(including refilling)</t>
    </r>
  </si>
  <si>
    <r>
      <t xml:space="preserve">Earth work excavation in </t>
    </r>
    <r>
      <rPr>
        <b/>
        <sz val="20"/>
        <rFont val="Arial"/>
        <family val="2"/>
      </rPr>
      <t>Soft disintegrated rock  (including refilling)</t>
    </r>
  </si>
  <si>
    <r>
      <t>Brick work in C.M. 1:5 (F&amp; B)</t>
    </r>
    <r>
      <rPr>
        <sz val="20"/>
        <rFont val="Arial"/>
        <family val="2"/>
      </rPr>
      <t xml:space="preserve"> using Kiln Burnt Country bricks of size 22 x 11 x 7 cm (8 3/4" x 4 1/4" x 2 3/4")</t>
    </r>
  </si>
  <si>
    <r>
      <t xml:space="preserve">Brick partition work in C.M. 1:4 </t>
    </r>
    <r>
      <rPr>
        <sz val="20"/>
        <rFont val="Arial"/>
        <family val="2"/>
      </rPr>
      <t xml:space="preserve">Kiln Burnt Country bricks of size 22 x 11 x 7 cm (8 3/4" x 4 1/4" x 2 3/4") </t>
    </r>
    <r>
      <rPr>
        <b/>
        <sz val="20"/>
        <rFont val="Arial"/>
        <family val="2"/>
      </rPr>
      <t>110 mm tk (B.P.)</t>
    </r>
  </si>
  <si>
    <r>
      <t xml:space="preserve">Brick work in C.M. 1:4 </t>
    </r>
    <r>
      <rPr>
        <sz val="20"/>
        <rFont val="Arial"/>
        <family val="2"/>
      </rPr>
      <t xml:space="preserve">Kiln Burnt Country bricks of size 22 x 11 x 7 cm (8 3/4" x 4 1/4" x 2 3/4") </t>
    </r>
    <r>
      <rPr>
        <b/>
        <sz val="20"/>
        <rFont val="Arial"/>
        <family val="2"/>
      </rPr>
      <t>70 mm tk (B.P.)</t>
    </r>
  </si>
  <si>
    <r>
      <t xml:space="preserve">Brick partition in C.M. 1:4 using country bricks of size 22 x11x5cm </t>
    </r>
    <r>
      <rPr>
        <b/>
        <sz val="20"/>
        <rFont val="Arial"/>
        <family val="2"/>
      </rPr>
      <t>50 mm thick</t>
    </r>
  </si>
  <si>
    <r>
      <t>Floor plastering</t>
    </r>
    <r>
      <rPr>
        <sz val="20"/>
        <rFont val="Arial"/>
        <family val="2"/>
      </rPr>
      <t xml:space="preserve"> in C.M. 1:4, 20 mm tk.</t>
    </r>
  </si>
  <si>
    <r>
      <t>White washing 3 coats</t>
    </r>
    <r>
      <rPr>
        <b/>
        <sz val="20"/>
        <rFont val="Arial"/>
        <family val="2"/>
      </rPr>
      <t xml:space="preserve">  (slaked)</t>
    </r>
  </si>
  <si>
    <r>
      <t>Stucco</t>
    </r>
    <r>
      <rPr>
        <sz val="20"/>
        <rFont val="Arial"/>
        <family val="2"/>
      </rPr>
      <t xml:space="preserve"> plastering 12 mm tk.</t>
    </r>
  </si>
  <si>
    <r>
      <t xml:space="preserve">Precast </t>
    </r>
    <r>
      <rPr>
        <b/>
        <sz val="20"/>
        <rFont val="Arial"/>
        <family val="2"/>
      </rPr>
      <t>Jally ventilator 50mm tk.using standardised concrete mix M20 (annexure) without vibrating charges</t>
    </r>
  </si>
  <si>
    <r>
      <t xml:space="preserve">PVC SWR 110 mm dia with ISI mark type- A for </t>
    </r>
    <r>
      <rPr>
        <b/>
        <sz val="20"/>
        <rFont val="Arial"/>
        <family val="2"/>
      </rPr>
      <t>Rain water down fall pipe</t>
    </r>
  </si>
  <si>
    <r>
      <t xml:space="preserve">Wiring with 1.5 sqmm PVC insulated single core multi strand fire retardant flexible copper cable with ISI mark confirming IS: 694:1990 for </t>
    </r>
    <r>
      <rPr>
        <b/>
        <sz val="20"/>
        <rFont val="Arial"/>
        <family val="2"/>
      </rPr>
      <t>Fan point</t>
    </r>
    <r>
      <rPr>
        <sz val="20"/>
        <rFont val="Arial"/>
        <family val="2"/>
      </rPr>
      <t>.</t>
    </r>
  </si>
  <si>
    <r>
      <t xml:space="preserve">Wiring with 1.5 sqmm PVC insulated single core multi strand fire retardant flexible copper cable with ISI mark confirming IS: 694:1990 for </t>
    </r>
    <r>
      <rPr>
        <b/>
        <sz val="20"/>
        <rFont val="Arial"/>
        <family val="2"/>
      </rPr>
      <t>Staircase Light Point</t>
    </r>
    <r>
      <rPr>
        <sz val="20"/>
        <rFont val="Arial"/>
        <family val="2"/>
      </rPr>
      <t>.</t>
    </r>
  </si>
  <si>
    <r>
      <t xml:space="preserve">Wiring with 1.5 sqmm PVC insulated single core multi strand fire retardant flexible copper cable with ISI mark confirming IS: 694:1990 for </t>
    </r>
    <r>
      <rPr>
        <b/>
        <sz val="20"/>
        <rFont val="Arial"/>
        <family val="2"/>
      </rPr>
      <t>5 amps 5 pin plug socket point @ Convenient Places</t>
    </r>
    <r>
      <rPr>
        <sz val="20"/>
        <rFont val="Arial"/>
        <family val="2"/>
      </rPr>
      <t>.</t>
    </r>
  </si>
  <si>
    <r>
      <t xml:space="preserve">Supply and delivery of  </t>
    </r>
    <r>
      <rPr>
        <b/>
        <sz val="20"/>
        <rFont val="Arial"/>
        <family val="2"/>
      </rPr>
      <t xml:space="preserve">48" (1200 mm) Fan </t>
    </r>
    <r>
      <rPr>
        <sz val="20"/>
        <rFont val="Arial"/>
        <family val="2"/>
      </rPr>
      <t>with ISI mark with Eletronic Dimmer</t>
    </r>
  </si>
  <si>
    <r>
      <t>S &amp; F of Indian Water closet white glazed (Oriya type) of size 580 x 440mm</t>
    </r>
    <r>
      <rPr>
        <b/>
        <sz val="20"/>
        <rFont val="Arial"/>
        <family val="2"/>
      </rPr>
      <t xml:space="preserve"> with PVC SWR grade ' P' or "S' trap   - in G.F.  </t>
    </r>
  </si>
  <si>
    <r>
      <t xml:space="preserve">S &amp; F of Indian Water closet white glazed (Oriya type) of size 580 x 440mm </t>
    </r>
    <r>
      <rPr>
        <b/>
        <sz val="20"/>
        <rFont val="Arial"/>
        <family val="2"/>
      </rPr>
      <t xml:space="preserve"> with PVC SWR grade ' P' or "S' trap</t>
    </r>
    <r>
      <rPr>
        <sz val="20"/>
        <rFont val="Arial"/>
        <family val="2"/>
      </rPr>
      <t xml:space="preserve">- Other than  G.F.  </t>
    </r>
  </si>
  <si>
    <r>
      <t xml:space="preserve">S &amp; F of E.W.C.(White) 500 mm </t>
    </r>
    <r>
      <rPr>
        <b/>
        <sz val="20"/>
        <rFont val="Arial"/>
        <family val="2"/>
      </rPr>
      <t xml:space="preserve">with PVC SWR grade "P" or "S" TRAP </t>
    </r>
  </si>
  <si>
    <t>Plastic Emulsion PAINT including primer for outer walls</t>
  </si>
  <si>
    <t xml:space="preserve">Providing PVC Tee with end cap </t>
  </si>
  <si>
    <r>
      <t xml:space="preserve">Providing wooden </t>
    </r>
    <r>
      <rPr>
        <b/>
        <sz val="20"/>
        <rFont val="Arial"/>
        <family val="2"/>
      </rPr>
      <t>Melamine</t>
    </r>
    <r>
      <rPr>
        <sz val="20"/>
        <rFont val="Arial"/>
        <family val="2"/>
      </rPr>
      <t xml:space="preserve"> polish for new wood work</t>
    </r>
  </si>
  <si>
    <t>R.C.C.Door frames of size 100 x 75mm with one edge grooves size 't' x 20 mm using M20 grade ( with out vibrating charges)</t>
  </si>
  <si>
    <t>Dismantling of RCC works it-35/38 p-24</t>
  </si>
  <si>
    <t>Conveyance of dismantled materials p-35</t>
  </si>
  <si>
    <t xml:space="preserve">Loading or unloading charges p-35 </t>
  </si>
  <si>
    <t>9.16*10</t>
  </si>
  <si>
    <t>R.C.C.Door frames of size 100 x 75mm with one edge grooves size 't' x 20 mm  ( with out  M20 or M30 grade old  data )</t>
  </si>
  <si>
    <t>Aluminium window openable 1.35x1.35m (Two leaves)</t>
  </si>
  <si>
    <t>Aluminium window openable 1.35x1.05m (Two leaves)</t>
  </si>
  <si>
    <t>Aluminium window openable 1.2x1.35m (Two leaves)</t>
  </si>
  <si>
    <t xml:space="preserve">Cochin House </t>
  </si>
  <si>
    <t>Providing Bored pile using design mix M20</t>
  </si>
  <si>
    <r>
      <t xml:space="preserve">Standardised concrete  mix using </t>
    </r>
    <r>
      <rPr>
        <b/>
        <sz val="13"/>
        <rFont val="Arial Narrow"/>
        <family val="2"/>
      </rPr>
      <t>M 20 Grade concrete in (F&amp;B)</t>
    </r>
  </si>
  <si>
    <t>Dismantling of RCC works p-24</t>
  </si>
  <si>
    <t>Supplying and fixing in position of UPVC window of casement type( open) for all sizes Revised SR 2018-19 p-57 it-191</t>
  </si>
  <si>
    <t>Supplying and fixing in position of UPVC Ventilator louvered ventilator  type for all sizes 
Revised SR 2018-19 p-57 it-192</t>
  </si>
  <si>
    <t>Supplying and Fixing of Rolling shutters of all sizes (Gear Operated)(  from 8m2  to 12m2 )Annex-Vi-P-45  rev SR 18-19 item -102-A-b</t>
  </si>
  <si>
    <t>Supplying and fixing of 200 Amps metal clad switch with rewirable fuse units, (Revised PWD SR 17-18/Pg.no.80 it-J Part c)</t>
  </si>
  <si>
    <t xml:space="preserve">e. FW  (1.07 x 2.10 m ) 2 bay openable </t>
  </si>
  <si>
    <t xml:space="preserve">b. 1.50 x 2.00 mt.window  sankar nagar DSP </t>
  </si>
  <si>
    <t>2000X2400mm.(Double leaves) with Brass fittings</t>
  </si>
  <si>
    <r>
      <t xml:space="preserve">Earth work excavation in all soils </t>
    </r>
    <r>
      <rPr>
        <b/>
        <sz val="20"/>
        <rFont val="Arial"/>
        <family val="2"/>
      </rPr>
      <t>(excluding refilling)</t>
    </r>
  </si>
  <si>
    <r>
      <t xml:space="preserve">Earth work excavation for Open foundation </t>
    </r>
    <r>
      <rPr>
        <b/>
        <sz val="20"/>
        <rFont val="Arial"/>
        <family val="2"/>
      </rPr>
      <t>(including refilling)</t>
    </r>
  </si>
  <si>
    <r>
      <t xml:space="preserve">Earth work excavation in </t>
    </r>
    <r>
      <rPr>
        <b/>
        <sz val="20"/>
        <rFont val="Arial"/>
        <family val="2"/>
      </rPr>
      <t>Soft disintegrated rock 
(Excluding refilling)</t>
    </r>
  </si>
  <si>
    <r>
      <t xml:space="preserve">R.C.C. 1:2:4 </t>
    </r>
    <r>
      <rPr>
        <sz val="20"/>
        <rFont val="Arial"/>
        <family val="2"/>
      </rPr>
      <t>Foundation and Basement</t>
    </r>
  </si>
  <si>
    <r>
      <t xml:space="preserve">R.C.C. 1: 11/2: 3 </t>
    </r>
    <r>
      <rPr>
        <sz val="20"/>
        <rFont val="Arial"/>
        <family val="2"/>
      </rPr>
      <t>Foundation and Basement</t>
    </r>
  </si>
  <si>
    <r>
      <t>Brick work in C.M. 1:5 (F&amp; B)</t>
    </r>
    <r>
      <rPr>
        <sz val="20"/>
        <rFont val="Arial"/>
        <family val="2"/>
      </rPr>
      <t xml:space="preserve"> using Chamber Burnt brick of size 23 x 11.2 x 7 cm (9" x 4 3/8" x 2 3/4")</t>
    </r>
  </si>
  <si>
    <r>
      <t>Brick work in C.M. 1:5 (F&amp; B)</t>
    </r>
    <r>
      <rPr>
        <sz val="20"/>
        <rFont val="Arial"/>
        <family val="2"/>
      </rPr>
      <t xml:space="preserve"> using chamber Burnt bricks of size 23 x 11.4 x 7.5 cm (9" x 4 1/2"x 3")</t>
    </r>
  </si>
  <si>
    <r>
      <t>Brick work in C.M. 1:5 (F&amp; B)</t>
    </r>
    <r>
      <rPr>
        <sz val="20"/>
        <rFont val="Arial"/>
        <family val="2"/>
      </rPr>
      <t xml:space="preserve"> using Chamber Burnt brick of size 23 x 11 x 7 cm (9" x 4 1/4" x 2 3/4")</t>
    </r>
  </si>
  <si>
    <r>
      <t>Brick work in C.M. 1:5 (F&amp; B)</t>
    </r>
    <r>
      <rPr>
        <sz val="20"/>
        <rFont val="Arial"/>
        <family val="2"/>
      </rPr>
      <t xml:space="preserve"> using Chamber Burnt brick of size 22 x 11 x 7 cm (8 3/4" x 4 1/4" x 2 3/4")</t>
    </r>
  </si>
  <si>
    <r>
      <t>Brick work in C.M. 1:5 (F&amp; B)</t>
    </r>
    <r>
      <rPr>
        <sz val="20"/>
        <rFont val="Arial"/>
        <family val="2"/>
      </rPr>
      <t xml:space="preserve"> using Kiln Burnt Country bricks of size 22 x 11 x 5.7 cm (8 3/4" x 4 1/4" x 2 1/4")</t>
    </r>
  </si>
  <si>
    <r>
      <t>Damp Proof Course
in C.M. 1:4, 12 MM thick</t>
    </r>
    <r>
      <rPr>
        <sz val="20"/>
        <rFont val="Arial"/>
        <family val="2"/>
      </rPr>
      <t xml:space="preserve"> mixed with Crude oil</t>
    </r>
  </si>
  <si>
    <r>
      <t xml:space="preserve">Damp Proof Course </t>
    </r>
    <r>
      <rPr>
        <sz val="20"/>
        <rFont val="Arial"/>
        <family val="2"/>
      </rPr>
      <t>in C.M. 1:4, 12 MM thick mixed with Water proofing compound</t>
    </r>
  </si>
  <si>
    <r>
      <t>Brick work in C.M. 1:6</t>
    </r>
    <r>
      <rPr>
        <sz val="20"/>
        <rFont val="Arial"/>
        <family val="2"/>
      </rPr>
      <t xml:space="preserve"> using chamber Burnt bricks of size 23 x 11.4 x 7.5 cm (9" x 4 1/2"x 3")</t>
    </r>
  </si>
  <si>
    <r>
      <t>Brick work in C.M. 1:6</t>
    </r>
    <r>
      <rPr>
        <b/>
        <sz val="20"/>
        <rFont val="Arial"/>
        <family val="2"/>
      </rPr>
      <t xml:space="preserve"> </t>
    </r>
    <r>
      <rPr>
        <sz val="20"/>
        <rFont val="Arial"/>
        <family val="2"/>
      </rPr>
      <t xml:space="preserve"> using Chamber Burnt brick of size 22 x 11 x 7 cm (8 3/4" x 4 1/4" x 2 3/4")</t>
    </r>
  </si>
  <si>
    <r>
      <t xml:space="preserve">Brick partition work in C.M. 1:4 </t>
    </r>
    <r>
      <rPr>
        <sz val="20"/>
        <rFont val="Arial"/>
        <family val="2"/>
      </rPr>
      <t xml:space="preserve">
Chamber Burnt brick of size 23 x 11.2 x 7 cm (9" x 4 3/8" x 2 3/4")</t>
    </r>
    <r>
      <rPr>
        <b/>
        <sz val="20"/>
        <rFont val="Arial"/>
        <family val="2"/>
      </rPr>
      <t>112 mm tk (B.P.)</t>
    </r>
  </si>
  <si>
    <r>
      <t xml:space="preserve">Brick partition work in C.M. 1:4 </t>
    </r>
    <r>
      <rPr>
        <sz val="20"/>
        <rFont val="Arial"/>
        <family val="2"/>
      </rPr>
      <t xml:space="preserve">using chamber Burnt bricks of size 23 x 11.4 x 7.5 cm (9" x 4 1/2"x 3") </t>
    </r>
    <r>
      <rPr>
        <b/>
        <sz val="20"/>
        <rFont val="Arial"/>
        <family val="2"/>
      </rPr>
      <t>114 mm tk (B.P.)</t>
    </r>
  </si>
  <si>
    <r>
      <t xml:space="preserve">Brick partition work in C.M. 1:4 </t>
    </r>
    <r>
      <rPr>
        <sz val="20"/>
        <rFont val="Arial"/>
        <family val="2"/>
      </rPr>
      <t xml:space="preserve">Chamber Burnt 
brick of size 23 x 11 x 7 cm (9" x 4 1/4" x 2 3/4") </t>
    </r>
    <r>
      <rPr>
        <b/>
        <sz val="20"/>
        <rFont val="Arial"/>
        <family val="2"/>
      </rPr>
      <t>110 mm tk (B.P.)</t>
    </r>
  </si>
  <si>
    <r>
      <t xml:space="preserve">Brick partition work in C.M. 1:4 </t>
    </r>
    <r>
      <rPr>
        <sz val="20"/>
        <rFont val="Arial"/>
        <family val="2"/>
      </rPr>
      <t xml:space="preserve">
Chamber Burnt brick of size 22 x 11 x 7 cm (8 3/4" x 4 1/4" x 2 3/4") </t>
    </r>
    <r>
      <rPr>
        <b/>
        <sz val="20"/>
        <rFont val="Arial"/>
        <family val="2"/>
      </rPr>
      <t>110 mm tk (B.P.)</t>
    </r>
  </si>
  <si>
    <r>
      <t xml:space="preserve">Brick partition work in C.M. 1:4 </t>
    </r>
    <r>
      <rPr>
        <sz val="20"/>
        <rFont val="Arial"/>
        <family val="2"/>
      </rPr>
      <t xml:space="preserve">Kiln Burnt Country bricks of size 22 x 11 x 5.7 cm (8 3/4" x 4 1/4" x 2 1/4") </t>
    </r>
    <r>
      <rPr>
        <b/>
        <sz val="20"/>
        <rFont val="Arial"/>
        <family val="2"/>
      </rPr>
      <t>110 mm tk (B.P.)</t>
    </r>
  </si>
  <si>
    <r>
      <t xml:space="preserve">Brick work in C.M. 1:4 </t>
    </r>
    <r>
      <rPr>
        <sz val="20"/>
        <rFont val="Arial"/>
        <family val="2"/>
      </rPr>
      <t>Chamber Burnt brick of size 23 x 11.2 x 7 cm (9" x 4 3/8" x 2 3/4")</t>
    </r>
    <r>
      <rPr>
        <b/>
        <sz val="20"/>
        <rFont val="Arial"/>
        <family val="2"/>
      </rPr>
      <t>70 mm tk (B.P.)</t>
    </r>
  </si>
  <si>
    <r>
      <t xml:space="preserve">Brick work in C.M. 1:4 </t>
    </r>
    <r>
      <rPr>
        <sz val="20"/>
        <rFont val="Arial"/>
        <family val="2"/>
      </rPr>
      <t xml:space="preserve">using chamber Burnt bricks of size 23 x 11.4 x 7.5 cm (9" x 4 1/2"x 3") </t>
    </r>
    <r>
      <rPr>
        <b/>
        <sz val="20"/>
        <rFont val="Arial"/>
        <family val="2"/>
      </rPr>
      <t>75 mm tk (B.P.)</t>
    </r>
  </si>
  <si>
    <r>
      <t xml:space="preserve">Brick work in C.M. 1:4 </t>
    </r>
    <r>
      <rPr>
        <sz val="20"/>
        <rFont val="Arial"/>
        <family val="2"/>
      </rPr>
      <t xml:space="preserve">Chamber Burnt brick: 
of size 23 x 11 x 7 cm (9" x 4 1/4" x 2 3/4") </t>
    </r>
    <r>
      <rPr>
        <b/>
        <sz val="20"/>
        <rFont val="Arial"/>
        <family val="2"/>
      </rPr>
      <t>70 mm tk (B.P.)</t>
    </r>
  </si>
  <si>
    <r>
      <t xml:space="preserve">Brick work in C.M. 1:4 </t>
    </r>
    <r>
      <rPr>
        <sz val="20"/>
        <rFont val="Arial"/>
        <family val="2"/>
      </rPr>
      <t xml:space="preserve">Chamber Burnt brick of size 22 x 11 x 7 cm (8 3/4" x 4 1/4" x 2 3/4") </t>
    </r>
    <r>
      <rPr>
        <b/>
        <sz val="20"/>
        <rFont val="Arial"/>
        <family val="2"/>
      </rPr>
      <t>70 mm tk (B.P.)</t>
    </r>
  </si>
  <si>
    <r>
      <t xml:space="preserve">Brick work in C.M. 1:4 </t>
    </r>
    <r>
      <rPr>
        <sz val="20"/>
        <rFont val="Arial"/>
        <family val="2"/>
      </rPr>
      <t xml:space="preserve">Kiln Burnt Country bricks of size 22 x 11 x 5.7 cm (8 3/4" x 4 1/4" x 2 1/4") </t>
    </r>
    <r>
      <rPr>
        <b/>
        <sz val="20"/>
        <rFont val="Arial"/>
        <family val="2"/>
      </rPr>
      <t>57 mm tk (B.P.)</t>
    </r>
  </si>
  <si>
    <r>
      <t xml:space="preserve">Precast </t>
    </r>
    <r>
      <rPr>
        <b/>
        <sz val="20"/>
        <rFont val="Arial"/>
        <family val="2"/>
      </rPr>
      <t>Jally ventilator 50mm tk.</t>
    </r>
  </si>
  <si>
    <r>
      <t xml:space="preserve">Form work- </t>
    </r>
    <r>
      <rPr>
        <b/>
        <sz val="20"/>
        <rFont val="Arial"/>
        <family val="2"/>
      </rPr>
      <t xml:space="preserve">Lintel </t>
    </r>
    <r>
      <rPr>
        <sz val="20"/>
        <rFont val="Arial"/>
        <family val="2"/>
      </rPr>
      <t>(C.W. planks)</t>
    </r>
  </si>
  <si>
    <r>
      <t xml:space="preserve">Form work - </t>
    </r>
    <r>
      <rPr>
        <b/>
        <sz val="20"/>
        <rFont val="Arial"/>
        <family val="2"/>
      </rPr>
      <t>M.S. Sheet</t>
    </r>
    <r>
      <rPr>
        <sz val="20"/>
        <rFont val="Arial"/>
        <family val="2"/>
      </rPr>
      <t xml:space="preserve"> (slab)</t>
    </r>
  </si>
  <si>
    <r>
      <t xml:space="preserve">Form work - </t>
    </r>
    <r>
      <rPr>
        <b/>
        <sz val="20"/>
        <rFont val="Arial"/>
        <family val="2"/>
      </rPr>
      <t>Small quantities</t>
    </r>
    <r>
      <rPr>
        <sz val="20"/>
        <rFont val="Arial"/>
        <family val="2"/>
      </rPr>
      <t xml:space="preserve">  (M.S. Sheet)</t>
    </r>
  </si>
  <si>
    <r>
      <t xml:space="preserve">Mosaic tiles </t>
    </r>
    <r>
      <rPr>
        <sz val="20"/>
        <rFont val="Arial"/>
        <family val="2"/>
      </rPr>
      <t>20 cm x 20 cm x 2 cm.</t>
    </r>
  </si>
  <si>
    <r>
      <t xml:space="preserve">Mosaic tiles </t>
    </r>
    <r>
      <rPr>
        <sz val="20"/>
        <rFont val="Arial"/>
        <family val="2"/>
      </rPr>
      <t>25 cm x 25 cm x 2 cm.</t>
    </r>
  </si>
  <si>
    <r>
      <t>Colour washing</t>
    </r>
    <r>
      <rPr>
        <b/>
        <sz val="20"/>
        <rFont val="Arial"/>
        <family val="2"/>
      </rPr>
      <t xml:space="preserve">  ( slaked)</t>
    </r>
  </si>
  <si>
    <r>
      <t xml:space="preserve">Fabrication of </t>
    </r>
    <r>
      <rPr>
        <b/>
        <sz val="20"/>
        <rFont val="Arial"/>
        <family val="2"/>
      </rPr>
      <t xml:space="preserve">Mild steel / RTS grills
</t>
    </r>
    <r>
      <rPr>
        <sz val="20"/>
        <rFont val="Arial"/>
        <family val="2"/>
      </rPr>
      <t>(with cement slurry wash)</t>
    </r>
  </si>
  <si>
    <r>
      <t xml:space="preserve">Fabrication of </t>
    </r>
    <r>
      <rPr>
        <b/>
        <sz val="20"/>
        <rFont val="Arial"/>
        <family val="2"/>
      </rPr>
      <t xml:space="preserve">Mild steel / RTS grills </t>
    </r>
    <r>
      <rPr>
        <sz val="20"/>
        <rFont val="Arial"/>
        <family val="2"/>
      </rPr>
      <t xml:space="preserve">
</t>
    </r>
  </si>
  <si>
    <r>
      <t xml:space="preserve">PVC SWR 110 mm dia </t>
    </r>
    <r>
      <rPr>
        <b/>
        <sz val="20"/>
        <rFont val="Arial"/>
        <family val="2"/>
      </rPr>
      <t>Rain water pipe</t>
    </r>
  </si>
  <si>
    <r>
      <t xml:space="preserve">Anticorrosive treatment for </t>
    </r>
    <r>
      <rPr>
        <b/>
        <sz val="20"/>
        <rFont val="Arial"/>
        <family val="2"/>
      </rPr>
      <t>steel grills</t>
    </r>
  </si>
  <si>
    <r>
      <t xml:space="preserve">Precast </t>
    </r>
    <r>
      <rPr>
        <b/>
        <sz val="20"/>
        <rFont val="Arial"/>
        <family val="2"/>
      </rPr>
      <t>Jally ventilator 50mm tk.using standardised concrete mix M30 (annexure) without vibrating charges</t>
    </r>
  </si>
  <si>
    <r>
      <t xml:space="preserve">Earth work excavation in Loose / sandy soils </t>
    </r>
    <r>
      <rPr>
        <b/>
        <sz val="20"/>
        <rFont val="Arial"/>
        <family val="2"/>
      </rPr>
      <t>(including refilling)</t>
    </r>
  </si>
  <si>
    <r>
      <t xml:space="preserve">Earth work excavation in Loose / sandy soils </t>
    </r>
    <r>
      <rPr>
        <b/>
        <sz val="20"/>
        <rFont val="Arial"/>
        <family val="2"/>
      </rPr>
      <t>(excluding refilling) for open foundation</t>
    </r>
  </si>
  <si>
    <r>
      <t xml:space="preserve">Earth work excavation in Loose / sandy soils </t>
    </r>
    <r>
      <rPr>
        <b/>
        <sz val="20"/>
        <rFont val="Arial"/>
        <family val="2"/>
      </rPr>
      <t>(excluding refilling) for drain</t>
    </r>
  </si>
  <si>
    <r>
      <t xml:space="preserve">TW panelled door </t>
    </r>
    <r>
      <rPr>
        <b/>
        <sz val="20"/>
        <rFont val="Arial"/>
        <family val="2"/>
      </rPr>
      <t>double leaves</t>
    </r>
    <r>
      <rPr>
        <sz val="20"/>
        <rFont val="Arial"/>
        <family val="2"/>
      </rPr>
      <t xml:space="preserve"> shutter with </t>
    </r>
    <r>
      <rPr>
        <b/>
        <sz val="20"/>
        <rFont val="Arial"/>
        <family val="2"/>
      </rPr>
      <t>brass fittings</t>
    </r>
    <r>
      <rPr>
        <sz val="20"/>
        <rFont val="Arial"/>
        <family val="2"/>
      </rPr>
      <t xml:space="preserve"> of size . 1200X2100mm.( Crime &amp; Traffic)</t>
    </r>
  </si>
  <si>
    <r>
      <t xml:space="preserve">TW panelled door </t>
    </r>
    <r>
      <rPr>
        <b/>
        <sz val="20"/>
        <rFont val="Arial"/>
        <family val="2"/>
      </rPr>
      <t>double leaves</t>
    </r>
    <r>
      <rPr>
        <sz val="20"/>
        <rFont val="Arial"/>
        <family val="2"/>
      </rPr>
      <t xml:space="preserve"> shutter with </t>
    </r>
    <r>
      <rPr>
        <b/>
        <sz val="20"/>
        <rFont val="Arial"/>
        <family val="2"/>
      </rPr>
      <t>brass fittings</t>
    </r>
    <r>
      <rPr>
        <sz val="20"/>
        <rFont val="Arial"/>
        <family val="2"/>
      </rPr>
      <t xml:space="preserve"> of size . 2000X2100mm.</t>
    </r>
  </si>
  <si>
    <r>
      <t xml:space="preserve">Fabrication of </t>
    </r>
    <r>
      <rPr>
        <b/>
        <sz val="20"/>
        <rFont val="Arial"/>
        <family val="2"/>
      </rPr>
      <t xml:space="preserve">Mild steel / RTS grills
</t>
    </r>
    <r>
      <rPr>
        <sz val="20"/>
        <rFont val="Arial"/>
        <family val="2"/>
      </rPr>
      <t>(with cement slurry wash) for all sizes of rods.</t>
    </r>
  </si>
  <si>
    <r>
      <t xml:space="preserve">Supplying and fixing of Brass </t>
    </r>
    <r>
      <rPr>
        <b/>
        <sz val="20"/>
        <rFont val="Arial"/>
        <family val="2"/>
      </rPr>
      <t>Chromium plated screw down tap</t>
    </r>
    <r>
      <rPr>
        <sz val="20"/>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</si>
  <si>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20"/>
        <rFont val="Arial"/>
        <family val="2"/>
      </rPr>
      <t>5 amps 5 pin plug socket point @ Switch Board Itself</t>
    </r>
    <r>
      <rPr>
        <sz val="20"/>
        <rFont val="Arial"/>
        <family val="2"/>
      </rPr>
      <t>.</t>
    </r>
  </si>
  <si>
    <r>
      <t>Anticorrosive treatment for window</t>
    </r>
    <r>
      <rPr>
        <b/>
        <sz val="20"/>
        <rFont val="Arial"/>
        <family val="2"/>
      </rPr>
      <t xml:space="preserve"> grills</t>
    </r>
  </si>
  <si>
    <r>
      <t>Granite Tiles flooring (</t>
    </r>
    <r>
      <rPr>
        <b/>
        <sz val="20"/>
        <rFont val="Arial"/>
        <family val="2"/>
      </rPr>
      <t>Ruby red)</t>
    </r>
  </si>
  <si>
    <r>
      <t xml:space="preserve">Supplying and fixing of </t>
    </r>
    <r>
      <rPr>
        <b/>
        <sz val="20"/>
        <rFont val="Arial"/>
        <family val="2"/>
      </rPr>
      <t xml:space="preserve"> wall panneling</t>
    </r>
    <r>
      <rPr>
        <sz val="20"/>
        <rFont val="Arial"/>
        <family val="2"/>
      </rPr>
      <t xml:space="preserve"> using Aluminium frame with MDF board</t>
    </r>
  </si>
  <si>
    <r>
      <t>Supply of material and lab ourfor Mineralfbre 600mmx600mm</t>
    </r>
    <r>
      <rPr>
        <b/>
        <sz val="20"/>
        <rFont val="Arial"/>
        <family val="2"/>
      </rPr>
      <t xml:space="preserve"> Grid false</t>
    </r>
    <r>
      <rPr>
        <sz val="20"/>
        <rFont val="Arial"/>
        <family val="2"/>
      </rPr>
      <t xml:space="preserve"> </t>
    </r>
    <r>
      <rPr>
        <b/>
        <sz val="20"/>
        <rFont val="Arial"/>
        <family val="2"/>
      </rPr>
      <t>ceiling</t>
    </r>
    <r>
      <rPr>
        <sz val="20"/>
        <rFont val="Arial"/>
        <family val="2"/>
      </rPr>
      <t xml:space="preserve"> work</t>
    </r>
  </si>
  <si>
    <r>
      <t>Supplying, fabricating, erecting and fixing  Gyp board false ceiling using</t>
    </r>
    <r>
      <rPr>
        <b/>
        <sz val="20"/>
        <rFont val="Arial"/>
        <family val="2"/>
      </rPr>
      <t xml:space="preserve"> perforated </t>
    </r>
    <r>
      <rPr>
        <sz val="20"/>
        <rFont val="Arial"/>
        <family val="2"/>
      </rPr>
      <t>sheet 10mm thk</t>
    </r>
  </si>
  <si>
    <r>
      <t xml:space="preserve">Supplying and fixing of  CP </t>
    </r>
    <r>
      <rPr>
        <b/>
        <sz val="20"/>
        <rFont val="Arial"/>
        <family val="2"/>
      </rPr>
      <t xml:space="preserve">wall mixer two in one </t>
    </r>
    <r>
      <rPr>
        <sz val="20"/>
        <rFont val="Arial"/>
        <family val="2"/>
      </rPr>
      <t>(without telephone shower) including cost of all materials and all labour charges etc complete.
CER No.178/13-14</t>
    </r>
  </si>
  <si>
    <r>
      <t xml:space="preserve">Supplying and fixing of </t>
    </r>
    <r>
      <rPr>
        <b/>
        <sz val="20"/>
        <rFont val="Arial"/>
        <family val="2"/>
      </rPr>
      <t>shower arm 9"</t>
    </r>
    <r>
      <rPr>
        <sz val="20"/>
        <rFont val="Arial"/>
        <family val="2"/>
      </rPr>
      <t xml:space="preserve"> long including cost of all materials and all labour charges etc. complete  
CER No.178/13-14</t>
    </r>
  </si>
  <si>
    <r>
      <t>Wiring with 1.5 sqmm PVC insulated single core multi strand fire retardant flexible copper cable with ISI mark confirming IS: 694:1990.</t>
    </r>
    <r>
      <rPr>
        <b/>
        <sz val="20"/>
        <rFont val="Arial"/>
        <family val="2"/>
      </rPr>
      <t xml:space="preserve"> (Modular)</t>
    </r>
  </si>
  <si>
    <r>
      <t xml:space="preserve">Wiring with 1.5 sqmm PVC insulated single core multi strand fire retardant flexible copper cable with ISI mark confirming IS: 694:1990 for </t>
    </r>
    <r>
      <rPr>
        <b/>
        <sz val="20"/>
        <rFont val="Arial"/>
        <family val="2"/>
      </rPr>
      <t>5 amps 5 pin Modular plug socket point @ Convenient Places</t>
    </r>
    <r>
      <rPr>
        <sz val="20"/>
        <rFont val="Arial"/>
        <family val="2"/>
      </rPr>
      <t>.</t>
    </r>
  </si>
  <si>
    <r>
      <t xml:space="preserve">Wiring with 1.5 sqmm PVC insulated single core multi strand fire retardant flexible copper cable with ISI mark confirming IS: 694:1990 for </t>
    </r>
    <r>
      <rPr>
        <b/>
        <sz val="20"/>
        <rFont val="Arial"/>
        <family val="2"/>
      </rPr>
      <t>5 amps 5 pin Modular plug socket point @ Switch Board Itself</t>
    </r>
    <r>
      <rPr>
        <sz val="20"/>
        <rFont val="Arial"/>
        <family val="2"/>
      </rPr>
      <t>.</t>
    </r>
  </si>
  <si>
    <r>
      <t xml:space="preserve">Supplying and fixing of </t>
    </r>
    <r>
      <rPr>
        <b/>
        <sz val="20"/>
        <rFont val="Arial"/>
        <family val="2"/>
      </rPr>
      <t>brass cable gland</t>
    </r>
    <r>
      <rPr>
        <sz val="20"/>
        <rFont val="Arial"/>
        <family val="2"/>
      </rPr>
      <t xml:space="preserve"> suitable for 3.5 core 70 Sqmm PVC armoured LTUG cable  SD 189</t>
    </r>
  </si>
  <si>
    <r>
      <t xml:space="preserve">Supplying and fixing of  </t>
    </r>
    <r>
      <rPr>
        <b/>
        <sz val="20"/>
        <rFont val="Arial"/>
        <family val="2"/>
      </rPr>
      <t>SS Soap Tray</t>
    </r>
    <r>
      <rPr>
        <sz val="20"/>
        <rFont val="Arial"/>
        <family val="2"/>
      </rPr>
      <t xml:space="preserve">  including cost of all materials and all labour charges etc complete </t>
    </r>
  </si>
  <si>
    <r>
      <t xml:space="preserve">Supplying and fixing of CP </t>
    </r>
    <r>
      <rPr>
        <b/>
        <sz val="20"/>
        <rFont val="Arial"/>
        <family val="2"/>
      </rPr>
      <t>Angle valve Stop cock</t>
    </r>
    <r>
      <rPr>
        <sz val="20"/>
        <rFont val="Arial"/>
        <family val="2"/>
      </rPr>
      <t xml:space="preserve">  including cost of all materials and all labour charges etc complete </t>
    </r>
  </si>
  <si>
    <r>
      <t xml:space="preserve">Supplying and fixing of </t>
    </r>
    <r>
      <rPr>
        <b/>
        <sz val="20"/>
        <rFont val="Arial"/>
        <family val="2"/>
      </rPr>
      <t>25x 3mm  Copper flat</t>
    </r>
  </si>
  <si>
    <r>
      <t xml:space="preserve">Supply and fixing of </t>
    </r>
    <r>
      <rPr>
        <b/>
        <sz val="20"/>
        <rFont val="Arial"/>
        <family val="2"/>
      </rPr>
      <t>Health faucet</t>
    </r>
    <r>
      <rPr>
        <sz val="20"/>
        <rFont val="Arial"/>
        <family val="2"/>
      </rPr>
      <t xml:space="preserve"> approved quality with ISI mark </t>
    </r>
  </si>
  <si>
    <r>
      <t xml:space="preserve">Supply and fixing of </t>
    </r>
    <r>
      <rPr>
        <b/>
        <sz val="20"/>
        <rFont val="Arial"/>
        <family val="2"/>
      </rPr>
      <t xml:space="preserve">spot light </t>
    </r>
    <r>
      <rPr>
        <sz val="20"/>
        <rFont val="Arial"/>
        <family val="2"/>
      </rPr>
      <t>of approved make and company with ISI CFL bulb  CER No.178/13-14</t>
    </r>
  </si>
  <si>
    <r>
      <t xml:space="preserve">S &amp; F of 15mm dia </t>
    </r>
    <r>
      <rPr>
        <b/>
        <sz val="20"/>
        <rFont val="Arial"/>
        <family val="2"/>
      </rPr>
      <t>Engineering Polymer Tap</t>
    </r>
    <r>
      <rPr>
        <sz val="20"/>
        <rFont val="Arial"/>
        <family val="2"/>
      </rPr>
      <t xml:space="preserve"> (long body ) for coastal area only</t>
    </r>
  </si>
  <si>
    <r>
      <t xml:space="preserve">S &amp; F of 15mm dia </t>
    </r>
    <r>
      <rPr>
        <b/>
        <sz val="20"/>
        <rFont val="Arial"/>
        <family val="2"/>
      </rPr>
      <t>Engineering Polymer Tap</t>
    </r>
    <r>
      <rPr>
        <sz val="20"/>
        <rFont val="Arial"/>
        <family val="2"/>
      </rPr>
      <t xml:space="preserve">  short body tap for coastal area only</t>
    </r>
  </si>
  <si>
    <r>
      <t xml:space="preserve">Wiring with 1.5 sqmm PVC insulated single core multi strand fire retardant flexible copper cable with ISI mark confirming IS: 694:1990 for </t>
    </r>
    <r>
      <rPr>
        <b/>
        <sz val="20"/>
        <rFont val="Arial"/>
        <family val="2"/>
      </rPr>
      <t>Fan point</t>
    </r>
    <r>
      <rPr>
        <sz val="20"/>
        <rFont val="Arial"/>
        <family val="2"/>
      </rPr>
      <t>.(</t>
    </r>
    <r>
      <rPr>
        <b/>
        <sz val="20"/>
        <rFont val="Arial"/>
        <family val="2"/>
      </rPr>
      <t>PVC Electrical Box )</t>
    </r>
  </si>
  <si>
    <r>
      <t xml:space="preserve">Wiring with 1.5 sqmm PVC insulated single core multi strand fire retardant flexible copper cable with ISI mark confirming IS: 694:1990 for </t>
    </r>
    <r>
      <rPr>
        <b/>
        <sz val="20"/>
        <rFont val="Arial"/>
        <family val="2"/>
      </rPr>
      <t>Staircase Light Point</t>
    </r>
    <r>
      <rPr>
        <sz val="20"/>
        <rFont val="Arial"/>
        <family val="2"/>
      </rPr>
      <t>.</t>
    </r>
    <r>
      <rPr>
        <b/>
        <sz val="20"/>
        <rFont val="Arial"/>
        <family val="2"/>
      </rPr>
      <t>(PVC Electrical Box )</t>
    </r>
  </si>
  <si>
    <r>
      <t xml:space="preserve">Wiring with 1.5 sqmm PVC insulated single core multi strand fire retardant flexible copper cable with ISI mark confirming IS: 694:1990 for </t>
    </r>
    <r>
      <rPr>
        <b/>
        <sz val="20"/>
        <rFont val="Arial"/>
        <family val="2"/>
      </rPr>
      <t>5 amps 5 pin plug socket point @ Convenient Places.(PVC Electrical Box )</t>
    </r>
  </si>
  <si>
    <r>
      <t xml:space="preserve">Supplying and fixing of 15 Amps 3 pin flush type plug using </t>
    </r>
    <r>
      <rPr>
        <b/>
        <sz val="20"/>
        <rFont val="Arial"/>
        <family val="2"/>
      </rPr>
      <t>( PVC Box , Fire Retarded Box)</t>
    </r>
  </si>
  <si>
    <r>
      <t xml:space="preserve">Fabrication of </t>
    </r>
    <r>
      <rPr>
        <b/>
        <sz val="20"/>
        <rFont val="Arial"/>
        <family val="2"/>
      </rPr>
      <t>Mild steel / RTS grills (without cement slurry) for all sizes of rods.(BINDING WIRE insulated with PVC)</t>
    </r>
    <r>
      <rPr>
        <sz val="20"/>
        <rFont val="Arial"/>
        <family val="2"/>
      </rPr>
      <t xml:space="preserve">
</t>
    </r>
  </si>
  <si>
    <r>
      <t xml:space="preserve">PVC SWR 110 mm dia with ISI mark type- A for </t>
    </r>
    <r>
      <rPr>
        <b/>
        <sz val="20"/>
        <rFont val="Arial"/>
        <family val="2"/>
      </rPr>
      <t>Rain water down fall pipe(UPVC SPECIAL CLAMP )</t>
    </r>
  </si>
  <si>
    <r>
      <t>False ceiling with plain gybsum board</t>
    </r>
    <r>
      <rPr>
        <b/>
        <sz val="20"/>
        <rFont val="Arial"/>
        <family val="2"/>
      </rPr>
      <t xml:space="preserve"> (as per PWD SR. rate 2017-18, Anx- VI -It- 154 -a)</t>
    </r>
  </si>
  <si>
    <r>
      <t xml:space="preserve">Wiring with 1.5 sqmm PVC insulated single core multi strand fire retardant flexible copper cable with ISI mark confirming IS: 694:1990 for </t>
    </r>
    <r>
      <rPr>
        <b/>
        <sz val="20"/>
        <rFont val="Arial"/>
        <family val="2"/>
      </rPr>
      <t>5 amps 5 pin  plug socket point @ Convenient Places</t>
    </r>
    <r>
      <rPr>
        <sz val="20"/>
        <rFont val="Arial"/>
        <family val="2"/>
      </rPr>
      <t>.(Open wiring)</t>
    </r>
  </si>
  <si>
    <r>
      <t xml:space="preserve">Wiring with 1.5 sqmm PVC insulated single core multi strand fire retardant flexible copper cable with ISI mark confirming IS: 694:1990 for </t>
    </r>
    <r>
      <rPr>
        <b/>
        <sz val="20"/>
        <rFont val="Arial"/>
        <family val="2"/>
      </rPr>
      <t>5 amps 5 pin  plug socket point @ Switch Board Itself</t>
    </r>
    <r>
      <rPr>
        <sz val="20"/>
        <rFont val="Arial"/>
        <family val="2"/>
      </rPr>
      <t>.(Open wiring)</t>
    </r>
  </si>
  <si>
    <r>
      <t>Wiring with 1.5 sqmm PVC insulated single core multi strand fire retardant flexible copper cable with ISI mark confirming IS: 694:1990 for Fan</t>
    </r>
    <r>
      <rPr>
        <b/>
        <sz val="20"/>
        <rFont val="Arial"/>
        <family val="2"/>
      </rPr>
      <t xml:space="preserve"> point </t>
    </r>
    <r>
      <rPr>
        <sz val="20"/>
        <rFont val="Arial"/>
        <family val="2"/>
      </rPr>
      <t>.(Open wiring)</t>
    </r>
  </si>
  <si>
    <r>
      <t xml:space="preserve">TW panelled door </t>
    </r>
    <r>
      <rPr>
        <b/>
        <sz val="20"/>
        <rFont val="Arial"/>
        <family val="2"/>
      </rPr>
      <t>double leaves</t>
    </r>
    <r>
      <rPr>
        <sz val="20"/>
        <rFont val="Arial"/>
        <family val="2"/>
      </rPr>
      <t xml:space="preserve"> shutter with </t>
    </r>
    <r>
      <rPr>
        <b/>
        <sz val="20"/>
        <rFont val="Arial"/>
        <family val="2"/>
      </rPr>
      <t>brass fittings</t>
    </r>
    <r>
      <rPr>
        <sz val="20"/>
        <rFont val="Arial"/>
        <family val="2"/>
      </rPr>
      <t xml:space="preserve"> of size . 1200X2100mm.</t>
    </r>
  </si>
  <si>
    <r>
      <t>Open wiring</t>
    </r>
    <r>
      <rPr>
        <sz val="20"/>
        <rFont val="Arial"/>
        <family val="2"/>
      </rPr>
      <t xml:space="preserve"> for Light point with ceiling rose for flats/ houses</t>
    </r>
  </si>
  <si>
    <r>
      <t>Open wiring Light point with bakelite batern type holder for flats/ houses</t>
    </r>
    <r>
      <rPr>
        <b/>
        <sz val="20"/>
        <rFont val="Arial"/>
        <family val="2"/>
      </rPr>
      <t>(Open wiring)</t>
    </r>
  </si>
  <si>
    <r>
      <t>Open wiring</t>
    </r>
    <r>
      <rPr>
        <sz val="20"/>
        <rFont val="Arial"/>
        <family val="2"/>
      </rPr>
      <t xml:space="preserve"> POINT WIRING FOR CALLING BELL / BUZZER WITH PUSH SWITCH FOR ALL TYPE OF BUILDING (OPEN WIRING)</t>
    </r>
  </si>
  <si>
    <r>
      <t>Open wiring</t>
    </r>
    <r>
      <rPr>
        <sz val="20"/>
        <rFont val="Arial"/>
        <family val="2"/>
      </rPr>
      <t xml:space="preserve"> FAN POINT FOR ADMINISTRATIVE BLOCKS AND COMMUNITY CENTRE</t>
    </r>
  </si>
  <si>
    <r>
      <t xml:space="preserve">Open wiring </t>
    </r>
    <r>
      <rPr>
        <sz val="20"/>
        <rFont val="Arial"/>
        <family val="2"/>
      </rPr>
      <t>STAIRCASE LIGHT POINT FOR ADMINISTRATIVE BLOCKS AND COMMUNITY CENTRE (Open wiring)</t>
    </r>
  </si>
  <si>
    <r>
      <t>Open wiring</t>
    </r>
    <r>
      <rPr>
        <sz val="20"/>
        <rFont val="Arial"/>
        <family val="2"/>
      </rPr>
      <t xml:space="preserve"> 5 AMPS 5 PIN PLUG SOCKET POINT AT CONVENIENT PLACES (OPEN WIRING)</t>
    </r>
  </si>
  <si>
    <r>
      <t>Open wiring</t>
    </r>
    <r>
      <rPr>
        <sz val="20"/>
        <rFont val="Arial"/>
        <family val="2"/>
      </rPr>
      <t xml:space="preserve"> 2 X1.5 Sqmm in fully concealed PVC conduit</t>
    </r>
  </si>
  <si>
    <r>
      <t xml:space="preserve"> </t>
    </r>
    <r>
      <rPr>
        <b/>
        <sz val="20"/>
        <rFont val="Arial"/>
        <family val="2"/>
      </rPr>
      <t>Open wiring</t>
    </r>
    <r>
      <rPr>
        <sz val="20"/>
        <rFont val="Arial"/>
        <family val="2"/>
      </rPr>
      <t xml:space="preserve"> 2 X 2.5 Sq mm in fully concealed PVC conduit (open wiring)</t>
    </r>
  </si>
  <si>
    <t>S.No</t>
  </si>
  <si>
    <t xml:space="preserve">Qty </t>
  </si>
  <si>
    <t>D</t>
  </si>
  <si>
    <r>
      <t xml:space="preserve">Fabrication of </t>
    </r>
    <r>
      <rPr>
        <b/>
        <sz val="20"/>
        <rFont val="Arial"/>
        <family val="2"/>
      </rPr>
      <t>Mild steel / RTS grills (without cement slurry) for all sizes of rods.</t>
    </r>
  </si>
  <si>
    <t>Exhaust fan</t>
  </si>
  <si>
    <t>L</t>
  </si>
  <si>
    <t>PC / HC Qtrs (8 in 1) (G+3)</t>
  </si>
  <si>
    <t>Rate
(Using M.Sand)</t>
  </si>
  <si>
    <t>Main Building</t>
  </si>
  <si>
    <t>Total Building Qty</t>
  </si>
  <si>
    <t>Total Development Qty</t>
  </si>
  <si>
    <t>TAMIL NADU POLICE HOUSING CORPORATION LTD</t>
  </si>
  <si>
    <t>COIMBATORE DIVISION</t>
  </si>
  <si>
    <t>Detailed Estimate</t>
  </si>
  <si>
    <t>Measurements in Meters</t>
  </si>
  <si>
    <t>Quantity</t>
  </si>
  <si>
    <t>Earth work excavation for foundation in all soils and sub soils etc. a) 0 to 2M</t>
  </si>
  <si>
    <t>Footing F1</t>
  </si>
  <si>
    <t>Footing F2</t>
  </si>
  <si>
    <t>Footing F3</t>
  </si>
  <si>
    <t>Footing F4</t>
  </si>
  <si>
    <t>Footing F5</t>
  </si>
  <si>
    <t>Footing CF1</t>
  </si>
  <si>
    <t>Grade Beams</t>
  </si>
  <si>
    <t>Outer alround GB1</t>
  </si>
  <si>
    <t>Hori GB1</t>
  </si>
  <si>
    <t>Hori GB1 @ Staircase</t>
  </si>
  <si>
    <t>Vertical beam GB1A Stair adj</t>
  </si>
  <si>
    <t>Vertical beam GB1A b/w liv &amp; bed I</t>
  </si>
  <si>
    <t>Vertical beam GB1A b/w bed II &amp; C.T &amp; Kit</t>
  </si>
  <si>
    <t>Vertical beam GB1A b/w Kit &amp; A.T</t>
  </si>
  <si>
    <t>Sit out Alround GB1</t>
  </si>
  <si>
    <t>Deductions</t>
  </si>
  <si>
    <t>Column C1</t>
  </si>
  <si>
    <t>Column C2</t>
  </si>
  <si>
    <t>Column C3</t>
  </si>
  <si>
    <t>Entrance steps</t>
  </si>
  <si>
    <t>Inspection chambers</t>
  </si>
  <si>
    <t>Earth work excavation for SDR
a) 0 to 2M</t>
  </si>
  <si>
    <t>Supplying and filling in Foundation and Basement with Filling sand.</t>
  </si>
  <si>
    <t>Entrance verandah</t>
  </si>
  <si>
    <t>Hall / dining room</t>
  </si>
  <si>
    <t>Bed room 1</t>
  </si>
  <si>
    <t>Bed room 2</t>
  </si>
  <si>
    <t>Common toilet Passage</t>
  </si>
  <si>
    <t xml:space="preserve">Kitchen </t>
  </si>
  <si>
    <t>Attached toilet</t>
  </si>
  <si>
    <t>Staircase</t>
  </si>
  <si>
    <t>Plain Cement Concrete 1:5:10 using 40 mm HBSJ.</t>
  </si>
  <si>
    <t>Vertical beam GB1A b/w bed II &amp; C.T &amp; Kitchen</t>
  </si>
  <si>
    <t>Brickwork in C.M 1:5 in Foundation and Basement.</t>
  </si>
  <si>
    <t>Horizontal walls</t>
  </si>
  <si>
    <t>Entrance Sitout wall</t>
  </si>
  <si>
    <t>Front &amp; center wall</t>
  </si>
  <si>
    <t>Rear side wall</t>
  </si>
  <si>
    <t>Rear side wall - attached toilet</t>
  </si>
  <si>
    <t>Vertical walls</t>
  </si>
  <si>
    <t>Entrance sitout side wall</t>
  </si>
  <si>
    <t>Staircase side wall</t>
  </si>
  <si>
    <t>Outer wall</t>
  </si>
  <si>
    <t>Beam b/w hall &amp; bed I</t>
  </si>
  <si>
    <t>Beam b/w bed II, common toilet &amp; kitchen</t>
  </si>
  <si>
    <t>Beam b/w Kit &amp; Att. Toilet</t>
  </si>
  <si>
    <t>Steps 1</t>
  </si>
  <si>
    <t>Steps 2</t>
  </si>
  <si>
    <t>Steps 3</t>
  </si>
  <si>
    <t>Steps 4</t>
  </si>
  <si>
    <t>Steps 5</t>
  </si>
  <si>
    <t>Inspection chamber</t>
  </si>
  <si>
    <t xml:space="preserve">Brick work in CM 1:6 for super structure </t>
  </si>
  <si>
    <t>a) In Ground Floor</t>
  </si>
  <si>
    <t>Main wall alround  for single qtrs</t>
  </si>
  <si>
    <t>Above lintel front verandah</t>
  </si>
  <si>
    <t>Staircase wall back side wall</t>
  </si>
  <si>
    <t>D/F MD</t>
  </si>
  <si>
    <t>D/F W</t>
  </si>
  <si>
    <t>D/F KW</t>
  </si>
  <si>
    <t>D/F J</t>
  </si>
  <si>
    <t>D/F Sill slab</t>
  </si>
  <si>
    <t>Sill slab - W</t>
  </si>
  <si>
    <t>Sill slab - KW</t>
  </si>
  <si>
    <t>D/F Lintel (Front and rear) through lintel</t>
  </si>
  <si>
    <t>D/F Column</t>
  </si>
  <si>
    <t>Add CB/WR Bed</t>
  </si>
  <si>
    <t>W/R side wall- bed-1&amp;2</t>
  </si>
  <si>
    <t>C/B side wall- bed-1&amp;2</t>
  </si>
  <si>
    <t>At kitchen C/B sides</t>
  </si>
  <si>
    <t>At shelf in living room</t>
  </si>
  <si>
    <t>Shoe rack side wall</t>
  </si>
  <si>
    <t>b) in first floor</t>
  </si>
  <si>
    <t>Same Qty as per the above-G.F</t>
  </si>
  <si>
    <t>c) Second floor</t>
  </si>
  <si>
    <t>Same Qty as per the above-F.F</t>
  </si>
  <si>
    <t>d) In third floor</t>
  </si>
  <si>
    <t>Same Qty as per the above-S.F</t>
  </si>
  <si>
    <t>D/F TD</t>
  </si>
  <si>
    <t>Brick partition wall in C.M 1:4, 110 mm thick</t>
  </si>
  <si>
    <t>b) in ground floor</t>
  </si>
  <si>
    <t>Horizontal long wall (2.85-(0.4(Roof beam)+0.075 lintel)</t>
  </si>
  <si>
    <t>D/F D</t>
  </si>
  <si>
    <t>D/F D1</t>
  </si>
  <si>
    <t>D/F Wash area wall</t>
  </si>
  <si>
    <t>Common toilet front wall</t>
  </si>
  <si>
    <t>-Y-Direction</t>
  </si>
  <si>
    <t xml:space="preserve">Cross wall I/B Bed and hall </t>
  </si>
  <si>
    <t>Cross wall I/B Attached toilet and kitchen</t>
  </si>
  <si>
    <t>Common toilet adjuscent wall</t>
  </si>
  <si>
    <t>D/F Kitchen open</t>
  </si>
  <si>
    <t>Front verandah 3 side wall</t>
  </si>
  <si>
    <t>D/F Open</t>
  </si>
  <si>
    <t>c) in first floor</t>
  </si>
  <si>
    <t>Qty as per the above-G.F</t>
  </si>
  <si>
    <t>d) in second floor</t>
  </si>
  <si>
    <t>Qty as per the above-F.F</t>
  </si>
  <si>
    <t>e) in third floor</t>
  </si>
  <si>
    <t>Qty as per the above-S.F</t>
  </si>
  <si>
    <t>f) in fourth floor</t>
  </si>
  <si>
    <t>Parapet alround above head room</t>
  </si>
  <si>
    <t>Brick partition wall in CM 1:4 70 mm thick</t>
  </si>
  <si>
    <t>a) in a ground floor</t>
  </si>
  <si>
    <t>W/R side wall- bed-1&amp;2 (2 wall/bed)</t>
  </si>
  <si>
    <t>C/B side wall- bed-1&amp;2 (1 wall/bed)</t>
  </si>
  <si>
    <t>C/B side wall- kitchen(3 wall/kit)</t>
  </si>
  <si>
    <t>C/B side wall- hall (3 wall/hall)</t>
  </si>
  <si>
    <t>Kitchen hearth slab support wall</t>
  </si>
  <si>
    <t>b) In first floor</t>
  </si>
  <si>
    <t>Qty As per the above</t>
  </si>
  <si>
    <t>C) in Second floor</t>
  </si>
  <si>
    <t>d) in third floor</t>
  </si>
  <si>
    <t>Brick partition wall in C.M 1:4, 50 mm tk.</t>
  </si>
  <si>
    <t>a) Ground floor</t>
  </si>
  <si>
    <t>For stair case hand rail</t>
  </si>
  <si>
    <t>Qty asper the same above</t>
  </si>
  <si>
    <t>d) in Third floor</t>
  </si>
  <si>
    <t>Filling with excavated earth</t>
  </si>
  <si>
    <t>Teak wood wrought &amp; put up</t>
  </si>
  <si>
    <t>a.) T. W over 2m &amp; below 3 m length</t>
  </si>
  <si>
    <t>for main door - Vertical</t>
  </si>
  <si>
    <t>b.) T. W below 2 m length</t>
  </si>
  <si>
    <t>For main door - horizontal</t>
  </si>
  <si>
    <t>Supplying &amp; fixing of Magnetic door catches</t>
  </si>
  <si>
    <t xml:space="preserve">Main door &amp; bed room I &amp; II door </t>
  </si>
  <si>
    <t>Steel windows</t>
  </si>
  <si>
    <t>Kg/Sqm</t>
  </si>
  <si>
    <t>KW- 1.35 x 1.05</t>
  </si>
  <si>
    <t>W-1.80 x 1.35</t>
  </si>
  <si>
    <t>Kgs</t>
  </si>
  <si>
    <t>Hold fast</t>
  </si>
  <si>
    <t xml:space="preserve">Main door </t>
  </si>
  <si>
    <t>Bed I &amp; Bed II</t>
  </si>
  <si>
    <t>8x2x2</t>
  </si>
  <si>
    <t>Flooring in C.C 1:5:10</t>
  </si>
  <si>
    <t>Inner portion of entrance verandah</t>
  </si>
  <si>
    <t>Inner portion of hall /dining room</t>
  </si>
  <si>
    <t>Inner portion of bed room 1</t>
  </si>
  <si>
    <t>Inner portion of bed room 2</t>
  </si>
  <si>
    <t>Inner portion of common toilet Passage</t>
  </si>
  <si>
    <t xml:space="preserve">Inner portion of Kitchen </t>
  </si>
  <si>
    <t>Inner portion of attached toilet</t>
  </si>
  <si>
    <t>Inner portion of Staircase</t>
  </si>
  <si>
    <t>Floor plastering in C.M 1:4, 20 mm thick</t>
  </si>
  <si>
    <t>Staircase steps</t>
  </si>
  <si>
    <t>Inspection chamber bottom</t>
  </si>
  <si>
    <t>Ellis pattern flooring</t>
  </si>
  <si>
    <t>over mid landing</t>
  </si>
  <si>
    <t>Head room landing</t>
  </si>
  <si>
    <t>Front sit - out</t>
  </si>
  <si>
    <t>G/f staircase</t>
  </si>
  <si>
    <t>At sunken portion in G.F, F.F, S.F -roof - common toilet</t>
  </si>
  <si>
    <t>At sunken portion in G.F, F.F, S.F -roof - attached toilet</t>
  </si>
  <si>
    <t>Plastering in C.M 1:5, 12 mm thick</t>
  </si>
  <si>
    <t>Inside Plastrering</t>
  </si>
  <si>
    <t>Rooms Inside plastering</t>
  </si>
  <si>
    <t>Hall inner allround</t>
  </si>
  <si>
    <t>D/F Common toilet open</t>
  </si>
  <si>
    <t>Add C/B Side wall</t>
  </si>
  <si>
    <t>Bed room -I alround</t>
  </si>
  <si>
    <t>Loft top</t>
  </si>
  <si>
    <t>C/B wall sides</t>
  </si>
  <si>
    <t>bed-I attached toilet</t>
  </si>
  <si>
    <t>D/F Jally</t>
  </si>
  <si>
    <t>Kitchen room alround</t>
  </si>
  <si>
    <t xml:space="preserve">Hearth slab bottom pillar </t>
  </si>
  <si>
    <t>Passage alround</t>
  </si>
  <si>
    <t>Bed room-II alround</t>
  </si>
  <si>
    <t>Add Door/Window Jamps</t>
  </si>
  <si>
    <t>MD</t>
  </si>
  <si>
    <t>Open</t>
  </si>
  <si>
    <t>Kicthen open</t>
  </si>
  <si>
    <t>D1</t>
  </si>
  <si>
    <t>W</t>
  </si>
  <si>
    <t>KW</t>
  </si>
  <si>
    <t>J</t>
  </si>
  <si>
    <t>Staircase room inside plastering</t>
  </si>
  <si>
    <t>Staircase &amp; Front verandah allround</t>
  </si>
  <si>
    <t>D/F verandah open</t>
  </si>
  <si>
    <t xml:space="preserve">D/F Main door </t>
  </si>
  <si>
    <t>Add Jally jamps</t>
  </si>
  <si>
    <t>Verandah open allround</t>
  </si>
  <si>
    <t>TD Jamps</t>
  </si>
  <si>
    <t>balcony brick pillar projections</t>
  </si>
  <si>
    <t>sitout front column</t>
  </si>
  <si>
    <t xml:space="preserve">GF brick partition 2 sides </t>
  </si>
  <si>
    <t>GF brick pillar projection</t>
  </si>
  <si>
    <t>Com Toilet</t>
  </si>
  <si>
    <t>Total-A</t>
  </si>
  <si>
    <t>Outside Plastering</t>
  </si>
  <si>
    <t>Outside Plastrering alround -including parapet wall outside</t>
  </si>
  <si>
    <t>Allround head room</t>
  </si>
  <si>
    <t>D/F GD</t>
  </si>
  <si>
    <t>Add Jamps GD</t>
  </si>
  <si>
    <t>Sunshade top</t>
  </si>
  <si>
    <t>Head room top and inner</t>
  </si>
  <si>
    <t>Sunshade 2 sides</t>
  </si>
  <si>
    <t>Brick pillar side</t>
  </si>
  <si>
    <t>Pillar top</t>
  </si>
  <si>
    <t>Column sides</t>
  </si>
  <si>
    <t>Column top</t>
  </si>
  <si>
    <t>Paraper inner allround</t>
  </si>
  <si>
    <t>D/F Head room Common wall</t>
  </si>
  <si>
    <t>2 sides</t>
  </si>
  <si>
    <t>Staircase Jally</t>
  </si>
  <si>
    <t>GW &amp; HR Jally 2 sides</t>
  </si>
  <si>
    <t>Approach step sides</t>
  </si>
  <si>
    <t>1st step</t>
  </si>
  <si>
    <t>2nd step</t>
  </si>
  <si>
    <t>3rd step</t>
  </si>
  <si>
    <t>4th step</t>
  </si>
  <si>
    <t>5th step</t>
  </si>
  <si>
    <t>6th step</t>
  </si>
  <si>
    <t>7th step</t>
  </si>
  <si>
    <t>Water tank outer allround</t>
  </si>
  <si>
    <t>Support wall 3 sides</t>
  </si>
  <si>
    <t>Total-B</t>
  </si>
  <si>
    <t>Total A+B</t>
  </si>
  <si>
    <t>Plastering in CM 1:4,12mm thick</t>
  </si>
  <si>
    <t>Ist, IIIrd, Vth ,VIIth  flight - hand rail</t>
  </si>
  <si>
    <t>II nd, IV th, VIth flight - hand rail</t>
  </si>
  <si>
    <t>VIII th flight - hand rail</t>
  </si>
  <si>
    <t>Landing hand rail at head room</t>
  </si>
  <si>
    <t>Inspection chamber top</t>
  </si>
  <si>
    <t>Inspection chamber inner alround</t>
  </si>
  <si>
    <t>Ceiling plastering in C.M 1: 3 10 mm thick</t>
  </si>
  <si>
    <t>Hall</t>
  </si>
  <si>
    <t>Showcase loft bottom</t>
  </si>
  <si>
    <t>Bed I</t>
  </si>
  <si>
    <t>Bed I loft bottom</t>
  </si>
  <si>
    <t>Bed II</t>
  </si>
  <si>
    <t>Bed II loft bottom</t>
  </si>
  <si>
    <t>Kitchen</t>
  </si>
  <si>
    <t>kitchen loft bottom</t>
  </si>
  <si>
    <t>Kitchen hearth slab bottom</t>
  </si>
  <si>
    <t>Passage</t>
  </si>
  <si>
    <t>Common toilet</t>
  </si>
  <si>
    <t>Add for kitchen open</t>
  </si>
  <si>
    <t>Add for passage open</t>
  </si>
  <si>
    <t>Hall beam projection</t>
  </si>
  <si>
    <t>Waist slab Ist, IIIrd, Vth &amp; VII th bottom</t>
  </si>
  <si>
    <t>Waist slab IInd, IVth, VIth bottom</t>
  </si>
  <si>
    <t>waist slab VIII th bottom</t>
  </si>
  <si>
    <t>Front sit out</t>
  </si>
  <si>
    <t>H/R ceiling</t>
  </si>
  <si>
    <t>Window sunshade</t>
  </si>
  <si>
    <t>Kitchen window sunshade</t>
  </si>
  <si>
    <t>H/R grill sunshade bottom</t>
  </si>
  <si>
    <t>H/R door sunshade bottom</t>
  </si>
  <si>
    <t>Staircase jally sunshade bottom</t>
  </si>
  <si>
    <t>a) 150mm Wide</t>
  </si>
  <si>
    <t>Parapet Top building alround</t>
  </si>
  <si>
    <t>parapet top head room alround</t>
  </si>
  <si>
    <t>b) 75mm wide</t>
  </si>
  <si>
    <t>Parapet Top, lintel level at G.F to T.F lintel- building alround</t>
  </si>
  <si>
    <t>c) 50mm wide</t>
  </si>
  <si>
    <t>common &amp; attached toilet jalli-alround</t>
  </si>
  <si>
    <t>White washing three coats</t>
  </si>
  <si>
    <t>As per ceiling plastering item no.35</t>
  </si>
  <si>
    <t>M.S grills</t>
  </si>
  <si>
    <r>
      <t>Kg/m</t>
    </r>
    <r>
      <rPr>
        <b/>
        <i/>
        <vertAlign val="superscript"/>
        <sz val="11"/>
        <rFont val="Arial"/>
        <family val="2"/>
      </rPr>
      <t>2</t>
    </r>
  </si>
  <si>
    <t>Terrace grill door</t>
  </si>
  <si>
    <t>Sitout Grill (G.F)</t>
  </si>
  <si>
    <t>Sitout Grill alround</t>
  </si>
  <si>
    <t>co-eff</t>
  </si>
  <si>
    <t>Bed doors</t>
  </si>
  <si>
    <t>Head room grill door</t>
  </si>
  <si>
    <t>For Pipes 32mm dia</t>
  </si>
  <si>
    <t>For Pipes 25mm dia</t>
  </si>
  <si>
    <t>For Pipes 110mm dia</t>
  </si>
  <si>
    <t>For Pipes 75mm dia</t>
  </si>
  <si>
    <t>Supplying &amp; fixing of 20 mm dia aluminium hanger rod</t>
  </si>
  <si>
    <t>At ward robe</t>
  </si>
  <si>
    <t>Supplying &amp; fixing of Aluminium towel rail 75 cm long</t>
  </si>
  <si>
    <t>At attached toilet &amp; common toilet</t>
  </si>
  <si>
    <t>Supplying &amp; fixing of 5 pin coat stand</t>
  </si>
  <si>
    <t>At bed I, bed II &amp; Hall</t>
  </si>
  <si>
    <t>Supplying &amp; fixing of chromium plated 8 gauge picture hook</t>
  </si>
  <si>
    <t>For doors</t>
  </si>
  <si>
    <t>Supply &amp; planting avenue trees</t>
  </si>
  <si>
    <t>Front portion</t>
  </si>
  <si>
    <t>Providing tree guard</t>
  </si>
  <si>
    <t>a.) 32 mm dia</t>
  </si>
  <si>
    <t>BL to tank top</t>
  </si>
  <si>
    <t>b.) 25 mm dia over flow pipe tank 1 to 8</t>
  </si>
  <si>
    <t>Tank alround upto parapet</t>
  </si>
  <si>
    <t>OHT - GF (Common toilet &amp; kitchen)</t>
  </si>
  <si>
    <t>OHT - FF (Common toilet &amp; kitchen)</t>
  </si>
  <si>
    <t>OHT - SF (Common toilet &amp; kitchen)</t>
  </si>
  <si>
    <t>OHT - TF (Common toilet &amp; kitchen)</t>
  </si>
  <si>
    <t>OHT - GF (Tank to attached toilet)</t>
  </si>
  <si>
    <t>OHT - FF (Tank to attached toilet)</t>
  </si>
  <si>
    <t>OHT - SF (Tank to attached toilet)</t>
  </si>
  <si>
    <t>OHT - TF (Tank to attached toilet)</t>
  </si>
  <si>
    <t>Air vent</t>
  </si>
  <si>
    <t>over flow pipe</t>
  </si>
  <si>
    <t xml:space="preserve">Supply of G.I pipe 20mm dia for hot water </t>
  </si>
  <si>
    <t>Gully trap using kiln burnt country bricks 22x11x7 cm</t>
  </si>
  <si>
    <t xml:space="preserve">At toilet &amp; wash basin </t>
  </si>
  <si>
    <t>At Kit and EWC (Fridge, Heater, kitchen)</t>
  </si>
  <si>
    <t>At hall cum living</t>
  </si>
  <si>
    <t xml:space="preserve">At bed I &amp; bed II </t>
  </si>
  <si>
    <t>Saddle hook</t>
  </si>
  <si>
    <t xml:space="preserve">At Hall  </t>
  </si>
  <si>
    <t>hall &amp; 2 bed rooms</t>
  </si>
  <si>
    <t>As per plinth area</t>
  </si>
  <si>
    <t>front sitout</t>
  </si>
  <si>
    <t>2.1.1</t>
  </si>
  <si>
    <t>Supplying and Filling in Foundation and Basement with Filling gravel.</t>
  </si>
  <si>
    <t>Precast slab 20 mm tk.</t>
  </si>
  <si>
    <t>In bed rooms -W/R Bed 1 &amp; bed2</t>
  </si>
  <si>
    <t>In bed rooms -C/B Bed 1 &amp; bed2</t>
  </si>
  <si>
    <t>Kitchen -C/B</t>
  </si>
  <si>
    <t>At living-C/B</t>
  </si>
  <si>
    <t>Shoe rack</t>
  </si>
  <si>
    <t>Nitch -toilet</t>
  </si>
  <si>
    <t>c) in Second floor</t>
  </si>
  <si>
    <t>d) third floor</t>
  </si>
  <si>
    <t>Precast slab 40 mm tk.</t>
  </si>
  <si>
    <t>a.) In foundation &amp; basement</t>
  </si>
  <si>
    <t>Precast Jally ventilator 50mm tk.</t>
  </si>
  <si>
    <t>a.) In Ground floor</t>
  </si>
  <si>
    <t xml:space="preserve">At toilet </t>
  </si>
  <si>
    <t>At stair case</t>
  </si>
  <si>
    <t>b.) In First floor</t>
  </si>
  <si>
    <t>As per same qty in GF</t>
  </si>
  <si>
    <t>c.) In Second floor</t>
  </si>
  <si>
    <t>d.) In Third floor</t>
  </si>
  <si>
    <t>e.) In Fourth floor</t>
  </si>
  <si>
    <t xml:space="preserve">At  head room </t>
  </si>
  <si>
    <t>M 20 grade concrete for Foundation and Basement</t>
  </si>
  <si>
    <t>Column upto basement</t>
  </si>
  <si>
    <t>Sit out Alround  GB1</t>
  </si>
  <si>
    <t>Plinth Beams</t>
  </si>
  <si>
    <t xml:space="preserve">Comm. Toilet </t>
  </si>
  <si>
    <t>Vertical beam GB1A b/w  bed II &amp; C.T</t>
  </si>
  <si>
    <t>Staircase toe beam</t>
  </si>
  <si>
    <t>M 20 grade concrete for super structure</t>
  </si>
  <si>
    <t>a.) In ground floor</t>
  </si>
  <si>
    <t>Column C2a</t>
  </si>
  <si>
    <t>Mid landing cantilever beam</t>
  </si>
  <si>
    <t>Mid landing slab</t>
  </si>
  <si>
    <t>Mid landing slab - projection</t>
  </si>
  <si>
    <t>Waist slab - I flight</t>
  </si>
  <si>
    <t>Steps</t>
  </si>
  <si>
    <t>Hearth slab</t>
  </si>
  <si>
    <t>Main door lintel</t>
  </si>
  <si>
    <t>Hall lintel</t>
  </si>
  <si>
    <t>Window lintel W</t>
  </si>
  <si>
    <t>Kitchen window lintel</t>
  </si>
  <si>
    <t>Bed  I &amp; II lintel</t>
  </si>
  <si>
    <t>Bath attached &amp; common toilet</t>
  </si>
  <si>
    <t>Jally lintel</t>
  </si>
  <si>
    <t>Kitchen lintel</t>
  </si>
  <si>
    <t>Window sunshade W</t>
  </si>
  <si>
    <t>Bed I Loft</t>
  </si>
  <si>
    <t>Bed II Loft</t>
  </si>
  <si>
    <t>Kitchen loft</t>
  </si>
  <si>
    <t>Jally lintel - staircase</t>
  </si>
  <si>
    <t>Jally sunshade - staircase</t>
  </si>
  <si>
    <t>Roof beams</t>
  </si>
  <si>
    <t>Horizontal beams</t>
  </si>
  <si>
    <t>Front wall beam 101</t>
  </si>
  <si>
    <t>Center wall beam 102</t>
  </si>
  <si>
    <t>Rear side beam 105,104&amp;105a</t>
  </si>
  <si>
    <t>Add extra depth 105a</t>
  </si>
  <si>
    <t>Vertical beams</t>
  </si>
  <si>
    <t>Staircase adjustcent side beam 111</t>
  </si>
  <si>
    <t>Beam b/w hall &amp; bed I 108&amp;109</t>
  </si>
  <si>
    <t>0..4</t>
  </si>
  <si>
    <t>b/w bed II,common WC &amp; Att.Toilet 110</t>
  </si>
  <si>
    <t>Extreme end beam 106</t>
  </si>
  <si>
    <t>Extreme end beam 107</t>
  </si>
  <si>
    <t>front sitout beam B2</t>
  </si>
  <si>
    <t>Roof slab</t>
  </si>
  <si>
    <t>entrance verandah</t>
  </si>
  <si>
    <t>hall /dining room</t>
  </si>
  <si>
    <t>bed room 1</t>
  </si>
  <si>
    <t>bed room 2</t>
  </si>
  <si>
    <t>common toilet</t>
  </si>
  <si>
    <t>attached toilet</t>
  </si>
  <si>
    <t>Waist slab - II flight</t>
  </si>
  <si>
    <t>landing slab front</t>
  </si>
  <si>
    <t>Drops</t>
  </si>
  <si>
    <t>b.) In first floor</t>
  </si>
  <si>
    <t>c.) In second floor</t>
  </si>
  <si>
    <t>d.) In third floor</t>
  </si>
  <si>
    <t>e.) In fourth floor</t>
  </si>
  <si>
    <t>Head room coloum</t>
  </si>
  <si>
    <t xml:space="preserve">Parapet coloum </t>
  </si>
  <si>
    <t>Roof beam alround</t>
  </si>
  <si>
    <t>Slab alround</t>
  </si>
  <si>
    <t>Lintel at terrace door TD</t>
  </si>
  <si>
    <t>Lintel at Grill G</t>
  </si>
  <si>
    <t>H/R terrace door TD sunshade</t>
  </si>
  <si>
    <t>Grill G sunshade</t>
  </si>
  <si>
    <t>Plastering CM 1:3 12mm tk With WPC</t>
  </si>
  <si>
    <t>IWC Sunken alround</t>
  </si>
  <si>
    <t>IWC Sunken bot</t>
  </si>
  <si>
    <t>Formwork and centering</t>
  </si>
  <si>
    <t>a.) For Column footings, plinth beam, Grade beam, Raftbeam, Raft slab etc.,</t>
  </si>
  <si>
    <t>Grade beams</t>
  </si>
  <si>
    <t>Outer side alround</t>
  </si>
  <si>
    <t>Hall inner alround</t>
  </si>
  <si>
    <t>Bed I inner alround</t>
  </si>
  <si>
    <t>Bed II inner alround</t>
  </si>
  <si>
    <t>Common toilet inner alround</t>
  </si>
  <si>
    <t>Kitchen inner alround</t>
  </si>
  <si>
    <t>Attached toilet inner alround</t>
  </si>
  <si>
    <t>Stair Front &amp; Rear  beam</t>
  </si>
  <si>
    <t>Sitout inner alround 3sides</t>
  </si>
  <si>
    <t>Sitout outer alround</t>
  </si>
  <si>
    <t>Stair Front &amp; Rear beam</t>
  </si>
  <si>
    <t>b.) Plain surfaces such as Roof slab, floor slab, etc.,</t>
  </si>
  <si>
    <t>Mid landing cantilever beam inner</t>
  </si>
  <si>
    <t>Mid landing cantilever beam outer</t>
  </si>
  <si>
    <t>Waist slab - I, III, V &amp; VII flight</t>
  </si>
  <si>
    <t>Waist slab - I, III, V &amp; VII flight side</t>
  </si>
  <si>
    <t>Waist slab -  VIII flight side</t>
  </si>
  <si>
    <t>Hearth slab side</t>
  </si>
  <si>
    <t>Main door lintel bottom</t>
  </si>
  <si>
    <t>Main door lintel bottom side</t>
  </si>
  <si>
    <t>Hall lintel bottom</t>
  </si>
  <si>
    <t>Hall lintel sides</t>
  </si>
  <si>
    <t>Window lintel bottom W</t>
  </si>
  <si>
    <t>Window lintel Sides W</t>
  </si>
  <si>
    <t>Kitchen window bott lintel</t>
  </si>
  <si>
    <t>Kitchen window sides lintel</t>
  </si>
  <si>
    <t>Bed II lintel D bott</t>
  </si>
  <si>
    <t>Bed II lintel  sides</t>
  </si>
  <si>
    <t>Bed II loft</t>
  </si>
  <si>
    <t>Bath attached &amp; common toilet bott</t>
  </si>
  <si>
    <t>Bath attached &amp; common toilet sides</t>
  </si>
  <si>
    <t>Jally lintel bott</t>
  </si>
  <si>
    <t>Jally lintel sides</t>
  </si>
  <si>
    <t>Kitchen lintel bot</t>
  </si>
  <si>
    <t>Kitchen lintel sides</t>
  </si>
  <si>
    <t>Kitchen loft bott</t>
  </si>
  <si>
    <t>Bed I Loft bott</t>
  </si>
  <si>
    <t>Jally lintel - staircase bott</t>
  </si>
  <si>
    <t>Jally lintel - staircase sides</t>
  </si>
  <si>
    <t>Beam bottom alround</t>
  </si>
  <si>
    <t>Horizontal mid beam</t>
  </si>
  <si>
    <t>Landing horizontal beam</t>
  </si>
  <si>
    <t xml:space="preserve">Beam b/w hall &amp; bed I </t>
  </si>
  <si>
    <t>b/w  common WC adj</t>
  </si>
  <si>
    <t>A/f extra depth for sunken beam</t>
  </si>
  <si>
    <t>Beam b/w attached toilet &amp; kit</t>
  </si>
  <si>
    <t>Sitout cantilever beam bot</t>
  </si>
  <si>
    <t xml:space="preserve">hall /dining room </t>
  </si>
  <si>
    <t>Add extra depth</t>
  </si>
  <si>
    <t xml:space="preserve">Add extra depth </t>
  </si>
  <si>
    <t>landing beam side</t>
  </si>
  <si>
    <t>Sitout cantiliver beam side</t>
  </si>
  <si>
    <t>Waist slab II, IV, VI &amp; VIII</t>
  </si>
  <si>
    <t xml:space="preserve">Waist slab II, IV, VI &amp; VIII steps  Sides </t>
  </si>
  <si>
    <t>Head room beam bottom</t>
  </si>
  <si>
    <t>Head room beam sides</t>
  </si>
  <si>
    <t>Head room beam sides outer</t>
  </si>
  <si>
    <t>Head room slab</t>
  </si>
  <si>
    <t>c.) For square and rectangular column and small quantities</t>
  </si>
  <si>
    <t>`</t>
  </si>
  <si>
    <t>Column C1 - H/R</t>
  </si>
  <si>
    <t>Column C3 - H/R</t>
  </si>
  <si>
    <t>Sunshade window bottom in GF, FF, SF &amp; TF</t>
  </si>
  <si>
    <t>Kitchen window bottom in GF, FF, SF &amp; TF</t>
  </si>
  <si>
    <t>Staircase jally bottom in GF, FF, SF &amp; TF</t>
  </si>
  <si>
    <t>Head room terrace door sunshade bottom</t>
  </si>
  <si>
    <t>RCC door frame</t>
  </si>
  <si>
    <t>a.) 900 x 2100 mm</t>
  </si>
  <si>
    <t>98.3.1</t>
  </si>
  <si>
    <t xml:space="preserve"> Teak wood Panelled door shutter</t>
  </si>
  <si>
    <t>a.) 1000 x 2100 mm</t>
  </si>
  <si>
    <t>Main door</t>
  </si>
  <si>
    <t>23.1.1</t>
  </si>
  <si>
    <t>Teak wood frame with 9mm thick BWR plywood shutters.</t>
  </si>
  <si>
    <t xml:space="preserve">S &amp; F of PVC solid core door shutter with frame </t>
  </si>
  <si>
    <t xml:space="preserve">For toilet </t>
  </si>
  <si>
    <t>4mm tk., pin headed glass panels</t>
  </si>
  <si>
    <t>Window Living</t>
  </si>
  <si>
    <t>Window Bed I&amp;II</t>
  </si>
  <si>
    <t>kitchen</t>
  </si>
  <si>
    <t>Floor ceramic tiles (Anti skid)</t>
  </si>
  <si>
    <t>Add door jams</t>
  </si>
  <si>
    <t>One coat of primer of White cement</t>
  </si>
  <si>
    <t>As per Qty item no. 33</t>
  </si>
  <si>
    <t>As per Qty item no. 34</t>
  </si>
  <si>
    <t>Fabrication of Mild steel / RTS grills (without cement slurry) for all sizes of rods.</t>
  </si>
  <si>
    <t>As per Steel Statement</t>
  </si>
  <si>
    <t>PVC SWR 110 mm dia rain water downfall pipe</t>
  </si>
  <si>
    <t>Terrace floor to ground level</t>
  </si>
  <si>
    <t>Head room to open terrace</t>
  </si>
  <si>
    <t>Chamber to RWP</t>
  </si>
  <si>
    <t>c.) 20 mm dia fully concealed</t>
  </si>
  <si>
    <t>Attached and common toilet</t>
  </si>
  <si>
    <t>Wash hand basin of size 550 x 400 mm</t>
  </si>
  <si>
    <t xml:space="preserve">For G.F, F.F, S.F &amp; T.F toilet </t>
  </si>
  <si>
    <t>a.) 110 mm dia.</t>
  </si>
  <si>
    <t>In common toilet G.F only</t>
  </si>
  <si>
    <t>In Attached toilet G.F only</t>
  </si>
  <si>
    <t>F.F, S.F, T.F only vertical lines - common toilet</t>
  </si>
  <si>
    <t>F.F, S.F, T.F only vertical lines - attached toilet</t>
  </si>
  <si>
    <t>Cross lines from IWC to vertical line in F.F, S.F &amp; T.F</t>
  </si>
  <si>
    <t>EWC &amp; IWC inside in G.F, F.F, S.F &amp; T.F</t>
  </si>
  <si>
    <t>b.) 75 mm dia</t>
  </si>
  <si>
    <t>In common toilet in G.F, F.F, S.F &amp; vent</t>
  </si>
  <si>
    <t>In attached toilet in G.F, F.F, S.F &amp; vent</t>
  </si>
  <si>
    <t>In kitchen in G.F, F.F, S.F &amp; vent</t>
  </si>
  <si>
    <t>Cross lines from Commom toilet &amp; attached toilet</t>
  </si>
  <si>
    <t>Cross lines from kitchen</t>
  </si>
  <si>
    <t>Common toilet inside</t>
  </si>
  <si>
    <t>Attached toilet inside</t>
  </si>
  <si>
    <t>Gully trap outlet in Kitchen, common toilet &amp; attached toilet</t>
  </si>
  <si>
    <t>Supplying, Laying &amp; Concealing the 50mm dia PVC (SWR) pipe with ISI mark type - 'B' with relevant specials.</t>
  </si>
  <si>
    <t xml:space="preserve">For wash basin </t>
  </si>
  <si>
    <t>a.) Light point with ceiling rose</t>
  </si>
  <si>
    <t>At kit</t>
  </si>
  <si>
    <t>entrance bulk head fitting</t>
  </si>
  <si>
    <t>common for street light</t>
  </si>
  <si>
    <t>Mid landing</t>
  </si>
  <si>
    <t>head room both side out</t>
  </si>
  <si>
    <t>b.) Light point without ceiling rose</t>
  </si>
  <si>
    <t>Bed I, II, kitchen, Hall</t>
  </si>
  <si>
    <t>for wash basin top</t>
  </si>
  <si>
    <t>toilets</t>
  </si>
  <si>
    <t>Sitout</t>
  </si>
  <si>
    <t>c.) Calling bell point with Buzzer/Calling bell</t>
  </si>
  <si>
    <t xml:space="preserve">At GF to TF and Head room </t>
  </si>
  <si>
    <t>5 amps 5 pin Plug point (Switch board itself )</t>
  </si>
  <si>
    <t>At hall cum living (TV, Fridge, Cellphone)</t>
  </si>
  <si>
    <t>At kit (Mixe, Grinder)</t>
  </si>
  <si>
    <t>Plastic Exterior Emulsion</t>
  </si>
  <si>
    <t>As per outer plastering qty</t>
  </si>
  <si>
    <t>75.1.2</t>
  </si>
  <si>
    <t>Supply and delivery of Fan with ISI mark with Eletronic Dimmer</t>
  </si>
  <si>
    <t>a.) 48" (1200 mm)</t>
  </si>
  <si>
    <t>For inside flats (Bed 1 &amp; 2, Hall)</t>
  </si>
  <si>
    <t>Runoff 2 wires 4 sqmm</t>
  </si>
  <si>
    <t>Main to ELCB</t>
  </si>
  <si>
    <t>GF right side</t>
  </si>
  <si>
    <t>GF left side</t>
  </si>
  <si>
    <t>FF right side</t>
  </si>
  <si>
    <t>FF left side</t>
  </si>
  <si>
    <t>SF right side</t>
  </si>
  <si>
    <t>SF left side</t>
  </si>
  <si>
    <t>TF right side</t>
  </si>
  <si>
    <t>TF left side</t>
  </si>
  <si>
    <t>4 x 4  Sq mm copper PVC insulated unsheathed single core cable</t>
  </si>
  <si>
    <t>Run of main 2 wires of 2.50 Sqmm.</t>
  </si>
  <si>
    <t>For toilet</t>
  </si>
  <si>
    <t>For kitchen</t>
  </si>
  <si>
    <t>S &amp; F of Exhaust Fan 225 mm dia</t>
  </si>
  <si>
    <t>At kitchen</t>
  </si>
  <si>
    <t xml:space="preserve">over wash basin </t>
  </si>
  <si>
    <t>Providing melomine door polishing</t>
  </si>
  <si>
    <t>co.eff</t>
  </si>
  <si>
    <t>379.4.2</t>
  </si>
  <si>
    <t>Supplying and fixing of jet black and similar varities of granite slab</t>
  </si>
  <si>
    <t>a.) Ground floor kitchen hearth slab</t>
  </si>
  <si>
    <t>b.) First floor kitchen hearth slab</t>
  </si>
  <si>
    <t>c.) Second floor kitchen hearth slab</t>
  </si>
  <si>
    <t>d.) Third floor kitchen hearth slab</t>
  </si>
  <si>
    <t>Vitrified</t>
  </si>
  <si>
    <t xml:space="preserve">Hall cum dining room </t>
  </si>
  <si>
    <t>Toilet Passage</t>
  </si>
  <si>
    <t>Add jambs for Main door</t>
  </si>
  <si>
    <t>Add jambs for bed door I &amp; II</t>
  </si>
  <si>
    <t>Add jambs for Kitchen open</t>
  </si>
  <si>
    <t>Add jambs for passage open</t>
  </si>
  <si>
    <t>Supplying &amp; fixing of PVC TEE with end cap</t>
  </si>
  <si>
    <t>Painting with OBD over one coat of white cement</t>
  </si>
  <si>
    <t>As per Qty itm no 38.6</t>
  </si>
  <si>
    <t>Triple pole main switch</t>
  </si>
  <si>
    <t>S&amp;F TW planks</t>
  </si>
  <si>
    <t>8 qtrs</t>
  </si>
  <si>
    <t>For common</t>
  </si>
  <si>
    <t>For main</t>
  </si>
  <si>
    <t>Anti refletive solar ceramic tiles (Cool tiles)</t>
  </si>
  <si>
    <t>Terrace floor</t>
  </si>
  <si>
    <t>Front projection</t>
  </si>
  <si>
    <t xml:space="preserve">Alround Flashing </t>
  </si>
  <si>
    <t xml:space="preserve">Head room top </t>
  </si>
  <si>
    <t>UPVC Non Pressure  pipe of SN8 SDR 34 (S 16.5) as per IS 15328/2003</t>
  </si>
  <si>
    <t>a. 110 mm dia PVC bend (TWAD SR 16-17  P-19 S.No-4 )</t>
  </si>
  <si>
    <t>b. 160 mm dia PVC bend (TWAD SR 16-17 P-19 S.No-4 )</t>
  </si>
  <si>
    <t>a. 110 mm dia PVC Equal tee(TWAD SR 16-17 P-19 S.No-9 )</t>
  </si>
  <si>
    <t xml:space="preserve">S &amp; F of Orissapan (IWC)  - in G.F.  </t>
  </si>
  <si>
    <t xml:space="preserve">S &amp; F of Orissapan (IWC)- other than G.F. </t>
  </si>
  <si>
    <t>S &amp; F of E.W.C. (white)</t>
  </si>
  <si>
    <t>54.1.1</t>
  </si>
  <si>
    <t>54.2.1</t>
  </si>
  <si>
    <t xml:space="preserve">                    JE/AE                                               AEE/TPR                                        </t>
  </si>
  <si>
    <t>Detailed  Estimate</t>
  </si>
  <si>
    <t>Measurements in mtrs</t>
  </si>
  <si>
    <t xml:space="preserve">Earth work excavation for  foundation in all soils and sub soils to required depth including refilling charges including all cost etc. </t>
  </si>
  <si>
    <t>Earth work excavation for SDR</t>
  </si>
  <si>
    <t>Supplying and Filling in Foundation and Basement with Filling sand.</t>
  </si>
  <si>
    <t>Grade beam alround</t>
  </si>
  <si>
    <t>Ver. b/w  kit, bed I &amp; bed II, living</t>
  </si>
  <si>
    <t>Stair case adj. wall</t>
  </si>
  <si>
    <t>Hori. b/w Bed I &amp; kitchen</t>
  </si>
  <si>
    <t>Hori. b/w Bed II &amp; living</t>
  </si>
  <si>
    <t>Stair case rear wall</t>
  </si>
  <si>
    <t>Common wall bet toilet</t>
  </si>
  <si>
    <t>Inner portion of Living</t>
  </si>
  <si>
    <t>Inner portion of Bed I</t>
  </si>
  <si>
    <t>Inner portion of bed II</t>
  </si>
  <si>
    <t>Outer alround</t>
  </si>
  <si>
    <t>Ver. wall b/w  kit, bed I &amp; bed II, living</t>
  </si>
  <si>
    <t>Hori. wall b/w Bed I &amp; kitchen</t>
  </si>
  <si>
    <t>Hori. wall b/w Bed II &amp; living</t>
  </si>
  <si>
    <t>Common wall b/w toilet</t>
  </si>
  <si>
    <t xml:space="preserve">Waist slab - I flight                                                                                                                                                                                                                                                                                                                                                                                                                                                                                                                                                                                                                                                                                                                                                                                                                                                                                                                                                                                                                                                                                                                                                                                                                                                                                                                                                                                                                                                                                                                                                                                                                                                                                                                                                                                                                                                                                                                                                                                                                                                                                                                                                                                                                                                                                                                                                                                                                                                                                                                                                                                                                                                                                                                                                                                                                                                                                                                                                                                                                                                                                                                                                                                                                                                                                                                                                                                                                                                                                                                                                                                                                                                                                                                                                                                                                                                                                                                                                                                                                                                                                                                                                                                                                                                                                                                                                                                                                                                                                                                                                                                                                                                                                                                                                                                                                                                                                                                                                                                                                                                                                                                                                                                                                                                                                                                                                                                                                                                                                                                                                                                                                                                                                                                                                </t>
  </si>
  <si>
    <t>Sill slab - W1</t>
  </si>
  <si>
    <t>Sill slab - W2</t>
  </si>
  <si>
    <t>Sill slab - FW</t>
  </si>
  <si>
    <t>Window lintel  W</t>
  </si>
  <si>
    <t>Window lintel  W1</t>
  </si>
  <si>
    <t>Window lintel  W2</t>
  </si>
  <si>
    <t>Window lintel  KW</t>
  </si>
  <si>
    <t>Window lintel  FW</t>
  </si>
  <si>
    <t>Living / dining lintel</t>
  </si>
  <si>
    <t>Bed  I  lintel</t>
  </si>
  <si>
    <t>Bed  II  lintel</t>
  </si>
  <si>
    <t>Window sunshade W1</t>
  </si>
  <si>
    <t>Window sunshade W2</t>
  </si>
  <si>
    <t>Window sunshade  FW</t>
  </si>
  <si>
    <t xml:space="preserve">Front wall beam </t>
  </si>
  <si>
    <t xml:space="preserve">Beam b/w bed I &amp; att. toilet </t>
  </si>
  <si>
    <t xml:space="preserve">Beam b/w Kitchen rear beam, att. toilet &amp; kit. </t>
  </si>
  <si>
    <t xml:space="preserve">Beam b/w living &amp; bed II &amp; Bed II rear beam </t>
  </si>
  <si>
    <t xml:space="preserve">Stair rear beam </t>
  </si>
  <si>
    <t xml:space="preserve">Comm. toilet rear beam </t>
  </si>
  <si>
    <t xml:space="preserve">Bed I outer beam </t>
  </si>
  <si>
    <t xml:space="preserve">Att. toilet outer beam </t>
  </si>
  <si>
    <t xml:space="preserve">Kitchen outer beam </t>
  </si>
  <si>
    <t>Beam b/w living, bed II &amp; bed I, kitchen</t>
  </si>
  <si>
    <t xml:space="preserve">Stair adj. beam </t>
  </si>
  <si>
    <t xml:space="preserve">Comm. toilet adj. &amp; middle beam </t>
  </si>
  <si>
    <t>A/f extra depth</t>
  </si>
  <si>
    <t xml:space="preserve">Comm. toilet rear side </t>
  </si>
  <si>
    <t>Living /dining room</t>
  </si>
  <si>
    <t>common toilet &amp; passage</t>
  </si>
  <si>
    <t xml:space="preserve">Tank slab bottom </t>
  </si>
  <si>
    <t>Parapet coloum</t>
  </si>
  <si>
    <t xml:space="preserve">Brick work in C.M 1:6 for super structure </t>
  </si>
  <si>
    <t>a) Ground Floor</t>
  </si>
  <si>
    <t>Main walls alround</t>
  </si>
  <si>
    <t>diff rear wall of toilet near bed2</t>
  </si>
  <si>
    <t>bed1, kitch &amp; living, bed2</t>
  </si>
  <si>
    <t>stair and living</t>
  </si>
  <si>
    <t>D/F door open for kitchen</t>
  </si>
  <si>
    <t>D/F open shoe rack</t>
  </si>
  <si>
    <t>D/F W1</t>
  </si>
  <si>
    <t>D/F W2</t>
  </si>
  <si>
    <t>D/F FW</t>
  </si>
  <si>
    <t>D/F stair opening</t>
  </si>
  <si>
    <t>D/f lintel alround</t>
  </si>
  <si>
    <t>D/F bed1, kitchen, living, bed2</t>
  </si>
  <si>
    <t>D/F living and staircase</t>
  </si>
  <si>
    <t>D/F sill slab W</t>
  </si>
  <si>
    <t>D/F sill slab W1</t>
  </si>
  <si>
    <t>D/F sill slab W2</t>
  </si>
  <si>
    <t>D/F sill slab KW</t>
  </si>
  <si>
    <t>D/F sill slab FW</t>
  </si>
  <si>
    <t>D/F nitch open</t>
  </si>
  <si>
    <t>D/F Column C1</t>
  </si>
  <si>
    <t>D/F column C2</t>
  </si>
  <si>
    <t>ward robe in bed1</t>
  </si>
  <si>
    <t>ward robe in bed2</t>
  </si>
  <si>
    <t>c/b base in bed2</t>
  </si>
  <si>
    <t>c/b in living</t>
  </si>
  <si>
    <t>c/b base in kitchen</t>
  </si>
  <si>
    <t>Sundreis</t>
  </si>
  <si>
    <t>As per same Qty in GF</t>
  </si>
  <si>
    <t>Stair rear wall</t>
  </si>
  <si>
    <t>Head room main walls</t>
  </si>
  <si>
    <t>D/F head room door</t>
  </si>
  <si>
    <t>D/f Column C1</t>
  </si>
  <si>
    <t>D/f Column C2</t>
  </si>
  <si>
    <r>
      <t>Ground Floor</t>
    </r>
    <r>
      <rPr>
        <sz val="11"/>
        <rFont val="Helv"/>
      </rPr>
      <t xml:space="preserve"> </t>
    </r>
  </si>
  <si>
    <t>bed1, kitchen &amp; toilet</t>
  </si>
  <si>
    <t>living and bed 2</t>
  </si>
  <si>
    <t>D/F beam bed1 and toilet</t>
  </si>
  <si>
    <t>living, bed 2 and toilet</t>
  </si>
  <si>
    <t>toilet and wash basin</t>
  </si>
  <si>
    <t>D/f opening WB</t>
  </si>
  <si>
    <t>D/f D bed 2</t>
  </si>
  <si>
    <t>shoe rak rear wall</t>
  </si>
  <si>
    <t>c/b side wall hall</t>
  </si>
  <si>
    <t>D/F lintel bed1, kitch and toilet</t>
  </si>
  <si>
    <t>D/f lintel for lving, bed2 and toil</t>
  </si>
  <si>
    <t>D/f toilet and wash basin</t>
  </si>
  <si>
    <t>D/F living and bed2</t>
  </si>
  <si>
    <t>sanitary duct wall</t>
  </si>
  <si>
    <t>c.) In first floor</t>
  </si>
  <si>
    <t>Parapet alround</t>
  </si>
  <si>
    <t>D/f  brick pillar</t>
  </si>
  <si>
    <t>D/f  brick pillar above head room</t>
  </si>
  <si>
    <t>Brick partition wall in C.M 1:4, 70 mm thick</t>
  </si>
  <si>
    <t>Bed1 side wall</t>
  </si>
  <si>
    <t>Bed2 c/b side wall</t>
  </si>
  <si>
    <t>bed2 w/r side wall</t>
  </si>
  <si>
    <t>kitchen c/b side wall</t>
  </si>
  <si>
    <t>below sink slab</t>
  </si>
  <si>
    <t>below hearth slab</t>
  </si>
  <si>
    <t>shoe rack side wall</t>
  </si>
  <si>
    <t>s/c hand rails</t>
  </si>
  <si>
    <t>Landing</t>
  </si>
  <si>
    <t xml:space="preserve">Filling with exacavated earth </t>
  </si>
  <si>
    <t>toilet</t>
  </si>
  <si>
    <t>bed II</t>
  </si>
  <si>
    <t>living</t>
  </si>
  <si>
    <t>WB area</t>
  </si>
  <si>
    <t>staircase area</t>
  </si>
  <si>
    <t>Precast slab of 20mm tk.</t>
  </si>
  <si>
    <t>bed1 WR</t>
  </si>
  <si>
    <t>bed2 WR</t>
  </si>
  <si>
    <t>bed2 c/b</t>
  </si>
  <si>
    <t>living c/b</t>
  </si>
  <si>
    <t>kitch c/b</t>
  </si>
  <si>
    <t>shoe rack</t>
  </si>
  <si>
    <t>a) In Foundation &amp; Basement</t>
  </si>
  <si>
    <t xml:space="preserve">IC </t>
  </si>
  <si>
    <t xml:space="preserve">b) In Ground floor </t>
  </si>
  <si>
    <t>Shoe rack top</t>
  </si>
  <si>
    <t xml:space="preserve">c) In First floor </t>
  </si>
  <si>
    <t>qty as per GF</t>
  </si>
  <si>
    <t xml:space="preserve">a ) In Ground Floor </t>
  </si>
  <si>
    <t>Jolly - toilet</t>
  </si>
  <si>
    <t xml:space="preserve">b) In First floor </t>
  </si>
  <si>
    <t>Jolly in HR</t>
  </si>
  <si>
    <t>Elevation purpose</t>
  </si>
  <si>
    <t>a) T.W. over 2 m &amp; below 3 m</t>
  </si>
  <si>
    <t>Main Door Vertical</t>
  </si>
  <si>
    <t>b) T.W. below 2 m length.</t>
  </si>
  <si>
    <t>Main Door Top</t>
  </si>
  <si>
    <t>Main Door Thresh hold plate</t>
  </si>
  <si>
    <t>Supplying and fixing in position of steel windows.</t>
  </si>
  <si>
    <t>FW 1.80 X 1.65</t>
  </si>
  <si>
    <t>W 1.50 X 1.35</t>
  </si>
  <si>
    <t>W1 1.20 X 1.35</t>
  </si>
  <si>
    <t>W2 0.75 X 1.35</t>
  </si>
  <si>
    <t>KW 1.20 X 1.05</t>
  </si>
  <si>
    <t>6x2</t>
  </si>
  <si>
    <t>Bed 1</t>
  </si>
  <si>
    <t>Toilet</t>
  </si>
  <si>
    <t>bed2</t>
  </si>
  <si>
    <t>WB</t>
  </si>
  <si>
    <t>entrance steps tread</t>
  </si>
  <si>
    <t>entrance steps raiser</t>
  </si>
  <si>
    <t>entrance step 1st raiser</t>
  </si>
  <si>
    <t>side of 1st step</t>
  </si>
  <si>
    <t>side of 2nd step</t>
  </si>
  <si>
    <t>side of 3rd step</t>
  </si>
  <si>
    <t>side of 4th step</t>
  </si>
  <si>
    <t>side of 5th step</t>
  </si>
  <si>
    <t>entrance step front - tread</t>
  </si>
  <si>
    <t>first step raiser</t>
  </si>
  <si>
    <t>2nd to 6th step raiser</t>
  </si>
  <si>
    <t xml:space="preserve">sides 1step </t>
  </si>
  <si>
    <t xml:space="preserve">sides 2step </t>
  </si>
  <si>
    <t xml:space="preserve">sides 3step </t>
  </si>
  <si>
    <t xml:space="preserve">sides 4step </t>
  </si>
  <si>
    <t xml:space="preserve">sides 5step </t>
  </si>
  <si>
    <t>" riser</t>
  </si>
  <si>
    <t>IC bottom</t>
  </si>
  <si>
    <t>midlanding GF &amp; FF</t>
  </si>
  <si>
    <t>projected  slab top for liv</t>
  </si>
  <si>
    <t>step area near 2nd flight</t>
  </si>
  <si>
    <t>top of tank base slab</t>
  </si>
  <si>
    <t>bath depression - IWC</t>
  </si>
  <si>
    <t>EWC</t>
  </si>
  <si>
    <t>bed 1 inside alround</t>
  </si>
  <si>
    <t>" side wall</t>
  </si>
  <si>
    <t>D jams</t>
  </si>
  <si>
    <t>D/f W</t>
  </si>
  <si>
    <t>loft top</t>
  </si>
  <si>
    <t xml:space="preserve">toilet inner alround </t>
  </si>
  <si>
    <t>D/f J</t>
  </si>
  <si>
    <t>jams D1</t>
  </si>
  <si>
    <t>D/F wall tile jams</t>
  </si>
  <si>
    <t>kitchen inner alround</t>
  </si>
  <si>
    <t>D/F opening</t>
  </si>
  <si>
    <t>jams opening</t>
  </si>
  <si>
    <t>c/b walls</t>
  </si>
  <si>
    <t>sides of hearth slab</t>
  </si>
  <si>
    <t>sides of sink</t>
  </si>
  <si>
    <t>top of hearth slab</t>
  </si>
  <si>
    <t>D/F sink area</t>
  </si>
  <si>
    <t>D/f KW</t>
  </si>
  <si>
    <t>bed 2 inner alround</t>
  </si>
  <si>
    <t>WR side wall</t>
  </si>
  <si>
    <t>c/b side wall</t>
  </si>
  <si>
    <t>jamds D</t>
  </si>
  <si>
    <t>D/f D</t>
  </si>
  <si>
    <t>d/F W2</t>
  </si>
  <si>
    <t>living iner alround</t>
  </si>
  <si>
    <t>MD jams</t>
  </si>
  <si>
    <t>open WB jams</t>
  </si>
  <si>
    <t>D/f MD</t>
  </si>
  <si>
    <t>D/f kitchen opening</t>
  </si>
  <si>
    <t>D/F WB opening</t>
  </si>
  <si>
    <t>D/f FW</t>
  </si>
  <si>
    <t>D/F skirting MD jams</t>
  </si>
  <si>
    <t>shoe rack side walls</t>
  </si>
  <si>
    <t>wash basin inner alround</t>
  </si>
  <si>
    <t>D/f D1</t>
  </si>
  <si>
    <t>D/F wall tiles above WB</t>
  </si>
  <si>
    <t>toilet inner alround GF</t>
  </si>
  <si>
    <t>staircase inner alround</t>
  </si>
  <si>
    <t>head room door jams</t>
  </si>
  <si>
    <t>D/f midlanding slab baring</t>
  </si>
  <si>
    <t>D/F foor landing slab bearing</t>
  </si>
  <si>
    <t>D/F flight 1 &amp; 3</t>
  </si>
  <si>
    <t>parapet inner side</t>
  </si>
  <si>
    <t>parapet walltop</t>
  </si>
  <si>
    <t>brick pillar at corners</t>
  </si>
  <si>
    <t>opening jams</t>
  </si>
  <si>
    <t>outer plast. wall alround exc. Hr</t>
  </si>
  <si>
    <t>opern terrace parapet inside</t>
  </si>
  <si>
    <t>tank support wall sides</t>
  </si>
  <si>
    <t>head room walls alround</t>
  </si>
  <si>
    <t>D/F parapet wall baring</t>
  </si>
  <si>
    <t>top of parapet alround</t>
  </si>
  <si>
    <t>parapet inside inner alround</t>
  </si>
  <si>
    <t>D/F w2</t>
  </si>
  <si>
    <t>D/F head room J</t>
  </si>
  <si>
    <t>sanitary duct wall sides</t>
  </si>
  <si>
    <t>top of s/s over W - bed-1</t>
  </si>
  <si>
    <t>top of s/s over W - bed-2</t>
  </si>
  <si>
    <t>top of s/s pver W1</t>
  </si>
  <si>
    <t>top of s/s pver W2</t>
  </si>
  <si>
    <t>top of s/s over KW</t>
  </si>
  <si>
    <t>top of s/s over KW for rear wall</t>
  </si>
  <si>
    <t>top of over J in toilet</t>
  </si>
  <si>
    <t>sides of s/s over W</t>
  </si>
  <si>
    <t>sides of s/s over W1</t>
  </si>
  <si>
    <t>sides of s/s over W2</t>
  </si>
  <si>
    <t>sides of s/s over KW</t>
  </si>
  <si>
    <t>jams W</t>
  </si>
  <si>
    <t>Jams W1</t>
  </si>
  <si>
    <t>jams W2</t>
  </si>
  <si>
    <t>jams KW</t>
  </si>
  <si>
    <t>jams Fw</t>
  </si>
  <si>
    <t>jams J</t>
  </si>
  <si>
    <t>IC outer alround</t>
  </si>
  <si>
    <t>top of IC</t>
  </si>
  <si>
    <t>jams head room J</t>
  </si>
  <si>
    <t>Outer plastering total</t>
  </si>
  <si>
    <t>Total Plastering</t>
  </si>
  <si>
    <t>Plastering in C.M 1:4, 12 mm thick</t>
  </si>
  <si>
    <t>IC inner</t>
  </si>
  <si>
    <t xml:space="preserve">staircase hand rail </t>
  </si>
  <si>
    <t>" FF landing</t>
  </si>
  <si>
    <t>top of hand rails</t>
  </si>
  <si>
    <t>Ceiling plastering in C.M 1:3, 10 mm thick</t>
  </si>
  <si>
    <t>loft bottom-bed</t>
  </si>
  <si>
    <t>D/F parttion wall baring</t>
  </si>
  <si>
    <t>toilet near bed1</t>
  </si>
  <si>
    <t xml:space="preserve">kitchen </t>
  </si>
  <si>
    <t>hearth slab bottom</t>
  </si>
  <si>
    <t>sink vertical side</t>
  </si>
  <si>
    <t>bed 2</t>
  </si>
  <si>
    <t>loft bottom bed 2</t>
  </si>
  <si>
    <t>D/F c/b partition wall</t>
  </si>
  <si>
    <t>D/F c/b baring</t>
  </si>
  <si>
    <t>D/F WR</t>
  </si>
  <si>
    <t xml:space="preserve">toilet  </t>
  </si>
  <si>
    <t>lintel bottom MD</t>
  </si>
  <si>
    <t>lintel bottom D</t>
  </si>
  <si>
    <t>lintel bototm D</t>
  </si>
  <si>
    <t>lintel bottom D1</t>
  </si>
  <si>
    <t>lintel kitchen opening</t>
  </si>
  <si>
    <t>lintel opening WB</t>
  </si>
  <si>
    <t>over W</t>
  </si>
  <si>
    <t>over W1</t>
  </si>
  <si>
    <t>over W2</t>
  </si>
  <si>
    <t>over KW</t>
  </si>
  <si>
    <t>over FW</t>
  </si>
  <si>
    <t>over KJ</t>
  </si>
  <si>
    <t>over head room door</t>
  </si>
  <si>
    <t>head room ceiling</t>
  </si>
  <si>
    <t xml:space="preserve">projection slab h/r, </t>
  </si>
  <si>
    <t>" wall area</t>
  </si>
  <si>
    <t>midlanding bottom</t>
  </si>
  <si>
    <t>floor landing bottom</t>
  </si>
  <si>
    <t>flor.near steps</t>
  </si>
  <si>
    <t>slab proj. bottom GF &amp; FF</t>
  </si>
  <si>
    <t>s/s bottom W-bed1</t>
  </si>
  <si>
    <t>s/s bottom W-bed2</t>
  </si>
  <si>
    <t>s/s w1 in bed 1</t>
  </si>
  <si>
    <t>s/s j in toilet</t>
  </si>
  <si>
    <t>s/s w2 in bed 2</t>
  </si>
  <si>
    <t xml:space="preserve">kw </t>
  </si>
  <si>
    <t>tank slab bottom</t>
  </si>
  <si>
    <t xml:space="preserve">a) 150mm wide </t>
  </si>
  <si>
    <t>b) 75 mm wide</t>
  </si>
  <si>
    <t xml:space="preserve">c) 50mm wide </t>
  </si>
  <si>
    <t>alround</t>
  </si>
  <si>
    <t>jolly</t>
  </si>
  <si>
    <r>
      <t>Kg/m</t>
    </r>
    <r>
      <rPr>
        <b/>
        <vertAlign val="superscript"/>
        <sz val="11"/>
        <rFont val="Arial"/>
        <family val="2"/>
      </rPr>
      <t>2</t>
    </r>
  </si>
  <si>
    <t>windows KW</t>
  </si>
  <si>
    <t>windows FW</t>
  </si>
  <si>
    <t xml:space="preserve">windows W </t>
  </si>
  <si>
    <t>windows W1</t>
  </si>
  <si>
    <t>windows W2</t>
  </si>
  <si>
    <t xml:space="preserve">At bed I, bed II </t>
  </si>
  <si>
    <t>For Hall</t>
  </si>
  <si>
    <t>windows</t>
  </si>
  <si>
    <t>For bed</t>
  </si>
  <si>
    <t>For passage</t>
  </si>
  <si>
    <t>b.) 25 mm dia over flow pipe tank 1 to 6</t>
  </si>
  <si>
    <t>Common to attached toilet</t>
  </si>
  <si>
    <t>kichen</t>
  </si>
  <si>
    <t>UPVC Non Pressure pipe of SN8 SDR 34 (S 16.5) as per IS 15328 / 2003</t>
  </si>
  <si>
    <t>a.) 110 mm S.W. pipe</t>
  </si>
  <si>
    <t>b.) 160 mm S.W. pipe</t>
  </si>
  <si>
    <t>UPVC bend</t>
  </si>
  <si>
    <t>b.) 160mm dia</t>
  </si>
  <si>
    <t>UPVC Tee</t>
  </si>
  <si>
    <t>At Kit and EWC (Washing machine, Heater, kitchen)</t>
  </si>
  <si>
    <t>Supplying and fixing of A/C metal clad switch</t>
  </si>
  <si>
    <t>Bed</t>
  </si>
  <si>
    <t>To Terrace</t>
  </si>
  <si>
    <t xml:space="preserve">Common toilet </t>
  </si>
  <si>
    <t>a.) For Column footings, plinth beam, Grade beam, Raft beam, Raft slab etc.,</t>
  </si>
  <si>
    <t>Plinth beam alround</t>
  </si>
  <si>
    <t>Sill slab sides FW1</t>
  </si>
  <si>
    <t>Sill slab sides W</t>
  </si>
  <si>
    <t>Sill slab sides W1</t>
  </si>
  <si>
    <t>Sill slab sides W2</t>
  </si>
  <si>
    <t>Sill slab sides KW</t>
  </si>
  <si>
    <t>lintel bottom for  MD</t>
  </si>
  <si>
    <t>lintel bottom for  FW</t>
  </si>
  <si>
    <t>lintel bottom for  W</t>
  </si>
  <si>
    <t>lintel bottom for  W1</t>
  </si>
  <si>
    <t>lintel bottom for  W2</t>
  </si>
  <si>
    <t>lintel bottom for  KW</t>
  </si>
  <si>
    <t>lintel bottom for  j</t>
  </si>
  <si>
    <t>lintel bottom for  D</t>
  </si>
  <si>
    <t>lintel bottom for  kitchen open</t>
  </si>
  <si>
    <t>lintel bottom for  passage open</t>
  </si>
  <si>
    <t>Kitchen loft bottom</t>
  </si>
  <si>
    <t>lintel sides for  MD</t>
  </si>
  <si>
    <t>lintel sides for  FW</t>
  </si>
  <si>
    <t>lintel sides for  W</t>
  </si>
  <si>
    <t>lintel sides for  W1</t>
  </si>
  <si>
    <t>lintel sides for  W2</t>
  </si>
  <si>
    <t>lintel sides for  KW</t>
  </si>
  <si>
    <t>lintel sides for  j</t>
  </si>
  <si>
    <t>lintel sides for  D</t>
  </si>
  <si>
    <t>lintel sides for  kitchen open</t>
  </si>
  <si>
    <t>lintel sides for  passage open</t>
  </si>
  <si>
    <t>Bed I loft sides</t>
  </si>
  <si>
    <t>Bed II loft sides</t>
  </si>
  <si>
    <t>Kitchen loft sides</t>
  </si>
  <si>
    <t>Kitchen hearth slab sides alround</t>
  </si>
  <si>
    <t>Kitchen hearth slab sides</t>
  </si>
  <si>
    <t>Waist slab bottom - I flight</t>
  </si>
  <si>
    <t>Mid landing slab bottom</t>
  </si>
  <si>
    <t>Mid landing beam bottom</t>
  </si>
  <si>
    <t>Waist slab bottom - II flight</t>
  </si>
  <si>
    <t>landing slab bottom</t>
  </si>
  <si>
    <t>Staircase steps sides</t>
  </si>
  <si>
    <t>0.5x3</t>
  </si>
  <si>
    <t>Roof beam - bottom horizontal</t>
  </si>
  <si>
    <t>Beam 101</t>
  </si>
  <si>
    <t>Beam 103</t>
  </si>
  <si>
    <t>Beam 106</t>
  </si>
  <si>
    <t>Beam 110</t>
  </si>
  <si>
    <t xml:space="preserve">Beam 106a </t>
  </si>
  <si>
    <t>Beam 109</t>
  </si>
  <si>
    <t>Beam 107</t>
  </si>
  <si>
    <t>Beam 102</t>
  </si>
  <si>
    <t>Roof beam bottom - Vertical</t>
  </si>
  <si>
    <t>Beam 102a</t>
  </si>
  <si>
    <t>Beam 108</t>
  </si>
  <si>
    <t>Beam 104 &amp; 105</t>
  </si>
  <si>
    <t>Beam 111</t>
  </si>
  <si>
    <t>Third Floor</t>
  </si>
  <si>
    <r>
      <rPr>
        <b/>
        <i/>
        <u/>
        <sz val="11"/>
        <rFont val="Arial"/>
        <family val="2"/>
      </rPr>
      <t>SI qtrs</t>
    </r>
    <r>
      <rPr>
        <b/>
        <sz val="11"/>
        <rFont val="Arial"/>
        <family val="2"/>
      </rPr>
      <t xml:space="preserve"> - </t>
    </r>
    <r>
      <rPr>
        <sz val="11"/>
        <rFont val="Arial"/>
        <family val="2"/>
      </rPr>
      <t>Living room</t>
    </r>
  </si>
  <si>
    <t>Common toilet outer beam side</t>
  </si>
  <si>
    <t xml:space="preserve">Waist slab I, III &amp; V,VII </t>
  </si>
  <si>
    <t>Waist slab I, III &amp; V,VII  side</t>
  </si>
  <si>
    <t xml:space="preserve">Waist slab II, IV &amp; VI </t>
  </si>
  <si>
    <t xml:space="preserve">Waist slab II, IV &amp; VI steps Sides </t>
  </si>
  <si>
    <t xml:space="preserve">Waist slab  VII  </t>
  </si>
  <si>
    <t xml:space="preserve">Waist slab  VII steps Sides </t>
  </si>
  <si>
    <t>Tank slab sides alround</t>
  </si>
  <si>
    <t>Column upto BL footing F1</t>
  </si>
  <si>
    <t>Column upto BL footing F2</t>
  </si>
  <si>
    <t>Column upto BL footing F3</t>
  </si>
  <si>
    <t>D/f Grade beam &amp; plinth beam portion</t>
  </si>
  <si>
    <t>column for GF, FF &amp; SF</t>
  </si>
  <si>
    <t xml:space="preserve">Column </t>
  </si>
  <si>
    <t>column for TF</t>
  </si>
  <si>
    <t xml:space="preserve">h/r column </t>
  </si>
  <si>
    <t xml:space="preserve">Parapet column </t>
  </si>
  <si>
    <t>GF entrance slab bottom</t>
  </si>
  <si>
    <t>sides</t>
  </si>
  <si>
    <t>s/s W bottom</t>
  </si>
  <si>
    <t>W1 &amp; J bottom</t>
  </si>
  <si>
    <t>W2 bottom</t>
  </si>
  <si>
    <t>KW bottom</t>
  </si>
  <si>
    <t>FW bottom</t>
  </si>
  <si>
    <t xml:space="preserve">s/s sides W </t>
  </si>
  <si>
    <t xml:space="preserve">s/s sides W1 </t>
  </si>
  <si>
    <t>s/s sides W2 &amp; KW</t>
  </si>
  <si>
    <t>s/s sides KW</t>
  </si>
  <si>
    <t>s/s front face for W</t>
  </si>
  <si>
    <t>W1</t>
  </si>
  <si>
    <t>Glass Panels 4mm thick with Aluminium beedings.</t>
  </si>
  <si>
    <t>F.W</t>
  </si>
  <si>
    <t xml:space="preserve">W </t>
  </si>
  <si>
    <t>W2</t>
  </si>
  <si>
    <t>D/F d1 door</t>
  </si>
  <si>
    <t>D1 jams</t>
  </si>
  <si>
    <t>toilet near bed 2 alround</t>
  </si>
  <si>
    <t>above wash basin</t>
  </si>
  <si>
    <t>above kitchen hearth slab</t>
  </si>
  <si>
    <t>sill KW</t>
  </si>
  <si>
    <t>skirting bed1 alround</t>
  </si>
  <si>
    <t>Jams D</t>
  </si>
  <si>
    <t>skirting bed2 alround</t>
  </si>
  <si>
    <t>kitchen alround</t>
  </si>
  <si>
    <t>sides hearth slab</t>
  </si>
  <si>
    <t>Jams opening</t>
  </si>
  <si>
    <t>living alround</t>
  </si>
  <si>
    <t>jams MD</t>
  </si>
  <si>
    <t>D/F opening - kitch/WB</t>
  </si>
  <si>
    <t>jams opning WB</t>
  </si>
  <si>
    <t>wash basin alround</t>
  </si>
  <si>
    <t>skirting bed1 WR</t>
  </si>
  <si>
    <t>" bed2 WR</t>
  </si>
  <si>
    <t>A/f  Depression sides</t>
  </si>
  <si>
    <t xml:space="preserve">A/f  door jambs </t>
  </si>
  <si>
    <t>Ist, IIIrd &amp; Vth flight - hand rail</t>
  </si>
  <si>
    <t>II nd &amp; IV th flight - hand rail</t>
  </si>
  <si>
    <t>VI th flight - hand rail</t>
  </si>
  <si>
    <t>Painting with Plastic emulsion paint</t>
  </si>
  <si>
    <t>Fabrication of Mild steel / RTS grills (with cement slurry) for all sizes of rods.</t>
  </si>
  <si>
    <t>a.) Providing pit</t>
  </si>
  <si>
    <t>b.) Augering 30cm dia</t>
  </si>
  <si>
    <t>For vertical</t>
  </si>
  <si>
    <t>from Chamber to RWH</t>
  </si>
  <si>
    <t>head room</t>
  </si>
  <si>
    <t xml:space="preserve">S &amp; F of Orissapan (IWC) - other than G.F. </t>
  </si>
  <si>
    <t>wash basin &amp; sink</t>
  </si>
  <si>
    <t>Liv &amp; Din</t>
  </si>
  <si>
    <t>bed I &amp; bed II</t>
  </si>
  <si>
    <t xml:space="preserve">Kit </t>
  </si>
  <si>
    <t>Street light</t>
  </si>
  <si>
    <t>MD outer</t>
  </si>
  <si>
    <t>b) Light point without ceiling rose</t>
  </si>
  <si>
    <t>Bed I, II Liv  Toilet, Kit</t>
  </si>
  <si>
    <t xml:space="preserve"> -</t>
  </si>
  <si>
    <t>Exta Bed I, II &amp; CPC</t>
  </si>
  <si>
    <t>Stair Case Mid landing</t>
  </si>
  <si>
    <t>c.) Calling bell point with Buzzer / Calling bell</t>
  </si>
  <si>
    <t xml:space="preserve">At GF to SF and Head room </t>
  </si>
  <si>
    <t>At kitchen (Mixe, Grinder)</t>
  </si>
  <si>
    <t>Run of 2 Wires of 4 sqmm</t>
  </si>
  <si>
    <t>For meta clad in Bed 1</t>
  </si>
  <si>
    <t>From DB to ELCB</t>
  </si>
  <si>
    <t>For 15 amps power plug</t>
  </si>
  <si>
    <t>98.3.2</t>
  </si>
  <si>
    <t xml:space="preserve"> Teak wood Panelled door shutter 37.5mm thick</t>
  </si>
  <si>
    <t>S &amp; F of Bevelled edge mirror 500 x 400 x 5.5mm</t>
  </si>
  <si>
    <t xml:space="preserve">Over wash basin </t>
  </si>
  <si>
    <t>Providing melamine door polishing</t>
  </si>
  <si>
    <t>Co.Eff</t>
  </si>
  <si>
    <t>S &amp; F of vitrified tiled flooring</t>
  </si>
  <si>
    <t xml:space="preserve">Living / dining </t>
  </si>
  <si>
    <t>Add jambs for toilet (attached &amp; common)</t>
  </si>
  <si>
    <t>Head room alround</t>
  </si>
  <si>
    <t>D/f Column C3</t>
  </si>
  <si>
    <t>Parapet brick pillar</t>
  </si>
  <si>
    <t>Tank wall bottom at rear portion</t>
  </si>
  <si>
    <t>D/f door</t>
  </si>
  <si>
    <t>D/f Jally</t>
  </si>
  <si>
    <t>D/f lintel beam</t>
  </si>
  <si>
    <t>D/f Jolly lintel</t>
  </si>
  <si>
    <t>Sundrises</t>
  </si>
  <si>
    <t>Supply and fixing of 6 way DB</t>
  </si>
  <si>
    <t>S &amp; F of 20 amps DP plug &amp; Socket in sheet enclosure with 32 A DP MCB in flush wall with earth connection(For AC Plug)(Legrand (MDS)/Hager (L&amp;T) equalivalent /superior variety</t>
  </si>
  <si>
    <t>For PC Qtrs</t>
  </si>
  <si>
    <t>Common toilet alround</t>
  </si>
  <si>
    <t>Attached toilet alround</t>
  </si>
  <si>
    <t>Add for door jambs</t>
  </si>
  <si>
    <t>2x2</t>
  </si>
  <si>
    <t>D/f door D2</t>
  </si>
  <si>
    <t>Hall alround</t>
  </si>
  <si>
    <t>Bed I alround</t>
  </si>
  <si>
    <t>Bed II alround</t>
  </si>
  <si>
    <t>Kitchen alround</t>
  </si>
  <si>
    <t>D/f main door</t>
  </si>
  <si>
    <t>D/f Bed I &amp; Bed II door</t>
  </si>
  <si>
    <t>D/f Kitchen open</t>
  </si>
  <si>
    <t>D/f bath</t>
  </si>
  <si>
    <t>Kitchen platform</t>
  </si>
  <si>
    <t>Sl.
No</t>
  </si>
  <si>
    <t>Description of Work</t>
  </si>
  <si>
    <t xml:space="preserve"> Sl .No</t>
  </si>
  <si>
    <t>Measurement</t>
  </si>
  <si>
    <t>Earth work excavation for Open foundation for drain width upto 1.25m (excluding refilling)</t>
  </si>
  <si>
    <r>
      <t>M</t>
    </r>
    <r>
      <rPr>
        <b/>
        <vertAlign val="superscript"/>
        <sz val="11"/>
        <rFont val="Arial"/>
        <family val="2"/>
      </rPr>
      <t>3</t>
    </r>
  </si>
  <si>
    <t>P.C.C.1:5:10 using 40mm HBSJ in foundation and basement, etc all complete</t>
  </si>
  <si>
    <t>Brick work in cm 1:5 for foundation and basement</t>
  </si>
  <si>
    <r>
      <t>M</t>
    </r>
    <r>
      <rPr>
        <b/>
        <vertAlign val="superscript"/>
        <sz val="11"/>
        <rFont val="Arial"/>
        <family val="2"/>
      </rPr>
      <t>2</t>
    </r>
  </si>
  <si>
    <t>plastering the top of flooring in CM 1:4,12mm thk</t>
  </si>
  <si>
    <t>plastering the top of flooring in CM 1:5,12mm thk</t>
  </si>
  <si>
    <t>TAMILNADU POLICE HOUSING CORPORATION LIMITED,COIMBATORE DIVISION</t>
  </si>
  <si>
    <t>PLINTH PROTECTION</t>
  </si>
  <si>
    <t>DETAILED ESTIMATE</t>
  </si>
  <si>
    <t>S.No.</t>
  </si>
  <si>
    <t xml:space="preserve">Earth work excavation for foundation in all soils and sub soils                                                                     a) 0 to 2m depth  </t>
  </si>
  <si>
    <t>x</t>
  </si>
  <si>
    <t>Filling in foundation &amp; Basement for R.Sand Filling</t>
  </si>
  <si>
    <t>P.C.C 1:5:10 using 40mm HBSJ</t>
  </si>
  <si>
    <t>Brick work in CM 1:5, in F&amp;B</t>
  </si>
  <si>
    <t>Plastering in 1:5, 12 mm tk</t>
  </si>
  <si>
    <t>Precast slab in CC 1:3:6,50 mm tk</t>
  </si>
  <si>
    <t>(a) 0 - 2m depth</t>
  </si>
  <si>
    <t>si  qtrs main building</t>
  </si>
  <si>
    <r>
      <t>M</t>
    </r>
    <r>
      <rPr>
        <b/>
        <vertAlign val="superscript"/>
        <sz val="14"/>
        <rFont val="Arial"/>
        <family val="2"/>
      </rPr>
      <t>3</t>
    </r>
  </si>
  <si>
    <t>Plain cement concrete 1:5:10 for foundation using 40mm stone jelly including ( foundation)</t>
  </si>
  <si>
    <t>Brickwork in CM 1:5, 230mm thick using chamber bricks of size 9"x41/2"x3" for superstructure</t>
  </si>
  <si>
    <r>
      <t>M</t>
    </r>
    <r>
      <rPr>
        <b/>
        <vertAlign val="superscript"/>
        <sz val="14"/>
        <rFont val="Arial"/>
        <family val="2"/>
      </rPr>
      <t>2</t>
    </r>
  </si>
  <si>
    <t>Floor plastering with Cm 1:4, 20mm thk finishing with neat cement</t>
  </si>
  <si>
    <t>Plastering with Cm 1:5, 12mm thk finishing with neat cement</t>
  </si>
  <si>
    <t>Sl .No</t>
  </si>
  <si>
    <t>Earth work excavation for Open foundation in all soils and subsoils (excluding refilling)</t>
  </si>
  <si>
    <t>Approach Road</t>
  </si>
  <si>
    <r>
      <t>M</t>
    </r>
    <r>
      <rPr>
        <b/>
        <vertAlign val="superscript"/>
        <sz val="10"/>
        <rFont val="Arial"/>
        <family val="2"/>
      </rPr>
      <t>3</t>
    </r>
  </si>
  <si>
    <t>Supplying and filling of sand in foundation and basement</t>
  </si>
  <si>
    <t>Plain cement concrete 1:5:10 for foundation using 40mm stone jelly</t>
  </si>
  <si>
    <t xml:space="preserve">Plain cement concrete 1:2:4 for foundation using 20mm stone jelly </t>
  </si>
  <si>
    <t>Supplying and fixing of 20mm thk Bituminious road for filler pad for expansion joint</t>
  </si>
  <si>
    <r>
      <t>M</t>
    </r>
    <r>
      <rPr>
        <b/>
        <vertAlign val="superscript"/>
        <sz val="10"/>
        <rFont val="Arial"/>
        <family val="2"/>
      </rPr>
      <t>2</t>
    </r>
  </si>
  <si>
    <t>Painting new iron work with two coats of enamel paint</t>
  </si>
  <si>
    <t>For kerb stone on both sides .</t>
  </si>
  <si>
    <t>Providing precast kerb stone in CC 1:3:6 , 450x300x150</t>
  </si>
  <si>
    <t>Earth work for foundation in all soils and subsoils (Including refilling)</t>
  </si>
  <si>
    <t>Inlet/Outlet chamber</t>
  </si>
  <si>
    <t>Disp. Trench</t>
  </si>
  <si>
    <t>Earth work excavation for Open foundation in SDR excluding refiling the sides of foundation.</t>
  </si>
  <si>
    <t xml:space="preserve">for septic Tank </t>
  </si>
  <si>
    <t>Supplying and filling sand in layers 15cm thick etc., complete</t>
  </si>
  <si>
    <t>Supplying and filling of 40mm HBS jelly etc., complete</t>
  </si>
  <si>
    <t>Supplying and filling of 20mm HBS jelly etc., complete</t>
  </si>
  <si>
    <t>Plain Cement concrete 1:5:10 using 40mm ISS metal</t>
  </si>
  <si>
    <t>In foundation and basement</t>
  </si>
  <si>
    <t>Plain CC 1:2:4 for foundation and basement using 20mm HBGS metal</t>
  </si>
  <si>
    <t>for ST base  slab</t>
  </si>
  <si>
    <t>Standardised concrete mix design M20 using 20mm Hsbj meatl and below graded coarse metal including all charges etc., complete.,foundation and basement</t>
  </si>
  <si>
    <t>for septic Tank coverslab</t>
  </si>
  <si>
    <t>Deduct Manhole cover</t>
  </si>
  <si>
    <t>Baffle wall</t>
  </si>
  <si>
    <t>Brick work in CM 1:5 using chamber burnt bricks for foundation and Basement using  23 x 11.4 x 7.5cm including all charges etc., complete</t>
  </si>
  <si>
    <t>1st footing alround</t>
  </si>
  <si>
    <t>sloped portion</t>
  </si>
  <si>
    <t>2nd footing alround</t>
  </si>
  <si>
    <t>3rd footing alround</t>
  </si>
  <si>
    <t>Inlet and outlet chamber</t>
  </si>
  <si>
    <t>Air vent pipe pillar</t>
  </si>
  <si>
    <t>Baffle Wall</t>
  </si>
  <si>
    <t>Precast  slab 40mm thick two sides finished</t>
  </si>
  <si>
    <t>a) In foundation and Basement</t>
  </si>
  <si>
    <t>for Outlet/Inlet chamber</t>
  </si>
  <si>
    <t>Man hole Cover</t>
  </si>
  <si>
    <t>Floor Plastering in CM 1:4, 20mm thick including all charges etc., complete</t>
  </si>
  <si>
    <t xml:space="preserve">For Inlet/Outlet </t>
  </si>
  <si>
    <t>septic tank</t>
  </si>
  <si>
    <t>sundrise</t>
  </si>
  <si>
    <t xml:space="preserve">Plastering in CM 1:5, 12mmthick </t>
  </si>
  <si>
    <t>Outer side</t>
  </si>
  <si>
    <t>Chamber Outter</t>
  </si>
  <si>
    <t>Air vent Pillar</t>
  </si>
  <si>
    <t xml:space="preserve">Plastering in CM 1:4, 12mmthick </t>
  </si>
  <si>
    <t>Septic Inner</t>
  </si>
  <si>
    <t>For B.P Wall top</t>
  </si>
  <si>
    <t>Chamber inside</t>
  </si>
  <si>
    <t>Supply and laying Upvc Sn8 pipe 100mm dia</t>
  </si>
  <si>
    <t>loose joint for trench</t>
  </si>
  <si>
    <t>Supplying and fixing 100mm dia Upvc Sn8 Tee</t>
  </si>
  <si>
    <t>For S.T</t>
  </si>
  <si>
    <t>Providing formwork using MS Sheet including all charges</t>
  </si>
  <si>
    <t>a) Column footing, grade beam, plinth beam, etc all complete</t>
  </si>
  <si>
    <t>Baffle wall beam</t>
  </si>
  <si>
    <t>b) Plain surface</t>
  </si>
  <si>
    <t>for ST cover slab bottom</t>
  </si>
  <si>
    <t>side</t>
  </si>
  <si>
    <t>Deduct Man hole</t>
  </si>
  <si>
    <t>Add Man hole side</t>
  </si>
  <si>
    <t>Supply and fabrication and placing in position of MS/RTS grills</t>
  </si>
  <si>
    <t>Item 4.1                     = 9.60</t>
  </si>
  <si>
    <t xml:space="preserve">Item 14(ii) - 2.55x.04 = 0.10 </t>
  </si>
  <si>
    <t>Total                          = 9.70</t>
  </si>
  <si>
    <t>say</t>
  </si>
  <si>
    <t>Supply and fixing of PVC ventilating shaft with Cowl 110mm dia</t>
  </si>
  <si>
    <t>Design of Septic Tank</t>
  </si>
  <si>
    <t xml:space="preserve"> total no of qtrs       </t>
  </si>
  <si>
    <t>:</t>
  </si>
  <si>
    <t xml:space="preserve">no of persons   </t>
  </si>
  <si>
    <t xml:space="preserve">peak flow of sewage </t>
  </si>
  <si>
    <t xml:space="preserve">Surface area required </t>
  </si>
  <si>
    <t>1107x0.92</t>
  </si>
  <si>
    <t>Volume of Septic tank</t>
  </si>
  <si>
    <t>for sedimentation</t>
  </si>
  <si>
    <t>for sludge digestion</t>
  </si>
  <si>
    <t>0.033 x 205</t>
  </si>
  <si>
    <t>for sludge storage</t>
  </si>
  <si>
    <t>205x365x.00021x2</t>
  </si>
  <si>
    <t>area required=68.80</t>
  </si>
  <si>
    <t>depth of septic tank</t>
  </si>
  <si>
    <t xml:space="preserve">  Liquide depth</t>
  </si>
  <si>
    <t xml:space="preserve"> =</t>
  </si>
  <si>
    <t>1.10m</t>
  </si>
  <si>
    <t xml:space="preserve">min depth of chamber  </t>
  </si>
  <si>
    <t>0.60  m</t>
  </si>
  <si>
    <t xml:space="preserve">dist inlet &amp; outlet  </t>
  </si>
  <si>
    <t>0.10  m</t>
  </si>
  <si>
    <t>tank top above G.L.</t>
  </si>
  <si>
    <t>0.30  m</t>
  </si>
  <si>
    <t>Slope gradiend</t>
  </si>
  <si>
    <t>0.25  m</t>
  </si>
  <si>
    <t>2.35  m</t>
  </si>
  <si>
    <r>
      <t>Overall size of septic tank is :12</t>
    </r>
    <r>
      <rPr>
        <b/>
        <sz val="12"/>
        <rFont val="Arial"/>
        <family val="2"/>
      </rPr>
      <t>.00x5.50x2.35m</t>
    </r>
  </si>
  <si>
    <t>Dispersion trench</t>
  </si>
  <si>
    <t xml:space="preserve">      total flow = 205x 20  =  4100 lit/day</t>
  </si>
  <si>
    <r>
      <t xml:space="preserve">                                     Assuming the permeability of the soil is 120lit/m</t>
    </r>
    <r>
      <rPr>
        <vertAlign val="superscript"/>
        <sz val="12"/>
        <rFont val="Calibri"/>
        <family val="2"/>
      </rPr>
      <t>3</t>
    </r>
    <r>
      <rPr>
        <sz val="12"/>
        <rFont val="Arial"/>
        <family val="2"/>
      </rPr>
      <t>/day</t>
    </r>
  </si>
  <si>
    <t xml:space="preserve">             length of the trench  =  4100/120 = 34.25m</t>
  </si>
  <si>
    <r>
      <t xml:space="preserve">          Provide 3</t>
    </r>
    <r>
      <rPr>
        <b/>
        <sz val="12"/>
        <rFont val="Arial"/>
        <family val="2"/>
      </rPr>
      <t>nos 11.5m</t>
    </r>
    <r>
      <rPr>
        <sz val="12"/>
        <rFont val="Arial"/>
        <family val="2"/>
      </rPr>
      <t xml:space="preserve"> length Lenth Reqired              </t>
    </r>
  </si>
  <si>
    <t>sump</t>
  </si>
  <si>
    <t>Plain cement concrete 1:5:10 for foundation using 40mm stone jelly including</t>
  </si>
  <si>
    <t>Standardised concrete mix design using 20mm HBSJ and beolw graded coarse agg also in foundation and Basement</t>
  </si>
  <si>
    <t>cover slab</t>
  </si>
  <si>
    <t xml:space="preserve">D/F for Manhole opening </t>
  </si>
  <si>
    <t>Standardised concrete mix design M30 using 20mm HBSJ and beolw graded coarse agg also Foundation and Basement</t>
  </si>
  <si>
    <t>base concrete</t>
  </si>
  <si>
    <t>side walls</t>
  </si>
  <si>
    <t>3.14x6.88x0.15x2.30</t>
  </si>
  <si>
    <t>Brickwork partition wall in CM 1:4, 114mm thick using chamber bricks of size 9"x41/2"x3" for superstructure.</t>
  </si>
  <si>
    <t>a) for foundation and Basement</t>
  </si>
  <si>
    <t>Sump Inner wall alround</t>
  </si>
  <si>
    <t>Sump outer wall alround</t>
  </si>
  <si>
    <t>Providing form work for all RCC work using MS sheets and angles</t>
  </si>
  <si>
    <t>a) for Column footong, Raft beam, raft slab etc.</t>
  </si>
  <si>
    <t>For RCC base slab side alround</t>
  </si>
  <si>
    <t>b) for plain surface such as Roof slab etc.</t>
  </si>
  <si>
    <t>for sump cover slab bottom</t>
  </si>
  <si>
    <t>cover slab side alround</t>
  </si>
  <si>
    <t>Deduct manhole open</t>
  </si>
  <si>
    <t xml:space="preserve">Manhole open sides </t>
  </si>
  <si>
    <t>Plastering with Cm 1;4, 12mm thk including finishing etc.</t>
  </si>
  <si>
    <t xml:space="preserve">Sump inner alround </t>
  </si>
  <si>
    <t>sides manhole opening</t>
  </si>
  <si>
    <t>Supplying fabricating and placing in poition steel grills for all RCC works</t>
  </si>
  <si>
    <t xml:space="preserve">item no : 4.1 + 4.2 </t>
  </si>
  <si>
    <t>Supplying and fixing of CI steps of approved Quality ( not less than 5 kg each includig cost of labour)</t>
  </si>
  <si>
    <t xml:space="preserve">for sump </t>
  </si>
  <si>
    <t>Supplying and fixing of CI manholes cover with locality arrangements of approved analized  0.60x0.60m (50kg)</t>
  </si>
  <si>
    <t>for sump cover</t>
  </si>
  <si>
    <t>DESIGN  OF  CIRCULAR  SUMP</t>
  </si>
  <si>
    <t>No of quarters</t>
  </si>
  <si>
    <t>Total Requirement of Water Per Day</t>
  </si>
  <si>
    <t>Capacity of Sump required</t>
  </si>
  <si>
    <t>By Assuming depth of sump</t>
  </si>
  <si>
    <t>2.00m</t>
  </si>
  <si>
    <t xml:space="preserve">Area Sump Required </t>
  </si>
  <si>
    <t>Dia of sump required</t>
  </si>
  <si>
    <t>By Assuming a free board 60cm depth of sump required</t>
  </si>
  <si>
    <t>So provide Circular Sump with dia 6.50m and Depth 2.30m</t>
  </si>
  <si>
    <t>CULVERT</t>
  </si>
  <si>
    <t>Detailed estimate</t>
  </si>
  <si>
    <t>Measurements</t>
  </si>
  <si>
    <t xml:space="preserve">Earth work excavation for Open Foundation in all soils and sub soils to the required depth </t>
  </si>
  <si>
    <t>a.) 0 to 2 mt.</t>
  </si>
  <si>
    <t xml:space="preserve">For culvert </t>
  </si>
  <si>
    <r>
      <t>M</t>
    </r>
    <r>
      <rPr>
        <vertAlign val="superscript"/>
        <sz val="11"/>
        <rFont val="Arial"/>
        <family val="2"/>
      </rPr>
      <t>3</t>
    </r>
  </si>
  <si>
    <r>
      <t xml:space="preserve">Supplying and filling in foundation and basement with </t>
    </r>
    <r>
      <rPr>
        <b/>
        <sz val="11"/>
        <rFont val="Arial"/>
        <family val="2"/>
      </rPr>
      <t>filling sand</t>
    </r>
    <r>
      <rPr>
        <sz val="11"/>
        <rFont val="Arial"/>
        <family val="2"/>
      </rPr>
      <t xml:space="preserve">  </t>
    </r>
  </si>
  <si>
    <r>
      <rPr>
        <b/>
        <sz val="11"/>
        <rFont val="Arial"/>
        <family val="2"/>
      </rPr>
      <t>Plain Cement Concrete 1:5:10</t>
    </r>
    <r>
      <rPr>
        <sz val="11"/>
        <rFont val="Arial"/>
        <family val="2"/>
      </rPr>
      <t xml:space="preserve"> for foundation using 40mm gauge hard broken stone jelly  </t>
    </r>
  </si>
  <si>
    <t xml:space="preserve">For culvert foundation </t>
  </si>
  <si>
    <r>
      <rPr>
        <b/>
        <sz val="11"/>
        <rFont val="Arial"/>
        <family val="2"/>
      </rPr>
      <t>Plain Cement Concrete 1:2:4</t>
    </r>
    <r>
      <rPr>
        <sz val="11"/>
        <rFont val="Arial"/>
        <family val="2"/>
      </rPr>
      <t xml:space="preserve">  using 20mm gauge hard broken stone jelly </t>
    </r>
    <r>
      <rPr>
        <b/>
        <sz val="11"/>
        <rFont val="Arial"/>
        <family val="2"/>
      </rPr>
      <t xml:space="preserve">in foundation and basement  </t>
    </r>
  </si>
  <si>
    <t xml:space="preserve">For culvert bed block </t>
  </si>
  <si>
    <r>
      <rPr>
        <b/>
        <sz val="11"/>
        <rFont val="Arial"/>
        <family val="2"/>
      </rPr>
      <t>M 20 grade concrete</t>
    </r>
    <r>
      <rPr>
        <sz val="11"/>
        <rFont val="Arial"/>
        <family val="2"/>
      </rPr>
      <t xml:space="preserve"> </t>
    </r>
    <r>
      <rPr>
        <b/>
        <sz val="11"/>
        <rFont val="Arial"/>
        <family val="2"/>
      </rPr>
      <t>in Foundation and Basement</t>
    </r>
  </si>
  <si>
    <t xml:space="preserve">For culvert deck slab </t>
  </si>
  <si>
    <r>
      <rPr>
        <b/>
        <sz val="11"/>
        <rFont val="Arial"/>
        <family val="2"/>
      </rPr>
      <t>Mass concrete in CC 1:3:6</t>
    </r>
    <r>
      <rPr>
        <sz val="11"/>
        <rFont val="Arial"/>
        <family val="2"/>
      </rPr>
      <t xml:space="preserve"> using 20 mm gauge HBSJ metal  in Foundation and Basement.</t>
    </r>
  </si>
  <si>
    <t xml:space="preserve"> Culvert wall </t>
  </si>
  <si>
    <t>(0.45 + 0.34) / 2</t>
  </si>
  <si>
    <r>
      <rPr>
        <b/>
        <sz val="11"/>
        <rFont val="Arial"/>
        <family val="2"/>
      </rPr>
      <t>Plastering the top flooring in C.M 1:4</t>
    </r>
    <r>
      <rPr>
        <sz val="11"/>
        <rFont val="Arial"/>
        <family val="2"/>
      </rPr>
      <t xml:space="preserve"> </t>
    </r>
    <r>
      <rPr>
        <b/>
        <sz val="11"/>
        <rFont val="Arial"/>
        <family val="2"/>
      </rPr>
      <t>20mm thick</t>
    </r>
    <r>
      <rPr>
        <sz val="11"/>
        <rFont val="Arial"/>
        <family val="2"/>
      </rPr>
      <t xml:space="preserve"> including surface rendered smooth including providing proper slopes </t>
    </r>
  </si>
  <si>
    <t>For culvert bottom</t>
  </si>
  <si>
    <r>
      <t>M</t>
    </r>
    <r>
      <rPr>
        <vertAlign val="superscript"/>
        <sz val="11"/>
        <rFont val="Arial"/>
        <family val="2"/>
      </rPr>
      <t>2</t>
    </r>
  </si>
  <si>
    <r>
      <rPr>
        <b/>
        <sz val="11"/>
        <rFont val="Arial"/>
        <family val="2"/>
      </rPr>
      <t xml:space="preserve">Providing Form work and centering </t>
    </r>
    <r>
      <rPr>
        <sz val="11"/>
        <rFont val="Arial"/>
        <family val="2"/>
      </rPr>
      <t xml:space="preserve">for reinforced cement concrete works including supports and strutting up to 3.30m heigh </t>
    </r>
  </si>
  <si>
    <r>
      <rPr>
        <b/>
        <sz val="11"/>
        <rFont val="Arial"/>
        <family val="2"/>
      </rPr>
      <t>a.) For Column footings,</t>
    </r>
    <r>
      <rPr>
        <sz val="11"/>
        <rFont val="Arial"/>
        <family val="2"/>
      </rPr>
      <t xml:space="preserve"> plinth beam, Grade beam, Raft beam, Raft slab etc.,</t>
    </r>
  </si>
  <si>
    <t>For Culvert</t>
  </si>
  <si>
    <t xml:space="preserve">Mass wall front </t>
  </si>
  <si>
    <t xml:space="preserve">Sides </t>
  </si>
  <si>
    <t>(0.45+0.34) / 2</t>
  </si>
  <si>
    <r>
      <rPr>
        <b/>
        <sz val="11"/>
        <rFont val="Arial"/>
        <family val="2"/>
      </rPr>
      <t xml:space="preserve">b.) Plain surfaces </t>
    </r>
    <r>
      <rPr>
        <sz val="11"/>
        <rFont val="Arial"/>
        <family val="2"/>
      </rPr>
      <t>such as Roof slab, floorslab, etc.</t>
    </r>
  </si>
  <si>
    <t xml:space="preserve">Culvert deck slab bottom </t>
  </si>
  <si>
    <t>Culvert deck slab  alround</t>
  </si>
  <si>
    <r>
      <t xml:space="preserve">Supplying, fabricating and placing in position of </t>
    </r>
    <r>
      <rPr>
        <b/>
        <sz val="11"/>
        <rFont val="Arial"/>
        <family val="2"/>
      </rPr>
      <t>Mild steel Grills/Ribbed Tor Steels</t>
    </r>
    <r>
      <rPr>
        <sz val="11"/>
        <rFont val="Arial"/>
        <family val="2"/>
      </rPr>
      <t xml:space="preserve"> for reinforcement </t>
    </r>
  </si>
  <si>
    <r>
      <t>Kg/M</t>
    </r>
    <r>
      <rPr>
        <b/>
        <vertAlign val="superscript"/>
        <sz val="11"/>
        <rFont val="Arial"/>
        <family val="2"/>
      </rPr>
      <t>3</t>
    </r>
  </si>
  <si>
    <t>As per RCC qty</t>
  </si>
  <si>
    <t xml:space="preserve">                  JE/AE                                     AEE/TPR                                      </t>
  </si>
  <si>
    <t>Cross wall</t>
  </si>
  <si>
    <t>For PC/HC qtrs 8 in 1 block</t>
  </si>
  <si>
    <t>M 20 grade Concrete for following floors</t>
  </si>
  <si>
    <t>Vertical wall</t>
  </si>
  <si>
    <t>Base slab</t>
  </si>
  <si>
    <t>Cover slab</t>
  </si>
  <si>
    <t>Projection slab</t>
  </si>
  <si>
    <t>For PC/HC qtrs 8 in 1
block vertical wall</t>
  </si>
  <si>
    <r>
      <t>M</t>
    </r>
    <r>
      <rPr>
        <vertAlign val="superscript"/>
        <sz val="10"/>
        <rFont val="Arial"/>
        <family val="2"/>
      </rPr>
      <t>3</t>
    </r>
  </si>
  <si>
    <t>Plastering 1:3, 12 mm tk., mixed with WPC</t>
  </si>
  <si>
    <t>Outer wall alround</t>
  </si>
  <si>
    <t>Pc/hc qtrs 8 in 1</t>
  </si>
  <si>
    <t>Pc/hc qtrs 1 in 1</t>
  </si>
  <si>
    <t>Si qtrs 5 in 1</t>
  </si>
  <si>
    <t>Inner alround</t>
  </si>
  <si>
    <t>Pc/hc qtrs 4 in 1</t>
  </si>
  <si>
    <t>Tank bottom slab</t>
  </si>
  <si>
    <r>
      <t>M</t>
    </r>
    <r>
      <rPr>
        <vertAlign val="superscript"/>
        <sz val="10"/>
        <rFont val="Arial"/>
        <family val="2"/>
      </rPr>
      <t>2</t>
    </r>
  </si>
  <si>
    <t xml:space="preserve">Form work MS sheet </t>
  </si>
  <si>
    <t>b.)</t>
  </si>
  <si>
    <t>Plain surfaces</t>
  </si>
  <si>
    <t>Base slab bottom</t>
  </si>
  <si>
    <t>Projection slab bottom</t>
  </si>
  <si>
    <t>Cover slab side</t>
  </si>
  <si>
    <t>Middle beam bottom</t>
  </si>
  <si>
    <t>Cover slab bottom</t>
  </si>
  <si>
    <t>cover slab sides</t>
  </si>
  <si>
    <t>d.)</t>
  </si>
  <si>
    <t>Vertical surface</t>
  </si>
  <si>
    <t>Vertical wall alround</t>
  </si>
  <si>
    <t xml:space="preserve">One coat of cement paint </t>
  </si>
  <si>
    <t>As per Qty item no. 35.1</t>
  </si>
  <si>
    <t>D/f outer platering qty item No 38.7</t>
  </si>
  <si>
    <t>Plastic emulsion paint</t>
  </si>
  <si>
    <t>Supplying &amp; fabrication &amp; placing in position of MS RTS rods etc.,</t>
  </si>
  <si>
    <t>Kg/Cum</t>
  </si>
  <si>
    <t>As per RCC Qty</t>
  </si>
  <si>
    <t>Storm Water Drain</t>
  </si>
  <si>
    <t>Plastering the top of flooring in CM 1:4,20mm thk</t>
  </si>
  <si>
    <r>
      <t>NAME OF WORK</t>
    </r>
    <r>
      <rPr>
        <b/>
        <sz val="13"/>
        <color indexed="8"/>
        <rFont val="Arial"/>
        <family val="2"/>
      </rPr>
      <t>:</t>
    </r>
  </si>
  <si>
    <r>
      <t>m</t>
    </r>
    <r>
      <rPr>
        <b/>
        <vertAlign val="superscript"/>
        <sz val="13"/>
        <rFont val="Arial"/>
        <family val="2"/>
      </rPr>
      <t>3</t>
    </r>
  </si>
  <si>
    <r>
      <t>m</t>
    </r>
    <r>
      <rPr>
        <b/>
        <vertAlign val="superscript"/>
        <sz val="13"/>
        <rFont val="Arial"/>
        <family val="2"/>
      </rPr>
      <t>2</t>
    </r>
  </si>
  <si>
    <t>Sullage Drain</t>
  </si>
  <si>
    <t>Cement Concrete Road</t>
  </si>
  <si>
    <t>Septic Tank</t>
  </si>
  <si>
    <t>Septic Tank Design</t>
  </si>
  <si>
    <t xml:space="preserve">OHT (Over Head Tank) </t>
  </si>
  <si>
    <t>Supply and fixing of 20 Amps DP plug and socket in sheet enclosure with 32 A DP MCB  in Flush with wall with earth connection ( For AC Plug ) Legrand ( MDS) / Hager( L&amp; T) Equivalent/ Superior variety  SD -140 2018-19</t>
  </si>
  <si>
    <t>Total Rs.</t>
  </si>
  <si>
    <t>B.W in C.M 1:4 114mm tk  in Super Structure</t>
  </si>
  <si>
    <t>Plastering the top of flooring in CM 1:4,12mm thk</t>
  </si>
  <si>
    <t>Earth work excavation for Open Foundation for SDR</t>
  </si>
  <si>
    <t>Plastic Emulsion Paint</t>
  </si>
  <si>
    <t>GENERAL ABSTRACT</t>
  </si>
  <si>
    <t>Sl.No.</t>
  </si>
  <si>
    <t>BUILDING WORKS</t>
  </si>
  <si>
    <t>1 Unit</t>
  </si>
  <si>
    <t>DEVELOPMENT WORKS</t>
  </si>
  <si>
    <t>SUB - TOTAL - II Rs.</t>
  </si>
  <si>
    <t>SUB - TOTAL - III Rs.</t>
  </si>
  <si>
    <t xml:space="preserve">Providing filling lowlying area </t>
  </si>
  <si>
    <t>Provision for soil investigation</t>
  </si>
  <si>
    <t>SUB - TOTAL - IV Rs.</t>
  </si>
  <si>
    <t>Labour Welfare fund @ 1%</t>
  </si>
  <si>
    <t>Supervision Charges @ 7.5%</t>
  </si>
  <si>
    <t>SUB - TOTAL - V Rs.</t>
  </si>
  <si>
    <t>Provision for Adervertisment Charges</t>
  </si>
  <si>
    <t xml:space="preserve">Provision for Payment to local body </t>
  </si>
  <si>
    <t>Provision for structural design</t>
  </si>
  <si>
    <t xml:space="preserve"> TOTAL Rs.</t>
  </si>
  <si>
    <t>toilet near bed1 alround</t>
  </si>
  <si>
    <t>Add for b.piller</t>
  </si>
  <si>
    <t>a.) In Foundation &amp; basement</t>
  </si>
  <si>
    <r>
      <t>Brick work in C.M. 1:4 (F&amp; B)</t>
    </r>
    <r>
      <rPr>
        <sz val="14"/>
        <rFont val="Arial"/>
        <family val="2"/>
      </rPr>
      <t xml:space="preserve"> using Kiln Burnt Country bricks of size 22 x 11 x 7 cm, 110mm tk (B.P.)   </t>
    </r>
  </si>
  <si>
    <t xml:space="preserve">Filling Earth </t>
  </si>
  <si>
    <t>For PC/HC qtrs</t>
  </si>
  <si>
    <t>Connecting Sullage drain to storm water drain</t>
  </si>
  <si>
    <t>for pc/hc quters</t>
  </si>
  <si>
    <t xml:space="preserve"> SAY Rs.</t>
  </si>
  <si>
    <t>For Si qtrs 2 in 1 block</t>
  </si>
  <si>
    <t>Name of Work : Construction of 2 Nos of SI and 28 Nos of PC/HC Qtrs at Aliyar in Coimbatore district</t>
  </si>
  <si>
    <t>For PC/HC qtrs 4 in 1 block</t>
  </si>
  <si>
    <t>For PC/HC qtrs 4 in 1
block vertical wall</t>
  </si>
  <si>
    <t>Si qtrs 2 in 1</t>
  </si>
  <si>
    <t>SI qtrs 2 in 1</t>
  </si>
  <si>
    <t>PC/HC Qtrs 8 in 1 all round</t>
  </si>
  <si>
    <t>SI  qtrs 2 in 1 Half block building all round</t>
  </si>
  <si>
    <t xml:space="preserve"> PC/HC qtrs 4 in 1 Half block all round</t>
  </si>
  <si>
    <t>Item 4.1                     = 4.77</t>
  </si>
  <si>
    <t xml:space="preserve">Item 14(ii) - 5.05x.04   = 0.20 </t>
  </si>
  <si>
    <t>Total                          = 4.97</t>
  </si>
  <si>
    <t>Say = 5.00 Cum</t>
  </si>
  <si>
    <t>/Cum</t>
  </si>
  <si>
    <t>Brick work in CM 1:5 using chamber burnt bricks for foundation and Basement</t>
  </si>
  <si>
    <t>30*900*1.5</t>
  </si>
  <si>
    <t>40500 LITRES</t>
  </si>
  <si>
    <t>40.50CUM</t>
  </si>
  <si>
    <t>20.00sqm</t>
  </si>
  <si>
    <t>5.05m</t>
  </si>
  <si>
    <t>(3.14x6.10x6.10x1.0)/4</t>
  </si>
  <si>
    <t>(3.14x6.10x6.10x0.1)/4</t>
  </si>
  <si>
    <t>(3.14x5.10x5.10x0.11)/4</t>
  </si>
  <si>
    <t>(3.14x5.40x5.40x0.20)/4</t>
  </si>
  <si>
    <t>3.14x4.455x2.30</t>
  </si>
  <si>
    <t>3.14x4.985x2.30</t>
  </si>
  <si>
    <t>3.14x5.4x0.20</t>
  </si>
  <si>
    <t>3.14x5.50X5.50/4</t>
  </si>
  <si>
    <t>3.14x4.985x0.11</t>
  </si>
  <si>
    <t>3.14x5.50x2.30</t>
  </si>
  <si>
    <t>3.14*4.985*0.60</t>
  </si>
  <si>
    <t>2.25 + 12.06 = 14.31 Cum</t>
  </si>
  <si>
    <t>S.NO</t>
  </si>
  <si>
    <t>DESCRIPTION OF WORK</t>
  </si>
  <si>
    <t>Drilling of 150mm vertical borewell in hard rock area to any required depth as directed by the departmental officers by direct water mud circulation method using contractors rig tools,labour for drilling and water required etc.and as directed by the departmental officers including transport charges and rig from one point to another point for all depth etc.all complete.</t>
  </si>
  <si>
    <t>Supply delivery and fixing of 165mm PVC casing pipe of 6kg/cm.square of approved quality conforming to IS specification with average wall thickness of 6.10mm and with inner/outer threaded ends at standard length of 3m including transporting charges etc.all complete.</t>
  </si>
  <si>
    <t>Supply and fixing of 165mm dia PVC end cap with approved quality conforming to IS specifications with wall thickness of 6.10mm etc .all complete</t>
  </si>
  <si>
    <t>Labour Charges for inserting PVC Casing pipes assembly(with slots or without slots) in the drilled hole includingjointing the pipes with PVC Couplers with Cement paste etc., complete, supply and packing the annular space with pebbles of size and quality as approved by the
executive engineers of TWAD Board (13a/Page 248 0f 285)</t>
  </si>
  <si>
    <t>Qnty</t>
  </si>
  <si>
    <t>Supplying and fixing of Aluminium dia casting letters with MRF powder coating for various size like 6", 9" and 12" police Housing Empelum and rate is including cost of materials and laber etc.,</t>
  </si>
  <si>
    <t>a) Police housing Empelum 24"X24"</t>
  </si>
  <si>
    <t>TNPHCL Embelum</t>
  </si>
  <si>
    <t>b) 12" English Letters</t>
  </si>
  <si>
    <t>Sub Inspector of Police (SI)</t>
  </si>
  <si>
    <t>Police Qtrs (PC/HC)</t>
  </si>
  <si>
    <t>Block No: A,B,C,D,E</t>
  </si>
  <si>
    <t>d) 4" Flat Numbers</t>
  </si>
  <si>
    <t>SI (1 &amp; 2)</t>
  </si>
  <si>
    <t>Block : C &amp; D (1to 8)</t>
  </si>
  <si>
    <t>Block : A,B &amp; E (1 to 4)</t>
  </si>
  <si>
    <t>Supplying and fixing of 18W LED tube lights with necessary fittings</t>
  </si>
  <si>
    <t>SI Qtrs</t>
  </si>
  <si>
    <t>Bed -I</t>
  </si>
  <si>
    <t>Bed -II</t>
  </si>
  <si>
    <t>PC/HC Qtrs Block: A,B &amp; E (4in1)</t>
  </si>
  <si>
    <t>PC/HC Qtrs Block No C &amp; D (8in1)</t>
  </si>
  <si>
    <t>Supplying and fixing of 9W LED bulb and fixing the bulb including cost of all materials and labour for fixing in position etc.,</t>
  </si>
  <si>
    <t>Attached toilet &amp; wash basin</t>
  </si>
  <si>
    <t>com. Toilet &amp; passage</t>
  </si>
  <si>
    <t>Dinning</t>
  </si>
  <si>
    <t>Bed I &amp; II</t>
  </si>
  <si>
    <t>Supplying and fixing of 12W LED bulb with suitable bulkhead fittings and fixing the bulb including cost of all materials and labour for fixing in position etc.,</t>
  </si>
  <si>
    <t xml:space="preserve"> SI Qtrs</t>
  </si>
  <si>
    <t xml:space="preserve">Main Door Entrance </t>
  </si>
  <si>
    <t xml:space="preserve">SI Qtrs Stricase mid landing </t>
  </si>
  <si>
    <t xml:space="preserve">Head room outer </t>
  </si>
  <si>
    <t xml:space="preserve">Stricase mid landing </t>
  </si>
  <si>
    <t>LED  DETAILED ESTIMATE</t>
  </si>
  <si>
    <r>
      <t xml:space="preserve">supply and delivery of suitable hydrulically tested  </t>
    </r>
    <r>
      <rPr>
        <b/>
        <sz val="12"/>
        <rFont val="Century Gothic"/>
        <family val="2"/>
      </rPr>
      <t>3 HP</t>
    </r>
    <r>
      <rPr>
        <sz val="12"/>
        <rFont val="Century Gothic"/>
        <family val="2"/>
      </rPr>
      <t xml:space="preserve"> submersible motors 30 stage pumset manufacturing by texmo for lifting  the water  from bore well to the sump. (100 lpm X 75 m)                                                                             </t>
    </r>
  </si>
  <si>
    <t>For bore well</t>
  </si>
  <si>
    <t>TOTAL</t>
  </si>
  <si>
    <t>Supply and delivery of direct online starter confirming to IS13947 and IEC 947 suitable KW rating for operation in AC/single Phase/50HZ(± 5%) and 415 V(±10%) including Ammeter, Voltmeter, Thermal Overload relay, 16 Amps 2 pole Magnetic Contactor with under Voltage protection, Indication lamp, starting capacitor, running capacitor and On/Off Push button switches, 5 way connector, wiring with 1 sq. mm/1.5 sq. mm copper PVC insulated cable, powder coated vermin proof box including the capacitor (the cost of capacitor is to be taken separately).</t>
  </si>
  <si>
    <r>
      <t xml:space="preserve">supply and delivery of </t>
    </r>
    <r>
      <rPr>
        <b/>
        <sz val="12"/>
        <rFont val="Century Gothic"/>
        <family val="2"/>
      </rPr>
      <t>4 sqmm</t>
    </r>
    <r>
      <rPr>
        <sz val="12"/>
        <rFont val="Century Gothic"/>
        <family val="2"/>
      </rPr>
      <t xml:space="preserve"> pvc insulated water proof cable (PVC INSULATED AND SHEATHED 3 CORE FLAT TYPE COPPER CABLE CONFORMING TO IS 694/1990)</t>
    </r>
  </si>
  <si>
    <t>Inside bore well</t>
  </si>
  <si>
    <t>Bore well to Main board (Near SI)</t>
  </si>
  <si>
    <t xml:space="preserve">sump inner to Main Board </t>
  </si>
  <si>
    <r>
      <t xml:space="preserve">suppling and delivery of </t>
    </r>
    <r>
      <rPr>
        <b/>
        <sz val="12"/>
        <rFont val="Century Gothic"/>
        <family val="2"/>
      </rPr>
      <t>40mm dia UPVC</t>
    </r>
    <r>
      <rPr>
        <sz val="12"/>
        <rFont val="Century Gothic"/>
        <family val="2"/>
      </rPr>
      <t xml:space="preserve"> pipes of approved quality with ISI mark including cost of labour s,conveyence and all material etc completed</t>
    </r>
  </si>
  <si>
    <t>For sump (Drinking &amp; Bore water)</t>
  </si>
  <si>
    <r>
      <rPr>
        <b/>
        <sz val="12"/>
        <rFont val="Century Gothic"/>
        <family val="2"/>
      </rPr>
      <t xml:space="preserve">labour charges for the errection of submerrisible pumpset </t>
    </r>
    <r>
      <rPr>
        <sz val="12"/>
        <rFont val="Century Gothic"/>
        <family val="2"/>
      </rPr>
      <t xml:space="preserve">in bore well including fixing and jointing  submmerisible cable with proper clamps  upto starter to required depth and also fixing of washer actus to required depth values errection of pannel board upto5.0 HP  PUMPSET.                                       </t>
    </r>
  </si>
  <si>
    <t xml:space="preserve">Inside bore well </t>
  </si>
  <si>
    <t>Inside open well</t>
  </si>
  <si>
    <r>
      <t xml:space="preserve">suppling and delivery of following  dia </t>
    </r>
    <r>
      <rPr>
        <b/>
        <sz val="12"/>
        <rFont val="Century Gothic"/>
        <family val="2"/>
      </rPr>
      <t>PVC pipe for 10 kg/cm</t>
    </r>
    <r>
      <rPr>
        <b/>
        <vertAlign val="superscript"/>
        <sz val="12"/>
        <rFont val="Century Gothic"/>
        <family val="2"/>
      </rPr>
      <t>2</t>
    </r>
    <r>
      <rPr>
        <b/>
        <sz val="12"/>
        <rFont val="Century Gothic"/>
        <family val="2"/>
      </rPr>
      <t xml:space="preserve"> </t>
    </r>
    <r>
      <rPr>
        <sz val="12"/>
        <rFont val="Century Gothic"/>
        <family val="2"/>
      </rPr>
      <t xml:space="preserve">of approved quality with ISI mark including cost of labour s,conveyence and all material etc completed </t>
    </r>
    <r>
      <rPr>
        <b/>
        <sz val="12"/>
        <rFont val="Century Gothic"/>
        <family val="2"/>
      </rPr>
      <t>BELOW GROUND LEVEL</t>
    </r>
  </si>
  <si>
    <t>a) 65 mm dia OD PVC Pipe</t>
  </si>
  <si>
    <t>b) 50mm dia OD PVC  Pipe (branch lines)</t>
  </si>
  <si>
    <t>Main line to SI Qtrs rear side</t>
  </si>
  <si>
    <t>d) 40mm dia OD PVC pipe (Reduce branch line)</t>
  </si>
  <si>
    <r>
      <t xml:space="preserve">Suppling and delivery of following  dia </t>
    </r>
    <r>
      <rPr>
        <b/>
        <sz val="12"/>
        <rFont val="Century Gothic"/>
        <family val="2"/>
      </rPr>
      <t>GI pipe</t>
    </r>
    <r>
      <rPr>
        <sz val="12"/>
        <rFont val="Century Gothic"/>
        <family val="2"/>
      </rPr>
      <t xml:space="preserve"> of approved quality with ISI mark including cost of labour s,conveyence and all material etc completed</t>
    </r>
    <r>
      <rPr>
        <b/>
        <sz val="12"/>
        <rFont val="Century Gothic"/>
        <family val="2"/>
      </rPr>
      <t xml:space="preserve"> Below  GROUND LEVEL,</t>
    </r>
  </si>
  <si>
    <t xml:space="preserve">a) 65mm Dia GI pipe  </t>
  </si>
  <si>
    <t>For Sump inner</t>
  </si>
  <si>
    <t>b) 40mm Dia GI Pipe</t>
  </si>
  <si>
    <t>Sump &amp; Bore inlet</t>
  </si>
  <si>
    <r>
      <t xml:space="preserve">Suppling and delivery of following  dia GI pipe of approved quality with ISI mark including cost of labour s,conveyence and all material etc completed </t>
    </r>
    <r>
      <rPr>
        <b/>
        <sz val="12"/>
        <rFont val="Century Gothic"/>
        <family val="2"/>
      </rPr>
      <t>ABOVE  GROUND LEVEL,</t>
    </r>
  </si>
  <si>
    <t>For Sump OUTER</t>
  </si>
  <si>
    <t>Sump &amp; Bore OUTER</t>
  </si>
  <si>
    <r>
      <t xml:space="preserve">Suppling and delivery of following  dia </t>
    </r>
    <r>
      <rPr>
        <b/>
        <sz val="12"/>
        <rFont val="Century Gothic"/>
        <family val="2"/>
      </rPr>
      <t xml:space="preserve">GI specials </t>
    </r>
    <r>
      <rPr>
        <sz val="12"/>
        <rFont val="Century Gothic"/>
        <family val="2"/>
      </rPr>
      <t>of approved quality with ISI mark including cost of labour s,conveyence and all material etc completed,</t>
    </r>
  </si>
  <si>
    <t>GI specials</t>
  </si>
  <si>
    <t>a) 65mm dia GI Specails</t>
  </si>
  <si>
    <t>Coupling</t>
  </si>
  <si>
    <t>Bend</t>
  </si>
  <si>
    <t>Elbow</t>
  </si>
  <si>
    <t>Tee</t>
  </si>
  <si>
    <t>G.M. Non Return valves</t>
  </si>
  <si>
    <t>b) 40mm Dia GI Specails</t>
  </si>
  <si>
    <t>40mm to 40mm GI to PVC reducer</t>
  </si>
  <si>
    <t>40mm MS clamp set</t>
  </si>
  <si>
    <t>c) GI adopter for bore up to 50mm</t>
  </si>
  <si>
    <r>
      <t xml:space="preserve">Suppling and laying  and jointing the following dia </t>
    </r>
    <r>
      <rPr>
        <b/>
        <sz val="12"/>
        <rFont val="Century Gothic"/>
        <family val="2"/>
      </rPr>
      <t>PVC special for 10Kg/cm</t>
    </r>
    <r>
      <rPr>
        <b/>
        <vertAlign val="superscript"/>
        <sz val="12"/>
        <rFont val="Century Gothic"/>
        <family val="2"/>
      </rPr>
      <t>2</t>
    </r>
    <r>
      <rPr>
        <sz val="12"/>
        <rFont val="Century Gothic"/>
        <family val="2"/>
      </rPr>
      <t xml:space="preserve"> of approved quality with ISI mark including cost of labour s,conveyence and all material etc completed.</t>
    </r>
  </si>
  <si>
    <t>a)  65 mm dia PVC Specials</t>
  </si>
  <si>
    <t>65mm X 50mm Reducer</t>
  </si>
  <si>
    <t>b) 50mm Dia PVC Specials</t>
  </si>
  <si>
    <t>50 X 40mm Reducer</t>
  </si>
  <si>
    <t>c) 40mm Dia PVC Specials</t>
  </si>
  <si>
    <t>40 X 32mm Reducer</t>
  </si>
  <si>
    <r>
      <t xml:space="preserve">Supply and delivery of following sizes of FRC Manhole Covers / Frames </t>
    </r>
    <r>
      <rPr>
        <b/>
        <sz val="12"/>
        <rFont val="Century Gothic"/>
        <family val="2"/>
      </rPr>
      <t>(Heavy duty</t>
    </r>
    <r>
      <rPr>
        <sz val="12"/>
        <rFont val="Century Gothic"/>
        <family val="2"/>
      </rPr>
      <t>) to stores on as per IS 12592:2002 to its latest revision with reinforcement details for covers and frames.</t>
    </r>
  </si>
  <si>
    <t>a) 450mm dia FRC manhole with frame</t>
  </si>
  <si>
    <t>For collection chambers all Qtrs</t>
  </si>
  <si>
    <r>
      <rPr>
        <b/>
        <sz val="12"/>
        <rFont val="Century Gothic"/>
        <family val="2"/>
      </rPr>
      <t>b) 600mm dia FRC manhole frame</t>
    </r>
    <r>
      <rPr>
        <sz val="12"/>
        <rFont val="Century Gothic"/>
        <family val="2"/>
      </rPr>
      <t xml:space="preserve"> to have clear opening of 600mm dia to suit 600mm dia FRC Cover</t>
    </r>
  </si>
  <si>
    <t>For SI Qtrs main chamber</t>
  </si>
  <si>
    <t>For PC/HC Qtrs</t>
  </si>
  <si>
    <t>For Main chamber to SPT</t>
  </si>
  <si>
    <r>
      <t xml:space="preserve">Supplying and laying of </t>
    </r>
    <r>
      <rPr>
        <b/>
        <sz val="12"/>
        <rFont val="Century Gothic"/>
        <family val="2"/>
      </rPr>
      <t>NYLONE ROPE</t>
    </r>
    <r>
      <rPr>
        <sz val="12"/>
        <rFont val="Century Gothic"/>
        <family val="2"/>
      </rPr>
      <t xml:space="preserve">  for bore well (16mm)</t>
    </r>
  </si>
  <si>
    <t xml:space="preserve">Bore well inner </t>
  </si>
  <si>
    <t xml:space="preserve">sump  </t>
  </si>
  <si>
    <t>b) 65mm Gun metal gate valve</t>
  </si>
  <si>
    <t>For Sump out let line</t>
  </si>
  <si>
    <t>For erection of casing pipe</t>
  </si>
  <si>
    <t>For Bore well top end cup</t>
  </si>
  <si>
    <t>Sump to E Block end (Bore &amp; Drinking)</t>
  </si>
  <si>
    <t>Main line to A  block rear side</t>
  </si>
  <si>
    <t>Main line to Block B,C *D  rear side</t>
  </si>
  <si>
    <t>MaIn line to Block E  rear side</t>
  </si>
  <si>
    <t>Bore  to Sump</t>
  </si>
  <si>
    <t>SI Rear side</t>
  </si>
  <si>
    <t>Block A Rear side</t>
  </si>
  <si>
    <t>Block B,C &amp; D Rear side</t>
  </si>
  <si>
    <t>Block E Rear side</t>
  </si>
  <si>
    <r>
      <rPr>
        <b/>
        <sz val="12"/>
        <rFont val="Century Gothic"/>
        <family val="2"/>
      </rPr>
      <t xml:space="preserve">Gun Metal Gate Valve (Heavy Duty) </t>
    </r>
    <r>
      <rPr>
        <sz val="12"/>
        <rFont val="Century Gothic"/>
        <family val="2"/>
      </rPr>
      <t>Gate Valves should be used only in delivery line to sump where pressure pumping is involved. In all other cases only wheel valve should be used</t>
    </r>
  </si>
  <si>
    <t>ESTIMATE FOR ADDITIONAL AMENITIES.</t>
  </si>
  <si>
    <t>Item No</t>
  </si>
  <si>
    <t>Description   of works</t>
  </si>
  <si>
    <t>D / H</t>
  </si>
  <si>
    <t>Supply and laying Industrial  tiles superior variety such as for flooring in CM 1:3 (One of Cement and three of sand)  including fixing in position, cutting the tiles to the required size wherever necessary, pointing the joints with colour cement, finishing, curing etc complete and as directed by the departmental officers.</t>
  </si>
  <si>
    <t xml:space="preserve">Entrance step tread </t>
  </si>
  <si>
    <t>Entrance step riser</t>
  </si>
  <si>
    <t>sitout area</t>
  </si>
  <si>
    <t>for staircase area</t>
  </si>
  <si>
    <t>SI QTRS</t>
  </si>
  <si>
    <t xml:space="preserve">For s/c Entrance step tread </t>
  </si>
  <si>
    <t>For door entrance step tread</t>
  </si>
  <si>
    <t>For s/c Entrance step riser</t>
  </si>
  <si>
    <t>For door entrance step riser</t>
  </si>
  <si>
    <t>sitout area F</t>
  </si>
  <si>
    <r>
      <rPr>
        <b/>
        <sz val="12"/>
        <rFont val="Century Gothic"/>
        <family val="2"/>
      </rPr>
      <t xml:space="preserve">Supplying and fixing of PVC corner sheet beding  </t>
    </r>
    <r>
      <rPr>
        <sz val="12"/>
        <rFont val="Century Gothic"/>
        <family val="2"/>
      </rPr>
      <t xml:space="preserve">including all charges of materials labour charges etc complete. </t>
    </r>
  </si>
  <si>
    <t>Attached &amp; commom toilet</t>
  </si>
  <si>
    <t>For floor depression</t>
  </si>
  <si>
    <t>For SI Qtrs</t>
  </si>
  <si>
    <t xml:space="preserve">For common &amp; Attached toilet </t>
  </si>
  <si>
    <t>total</t>
  </si>
  <si>
    <r>
      <t xml:space="preserve">Supply and fixing of </t>
    </r>
    <r>
      <rPr>
        <b/>
        <sz val="12"/>
        <color indexed="8"/>
        <rFont val="Century Gothic"/>
        <family val="2"/>
      </rPr>
      <t>Concealed stop coc</t>
    </r>
    <r>
      <rPr>
        <sz val="12"/>
        <color indexed="8"/>
        <rFont val="Century Gothic"/>
        <family val="2"/>
      </rPr>
      <t xml:space="preserve">k approved quality with ISI mark relevent specfication with including   Labour Fixing  charges  etc., complete as directed by the departmental officers.                   </t>
    </r>
  </si>
  <si>
    <t>For SI Qtrs att. Toilet</t>
  </si>
  <si>
    <t>For pc/hc  Qtrs att. Toilet</t>
  </si>
  <si>
    <t>Supply, delevery and laying of RCC Hume pipe of size 450mm dia including ,loading un loading transpoartation charges etc..,</t>
  </si>
  <si>
    <t xml:space="preserve">For road </t>
  </si>
  <si>
    <t>Supplying and fixing of precast reinforcement cement concrete rings of size 50mm thickness 1200mm dia and 300mm depth in RCC 1:2:4 with all relevent specification etc..,</t>
  </si>
  <si>
    <t>SAY</t>
  </si>
  <si>
    <t>For  si qtrs rain water</t>
  </si>
  <si>
    <t>For A Block PC qtrs rain water</t>
  </si>
  <si>
    <t>For B Block PC qtrs rain water</t>
  </si>
  <si>
    <t>For C &amp; D Block PC qtrs rain water</t>
  </si>
  <si>
    <t>For E Block PC qtrs rain water</t>
  </si>
  <si>
    <t>A,B &amp; E BLOCK</t>
  </si>
  <si>
    <t xml:space="preserve">C,D Block </t>
  </si>
  <si>
    <t>NAME OF WORK : PROVIDING ADDITIONAL AMENITIES FOR THE Construction of 2 Nos of SI and 28 Nos of PC/HC Qtrs at Aliyar in Coimbatore district</t>
  </si>
  <si>
    <t>SI quarters - (G + 1) - 2 in 1</t>
  </si>
  <si>
    <r>
      <t xml:space="preserve">Name of work: </t>
    </r>
    <r>
      <rPr>
        <b/>
        <sz val="13"/>
        <rFont val="Arial"/>
        <family val="2"/>
      </rPr>
      <t>Construction of 90 Nos of PC/HC Quarters with Development works for Coimbatore District personnel at kovaipudur in coimbatore city under phase XXI Scheme</t>
    </r>
  </si>
  <si>
    <t>PC/HC Qtrs - 4 in 1  (G+3)</t>
  </si>
  <si>
    <t xml:space="preserve">Outer alround </t>
  </si>
  <si>
    <t>C/wall of Hall &amp; rear bed</t>
  </si>
  <si>
    <t>C/wall of Att.toilet &amp; kitchen</t>
  </si>
  <si>
    <t>C/wall of Com.toilet, rear bed &amp; kitchen</t>
  </si>
  <si>
    <t>C/wall of Hall &amp; front bed</t>
  </si>
  <si>
    <t>S/C front &amp; rear</t>
  </si>
  <si>
    <t>S/C side wall add extra</t>
  </si>
  <si>
    <t>Entrance varandah</t>
  </si>
  <si>
    <t>for entrance verandah all round</t>
  </si>
  <si>
    <t>d/f footing c1 f1</t>
  </si>
  <si>
    <t>d/f footing c3 f1</t>
  </si>
  <si>
    <t>Column footings</t>
  </si>
  <si>
    <t>Column C1F1</t>
  </si>
  <si>
    <t>Column C1F2</t>
  </si>
  <si>
    <t>Column C3F2</t>
  </si>
  <si>
    <t>Column C2a CF1</t>
  </si>
  <si>
    <t>Column C2 CF1</t>
  </si>
  <si>
    <t>Column C3F1</t>
  </si>
  <si>
    <t>Column C1F4</t>
  </si>
  <si>
    <t>Column C1F3</t>
  </si>
  <si>
    <t>Plinth  Beams</t>
  </si>
  <si>
    <t>Horizontal beam GB1 &amp; GB1A</t>
  </si>
  <si>
    <t>Horizontal beam GB1  Staircase</t>
  </si>
  <si>
    <t>Rear side beam 105,104&amp;111</t>
  </si>
  <si>
    <t>Add extra depth 111</t>
  </si>
  <si>
    <t>Staircase adjustcent side beam 109</t>
  </si>
  <si>
    <t>Beam b/w hall &amp; bed I 110</t>
  </si>
  <si>
    <t>b/w bed II,common WC &amp; Att.Toilet 108</t>
  </si>
  <si>
    <t xml:space="preserve">Column C2 </t>
  </si>
  <si>
    <t>Roof beam alround H/R</t>
  </si>
  <si>
    <t>D/F Staircase Jally</t>
  </si>
  <si>
    <t>D/F lintel over mid landing-Jally-J1</t>
  </si>
  <si>
    <t>Add balcony pillars</t>
  </si>
  <si>
    <t>Add parapet wall allround single qtrs</t>
  </si>
  <si>
    <t>e) Fourth Floor</t>
  </si>
  <si>
    <t>Head room wall allround</t>
  </si>
  <si>
    <t>D/F Sill slab G</t>
  </si>
  <si>
    <t>D/F Cut lintel for G</t>
  </si>
  <si>
    <t>D/F Cut lintel for TD</t>
  </si>
  <si>
    <t>D/F Grill-G (front)</t>
  </si>
  <si>
    <t>Jalli -J1(rear side side)</t>
  </si>
  <si>
    <t>Add Head room parapet wall allround</t>
  </si>
  <si>
    <t>For PC/HC Qtrs 4 in 1 (G+3)</t>
  </si>
  <si>
    <t>Water tank support wall</t>
  </si>
  <si>
    <t>b) Ground floor</t>
  </si>
  <si>
    <t>-X-Direction</t>
  </si>
  <si>
    <t>a) in  ground floor</t>
  </si>
  <si>
    <t>a) In ground floor</t>
  </si>
  <si>
    <t>c) in second floor</t>
  </si>
  <si>
    <t>e) In fourth floor</t>
  </si>
  <si>
    <t>At head room</t>
  </si>
  <si>
    <t>3x2x1</t>
  </si>
  <si>
    <t>3x2x2</t>
  </si>
  <si>
    <t>Inner portion of common toilet</t>
  </si>
  <si>
    <t>Inner portion of wash area</t>
  </si>
  <si>
    <t>1x4</t>
  </si>
  <si>
    <t>Plastering in C.M 1: 4 12 mm thick</t>
  </si>
  <si>
    <t>Bed- II</t>
  </si>
  <si>
    <t>bed-II loft bottom</t>
  </si>
  <si>
    <t>kitchen loft-1&amp; 2 bottom</t>
  </si>
  <si>
    <t>kitchen  platform L shape&amp; sink side wall</t>
  </si>
  <si>
    <t xml:space="preserve">common toilet </t>
  </si>
  <si>
    <t>common toilet front  passage</t>
  </si>
  <si>
    <t xml:space="preserve">bed-I attached toilet  </t>
  </si>
  <si>
    <t>Bed room- I</t>
  </si>
  <si>
    <t>bed-1 loft bottom</t>
  </si>
  <si>
    <t>Staircase head room</t>
  </si>
  <si>
    <t>Waist slab-bottom-Ist flight to VIII flight</t>
  </si>
  <si>
    <t>Stair landing at G.F to T.F roof level including front entrance projection</t>
  </si>
  <si>
    <t>Sunshade portion over KW</t>
  </si>
  <si>
    <t>Sunshade over windows W- Bed-1-front</t>
  </si>
  <si>
    <t xml:space="preserve">Sunshade over stair midlanding-jalli </t>
  </si>
  <si>
    <t>Sunshade for head room  jally</t>
  </si>
  <si>
    <t>Sunshade for  head room door</t>
  </si>
  <si>
    <t>Front balcony ceiling</t>
  </si>
  <si>
    <t>H.R Grill Window</t>
  </si>
  <si>
    <t>Bed room door</t>
  </si>
  <si>
    <t>windows KW size 1.35mx1.05m</t>
  </si>
  <si>
    <t>windows W size 1.8mx1.35m</t>
  </si>
  <si>
    <t>6 way DB</t>
  </si>
  <si>
    <t>For Terrace to GF</t>
  </si>
  <si>
    <t xml:space="preserve">Waist slab - I, III,&amp; V </t>
  </si>
  <si>
    <t>Add extra depth 102A</t>
  </si>
  <si>
    <t>Add extra depth 109</t>
  </si>
  <si>
    <t>Add extra depth 108</t>
  </si>
  <si>
    <t>Add extra depth For 110</t>
  </si>
  <si>
    <t>Add extra depth For 102A</t>
  </si>
  <si>
    <t>Add extra depth For 108</t>
  </si>
  <si>
    <t>Add extra depth 102</t>
  </si>
  <si>
    <t>Add extra depth 110</t>
  </si>
  <si>
    <t>Waist slab II, IV, VI</t>
  </si>
  <si>
    <t xml:space="preserve">Waist slab II, IV, VI  steps  Sides </t>
  </si>
  <si>
    <t>Column above basement</t>
  </si>
  <si>
    <t>Column C2 - H/R</t>
  </si>
  <si>
    <t xml:space="preserve">Sunshade window bottom in GF, FF &amp; SF </t>
  </si>
  <si>
    <t xml:space="preserve">Staircase jally bottom in GF, FF &amp; SF </t>
  </si>
  <si>
    <t>b) 900x2100- D - bed 1 &amp;2</t>
  </si>
  <si>
    <t>Attached toilet allround</t>
  </si>
  <si>
    <t>common toilet allround</t>
  </si>
  <si>
    <t xml:space="preserve">Deduction- Door-D1 </t>
  </si>
  <si>
    <t>Add door -D1 jams</t>
  </si>
  <si>
    <t>Over kitchen platform-L  shape</t>
  </si>
  <si>
    <t>Skriting alround at living</t>
  </si>
  <si>
    <t>Skriting alround at bed II</t>
  </si>
  <si>
    <t>Skriting alround at bed I</t>
  </si>
  <si>
    <t>Skriting alround at kit</t>
  </si>
  <si>
    <t>Wash basin area</t>
  </si>
  <si>
    <t>Inner plastering qty 33</t>
  </si>
  <si>
    <t>As per Plastering aty 34</t>
  </si>
  <si>
    <t>As per Outer plastering</t>
  </si>
  <si>
    <t xml:space="preserve"> tap long body </t>
  </si>
  <si>
    <t xml:space="preserve"> tap short body </t>
  </si>
  <si>
    <t>a)110 mm dia</t>
  </si>
  <si>
    <t>vertical</t>
  </si>
  <si>
    <t>Cross 'Y'</t>
  </si>
  <si>
    <t>inside</t>
  </si>
  <si>
    <t>horizontal</t>
  </si>
  <si>
    <t>b)75mm dia</t>
  </si>
  <si>
    <t>Run of main 2 wires of 4.00 Sqmm.</t>
  </si>
  <si>
    <t>Vitrified tiles flooring</t>
  </si>
  <si>
    <t>4 qtrs</t>
  </si>
  <si>
    <t>Meter  cupboard</t>
  </si>
  <si>
    <t>stair below</t>
  </si>
  <si>
    <t xml:space="preserve">                    JE/AE                                               AEE/TPR                                            </t>
  </si>
  <si>
    <t>G.F, F.F only vertical lines - common toilet inside</t>
  </si>
  <si>
    <t>In common toilet in G.F, F.F &amp; vent</t>
  </si>
  <si>
    <t>G.F, F.F  only vertical lines - common toilet inside</t>
  </si>
  <si>
    <t>In attached toilet in G.F, F.F, &amp; vent</t>
  </si>
  <si>
    <t>In kitchen in G.F, F.F,  &amp; vent</t>
  </si>
  <si>
    <t xml:space="preserve">EWC &amp; IWC inside in G.F, F.F  </t>
  </si>
  <si>
    <t xml:space="preserve">For G.F, F.F  - toilet </t>
  </si>
  <si>
    <t xml:space="preserve">For G.F, F.F  - Kitchen &amp; common toilet </t>
  </si>
  <si>
    <t xml:space="preserve">For G.F, F.F - attached toilet </t>
  </si>
  <si>
    <t>GROUND FLOOR only vertical lines - common toilet inside</t>
  </si>
  <si>
    <t>FIRST FLOOR  only vertical lines - common toilet inside &amp; Vent</t>
  </si>
  <si>
    <t>Ground floor only vertical lines - attached toilet</t>
  </si>
  <si>
    <t>First floor only vertical lines - attached toilet</t>
  </si>
  <si>
    <t>flight 1,3</t>
  </si>
  <si>
    <t>flight 2,4</t>
  </si>
  <si>
    <t>Parapet &amp; Head Room</t>
  </si>
  <si>
    <t>For Windows</t>
  </si>
  <si>
    <t>D/F flight 2 &amp; 4</t>
  </si>
  <si>
    <t>Parapet &amp; Head room</t>
  </si>
  <si>
    <t>floor landing projec GF &amp; FF</t>
  </si>
  <si>
    <t>steps 1,3 th fligt tread</t>
  </si>
  <si>
    <t>steps 2,4 th fligt tread</t>
  </si>
  <si>
    <t>Head Room coloum</t>
  </si>
  <si>
    <t>Bore well</t>
  </si>
  <si>
    <t>outer plastering total</t>
  </si>
  <si>
    <t>NAME OF WORK : CONSTRUCTION OF 2 NOS OF SI AND 28 NOS OF PC/HC QUARTERS WITH DEVELOPMENT WORKS AT ALIYAR IN COIMBATORE DISTRICT UNDER HON'BLE CM ANNOUNCEMENT SCHEME FOR THE YEAR OF 2019 -2020</t>
  </si>
  <si>
    <t>Construction of 2 Nos of SI Quarters (G+1)</t>
  </si>
  <si>
    <t xml:space="preserve"> AS PER PWD SR 2019 - 2020</t>
  </si>
  <si>
    <t>GST at  12 %</t>
  </si>
  <si>
    <t>Provision for purchasing of locks &amp; Expansion joint arrangements</t>
  </si>
  <si>
    <t>Building Inagural function</t>
  </si>
  <si>
    <t>PC / HC Qtrs (4 in 1) (G)</t>
  </si>
  <si>
    <t>Qty for 1 Block</t>
  </si>
  <si>
    <t>Qty for 2 BlockS</t>
  </si>
  <si>
    <t>Qty for 3 BlockS</t>
  </si>
  <si>
    <t>Parapet alround above building</t>
  </si>
  <si>
    <t>b) in ground  floor</t>
  </si>
  <si>
    <t>c) first floor</t>
  </si>
  <si>
    <t>d) second floor</t>
  </si>
  <si>
    <t>e) third floor</t>
  </si>
  <si>
    <t>EWC Sunken alround</t>
  </si>
  <si>
    <t>EWC Sunken bot</t>
  </si>
  <si>
    <t xml:space="preserve">For SI qtrs rear side </t>
  </si>
  <si>
    <t>for pc/hc qtrs 8 in 1 rear side</t>
  </si>
  <si>
    <t>for pc/hc qtrs 4 in 1 rear side</t>
  </si>
  <si>
    <t>add buuilding centre</t>
  </si>
  <si>
    <t>strom water bottom</t>
  </si>
  <si>
    <t>inner wall and top</t>
  </si>
  <si>
    <t>outer wall</t>
  </si>
  <si>
    <t>connecting drain</t>
  </si>
  <si>
    <t>si building</t>
  </si>
  <si>
    <t>30Nos</t>
  </si>
  <si>
    <t>.00 Nos</t>
  </si>
  <si>
    <t xml:space="preserve">30x 5                   =150 </t>
  </si>
  <si>
    <t xml:space="preserve">150 x9lpm x 60/100  = </t>
  </si>
  <si>
    <t>810Lpm</t>
  </si>
  <si>
    <t>say 810sqm</t>
  </si>
  <si>
    <t>0.03 x 810</t>
  </si>
  <si>
    <t xml:space="preserve">CUPBOARD SHUTTER DETAILED </t>
  </si>
  <si>
    <t>Sl.No</t>
  </si>
  <si>
    <r>
      <t xml:space="preserve">Providing </t>
    </r>
    <r>
      <rPr>
        <b/>
        <sz val="14"/>
        <color theme="1"/>
        <rFont val="Century Gothic"/>
        <family val="2"/>
      </rPr>
      <t>T.W.double leaf shutters</t>
    </r>
    <r>
      <rPr>
        <sz val="14"/>
        <color theme="1"/>
        <rFont val="Century Gothic"/>
        <family val="2"/>
      </rPr>
      <t xml:space="preserve"> for cupboard / ward robes with 9mm thick phenol bonded BWR grade plywood as per IS 303-1989 (General) with IS 5539-1969 (for preservative treatment) and IS 848-1974 (for adhesive) with relevant specifications and ITS latest amendment for shutters. The all round frame made up of T.W. scantling of 75mmX37.50mm and the styles  made up of T.W. scantlings of 75mmX37.5mm and shutters  middle rails (Horizontaly) made up to of TW scantling of 150mm 37 x 50mm  including cost of plywood and labour for fixing in position, cost of materials, Aluminium Furniture fittings such as 6 nos. 3” of Aluminium butt hinges, 2 nos of 4”x5/8” Aluminium Tower  bolt, 2 nos of 4” ornamental  Handle, lock and key arrangements (leaver type) of best approved quality and also painting with two coats using synthetic enamal paint and one coat using wood primer with neat finish with brass screws.  All complete and as directed by the departmental officers (The lack and key, plywood quality and shade and other fittings  should be got approved by Executive Engineer before use.)</t>
    </r>
  </si>
  <si>
    <t>SI bed 1 and 2</t>
  </si>
  <si>
    <t xml:space="preserve">PC/HC Bed I &amp; II, </t>
  </si>
  <si>
    <t xml:space="preserve">Total </t>
  </si>
  <si>
    <t>C.) In First floor</t>
  </si>
  <si>
    <t>e) In third floor</t>
  </si>
  <si>
    <t>c.) In First  floor</t>
  </si>
  <si>
    <t>e.) In Third floor</t>
  </si>
  <si>
    <t>qty</t>
  </si>
  <si>
    <t>amount</t>
  </si>
  <si>
    <r>
      <t xml:space="preserve">supply and delivery of suitable hydrulically tested </t>
    </r>
    <r>
      <rPr>
        <b/>
        <sz val="12"/>
        <rFont val="Century Gothic"/>
        <family val="2"/>
      </rPr>
      <t xml:space="preserve"> 2HP</t>
    </r>
    <r>
      <rPr>
        <sz val="12"/>
        <rFont val="Century Gothic"/>
        <family val="2"/>
      </rPr>
      <t xml:space="preserve"> submersible motors 30 stage pumset manufacturing by texmo for lifting  the water  from Sump to flats delivery.</t>
    </r>
  </si>
  <si>
    <t>Supplying and fixing of 2 hp panel board three phase including volmeter ect.., complete.</t>
  </si>
  <si>
    <r>
      <t xml:space="preserve">Earth work excavation in all soils </t>
    </r>
    <r>
      <rPr>
        <b/>
        <sz val="18"/>
        <rFont val="Century Gothic"/>
        <family val="2"/>
      </rPr>
      <t>(including refilling)</t>
    </r>
  </si>
  <si>
    <r>
      <t xml:space="preserve">Earth work excavation in </t>
    </r>
    <r>
      <rPr>
        <b/>
        <sz val="18"/>
        <rFont val="Century Gothic"/>
        <family val="2"/>
      </rPr>
      <t>Soft disintegrated rock  (including refilling)</t>
    </r>
  </si>
  <si>
    <r>
      <t>Brick work in C.M. 1:5 (F&amp; B)</t>
    </r>
    <r>
      <rPr>
        <sz val="18"/>
        <rFont val="Century Gothic"/>
        <family val="2"/>
      </rPr>
      <t xml:space="preserve"> using chamber Burnt bricks of size 23 x 11.4 x 7.5 cm (9" x 4 1/2"x 3")</t>
    </r>
  </si>
  <si>
    <r>
      <t>Brick work in C.M. 1:6</t>
    </r>
    <r>
      <rPr>
        <sz val="18"/>
        <rFont val="Century Gothic"/>
        <family val="2"/>
      </rPr>
      <t xml:space="preserve"> using chamber Burnt bricks of size 23 x 11.4 x 7.5 cm (9" x 4 1/2"x 3")</t>
    </r>
  </si>
  <si>
    <r>
      <t xml:space="preserve">Brick partition work in C.M. 1:4 </t>
    </r>
    <r>
      <rPr>
        <sz val="18"/>
        <rFont val="Century Gothic"/>
        <family val="2"/>
      </rPr>
      <t xml:space="preserve">using chamber Burnt bricks of size 23 x 11.4 x 7.5 cm (9" x 4 1/2"x 3") </t>
    </r>
    <r>
      <rPr>
        <b/>
        <sz val="18"/>
        <rFont val="Century Gothic"/>
        <family val="2"/>
      </rPr>
      <t>114 mm tk (B.P.)</t>
    </r>
  </si>
  <si>
    <r>
      <t xml:space="preserve">Brick work in C.M. 1:4 </t>
    </r>
    <r>
      <rPr>
        <sz val="18"/>
        <rFont val="Century Gothic"/>
        <family val="2"/>
      </rPr>
      <t xml:space="preserve">using chamber Burnt bricks of size 23 x 11.4 x 7.5 cm (9" x 4 1/2"x 3") </t>
    </r>
    <r>
      <rPr>
        <b/>
        <sz val="18"/>
        <rFont val="Century Gothic"/>
        <family val="2"/>
      </rPr>
      <t>75 mm tk (B.P.)</t>
    </r>
  </si>
  <si>
    <r>
      <t xml:space="preserve">Brick partition in C.M. 1:4 using country bricks of size 22 x11x5cm </t>
    </r>
    <r>
      <rPr>
        <b/>
        <sz val="18"/>
        <rFont val="Century Gothic"/>
        <family val="2"/>
      </rPr>
      <t>50 mm thick</t>
    </r>
  </si>
  <si>
    <r>
      <t>Floor plastering</t>
    </r>
    <r>
      <rPr>
        <sz val="18"/>
        <rFont val="Century Gothic"/>
        <family val="2"/>
      </rPr>
      <t xml:space="preserve"> in C.M. 1:4, 20 mm tk.</t>
    </r>
  </si>
  <si>
    <r>
      <t>White washing 3 coats</t>
    </r>
    <r>
      <rPr>
        <b/>
        <sz val="18"/>
        <rFont val="Century Gothic"/>
        <family val="2"/>
      </rPr>
      <t xml:space="preserve">  (slaked)</t>
    </r>
  </si>
  <si>
    <r>
      <t xml:space="preserve">Precast </t>
    </r>
    <r>
      <rPr>
        <b/>
        <sz val="18"/>
        <rFont val="Century Gothic"/>
        <family val="2"/>
      </rPr>
      <t>Jally ventilator 50mm tk.using standardised concrete mix M20 (annexure) without vibrating charges</t>
    </r>
  </si>
  <si>
    <r>
      <t xml:space="preserve">Fabrication of </t>
    </r>
    <r>
      <rPr>
        <b/>
        <sz val="18"/>
        <rFont val="Century Gothic"/>
        <family val="2"/>
      </rPr>
      <t>Mild steel / RTS grills (without cement slurry) for all sizes of rods.</t>
    </r>
  </si>
  <si>
    <r>
      <t xml:space="preserve">PVC SWR 110 mm dia with ISI mark type- A for </t>
    </r>
    <r>
      <rPr>
        <b/>
        <sz val="18"/>
        <rFont val="Century Gothic"/>
        <family val="2"/>
      </rPr>
      <t>Rain water down fall pipe</t>
    </r>
  </si>
  <si>
    <r>
      <t xml:space="preserve">Wiring with 1.5 sqmm PVC insulated single core multi strand fire retardant flexible copper cable with ISI mark confirming IS: 694:1990 for </t>
    </r>
    <r>
      <rPr>
        <b/>
        <sz val="18"/>
        <rFont val="Century Gothic"/>
        <family val="2"/>
      </rPr>
      <t>Fan point</t>
    </r>
    <r>
      <rPr>
        <sz val="18"/>
        <rFont val="Century Gothic"/>
        <family val="2"/>
      </rPr>
      <t>.</t>
    </r>
  </si>
  <si>
    <r>
      <t xml:space="preserve">Wiring with 1.5 sqmm PVC insulated single core multi strand fire retardant flexible copper cable with ISI mark confirming IS: 694:1990 for </t>
    </r>
    <r>
      <rPr>
        <b/>
        <sz val="18"/>
        <rFont val="Century Gothic"/>
        <family val="2"/>
      </rPr>
      <t>Staircase Light Point</t>
    </r>
    <r>
      <rPr>
        <sz val="18"/>
        <rFont val="Century Gothic"/>
        <family val="2"/>
      </rPr>
      <t>.</t>
    </r>
  </si>
  <si>
    <r>
      <t xml:space="preserve">Wiring with 1.5 sqmm PVC insulated single core multi strand fire retardant flexible copper cable with ISI mark confirming IS: 694:1990 for </t>
    </r>
    <r>
      <rPr>
        <b/>
        <sz val="18"/>
        <rFont val="Century Gothic"/>
        <family val="2"/>
      </rPr>
      <t>5 amps 5 pin plug socket point @ Switch Board Itself</t>
    </r>
    <r>
      <rPr>
        <sz val="18"/>
        <rFont val="Century Gothic"/>
        <family val="2"/>
      </rPr>
      <t>.</t>
    </r>
  </si>
  <si>
    <r>
      <t xml:space="preserve">Wiring with 1.5 sqmm PVC insulated single core multi strand fire retardant flexible copper cable with ISI mark confirming IS: 694:1990 for </t>
    </r>
    <r>
      <rPr>
        <b/>
        <sz val="18"/>
        <rFont val="Century Gothic"/>
        <family val="2"/>
      </rPr>
      <t>5 amps 5 pin plug socket point @ Convenient Places</t>
    </r>
    <r>
      <rPr>
        <sz val="18"/>
        <rFont val="Century Gothic"/>
        <family val="2"/>
      </rPr>
      <t>.</t>
    </r>
  </si>
  <si>
    <r>
      <t xml:space="preserve">Supply and delivery of  </t>
    </r>
    <r>
      <rPr>
        <b/>
        <sz val="18"/>
        <rFont val="Century Gothic"/>
        <family val="2"/>
      </rPr>
      <t xml:space="preserve">48" (1200 mm) Fan </t>
    </r>
    <r>
      <rPr>
        <sz val="18"/>
        <rFont val="Century Gothic"/>
        <family val="2"/>
      </rPr>
      <t>with ISI mark with Eletronic Dimmer</t>
    </r>
  </si>
  <si>
    <r>
      <t xml:space="preserve">Providing wooden </t>
    </r>
    <r>
      <rPr>
        <b/>
        <sz val="18"/>
        <rFont val="Century Gothic"/>
        <family val="2"/>
      </rPr>
      <t>Melamine</t>
    </r>
    <r>
      <rPr>
        <sz val="18"/>
        <rFont val="Century Gothic"/>
        <family val="2"/>
      </rPr>
      <t xml:space="preserve"> polish for new wood work</t>
    </r>
  </si>
  <si>
    <r>
      <t>S &amp; F of Indian Water closet white glazed (Oriya type) of size 580 x 440mm</t>
    </r>
    <r>
      <rPr>
        <b/>
        <sz val="18"/>
        <rFont val="Century Gothic"/>
        <family val="2"/>
      </rPr>
      <t xml:space="preserve"> with PVC SWR grade ' P' or "S' trap   - in G.F.  </t>
    </r>
  </si>
  <si>
    <r>
      <t xml:space="preserve">S &amp; F of Indian Water closet white glazed (Oriya type) of size 580 x 440mm </t>
    </r>
    <r>
      <rPr>
        <b/>
        <sz val="18"/>
        <rFont val="Century Gothic"/>
        <family val="2"/>
      </rPr>
      <t xml:space="preserve"> with PVC SWR grade ' P' or "S' trap</t>
    </r>
    <r>
      <rPr>
        <sz val="18"/>
        <rFont val="Century Gothic"/>
        <family val="2"/>
      </rPr>
      <t xml:space="preserve">- Other than  G.F.  </t>
    </r>
  </si>
  <si>
    <r>
      <t xml:space="preserve">S &amp; F of E.W.C.(White) 500 mm </t>
    </r>
    <r>
      <rPr>
        <b/>
        <sz val="18"/>
        <rFont val="Century Gothic"/>
        <family val="2"/>
      </rPr>
      <t xml:space="preserve">with PVC SWR grade "P" or "S" TRAP </t>
    </r>
  </si>
  <si>
    <r>
      <t xml:space="preserve">Brick work in C.M. 1:4 </t>
    </r>
    <r>
      <rPr>
        <sz val="18"/>
        <rFont val="Century Gothic"/>
        <family val="2"/>
      </rPr>
      <t xml:space="preserve">Kiln Burnt Country bricks of size 22 x 11 x 7 cm (8 3/4" x 4 1/4" x 2 3/4") </t>
    </r>
    <r>
      <rPr>
        <b/>
        <sz val="18"/>
        <rFont val="Century Gothic"/>
        <family val="2"/>
      </rPr>
      <t>70 mm tk (B.P.)</t>
    </r>
  </si>
  <si>
    <r>
      <t xml:space="preserve">Brick work in C.M. 1:4 </t>
    </r>
    <r>
      <rPr>
        <sz val="18"/>
        <rFont val="Century Gothic"/>
        <family val="2"/>
      </rPr>
      <t xml:space="preserve">Kiln Burnt Country bricks of size 22 x 11 x 5.7 cm (8 3/4" x 4 1/4" x 2 1/4") </t>
    </r>
    <r>
      <rPr>
        <b/>
        <sz val="18"/>
        <rFont val="Century Gothic"/>
        <family val="2"/>
      </rPr>
      <t>57 mm tk (B.P.)</t>
    </r>
  </si>
  <si>
    <r>
      <t xml:space="preserve">Precast </t>
    </r>
    <r>
      <rPr>
        <b/>
        <sz val="18"/>
        <rFont val="Century Gothic"/>
        <family val="2"/>
      </rPr>
      <t>Jally ventilator 50mm tk.</t>
    </r>
  </si>
  <si>
    <r>
      <t xml:space="preserve">Form work- </t>
    </r>
    <r>
      <rPr>
        <b/>
        <sz val="18"/>
        <rFont val="Century Gothic"/>
        <family val="2"/>
      </rPr>
      <t xml:space="preserve">Lintel </t>
    </r>
    <r>
      <rPr>
        <sz val="18"/>
        <rFont val="Century Gothic"/>
        <family val="2"/>
      </rPr>
      <t>(C.W. planks)</t>
    </r>
  </si>
  <si>
    <r>
      <t xml:space="preserve">Form work - </t>
    </r>
    <r>
      <rPr>
        <b/>
        <sz val="18"/>
        <rFont val="Century Gothic"/>
        <family val="2"/>
      </rPr>
      <t>M.S. Sheet</t>
    </r>
    <r>
      <rPr>
        <sz val="18"/>
        <rFont val="Century Gothic"/>
        <family val="2"/>
      </rPr>
      <t xml:space="preserve"> (slab)</t>
    </r>
  </si>
  <si>
    <r>
      <t xml:space="preserve">Form work - </t>
    </r>
    <r>
      <rPr>
        <b/>
        <sz val="18"/>
        <rFont val="Century Gothic"/>
        <family val="2"/>
      </rPr>
      <t>Small quantities</t>
    </r>
    <r>
      <rPr>
        <sz val="18"/>
        <rFont val="Century Gothic"/>
        <family val="2"/>
      </rPr>
      <t xml:space="preserve">  (M.S. Sheet)</t>
    </r>
  </si>
  <si>
    <r>
      <t xml:space="preserve">Mosaic tiles </t>
    </r>
    <r>
      <rPr>
        <sz val="18"/>
        <rFont val="Century Gothic"/>
        <family val="2"/>
      </rPr>
      <t>20 cm x 20 cm x 2 cm.</t>
    </r>
  </si>
  <si>
    <r>
      <t xml:space="preserve">Mosaic tiles </t>
    </r>
    <r>
      <rPr>
        <sz val="18"/>
        <rFont val="Century Gothic"/>
        <family val="2"/>
      </rPr>
      <t>25 cm x 25 cm x 2 cm.</t>
    </r>
  </si>
  <si>
    <r>
      <t>Colour washing</t>
    </r>
    <r>
      <rPr>
        <b/>
        <sz val="18"/>
        <rFont val="Century Gothic"/>
        <family val="2"/>
      </rPr>
      <t xml:space="preserve">  ( slaked)</t>
    </r>
  </si>
  <si>
    <r>
      <t xml:space="preserve">Fabrication of </t>
    </r>
    <r>
      <rPr>
        <b/>
        <sz val="18"/>
        <rFont val="Century Gothic"/>
        <family val="2"/>
      </rPr>
      <t xml:space="preserve">Mild steel / RTS grills
</t>
    </r>
    <r>
      <rPr>
        <sz val="18"/>
        <rFont val="Century Gothic"/>
        <family val="2"/>
      </rPr>
      <t>(with cement slurry wash)</t>
    </r>
  </si>
  <si>
    <r>
      <t xml:space="preserve">Fabrication of </t>
    </r>
    <r>
      <rPr>
        <b/>
        <sz val="18"/>
        <rFont val="Century Gothic"/>
        <family val="2"/>
      </rPr>
      <t xml:space="preserve">Mild steel / RTS grills </t>
    </r>
    <r>
      <rPr>
        <sz val="18"/>
        <rFont val="Century Gothic"/>
        <family val="2"/>
      </rPr>
      <t xml:space="preserve">
</t>
    </r>
  </si>
  <si>
    <r>
      <t xml:space="preserve">PVC SWR 110 mm dia </t>
    </r>
    <r>
      <rPr>
        <b/>
        <sz val="18"/>
        <rFont val="Century Gothic"/>
        <family val="2"/>
      </rPr>
      <t>Rain water pipe</t>
    </r>
  </si>
  <si>
    <r>
      <t>Stucco</t>
    </r>
    <r>
      <rPr>
        <sz val="18"/>
        <rFont val="Century Gothic"/>
        <family val="2"/>
      </rPr>
      <t xml:space="preserve"> plastering 12 mm tk.</t>
    </r>
  </si>
  <si>
    <r>
      <t xml:space="preserve">Anticorrosive treatment for </t>
    </r>
    <r>
      <rPr>
        <b/>
        <sz val="18"/>
        <rFont val="Century Gothic"/>
        <family val="2"/>
      </rPr>
      <t>steel grills</t>
    </r>
  </si>
  <si>
    <r>
      <t xml:space="preserve">Precast </t>
    </r>
    <r>
      <rPr>
        <b/>
        <sz val="18"/>
        <rFont val="Century Gothic"/>
        <family val="2"/>
      </rPr>
      <t>Jally ventilator 50mm tk.using standardised concrete mix M30 (annexure) without vibrating charges</t>
    </r>
  </si>
  <si>
    <r>
      <t xml:space="preserve">Earth work excavation in Loose / sandy soils </t>
    </r>
    <r>
      <rPr>
        <b/>
        <sz val="18"/>
        <rFont val="Century Gothic"/>
        <family val="2"/>
      </rPr>
      <t>(including refilling)</t>
    </r>
  </si>
  <si>
    <r>
      <t xml:space="preserve">Earth work excavation in Loose / sandy soils </t>
    </r>
    <r>
      <rPr>
        <b/>
        <sz val="18"/>
        <rFont val="Century Gothic"/>
        <family val="2"/>
      </rPr>
      <t>(excluding refilling) for open foundation</t>
    </r>
  </si>
  <si>
    <r>
      <t xml:space="preserve">Earth work excavation in Loose / sandy soils </t>
    </r>
    <r>
      <rPr>
        <b/>
        <sz val="18"/>
        <rFont val="Century Gothic"/>
        <family val="2"/>
      </rPr>
      <t>(excluding refilling) for drain</t>
    </r>
  </si>
  <si>
    <r>
      <t xml:space="preserve">TW panelled door </t>
    </r>
    <r>
      <rPr>
        <b/>
        <sz val="18"/>
        <rFont val="Century Gothic"/>
        <family val="2"/>
      </rPr>
      <t>double leaves</t>
    </r>
    <r>
      <rPr>
        <sz val="18"/>
        <rFont val="Century Gothic"/>
        <family val="2"/>
      </rPr>
      <t xml:space="preserve"> shutter with </t>
    </r>
    <r>
      <rPr>
        <b/>
        <sz val="18"/>
        <rFont val="Century Gothic"/>
        <family val="2"/>
      </rPr>
      <t>brass fittings</t>
    </r>
    <r>
      <rPr>
        <sz val="18"/>
        <rFont val="Century Gothic"/>
        <family val="2"/>
      </rPr>
      <t xml:space="preserve"> of size . 1200X2100mm.( Crime &amp; Traffic)</t>
    </r>
  </si>
  <si>
    <r>
      <t xml:space="preserve">TW panelled door </t>
    </r>
    <r>
      <rPr>
        <b/>
        <sz val="18"/>
        <rFont val="Century Gothic"/>
        <family val="2"/>
      </rPr>
      <t>double leaves</t>
    </r>
    <r>
      <rPr>
        <sz val="18"/>
        <rFont val="Century Gothic"/>
        <family val="2"/>
      </rPr>
      <t xml:space="preserve"> shutter with </t>
    </r>
    <r>
      <rPr>
        <b/>
        <sz val="18"/>
        <rFont val="Century Gothic"/>
        <family val="2"/>
      </rPr>
      <t>brass fittings</t>
    </r>
    <r>
      <rPr>
        <sz val="18"/>
        <rFont val="Century Gothic"/>
        <family val="2"/>
      </rPr>
      <t xml:space="preserve"> of size . 2000X2100mm.</t>
    </r>
  </si>
  <si>
    <r>
      <t xml:space="preserve">Fabrication of </t>
    </r>
    <r>
      <rPr>
        <b/>
        <sz val="18"/>
        <rFont val="Century Gothic"/>
        <family val="2"/>
      </rPr>
      <t xml:space="preserve">Mild steel / RTS grills
</t>
    </r>
    <r>
      <rPr>
        <sz val="18"/>
        <rFont val="Century Gothic"/>
        <family val="2"/>
      </rPr>
      <t>(with cement slurry wash) for all sizes of rods.</t>
    </r>
  </si>
  <si>
    <r>
      <t xml:space="preserve">Supplying and fixing of Brass </t>
    </r>
    <r>
      <rPr>
        <b/>
        <sz val="18"/>
        <rFont val="Century Gothic"/>
        <family val="2"/>
      </rPr>
      <t>Chromium plated screw down tap</t>
    </r>
    <r>
      <rPr>
        <sz val="18"/>
        <rFont val="Century Gothic"/>
        <family val="2"/>
      </rPr>
      <t xml:space="preserve"> 15mm dia (heavy type not less than 430 grms weight)  with ISI mark.
</t>
    </r>
  </si>
  <si>
    <r>
      <t>Anticorrosive treatment for window</t>
    </r>
    <r>
      <rPr>
        <b/>
        <sz val="18"/>
        <rFont val="Century Gothic"/>
        <family val="2"/>
      </rPr>
      <t xml:space="preserve"> grills</t>
    </r>
  </si>
  <si>
    <r>
      <t>Granite Tiles flooring (</t>
    </r>
    <r>
      <rPr>
        <b/>
        <sz val="18"/>
        <rFont val="Century Gothic"/>
        <family val="2"/>
      </rPr>
      <t>Ruby red)</t>
    </r>
  </si>
  <si>
    <r>
      <t xml:space="preserve">Supplying and fixing of </t>
    </r>
    <r>
      <rPr>
        <b/>
        <sz val="18"/>
        <rFont val="Century Gothic"/>
        <family val="2"/>
      </rPr>
      <t xml:space="preserve"> wall panneling</t>
    </r>
    <r>
      <rPr>
        <sz val="18"/>
        <rFont val="Century Gothic"/>
        <family val="2"/>
      </rPr>
      <t xml:space="preserve"> using Aluminium frame with MDF board</t>
    </r>
  </si>
  <si>
    <r>
      <t>Supply of material and lab ourfor Mineralfbre 600mmx600mm</t>
    </r>
    <r>
      <rPr>
        <b/>
        <sz val="18"/>
        <rFont val="Century Gothic"/>
        <family val="2"/>
      </rPr>
      <t xml:space="preserve"> Grid false</t>
    </r>
    <r>
      <rPr>
        <sz val="18"/>
        <rFont val="Century Gothic"/>
        <family val="2"/>
      </rPr>
      <t xml:space="preserve"> </t>
    </r>
    <r>
      <rPr>
        <b/>
        <sz val="18"/>
        <rFont val="Century Gothic"/>
        <family val="2"/>
      </rPr>
      <t>ceiling</t>
    </r>
    <r>
      <rPr>
        <sz val="18"/>
        <rFont val="Century Gothic"/>
        <family val="2"/>
      </rPr>
      <t xml:space="preserve"> work</t>
    </r>
  </si>
  <si>
    <r>
      <t>Supplying, fabricating, erecting and fixing  Gyp board false ceiling using</t>
    </r>
    <r>
      <rPr>
        <b/>
        <sz val="18"/>
        <rFont val="Century Gothic"/>
        <family val="2"/>
      </rPr>
      <t xml:space="preserve"> perforated </t>
    </r>
    <r>
      <rPr>
        <sz val="18"/>
        <rFont val="Century Gothic"/>
        <family val="2"/>
      </rPr>
      <t>sheet 10mm thk</t>
    </r>
  </si>
  <si>
    <r>
      <t xml:space="preserve">Supplying and fixing of  CP </t>
    </r>
    <r>
      <rPr>
        <b/>
        <sz val="18"/>
        <rFont val="Century Gothic"/>
        <family val="2"/>
      </rPr>
      <t xml:space="preserve">wall mixer two in one </t>
    </r>
    <r>
      <rPr>
        <sz val="18"/>
        <rFont val="Century Gothic"/>
        <family val="2"/>
      </rPr>
      <t>(without telephone shower) including cost of all materials and all labour charges etc complete.
CER No.178/13-14</t>
    </r>
  </si>
  <si>
    <r>
      <t xml:space="preserve">Supplying and fixing of </t>
    </r>
    <r>
      <rPr>
        <b/>
        <sz val="18"/>
        <rFont val="Century Gothic"/>
        <family val="2"/>
      </rPr>
      <t>shower arm 9"</t>
    </r>
    <r>
      <rPr>
        <sz val="18"/>
        <rFont val="Century Gothic"/>
        <family val="2"/>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</si>
  <si>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Century Gothic"/>
        <family val="2"/>
      </rPr>
      <t xml:space="preserve"> (Modular)</t>
    </r>
  </si>
  <si>
    <r>
      <t xml:space="preserve">Wiring with 1.5 sqmm PVC insulated single core multi strand fire retardant flexible copper cable with ISI mark confirming IS: 694:1990 for </t>
    </r>
    <r>
      <rPr>
        <b/>
        <sz val="18"/>
        <rFont val="Century Gothic"/>
        <family val="2"/>
      </rPr>
      <t>5 amps 5 pin Modular plug socket point @ Convenient Places</t>
    </r>
    <r>
      <rPr>
        <sz val="18"/>
        <rFont val="Century Gothic"/>
        <family val="2"/>
      </rPr>
      <t>.</t>
    </r>
  </si>
  <si>
    <r>
      <t xml:space="preserve">Wiring with 1.5 sqmm PVC insulated single core multi strand fire retardant flexible copper cable with ISI mark confirming IS: 694:1990 for </t>
    </r>
    <r>
      <rPr>
        <b/>
        <sz val="18"/>
        <rFont val="Century Gothic"/>
        <family val="2"/>
      </rPr>
      <t>5 amps 5 pin Modular plug socket point @ Switch Board Itself</t>
    </r>
    <r>
      <rPr>
        <sz val="18"/>
        <rFont val="Century Gothic"/>
        <family val="2"/>
      </rPr>
      <t>.</t>
    </r>
  </si>
  <si>
    <r>
      <t xml:space="preserve">Supplying and fixing of </t>
    </r>
    <r>
      <rPr>
        <b/>
        <sz val="18"/>
        <rFont val="Century Gothic"/>
        <family val="2"/>
      </rPr>
      <t>brass cable gland</t>
    </r>
    <r>
      <rPr>
        <sz val="18"/>
        <rFont val="Century Gothic"/>
        <family val="2"/>
      </rPr>
      <t xml:space="preserve"> suitable for 3.5 core 70 Sqmm PVC armoured LTUG cable  SD 189</t>
    </r>
  </si>
  <si>
    <r>
      <t xml:space="preserve">Supplying and fixing of  </t>
    </r>
    <r>
      <rPr>
        <b/>
        <sz val="18"/>
        <rFont val="Century Gothic"/>
        <family val="2"/>
      </rPr>
      <t>SS Soap Tray</t>
    </r>
    <r>
      <rPr>
        <sz val="18"/>
        <rFont val="Century Gothic"/>
        <family val="2"/>
      </rPr>
      <t xml:space="preserve">  including cost of all materials and all labour charges etc complete </t>
    </r>
  </si>
  <si>
    <r>
      <t xml:space="preserve">Supplying and fixing of CP </t>
    </r>
    <r>
      <rPr>
        <b/>
        <sz val="18"/>
        <rFont val="Century Gothic"/>
        <family val="2"/>
      </rPr>
      <t>Angle valve Stop cock</t>
    </r>
    <r>
      <rPr>
        <sz val="18"/>
        <rFont val="Century Gothic"/>
        <family val="2"/>
      </rPr>
      <t xml:space="preserve">  including cost of all materials and all labour charges etc complete </t>
    </r>
  </si>
  <si>
    <r>
      <t xml:space="preserve">Supplying and fixing of </t>
    </r>
    <r>
      <rPr>
        <b/>
        <sz val="18"/>
        <rFont val="Century Gothic"/>
        <family val="2"/>
      </rPr>
      <t>25x 3mm  Copper flat</t>
    </r>
  </si>
  <si>
    <r>
      <t xml:space="preserve">Supply and fixing of </t>
    </r>
    <r>
      <rPr>
        <b/>
        <sz val="18"/>
        <rFont val="Century Gothic"/>
        <family val="2"/>
      </rPr>
      <t>Health faucet</t>
    </r>
    <r>
      <rPr>
        <sz val="18"/>
        <rFont val="Century Gothic"/>
        <family val="2"/>
      </rPr>
      <t xml:space="preserve"> approved quality with ISI mark </t>
    </r>
  </si>
  <si>
    <r>
      <t xml:space="preserve">Supply and fixing of </t>
    </r>
    <r>
      <rPr>
        <b/>
        <sz val="18"/>
        <rFont val="Century Gothic"/>
        <family val="2"/>
      </rPr>
      <t xml:space="preserve">spot light </t>
    </r>
    <r>
      <rPr>
        <sz val="18"/>
        <rFont val="Century Gothic"/>
        <family val="2"/>
      </rPr>
      <t>of approved make and company with ISI CFL bulb  CER No.178/13-14</t>
    </r>
  </si>
  <si>
    <r>
      <t xml:space="preserve">S &amp; F of 15mm dia </t>
    </r>
    <r>
      <rPr>
        <b/>
        <sz val="18"/>
        <rFont val="Century Gothic"/>
        <family val="2"/>
      </rPr>
      <t>Engineering Polymer Tap</t>
    </r>
    <r>
      <rPr>
        <sz val="18"/>
        <rFont val="Century Gothic"/>
        <family val="2"/>
      </rPr>
      <t xml:space="preserve"> (long body ) for coastal area only</t>
    </r>
  </si>
  <si>
    <r>
      <t xml:space="preserve">S &amp; F of 15mm dia </t>
    </r>
    <r>
      <rPr>
        <b/>
        <sz val="18"/>
        <rFont val="Century Gothic"/>
        <family val="2"/>
      </rPr>
      <t>Engineering Polymer Tap</t>
    </r>
    <r>
      <rPr>
        <sz val="18"/>
        <rFont val="Century Gothic"/>
        <family val="2"/>
      </rPr>
      <t xml:space="preserve">  short body tap for coastal area only</t>
    </r>
  </si>
  <si>
    <r>
      <t xml:space="preserve">Wiring with 1.5 sqmm PVC insulated single core multi strand fire retardant flexible copper cable with ISI mark confirming IS: 694:1990 for </t>
    </r>
    <r>
      <rPr>
        <b/>
        <sz val="18"/>
        <rFont val="Century Gothic"/>
        <family val="2"/>
      </rPr>
      <t>Fan point</t>
    </r>
    <r>
      <rPr>
        <sz val="18"/>
        <rFont val="Century Gothic"/>
        <family val="2"/>
      </rPr>
      <t>.(</t>
    </r>
    <r>
      <rPr>
        <b/>
        <sz val="18"/>
        <rFont val="Century Gothic"/>
        <family val="2"/>
      </rPr>
      <t>PVC Electrical Box )</t>
    </r>
  </si>
  <si>
    <r>
      <t xml:space="preserve">Wiring with 1.5 sqmm PVC insulated single core multi strand fire retardant flexible copper cable with ISI mark confirming IS: 694:1990 for </t>
    </r>
    <r>
      <rPr>
        <b/>
        <sz val="18"/>
        <rFont val="Century Gothic"/>
        <family val="2"/>
      </rPr>
      <t>Staircase Light Point</t>
    </r>
    <r>
      <rPr>
        <sz val="18"/>
        <rFont val="Century Gothic"/>
        <family val="2"/>
      </rPr>
      <t>.</t>
    </r>
    <r>
      <rPr>
        <b/>
        <sz val="18"/>
        <rFont val="Century Gothic"/>
        <family val="2"/>
      </rPr>
      <t>(PVC Electrical Box )</t>
    </r>
  </si>
  <si>
    <r>
      <t xml:space="preserve">Wiring with 1.5 sqmm PVC insulated single core multi strand fire retardant flexible copper cable with ISI mark confirming IS: 694:1990 for </t>
    </r>
    <r>
      <rPr>
        <b/>
        <sz val="18"/>
        <rFont val="Century Gothic"/>
        <family val="2"/>
      </rPr>
      <t>5 amps 5 pin plug socket point @ Convenient Places.(PVC Electrical Box )</t>
    </r>
  </si>
  <si>
    <r>
      <t xml:space="preserve">Supplying and fixing of 15 Amps 3 pin flush type plug using </t>
    </r>
    <r>
      <rPr>
        <b/>
        <sz val="18"/>
        <rFont val="Century Gothic"/>
        <family val="2"/>
      </rPr>
      <t>( PVC Box , Fire Retarded Box)</t>
    </r>
  </si>
  <si>
    <r>
      <t xml:space="preserve">Fabrication of </t>
    </r>
    <r>
      <rPr>
        <b/>
        <sz val="18"/>
        <rFont val="Century Gothic"/>
        <family val="2"/>
      </rPr>
      <t>Mild steel / RTS grills (without cement slurry) for all sizes of rods.(BINDING WIRE insulated with PVC)</t>
    </r>
    <r>
      <rPr>
        <sz val="18"/>
        <rFont val="Century Gothic"/>
        <family val="2"/>
      </rPr>
      <t xml:space="preserve">
</t>
    </r>
  </si>
  <si>
    <r>
      <t xml:space="preserve">PVC SWR 110 mm dia with ISI mark type- A for </t>
    </r>
    <r>
      <rPr>
        <b/>
        <sz val="18"/>
        <rFont val="Century Gothic"/>
        <family val="2"/>
      </rPr>
      <t>Rain water down fall pipe(UPVC SPECIAL CLAMP )</t>
    </r>
  </si>
  <si>
    <r>
      <t>False ceiling with plain gybsum board</t>
    </r>
    <r>
      <rPr>
        <b/>
        <sz val="18"/>
        <rFont val="Century Gothic"/>
        <family val="2"/>
      </rPr>
      <t xml:space="preserve"> (as per PWD SR. rate 2017-18, Anx- VI -It- 154 -a)</t>
    </r>
  </si>
  <si>
    <r>
      <t xml:space="preserve">Wiring with 1.5 sqmm PVC insulated single core multi strand fire retardant flexible copper cable with ISI mark confirming IS: 694:1990 for </t>
    </r>
    <r>
      <rPr>
        <b/>
        <sz val="18"/>
        <rFont val="Century Gothic"/>
        <family val="2"/>
      </rPr>
      <t>5 amps 5 pin  plug socket point @ Convenient Places</t>
    </r>
    <r>
      <rPr>
        <sz val="18"/>
        <rFont val="Century Gothic"/>
        <family val="2"/>
      </rPr>
      <t>.(Open wiring)</t>
    </r>
  </si>
  <si>
    <r>
      <t xml:space="preserve">Wiring with 1.5 sqmm PVC insulated single core multi strand fire retardant flexible copper cable with ISI mark confirming IS: 694:1990 for </t>
    </r>
    <r>
      <rPr>
        <b/>
        <sz val="18"/>
        <rFont val="Century Gothic"/>
        <family val="2"/>
      </rPr>
      <t>5 amps 5 pin  plug socket point @ Switch Board Itself</t>
    </r>
    <r>
      <rPr>
        <sz val="18"/>
        <rFont val="Century Gothic"/>
        <family val="2"/>
      </rPr>
      <t>.(Open wiring)</t>
    </r>
  </si>
  <si>
    <r>
      <t>Wiring with 1.5 sqmm PVC insulated single core multi strand fire retardant flexible copper cable with ISI mark confirming IS: 694:1990 for Fan</t>
    </r>
    <r>
      <rPr>
        <b/>
        <sz val="18"/>
        <rFont val="Century Gothic"/>
        <family val="2"/>
      </rPr>
      <t xml:space="preserve"> point </t>
    </r>
    <r>
      <rPr>
        <sz val="18"/>
        <rFont val="Century Gothic"/>
        <family val="2"/>
      </rPr>
      <t>.(Open wiring)</t>
    </r>
  </si>
  <si>
    <r>
      <t xml:space="preserve">TW panelled door </t>
    </r>
    <r>
      <rPr>
        <b/>
        <sz val="18"/>
        <rFont val="Century Gothic"/>
        <family val="2"/>
      </rPr>
      <t>double leaves</t>
    </r>
    <r>
      <rPr>
        <sz val="18"/>
        <rFont val="Century Gothic"/>
        <family val="2"/>
      </rPr>
      <t xml:space="preserve"> shutter with </t>
    </r>
    <r>
      <rPr>
        <b/>
        <sz val="18"/>
        <rFont val="Century Gothic"/>
        <family val="2"/>
      </rPr>
      <t>brass fittings</t>
    </r>
    <r>
      <rPr>
        <sz val="18"/>
        <rFont val="Century Gothic"/>
        <family val="2"/>
      </rPr>
      <t xml:space="preserve"> of size . 1200X2100mm.</t>
    </r>
  </si>
  <si>
    <r>
      <t>Partly glazed and partly BWR</t>
    </r>
    <r>
      <rPr>
        <sz val="18"/>
        <rFont val="Century Gothic"/>
        <family val="2"/>
      </rPr>
      <t xml:space="preserve"> panelled door shutter (Double leaves) with brass screws.
</t>
    </r>
    <r>
      <rPr>
        <b/>
        <sz val="18"/>
        <rFont val="Century Gothic"/>
        <family val="2"/>
      </rPr>
      <t>a. 1500x2400mm</t>
    </r>
  </si>
  <si>
    <r>
      <t>Partly glazed and partly TW</t>
    </r>
    <r>
      <rPr>
        <sz val="18"/>
        <rFont val="Century Gothic"/>
        <family val="2"/>
      </rPr>
      <t xml:space="preserve"> panelled door shutter (Double leaves) with brass screws.
</t>
    </r>
    <r>
      <rPr>
        <b/>
        <sz val="18"/>
        <rFont val="Century Gothic"/>
        <family val="2"/>
      </rPr>
      <t>a. 1200x2400mm</t>
    </r>
  </si>
  <si>
    <r>
      <t xml:space="preserve">LIGHT POINT WITH CEILING ROSE FOR </t>
    </r>
    <r>
      <rPr>
        <b/>
        <sz val="18"/>
        <rFont val="Century Gothic"/>
        <family val="2"/>
      </rPr>
      <t>ADMINISTRATIVE BLOCKS A</t>
    </r>
    <r>
      <rPr>
        <sz val="18"/>
        <rFont val="Century Gothic"/>
        <family val="2"/>
      </rPr>
      <t>ND COMMUNITY CENTRE</t>
    </r>
  </si>
  <si>
    <r>
      <t xml:space="preserve">LIGHT POINT WITH BAKELITE BATTERN TYPE HOLDER FOR </t>
    </r>
    <r>
      <rPr>
        <b/>
        <sz val="18"/>
        <rFont val="Century Gothic"/>
        <family val="2"/>
      </rPr>
      <t>ADMINISTRATIVE BLOCKS</t>
    </r>
    <r>
      <rPr>
        <sz val="18"/>
        <rFont val="Century Gothic"/>
        <family val="2"/>
      </rPr>
      <t xml:space="preserve"> AND COMMUNITY CENTRE</t>
    </r>
  </si>
  <si>
    <r>
      <t xml:space="preserve">FAN POINT FOR </t>
    </r>
    <r>
      <rPr>
        <b/>
        <sz val="18"/>
        <rFont val="Century Gothic"/>
        <family val="2"/>
      </rPr>
      <t>ADMINISTRATIVE BLOCKS</t>
    </r>
    <r>
      <rPr>
        <sz val="18"/>
        <rFont val="Century Gothic"/>
        <family val="2"/>
      </rPr>
      <t xml:space="preserve"> AND COMMUNITY CENTRE</t>
    </r>
  </si>
  <si>
    <r>
      <t xml:space="preserve">STAIRCASE LIGHT POINT FOR </t>
    </r>
    <r>
      <rPr>
        <b/>
        <sz val="18"/>
        <rFont val="Century Gothic"/>
        <family val="2"/>
      </rPr>
      <t>ADMINISTRATIVE BLOCKS</t>
    </r>
    <r>
      <rPr>
        <sz val="18"/>
        <rFont val="Century Gothic"/>
        <family val="2"/>
      </rPr>
      <t xml:space="preserve"> AND COMMUNITY CENTRE</t>
    </r>
  </si>
  <si>
    <r>
      <t xml:space="preserve">2 x 4 Sqmm Copper PVC insulated unsheathed single core 1 KV grade cable for </t>
    </r>
    <r>
      <rPr>
        <b/>
        <sz val="18"/>
        <rFont val="Century Gothic"/>
        <family val="2"/>
      </rPr>
      <t>EB service single phase.</t>
    </r>
  </si>
  <si>
    <r>
      <t>4 x 4  Sq mm copper PVC insulated unsheathed single core cable for</t>
    </r>
    <r>
      <rPr>
        <b/>
        <sz val="18"/>
        <rFont val="Century Gothic"/>
        <family val="2"/>
      </rPr>
      <t xml:space="preserve"> 3 phase EB service</t>
    </r>
    <r>
      <rPr>
        <sz val="18"/>
        <rFont val="Century Gothic"/>
        <family val="2"/>
      </rPr>
      <t xml:space="preserve"> connection</t>
    </r>
  </si>
  <si>
    <r>
      <t>Open wiring</t>
    </r>
    <r>
      <rPr>
        <sz val="18"/>
        <rFont val="Century Gothic"/>
        <family val="2"/>
      </rPr>
      <t xml:space="preserve"> for Light point with ceiling rose for flats/ houses</t>
    </r>
  </si>
  <si>
    <r>
      <t>Open wiring Light point with bakelite batern type holder for flats/ houses</t>
    </r>
    <r>
      <rPr>
        <b/>
        <sz val="18"/>
        <rFont val="Century Gothic"/>
        <family val="2"/>
      </rPr>
      <t>(Open wiring)</t>
    </r>
  </si>
  <si>
    <r>
      <t>Open wiring</t>
    </r>
    <r>
      <rPr>
        <sz val="18"/>
        <rFont val="Century Gothic"/>
        <family val="2"/>
      </rPr>
      <t xml:space="preserve"> POINT WIRING FOR CALLING BELL / BUZZER WITH PUSH SWITCH FOR ALL TYPE OF BUILDING (OPEN WIRING)</t>
    </r>
  </si>
  <si>
    <r>
      <t>Open wiring</t>
    </r>
    <r>
      <rPr>
        <sz val="18"/>
        <rFont val="Century Gothic"/>
        <family val="2"/>
      </rPr>
      <t xml:space="preserve"> FAN POINT FOR ADMINISTRATIVE BLOCKS AND COMMUNITY CENTRE</t>
    </r>
  </si>
  <si>
    <r>
      <t xml:space="preserve">Open wiring </t>
    </r>
    <r>
      <rPr>
        <sz val="18"/>
        <rFont val="Century Gothic"/>
        <family val="2"/>
      </rPr>
      <t>STAIRCASE LIGHT POINT FOR ADMINISTRATIVE BLOCKS AND COMMUNITY CENTRE (Open wiring)</t>
    </r>
  </si>
  <si>
    <r>
      <t>Open wiring</t>
    </r>
    <r>
      <rPr>
        <sz val="18"/>
        <rFont val="Century Gothic"/>
        <family val="2"/>
      </rPr>
      <t xml:space="preserve"> 5 AMPS 5 PIN PLUG SOCKET POINT AT CONVENIENT PLACES (OPEN WIRING)</t>
    </r>
  </si>
  <si>
    <r>
      <t>Open wiring</t>
    </r>
    <r>
      <rPr>
        <sz val="18"/>
        <rFont val="Century Gothic"/>
        <family val="2"/>
      </rPr>
      <t xml:space="preserve"> 2 X1.5 Sqmm in fully concealed PVC conduit</t>
    </r>
  </si>
  <si>
    <r>
      <t xml:space="preserve"> </t>
    </r>
    <r>
      <rPr>
        <b/>
        <sz val="18"/>
        <rFont val="Century Gothic"/>
        <family val="2"/>
      </rPr>
      <t>Open wiring</t>
    </r>
    <r>
      <rPr>
        <sz val="18"/>
        <rFont val="Century Gothic"/>
        <family val="2"/>
      </rPr>
      <t xml:space="preserve"> 2 X 2.5 Sq mm in fully concealed PVC conduit (open wiring)</t>
    </r>
  </si>
  <si>
    <t>Total  Qty</t>
  </si>
  <si>
    <t xml:space="preserve">                </t>
  </si>
  <si>
    <t>b. 160 mm dia PVC Equal tee</t>
  </si>
  <si>
    <t>a. 110 mm dia PVC Equal tee</t>
  </si>
  <si>
    <t xml:space="preserve">PVC Equal Tee  </t>
  </si>
  <si>
    <t xml:space="preserve">b. 160 mm dia PVC bend </t>
  </si>
  <si>
    <t xml:space="preserve">a. 110 mm dia PVC bend </t>
  </si>
  <si>
    <t>PVC Specials  as per IS 10124/1982 Part II pg 26/ twad sr 2019 - 20</t>
  </si>
  <si>
    <t>S &amp; F  of  C.I. Manhole cover  
 (20 kg. weight)</t>
  </si>
  <si>
    <t>STEEL QUANTITY</t>
  </si>
  <si>
    <t>DESCRIPTION</t>
  </si>
  <si>
    <t>DIA</t>
  </si>
  <si>
    <t>LENGTH</t>
  </si>
  <si>
    <t>8MM</t>
  </si>
  <si>
    <t>10MM</t>
  </si>
  <si>
    <t>12MM</t>
  </si>
  <si>
    <t>16MM</t>
  </si>
  <si>
    <t xml:space="preserve"> C1 -column  rod GF  Lintel to FF Lintel level</t>
  </si>
  <si>
    <t>16#</t>
  </si>
  <si>
    <t xml:space="preserve">rings </t>
  </si>
  <si>
    <t>8#</t>
  </si>
  <si>
    <t>C2 - column rod</t>
  </si>
  <si>
    <t>rod</t>
  </si>
  <si>
    <t>12#</t>
  </si>
  <si>
    <t>hook rod</t>
  </si>
  <si>
    <t>C2a - column rod</t>
  </si>
  <si>
    <t>C3- Column rod</t>
  </si>
  <si>
    <t>rings'</t>
  </si>
  <si>
    <t>C4- column rod</t>
  </si>
  <si>
    <t>rings</t>
  </si>
  <si>
    <t xml:space="preserve"> C1 -column  rod FF to SF Lintel level</t>
  </si>
  <si>
    <t xml:space="preserve"> C1 -column  rod SF  to Third F Lintel level</t>
  </si>
  <si>
    <t xml:space="preserve"> C1 -column  rod  Third F Lintel to Parapet  level</t>
  </si>
  <si>
    <t xml:space="preserve"> C1 -column  rod  Parapet  level to HR Parapet</t>
  </si>
  <si>
    <t>ROOF BEAM</t>
  </si>
  <si>
    <t>Hall &amp;bed 1 front bottom</t>
  </si>
  <si>
    <t xml:space="preserve">top </t>
  </si>
  <si>
    <t xml:space="preserve">mid top extra </t>
  </si>
  <si>
    <t>col top extra</t>
  </si>
  <si>
    <t>top extra</t>
  </si>
  <si>
    <t>top</t>
  </si>
  <si>
    <t>top mid</t>
  </si>
  <si>
    <t xml:space="preserve">bed 2 reae beam bottom </t>
  </si>
  <si>
    <t>bottom mid</t>
  </si>
  <si>
    <t>commen toilet rear beam bottom</t>
  </si>
  <si>
    <t xml:space="preserve">bot  mid </t>
  </si>
  <si>
    <t>kitchen rear beam bottom</t>
  </si>
  <si>
    <t>bot mid</t>
  </si>
  <si>
    <t>attached toilet beam bottom</t>
  </si>
  <si>
    <t>staircase landing beam bottom</t>
  </si>
  <si>
    <t>top  mid</t>
  </si>
  <si>
    <t xml:space="preserve">sitout front beam bottom </t>
  </si>
  <si>
    <t xml:space="preserve">hall &amp;bed 2 s/c beam bottom </t>
  </si>
  <si>
    <t>bed2 &amp;commen toilet centre bottom</t>
  </si>
  <si>
    <t>middle rod</t>
  </si>
  <si>
    <t>commen toilet &amp;kitchen centre bottom</t>
  </si>
  <si>
    <t>hall &amp;bed 1 centre beam bottom</t>
  </si>
  <si>
    <t>kitchen attached toilet centre beam bottom</t>
  </si>
  <si>
    <t>bed 1 &amp; attached toilet outer bottom</t>
  </si>
  <si>
    <t>sit out outer 2 side  bottom</t>
  </si>
  <si>
    <t>sitout landing front hor bottom</t>
  </si>
  <si>
    <t xml:space="preserve">sitout landing front ver beam bottom </t>
  </si>
  <si>
    <t>ROOF SLAB</t>
  </si>
  <si>
    <t>10#</t>
  </si>
  <si>
    <t>shorter span</t>
  </si>
  <si>
    <t>longer span</t>
  </si>
  <si>
    <t>ver top dist rod</t>
  </si>
  <si>
    <t>hor top dist rod</t>
  </si>
  <si>
    <t>chair rod</t>
  </si>
  <si>
    <t>BED 1 shorter span</t>
  </si>
  <si>
    <t>SIT OUT shorter span</t>
  </si>
  <si>
    <t>STAIRCASE  flight bot rod</t>
  </si>
  <si>
    <t>bot rod</t>
  </si>
  <si>
    <t>top sciser rod</t>
  </si>
  <si>
    <t>landing main rod</t>
  </si>
  <si>
    <t>towel rod</t>
  </si>
  <si>
    <t>short dist rod</t>
  </si>
  <si>
    <t>STAIRCASE  Landing beam botom</t>
  </si>
  <si>
    <t>flight bot rod</t>
  </si>
  <si>
    <t>distribution rod</t>
  </si>
  <si>
    <t>landing longer rod</t>
  </si>
  <si>
    <t>landing main rod towels</t>
  </si>
  <si>
    <t xml:space="preserve">one side </t>
  </si>
  <si>
    <t xml:space="preserve">PC/HC QTRS Head room beam </t>
  </si>
  <si>
    <t xml:space="preserve">hor beam bottom </t>
  </si>
  <si>
    <t>hor top dist</t>
  </si>
  <si>
    <t xml:space="preserve">PC/HC QTRS  Water tank </t>
  </si>
  <si>
    <t>hor base beam bottom rod</t>
  </si>
  <si>
    <t>top rod</t>
  </si>
  <si>
    <t>ver base beam bottom rod</t>
  </si>
  <si>
    <t xml:space="preserve">SLAB ROD </t>
  </si>
  <si>
    <t>bottom &amp;top rod  shorter span</t>
  </si>
  <si>
    <t>bottom &amp;top rod  longer  span</t>
  </si>
  <si>
    <t>wall rod all round</t>
  </si>
  <si>
    <t>wall dist rod</t>
  </si>
  <si>
    <t>cover slab bot &amp;top shorter span</t>
  </si>
  <si>
    <t>SILL MATT</t>
  </si>
  <si>
    <t>PC/HC Qtrs  GF,FF,3rd FLOOR</t>
  </si>
  <si>
    <t xml:space="preserve">Dist rod  </t>
  </si>
  <si>
    <t>W main rod</t>
  </si>
  <si>
    <t>W1 main rod</t>
  </si>
  <si>
    <t>KW main rod</t>
  </si>
  <si>
    <t>W2 main rod</t>
  </si>
  <si>
    <t>LINTEL CUM SUNSHADE</t>
  </si>
  <si>
    <t>D  top&amp; bot</t>
  </si>
  <si>
    <t>D1    top&amp; bot</t>
  </si>
  <si>
    <t xml:space="preserve">Kitchen open </t>
  </si>
  <si>
    <t>Wash area open</t>
  </si>
  <si>
    <t>Bed 1 loft  main rod</t>
  </si>
  <si>
    <t>Bed 2 loft  main rod</t>
  </si>
  <si>
    <t>kitchen loft  main rod</t>
  </si>
  <si>
    <t xml:space="preserve">SI QTRS LINTEL CUM SUNSHADE </t>
  </si>
  <si>
    <t>Front entry Main rod</t>
  </si>
  <si>
    <t>MD 1 main rod</t>
  </si>
  <si>
    <t>D main rod</t>
  </si>
  <si>
    <t>D 1 main rod</t>
  </si>
  <si>
    <t xml:space="preserve">OPENING main rod </t>
  </si>
  <si>
    <t>Bed 1 loft  main rod top&amp;bot</t>
  </si>
  <si>
    <t>Bed 2  loft  main rod top&amp;bot</t>
  </si>
  <si>
    <t>Kitchen loft main rod top&amp;bot</t>
  </si>
  <si>
    <t xml:space="preserve">SI QTRS </t>
  </si>
  <si>
    <t>matt and column details</t>
  </si>
  <si>
    <t>CIFI Column footing matt</t>
  </si>
  <si>
    <t>C1FI Column  rod  footing to G.F lintel level</t>
  </si>
  <si>
    <t>C2F2 Column footing matt</t>
  </si>
  <si>
    <t xml:space="preserve">C2F2  Column  rod </t>
  </si>
  <si>
    <t>C3 F3 Column footing matt</t>
  </si>
  <si>
    <t xml:space="preserve">C3  F3 Column  rod </t>
  </si>
  <si>
    <t>C4 F4 Column footing matt</t>
  </si>
  <si>
    <t xml:space="preserve">C4  F4 Column  rod </t>
  </si>
  <si>
    <t>C5F5 column footing matt</t>
  </si>
  <si>
    <t>C5F5 column rod</t>
  </si>
  <si>
    <t>C1FI Column  GF lintel  to FF lintel level</t>
  </si>
  <si>
    <t>Living bed 1 front beam bottom</t>
  </si>
  <si>
    <t xml:space="preserve">top mid  </t>
  </si>
  <si>
    <t>Toilet &amp; bed 1 middle beam bottom</t>
  </si>
  <si>
    <t xml:space="preserve">Toilet &amp; Kithchen middle beam bottom </t>
  </si>
  <si>
    <t>Living &amp; bed 2 middle beam bottom</t>
  </si>
  <si>
    <t xml:space="preserve">Kitchen rear beam bottom </t>
  </si>
  <si>
    <t>Bed 2 rear beam bottom</t>
  </si>
  <si>
    <t>S/C front landing beam bottom</t>
  </si>
  <si>
    <t>toilet front beam bottom</t>
  </si>
  <si>
    <t xml:space="preserve">bottom extra </t>
  </si>
  <si>
    <t xml:space="preserve">top  </t>
  </si>
  <si>
    <t>Toilet rear beam bottom</t>
  </si>
  <si>
    <t>bottom mid extra</t>
  </si>
  <si>
    <t>toilet&amp; toilet ver mid beam bottom</t>
  </si>
  <si>
    <t>Bottom mid'</t>
  </si>
  <si>
    <t>vertical S/C side beam  living bottom</t>
  </si>
  <si>
    <t>S/C  &amp; Toilet  side beam bottom</t>
  </si>
  <si>
    <t>S/C  &amp; Toilet  bed 2 side beam bottom</t>
  </si>
  <si>
    <t>living ,bed2 &amp; kit bed1 middle beam bottom</t>
  </si>
  <si>
    <t>Toilet ver rear beam botom</t>
  </si>
  <si>
    <t>rin gs</t>
  </si>
  <si>
    <t>Bed 1 rear beam botom</t>
  </si>
  <si>
    <t>sitout vertical beam bottom</t>
  </si>
  <si>
    <t xml:space="preserve">HEAD RROM BEAM  hor  bottom rod  </t>
  </si>
  <si>
    <t xml:space="preserve">HEAD RROM BEAM  ver  bottom rod  </t>
  </si>
  <si>
    <t xml:space="preserve">ROOF SLAB </t>
  </si>
  <si>
    <t>Living room shorter span</t>
  </si>
  <si>
    <t xml:space="preserve">longer span </t>
  </si>
  <si>
    <t>Bed 1 shorter span</t>
  </si>
  <si>
    <t>Toilet shorter span  top &amp; bot</t>
  </si>
  <si>
    <t>longer span top &amp; bot</t>
  </si>
  <si>
    <t>Kitchen room shorter span</t>
  </si>
  <si>
    <t>Bed 2 room shorter span</t>
  </si>
  <si>
    <t xml:space="preserve">Head room slab rod short span </t>
  </si>
  <si>
    <t>S/C two toilet shorter span</t>
  </si>
  <si>
    <t>2,4,6 flight bottom rod</t>
  </si>
  <si>
    <t>Dist rod</t>
  </si>
  <si>
    <t xml:space="preserve">sitout shorter span </t>
  </si>
  <si>
    <t>1,3,5,flight bottom rod</t>
  </si>
  <si>
    <t>toe beam rod bottom</t>
  </si>
  <si>
    <t xml:space="preserve">Water tank    </t>
  </si>
  <si>
    <t>Front beam  bottom rod</t>
  </si>
  <si>
    <t>Water tank     base slab bottom</t>
  </si>
  <si>
    <t>wall rod allround</t>
  </si>
  <si>
    <t>cover slab top&amp;bot rod shorter span'</t>
  </si>
  <si>
    <t>SUB TOTAL</t>
  </si>
  <si>
    <t>CO-EFF</t>
  </si>
  <si>
    <t>C1FI Column  FF lintel  to  Head room Parapet level</t>
  </si>
  <si>
    <t>Provision for  EB Deposit for service connections  &amp; Shifting</t>
  </si>
  <si>
    <t>A to E Block         W  Lintel Main rod</t>
  </si>
  <si>
    <t>A to E Block         KW  Main rod</t>
  </si>
  <si>
    <t>A to E Block         W  Main rod</t>
  </si>
  <si>
    <t xml:space="preserve">C &amp; D  BLOCK </t>
  </si>
  <si>
    <t>A , B &amp; E Block</t>
  </si>
  <si>
    <t xml:space="preserve">  C &amp; D Block  GF to TF (16 Houses)</t>
  </si>
  <si>
    <t>A,B &amp; E BLOCK  GF,FF,SF,3rd F</t>
  </si>
  <si>
    <t>BOREWELL</t>
  </si>
  <si>
    <t>Bore Well</t>
  </si>
  <si>
    <t>Abstract</t>
  </si>
  <si>
    <t>BORE WLL DETAILED ESTIMATE</t>
  </si>
  <si>
    <r>
      <rPr>
        <b/>
        <sz val="18"/>
        <color theme="1"/>
        <rFont val="Century Gothic"/>
        <family val="2"/>
      </rPr>
      <t>HALL</t>
    </r>
    <r>
      <rPr>
        <sz val="18"/>
        <color theme="1"/>
        <rFont val="Century Gothic"/>
        <family val="2"/>
      </rPr>
      <t xml:space="preserve">  shorter span</t>
    </r>
  </si>
  <si>
    <r>
      <rPr>
        <b/>
        <sz val="18"/>
        <color theme="1"/>
        <rFont val="Century Gothic"/>
        <family val="2"/>
      </rPr>
      <t>BED 2</t>
    </r>
    <r>
      <rPr>
        <sz val="18"/>
        <color theme="1"/>
        <rFont val="Century Gothic"/>
        <family val="2"/>
      </rPr>
      <t xml:space="preserve">  shorter span</t>
    </r>
  </si>
  <si>
    <r>
      <rPr>
        <b/>
        <sz val="18"/>
        <color theme="1"/>
        <rFont val="Century Gothic"/>
        <family val="2"/>
      </rPr>
      <t>COMMEN TOILET</t>
    </r>
    <r>
      <rPr>
        <sz val="18"/>
        <color theme="1"/>
        <rFont val="Century Gothic"/>
        <family val="2"/>
      </rPr>
      <t xml:space="preserve"> shorter span</t>
    </r>
  </si>
  <si>
    <r>
      <rPr>
        <b/>
        <sz val="18"/>
        <color theme="1"/>
        <rFont val="Century Gothic"/>
        <family val="2"/>
      </rPr>
      <t>KITCHEN</t>
    </r>
    <r>
      <rPr>
        <sz val="18"/>
        <color theme="1"/>
        <rFont val="Century Gothic"/>
        <family val="2"/>
      </rPr>
      <t xml:space="preserve">  shorter span</t>
    </r>
  </si>
  <si>
    <r>
      <rPr>
        <b/>
        <sz val="18"/>
        <color theme="1"/>
        <rFont val="Century Gothic"/>
        <family val="2"/>
      </rPr>
      <t>ATTACHED TOILET</t>
    </r>
    <r>
      <rPr>
        <sz val="18"/>
        <color theme="1"/>
        <rFont val="Century Gothic"/>
        <family val="2"/>
      </rPr>
      <t xml:space="preserve">  shorter span</t>
    </r>
  </si>
  <si>
    <r>
      <rPr>
        <b/>
        <sz val="18"/>
        <color theme="1"/>
        <rFont val="Century Gothic"/>
        <family val="2"/>
      </rPr>
      <t>ROOF SLAB</t>
    </r>
    <r>
      <rPr>
        <sz val="18"/>
        <color theme="1"/>
        <rFont val="Century Gothic"/>
        <family val="2"/>
      </rPr>
      <t xml:space="preserve">    shorter span</t>
    </r>
  </si>
  <si>
    <r>
      <rPr>
        <b/>
        <sz val="18"/>
        <color theme="1"/>
        <rFont val="Century Gothic"/>
        <family val="2"/>
      </rPr>
      <t>PC /HC  QTRS LINTEL</t>
    </r>
    <r>
      <rPr>
        <sz val="18"/>
        <color theme="1"/>
        <rFont val="Century Gothic"/>
        <family val="2"/>
      </rPr>
      <t xml:space="preserve"> MD1  top&amp; bot</t>
    </r>
  </si>
  <si>
    <t>SI QTRS (2 IN 1) (G+1)</t>
  </si>
  <si>
    <t>PC/HC Quarters - (G + 3) 12 in 1</t>
  </si>
  <si>
    <t>common beam</t>
  </si>
  <si>
    <t>Column C1 , c2</t>
  </si>
  <si>
    <t>c2a</t>
  </si>
  <si>
    <t>Column C3 and c4</t>
  </si>
  <si>
    <t>column c5</t>
  </si>
  <si>
    <t>Column c1,c2</t>
  </si>
  <si>
    <t>c5</t>
  </si>
  <si>
    <t>Column C1 and C2</t>
  </si>
  <si>
    <t>Column C5</t>
  </si>
  <si>
    <t>common wall</t>
  </si>
  <si>
    <t>D/F Sill slab - W</t>
  </si>
  <si>
    <t>D/F Sill slab - KW</t>
  </si>
  <si>
    <t>D/F COMMON wall</t>
  </si>
  <si>
    <t>12x2x1</t>
  </si>
  <si>
    <t>d/f bed common wall</t>
  </si>
  <si>
    <t>Column C3 and C4</t>
  </si>
  <si>
    <t>Column upto basement C1 and c2</t>
  </si>
  <si>
    <t>Column  upto basement C2a</t>
  </si>
  <si>
    <t>Column upto basement C3 and c4</t>
  </si>
  <si>
    <t>Column upto basement C5</t>
  </si>
  <si>
    <t>Column C1 and c2</t>
  </si>
  <si>
    <t>d/f common beam</t>
  </si>
  <si>
    <r>
      <rPr>
        <b/>
        <sz val="12"/>
        <rFont val="Times New Roman"/>
        <family val="1"/>
      </rPr>
      <t>plinth beam</t>
    </r>
    <r>
      <rPr>
        <sz val="12"/>
        <rFont val="Times New Roman"/>
        <family val="1"/>
      </rPr>
      <t xml:space="preserve"> Outer side alround</t>
    </r>
  </si>
  <si>
    <t>S</t>
  </si>
  <si>
    <t>Qty for 1 BlockS</t>
  </si>
  <si>
    <t>D/F joint wall</t>
  </si>
  <si>
    <t>cf1</t>
  </si>
  <si>
    <t>cubpoard shuters</t>
  </si>
  <si>
    <r>
      <t xml:space="preserve">Providing </t>
    </r>
    <r>
      <rPr>
        <b/>
        <sz val="16"/>
        <color theme="1"/>
        <rFont val="Century Gothic"/>
        <family val="2"/>
      </rPr>
      <t>T.W.double leaf shutters</t>
    </r>
    <r>
      <rPr>
        <sz val="16"/>
        <color theme="1"/>
        <rFont val="Century Gothic"/>
        <family val="2"/>
      </rPr>
      <t xml:space="preserve"> for cupboard / ward robes with 9mm thick phenol bonded BWR grade plywood as per IS 303-1989 (General) with IS 5539-1969 (for preservative treatment) and IS 848-1974 (for adhesive) with relevant specifications and ITS latest amendment for shutters. The all round frame made up of T.W. scantling of 75mmX37.50mm and the styles  made up of T.W. scantlings of 75mmX37.5mm and shutters  middle rails (Horizontaly) made up to of TW scantling of 150mm 37 x 50mm  including cost of plywood and labour for fixing in position, cost of materials, Aluminium Furniture fittings such as 6 nos. 3” of Aluminium butt hinges, 2 nos of 4”x5/8” Aluminium Tower  bolt, 2 nos of 4” ornamental  Handle, lock and key arrangements (leaver type) of best approved quality and also painting with two coats using synthetic enamal paint and one coat using wood primer with neat finish with brass screws.  All complete and as directed by the departmental officers (The lack and key, plywood quality and shade and other fittings  should be got approved by Executive Engineer before use.)</t>
    </r>
  </si>
  <si>
    <t>SI QTRS (2 IN 1) (G+1) = 2nos</t>
  </si>
  <si>
    <t>PC / HC Qtrs (12 in 1) (G+3) = 24 nos</t>
  </si>
  <si>
    <t>PC / HC Qtrs (4 in 1) (G) = 4 nos</t>
  </si>
  <si>
    <t>Cupboard Arrangement</t>
  </si>
  <si>
    <t>Construction of 24 Nos of PC/HC Quarters -   G+3 (12 in 1)</t>
  </si>
  <si>
    <t>Construction of 4 Nos of PC/HC Quarters - G+3 (4 in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</si>
</sst>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7">
    <numFmt numFmtId="5" formatCode="&quot;₹&quot;\ #,##0;&quot;₹&quot;\ \-#,##0"/>
    <numFmt numFmtId="164" formatCode="_(&quot;$&quot;* #,##0.00_);_(&quot;$&quot;* \(#,##0.00\);_(&quot;$&quot;* &quot;-&quot;??_);_(@_)"/>
    <numFmt numFmtId="165" formatCode="_(* #,##0.00_);_(* \(#,##0.00\);_(* &quot;-&quot;??_);_(@_)"/>
    <numFmt numFmtId="166" formatCode="&quot;Rs.&quot;\ #,##0;&quot;Rs.&quot;\ \-#,##0"/>
    <numFmt numFmtId="167" formatCode="0.00_)"/>
    <numFmt numFmtId="168" formatCode="0_)"/>
    <numFmt numFmtId="169" formatCode="0.000_)"/>
    <numFmt numFmtId="170" formatCode="0.0_)"/>
    <numFmt numFmtId="171" formatCode="0.00000_)"/>
    <numFmt numFmtId="172" formatCode="0.0000_)"/>
    <numFmt numFmtId="173" formatCode="0.000000_)"/>
    <numFmt numFmtId="174" formatCode="0.0"/>
    <numFmt numFmtId="175" formatCode="0.000"/>
    <numFmt numFmtId="176" formatCode="0.0000"/>
    <numFmt numFmtId="177" formatCode="0.000000"/>
    <numFmt numFmtId="178" formatCode="&quot;x&quot;\ 0"/>
    <numFmt numFmtId="179" formatCode="&quot;x&quot;\ 0.0"/>
  </numFmts>
  <fonts count="159" x14ac:knownFonts="1">
    <font>
      <sz val="12"/>
      <name val="Helv"/>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6"/>
      <name val="Helv"/>
      <family val="2"/>
    </font>
    <font>
      <sz val="11"/>
      <name val="Helv"/>
      <family val="2"/>
    </font>
    <font>
      <b/>
      <sz val="12"/>
      <name val="Helv"/>
      <family val="2"/>
    </font>
    <font>
      <u/>
      <sz val="10"/>
      <color indexed="12"/>
      <name val="Arial"/>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11"/>
      <name val="Helv"/>
    </font>
    <font>
      <sz val="8"/>
      <name val="Arial"/>
      <family val="2"/>
    </font>
    <font>
      <sz val="12"/>
      <color indexed="10"/>
      <name val="Helv"/>
    </font>
    <font>
      <b/>
      <sz val="9"/>
      <name val="Arial"/>
      <family val="2"/>
    </font>
    <font>
      <sz val="13"/>
      <name val="Arial"/>
      <family val="2"/>
    </font>
    <font>
      <b/>
      <sz val="13"/>
      <name val="Arial"/>
      <family val="2"/>
    </font>
    <font>
      <b/>
      <u/>
      <sz val="14"/>
      <name val="Arial"/>
      <family val="2"/>
    </font>
    <font>
      <sz val="14"/>
      <name val="Helv"/>
    </font>
    <font>
      <b/>
      <sz val="16"/>
      <name val="Arial"/>
      <family val="2"/>
    </font>
    <font>
      <sz val="12"/>
      <name val="Arial"/>
      <family val="2"/>
    </font>
    <font>
      <sz val="14"/>
      <name val="Arial"/>
      <family val="2"/>
    </font>
    <font>
      <sz val="11"/>
      <name val="Arial"/>
      <family val="2"/>
    </font>
    <font>
      <sz val="13"/>
      <name val="Helv"/>
    </font>
    <font>
      <sz val="12"/>
      <color indexed="14"/>
      <name val="Helv"/>
    </font>
    <font>
      <sz val="12"/>
      <color indexed="12"/>
      <name val="Helv"/>
    </font>
    <font>
      <sz val="12"/>
      <color indexed="12"/>
      <name val="Arial"/>
      <family val="2"/>
    </font>
    <font>
      <b/>
      <sz val="14"/>
      <name val="Helv"/>
    </font>
    <font>
      <sz val="12"/>
      <color indexed="8"/>
      <name val="Helv"/>
    </font>
    <font>
      <sz val="10"/>
      <color indexed="10"/>
      <name val="Arial"/>
      <family val="2"/>
    </font>
    <font>
      <sz val="12"/>
      <color indexed="10"/>
      <name val="Arial"/>
      <family val="2"/>
    </font>
    <font>
      <b/>
      <sz val="15"/>
      <name val="Arial"/>
      <family val="2"/>
    </font>
    <font>
      <sz val="15"/>
      <name val="Arial"/>
      <family val="2"/>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b/>
      <u/>
      <sz val="13"/>
      <name val="Arial"/>
      <family val="2"/>
    </font>
    <font>
      <b/>
      <sz val="15"/>
      <name val="Helv"/>
    </font>
    <font>
      <sz val="10"/>
      <name val="Arial"/>
      <family val="2"/>
    </font>
    <font>
      <sz val="20"/>
      <name val="Arial"/>
      <family val="2"/>
    </font>
    <font>
      <b/>
      <sz val="20"/>
      <name val="Arial"/>
      <family val="2"/>
    </font>
    <font>
      <b/>
      <u/>
      <sz val="14"/>
      <name val="Helv"/>
    </font>
    <font>
      <sz val="11.9"/>
      <name val="Helv"/>
    </font>
    <font>
      <u/>
      <sz val="12"/>
      <name val="Arial"/>
      <family val="2"/>
    </font>
    <font>
      <b/>
      <u/>
      <sz val="12"/>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vertAlign val="superscript"/>
      <sz val="10"/>
      <name val="Arial"/>
      <family val="2"/>
    </font>
    <font>
      <sz val="11"/>
      <color theme="1"/>
      <name val="Calibri"/>
      <family val="2"/>
      <scheme val="minor"/>
    </font>
    <font>
      <sz val="12"/>
      <color rgb="FFFF0000"/>
      <name val="Helv"/>
    </font>
    <font>
      <sz val="10"/>
      <color rgb="FFFF0000"/>
      <name val="Arial"/>
      <family val="2"/>
    </font>
    <font>
      <sz val="12"/>
      <color rgb="FFFFC000"/>
      <name val="Helv"/>
    </font>
    <font>
      <sz val="12"/>
      <color theme="1" tint="4.9989318521683403E-2"/>
      <name val="Helv"/>
    </font>
    <font>
      <sz val="12"/>
      <color rgb="FF7030A0"/>
      <name val="Helv"/>
    </font>
    <font>
      <sz val="12"/>
      <color theme="0"/>
      <name val="Helv"/>
    </font>
    <font>
      <b/>
      <sz val="12"/>
      <color theme="0"/>
      <name val="Arial"/>
      <family val="2"/>
    </font>
    <font>
      <sz val="12"/>
      <color theme="0"/>
      <name val="Arial"/>
      <family val="2"/>
    </font>
    <font>
      <sz val="12"/>
      <color rgb="FFFFFF00"/>
      <name val="Helv"/>
    </font>
    <font>
      <b/>
      <sz val="12"/>
      <color rgb="FFFFFF00"/>
      <name val="Helv"/>
    </font>
    <font>
      <sz val="12"/>
      <color theme="8" tint="-0.249977111117893"/>
      <name val="Helv"/>
    </font>
    <font>
      <b/>
      <sz val="12"/>
      <color theme="1" tint="4.9989318521683403E-2"/>
      <name val="Helv"/>
    </font>
    <font>
      <b/>
      <sz val="13"/>
      <color theme="1"/>
      <name val="Arial Narrow"/>
      <family val="2"/>
    </font>
    <font>
      <b/>
      <u/>
      <sz val="13"/>
      <color theme="1"/>
      <name val="Arial Narrow"/>
      <family val="2"/>
    </font>
    <font>
      <sz val="20"/>
      <color rgb="FFFF0000"/>
      <name val="Arial"/>
      <family val="2"/>
    </font>
    <font>
      <b/>
      <sz val="20"/>
      <color rgb="FFFF0000"/>
      <name val="Arial"/>
      <family val="2"/>
    </font>
    <font>
      <sz val="12"/>
      <name val="Times New Roman"/>
      <family val="1"/>
    </font>
    <font>
      <u/>
      <sz val="7.5"/>
      <color indexed="12"/>
      <name val="Arial"/>
      <family val="2"/>
    </font>
    <font>
      <sz val="10"/>
      <name val="Arabic Transparent"/>
      <charset val="178"/>
    </font>
    <font>
      <sz val="11"/>
      <color theme="1"/>
      <name val="Arial"/>
      <family val="2"/>
    </font>
    <font>
      <b/>
      <i/>
      <u/>
      <sz val="13"/>
      <name val="Arial"/>
      <family val="2"/>
    </font>
    <font>
      <i/>
      <u/>
      <sz val="11"/>
      <name val="Arial"/>
      <family val="2"/>
    </font>
    <font>
      <u/>
      <sz val="11"/>
      <name val="Arial"/>
      <family val="2"/>
    </font>
    <font>
      <b/>
      <sz val="11"/>
      <color theme="1"/>
      <name val="Arial"/>
      <family val="2"/>
    </font>
    <font>
      <i/>
      <sz val="11"/>
      <name val="Arial"/>
      <family val="2"/>
    </font>
    <font>
      <b/>
      <i/>
      <sz val="11"/>
      <name val="Arial"/>
      <family val="2"/>
    </font>
    <font>
      <b/>
      <i/>
      <vertAlign val="superscript"/>
      <sz val="11"/>
      <name val="Arial"/>
      <family val="2"/>
    </font>
    <font>
      <b/>
      <i/>
      <u/>
      <sz val="11"/>
      <name val="Arial"/>
      <family val="2"/>
    </font>
    <font>
      <b/>
      <i/>
      <u/>
      <sz val="12"/>
      <name val="Times New Roman"/>
      <family val="1"/>
    </font>
    <font>
      <b/>
      <sz val="11"/>
      <color rgb="FFFF0000"/>
      <name val="Arial"/>
      <family val="2"/>
    </font>
    <font>
      <sz val="11"/>
      <color rgb="FFFF0000"/>
      <name val="Arial"/>
      <family val="2"/>
    </font>
    <font>
      <b/>
      <u val="double"/>
      <sz val="13"/>
      <name val="Arial"/>
      <family val="2"/>
    </font>
    <font>
      <b/>
      <vertAlign val="superscript"/>
      <sz val="11"/>
      <name val="Arial"/>
      <family val="2"/>
    </font>
    <font>
      <b/>
      <vertAlign val="superscript"/>
      <sz val="14"/>
      <name val="Arial"/>
      <family val="2"/>
    </font>
    <font>
      <b/>
      <vertAlign val="superscript"/>
      <sz val="10"/>
      <name val="Arial"/>
      <family val="2"/>
    </font>
    <font>
      <sz val="9"/>
      <name val="Arial"/>
      <family val="2"/>
    </font>
    <font>
      <vertAlign val="superscript"/>
      <sz val="12"/>
      <name val="Calibri"/>
      <family val="2"/>
    </font>
    <font>
      <sz val="10"/>
      <name val="Helv"/>
    </font>
    <font>
      <vertAlign val="superscript"/>
      <sz val="11"/>
      <name val="Arial"/>
      <family val="2"/>
    </font>
    <font>
      <sz val="11"/>
      <color indexed="10"/>
      <name val="Arial"/>
      <family val="2"/>
    </font>
    <font>
      <u/>
      <sz val="11"/>
      <color indexed="12"/>
      <name val="Arial"/>
      <family val="2"/>
    </font>
    <font>
      <b/>
      <u val="double"/>
      <sz val="13"/>
      <color theme="1"/>
      <name val="Arial"/>
      <family val="2"/>
    </font>
    <font>
      <b/>
      <sz val="13"/>
      <color indexed="8"/>
      <name val="Arial"/>
      <family val="2"/>
    </font>
    <font>
      <b/>
      <sz val="14"/>
      <color theme="1"/>
      <name val="Arial"/>
      <family val="2"/>
    </font>
    <font>
      <b/>
      <vertAlign val="superscript"/>
      <sz val="13"/>
      <name val="Arial"/>
      <family val="2"/>
    </font>
    <font>
      <b/>
      <u/>
      <sz val="11"/>
      <name val="Arial"/>
      <family val="2"/>
    </font>
    <font>
      <b/>
      <sz val="25"/>
      <name val="Arial"/>
      <family val="2"/>
    </font>
    <font>
      <sz val="20"/>
      <color theme="0"/>
      <name val="Arial"/>
      <family val="2"/>
    </font>
    <font>
      <sz val="25"/>
      <name val="Arial"/>
      <family val="2"/>
    </font>
    <font>
      <b/>
      <i/>
      <u/>
      <sz val="14"/>
      <name val="Arial"/>
      <family val="2"/>
    </font>
    <font>
      <sz val="10"/>
      <name val="Arial"/>
    </font>
    <font>
      <sz val="12"/>
      <name val="Century Gothic"/>
      <family val="2"/>
    </font>
    <font>
      <b/>
      <sz val="12"/>
      <name val="Century Gothic"/>
      <family val="2"/>
    </font>
    <font>
      <b/>
      <sz val="16"/>
      <color theme="1"/>
      <name val="Century Gothic"/>
      <family val="2"/>
    </font>
    <font>
      <sz val="13"/>
      <color theme="1"/>
      <name val="Times New Roman"/>
      <family val="1"/>
    </font>
    <font>
      <sz val="16"/>
      <color theme="1"/>
      <name val="Century Gothic"/>
      <family val="2"/>
    </font>
    <font>
      <sz val="16"/>
      <name val="Century Gothic"/>
      <family val="2"/>
    </font>
    <font>
      <b/>
      <sz val="16"/>
      <name val="Century Gothic"/>
      <family val="2"/>
    </font>
    <font>
      <b/>
      <sz val="13"/>
      <color theme="1"/>
      <name val="Times New Roman"/>
      <family val="1"/>
    </font>
    <font>
      <b/>
      <sz val="15"/>
      <color theme="1"/>
      <name val="Comic Sans MS"/>
      <family val="4"/>
    </font>
    <font>
      <b/>
      <u val="double"/>
      <sz val="15"/>
      <color theme="1"/>
      <name val="Comic Sans MS"/>
      <family val="4"/>
    </font>
    <font>
      <b/>
      <sz val="14"/>
      <color theme="1"/>
      <name val="Comic Sans MS"/>
      <family val="4"/>
    </font>
    <font>
      <sz val="14"/>
      <color theme="1"/>
      <name val="Comic Sans MS"/>
      <family val="4"/>
    </font>
    <font>
      <sz val="14"/>
      <name val="Comic Sans MS"/>
      <family val="4"/>
    </font>
    <font>
      <b/>
      <sz val="14"/>
      <name val="Comic Sans MS"/>
      <family val="4"/>
    </font>
    <font>
      <sz val="12"/>
      <name val="Times New Roman"/>
    </font>
    <font>
      <b/>
      <vertAlign val="superscript"/>
      <sz val="12"/>
      <name val="Century Gothic"/>
      <family val="2"/>
    </font>
    <font>
      <b/>
      <sz val="12"/>
      <color indexed="8"/>
      <name val="Century Gothic"/>
      <family val="2"/>
    </font>
    <font>
      <sz val="12"/>
      <color indexed="8"/>
      <name val="Century Gothic"/>
      <family val="2"/>
    </font>
    <font>
      <b/>
      <u/>
      <sz val="12"/>
      <name val="Century Gothic"/>
      <family val="2"/>
    </font>
    <font>
      <b/>
      <u val="double"/>
      <sz val="12"/>
      <name val="Arial"/>
      <family val="2"/>
    </font>
    <font>
      <sz val="10"/>
      <color theme="1"/>
      <name val="Arial"/>
      <family val="2"/>
    </font>
    <font>
      <b/>
      <u/>
      <sz val="16"/>
      <name val="HELV"/>
    </font>
    <font>
      <b/>
      <sz val="16"/>
      <name val="HELV"/>
    </font>
    <font>
      <b/>
      <u/>
      <sz val="16"/>
      <color theme="1"/>
      <name val="Century Gothic"/>
      <family val="2"/>
    </font>
    <font>
      <sz val="14"/>
      <color theme="1"/>
      <name val="Century Gothic"/>
      <family val="2"/>
    </font>
    <font>
      <b/>
      <sz val="14"/>
      <color theme="1"/>
      <name val="Century Gothic"/>
      <family val="2"/>
    </font>
    <font>
      <sz val="18"/>
      <name val="Century Gothic"/>
      <family val="2"/>
    </font>
    <font>
      <b/>
      <sz val="18"/>
      <name val="Century Gothic"/>
      <family val="2"/>
    </font>
    <font>
      <b/>
      <sz val="18"/>
      <color rgb="FFFF0000"/>
      <name val="Century Gothic"/>
      <family val="2"/>
    </font>
    <font>
      <b/>
      <sz val="18"/>
      <color theme="1"/>
      <name val="Century Gothic"/>
      <family val="2"/>
    </font>
    <font>
      <sz val="18"/>
      <color theme="1"/>
      <name val="Century Gothic"/>
      <family val="2"/>
    </font>
    <font>
      <sz val="18"/>
      <color rgb="FFFF0000"/>
      <name val="Century Gothic"/>
      <family val="2"/>
    </font>
    <font>
      <b/>
      <sz val="21"/>
      <name val="Century Gothic"/>
      <family val="2"/>
    </font>
    <font>
      <sz val="12"/>
      <color theme="1"/>
      <name val="Calibri"/>
      <family val="2"/>
      <scheme val="minor"/>
    </font>
    <font>
      <b/>
      <sz val="12"/>
      <color theme="1"/>
      <name val="Calibri"/>
      <family val="2"/>
      <scheme val="minor"/>
    </font>
    <font>
      <b/>
      <sz val="16"/>
      <color theme="1"/>
      <name val="Calibri"/>
      <family val="2"/>
      <scheme val="minor"/>
    </font>
    <font>
      <b/>
      <sz val="22"/>
      <color theme="1"/>
      <name val="Calibri"/>
      <family val="2"/>
      <scheme val="minor"/>
    </font>
    <font>
      <b/>
      <sz val="12"/>
      <name val="Times New Roman"/>
      <family val="1"/>
    </font>
  </fonts>
  <fills count="12">
    <fill>
      <patternFill patternType="none"/>
    </fill>
    <fill>
      <patternFill patternType="gray125"/>
    </fill>
    <fill>
      <patternFill patternType="solid">
        <fgColor indexed="9"/>
        <bgColor indexed="64"/>
      </patternFill>
    </fill>
    <fill>
      <patternFill patternType="solid">
        <fgColor rgb="FFFFFFCC"/>
      </patternFill>
    </fill>
    <fill>
      <patternFill patternType="solid">
        <fgColor rgb="FFFFFF00"/>
        <bgColor indexed="64"/>
      </patternFill>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rgb="FF92D050"/>
        <bgColor indexed="64"/>
      </patternFill>
    </fill>
    <fill>
      <patternFill patternType="solid">
        <fgColor theme="4" tint="0.59999389629810485"/>
        <bgColor indexed="64"/>
      </patternFill>
    </fill>
  </fills>
  <borders count="17">
    <border>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double">
        <color indexed="64"/>
      </left>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113">
    <xf numFmtId="167" fontId="0" fillId="0" borderId="0"/>
    <xf numFmtId="0" fontId="56" fillId="0" borderId="0"/>
    <xf numFmtId="0" fontId="56" fillId="0" borderId="0"/>
    <xf numFmtId="0" fontId="56" fillId="0" borderId="0"/>
    <xf numFmtId="0" fontId="56" fillId="0" borderId="0"/>
    <xf numFmtId="167" fontId="16" fillId="0" borderId="0"/>
    <xf numFmtId="0" fontId="56" fillId="0" borderId="0"/>
    <xf numFmtId="0" fontId="56" fillId="0" borderId="0"/>
    <xf numFmtId="0" fontId="7" fillId="0" borderId="0"/>
    <xf numFmtId="0" fontId="56" fillId="0" borderId="0"/>
    <xf numFmtId="0" fontId="7" fillId="0" borderId="0"/>
    <xf numFmtId="9" fontId="7" fillId="0" borderId="0" applyFont="0" applyFill="0" applyBorder="0" applyAlignment="0" applyProtection="0"/>
    <xf numFmtId="0" fontId="86" fillId="0" borderId="0"/>
    <xf numFmtId="0" fontId="69" fillId="0" borderId="0"/>
    <xf numFmtId="175" fontId="16" fillId="0" borderId="0"/>
    <xf numFmtId="165" fontId="56" fillId="0" borderId="0" applyFont="0" applyFill="0" applyBorder="0" applyAlignment="0" applyProtection="0"/>
    <xf numFmtId="165" fontId="56" fillId="0" borderId="0" applyFont="0" applyFill="0" applyBorder="0" applyAlignment="0" applyProtection="0"/>
    <xf numFmtId="164" fontId="56" fillId="0" borderId="0" applyFont="0" applyFill="0" applyBorder="0" applyAlignment="0" applyProtection="0"/>
    <xf numFmtId="164" fontId="56" fillId="0" borderId="0" applyFont="0" applyFill="0" applyBorder="0" applyAlignment="0" applyProtection="0"/>
    <xf numFmtId="0" fontId="11" fillId="0" borderId="0" applyNumberFormat="0" applyFill="0" applyBorder="0" applyAlignment="0" applyProtection="0">
      <alignment vertical="top"/>
      <protection locked="0"/>
    </xf>
    <xf numFmtId="0" fontId="87" fillId="0" borderId="0" applyNumberFormat="0" applyFill="0" applyBorder="0" applyAlignment="0" applyProtection="0">
      <alignment vertical="top"/>
      <protection locked="0"/>
    </xf>
    <xf numFmtId="0" fontId="88" fillId="0" borderId="10" applyNumberFormat="0">
      <alignment horizontal="right"/>
    </xf>
    <xf numFmtId="169" fontId="16" fillId="0" borderId="0"/>
    <xf numFmtId="0" fontId="56" fillId="0" borderId="0"/>
    <xf numFmtId="169" fontId="16" fillId="0" borderId="0"/>
    <xf numFmtId="169" fontId="16" fillId="0" borderId="0"/>
    <xf numFmtId="0" fontId="16" fillId="0" borderId="0"/>
    <xf numFmtId="0" fontId="16" fillId="0" borderId="0"/>
    <xf numFmtId="0" fontId="56" fillId="0" borderId="0"/>
    <xf numFmtId="0" fontId="56" fillId="0" borderId="0"/>
    <xf numFmtId="0" fontId="56" fillId="0" borderId="0"/>
    <xf numFmtId="0" fontId="56" fillId="0" borderId="0"/>
    <xf numFmtId="0" fontId="56" fillId="0" borderId="0"/>
    <xf numFmtId="0" fontId="56" fillId="0" borderId="0"/>
    <xf numFmtId="166" fontId="16" fillId="0" borderId="0"/>
    <xf numFmtId="166" fontId="16" fillId="0" borderId="0"/>
    <xf numFmtId="166" fontId="16" fillId="0" borderId="0"/>
    <xf numFmtId="166" fontId="16" fillId="0" borderId="0"/>
    <xf numFmtId="166" fontId="16" fillId="0" borderId="0"/>
    <xf numFmtId="166" fontId="16" fillId="0" borderId="0"/>
    <xf numFmtId="5" fontId="16" fillId="0" borderId="0"/>
    <xf numFmtId="167" fontId="16" fillId="0" borderId="0"/>
    <xf numFmtId="0" fontId="56" fillId="0" borderId="0"/>
    <xf numFmtId="0" fontId="56" fillId="0" borderId="0"/>
    <xf numFmtId="0" fontId="86" fillId="0" borderId="0"/>
    <xf numFmtId="0" fontId="56" fillId="0" borderId="0"/>
    <xf numFmtId="0" fontId="56" fillId="0" borderId="0"/>
    <xf numFmtId="0" fontId="56" fillId="0" borderId="0"/>
    <xf numFmtId="0" fontId="56" fillId="0" borderId="0"/>
    <xf numFmtId="171" fontId="16" fillId="0" borderId="0"/>
    <xf numFmtId="171" fontId="16" fillId="0" borderId="0"/>
    <xf numFmtId="5" fontId="16" fillId="0" borderId="0"/>
    <xf numFmtId="175" fontId="16" fillId="0" borderId="0"/>
    <xf numFmtId="175" fontId="16" fillId="0" borderId="0"/>
    <xf numFmtId="0" fontId="56" fillId="0" borderId="0"/>
    <xf numFmtId="167" fontId="16" fillId="0" borderId="0"/>
    <xf numFmtId="0" fontId="16" fillId="0" borderId="0"/>
    <xf numFmtId="0" fontId="69" fillId="3" borderId="8" applyNumberFormat="0" applyFont="0" applyAlignment="0" applyProtection="0"/>
    <xf numFmtId="9" fontId="56" fillId="0" borderId="0" applyFont="0" applyFill="0" applyBorder="0" applyAlignment="0" applyProtection="0"/>
    <xf numFmtId="167" fontId="16" fillId="0" borderId="0"/>
    <xf numFmtId="169" fontId="16" fillId="0" borderId="0"/>
    <xf numFmtId="0" fontId="6" fillId="0" borderId="0"/>
    <xf numFmtId="0" fontId="6" fillId="0" borderId="0"/>
    <xf numFmtId="0" fontId="56" fillId="0" borderId="0"/>
    <xf numFmtId="165" fontId="56" fillId="0" borderId="0" applyFont="0" applyFill="0" applyBorder="0" applyAlignment="0" applyProtection="0"/>
    <xf numFmtId="0" fontId="56" fillId="0" borderId="0"/>
    <xf numFmtId="0" fontId="56" fillId="0" borderId="0"/>
    <xf numFmtId="0" fontId="56" fillId="0" borderId="0"/>
    <xf numFmtId="0" fontId="6" fillId="0" borderId="0"/>
    <xf numFmtId="0" fontId="56" fillId="0" borderId="0"/>
    <xf numFmtId="0" fontId="56" fillId="0" borderId="0"/>
    <xf numFmtId="0" fontId="5" fillId="0" borderId="0"/>
    <xf numFmtId="0" fontId="5" fillId="0" borderId="0"/>
    <xf numFmtId="167" fontId="16" fillId="0" borderId="0"/>
    <xf numFmtId="0" fontId="16" fillId="0" borderId="0"/>
    <xf numFmtId="168" fontId="16" fillId="0" borderId="0"/>
    <xf numFmtId="0" fontId="56" fillId="0" borderId="0"/>
    <xf numFmtId="0" fontId="56" fillId="0" borderId="0"/>
    <xf numFmtId="5" fontId="16" fillId="0" borderId="0"/>
    <xf numFmtId="0" fontId="16" fillId="0" borderId="0"/>
    <xf numFmtId="0" fontId="86" fillId="0" borderId="0"/>
    <xf numFmtId="0" fontId="56" fillId="0" borderId="0"/>
    <xf numFmtId="0" fontId="56" fillId="0" borderId="0"/>
    <xf numFmtId="0" fontId="86" fillId="0" borderId="0"/>
    <xf numFmtId="5" fontId="16" fillId="0" borderId="0"/>
    <xf numFmtId="5" fontId="16" fillId="0" borderId="0"/>
    <xf numFmtId="5" fontId="16" fillId="0" borderId="0"/>
    <xf numFmtId="5" fontId="16" fillId="0" borderId="0"/>
    <xf numFmtId="5" fontId="16" fillId="0" borderId="0"/>
    <xf numFmtId="166" fontId="16" fillId="0" borderId="0"/>
    <xf numFmtId="166" fontId="16" fillId="0" borderId="0"/>
    <xf numFmtId="0" fontId="5" fillId="0" borderId="0"/>
    <xf numFmtId="0" fontId="16" fillId="0" borderId="0"/>
    <xf numFmtId="0" fontId="56" fillId="0" borderId="0"/>
    <xf numFmtId="0" fontId="56" fillId="0" borderId="0"/>
    <xf numFmtId="0" fontId="7" fillId="0" borderId="0"/>
    <xf numFmtId="0" fontId="4" fillId="0" borderId="0"/>
    <xf numFmtId="0" fontId="4" fillId="0" borderId="0"/>
    <xf numFmtId="0" fontId="120" fillId="0" borderId="0"/>
    <xf numFmtId="0" fontId="3" fillId="0" borderId="0"/>
    <xf numFmtId="0" fontId="7" fillId="0" borderId="0"/>
    <xf numFmtId="0" fontId="135" fillId="0" borderId="0">
      <alignment vertical="center"/>
    </xf>
    <xf numFmtId="0" fontId="7" fillId="0" borderId="0"/>
    <xf numFmtId="0" fontId="3" fillId="0" borderId="0"/>
    <xf numFmtId="0" fontId="7" fillId="0" borderId="0"/>
    <xf numFmtId="0" fontId="7" fillId="0" borderId="0"/>
    <xf numFmtId="0" fontId="2" fillId="0" borderId="0"/>
    <xf numFmtId="0" fontId="7" fillId="0" borderId="0"/>
    <xf numFmtId="0" fontId="7" fillId="0" borderId="0"/>
    <xf numFmtId="0" fontId="7" fillId="0" borderId="0"/>
    <xf numFmtId="0" fontId="7" fillId="0" borderId="0"/>
    <xf numFmtId="0" fontId="7" fillId="0" borderId="0"/>
    <xf numFmtId="0" fontId="1" fillId="0" borderId="0"/>
  </cellStyleXfs>
  <cellXfs count="1794">
    <xf numFmtId="167" fontId="0" fillId="0" borderId="0" xfId="0"/>
    <xf numFmtId="167" fontId="0" fillId="0" borderId="0" xfId="0" applyNumberFormat="1" applyAlignment="1" applyProtection="1">
      <alignment horizontal="left"/>
    </xf>
    <xf numFmtId="167" fontId="0" fillId="0" borderId="0" xfId="0" applyNumberFormat="1" applyAlignment="1" applyProtection="1">
      <alignment horizontal="center"/>
    </xf>
    <xf numFmtId="167" fontId="0" fillId="0" borderId="0" xfId="0" applyAlignment="1"/>
    <xf numFmtId="167" fontId="0" fillId="0" borderId="0" xfId="0" applyAlignment="1">
      <alignment horizontal="center"/>
    </xf>
    <xf numFmtId="167" fontId="0" fillId="0" borderId="0" xfId="0" applyNumberFormat="1" applyAlignment="1" applyProtection="1">
      <alignment horizontal="fill"/>
    </xf>
    <xf numFmtId="167" fontId="0" fillId="0" borderId="0" xfId="0" applyNumberFormat="1" applyAlignment="1" applyProtection="1">
      <alignment horizontal="right"/>
    </xf>
    <xf numFmtId="167" fontId="0" fillId="0" borderId="0" xfId="0" applyNumberFormat="1" applyAlignment="1" applyProtection="1"/>
    <xf numFmtId="167" fontId="0" fillId="0" borderId="0" xfId="0" applyNumberFormat="1" applyProtection="1"/>
    <xf numFmtId="167" fontId="0" fillId="0" borderId="0" xfId="0" applyAlignment="1">
      <alignment horizontal="left"/>
    </xf>
    <xf numFmtId="169" fontId="0" fillId="0" borderId="0" xfId="0" applyNumberFormat="1" applyProtection="1"/>
    <xf numFmtId="171" fontId="0" fillId="0" borderId="0" xfId="0" applyNumberFormat="1" applyProtection="1"/>
    <xf numFmtId="172" fontId="0" fillId="0" borderId="0" xfId="0" applyNumberFormat="1" applyProtection="1"/>
    <xf numFmtId="171" fontId="0" fillId="0" borderId="0" xfId="0" applyNumberFormat="1" applyAlignment="1" applyProtection="1">
      <alignment horizontal="fill"/>
    </xf>
    <xf numFmtId="171" fontId="0" fillId="0" borderId="0" xfId="0" applyNumberFormat="1" applyAlignment="1" applyProtection="1">
      <alignment horizontal="left"/>
    </xf>
    <xf numFmtId="173" fontId="0" fillId="0" borderId="0" xfId="0" applyNumberFormat="1" applyProtection="1"/>
    <xf numFmtId="169" fontId="0" fillId="0" borderId="0" xfId="0" applyNumberFormat="1" applyAlignment="1" applyProtection="1">
      <alignment horizontal="center"/>
    </xf>
    <xf numFmtId="167" fontId="0" fillId="0" borderId="0" xfId="0" applyNumberFormat="1" applyAlignment="1" applyProtection="1">
      <alignment vertical="center"/>
    </xf>
    <xf numFmtId="167" fontId="0" fillId="0" borderId="0" xfId="0" applyNumberFormat="1" applyAlignment="1" applyProtection="1">
      <alignment horizontal="left" wrapText="1"/>
    </xf>
    <xf numFmtId="170" fontId="0" fillId="0" borderId="0" xfId="0" applyNumberFormat="1" applyAlignment="1" applyProtection="1">
      <alignment horizontal="center"/>
    </xf>
    <xf numFmtId="167" fontId="0" fillId="0" borderId="0" xfId="0" applyAlignment="1">
      <alignment wrapText="1"/>
    </xf>
    <xf numFmtId="170" fontId="0" fillId="0" borderId="0" xfId="0" applyNumberFormat="1"/>
    <xf numFmtId="167" fontId="0" fillId="0" borderId="0" xfId="0" applyAlignment="1">
      <alignment horizontal="right"/>
    </xf>
    <xf numFmtId="167" fontId="15" fillId="0" borderId="0" xfId="0" applyNumberFormat="1" applyFont="1" applyAlignment="1" applyProtection="1">
      <alignment horizontal="left"/>
    </xf>
    <xf numFmtId="167" fontId="15" fillId="0" borderId="0" xfId="0" applyFont="1"/>
    <xf numFmtId="167" fontId="15" fillId="0" borderId="0" xfId="0" applyNumberFormat="1" applyFont="1" applyProtection="1"/>
    <xf numFmtId="167" fontId="15" fillId="0" borderId="0" xfId="0" applyFont="1" applyAlignment="1">
      <alignment horizontal="center"/>
    </xf>
    <xf numFmtId="167" fontId="15" fillId="0" borderId="0" xfId="0" applyNumberFormat="1" applyFont="1" applyAlignment="1" applyProtection="1">
      <alignment horizontal="fill"/>
    </xf>
    <xf numFmtId="167" fontId="15" fillId="0" borderId="0" xfId="0" applyNumberFormat="1" applyFont="1" applyAlignment="1" applyProtection="1">
      <alignment horizontal="right"/>
    </xf>
    <xf numFmtId="0" fontId="7" fillId="0" borderId="0" xfId="10"/>
    <xf numFmtId="17" fontId="7" fillId="0" borderId="0" xfId="10" quotePrefix="1" applyNumberFormat="1"/>
    <xf numFmtId="0" fontId="7" fillId="0" borderId="0" xfId="10" applyAlignment="1">
      <alignment wrapText="1"/>
    </xf>
    <xf numFmtId="0" fontId="7" fillId="0" borderId="0" xfId="10" applyFont="1"/>
    <xf numFmtId="0" fontId="7" fillId="0" borderId="0" xfId="10" applyFont="1" applyAlignment="1">
      <alignment wrapText="1"/>
    </xf>
    <xf numFmtId="2" fontId="7" fillId="0" borderId="0" xfId="10" applyNumberFormat="1"/>
    <xf numFmtId="0" fontId="19" fillId="0" borderId="0" xfId="10" applyFont="1" applyAlignment="1">
      <alignment wrapText="1"/>
    </xf>
    <xf numFmtId="0" fontId="19" fillId="0" borderId="0" xfId="10" applyFont="1"/>
    <xf numFmtId="169" fontId="0" fillId="0" borderId="0" xfId="0" applyNumberFormat="1"/>
    <xf numFmtId="167" fontId="20" fillId="0" borderId="0" xfId="0" applyNumberFormat="1" applyFont="1" applyProtection="1"/>
    <xf numFmtId="167" fontId="16" fillId="0" borderId="0" xfId="0" applyFont="1" applyAlignment="1"/>
    <xf numFmtId="167" fontId="16" fillId="0" borderId="0" xfId="0" applyFont="1"/>
    <xf numFmtId="167" fontId="0" fillId="0" borderId="0" xfId="0" quotePrefix="1"/>
    <xf numFmtId="167" fontId="16" fillId="0" borderId="0" xfId="0" quotePrefix="1" applyFont="1"/>
    <xf numFmtId="167" fontId="15" fillId="0" borderId="0" xfId="0" applyNumberFormat="1" applyFont="1" applyAlignment="1" applyProtection="1">
      <alignment horizontal="center"/>
    </xf>
    <xf numFmtId="167" fontId="16" fillId="0" borderId="0" xfId="0" applyNumberFormat="1" applyFont="1" applyProtection="1"/>
    <xf numFmtId="167" fontId="0" fillId="0" borderId="0" xfId="0" quotePrefix="1" applyNumberFormat="1" applyAlignment="1" applyProtection="1">
      <alignment horizontal="fill"/>
    </xf>
    <xf numFmtId="167" fontId="16" fillId="0" borderId="0" xfId="0" applyFont="1" applyAlignment="1">
      <alignment horizontal="left"/>
    </xf>
    <xf numFmtId="167" fontId="15" fillId="0" borderId="0" xfId="0" applyFont="1" applyAlignment="1"/>
    <xf numFmtId="169" fontId="16" fillId="0" borderId="0" xfId="0" applyNumberFormat="1" applyFont="1"/>
    <xf numFmtId="172" fontId="16" fillId="0" borderId="0" xfId="0" applyNumberFormat="1" applyFont="1"/>
    <xf numFmtId="171" fontId="16" fillId="0" borderId="0" xfId="0" applyNumberFormat="1" applyFont="1"/>
    <xf numFmtId="167" fontId="15" fillId="0" borderId="0" xfId="0" applyFont="1" applyAlignment="1">
      <alignment horizontal="left"/>
    </xf>
    <xf numFmtId="0" fontId="17" fillId="0" borderId="0" xfId="10" applyFont="1"/>
    <xf numFmtId="0" fontId="17" fillId="0" borderId="0" xfId="10" applyFont="1" applyAlignment="1">
      <alignment horizontal="center"/>
    </xf>
    <xf numFmtId="0" fontId="21" fillId="0" borderId="0" xfId="10" applyFont="1" applyAlignment="1">
      <alignment horizontal="center"/>
    </xf>
    <xf numFmtId="167" fontId="20" fillId="0" borderId="0" xfId="0" applyFont="1"/>
    <xf numFmtId="0" fontId="17" fillId="0" borderId="0" xfId="10" applyFont="1" applyAlignment="1">
      <alignment vertical="center" wrapText="1"/>
    </xf>
    <xf numFmtId="167" fontId="27" fillId="0" borderId="0" xfId="0" applyFont="1" applyBorder="1"/>
    <xf numFmtId="167" fontId="27" fillId="0" borderId="0" xfId="0" applyFont="1" applyBorder="1" applyAlignment="1"/>
    <xf numFmtId="167" fontId="27" fillId="0" borderId="0" xfId="0" applyFont="1" applyBorder="1" applyAlignment="1">
      <alignment horizontal="center"/>
    </xf>
    <xf numFmtId="167" fontId="0" fillId="0" borderId="0" xfId="0" applyFill="1" applyBorder="1"/>
    <xf numFmtId="167" fontId="0" fillId="0" borderId="0" xfId="0" applyBorder="1" applyAlignment="1">
      <alignment horizontal="center"/>
    </xf>
    <xf numFmtId="167" fontId="32" fillId="0" borderId="0" xfId="0" applyFont="1"/>
    <xf numFmtId="167" fontId="31" fillId="0" borderId="0" xfId="0" applyFont="1"/>
    <xf numFmtId="167" fontId="0" fillId="0" borderId="0" xfId="0" applyBorder="1" applyAlignment="1"/>
    <xf numFmtId="167" fontId="0" fillId="0" borderId="0" xfId="0" applyNumberFormat="1" applyBorder="1" applyAlignment="1" applyProtection="1">
      <alignment horizontal="left"/>
    </xf>
    <xf numFmtId="167" fontId="0" fillId="0" borderId="0" xfId="0" applyBorder="1"/>
    <xf numFmtId="167" fontId="0" fillId="0" borderId="0" xfId="0" applyBorder="1" applyAlignment="1">
      <alignment horizontal="left"/>
    </xf>
    <xf numFmtId="167" fontId="0" fillId="0" borderId="0" xfId="0" applyNumberFormat="1" applyBorder="1" applyAlignment="1" applyProtection="1">
      <alignment horizontal="fill"/>
    </xf>
    <xf numFmtId="167" fontId="0" fillId="0" borderId="0" xfId="0" applyNumberFormat="1" applyBorder="1" applyAlignment="1" applyProtection="1"/>
    <xf numFmtId="167" fontId="0" fillId="0" borderId="0" xfId="0" applyNumberFormat="1" applyBorder="1" applyProtection="1"/>
    <xf numFmtId="167" fontId="0" fillId="0" borderId="0" xfId="0" applyNumberFormat="1" applyBorder="1" applyAlignment="1" applyProtection="1">
      <alignment horizontal="right"/>
    </xf>
    <xf numFmtId="167" fontId="15" fillId="0" borderId="0" xfId="0" applyFont="1" applyBorder="1"/>
    <xf numFmtId="167" fontId="15" fillId="0" borderId="0" xfId="0" applyFont="1" applyBorder="1" applyAlignment="1">
      <alignment horizontal="left"/>
    </xf>
    <xf numFmtId="167" fontId="0" fillId="0" borderId="1" xfId="0" applyBorder="1"/>
    <xf numFmtId="167" fontId="34" fillId="0" borderId="0" xfId="0" applyFont="1"/>
    <xf numFmtId="167" fontId="35" fillId="0" borderId="0" xfId="0" applyFont="1"/>
    <xf numFmtId="0" fontId="36" fillId="0" borderId="0" xfId="10" applyFont="1"/>
    <xf numFmtId="2" fontId="36" fillId="0" borderId="0" xfId="10" applyNumberFormat="1" applyFont="1"/>
    <xf numFmtId="167" fontId="0" fillId="0" borderId="0" xfId="0" applyAlignment="1">
      <alignment vertical="top"/>
    </xf>
    <xf numFmtId="167" fontId="0" fillId="0" borderId="0" xfId="0" applyNumberFormat="1" applyBorder="1" applyAlignment="1" applyProtection="1">
      <alignment horizontal="center"/>
    </xf>
    <xf numFmtId="167" fontId="8" fillId="0" borderId="0" xfId="0" applyNumberFormat="1" applyFont="1" applyBorder="1" applyAlignment="1" applyProtection="1">
      <alignment horizontal="center"/>
    </xf>
    <xf numFmtId="167" fontId="9" fillId="0" borderId="0" xfId="0" applyNumberFormat="1" applyFont="1" applyBorder="1" applyAlignment="1" applyProtection="1">
      <alignment horizontal="left"/>
    </xf>
    <xf numFmtId="167" fontId="10" fillId="0" borderId="0" xfId="0" applyNumberFormat="1" applyFont="1" applyBorder="1" applyProtection="1"/>
    <xf numFmtId="168" fontId="0" fillId="0" borderId="0" xfId="0" applyNumberFormat="1" applyBorder="1" applyProtection="1"/>
    <xf numFmtId="167" fontId="0" fillId="0" borderId="0" xfId="0" applyBorder="1" applyAlignment="1" applyProtection="1">
      <alignment horizontal="left"/>
    </xf>
    <xf numFmtId="168" fontId="0" fillId="0" borderId="0" xfId="0" applyNumberFormat="1" applyBorder="1" applyAlignment="1" applyProtection="1">
      <alignment horizontal="center"/>
    </xf>
    <xf numFmtId="167" fontId="16" fillId="0" borderId="0" xfId="0" applyNumberFormat="1" applyFont="1" applyAlignment="1" applyProtection="1">
      <alignment horizontal="right"/>
    </xf>
    <xf numFmtId="167" fontId="40" fillId="0" borderId="0" xfId="0" applyNumberFormat="1" applyFont="1" applyBorder="1" applyAlignment="1" applyProtection="1">
      <alignment horizontal="left" wrapText="1"/>
    </xf>
    <xf numFmtId="169" fontId="0" fillId="0" borderId="0" xfId="0" applyNumberFormat="1" applyBorder="1" applyProtection="1"/>
    <xf numFmtId="170" fontId="0" fillId="0" borderId="0" xfId="0" applyNumberFormat="1" applyBorder="1" applyAlignment="1" applyProtection="1">
      <alignment horizontal="center"/>
    </xf>
    <xf numFmtId="170" fontId="0" fillId="0" borderId="0" xfId="0" applyNumberFormat="1" applyBorder="1" applyAlignment="1" applyProtection="1">
      <alignment horizontal="left"/>
    </xf>
    <xf numFmtId="167" fontId="15" fillId="0" borderId="0" xfId="0" applyNumberFormat="1" applyFont="1" applyBorder="1" applyAlignment="1" applyProtection="1">
      <alignment horizontal="left"/>
    </xf>
    <xf numFmtId="167" fontId="15" fillId="0" borderId="0" xfId="0" applyNumberFormat="1" applyFont="1" applyBorder="1" applyAlignment="1" applyProtection="1">
      <alignment horizontal="left" wrapText="1"/>
    </xf>
    <xf numFmtId="167" fontId="0" fillId="0" borderId="0" xfId="0" applyNumberFormat="1" applyBorder="1" applyAlignment="1" applyProtection="1">
      <alignment horizontal="left" wrapText="1"/>
    </xf>
    <xf numFmtId="170" fontId="0" fillId="0" borderId="0" xfId="0" applyNumberFormat="1" applyBorder="1" applyAlignment="1">
      <alignment horizontal="center" vertical="top"/>
    </xf>
    <xf numFmtId="170" fontId="16" fillId="0" borderId="0" xfId="0" applyNumberFormat="1" applyFont="1" applyBorder="1" applyAlignment="1">
      <alignment horizontal="center"/>
    </xf>
    <xf numFmtId="167" fontId="0" fillId="0" borderId="0" xfId="0" applyNumberFormat="1" applyBorder="1" applyAlignment="1" applyProtection="1">
      <alignment horizontal="left" vertical="top" wrapText="1"/>
    </xf>
    <xf numFmtId="170" fontId="0" fillId="0" borderId="0" xfId="0" applyNumberFormat="1" applyBorder="1"/>
    <xf numFmtId="171" fontId="0" fillId="0" borderId="0" xfId="0" applyNumberFormat="1" applyBorder="1" applyProtection="1"/>
    <xf numFmtId="172" fontId="0" fillId="0" borderId="0" xfId="0" applyNumberFormat="1" applyBorder="1" applyProtection="1"/>
    <xf numFmtId="170" fontId="0" fillId="0" borderId="0" xfId="0" applyNumberFormat="1" applyBorder="1" applyAlignment="1">
      <alignment horizontal="center"/>
    </xf>
    <xf numFmtId="168" fontId="0" fillId="0" borderId="0" xfId="0" applyNumberFormat="1" applyBorder="1" applyAlignment="1" applyProtection="1">
      <alignment horizontal="left"/>
    </xf>
    <xf numFmtId="168" fontId="0" fillId="0" borderId="0" xfId="0" applyNumberFormat="1" applyBorder="1" applyAlignment="1" applyProtection="1">
      <alignment horizontal="center" vertical="top"/>
    </xf>
    <xf numFmtId="167" fontId="15" fillId="0" borderId="0" xfId="0" applyFont="1" applyFill="1" applyBorder="1" applyAlignment="1">
      <alignment wrapText="1"/>
    </xf>
    <xf numFmtId="168" fontId="0" fillId="0" borderId="0" xfId="0" applyNumberFormat="1" applyBorder="1" applyAlignment="1">
      <alignment horizontal="center" vertical="top"/>
    </xf>
    <xf numFmtId="167" fontId="15" fillId="0" borderId="0" xfId="0" applyFont="1" applyFill="1" applyBorder="1"/>
    <xf numFmtId="167" fontId="20" fillId="0" borderId="0" xfId="0" applyFont="1" applyAlignment="1">
      <alignment horizontal="right"/>
    </xf>
    <xf numFmtId="167" fontId="16" fillId="0" borderId="0" xfId="0" applyFont="1" applyFill="1" applyBorder="1" applyAlignment="1">
      <alignment wrapText="1"/>
    </xf>
    <xf numFmtId="167" fontId="0" fillId="0" borderId="0" xfId="0" applyFill="1" applyBorder="1" applyAlignment="1">
      <alignment wrapText="1"/>
    </xf>
    <xf numFmtId="167" fontId="0" fillId="0" borderId="0" xfId="0" applyFill="1" applyBorder="1" applyAlignment="1">
      <alignment horizontal="left" vertical="top" wrapText="1"/>
    </xf>
    <xf numFmtId="167" fontId="15" fillId="0" borderId="0" xfId="0" applyFont="1" applyFill="1" applyBorder="1" applyAlignment="1">
      <alignment horizontal="left" vertical="top" wrapText="1"/>
    </xf>
    <xf numFmtId="167" fontId="0" fillId="0" borderId="0" xfId="0" applyBorder="1" applyAlignment="1">
      <alignment horizontal="center" vertical="top"/>
    </xf>
    <xf numFmtId="170" fontId="0" fillId="0" borderId="0" xfId="0" applyNumberFormat="1" applyBorder="1" applyAlignment="1" applyProtection="1">
      <alignment horizontal="center" vertical="top" wrapText="1"/>
    </xf>
    <xf numFmtId="167" fontId="0" fillId="0" borderId="0" xfId="0" applyNumberFormat="1" applyBorder="1" applyAlignment="1" applyProtection="1">
      <alignment horizontal="justify" vertical="top" wrapText="1"/>
    </xf>
    <xf numFmtId="171" fontId="0" fillId="0" borderId="0" xfId="0" applyNumberFormat="1" applyAlignment="1" applyProtection="1">
      <alignment horizontal="center"/>
    </xf>
    <xf numFmtId="173" fontId="0" fillId="0" borderId="0" xfId="0" applyNumberFormat="1" applyBorder="1" applyProtection="1"/>
    <xf numFmtId="167" fontId="10" fillId="0" borderId="0" xfId="0" applyFont="1" applyBorder="1"/>
    <xf numFmtId="169" fontId="0" fillId="0" borderId="0" xfId="0" applyNumberFormat="1" applyBorder="1" applyAlignment="1" applyProtection="1">
      <alignment horizontal="center"/>
    </xf>
    <xf numFmtId="168" fontId="0" fillId="0" borderId="0" xfId="0" applyNumberFormat="1" applyBorder="1" applyAlignment="1">
      <alignment horizontal="center"/>
    </xf>
    <xf numFmtId="167" fontId="0" fillId="0" borderId="0" xfId="0" applyBorder="1" applyAlignment="1">
      <alignment wrapText="1"/>
    </xf>
    <xf numFmtId="167" fontId="0" fillId="0" borderId="0" xfId="0" applyNumberFormat="1" applyBorder="1" applyAlignment="1" applyProtection="1">
      <alignment vertical="center"/>
    </xf>
    <xf numFmtId="167" fontId="0" fillId="0" borderId="0" xfId="0" applyNumberFormat="1" applyAlignment="1" applyProtection="1">
      <alignment horizontal="center" vertical="center"/>
    </xf>
    <xf numFmtId="167" fontId="10" fillId="0" borderId="0" xfId="0" applyNumberFormat="1" applyFont="1" applyBorder="1" applyAlignment="1" applyProtection="1">
      <alignment horizontal="left"/>
    </xf>
    <xf numFmtId="170" fontId="0" fillId="0" borderId="0" xfId="0" applyNumberFormat="1" applyBorder="1" applyAlignment="1" applyProtection="1">
      <alignment horizontal="center" vertical="top"/>
    </xf>
    <xf numFmtId="167" fontId="0" fillId="0" borderId="0" xfId="0" applyNumberFormat="1" applyAlignment="1" applyProtection="1">
      <alignment horizontal="right" vertical="top"/>
    </xf>
    <xf numFmtId="170" fontId="0" fillId="0" borderId="0" xfId="0" applyNumberFormat="1" applyBorder="1" applyAlignment="1">
      <alignment horizontal="center" vertical="top" wrapText="1"/>
    </xf>
    <xf numFmtId="167" fontId="41" fillId="0" borderId="0" xfId="0" applyFont="1" applyBorder="1"/>
    <xf numFmtId="167" fontId="41" fillId="0" borderId="0" xfId="0" applyFont="1" applyBorder="1" applyAlignment="1"/>
    <xf numFmtId="167" fontId="42" fillId="0" borderId="0" xfId="0" applyFont="1" applyBorder="1"/>
    <xf numFmtId="167" fontId="41" fillId="0" borderId="0" xfId="0" applyFont="1" applyBorder="1" applyAlignment="1">
      <alignment horizontal="center"/>
    </xf>
    <xf numFmtId="167" fontId="41" fillId="0" borderId="0" xfId="0" applyNumberFormat="1" applyFont="1" applyBorder="1" applyProtection="1"/>
    <xf numFmtId="167" fontId="41" fillId="0" borderId="0" xfId="0" applyFont="1" applyBorder="1" applyAlignment="1">
      <alignment horizontal="right"/>
    </xf>
    <xf numFmtId="167" fontId="43" fillId="0" borderId="0" xfId="0" applyFont="1" applyBorder="1" applyAlignment="1">
      <alignment wrapText="1"/>
    </xf>
    <xf numFmtId="167" fontId="41" fillId="0" borderId="0" xfId="0" applyFont="1" applyBorder="1" applyAlignment="1">
      <alignment wrapText="1"/>
    </xf>
    <xf numFmtId="173" fontId="41" fillId="0" borderId="0" xfId="0" applyNumberFormat="1" applyFont="1" applyBorder="1" applyAlignment="1"/>
    <xf numFmtId="167" fontId="41" fillId="0" borderId="0" xfId="0" applyNumberFormat="1" applyFont="1" applyBorder="1" applyAlignment="1"/>
    <xf numFmtId="167" fontId="41" fillId="0" borderId="0" xfId="0" applyNumberFormat="1" applyFont="1" applyBorder="1" applyAlignment="1" applyProtection="1">
      <alignment horizontal="fill"/>
    </xf>
    <xf numFmtId="167" fontId="43" fillId="0" borderId="0" xfId="0" applyFont="1" applyBorder="1"/>
    <xf numFmtId="167" fontId="41" fillId="0" borderId="0" xfId="0" applyFont="1" applyBorder="1" applyAlignment="1">
      <alignment horizontal="left"/>
    </xf>
    <xf numFmtId="167" fontId="44" fillId="0" borderId="0" xfId="0" applyFont="1" applyBorder="1" applyAlignment="1">
      <alignment horizontal="center" wrapText="1"/>
    </xf>
    <xf numFmtId="167" fontId="12" fillId="0" borderId="0" xfId="0" applyFont="1" applyBorder="1" applyAlignment="1">
      <alignment horizontal="center" wrapText="1"/>
    </xf>
    <xf numFmtId="2" fontId="12" fillId="0" borderId="0" xfId="0" applyNumberFormat="1" applyFont="1" applyBorder="1" applyAlignment="1">
      <alignment horizontal="center" vertical="center" wrapText="1"/>
    </xf>
    <xf numFmtId="167" fontId="28" fillId="0" borderId="0" xfId="0" applyFont="1" applyBorder="1" applyAlignment="1">
      <alignment horizontal="left" vertical="justify" wrapText="1"/>
    </xf>
    <xf numFmtId="167" fontId="28" fillId="0" borderId="0" xfId="0" applyFont="1" applyBorder="1"/>
    <xf numFmtId="167" fontId="12" fillId="0" borderId="0" xfId="0" applyFont="1" applyBorder="1" applyAlignment="1">
      <alignment horizontal="center" vertical="center" wrapText="1"/>
    </xf>
    <xf numFmtId="2" fontId="28" fillId="0" borderId="0" xfId="0" applyNumberFormat="1" applyFont="1" applyBorder="1"/>
    <xf numFmtId="174" fontId="12" fillId="0" borderId="0" xfId="0" applyNumberFormat="1" applyFont="1" applyBorder="1" applyAlignment="1">
      <alignment horizontal="center" vertical="center"/>
    </xf>
    <xf numFmtId="2" fontId="12" fillId="0" borderId="0" xfId="0" applyNumberFormat="1" applyFont="1" applyBorder="1" applyAlignment="1">
      <alignment horizontal="center" vertical="center"/>
    </xf>
    <xf numFmtId="167" fontId="12" fillId="0" borderId="0" xfId="0" applyFont="1" applyBorder="1" applyAlignment="1">
      <alignment horizontal="left" vertical="justify" wrapText="1"/>
    </xf>
    <xf numFmtId="167" fontId="28" fillId="0" borderId="0" xfId="0" applyFont="1" applyBorder="1" applyAlignment="1">
      <alignment horizontal="justify" vertical="justify" wrapText="1"/>
    </xf>
    <xf numFmtId="2" fontId="28" fillId="0" borderId="0" xfId="0" applyNumberFormat="1" applyFont="1" applyBorder="1" applyAlignment="1">
      <alignment horizontal="center" vertical="center"/>
    </xf>
    <xf numFmtId="167" fontId="28" fillId="0" borderId="0" xfId="0" applyFont="1" applyBorder="1" applyAlignment="1">
      <alignment horizontal="center" vertical="center"/>
    </xf>
    <xf numFmtId="167" fontId="28" fillId="0" borderId="0" xfId="0" applyFont="1" applyBorder="1" applyAlignment="1">
      <alignment horizontal="left" vertical="center"/>
    </xf>
    <xf numFmtId="2" fontId="24" fillId="0" borderId="0" xfId="0" applyNumberFormat="1" applyFont="1" applyBorder="1"/>
    <xf numFmtId="2" fontId="12" fillId="0" borderId="0" xfId="0" applyNumberFormat="1" applyFont="1" applyBorder="1"/>
    <xf numFmtId="167" fontId="12" fillId="0" borderId="0" xfId="0" applyFont="1" applyBorder="1" applyAlignment="1">
      <alignment horizontal="center" vertical="center"/>
    </xf>
    <xf numFmtId="167" fontId="12" fillId="0" borderId="0" xfId="0" applyFont="1" applyBorder="1" applyAlignment="1">
      <alignment horizontal="justify" vertical="justify" wrapText="1"/>
    </xf>
    <xf numFmtId="2" fontId="46" fillId="0" borderId="0" xfId="0" applyNumberFormat="1" applyFont="1" applyBorder="1"/>
    <xf numFmtId="167" fontId="28" fillId="0" borderId="0" xfId="0" applyFont="1" applyBorder="1" applyAlignment="1">
      <alignment horizontal="right"/>
    </xf>
    <xf numFmtId="2" fontId="28" fillId="0" borderId="0" xfId="0" quotePrefix="1" applyNumberFormat="1" applyFont="1" applyBorder="1"/>
    <xf numFmtId="2" fontId="28" fillId="0" borderId="0" xfId="0" applyNumberFormat="1" applyFont="1" applyBorder="1" applyAlignment="1">
      <alignment horizontal="right" vertical="center"/>
    </xf>
    <xf numFmtId="167" fontId="12" fillId="0" borderId="0" xfId="0" applyFont="1" applyBorder="1"/>
    <xf numFmtId="167" fontId="12" fillId="0" borderId="0" xfId="0" applyFont="1" applyBorder="1" applyAlignment="1">
      <alignment wrapText="1"/>
    </xf>
    <xf numFmtId="167" fontId="28" fillId="0" borderId="0" xfId="0" applyFont="1" applyBorder="1" applyAlignment="1">
      <alignment wrapText="1"/>
    </xf>
    <xf numFmtId="167" fontId="28" fillId="0" borderId="0" xfId="0" applyFont="1" applyBorder="1" applyAlignment="1">
      <alignment horizontal="right" wrapText="1"/>
    </xf>
    <xf numFmtId="167" fontId="12" fillId="0" borderId="0" xfId="0" applyFont="1" applyBorder="1" applyAlignment="1">
      <alignment horizontal="left" vertical="center" wrapText="1"/>
    </xf>
    <xf numFmtId="167" fontId="12" fillId="0" borderId="0" xfId="0" applyFont="1" applyBorder="1" applyAlignment="1">
      <alignment horizontal="left" wrapText="1"/>
    </xf>
    <xf numFmtId="167" fontId="47" fillId="0" borderId="0" xfId="0" applyNumberFormat="1" applyFont="1" applyAlignment="1" applyProtection="1">
      <alignment horizontal="center" vertical="center"/>
    </xf>
    <xf numFmtId="170" fontId="30" fillId="0" borderId="0" xfId="0" applyNumberFormat="1" applyFont="1" applyAlignment="1" applyProtection="1">
      <alignment horizontal="center"/>
    </xf>
    <xf numFmtId="167" fontId="48" fillId="0" borderId="0" xfId="0" applyFont="1" applyAlignment="1">
      <alignment horizontal="right" vertical="top"/>
    </xf>
    <xf numFmtId="167" fontId="14" fillId="0" borderId="0" xfId="0" applyFont="1" applyBorder="1" applyAlignment="1">
      <alignment horizontal="justify" vertical="top" wrapText="1"/>
    </xf>
    <xf numFmtId="167" fontId="50" fillId="0" borderId="0" xfId="0" applyFont="1"/>
    <xf numFmtId="168" fontId="25" fillId="0" borderId="0" xfId="0" applyNumberFormat="1" applyFont="1" applyAlignment="1">
      <alignment vertical="top"/>
    </xf>
    <xf numFmtId="167" fontId="0" fillId="0" borderId="0" xfId="0" applyAlignment="1">
      <alignment vertical="top" wrapText="1"/>
    </xf>
    <xf numFmtId="167" fontId="0" fillId="0" borderId="0" xfId="0" applyAlignment="1">
      <alignment horizontal="fill"/>
    </xf>
    <xf numFmtId="170" fontId="25" fillId="0" borderId="0" xfId="0" applyNumberFormat="1" applyFont="1"/>
    <xf numFmtId="172" fontId="0" fillId="0" borderId="0" xfId="0" applyNumberFormat="1" applyAlignment="1">
      <alignment horizontal="center"/>
    </xf>
    <xf numFmtId="167" fontId="0" fillId="0" borderId="0" xfId="0" applyAlignment="1">
      <alignment horizontal="fill" vertical="top"/>
    </xf>
    <xf numFmtId="167" fontId="0" fillId="0" borderId="0" xfId="0" applyAlignment="1">
      <alignment horizontal="fill" vertical="top" wrapText="1"/>
    </xf>
    <xf numFmtId="167" fontId="0" fillId="0" borderId="0" xfId="0" applyNumberFormat="1" applyAlignment="1">
      <alignment vertical="top" wrapText="1"/>
    </xf>
    <xf numFmtId="170" fontId="51" fillId="0" borderId="0" xfId="0" applyNumberFormat="1" applyFont="1" applyAlignment="1">
      <alignment vertical="top"/>
    </xf>
    <xf numFmtId="167" fontId="35" fillId="0" borderId="0" xfId="0" applyFont="1" applyAlignment="1"/>
    <xf numFmtId="167" fontId="35" fillId="0" borderId="0" xfId="0" applyFont="1" applyAlignment="1">
      <alignment wrapText="1"/>
    </xf>
    <xf numFmtId="167" fontId="35" fillId="0" borderId="0" xfId="0" applyFont="1" applyAlignment="1">
      <alignment horizontal="center"/>
    </xf>
    <xf numFmtId="167" fontId="35" fillId="0" borderId="0" xfId="0" quotePrefix="1" applyFont="1" applyAlignment="1">
      <alignment vertical="top"/>
    </xf>
    <xf numFmtId="167" fontId="35" fillId="0" borderId="0" xfId="0" quotePrefix="1" applyFont="1"/>
    <xf numFmtId="170" fontId="15" fillId="0" borderId="0" xfId="0" applyNumberFormat="1" applyFont="1" applyAlignment="1">
      <alignment vertical="top"/>
    </xf>
    <xf numFmtId="167" fontId="16" fillId="0" borderId="0" xfId="0" applyFont="1" applyAlignment="1">
      <alignment horizontal="left" vertical="top" wrapText="1"/>
    </xf>
    <xf numFmtId="167" fontId="16" fillId="0" borderId="0" xfId="0" applyFont="1" applyAlignment="1">
      <alignment horizontal="center"/>
    </xf>
    <xf numFmtId="167" fontId="16" fillId="0" borderId="0" xfId="0" applyFont="1" applyAlignment="1">
      <alignment vertical="top"/>
    </xf>
    <xf numFmtId="168" fontId="15" fillId="0" borderId="0" xfId="0" applyNumberFormat="1" applyFont="1"/>
    <xf numFmtId="168" fontId="0" fillId="0" borderId="0" xfId="0" applyNumberFormat="1" applyAlignment="1">
      <alignment vertical="top"/>
    </xf>
    <xf numFmtId="170" fontId="0" fillId="0" borderId="0" xfId="0" applyNumberFormat="1" applyAlignment="1">
      <alignment vertical="top"/>
    </xf>
    <xf numFmtId="168" fontId="25" fillId="0" borderId="0" xfId="0" applyNumberFormat="1" applyFont="1"/>
    <xf numFmtId="167" fontId="25" fillId="0" borderId="0" xfId="0" applyFont="1"/>
    <xf numFmtId="167" fontId="15" fillId="0" borderId="0" xfId="0" applyFont="1" applyBorder="1" applyAlignment="1">
      <alignment horizontal="center"/>
    </xf>
    <xf numFmtId="167" fontId="15" fillId="0" borderId="0" xfId="0" applyFont="1" applyBorder="1" applyAlignment="1">
      <alignment horizontal="left" vertical="top" wrapText="1"/>
    </xf>
    <xf numFmtId="167" fontId="0" fillId="0" borderId="0" xfId="0" applyBorder="1" applyAlignment="1">
      <alignment horizontal="left" vertical="top" wrapText="1"/>
    </xf>
    <xf numFmtId="167" fontId="0" fillId="0" borderId="0" xfId="0" applyBorder="1" applyAlignment="1">
      <alignment horizontal="left" vertical="top"/>
    </xf>
    <xf numFmtId="167" fontId="20" fillId="0" borderId="0" xfId="0" applyFont="1" applyBorder="1" applyAlignment="1">
      <alignment horizontal="left" vertical="top"/>
    </xf>
    <xf numFmtId="167" fontId="32" fillId="0" borderId="0" xfId="0" applyFont="1" applyBorder="1" applyAlignment="1">
      <alignment horizontal="left" vertical="top"/>
    </xf>
    <xf numFmtId="169" fontId="0" fillId="0" borderId="0" xfId="0" applyNumberFormat="1" applyBorder="1" applyAlignment="1">
      <alignment horizontal="left" vertical="top"/>
    </xf>
    <xf numFmtId="12" fontId="0" fillId="0" borderId="0" xfId="0" applyNumberFormat="1" applyBorder="1" applyAlignment="1">
      <alignment horizontal="left" vertical="top"/>
    </xf>
    <xf numFmtId="167" fontId="0" fillId="0" borderId="0" xfId="0" applyBorder="1" applyAlignment="1">
      <alignment horizontal="right" vertical="top"/>
    </xf>
    <xf numFmtId="167" fontId="52" fillId="0" borderId="0" xfId="0" applyFont="1" applyBorder="1" applyAlignment="1">
      <alignment horizontal="left" vertical="top"/>
    </xf>
    <xf numFmtId="167" fontId="15" fillId="0" borderId="0" xfId="0" applyFont="1" applyBorder="1" applyAlignment="1">
      <alignment horizontal="right" vertical="top"/>
    </xf>
    <xf numFmtId="167" fontId="15" fillId="0" borderId="0" xfId="0" applyFont="1" applyBorder="1" applyAlignment="1">
      <alignment horizontal="left" vertical="top"/>
    </xf>
    <xf numFmtId="167" fontId="16" fillId="0" borderId="0" xfId="0" applyFont="1" applyBorder="1" applyAlignment="1">
      <alignment horizontal="left" vertical="top"/>
    </xf>
    <xf numFmtId="167" fontId="15" fillId="0" borderId="0" xfId="0" applyFont="1" applyBorder="1" applyAlignment="1">
      <alignment horizontal="left" wrapText="1"/>
    </xf>
    <xf numFmtId="167" fontId="15" fillId="0" borderId="0" xfId="0" applyFont="1" applyFill="1" applyBorder="1" applyAlignment="1">
      <alignment horizontal="left" vertical="top"/>
    </xf>
    <xf numFmtId="167" fontId="0" fillId="0" borderId="0" xfId="0" applyFill="1" applyBorder="1" applyAlignment="1">
      <alignment horizontal="left" vertical="top"/>
    </xf>
    <xf numFmtId="167" fontId="16" fillId="0" borderId="0" xfId="0" applyFont="1" applyBorder="1" applyAlignment="1">
      <alignment horizontal="right" vertical="top"/>
    </xf>
    <xf numFmtId="172" fontId="0" fillId="0" borderId="0" xfId="0" applyNumberFormat="1" applyBorder="1" applyAlignment="1">
      <alignment horizontal="left" vertical="top"/>
    </xf>
    <xf numFmtId="167" fontId="50" fillId="0" borderId="0" xfId="0" applyFont="1" applyBorder="1" applyAlignment="1">
      <alignment horizontal="left" vertical="top"/>
    </xf>
    <xf numFmtId="167" fontId="50" fillId="0" borderId="0" xfId="0" applyFont="1" applyBorder="1" applyAlignment="1">
      <alignment horizontal="center" vertical="top"/>
    </xf>
    <xf numFmtId="171" fontId="0" fillId="0" borderId="0" xfId="0" applyNumberFormat="1" applyBorder="1" applyAlignment="1">
      <alignment horizontal="left" vertical="top"/>
    </xf>
    <xf numFmtId="167" fontId="15" fillId="0" borderId="0" xfId="0" applyFont="1" applyBorder="1" applyAlignment="1">
      <alignment horizontal="center" vertical="top"/>
    </xf>
    <xf numFmtId="167" fontId="53" fillId="0" borderId="0" xfId="0" applyFont="1" applyBorder="1" applyAlignment="1">
      <alignment horizontal="left" vertical="top"/>
    </xf>
    <xf numFmtId="173" fontId="0" fillId="0" borderId="0" xfId="0" applyNumberFormat="1" applyBorder="1" applyAlignment="1">
      <alignment horizontal="left" vertical="top"/>
    </xf>
    <xf numFmtId="167" fontId="16" fillId="0" borderId="0" xfId="0" applyFont="1" applyBorder="1" applyAlignment="1">
      <alignment horizontal="left" vertical="top" wrapText="1"/>
    </xf>
    <xf numFmtId="167" fontId="31" fillId="0" borderId="0" xfId="0" applyFont="1" applyBorder="1" applyAlignment="1">
      <alignment horizontal="left" vertical="top"/>
    </xf>
    <xf numFmtId="172" fontId="0" fillId="0" borderId="0" xfId="0" applyNumberFormat="1" applyBorder="1"/>
    <xf numFmtId="167" fontId="15" fillId="0" borderId="0" xfId="0" applyNumberFormat="1" applyFont="1" applyBorder="1" applyAlignment="1">
      <alignment horizontal="left" vertical="top"/>
    </xf>
    <xf numFmtId="167" fontId="16" fillId="0" borderId="0" xfId="0" applyFont="1" applyAlignment="1">
      <alignment horizontal="right"/>
    </xf>
    <xf numFmtId="167" fontId="0" fillId="0" borderId="0" xfId="0" quotePrefix="1" applyBorder="1" applyAlignment="1">
      <alignment horizontal="left" vertical="top"/>
    </xf>
    <xf numFmtId="167" fontId="15" fillId="0" borderId="0" xfId="0" applyNumberFormat="1" applyFont="1" applyAlignment="1" applyProtection="1"/>
    <xf numFmtId="167" fontId="15" fillId="0" borderId="0" xfId="0" applyFont="1" applyAlignment="1">
      <alignment wrapText="1"/>
    </xf>
    <xf numFmtId="169" fontId="0" fillId="0" borderId="0" xfId="0" applyNumberFormat="1" applyAlignment="1">
      <alignment horizontal="right"/>
    </xf>
    <xf numFmtId="2" fontId="71" fillId="5" borderId="0" xfId="10" applyNumberFormat="1" applyFont="1" applyFill="1"/>
    <xf numFmtId="167" fontId="70" fillId="0" borderId="0" xfId="0" applyFont="1" applyBorder="1" applyAlignment="1">
      <alignment horizontal="left" vertical="top"/>
    </xf>
    <xf numFmtId="167" fontId="0" fillId="4" borderId="0" xfId="0" applyFill="1" applyBorder="1" applyAlignment="1">
      <alignment wrapText="1"/>
    </xf>
    <xf numFmtId="167" fontId="0" fillId="4" borderId="0" xfId="0" applyFill="1" applyBorder="1" applyAlignment="1">
      <alignment horizontal="left" vertical="top"/>
    </xf>
    <xf numFmtId="167" fontId="0" fillId="4" borderId="0" xfId="0" applyFill="1" applyBorder="1"/>
    <xf numFmtId="167" fontId="0" fillId="5" borderId="0" xfId="0" applyFill="1" applyBorder="1" applyAlignment="1">
      <alignment horizontal="left" vertical="top"/>
    </xf>
    <xf numFmtId="167" fontId="15" fillId="5" borderId="0" xfId="0" applyFont="1" applyFill="1" applyBorder="1" applyAlignment="1">
      <alignment horizontal="left" vertical="top"/>
    </xf>
    <xf numFmtId="167" fontId="0" fillId="5" borderId="0" xfId="0" applyFill="1" applyBorder="1"/>
    <xf numFmtId="167" fontId="0" fillId="4" borderId="0" xfId="0" applyFill="1" applyBorder="1" applyAlignment="1">
      <alignment horizontal="left" vertical="top" wrapText="1"/>
    </xf>
    <xf numFmtId="167" fontId="70" fillId="4" borderId="0" xfId="0" applyFont="1" applyFill="1" applyBorder="1" applyAlignment="1">
      <alignment horizontal="left" vertical="top"/>
    </xf>
    <xf numFmtId="167" fontId="20" fillId="4" borderId="0" xfId="0" applyFont="1" applyFill="1" applyBorder="1" applyAlignment="1">
      <alignment horizontal="left" vertical="top"/>
    </xf>
    <xf numFmtId="167" fontId="70" fillId="0" borderId="0" xfId="0" applyFont="1"/>
    <xf numFmtId="0" fontId="56" fillId="0" borderId="0" xfId="10" applyFont="1"/>
    <xf numFmtId="167" fontId="0" fillId="0" borderId="0" xfId="0" applyFont="1"/>
    <xf numFmtId="167" fontId="72" fillId="0" borderId="0" xfId="0" applyFont="1" applyBorder="1" applyAlignment="1">
      <alignment horizontal="left" vertical="top"/>
    </xf>
    <xf numFmtId="167" fontId="73" fillId="0" borderId="0" xfId="0" applyFont="1"/>
    <xf numFmtId="167" fontId="74" fillId="0" borderId="0" xfId="0" applyFont="1" applyBorder="1" applyAlignment="1">
      <alignment horizontal="left" vertical="top"/>
    </xf>
    <xf numFmtId="167" fontId="0" fillId="0" borderId="0" xfId="0" applyFont="1" applyBorder="1" applyAlignment="1">
      <alignment horizontal="left" vertical="top"/>
    </xf>
    <xf numFmtId="172" fontId="0" fillId="0" borderId="0" xfId="0" applyNumberFormat="1" applyFont="1" applyBorder="1" applyAlignment="1">
      <alignment horizontal="left" vertical="top"/>
    </xf>
    <xf numFmtId="167" fontId="0" fillId="0" borderId="0" xfId="0" applyBorder="1" applyAlignment="1">
      <alignment vertical="top" wrapText="1"/>
    </xf>
    <xf numFmtId="167" fontId="15" fillId="0" borderId="0" xfId="0" applyFont="1" applyBorder="1" applyAlignment="1">
      <alignment vertical="top"/>
    </xf>
    <xf numFmtId="167" fontId="0" fillId="0" borderId="0" xfId="0" applyBorder="1" applyAlignment="1">
      <alignment vertical="top"/>
    </xf>
    <xf numFmtId="167" fontId="15" fillId="0" borderId="0" xfId="0" applyFont="1" applyBorder="1" applyAlignment="1">
      <alignment horizontal="center" vertical="center"/>
    </xf>
    <xf numFmtId="167" fontId="59" fillId="0" borderId="0" xfId="0" applyFont="1" applyBorder="1" applyAlignment="1">
      <alignment horizontal="center" vertical="center"/>
    </xf>
    <xf numFmtId="167" fontId="75" fillId="0" borderId="0" xfId="0" applyFont="1" applyBorder="1" applyAlignment="1">
      <alignment horizontal="left" vertical="top"/>
    </xf>
    <xf numFmtId="167" fontId="60" fillId="0" borderId="0" xfId="0" applyFont="1" applyBorder="1" applyAlignment="1">
      <alignment horizontal="left" vertical="top" wrapText="1"/>
    </xf>
    <xf numFmtId="167" fontId="27" fillId="0" borderId="0" xfId="0" applyFont="1" applyBorder="1" applyAlignment="1">
      <alignment horizontal="left" vertical="top"/>
    </xf>
    <xf numFmtId="167" fontId="13" fillId="0" borderId="0" xfId="0" applyFont="1" applyBorder="1" applyAlignment="1">
      <alignment horizontal="left" vertical="top"/>
    </xf>
    <xf numFmtId="167" fontId="27" fillId="0" borderId="0" xfId="0" applyFont="1" applyBorder="1" applyAlignment="1">
      <alignment horizontal="right" vertical="top"/>
    </xf>
    <xf numFmtId="167" fontId="37" fillId="0" borderId="0" xfId="0" applyFont="1" applyBorder="1" applyAlignment="1">
      <alignment horizontal="right" vertical="top"/>
    </xf>
    <xf numFmtId="167" fontId="27" fillId="0" borderId="0" xfId="0" applyFont="1" applyBorder="1" applyAlignment="1">
      <alignment horizontal="left" vertical="top" wrapText="1"/>
    </xf>
    <xf numFmtId="167" fontId="13" fillId="0" borderId="0" xfId="0" applyFont="1" applyBorder="1" applyAlignment="1">
      <alignment horizontal="right" vertical="top"/>
    </xf>
    <xf numFmtId="167" fontId="61" fillId="0" borderId="0" xfId="0" applyFont="1" applyBorder="1" applyAlignment="1">
      <alignment horizontal="left" vertical="top"/>
    </xf>
    <xf numFmtId="167" fontId="76" fillId="0" borderId="0" xfId="0" applyFont="1" applyBorder="1" applyAlignment="1">
      <alignment horizontal="left" vertical="top"/>
    </xf>
    <xf numFmtId="167" fontId="77" fillId="0" borderId="0" xfId="0" applyFont="1" applyBorder="1" applyAlignment="1">
      <alignment horizontal="left" vertical="top"/>
    </xf>
    <xf numFmtId="172" fontId="77" fillId="0" borderId="0" xfId="0" applyNumberFormat="1" applyFont="1" applyBorder="1" applyAlignment="1">
      <alignment horizontal="left" vertical="top"/>
    </xf>
    <xf numFmtId="167" fontId="33" fillId="0" borderId="0" xfId="0" applyFont="1" applyBorder="1" applyAlignment="1">
      <alignment horizontal="right" vertical="top"/>
    </xf>
    <xf numFmtId="167" fontId="0" fillId="0" borderId="0" xfId="0" applyFont="1" applyBorder="1" applyAlignment="1">
      <alignment horizontal="left" vertical="top" wrapText="1"/>
    </xf>
    <xf numFmtId="167" fontId="15" fillId="0" borderId="0" xfId="0" applyFont="1" applyBorder="1" applyAlignment="1">
      <alignment horizontal="left" vertical="center"/>
    </xf>
    <xf numFmtId="167" fontId="80" fillId="0" borderId="0" xfId="0" applyFont="1"/>
    <xf numFmtId="167" fontId="78" fillId="0" borderId="0" xfId="0" applyFont="1" applyBorder="1" applyAlignment="1">
      <alignment horizontal="left" vertical="top"/>
    </xf>
    <xf numFmtId="167" fontId="81" fillId="0" borderId="0" xfId="0" applyFont="1"/>
    <xf numFmtId="167" fontId="81" fillId="0" borderId="0" xfId="0" applyFont="1" applyAlignment="1">
      <alignment horizontal="center"/>
    </xf>
    <xf numFmtId="167" fontId="70" fillId="5" borderId="0" xfId="0" applyFont="1" applyFill="1" applyBorder="1" applyAlignment="1">
      <alignment horizontal="left" vertical="top"/>
    </xf>
    <xf numFmtId="167" fontId="79" fillId="6" borderId="0" xfId="0" applyFont="1" applyFill="1" applyBorder="1" applyAlignment="1">
      <alignment horizontal="left" vertical="top"/>
    </xf>
    <xf numFmtId="167" fontId="23" fillId="0" borderId="0" xfId="0" applyNumberFormat="1" applyFont="1" applyAlignment="1">
      <alignment horizontal="center"/>
    </xf>
    <xf numFmtId="167" fontId="22" fillId="0" borderId="0" xfId="0" applyNumberFormat="1" applyFont="1"/>
    <xf numFmtId="167" fontId="22" fillId="0" borderId="0" xfId="0" applyNumberFormat="1" applyFont="1" applyAlignment="1">
      <alignment horizontal="center"/>
    </xf>
    <xf numFmtId="167" fontId="22" fillId="0" borderId="0" xfId="0" applyNumberFormat="1" applyFont="1" applyProtection="1"/>
    <xf numFmtId="169" fontId="22" fillId="0" borderId="0" xfId="0" applyNumberFormat="1" applyFont="1"/>
    <xf numFmtId="172" fontId="22" fillId="0" borderId="0" xfId="0" applyNumberFormat="1" applyFont="1" applyProtection="1"/>
    <xf numFmtId="167" fontId="22" fillId="0" borderId="0" xfId="0" applyNumberFormat="1" applyFont="1" applyAlignment="1" applyProtection="1"/>
    <xf numFmtId="167" fontId="22" fillId="0" borderId="0" xfId="0" applyNumberFormat="1" applyFont="1" applyAlignment="1" applyProtection="1">
      <alignment horizontal="left"/>
    </xf>
    <xf numFmtId="167" fontId="22" fillId="0" borderId="0" xfId="0" applyNumberFormat="1" applyFont="1" applyAlignment="1"/>
    <xf numFmtId="167" fontId="23" fillId="0" borderId="0" xfId="0" applyNumberFormat="1" applyFont="1" applyAlignment="1" applyProtection="1">
      <alignment horizontal="right"/>
    </xf>
    <xf numFmtId="167" fontId="23" fillId="0" borderId="0" xfId="0" applyNumberFormat="1" applyFont="1" applyProtection="1"/>
    <xf numFmtId="167" fontId="23" fillId="0" borderId="0" xfId="0" applyNumberFormat="1" applyFont="1"/>
    <xf numFmtId="167" fontId="23" fillId="0" borderId="0" xfId="0" applyNumberFormat="1" applyFont="1" applyAlignment="1" applyProtection="1">
      <alignment horizontal="left"/>
    </xf>
    <xf numFmtId="167" fontId="23" fillId="0" borderId="0" xfId="0" applyNumberFormat="1" applyFont="1" applyAlignment="1" applyProtection="1">
      <alignment horizontal="center"/>
    </xf>
    <xf numFmtId="167" fontId="22" fillId="0" borderId="0" xfId="0" applyNumberFormat="1" applyFont="1" applyAlignment="1" applyProtection="1">
      <alignment horizontal="right"/>
    </xf>
    <xf numFmtId="167" fontId="22" fillId="0" borderId="0" xfId="0" applyNumberFormat="1" applyFont="1" applyAlignment="1">
      <alignment horizontal="left"/>
    </xf>
    <xf numFmtId="167" fontId="22" fillId="0" borderId="0" xfId="0" applyNumberFormat="1" applyFont="1" applyAlignment="1" applyProtection="1">
      <alignment horizontal="fill"/>
    </xf>
    <xf numFmtId="167" fontId="0" fillId="0" borderId="0" xfId="0" applyNumberFormat="1"/>
    <xf numFmtId="167" fontId="63" fillId="0" borderId="0" xfId="0" applyNumberFormat="1" applyFont="1" applyFill="1" applyAlignment="1">
      <alignment vertical="center"/>
    </xf>
    <xf numFmtId="167" fontId="64" fillId="0" borderId="0" xfId="0" applyNumberFormat="1" applyFont="1" applyFill="1" applyAlignment="1">
      <alignment vertical="center"/>
    </xf>
    <xf numFmtId="167" fontId="64" fillId="0" borderId="0" xfId="0" applyNumberFormat="1" applyFont="1" applyAlignment="1">
      <alignment horizontal="center" vertical="center"/>
    </xf>
    <xf numFmtId="167" fontId="63" fillId="0" borderId="0" xfId="0" applyNumberFormat="1" applyFont="1" applyAlignment="1">
      <alignment horizontal="center" vertical="center"/>
    </xf>
    <xf numFmtId="167" fontId="63" fillId="0" borderId="0" xfId="0" applyNumberFormat="1" applyFont="1" applyAlignment="1">
      <alignment horizontal="left" vertical="center"/>
    </xf>
    <xf numFmtId="0" fontId="63" fillId="0" borderId="0" xfId="0" applyNumberFormat="1" applyFont="1" applyFill="1" applyAlignment="1">
      <alignment vertical="center" wrapText="1"/>
    </xf>
    <xf numFmtId="167" fontId="63" fillId="0" borderId="0" xfId="0" applyNumberFormat="1" applyFont="1" applyAlignment="1">
      <alignment horizontal="left" vertical="center" wrapText="1"/>
    </xf>
    <xf numFmtId="167" fontId="64" fillId="0" borderId="0" xfId="0" applyNumberFormat="1" applyFont="1" applyFill="1" applyAlignment="1">
      <alignment vertical="center" wrapText="1"/>
    </xf>
    <xf numFmtId="2" fontId="82" fillId="0" borderId="0" xfId="0" applyNumberFormat="1" applyFont="1" applyFill="1"/>
    <xf numFmtId="0" fontId="63" fillId="0" borderId="0" xfId="0" applyNumberFormat="1" applyFont="1" applyFill="1"/>
    <xf numFmtId="2" fontId="63" fillId="0" borderId="0" xfId="0" applyNumberFormat="1" applyFont="1" applyFill="1"/>
    <xf numFmtId="175" fontId="63" fillId="0" borderId="0" xfId="0" applyNumberFormat="1" applyFont="1" applyFill="1"/>
    <xf numFmtId="0" fontId="64" fillId="0" borderId="0" xfId="0" applyNumberFormat="1" applyFont="1" applyFill="1"/>
    <xf numFmtId="0" fontId="63" fillId="0" borderId="0" xfId="0" applyNumberFormat="1" applyFont="1" applyFill="1" applyAlignment="1">
      <alignment horizontal="center" vertical="top" wrapText="1"/>
    </xf>
    <xf numFmtId="0" fontId="64" fillId="0" borderId="0" xfId="0" applyNumberFormat="1" applyFont="1" applyFill="1" applyAlignment="1">
      <alignment vertical="top" wrapText="1"/>
    </xf>
    <xf numFmtId="176" fontId="63" fillId="0" borderId="0" xfId="0" applyNumberFormat="1" applyFont="1" applyFill="1"/>
    <xf numFmtId="0" fontId="83" fillId="0" borderId="0" xfId="0" applyNumberFormat="1" applyFont="1" applyFill="1"/>
    <xf numFmtId="0" fontId="63" fillId="0" borderId="0" xfId="0" applyNumberFormat="1" applyFont="1" applyFill="1" applyAlignment="1">
      <alignment horizontal="left" vertical="top" wrapText="1"/>
    </xf>
    <xf numFmtId="0" fontId="66" fillId="0" borderId="0" xfId="0" applyNumberFormat="1" applyFont="1" applyFill="1" applyAlignment="1">
      <alignment vertical="top" wrapText="1"/>
    </xf>
    <xf numFmtId="2" fontId="56" fillId="0" borderId="0" xfId="10" applyNumberFormat="1" applyFont="1"/>
    <xf numFmtId="0" fontId="0" fillId="0" borderId="0" xfId="0" applyNumberFormat="1"/>
    <xf numFmtId="172" fontId="22" fillId="0" borderId="0" xfId="0" applyNumberFormat="1" applyFont="1" applyAlignment="1" applyProtection="1">
      <alignment horizontal="right"/>
    </xf>
    <xf numFmtId="167" fontId="28" fillId="0" borderId="0" xfId="0" applyNumberFormat="1" applyFont="1"/>
    <xf numFmtId="167" fontId="28" fillId="0" borderId="0" xfId="0" applyNumberFormat="1" applyFont="1" applyAlignment="1"/>
    <xf numFmtId="167" fontId="28" fillId="0" borderId="0" xfId="0" applyNumberFormat="1" applyFont="1" applyProtection="1"/>
    <xf numFmtId="167" fontId="28" fillId="0" borderId="0" xfId="0" applyNumberFormat="1" applyFont="1" applyAlignment="1">
      <alignment horizontal="left"/>
    </xf>
    <xf numFmtId="167" fontId="15" fillId="0" borderId="0" xfId="0" applyNumberFormat="1" applyFont="1"/>
    <xf numFmtId="167" fontId="22" fillId="0" borderId="0" xfId="0" applyNumberFormat="1" applyFont="1" applyAlignment="1" applyProtection="1">
      <alignment horizontal="left" wrapText="1"/>
    </xf>
    <xf numFmtId="167" fontId="15" fillId="0" borderId="0" xfId="0" applyNumberFormat="1" applyFont="1" applyAlignment="1"/>
    <xf numFmtId="167" fontId="15" fillId="0" borderId="0" xfId="0" applyNumberFormat="1" applyFont="1" applyAlignment="1">
      <alignment horizontal="left"/>
    </xf>
    <xf numFmtId="0" fontId="15" fillId="0" borderId="0" xfId="0" applyNumberFormat="1" applyFont="1" applyProtection="1"/>
    <xf numFmtId="169" fontId="39" fillId="0" borderId="0" xfId="0" applyNumberFormat="1" applyFont="1"/>
    <xf numFmtId="167" fontId="39" fillId="0" borderId="0" xfId="0" applyFont="1" applyAlignment="1"/>
    <xf numFmtId="167" fontId="38" fillId="0" borderId="0" xfId="0" applyFont="1"/>
    <xf numFmtId="167" fontId="39" fillId="0" borderId="0" xfId="0" applyFont="1"/>
    <xf numFmtId="167" fontId="39" fillId="0" borderId="0" xfId="0" applyFont="1" applyAlignment="1">
      <alignment horizontal="left"/>
    </xf>
    <xf numFmtId="0" fontId="39" fillId="0" borderId="0" xfId="0" applyNumberFormat="1" applyFont="1"/>
    <xf numFmtId="169" fontId="39" fillId="0" borderId="0" xfId="0" applyNumberFormat="1" applyFont="1" applyProtection="1"/>
    <xf numFmtId="167" fontId="39" fillId="0" borderId="0" xfId="0" applyNumberFormat="1" applyFont="1" applyAlignment="1" applyProtection="1"/>
    <xf numFmtId="167" fontId="39" fillId="0" borderId="0" xfId="0" applyNumberFormat="1" applyFont="1" applyAlignment="1" applyProtection="1">
      <alignment horizontal="left"/>
    </xf>
    <xf numFmtId="167" fontId="39" fillId="0" borderId="0" xfId="0" applyNumberFormat="1" applyFont="1" applyProtection="1"/>
    <xf numFmtId="167" fontId="39" fillId="0" borderId="0" xfId="0" applyFont="1" applyAlignment="1">
      <alignment horizontal="center"/>
    </xf>
    <xf numFmtId="167" fontId="38" fillId="0" borderId="0" xfId="0" applyNumberFormat="1" applyFont="1" applyAlignment="1" applyProtection="1">
      <alignment horizontal="right"/>
    </xf>
    <xf numFmtId="167" fontId="38" fillId="0" borderId="0" xfId="0" applyNumberFormat="1" applyFont="1" applyProtection="1"/>
    <xf numFmtId="167" fontId="57" fillId="0" borderId="0" xfId="0" applyFont="1" applyFill="1" applyBorder="1" applyAlignment="1">
      <alignment vertical="top"/>
    </xf>
    <xf numFmtId="167" fontId="57" fillId="0" borderId="0" xfId="0" applyFont="1" applyFill="1" applyBorder="1" applyAlignment="1">
      <alignment horizontal="center" vertical="top"/>
    </xf>
    <xf numFmtId="167" fontId="57" fillId="0" borderId="0" xfId="0" applyFont="1" applyFill="1" applyBorder="1" applyAlignment="1">
      <alignment vertical="top" wrapText="1"/>
    </xf>
    <xf numFmtId="167" fontId="84" fillId="0" borderId="0" xfId="0" applyFont="1" applyFill="1" applyBorder="1" applyAlignment="1">
      <alignment vertical="top"/>
    </xf>
    <xf numFmtId="167" fontId="57" fillId="0" borderId="0" xfId="0" applyFont="1" applyFill="1" applyBorder="1" applyAlignment="1"/>
    <xf numFmtId="167" fontId="58" fillId="0" borderId="0" xfId="0" applyFont="1" applyFill="1" applyBorder="1" applyAlignment="1">
      <alignment vertical="top" wrapText="1"/>
    </xf>
    <xf numFmtId="174" fontId="14" fillId="0" borderId="9" xfId="60" applyNumberFormat="1" applyFont="1" applyFill="1" applyBorder="1" applyAlignment="1">
      <alignment horizontal="center" vertical="center"/>
    </xf>
    <xf numFmtId="0" fontId="14" fillId="5" borderId="9" xfId="0" applyNumberFormat="1" applyFont="1" applyFill="1" applyBorder="1" applyAlignment="1">
      <alignment horizontal="center" vertical="center" wrapText="1"/>
    </xf>
    <xf numFmtId="0" fontId="29" fillId="5" borderId="9" xfId="0" applyNumberFormat="1" applyFont="1" applyFill="1" applyBorder="1" applyAlignment="1">
      <alignment horizontal="center" vertical="center"/>
    </xf>
    <xf numFmtId="2" fontId="29" fillId="5" borderId="9" xfId="0" applyNumberFormat="1" applyFont="1" applyFill="1" applyBorder="1" applyAlignment="1">
      <alignment horizontal="right" vertical="center"/>
    </xf>
    <xf numFmtId="0" fontId="14" fillId="0" borderId="9" xfId="0" applyNumberFormat="1" applyFont="1" applyFill="1" applyBorder="1" applyAlignment="1">
      <alignment horizontal="center" vertical="center" wrapText="1"/>
    </xf>
    <xf numFmtId="0" fontId="14" fillId="0" borderId="9" xfId="0" applyNumberFormat="1" applyFont="1" applyFill="1" applyBorder="1" applyAlignment="1">
      <alignment horizontal="left" vertical="center" wrapText="1"/>
    </xf>
    <xf numFmtId="0" fontId="29" fillId="0" borderId="9" xfId="0" applyNumberFormat="1" applyFont="1" applyFill="1" applyBorder="1" applyAlignment="1">
      <alignment horizontal="center" vertical="center" wrapText="1"/>
    </xf>
    <xf numFmtId="167" fontId="29" fillId="0" borderId="9" xfId="0" applyNumberFormat="1" applyFont="1" applyFill="1" applyBorder="1" applyAlignment="1">
      <alignment horizontal="center" vertical="center" wrapText="1"/>
    </xf>
    <xf numFmtId="167" fontId="29" fillId="0" borderId="9" xfId="0" applyNumberFormat="1" applyFont="1" applyFill="1" applyBorder="1" applyAlignment="1">
      <alignment horizontal="right" vertical="center" wrapText="1"/>
    </xf>
    <xf numFmtId="0" fontId="29" fillId="0" borderId="9" xfId="0" applyNumberFormat="1" applyFont="1" applyFill="1" applyBorder="1" applyAlignment="1">
      <alignment horizontal="left" vertical="center" wrapText="1"/>
    </xf>
    <xf numFmtId="167" fontId="14" fillId="0" borderId="9" xfId="0" applyNumberFormat="1" applyFont="1" applyFill="1" applyBorder="1" applyAlignment="1">
      <alignment horizontal="center" vertical="center" wrapText="1"/>
    </xf>
    <xf numFmtId="167" fontId="14" fillId="0" borderId="9" xfId="0" applyNumberFormat="1" applyFont="1" applyFill="1" applyBorder="1" applyAlignment="1">
      <alignment horizontal="right" vertical="center" wrapText="1"/>
    </xf>
    <xf numFmtId="0" fontId="29" fillId="0" borderId="9" xfId="0" quotePrefix="1" applyNumberFormat="1" applyFont="1" applyFill="1" applyBorder="1" applyAlignment="1">
      <alignment horizontal="left" vertical="center" wrapText="1"/>
    </xf>
    <xf numFmtId="0" fontId="29" fillId="5" borderId="9" xfId="0" applyNumberFormat="1" applyFont="1" applyFill="1" applyBorder="1" applyAlignment="1">
      <alignment vertical="center" wrapText="1"/>
    </xf>
    <xf numFmtId="167" fontId="29" fillId="5" borderId="9" xfId="0" applyNumberFormat="1" applyFont="1" applyFill="1" applyBorder="1" applyAlignment="1">
      <alignment horizontal="right" vertical="center"/>
    </xf>
    <xf numFmtId="167" fontId="14" fillId="5" borderId="9" xfId="0" applyNumberFormat="1" applyFont="1" applyFill="1" applyBorder="1" applyAlignment="1">
      <alignment horizontal="right" vertical="center"/>
    </xf>
    <xf numFmtId="2" fontId="14" fillId="5" borderId="9" xfId="0" applyNumberFormat="1" applyFont="1" applyFill="1" applyBorder="1" applyAlignment="1">
      <alignment horizontal="right" vertical="center"/>
    </xf>
    <xf numFmtId="0" fontId="29" fillId="0" borderId="9" xfId="0" applyNumberFormat="1" applyFont="1" applyFill="1" applyBorder="1" applyAlignment="1">
      <alignment vertical="center" wrapText="1"/>
    </xf>
    <xf numFmtId="174" fontId="14" fillId="0" borderId="9" xfId="9" applyNumberFormat="1" applyFont="1" applyFill="1" applyBorder="1" applyAlignment="1">
      <alignment horizontal="center" vertical="center" wrapText="1"/>
    </xf>
    <xf numFmtId="2" fontId="14" fillId="0" borderId="9" xfId="9" applyNumberFormat="1" applyFont="1" applyFill="1" applyBorder="1" applyAlignment="1">
      <alignment vertical="center" wrapText="1"/>
    </xf>
    <xf numFmtId="1" fontId="29" fillId="0" borderId="9" xfId="0" applyNumberFormat="1" applyFont="1" applyFill="1" applyBorder="1" applyAlignment="1">
      <alignment horizontal="center" vertical="center"/>
    </xf>
    <xf numFmtId="168" fontId="29" fillId="0" borderId="9" xfId="0" applyNumberFormat="1" applyFont="1" applyFill="1" applyBorder="1" applyAlignment="1">
      <alignment horizontal="center" vertical="center"/>
    </xf>
    <xf numFmtId="167" fontId="29" fillId="0" borderId="9" xfId="0" applyFont="1" applyFill="1" applyBorder="1" applyAlignment="1">
      <alignment horizontal="right" vertical="center"/>
    </xf>
    <xf numFmtId="167" fontId="29" fillId="0" borderId="0" xfId="0" applyFont="1" applyFill="1" applyBorder="1" applyAlignment="1">
      <alignment horizontal="left" vertical="center"/>
    </xf>
    <xf numFmtId="2" fontId="29" fillId="0" borderId="9" xfId="9" applyNumberFormat="1" applyFont="1" applyFill="1" applyBorder="1" applyAlignment="1">
      <alignment vertical="center" wrapText="1"/>
    </xf>
    <xf numFmtId="167" fontId="14" fillId="0" borderId="9" xfId="0" applyFont="1" applyFill="1" applyBorder="1" applyAlignment="1">
      <alignment horizontal="right" vertical="center"/>
    </xf>
    <xf numFmtId="174" fontId="14" fillId="0" borderId="9" xfId="0" applyNumberFormat="1" applyFont="1" applyFill="1" applyBorder="1" applyAlignment="1">
      <alignment horizontal="center" vertical="center" wrapText="1"/>
    </xf>
    <xf numFmtId="167" fontId="0" fillId="0" borderId="0" xfId="0" applyFill="1"/>
    <xf numFmtId="0" fontId="29" fillId="0" borderId="0" xfId="0" applyNumberFormat="1" applyFont="1" applyFill="1" applyBorder="1" applyAlignment="1">
      <alignment horizontal="center" vertical="center" wrapText="1"/>
    </xf>
    <xf numFmtId="2" fontId="14" fillId="0" borderId="9" xfId="9" applyNumberFormat="1" applyFont="1" applyFill="1" applyBorder="1" applyAlignment="1">
      <alignment vertical="center"/>
    </xf>
    <xf numFmtId="1" fontId="29" fillId="5" borderId="9" xfId="0" applyNumberFormat="1" applyFont="1" applyFill="1" applyBorder="1" applyAlignment="1">
      <alignment horizontal="center" vertical="center"/>
    </xf>
    <xf numFmtId="168" fontId="29" fillId="5" borderId="9" xfId="0" applyNumberFormat="1" applyFont="1" applyFill="1" applyBorder="1" applyAlignment="1">
      <alignment horizontal="center" vertical="center"/>
    </xf>
    <xf numFmtId="2" fontId="29" fillId="0" borderId="9" xfId="0" applyNumberFormat="1" applyFont="1" applyFill="1" applyBorder="1" applyAlignment="1">
      <alignment horizontal="center" vertical="center"/>
    </xf>
    <xf numFmtId="167" fontId="29" fillId="0" borderId="9" xfId="0" applyNumberFormat="1" applyFont="1" applyFill="1" applyBorder="1" applyAlignment="1">
      <alignment horizontal="right" vertical="center"/>
    </xf>
    <xf numFmtId="169" fontId="29" fillId="0" borderId="9" xfId="0" applyNumberFormat="1" applyFont="1" applyFill="1" applyBorder="1" applyAlignment="1">
      <alignment horizontal="right" vertical="center"/>
    </xf>
    <xf numFmtId="167" fontId="29" fillId="0" borderId="0" xfId="0" applyNumberFormat="1" applyFont="1" applyFill="1" applyBorder="1" applyAlignment="1">
      <alignment horizontal="left" vertical="center"/>
    </xf>
    <xf numFmtId="167" fontId="14" fillId="0" borderId="9" xfId="0" applyNumberFormat="1" applyFont="1" applyFill="1" applyBorder="1" applyAlignment="1">
      <alignment horizontal="right" vertical="center"/>
    </xf>
    <xf numFmtId="2" fontId="29" fillId="0" borderId="9" xfId="9" applyNumberFormat="1" applyFont="1" applyFill="1" applyBorder="1" applyAlignment="1">
      <alignment vertical="center"/>
    </xf>
    <xf numFmtId="0" fontId="14" fillId="0" borderId="9" xfId="0" applyNumberFormat="1" applyFont="1" applyFill="1" applyBorder="1" applyAlignment="1">
      <alignment horizontal="center" vertical="center"/>
    </xf>
    <xf numFmtId="0" fontId="29" fillId="0" borderId="9" xfId="0" applyNumberFormat="1" applyFont="1" applyFill="1" applyBorder="1" applyAlignment="1">
      <alignment vertical="center"/>
    </xf>
    <xf numFmtId="0" fontId="29" fillId="0" borderId="9" xfId="0" applyNumberFormat="1" applyFont="1" applyFill="1" applyBorder="1" applyAlignment="1">
      <alignment horizontal="center" vertical="center"/>
    </xf>
    <xf numFmtId="2" fontId="29" fillId="0" borderId="9" xfId="0" applyNumberFormat="1" applyFont="1" applyFill="1" applyBorder="1" applyAlignment="1">
      <alignment horizontal="right" vertical="center"/>
    </xf>
    <xf numFmtId="0" fontId="29" fillId="0" borderId="9" xfId="0" applyNumberFormat="1" applyFont="1" applyFill="1" applyBorder="1" applyAlignment="1">
      <alignment horizontal="right" vertical="center"/>
    </xf>
    <xf numFmtId="167" fontId="14" fillId="0" borderId="0" xfId="0" applyNumberFormat="1" applyFont="1" applyFill="1" applyBorder="1" applyAlignment="1">
      <alignment horizontal="center" vertical="center" wrapText="1"/>
    </xf>
    <xf numFmtId="2" fontId="29" fillId="0" borderId="9" xfId="60" applyNumberFormat="1" applyFont="1" applyFill="1" applyBorder="1" applyAlignment="1">
      <alignment horizontal="right" vertical="center"/>
    </xf>
    <xf numFmtId="170" fontId="14" fillId="0" borderId="9" xfId="0" applyNumberFormat="1" applyFont="1" applyFill="1" applyBorder="1" applyAlignment="1">
      <alignment horizontal="center" vertical="center"/>
    </xf>
    <xf numFmtId="167" fontId="14" fillId="0" borderId="9" xfId="0" applyFont="1" applyFill="1" applyBorder="1" applyAlignment="1">
      <alignment vertical="center" wrapText="1"/>
    </xf>
    <xf numFmtId="167" fontId="14" fillId="0" borderId="9" xfId="0" applyFont="1" applyFill="1" applyBorder="1" applyAlignment="1">
      <alignment horizontal="center" vertical="center"/>
    </xf>
    <xf numFmtId="167" fontId="29" fillId="0" borderId="9" xfId="0" applyFont="1" applyFill="1" applyBorder="1" applyAlignment="1">
      <alignment vertical="center" wrapText="1"/>
    </xf>
    <xf numFmtId="0" fontId="29" fillId="0" borderId="9" xfId="0" applyNumberFormat="1" applyFont="1" applyFill="1" applyBorder="1" applyAlignment="1">
      <alignment horizontal="left" vertical="center"/>
    </xf>
    <xf numFmtId="0" fontId="29" fillId="0" borderId="0" xfId="0" applyNumberFormat="1" applyFont="1" applyFill="1" applyBorder="1" applyAlignment="1">
      <alignment horizontal="left" vertical="center"/>
    </xf>
    <xf numFmtId="0" fontId="91" fillId="0" borderId="9" xfId="0" applyNumberFormat="1" applyFont="1" applyFill="1" applyBorder="1" applyAlignment="1">
      <alignment horizontal="left" vertical="center"/>
    </xf>
    <xf numFmtId="0" fontId="91" fillId="0" borderId="9" xfId="0" applyNumberFormat="1" applyFont="1" applyFill="1" applyBorder="1" applyAlignment="1">
      <alignment horizontal="left" vertical="center" wrapText="1"/>
    </xf>
    <xf numFmtId="0" fontId="97" fillId="0" borderId="9" xfId="0" applyNumberFormat="1" applyFont="1" applyFill="1" applyBorder="1" applyAlignment="1">
      <alignment horizontal="left" vertical="center" wrapText="1"/>
    </xf>
    <xf numFmtId="0" fontId="14" fillId="0" borderId="9" xfId="60" applyNumberFormat="1" applyFont="1" applyFill="1" applyBorder="1" applyAlignment="1">
      <alignment horizontal="center" vertical="center"/>
    </xf>
    <xf numFmtId="0" fontId="29" fillId="0" borderId="9" xfId="60" applyNumberFormat="1" applyFont="1" applyFill="1" applyBorder="1" applyAlignment="1">
      <alignment horizontal="left" vertical="center"/>
    </xf>
    <xf numFmtId="0" fontId="29" fillId="0" borderId="9" xfId="60" quotePrefix="1" applyNumberFormat="1" applyFont="1" applyFill="1" applyBorder="1" applyAlignment="1">
      <alignment horizontal="center" vertical="center"/>
    </xf>
    <xf numFmtId="0" fontId="29" fillId="0" borderId="9" xfId="60" applyNumberFormat="1" applyFont="1" applyFill="1" applyBorder="1" applyAlignment="1">
      <alignment horizontal="center" vertical="center"/>
    </xf>
    <xf numFmtId="175" fontId="29" fillId="0" borderId="9" xfId="60" applyNumberFormat="1" applyFont="1" applyFill="1" applyBorder="1" applyAlignment="1">
      <alignment horizontal="right" vertical="center"/>
    </xf>
    <xf numFmtId="0" fontId="97" fillId="0" borderId="9" xfId="0" applyNumberFormat="1" applyFont="1" applyFill="1" applyBorder="1" applyAlignment="1">
      <alignment horizontal="left" vertical="center"/>
    </xf>
    <xf numFmtId="2" fontId="14" fillId="0" borderId="9" xfId="0" applyNumberFormat="1" applyFont="1" applyFill="1" applyBorder="1" applyAlignment="1">
      <alignment horizontal="right" vertical="center"/>
    </xf>
    <xf numFmtId="0" fontId="14" fillId="0" borderId="9" xfId="60" applyNumberFormat="1" applyFont="1" applyFill="1" applyBorder="1" applyAlignment="1">
      <alignment vertical="center" wrapText="1"/>
    </xf>
    <xf numFmtId="2" fontId="14" fillId="0" borderId="9" xfId="60" applyNumberFormat="1" applyFont="1" applyFill="1" applyBorder="1" applyAlignment="1">
      <alignment horizontal="right" vertical="center"/>
    </xf>
    <xf numFmtId="0" fontId="93" fillId="0" borderId="9" xfId="0" applyNumberFormat="1" applyFont="1" applyFill="1" applyBorder="1" applyAlignment="1">
      <alignment vertical="center" wrapText="1"/>
    </xf>
    <xf numFmtId="2" fontId="93" fillId="0" borderId="9" xfId="0" applyNumberFormat="1" applyFont="1" applyFill="1" applyBorder="1" applyAlignment="1">
      <alignment horizontal="right" vertical="center"/>
    </xf>
    <xf numFmtId="167" fontId="14" fillId="0" borderId="9" xfId="0" applyNumberFormat="1" applyFont="1" applyFill="1" applyBorder="1" applyAlignment="1">
      <alignment horizontal="center" vertical="center"/>
    </xf>
    <xf numFmtId="175" fontId="29" fillId="0" borderId="9" xfId="0" applyNumberFormat="1" applyFont="1" applyFill="1" applyBorder="1" applyAlignment="1">
      <alignment horizontal="right" vertical="center"/>
    </xf>
    <xf numFmtId="169" fontId="14" fillId="0" borderId="9" xfId="0" applyNumberFormat="1" applyFont="1" applyFill="1" applyBorder="1" applyAlignment="1">
      <alignment horizontal="right" vertical="center"/>
    </xf>
    <xf numFmtId="167" fontId="29" fillId="5" borderId="9" xfId="0" applyNumberFormat="1" applyFont="1" applyFill="1" applyBorder="1" applyAlignment="1">
      <alignment horizontal="center" vertical="center"/>
    </xf>
    <xf numFmtId="174" fontId="14" fillId="0" borderId="9" xfId="63" applyNumberFormat="1" applyFont="1" applyFill="1" applyBorder="1" applyAlignment="1">
      <alignment horizontal="center" vertical="center" wrapText="1"/>
    </xf>
    <xf numFmtId="1" fontId="29" fillId="0" borderId="9" xfId="0" applyNumberFormat="1" applyFont="1" applyFill="1" applyBorder="1" applyAlignment="1">
      <alignment horizontal="center" vertical="center" wrapText="1"/>
    </xf>
    <xf numFmtId="168" fontId="29" fillId="0" borderId="9" xfId="0" applyNumberFormat="1" applyFont="1" applyFill="1" applyBorder="1" applyAlignment="1">
      <alignment horizontal="center" vertical="center" wrapText="1"/>
    </xf>
    <xf numFmtId="2" fontId="29" fillId="0" borderId="9" xfId="63" applyNumberFormat="1" applyFont="1" applyFill="1" applyBorder="1" applyAlignment="1">
      <alignment horizontal="left" vertical="center" wrapText="1"/>
    </xf>
    <xf numFmtId="0" fontId="14" fillId="0" borderId="9" xfId="1" applyFont="1" applyFill="1" applyBorder="1" applyAlignment="1">
      <alignment horizontal="left" vertical="center" wrapText="1"/>
    </xf>
    <xf numFmtId="0" fontId="29" fillId="0" borderId="9" xfId="1" applyFont="1" applyFill="1" applyBorder="1" applyAlignment="1">
      <alignment horizontal="left" vertical="center"/>
    </xf>
    <xf numFmtId="0" fontId="97" fillId="0" borderId="9" xfId="70" applyFont="1" applyFill="1" applyBorder="1" applyAlignment="1">
      <alignment horizontal="left" vertical="center" wrapText="1"/>
    </xf>
    <xf numFmtId="0" fontId="29" fillId="0" borderId="9" xfId="70" quotePrefix="1" applyFont="1" applyFill="1" applyBorder="1" applyAlignment="1">
      <alignment horizontal="center" vertical="center" wrapText="1"/>
    </xf>
    <xf numFmtId="2" fontId="29" fillId="0" borderId="9" xfId="70" applyNumberFormat="1" applyFont="1" applyFill="1" applyBorder="1" applyAlignment="1">
      <alignment horizontal="right" vertical="center" wrapText="1"/>
    </xf>
    <xf numFmtId="2" fontId="29" fillId="0" borderId="9" xfId="70" applyNumberFormat="1" applyFont="1" applyFill="1" applyBorder="1" applyAlignment="1">
      <alignment vertical="center" wrapText="1"/>
    </xf>
    <xf numFmtId="0" fontId="29" fillId="0" borderId="9" xfId="70" applyFont="1" applyFill="1" applyBorder="1" applyAlignment="1">
      <alignment horizontal="left" vertical="center" wrapText="1"/>
    </xf>
    <xf numFmtId="0" fontId="29" fillId="5" borderId="9" xfId="69" applyFont="1" applyFill="1" applyBorder="1" applyAlignment="1">
      <alignment horizontal="center" vertical="center"/>
    </xf>
    <xf numFmtId="2" fontId="29" fillId="5" borderId="9" xfId="69" applyNumberFormat="1" applyFont="1" applyFill="1" applyBorder="1" applyAlignment="1">
      <alignment horizontal="right" vertical="center"/>
    </xf>
    <xf numFmtId="0" fontId="29" fillId="0" borderId="9" xfId="69" applyFont="1" applyFill="1" applyBorder="1" applyAlignment="1">
      <alignment horizontal="left" vertical="center"/>
    </xf>
    <xf numFmtId="0" fontId="29" fillId="0" borderId="9" xfId="69" applyFont="1" applyFill="1" applyBorder="1" applyAlignment="1">
      <alignment horizontal="center" vertical="center"/>
    </xf>
    <xf numFmtId="2" fontId="29" fillId="0" borderId="9" xfId="69" applyNumberFormat="1" applyFont="1" applyFill="1" applyBorder="1" applyAlignment="1">
      <alignment horizontal="right" vertical="center"/>
    </xf>
    <xf numFmtId="2" fontId="14" fillId="0" borderId="9" xfId="63" applyNumberFormat="1" applyFont="1" applyFill="1" applyBorder="1" applyAlignment="1">
      <alignment vertical="center"/>
    </xf>
    <xf numFmtId="0" fontId="29" fillId="0" borderId="9" xfId="70" applyFont="1" applyFill="1" applyBorder="1" applyAlignment="1">
      <alignment horizontal="center" vertical="center" wrapText="1"/>
    </xf>
    <xf numFmtId="4" fontId="29" fillId="0" borderId="0" xfId="70" applyNumberFormat="1" applyFont="1" applyFill="1" applyBorder="1" applyAlignment="1">
      <alignment horizontal="left" vertical="center" wrapText="1"/>
    </xf>
    <xf numFmtId="2" fontId="29" fillId="0" borderId="9" xfId="0" applyNumberFormat="1" applyFont="1" applyFill="1" applyBorder="1" applyAlignment="1">
      <alignment vertical="center"/>
    </xf>
    <xf numFmtId="175" fontId="29" fillId="0" borderId="9" xfId="69" applyNumberFormat="1" applyFont="1" applyFill="1" applyBorder="1" applyAlignment="1">
      <alignment horizontal="right" vertical="center"/>
    </xf>
    <xf numFmtId="4" fontId="29" fillId="0" borderId="0" xfId="69" applyNumberFormat="1" applyFont="1" applyFill="1" applyBorder="1" applyAlignment="1">
      <alignment horizontal="left" vertical="center"/>
    </xf>
    <xf numFmtId="0" fontId="29" fillId="0" borderId="9" xfId="69" quotePrefix="1" applyFont="1" applyFill="1" applyBorder="1" applyAlignment="1">
      <alignment horizontal="center" vertical="center"/>
    </xf>
    <xf numFmtId="2" fontId="14" fillId="0" borderId="9" xfId="70" applyNumberFormat="1" applyFont="1" applyFill="1" applyBorder="1" applyAlignment="1">
      <alignment vertical="center" wrapText="1"/>
    </xf>
    <xf numFmtId="0" fontId="14" fillId="0" borderId="9" xfId="0" applyNumberFormat="1" applyFont="1" applyFill="1" applyBorder="1" applyAlignment="1">
      <alignment vertical="center" wrapText="1"/>
    </xf>
    <xf numFmtId="2" fontId="14" fillId="0" borderId="9" xfId="0" applyNumberFormat="1" applyFont="1" applyFill="1" applyBorder="1" applyAlignment="1">
      <alignment vertical="center"/>
    </xf>
    <xf numFmtId="0" fontId="14" fillId="0" borderId="9" xfId="69" applyFont="1" applyFill="1" applyBorder="1" applyAlignment="1">
      <alignment horizontal="left" vertical="center"/>
    </xf>
    <xf numFmtId="175" fontId="29" fillId="0" borderId="9" xfId="69" applyNumberFormat="1" applyFont="1" applyBorder="1" applyAlignment="1">
      <alignment horizontal="right" vertical="center"/>
    </xf>
    <xf numFmtId="0" fontId="29" fillId="0" borderId="9" xfId="69" applyFont="1" applyBorder="1" applyAlignment="1">
      <alignment horizontal="right" vertical="center"/>
    </xf>
    <xf numFmtId="175" fontId="14" fillId="0" borderId="9" xfId="69" applyNumberFormat="1" applyFont="1" applyBorder="1" applyAlignment="1">
      <alignment horizontal="right" vertical="center"/>
    </xf>
    <xf numFmtId="2" fontId="29" fillId="0" borderId="9" xfId="69" applyNumberFormat="1" applyFont="1" applyBorder="1" applyAlignment="1">
      <alignment horizontal="right" vertical="center"/>
    </xf>
    <xf numFmtId="0" fontId="14" fillId="0" borderId="9" xfId="69" applyFont="1" applyBorder="1" applyAlignment="1">
      <alignment horizontal="right" vertical="center"/>
    </xf>
    <xf numFmtId="2" fontId="14" fillId="0" borderId="9" xfId="69" applyNumberFormat="1" applyFont="1" applyFill="1" applyBorder="1" applyAlignment="1">
      <alignment vertical="center"/>
    </xf>
    <xf numFmtId="0" fontId="29" fillId="0" borderId="9" xfId="69" applyFont="1" applyBorder="1" applyAlignment="1">
      <alignment horizontal="center" vertical="center"/>
    </xf>
    <xf numFmtId="167" fontId="29" fillId="0" borderId="9" xfId="0" applyFont="1" applyFill="1" applyBorder="1" applyAlignment="1">
      <alignment horizontal="center" vertical="center"/>
    </xf>
    <xf numFmtId="167" fontId="29" fillId="0" borderId="9" xfId="0" applyFont="1" applyFill="1" applyBorder="1" applyAlignment="1">
      <alignment vertical="center"/>
    </xf>
    <xf numFmtId="0" fontId="14" fillId="0" borderId="9" xfId="69" applyFont="1" applyBorder="1" applyAlignment="1">
      <alignment horizontal="left" vertical="center" wrapText="1"/>
    </xf>
    <xf numFmtId="1" fontId="29" fillId="0" borderId="9" xfId="63" applyNumberFormat="1" applyFont="1" applyFill="1" applyBorder="1" applyAlignment="1">
      <alignment horizontal="center" vertical="center" wrapText="1"/>
    </xf>
    <xf numFmtId="2" fontId="14" fillId="0" borderId="9" xfId="63" applyNumberFormat="1" applyFont="1" applyFill="1" applyBorder="1" applyAlignment="1">
      <alignment vertical="center" wrapText="1"/>
    </xf>
    <xf numFmtId="0" fontId="29" fillId="0" borderId="9" xfId="69" applyFont="1" applyBorder="1" applyAlignment="1">
      <alignment horizontal="left" vertical="center" wrapText="1"/>
    </xf>
    <xf numFmtId="174" fontId="29" fillId="0" borderId="9" xfId="63" applyNumberFormat="1" applyFont="1" applyFill="1" applyBorder="1" applyAlignment="1">
      <alignment horizontal="center" vertical="center" wrapText="1"/>
    </xf>
    <xf numFmtId="2" fontId="29" fillId="0" borderId="9" xfId="63" applyNumberFormat="1" applyFont="1" applyFill="1" applyBorder="1" applyAlignment="1">
      <alignment vertical="center" wrapText="1"/>
    </xf>
    <xf numFmtId="167" fontId="29" fillId="0" borderId="9" xfId="0" applyNumberFormat="1" applyFont="1" applyFill="1" applyBorder="1" applyAlignment="1">
      <alignment horizontal="center" vertical="center"/>
    </xf>
    <xf numFmtId="0" fontId="29" fillId="0" borderId="9" xfId="69" applyFont="1" applyFill="1" applyBorder="1" applyAlignment="1">
      <alignment horizontal="right" vertical="center"/>
    </xf>
    <xf numFmtId="175" fontId="14" fillId="0" borderId="9" xfId="69" applyNumberFormat="1" applyFont="1" applyFill="1" applyBorder="1" applyAlignment="1">
      <alignment horizontal="right" vertical="center"/>
    </xf>
    <xf numFmtId="2" fontId="14" fillId="0" borderId="9" xfId="69" applyNumberFormat="1" applyFont="1" applyFill="1" applyBorder="1" applyAlignment="1">
      <alignment horizontal="right" vertical="center"/>
    </xf>
    <xf numFmtId="2" fontId="56" fillId="0" borderId="0" xfId="69" applyNumberFormat="1" applyFont="1" applyFill="1" applyBorder="1" applyAlignment="1">
      <alignment horizontal="left" vertical="center"/>
    </xf>
    <xf numFmtId="2" fontId="14" fillId="0" borderId="9" xfId="70" applyNumberFormat="1" applyFont="1" applyFill="1" applyBorder="1" applyAlignment="1">
      <alignment horizontal="right" vertical="center" wrapText="1"/>
    </xf>
    <xf numFmtId="2" fontId="29" fillId="0" borderId="9" xfId="69" applyNumberFormat="1" applyFont="1" applyFill="1" applyBorder="1" applyAlignment="1">
      <alignment vertical="center"/>
    </xf>
    <xf numFmtId="0" fontId="29" fillId="0" borderId="9" xfId="69" applyFont="1" applyFill="1" applyBorder="1" applyAlignment="1">
      <alignment horizontal="left" vertical="center" wrapText="1"/>
    </xf>
    <xf numFmtId="0" fontId="29" fillId="0" borderId="9" xfId="69" applyFont="1" applyFill="1" applyBorder="1" applyAlignment="1">
      <alignment vertical="center"/>
    </xf>
    <xf numFmtId="0" fontId="29" fillId="0" borderId="0" xfId="70" applyFont="1" applyFill="1" applyBorder="1" applyAlignment="1">
      <alignment horizontal="left" vertical="center" wrapText="1"/>
    </xf>
    <xf numFmtId="175" fontId="29" fillId="0" borderId="9" xfId="70" applyNumberFormat="1" applyFont="1" applyFill="1" applyBorder="1" applyAlignment="1">
      <alignment horizontal="right" vertical="center" wrapText="1"/>
    </xf>
    <xf numFmtId="0" fontId="95" fillId="0" borderId="9" xfId="70" applyFont="1" applyFill="1" applyBorder="1" applyAlignment="1">
      <alignment horizontal="left" vertical="center" wrapText="1"/>
    </xf>
    <xf numFmtId="0" fontId="89" fillId="0" borderId="9" xfId="0" applyNumberFormat="1" applyFont="1" applyFill="1" applyBorder="1" applyAlignment="1">
      <alignment horizontal="center" vertical="center" wrapText="1"/>
    </xf>
    <xf numFmtId="0" fontId="89" fillId="0" borderId="9" xfId="0" applyNumberFormat="1" applyFont="1" applyFill="1" applyBorder="1" applyAlignment="1">
      <alignment vertical="center" wrapText="1"/>
    </xf>
    <xf numFmtId="0" fontId="89" fillId="0" borderId="9" xfId="0" applyNumberFormat="1" applyFont="1" applyFill="1" applyBorder="1" applyAlignment="1">
      <alignment horizontal="center" vertical="center"/>
    </xf>
    <xf numFmtId="2" fontId="89" fillId="0" borderId="9" xfId="0" applyNumberFormat="1" applyFont="1" applyFill="1" applyBorder="1" applyAlignment="1">
      <alignment horizontal="right" vertical="center"/>
    </xf>
    <xf numFmtId="0" fontId="89" fillId="0" borderId="0" xfId="0" applyNumberFormat="1" applyFont="1" applyFill="1" applyBorder="1" applyAlignment="1">
      <alignment horizontal="left" vertical="center"/>
    </xf>
    <xf numFmtId="2" fontId="29" fillId="0" borderId="9" xfId="63" applyNumberFormat="1" applyFont="1" applyFill="1" applyBorder="1" applyAlignment="1">
      <alignment horizontal="center" vertical="center" wrapText="1"/>
    </xf>
    <xf numFmtId="167" fontId="14" fillId="0" borderId="9" xfId="0" applyNumberFormat="1" applyFont="1" applyFill="1" applyBorder="1" applyAlignment="1">
      <alignment vertical="center"/>
    </xf>
    <xf numFmtId="0" fontId="14" fillId="0" borderId="9" xfId="0" applyNumberFormat="1" applyFont="1" applyFill="1" applyBorder="1" applyAlignment="1">
      <alignment vertical="center"/>
    </xf>
    <xf numFmtId="167" fontId="100" fillId="0" borderId="9" xfId="0" applyNumberFormat="1" applyFont="1" applyFill="1" applyBorder="1" applyAlignment="1">
      <alignment horizontal="center" vertical="center"/>
    </xf>
    <xf numFmtId="167" fontId="100" fillId="0" borderId="9" xfId="0" applyNumberFormat="1" applyFont="1" applyFill="1" applyBorder="1" applyAlignment="1">
      <alignment horizontal="right" vertical="center"/>
    </xf>
    <xf numFmtId="167" fontId="99" fillId="0" borderId="9" xfId="0" applyNumberFormat="1" applyFont="1" applyFill="1" applyBorder="1" applyAlignment="1">
      <alignment horizontal="right" vertical="center"/>
    </xf>
    <xf numFmtId="175" fontId="29" fillId="0" borderId="9" xfId="0" applyNumberFormat="1" applyFont="1" applyFill="1" applyBorder="1" applyAlignment="1">
      <alignment vertical="center"/>
    </xf>
    <xf numFmtId="167" fontId="100" fillId="0" borderId="0" xfId="0" applyNumberFormat="1" applyFont="1" applyFill="1" applyBorder="1" applyAlignment="1">
      <alignment horizontal="left" vertical="center"/>
    </xf>
    <xf numFmtId="169" fontId="14" fillId="0" borderId="9" xfId="0" applyNumberFormat="1" applyFont="1" applyFill="1" applyBorder="1" applyAlignment="1">
      <alignment vertical="center"/>
    </xf>
    <xf numFmtId="167" fontId="14" fillId="0" borderId="9" xfId="0" applyNumberFormat="1" applyFont="1" applyFill="1" applyBorder="1" applyAlignment="1">
      <alignment vertical="center" wrapText="1"/>
    </xf>
    <xf numFmtId="167" fontId="29" fillId="0" borderId="9" xfId="0" applyNumberFormat="1" applyFont="1" applyFill="1" applyBorder="1" applyAlignment="1">
      <alignment vertical="center"/>
    </xf>
    <xf numFmtId="0" fontId="14" fillId="0" borderId="9" xfId="70" applyFont="1" applyFill="1" applyBorder="1" applyAlignment="1">
      <alignment horizontal="left" vertical="center"/>
    </xf>
    <xf numFmtId="0" fontId="14" fillId="0" borderId="9" xfId="1" applyFont="1" applyFill="1" applyBorder="1"/>
    <xf numFmtId="0" fontId="29" fillId="0" borderId="9" xfId="1" applyFont="1" applyFill="1" applyBorder="1"/>
    <xf numFmtId="175" fontId="29" fillId="0" borderId="9" xfId="1" applyNumberFormat="1" applyFont="1" applyFill="1" applyBorder="1" applyAlignment="1">
      <alignment horizontal="center"/>
    </xf>
    <xf numFmtId="2" fontId="29" fillId="0" borderId="9" xfId="1" applyNumberFormat="1" applyFont="1" applyFill="1" applyBorder="1" applyAlignment="1">
      <alignment horizontal="center"/>
    </xf>
    <xf numFmtId="167" fontId="58" fillId="0" borderId="0" xfId="0" applyFont="1" applyFill="1" applyBorder="1" applyAlignment="1">
      <alignment horizontal="center" vertical="center"/>
    </xf>
    <xf numFmtId="2" fontId="14" fillId="0" borderId="9" xfId="63" applyNumberFormat="1" applyFont="1" applyFill="1" applyBorder="1" applyAlignment="1">
      <alignment horizontal="left" vertical="center" wrapText="1"/>
    </xf>
    <xf numFmtId="2" fontId="29" fillId="0" borderId="9" xfId="1" applyNumberFormat="1" applyFont="1" applyFill="1" applyBorder="1" applyAlignment="1">
      <alignment horizontal="right"/>
    </xf>
    <xf numFmtId="0" fontId="29" fillId="0" borderId="9" xfId="1" applyFont="1" applyFill="1" applyBorder="1" applyAlignment="1">
      <alignment horizontal="center" vertical="center"/>
    </xf>
    <xf numFmtId="175" fontId="14" fillId="0" borderId="9" xfId="60" applyNumberFormat="1" applyFont="1" applyFill="1" applyBorder="1" applyAlignment="1">
      <alignment horizontal="center" vertical="center"/>
    </xf>
    <xf numFmtId="16" fontId="14" fillId="0" borderId="9" xfId="14" applyNumberFormat="1" applyFont="1" applyFill="1" applyBorder="1" applyAlignment="1">
      <alignment horizontal="right" vertical="center" wrapText="1"/>
    </xf>
    <xf numFmtId="0" fontId="29" fillId="0" borderId="9" xfId="60" applyNumberFormat="1" applyFont="1" applyFill="1" applyBorder="1" applyAlignment="1">
      <alignment horizontal="right" vertical="center"/>
    </xf>
    <xf numFmtId="0" fontId="14" fillId="0" borderId="9" xfId="71" applyFont="1" applyFill="1" applyBorder="1" applyAlignment="1">
      <alignment horizontal="center" vertical="center" wrapText="1"/>
    </xf>
    <xf numFmtId="0" fontId="29" fillId="0" borderId="9" xfId="71" applyFont="1" applyFill="1" applyBorder="1" applyAlignment="1">
      <alignment horizontal="left" vertical="center" wrapText="1"/>
    </xf>
    <xf numFmtId="0" fontId="29" fillId="0" borderId="9" xfId="71" quotePrefix="1" applyFont="1" applyFill="1" applyBorder="1" applyAlignment="1">
      <alignment horizontal="center" vertical="center" wrapText="1"/>
    </xf>
    <xf numFmtId="2" fontId="29" fillId="0" borderId="9" xfId="71" applyNumberFormat="1" applyFont="1" applyFill="1" applyBorder="1" applyAlignment="1">
      <alignment horizontal="right" vertical="center" wrapText="1"/>
    </xf>
    <xf numFmtId="0" fontId="91" fillId="0" borderId="9" xfId="71" applyFont="1" applyFill="1" applyBorder="1" applyAlignment="1">
      <alignment horizontal="left" vertical="center" wrapText="1"/>
    </xf>
    <xf numFmtId="0" fontId="14" fillId="0" borderId="9" xfId="32" applyFont="1" applyFill="1" applyBorder="1" applyAlignment="1">
      <alignment horizontal="center" vertical="center"/>
    </xf>
    <xf numFmtId="0" fontId="29" fillId="0" borderId="9" xfId="32" applyFont="1" applyFill="1" applyBorder="1" applyAlignment="1">
      <alignment vertical="center"/>
    </xf>
    <xf numFmtId="0" fontId="29" fillId="0" borderId="9" xfId="32" applyFont="1" applyFill="1" applyBorder="1" applyAlignment="1">
      <alignment horizontal="center" vertical="center"/>
    </xf>
    <xf numFmtId="2" fontId="29" fillId="0" borderId="9" xfId="32" applyNumberFormat="1" applyFont="1" applyFill="1" applyBorder="1" applyAlignment="1">
      <alignment horizontal="right" vertical="center"/>
    </xf>
    <xf numFmtId="0" fontId="29" fillId="0" borderId="9" xfId="32" applyFont="1" applyFill="1" applyBorder="1" applyAlignment="1">
      <alignment horizontal="right" vertical="center"/>
    </xf>
    <xf numFmtId="0" fontId="29" fillId="0" borderId="9" xfId="71" applyFont="1" applyFill="1" applyBorder="1" applyAlignment="1">
      <alignment horizontal="center" vertical="center" wrapText="1"/>
    </xf>
    <xf numFmtId="2" fontId="14" fillId="0" borderId="9" xfId="71" applyNumberFormat="1" applyFont="1" applyFill="1" applyBorder="1" applyAlignment="1">
      <alignment horizontal="right" vertical="center" wrapText="1"/>
    </xf>
    <xf numFmtId="0" fontId="14" fillId="0" borderId="9" xfId="71" applyFont="1" applyFill="1" applyBorder="1" applyAlignment="1">
      <alignment horizontal="left" vertical="center" wrapText="1"/>
    </xf>
    <xf numFmtId="0" fontId="14" fillId="0" borderId="9" xfId="71" applyFont="1" applyFill="1" applyBorder="1" applyAlignment="1">
      <alignment vertical="center" wrapText="1"/>
    </xf>
    <xf numFmtId="0" fontId="14" fillId="0" borderId="9" xfId="71" applyFont="1" applyFill="1" applyBorder="1" applyAlignment="1">
      <alignment horizontal="right" vertical="center" wrapText="1"/>
    </xf>
    <xf numFmtId="0" fontId="14" fillId="0" borderId="9" xfId="60" applyNumberFormat="1" applyFont="1" applyFill="1" applyBorder="1" applyAlignment="1">
      <alignment vertical="center"/>
    </xf>
    <xf numFmtId="0" fontId="29" fillId="0" borderId="9" xfId="60" applyNumberFormat="1" applyFont="1" applyFill="1" applyBorder="1" applyAlignment="1">
      <alignment horizontal="left" vertical="center" wrapText="1"/>
    </xf>
    <xf numFmtId="2" fontId="14" fillId="0" borderId="9" xfId="60" applyNumberFormat="1" applyFont="1" applyFill="1" applyBorder="1" applyAlignment="1">
      <alignment horizontal="center" vertical="center"/>
    </xf>
    <xf numFmtId="2" fontId="14" fillId="0" borderId="9" xfId="60" applyNumberFormat="1" applyFont="1" applyFill="1" applyBorder="1" applyAlignment="1">
      <alignment horizontal="left" vertical="center" wrapText="1"/>
    </xf>
    <xf numFmtId="2" fontId="14" fillId="0" borderId="9" xfId="32" applyNumberFormat="1" applyFont="1" applyFill="1" applyBorder="1" applyAlignment="1">
      <alignment horizontal="right" vertical="center"/>
    </xf>
    <xf numFmtId="2" fontId="92" fillId="0" borderId="9" xfId="60" applyNumberFormat="1" applyFont="1" applyFill="1" applyBorder="1" applyAlignment="1">
      <alignment horizontal="right" vertical="center"/>
    </xf>
    <xf numFmtId="167" fontId="29" fillId="0" borderId="9" xfId="72" applyNumberFormat="1" applyFont="1" applyFill="1" applyBorder="1" applyAlignment="1">
      <alignment horizontal="center" vertical="center" wrapText="1"/>
    </xf>
    <xf numFmtId="167" fontId="29" fillId="0" borderId="9" xfId="72" applyNumberFormat="1" applyFont="1" applyFill="1" applyBorder="1" applyAlignment="1">
      <alignment horizontal="left" vertical="center" wrapText="1"/>
    </xf>
    <xf numFmtId="168" fontId="29" fillId="0" borderId="9" xfId="72" applyNumberFormat="1" applyFont="1" applyFill="1" applyBorder="1" applyAlignment="1">
      <alignment horizontal="center" vertical="center" wrapText="1"/>
    </xf>
    <xf numFmtId="167" fontId="14" fillId="0" borderId="9" xfId="72" applyNumberFormat="1" applyFont="1" applyFill="1" applyBorder="1" applyAlignment="1">
      <alignment horizontal="center" vertical="center" wrapText="1"/>
    </xf>
    <xf numFmtId="167" fontId="14" fillId="0" borderId="9" xfId="72" applyNumberFormat="1" applyFont="1" applyFill="1" applyBorder="1" applyAlignment="1">
      <alignment horizontal="right" vertical="center" wrapText="1"/>
    </xf>
    <xf numFmtId="167" fontId="29" fillId="0" borderId="0" xfId="72" applyNumberFormat="1" applyFont="1" applyFill="1" applyBorder="1" applyAlignment="1">
      <alignment horizontal="center" vertical="center" wrapText="1"/>
    </xf>
    <xf numFmtId="167" fontId="29" fillId="0" borderId="9" xfId="72" applyNumberFormat="1" applyFont="1" applyFill="1" applyBorder="1" applyAlignment="1">
      <alignment horizontal="right" vertical="center" wrapText="1"/>
    </xf>
    <xf numFmtId="175" fontId="14" fillId="0" borderId="9" xfId="0" applyNumberFormat="1" applyFont="1" applyFill="1" applyBorder="1" applyAlignment="1">
      <alignment horizontal="right" vertical="center"/>
    </xf>
    <xf numFmtId="2" fontId="94" fillId="0" borderId="9" xfId="0" applyNumberFormat="1" applyFont="1" applyFill="1" applyBorder="1" applyAlignment="1">
      <alignment horizontal="right" vertical="center"/>
    </xf>
    <xf numFmtId="167" fontId="14" fillId="0" borderId="9" xfId="72" applyNumberFormat="1" applyFont="1" applyFill="1" applyBorder="1" applyAlignment="1">
      <alignment horizontal="left" vertical="center" wrapText="1"/>
    </xf>
    <xf numFmtId="167" fontId="29" fillId="0" borderId="0" xfId="72" applyNumberFormat="1" applyFont="1" applyFill="1" applyBorder="1" applyAlignment="1">
      <alignment horizontal="right" vertical="center" wrapText="1"/>
    </xf>
    <xf numFmtId="0" fontId="29" fillId="0" borderId="0" xfId="60" applyNumberFormat="1" applyFont="1" applyFill="1" applyBorder="1" applyAlignment="1">
      <alignment horizontal="left" vertical="center"/>
    </xf>
    <xf numFmtId="174" fontId="14" fillId="0" borderId="9" xfId="9" applyNumberFormat="1" applyFont="1" applyFill="1" applyBorder="1" applyAlignment="1">
      <alignment horizontal="center" vertical="center"/>
    </xf>
    <xf numFmtId="2" fontId="95" fillId="0" borderId="9" xfId="0" applyNumberFormat="1" applyFont="1" applyFill="1" applyBorder="1" applyAlignment="1">
      <alignment horizontal="right" vertical="center"/>
    </xf>
    <xf numFmtId="167" fontId="95" fillId="0" borderId="9" xfId="0" applyNumberFormat="1" applyFont="1" applyFill="1" applyBorder="1" applyAlignment="1">
      <alignment horizontal="center" vertical="center"/>
    </xf>
    <xf numFmtId="175" fontId="14" fillId="0" borderId="9" xfId="60" applyNumberFormat="1" applyFont="1" applyFill="1" applyBorder="1" applyAlignment="1">
      <alignment horizontal="right" vertical="center"/>
    </xf>
    <xf numFmtId="0" fontId="14" fillId="0" borderId="9" xfId="60" applyNumberFormat="1" applyFont="1" applyFill="1" applyBorder="1" applyAlignment="1">
      <alignment horizontal="left" vertical="center"/>
    </xf>
    <xf numFmtId="174" fontId="14" fillId="0" borderId="9" xfId="71" applyNumberFormat="1" applyFont="1" applyFill="1" applyBorder="1" applyAlignment="1">
      <alignment horizontal="center" vertical="center" wrapText="1"/>
    </xf>
    <xf numFmtId="2" fontId="89" fillId="0" borderId="9" xfId="71" applyNumberFormat="1" applyFont="1" applyFill="1" applyBorder="1" applyAlignment="1">
      <alignment horizontal="right" vertical="center" wrapText="1"/>
    </xf>
    <xf numFmtId="167" fontId="91" fillId="0" borderId="9" xfId="32" applyNumberFormat="1" applyFont="1" applyFill="1" applyBorder="1" applyAlignment="1">
      <alignment horizontal="left" vertical="center" wrapText="1"/>
    </xf>
    <xf numFmtId="168" fontId="29" fillId="0" borderId="9" xfId="32" applyNumberFormat="1" applyFont="1" applyFill="1" applyBorder="1" applyAlignment="1">
      <alignment horizontal="center" vertical="center" wrapText="1"/>
    </xf>
    <xf numFmtId="0" fontId="14" fillId="0" borderId="9" xfId="0" applyNumberFormat="1" applyFont="1" applyFill="1" applyBorder="1" applyAlignment="1">
      <alignment horizontal="left" vertical="center"/>
    </xf>
    <xf numFmtId="0" fontId="14" fillId="0" borderId="9" xfId="0" applyNumberFormat="1" applyFont="1" applyFill="1" applyBorder="1" applyAlignment="1">
      <alignment horizontal="right" vertical="center"/>
    </xf>
    <xf numFmtId="0" fontId="97" fillId="0" borderId="9" xfId="60" applyNumberFormat="1" applyFont="1" applyFill="1" applyBorder="1" applyAlignment="1">
      <alignment horizontal="left" vertical="center"/>
    </xf>
    <xf numFmtId="0" fontId="86" fillId="0" borderId="9" xfId="71" applyFont="1" applyFill="1" applyBorder="1" applyAlignment="1">
      <alignment horizontal="left" vertical="center" wrapText="1"/>
    </xf>
    <xf numFmtId="0" fontId="86" fillId="0" borderId="9" xfId="71" quotePrefix="1" applyFont="1" applyFill="1" applyBorder="1" applyAlignment="1">
      <alignment horizontal="center" vertical="center" wrapText="1"/>
    </xf>
    <xf numFmtId="2" fontId="86" fillId="0" borderId="9" xfId="71" applyNumberFormat="1" applyFont="1" applyFill="1" applyBorder="1" applyAlignment="1">
      <alignment horizontal="right" vertical="center" wrapText="1"/>
    </xf>
    <xf numFmtId="175" fontId="86" fillId="0" borderId="9" xfId="71" applyNumberFormat="1" applyFont="1" applyFill="1" applyBorder="1" applyAlignment="1">
      <alignment horizontal="right" vertical="center" wrapText="1"/>
    </xf>
    <xf numFmtId="0" fontId="98" fillId="0" borderId="9" xfId="71" applyFont="1" applyFill="1" applyBorder="1" applyAlignment="1">
      <alignment horizontal="left" vertical="center" wrapText="1"/>
    </xf>
    <xf numFmtId="0" fontId="86" fillId="0" borderId="9" xfId="60" applyNumberFormat="1" applyFont="1" applyFill="1" applyBorder="1" applyAlignment="1">
      <alignment horizontal="center" vertical="center"/>
    </xf>
    <xf numFmtId="167" fontId="98" fillId="0" borderId="9" xfId="32" applyNumberFormat="1" applyFont="1" applyFill="1" applyBorder="1" applyAlignment="1">
      <alignment horizontal="left" vertical="center" wrapText="1"/>
    </xf>
    <xf numFmtId="168" fontId="86" fillId="0" borderId="9" xfId="32" applyNumberFormat="1" applyFont="1" applyFill="1" applyBorder="1" applyAlignment="1">
      <alignment horizontal="center" vertical="center" wrapText="1"/>
    </xf>
    <xf numFmtId="2" fontId="86" fillId="0" borderId="9" xfId="60" applyNumberFormat="1" applyFont="1" applyFill="1" applyBorder="1" applyAlignment="1">
      <alignment horizontal="right" vertical="center"/>
    </xf>
    <xf numFmtId="0" fontId="86" fillId="0" borderId="9" xfId="60" applyNumberFormat="1" applyFont="1" applyFill="1" applyBorder="1" applyAlignment="1">
      <alignment horizontal="left" vertical="center"/>
    </xf>
    <xf numFmtId="0" fontId="99" fillId="0" borderId="9" xfId="71" applyFont="1" applyFill="1" applyBorder="1" applyAlignment="1">
      <alignment horizontal="center" vertical="center" wrapText="1"/>
    </xf>
    <xf numFmtId="0" fontId="100" fillId="0" borderId="9" xfId="0" applyNumberFormat="1" applyFont="1" applyFill="1" applyBorder="1" applyAlignment="1">
      <alignment horizontal="left" vertical="center"/>
    </xf>
    <xf numFmtId="0" fontId="100" fillId="0" borderId="9" xfId="71" quotePrefix="1" applyFont="1" applyFill="1" applyBorder="1" applyAlignment="1">
      <alignment horizontal="center" vertical="center" wrapText="1"/>
    </xf>
    <xf numFmtId="2" fontId="100" fillId="0" borderId="9" xfId="71" applyNumberFormat="1" applyFont="1" applyFill="1" applyBorder="1" applyAlignment="1">
      <alignment horizontal="right" vertical="center" wrapText="1"/>
    </xf>
    <xf numFmtId="2" fontId="14" fillId="0" borderId="9" xfId="9" applyNumberFormat="1" applyFont="1" applyFill="1" applyBorder="1" applyAlignment="1">
      <alignment horizontal="center" vertical="center" wrapText="1"/>
    </xf>
    <xf numFmtId="1" fontId="14" fillId="0" borderId="9" xfId="9" applyNumberFormat="1" applyFont="1" applyFill="1" applyBorder="1" applyAlignment="1">
      <alignment horizontal="center" vertical="center" wrapText="1"/>
    </xf>
    <xf numFmtId="174" fontId="14" fillId="0" borderId="9" xfId="1" applyNumberFormat="1" applyFont="1" applyFill="1" applyBorder="1" applyAlignment="1">
      <alignment horizontal="center" vertical="center"/>
    </xf>
    <xf numFmtId="2" fontId="14" fillId="0" borderId="9" xfId="1" applyNumberFormat="1" applyFont="1" applyFill="1" applyBorder="1" applyAlignment="1">
      <alignment horizontal="justify" vertical="center" wrapText="1"/>
    </xf>
    <xf numFmtId="0" fontId="29" fillId="0" borderId="9" xfId="1" applyFont="1" applyFill="1" applyBorder="1" applyAlignment="1">
      <alignment horizontal="right" vertical="center"/>
    </xf>
    <xf numFmtId="2" fontId="29" fillId="0" borderId="9" xfId="1" applyNumberFormat="1" applyFont="1" applyFill="1" applyBorder="1" applyAlignment="1">
      <alignment horizontal="right" vertical="center"/>
    </xf>
    <xf numFmtId="0" fontId="14" fillId="0" borderId="0" xfId="60" applyNumberFormat="1" applyFont="1" applyFill="1" applyBorder="1" applyAlignment="1">
      <alignment horizontal="center" vertical="center"/>
    </xf>
    <xf numFmtId="0" fontId="29" fillId="0" borderId="0" xfId="60" applyNumberFormat="1" applyFont="1" applyFill="1" applyBorder="1" applyAlignment="1">
      <alignment horizontal="center" vertical="center"/>
    </xf>
    <xf numFmtId="0" fontId="29" fillId="0" borderId="0" xfId="60" applyNumberFormat="1" applyFont="1" applyFill="1" applyBorder="1" applyAlignment="1">
      <alignment horizontal="right" vertical="center"/>
    </xf>
    <xf numFmtId="2" fontId="56" fillId="0" borderId="0" xfId="60" applyNumberFormat="1" applyFont="1" applyFill="1" applyBorder="1" applyAlignment="1">
      <alignment horizontal="left" vertical="center"/>
    </xf>
    <xf numFmtId="4" fontId="56" fillId="0" borderId="0" xfId="60" applyNumberFormat="1" applyFont="1" applyFill="1" applyBorder="1" applyAlignment="1">
      <alignment horizontal="left" vertical="center"/>
    </xf>
    <xf numFmtId="4" fontId="56" fillId="0" borderId="0" xfId="71" applyNumberFormat="1" applyFont="1" applyFill="1" applyBorder="1" applyAlignment="1">
      <alignment horizontal="left" vertical="center" wrapText="1"/>
    </xf>
    <xf numFmtId="0" fontId="56" fillId="0" borderId="0" xfId="71" applyFont="1" applyFill="1" applyBorder="1" applyAlignment="1">
      <alignment horizontal="left" vertical="center" wrapText="1"/>
    </xf>
    <xf numFmtId="0" fontId="56" fillId="0" borderId="0" xfId="71" applyFont="1" applyFill="1" applyBorder="1" applyAlignment="1">
      <alignment vertical="center" wrapText="1"/>
    </xf>
    <xf numFmtId="0" fontId="56" fillId="0" borderId="0" xfId="0" applyNumberFormat="1" applyFont="1" applyFill="1" applyBorder="1" applyAlignment="1">
      <alignment horizontal="left" vertical="center"/>
    </xf>
    <xf numFmtId="167" fontId="56" fillId="0" borderId="0" xfId="0" applyNumberFormat="1" applyFont="1" applyFill="1" applyBorder="1" applyAlignment="1">
      <alignment horizontal="center" vertical="center" wrapText="1"/>
    </xf>
    <xf numFmtId="167" fontId="56" fillId="0" borderId="0" xfId="72" applyNumberFormat="1" applyFont="1" applyFill="1" applyBorder="1" applyAlignment="1">
      <alignment horizontal="center" vertical="center" wrapText="1"/>
    </xf>
    <xf numFmtId="167" fontId="56" fillId="0" borderId="0" xfId="0" applyNumberFormat="1" applyFont="1" applyFill="1" applyBorder="1" applyAlignment="1">
      <alignment horizontal="right" vertical="center"/>
    </xf>
    <xf numFmtId="167" fontId="56" fillId="0" borderId="0" xfId="0" applyFont="1" applyFill="1" applyBorder="1" applyAlignment="1">
      <alignment horizontal="left" vertical="center"/>
    </xf>
    <xf numFmtId="167" fontId="56" fillId="0" borderId="0" xfId="0" applyNumberFormat="1" applyFont="1" applyFill="1" applyBorder="1" applyAlignment="1">
      <alignment horizontal="left" vertical="center"/>
    </xf>
    <xf numFmtId="2" fontId="56" fillId="0" borderId="0" xfId="0" applyNumberFormat="1" applyFont="1" applyFill="1" applyBorder="1" applyAlignment="1">
      <alignment horizontal="left" vertical="center"/>
    </xf>
    <xf numFmtId="0" fontId="56" fillId="0" borderId="0" xfId="60" applyNumberFormat="1" applyFont="1" applyFill="1" applyBorder="1" applyAlignment="1">
      <alignment horizontal="left" vertical="center"/>
    </xf>
    <xf numFmtId="167" fontId="17" fillId="0" borderId="0" xfId="0" applyNumberFormat="1" applyFont="1" applyFill="1" applyBorder="1" applyAlignment="1">
      <alignment horizontal="center" vertical="center" wrapText="1"/>
    </xf>
    <xf numFmtId="2" fontId="56" fillId="0" borderId="0" xfId="1" applyNumberFormat="1" applyFont="1" applyFill="1" applyBorder="1" applyAlignment="1">
      <alignment horizontal="left" vertical="center"/>
    </xf>
    <xf numFmtId="174" fontId="14" fillId="0" borderId="9" xfId="69" applyNumberFormat="1" applyFont="1" applyFill="1" applyBorder="1" applyAlignment="1">
      <alignment horizontal="center" vertical="center"/>
    </xf>
    <xf numFmtId="16" fontId="14" fillId="0" borderId="9" xfId="68" applyNumberFormat="1" applyFont="1" applyFill="1" applyBorder="1" applyAlignment="1">
      <alignment horizontal="right" vertical="center" wrapText="1"/>
    </xf>
    <xf numFmtId="0" fontId="91" fillId="0" borderId="9" xfId="70" applyFont="1" applyFill="1" applyBorder="1" applyAlignment="1">
      <alignment horizontal="left" vertical="center" wrapText="1"/>
    </xf>
    <xf numFmtId="0" fontId="29" fillId="0" borderId="9" xfId="65" applyFont="1" applyFill="1" applyBorder="1" applyAlignment="1">
      <alignment horizontal="center" vertical="center"/>
    </xf>
    <xf numFmtId="0" fontId="29" fillId="0" borderId="9" xfId="65" applyFont="1" applyFill="1" applyBorder="1" applyAlignment="1">
      <alignment vertical="center"/>
    </xf>
    <xf numFmtId="2" fontId="29" fillId="0" borderId="9" xfId="65" applyNumberFormat="1" applyFont="1" applyFill="1" applyBorder="1" applyAlignment="1">
      <alignment horizontal="right" vertical="center"/>
    </xf>
    <xf numFmtId="0" fontId="29" fillId="0" borderId="9" xfId="65" applyFont="1" applyFill="1" applyBorder="1" applyAlignment="1">
      <alignment horizontal="right" vertical="center"/>
    </xf>
    <xf numFmtId="0" fontId="14" fillId="0" borderId="9" xfId="70" applyFont="1" applyFill="1" applyBorder="1" applyAlignment="1">
      <alignment horizontal="center" vertical="center" wrapText="1"/>
    </xf>
    <xf numFmtId="0" fontId="100" fillId="0" borderId="9" xfId="70" applyFont="1" applyFill="1" applyBorder="1" applyAlignment="1">
      <alignment horizontal="center" vertical="center" wrapText="1"/>
    </xf>
    <xf numFmtId="4" fontId="100" fillId="0" borderId="0" xfId="70" applyNumberFormat="1" applyFont="1" applyFill="1" applyBorder="1" applyAlignment="1">
      <alignment horizontal="left" vertical="center" wrapText="1"/>
    </xf>
    <xf numFmtId="2" fontId="29" fillId="0" borderId="9" xfId="69" applyNumberFormat="1" applyFont="1" applyFill="1" applyBorder="1" applyAlignment="1">
      <alignment horizontal="center" vertical="center"/>
    </xf>
    <xf numFmtId="2" fontId="14" fillId="0" borderId="9" xfId="69" applyNumberFormat="1" applyFont="1" applyFill="1" applyBorder="1" applyAlignment="1">
      <alignment horizontal="left" vertical="center" wrapText="1"/>
    </xf>
    <xf numFmtId="2" fontId="14" fillId="0" borderId="9" xfId="65" applyNumberFormat="1" applyFont="1" applyFill="1" applyBorder="1" applyAlignment="1">
      <alignment vertical="center"/>
    </xf>
    <xf numFmtId="167" fontId="97" fillId="0" borderId="9" xfId="65" applyNumberFormat="1" applyFont="1" applyFill="1" applyBorder="1" applyAlignment="1">
      <alignment horizontal="left" vertical="center" wrapText="1"/>
    </xf>
    <xf numFmtId="168" fontId="29" fillId="0" borderId="9" xfId="65" applyNumberFormat="1" applyFont="1" applyFill="1" applyBorder="1" applyAlignment="1">
      <alignment horizontal="center" vertical="center" wrapText="1"/>
    </xf>
    <xf numFmtId="0" fontId="100" fillId="0" borderId="9" xfId="69" applyFont="1" applyFill="1" applyBorder="1" applyAlignment="1">
      <alignment horizontal="center" vertical="center"/>
    </xf>
    <xf numFmtId="4" fontId="100" fillId="0" borderId="0" xfId="69" applyNumberFormat="1" applyFont="1" applyFill="1" applyBorder="1" applyAlignment="1">
      <alignment horizontal="left" vertical="center"/>
    </xf>
    <xf numFmtId="2" fontId="92" fillId="0" borderId="9" xfId="69" applyNumberFormat="1" applyFont="1" applyFill="1" applyBorder="1" applyAlignment="1">
      <alignment vertical="center"/>
    </xf>
    <xf numFmtId="2" fontId="89" fillId="0" borderId="9" xfId="70" applyNumberFormat="1" applyFont="1" applyFill="1" applyBorder="1" applyAlignment="1">
      <alignment horizontal="right" vertical="center" wrapText="1"/>
    </xf>
    <xf numFmtId="167" fontId="27" fillId="0" borderId="0" xfId="78" applyNumberFormat="1" applyFont="1"/>
    <xf numFmtId="167" fontId="14" fillId="0" borderId="0" xfId="78" applyNumberFormat="1" applyFont="1" applyAlignment="1">
      <alignment horizontal="center"/>
    </xf>
    <xf numFmtId="0" fontId="14" fillId="0" borderId="9" xfId="77" applyFont="1" applyBorder="1" applyAlignment="1">
      <alignment horizontal="center" vertical="center" wrapText="1"/>
    </xf>
    <xf numFmtId="0" fontId="29" fillId="0" borderId="9" xfId="77" applyFont="1" applyBorder="1" applyAlignment="1">
      <alignment horizontal="left" vertical="center" wrapText="1"/>
    </xf>
    <xf numFmtId="0" fontId="29" fillId="0" borderId="9" xfId="77" applyFont="1" applyBorder="1" applyAlignment="1">
      <alignment horizontal="center" vertical="center" wrapText="1"/>
    </xf>
    <xf numFmtId="178" fontId="29" fillId="0" borderId="9" xfId="77" applyNumberFormat="1" applyFont="1" applyBorder="1" applyAlignment="1">
      <alignment horizontal="center" vertical="center" wrapText="1"/>
    </xf>
    <xf numFmtId="2" fontId="29" fillId="0" borderId="9" xfId="77" applyNumberFormat="1" applyFont="1" applyBorder="1" applyAlignment="1">
      <alignment horizontal="center" vertical="center" wrapText="1"/>
    </xf>
    <xf numFmtId="2" fontId="29" fillId="0" borderId="9" xfId="77" applyNumberFormat="1" applyFont="1" applyFill="1" applyBorder="1" applyAlignment="1">
      <alignment horizontal="center" vertical="center" wrapText="1"/>
    </xf>
    <xf numFmtId="2" fontId="14" fillId="0" borderId="9" xfId="77" applyNumberFormat="1" applyFont="1" applyBorder="1" applyAlignment="1">
      <alignment horizontal="center" vertical="center" wrapText="1"/>
    </xf>
    <xf numFmtId="2" fontId="14" fillId="0" borderId="9" xfId="77" applyNumberFormat="1" applyFont="1" applyFill="1" applyBorder="1" applyAlignment="1">
      <alignment horizontal="center" vertical="center" wrapText="1"/>
    </xf>
    <xf numFmtId="0" fontId="28" fillId="0" borderId="9" xfId="77" applyFont="1" applyBorder="1" applyAlignment="1">
      <alignment horizontal="left" vertical="center" wrapText="1"/>
    </xf>
    <xf numFmtId="0" fontId="28" fillId="0" borderId="9" xfId="77" applyFont="1" applyBorder="1" applyAlignment="1">
      <alignment horizontal="left" vertical="center" wrapText="1"/>
    </xf>
    <xf numFmtId="0" fontId="28" fillId="0" borderId="9" xfId="77" applyFont="1" applyBorder="1" applyAlignment="1">
      <alignment horizontal="center" vertical="center" wrapText="1"/>
    </xf>
    <xf numFmtId="178" fontId="28" fillId="0" borderId="9" xfId="77" applyNumberFormat="1" applyFont="1" applyBorder="1" applyAlignment="1">
      <alignment horizontal="center" vertical="center" wrapText="1"/>
    </xf>
    <xf numFmtId="2" fontId="28" fillId="0" borderId="9" xfId="77" applyNumberFormat="1" applyFont="1" applyBorder="1" applyAlignment="1">
      <alignment horizontal="center" vertical="center" wrapText="1"/>
    </xf>
    <xf numFmtId="0" fontId="56" fillId="0" borderId="0" xfId="77" applyFont="1" applyBorder="1" applyAlignment="1">
      <alignment wrapText="1"/>
    </xf>
    <xf numFmtId="0" fontId="56" fillId="0" borderId="0" xfId="77" applyFont="1" applyBorder="1" applyAlignment="1">
      <alignment horizontal="left" wrapText="1"/>
    </xf>
    <xf numFmtId="0" fontId="56" fillId="0" borderId="0" xfId="77" applyFont="1" applyBorder="1" applyAlignment="1">
      <alignment horizontal="right" wrapText="1"/>
    </xf>
    <xf numFmtId="0" fontId="56" fillId="0" borderId="0" xfId="77" applyFont="1" applyFill="1" applyBorder="1" applyAlignment="1">
      <alignment horizontal="right" wrapText="1"/>
    </xf>
    <xf numFmtId="167" fontId="29" fillId="0" borderId="0" xfId="78" applyNumberFormat="1" applyFont="1"/>
    <xf numFmtId="0" fontId="17" fillId="0" borderId="9" xfId="77" applyFont="1" applyBorder="1" applyAlignment="1">
      <alignment horizontal="center" vertical="center" wrapText="1"/>
    </xf>
    <xf numFmtId="0" fontId="56" fillId="0" borderId="9" xfId="77" applyFont="1" applyBorder="1" applyAlignment="1">
      <alignment horizontal="left" vertical="center" wrapText="1"/>
    </xf>
    <xf numFmtId="0" fontId="56" fillId="0" borderId="9" xfId="77" applyFont="1" applyBorder="1" applyAlignment="1">
      <alignment horizontal="center" vertical="center" wrapText="1"/>
    </xf>
    <xf numFmtId="178" fontId="56" fillId="0" borderId="9" xfId="77" applyNumberFormat="1" applyFont="1" applyBorder="1" applyAlignment="1">
      <alignment horizontal="center" vertical="center" wrapText="1"/>
    </xf>
    <xf numFmtId="2" fontId="56" fillId="0" borderId="9" xfId="77" applyNumberFormat="1" applyFont="1" applyBorder="1" applyAlignment="1">
      <alignment horizontal="center" vertical="center" wrapText="1"/>
    </xf>
    <xf numFmtId="2" fontId="56" fillId="0" borderId="9" xfId="77" applyNumberFormat="1" applyFont="1" applyFill="1" applyBorder="1" applyAlignment="1">
      <alignment horizontal="center" vertical="center" wrapText="1"/>
    </xf>
    <xf numFmtId="2" fontId="17" fillId="0" borderId="9" xfId="77" applyNumberFormat="1" applyFont="1" applyFill="1" applyBorder="1" applyAlignment="1">
      <alignment horizontal="center" vertical="center" wrapText="1"/>
    </xf>
    <xf numFmtId="175" fontId="56" fillId="0" borderId="9" xfId="77" applyNumberFormat="1" applyFont="1" applyBorder="1" applyAlignment="1">
      <alignment horizontal="center" vertical="center" wrapText="1"/>
    </xf>
    <xf numFmtId="0" fontId="14" fillId="0" borderId="9" xfId="77" applyFont="1" applyBorder="1" applyAlignment="1">
      <alignment horizontal="left" vertical="center" wrapText="1"/>
    </xf>
    <xf numFmtId="0" fontId="29" fillId="0" borderId="9" xfId="77" applyFont="1" applyFill="1" applyBorder="1" applyAlignment="1">
      <alignment horizontal="center" vertical="center" wrapText="1"/>
    </xf>
    <xf numFmtId="179" fontId="29" fillId="0" borderId="9" xfId="77" applyNumberFormat="1" applyFont="1" applyBorder="1" applyAlignment="1">
      <alignment horizontal="center" vertical="center" wrapText="1"/>
    </xf>
    <xf numFmtId="175" fontId="29" fillId="0" borderId="9" xfId="77" applyNumberFormat="1" applyFont="1" applyBorder="1" applyAlignment="1">
      <alignment horizontal="center" vertical="center" wrapText="1"/>
    </xf>
    <xf numFmtId="175" fontId="14" fillId="0" borderId="9" xfId="77" applyNumberFormat="1" applyFont="1" applyFill="1" applyBorder="1" applyAlignment="1">
      <alignment horizontal="center" vertical="center" wrapText="1"/>
    </xf>
    <xf numFmtId="0" fontId="56" fillId="0" borderId="0" xfId="94" applyFont="1" applyBorder="1" applyAlignment="1">
      <alignment horizontal="center" vertical="center" wrapText="1"/>
    </xf>
    <xf numFmtId="0" fontId="56" fillId="0" borderId="0" xfId="94" applyFont="1" applyBorder="1" applyAlignment="1">
      <alignment horizontal="left" vertical="center" wrapText="1"/>
    </xf>
    <xf numFmtId="178" fontId="56" fillId="0" borderId="0" xfId="94" applyNumberFormat="1" applyFont="1" applyBorder="1" applyAlignment="1">
      <alignment horizontal="center" vertical="center" wrapText="1"/>
    </xf>
    <xf numFmtId="175" fontId="56" fillId="0" borderId="0" xfId="94" applyNumberFormat="1" applyFont="1" applyBorder="1" applyAlignment="1">
      <alignment horizontal="center" vertical="center" wrapText="1"/>
    </xf>
    <xf numFmtId="2" fontId="56" fillId="0" borderId="0" xfId="94" applyNumberFormat="1" applyFont="1" applyBorder="1" applyAlignment="1">
      <alignment horizontal="center" vertical="center" wrapText="1"/>
    </xf>
    <xf numFmtId="2" fontId="17" fillId="0" borderId="0" xfId="94" applyNumberFormat="1" applyFont="1" applyFill="1" applyBorder="1" applyAlignment="1">
      <alignment horizontal="center" vertical="center" wrapText="1"/>
    </xf>
    <xf numFmtId="0" fontId="56" fillId="0" borderId="0" xfId="77" applyFont="1" applyBorder="1" applyAlignment="1">
      <alignment horizontal="center" vertical="center" wrapText="1"/>
    </xf>
    <xf numFmtId="0" fontId="56" fillId="0" borderId="0" xfId="77" applyFont="1" applyBorder="1" applyAlignment="1">
      <alignment horizontal="left" vertical="center" wrapText="1"/>
    </xf>
    <xf numFmtId="178" fontId="56" fillId="0" borderId="0" xfId="77" applyNumberFormat="1" applyFont="1" applyBorder="1" applyAlignment="1">
      <alignment horizontal="center" vertical="center" wrapText="1"/>
    </xf>
    <xf numFmtId="175" fontId="56" fillId="0" borderId="0" xfId="77" applyNumberFormat="1" applyFont="1" applyBorder="1" applyAlignment="1">
      <alignment horizontal="center" vertical="center" wrapText="1"/>
    </xf>
    <xf numFmtId="2" fontId="56" fillId="0" borderId="0" xfId="77" applyNumberFormat="1" applyFont="1" applyBorder="1" applyAlignment="1">
      <alignment horizontal="center" vertical="center" wrapText="1"/>
    </xf>
    <xf numFmtId="2" fontId="17" fillId="0" borderId="0" xfId="77" applyNumberFormat="1" applyFont="1" applyFill="1" applyBorder="1" applyAlignment="1">
      <alignment horizontal="center" vertical="center" wrapText="1"/>
    </xf>
    <xf numFmtId="0" fontId="56" fillId="0" borderId="0" xfId="77" applyFont="1" applyBorder="1" applyAlignment="1">
      <alignment vertical="center" wrapText="1"/>
    </xf>
    <xf numFmtId="0" fontId="56" fillId="0" borderId="0" xfId="77" applyFont="1" applyFill="1" applyBorder="1" applyAlignment="1">
      <alignment horizontal="center" vertical="center" wrapText="1"/>
    </xf>
    <xf numFmtId="0" fontId="29" fillId="0" borderId="0" xfId="77" applyFont="1" applyBorder="1" applyAlignment="1">
      <alignment horizontal="center" vertical="center" wrapText="1"/>
    </xf>
    <xf numFmtId="0" fontId="29" fillId="0" borderId="0" xfId="77" applyFont="1" applyFill="1" applyBorder="1" applyAlignment="1">
      <alignment horizontal="center" vertical="center" wrapText="1"/>
    </xf>
    <xf numFmtId="0" fontId="17" fillId="0" borderId="0" xfId="77" applyFont="1" applyBorder="1" applyAlignment="1">
      <alignment wrapText="1"/>
    </xf>
    <xf numFmtId="0" fontId="14" fillId="0" borderId="0" xfId="77" applyFont="1" applyBorder="1" applyAlignment="1">
      <alignment horizontal="center" wrapText="1"/>
    </xf>
    <xf numFmtId="0" fontId="14" fillId="0" borderId="0" xfId="77" applyFont="1" applyBorder="1" applyAlignment="1">
      <alignment vertical="center" wrapText="1" shrinkToFit="1"/>
    </xf>
    <xf numFmtId="167" fontId="27" fillId="0" borderId="0" xfId="0" applyNumberFormat="1" applyFont="1" applyAlignment="1">
      <alignment horizontal="right"/>
    </xf>
    <xf numFmtId="167" fontId="27" fillId="0" borderId="0" xfId="0" applyNumberFormat="1" applyFont="1"/>
    <xf numFmtId="167" fontId="13" fillId="0" borderId="0" xfId="0" applyNumberFormat="1" applyFont="1"/>
    <xf numFmtId="167" fontId="29" fillId="0" borderId="0" xfId="0" applyNumberFormat="1" applyFont="1" applyAlignment="1">
      <alignment horizontal="right"/>
    </xf>
    <xf numFmtId="167" fontId="29" fillId="0" borderId="0" xfId="0" applyNumberFormat="1" applyFont="1"/>
    <xf numFmtId="167" fontId="27" fillId="0" borderId="0" xfId="0" applyNumberFormat="1" applyFont="1" applyBorder="1" applyAlignment="1">
      <alignment horizontal="right"/>
    </xf>
    <xf numFmtId="167" fontId="27" fillId="0" borderId="0" xfId="0" applyNumberFormat="1" applyFont="1" applyAlignment="1">
      <alignment horizontal="left"/>
    </xf>
    <xf numFmtId="167" fontId="61" fillId="0" borderId="0" xfId="0" applyNumberFormat="1" applyFont="1"/>
    <xf numFmtId="167" fontId="27" fillId="0" borderId="0" xfId="0" applyNumberFormat="1" applyFont="1" applyAlignment="1">
      <alignment horizontal="center"/>
    </xf>
    <xf numFmtId="167" fontId="62" fillId="0" borderId="0" xfId="0" applyNumberFormat="1" applyFont="1"/>
    <xf numFmtId="0" fontId="56" fillId="0" borderId="9" xfId="77" applyFont="1" applyBorder="1" applyAlignment="1">
      <alignment vertical="center" wrapText="1"/>
    </xf>
    <xf numFmtId="0" fontId="56" fillId="0" borderId="9" xfId="77" applyFont="1" applyFill="1" applyBorder="1" applyAlignment="1">
      <alignment vertical="center" wrapText="1"/>
    </xf>
    <xf numFmtId="178" fontId="56" fillId="0" borderId="9" xfId="77" applyNumberFormat="1" applyFont="1" applyBorder="1" applyAlignment="1">
      <alignment horizontal="left" vertical="center" wrapText="1"/>
    </xf>
    <xf numFmtId="2" fontId="56" fillId="0" borderId="9" xfId="77" applyNumberFormat="1" applyFont="1" applyFill="1" applyBorder="1" applyAlignment="1">
      <alignment vertical="center" wrapText="1"/>
    </xf>
    <xf numFmtId="2" fontId="56" fillId="0" borderId="9" xfId="77" applyNumberFormat="1" applyFont="1" applyBorder="1" applyAlignment="1">
      <alignment vertical="center" wrapText="1"/>
    </xf>
    <xf numFmtId="2" fontId="56" fillId="0" borderId="9" xfId="1" applyNumberFormat="1" applyFont="1" applyBorder="1" applyAlignment="1">
      <alignment horizontal="right"/>
    </xf>
    <xf numFmtId="2" fontId="17" fillId="0" borderId="9" xfId="77" applyNumberFormat="1" applyFont="1" applyFill="1" applyBorder="1" applyAlignment="1">
      <alignment vertical="center" wrapText="1"/>
    </xf>
    <xf numFmtId="175" fontId="56" fillId="0" borderId="9" xfId="77" applyNumberFormat="1" applyFont="1" applyBorder="1" applyAlignment="1">
      <alignment vertical="center" wrapText="1"/>
    </xf>
    <xf numFmtId="0" fontId="56" fillId="0" borderId="9" xfId="77" applyFont="1" applyBorder="1" applyAlignment="1">
      <alignment wrapText="1"/>
    </xf>
    <xf numFmtId="175" fontId="17" fillId="0" borderId="9" xfId="77" applyNumberFormat="1" applyFont="1" applyFill="1" applyBorder="1" applyAlignment="1">
      <alignment vertical="center" wrapText="1"/>
    </xf>
    <xf numFmtId="0" fontId="14" fillId="0" borderId="0" xfId="77" applyFont="1" applyBorder="1" applyAlignment="1">
      <alignment wrapText="1"/>
    </xf>
    <xf numFmtId="0" fontId="29" fillId="0" borderId="0" xfId="77" applyFont="1" applyBorder="1" applyAlignment="1">
      <alignment wrapText="1"/>
    </xf>
    <xf numFmtId="0" fontId="29" fillId="0" borderId="0" xfId="77" applyFont="1" applyBorder="1" applyAlignment="1">
      <alignment horizontal="right" wrapText="1"/>
    </xf>
    <xf numFmtId="0" fontId="29" fillId="0" borderId="0" xfId="77" applyFont="1" applyFill="1" applyBorder="1" applyAlignment="1">
      <alignment horizontal="right" wrapText="1"/>
    </xf>
    <xf numFmtId="0" fontId="29" fillId="2" borderId="0" xfId="77" applyFont="1" applyFill="1" applyBorder="1" applyAlignment="1">
      <alignment wrapText="1"/>
    </xf>
    <xf numFmtId="0" fontId="17" fillId="0" borderId="0" xfId="77" applyFont="1" applyBorder="1" applyAlignment="1">
      <alignment vertical="center" wrapText="1" shrinkToFit="1"/>
    </xf>
    <xf numFmtId="167" fontId="107" fillId="0" borderId="0" xfId="78" applyNumberFormat="1" applyFont="1" applyBorder="1"/>
    <xf numFmtId="167" fontId="29" fillId="0" borderId="0" xfId="78" applyNumberFormat="1" applyFont="1" applyBorder="1" applyAlignment="1">
      <alignment horizontal="left"/>
    </xf>
    <xf numFmtId="167" fontId="29" fillId="0" borderId="0" xfId="78" applyNumberFormat="1" applyFont="1" applyBorder="1" applyAlignment="1">
      <alignment horizontal="right"/>
    </xf>
    <xf numFmtId="167" fontId="14" fillId="0" borderId="0" xfId="78" applyNumberFormat="1" applyFont="1" applyBorder="1" applyAlignment="1">
      <alignment horizontal="right"/>
    </xf>
    <xf numFmtId="167" fontId="29" fillId="0" borderId="0" xfId="78" applyNumberFormat="1" applyFont="1" applyBorder="1" applyAlignment="1">
      <alignment horizontal="left" vertical="top" wrapText="1"/>
    </xf>
    <xf numFmtId="167" fontId="29" fillId="0" borderId="0" xfId="78" applyNumberFormat="1" applyFont="1" applyBorder="1"/>
    <xf numFmtId="167" fontId="107" fillId="0" borderId="0" xfId="78" applyNumberFormat="1" applyFont="1" applyBorder="1" applyAlignment="1">
      <alignment horizontal="right"/>
    </xf>
    <xf numFmtId="167" fontId="22" fillId="0" borderId="0" xfId="0" applyFont="1" applyBorder="1" applyAlignment="1">
      <alignment vertical="center"/>
    </xf>
    <xf numFmtId="167" fontId="22" fillId="0" borderId="0" xfId="0" applyFont="1" applyAlignment="1">
      <alignment vertical="center"/>
    </xf>
    <xf numFmtId="0" fontId="95" fillId="0" borderId="0" xfId="93" applyFont="1" applyBorder="1" applyAlignment="1">
      <alignment horizontal="center" vertical="center"/>
    </xf>
    <xf numFmtId="0" fontId="95" fillId="0" borderId="0" xfId="93" applyNumberFormat="1" applyFont="1" applyBorder="1" applyAlignment="1">
      <alignment horizontal="center" vertical="center"/>
    </xf>
    <xf numFmtId="0" fontId="95" fillId="0" borderId="0" xfId="93" applyFont="1" applyBorder="1" applyAlignment="1">
      <alignment horizontal="right" vertical="center"/>
    </xf>
    <xf numFmtId="167" fontId="29" fillId="0" borderId="0" xfId="0" applyFont="1" applyBorder="1" applyAlignment="1">
      <alignment horizontal="left" vertical="center"/>
    </xf>
    <xf numFmtId="167" fontId="29" fillId="0" borderId="0" xfId="0" applyFont="1" applyBorder="1" applyAlignment="1">
      <alignment vertical="center"/>
    </xf>
    <xf numFmtId="167" fontId="29" fillId="0" borderId="0" xfId="0" applyFont="1" applyAlignment="1">
      <alignment vertical="center"/>
    </xf>
    <xf numFmtId="0" fontId="14" fillId="0" borderId="9" xfId="93" applyFont="1" applyBorder="1" applyAlignment="1">
      <alignment horizontal="center" vertical="center" wrapText="1"/>
    </xf>
    <xf numFmtId="174" fontId="29" fillId="0" borderId="9" xfId="7" applyNumberFormat="1" applyFont="1" applyBorder="1" applyAlignment="1">
      <alignment horizontal="center" vertical="center"/>
    </xf>
    <xf numFmtId="2" fontId="29" fillId="0" borderId="9" xfId="76" applyNumberFormat="1" applyFont="1" applyBorder="1" applyAlignment="1">
      <alignment horizontal="right" vertical="center" wrapText="1"/>
    </xf>
    <xf numFmtId="167" fontId="29" fillId="0" borderId="9" xfId="0" applyFont="1" applyBorder="1" applyAlignment="1">
      <alignment horizontal="right" vertical="center"/>
    </xf>
    <xf numFmtId="0" fontId="29" fillId="0" borderId="0" xfId="7" applyFont="1" applyBorder="1" applyAlignment="1">
      <alignment horizontal="center" vertical="center"/>
    </xf>
    <xf numFmtId="2" fontId="14" fillId="0" borderId="9" xfId="76" applyNumberFormat="1" applyFont="1" applyBorder="1" applyAlignment="1">
      <alignment vertical="center" wrapText="1"/>
    </xf>
    <xf numFmtId="1" fontId="29" fillId="0" borderId="9" xfId="76" applyNumberFormat="1" applyFont="1" applyBorder="1" applyAlignment="1">
      <alignment horizontal="center" vertical="center" wrapText="1"/>
    </xf>
    <xf numFmtId="168" fontId="29" fillId="0" borderId="9" xfId="0" applyNumberFormat="1" applyFont="1" applyBorder="1" applyAlignment="1">
      <alignment horizontal="center" vertical="center"/>
    </xf>
    <xf numFmtId="167" fontId="29" fillId="0" borderId="9" xfId="0" applyFont="1" applyBorder="1" applyAlignment="1">
      <alignment vertical="center" wrapText="1"/>
    </xf>
    <xf numFmtId="1" fontId="29" fillId="0" borderId="9" xfId="0" applyNumberFormat="1" applyFont="1" applyBorder="1" applyAlignment="1">
      <alignment horizontal="center" vertical="center"/>
    </xf>
    <xf numFmtId="167" fontId="14" fillId="0" borderId="9" xfId="0" applyFont="1" applyBorder="1" applyAlignment="1">
      <alignment horizontal="right" vertical="center"/>
    </xf>
    <xf numFmtId="2" fontId="29" fillId="0" borderId="0" xfId="0" applyNumberFormat="1" applyFont="1" applyBorder="1" applyAlignment="1">
      <alignment horizontal="left" vertical="center"/>
    </xf>
    <xf numFmtId="0" fontId="29" fillId="0" borderId="9" xfId="7" applyFont="1" applyBorder="1" applyAlignment="1">
      <alignment horizontal="right" vertical="center" wrapText="1"/>
    </xf>
    <xf numFmtId="0" fontId="29" fillId="0" borderId="9" xfId="7" applyFont="1" applyBorder="1" applyAlignment="1">
      <alignment horizontal="right" vertical="center"/>
    </xf>
    <xf numFmtId="0" fontId="29" fillId="0" borderId="0" xfId="7" applyFont="1" applyBorder="1" applyAlignment="1">
      <alignment horizontal="left" vertical="center"/>
    </xf>
    <xf numFmtId="174" fontId="29" fillId="0" borderId="9" xfId="76" applyNumberFormat="1" applyFont="1" applyBorder="1" applyAlignment="1">
      <alignment horizontal="center" vertical="center" wrapText="1"/>
    </xf>
    <xf numFmtId="167" fontId="29" fillId="0" borderId="9" xfId="0" applyFont="1" applyBorder="1" applyAlignment="1">
      <alignment horizontal="right" vertical="center" wrapText="1"/>
    </xf>
    <xf numFmtId="174" fontId="109" fillId="0" borderId="9" xfId="76" applyNumberFormat="1" applyFont="1" applyBorder="1" applyAlignment="1">
      <alignment horizontal="center" vertical="center" wrapText="1"/>
    </xf>
    <xf numFmtId="167" fontId="29" fillId="0" borderId="9" xfId="0" applyFont="1" applyBorder="1" applyAlignment="1">
      <alignment horizontal="center" vertical="center" wrapText="1"/>
    </xf>
    <xf numFmtId="2" fontId="29" fillId="0" borderId="9" xfId="76" applyNumberFormat="1" applyFont="1" applyBorder="1" applyAlignment="1">
      <alignment vertical="center" wrapText="1"/>
    </xf>
    <xf numFmtId="169" fontId="29" fillId="0" borderId="9" xfId="0" applyNumberFormat="1" applyFont="1" applyBorder="1" applyAlignment="1">
      <alignment horizontal="right" vertical="center"/>
    </xf>
    <xf numFmtId="174" fontId="29" fillId="0" borderId="9" xfId="0" applyNumberFormat="1" applyFont="1" applyBorder="1" applyAlignment="1">
      <alignment horizontal="center" vertical="center"/>
    </xf>
    <xf numFmtId="167" fontId="92" fillId="0" borderId="9" xfId="0" applyFont="1" applyBorder="1" applyAlignment="1">
      <alignment horizontal="justify" vertical="center" wrapText="1"/>
    </xf>
    <xf numFmtId="167" fontId="29" fillId="0" borderId="9" xfId="0" applyNumberFormat="1" applyFont="1" applyBorder="1" applyAlignment="1">
      <alignment horizontal="right" vertical="center"/>
    </xf>
    <xf numFmtId="167" fontId="29" fillId="0" borderId="9" xfId="0" applyFont="1" applyBorder="1" applyAlignment="1">
      <alignment horizontal="justify" vertical="center" wrapText="1"/>
    </xf>
    <xf numFmtId="167" fontId="14" fillId="0" borderId="9" xfId="0" applyNumberFormat="1" applyFont="1" applyBorder="1" applyAlignment="1">
      <alignment horizontal="right" vertical="center"/>
    </xf>
    <xf numFmtId="167" fontId="14" fillId="0" borderId="9" xfId="0" applyFont="1" applyBorder="1" applyAlignment="1">
      <alignment horizontal="right"/>
    </xf>
    <xf numFmtId="167" fontId="29" fillId="0" borderId="9" xfId="19" applyNumberFormat="1" applyFont="1" applyBorder="1" applyAlignment="1" applyProtection="1">
      <alignment horizontal="right" vertical="center"/>
    </xf>
    <xf numFmtId="167" fontId="110" fillId="0" borderId="9" xfId="19" applyNumberFormat="1" applyFont="1" applyBorder="1" applyAlignment="1" applyProtection="1">
      <alignment horizontal="right" vertical="center"/>
    </xf>
    <xf numFmtId="169" fontId="14" fillId="0" borderId="9" xfId="0" applyNumberFormat="1" applyFont="1" applyBorder="1" applyAlignment="1">
      <alignment horizontal="right" vertical="center"/>
    </xf>
    <xf numFmtId="167" fontId="29" fillId="0" borderId="0" xfId="0" applyFont="1" applyAlignment="1">
      <alignment horizontal="center" vertical="center"/>
    </xf>
    <xf numFmtId="0" fontId="29" fillId="0" borderId="0" xfId="0" applyNumberFormat="1" applyFont="1" applyAlignment="1">
      <alignment horizontal="center" vertical="center"/>
    </xf>
    <xf numFmtId="167" fontId="29" fillId="0" borderId="0" xfId="0" applyFont="1" applyAlignment="1">
      <alignment horizontal="right" vertical="center"/>
    </xf>
    <xf numFmtId="167" fontId="29" fillId="0" borderId="0" xfId="0" applyFont="1" applyAlignment="1">
      <alignment horizontal="left" vertical="center"/>
    </xf>
    <xf numFmtId="0" fontId="22" fillId="0" borderId="0" xfId="0" applyNumberFormat="1" applyFont="1" applyBorder="1" applyAlignment="1">
      <alignment vertical="center"/>
    </xf>
    <xf numFmtId="167" fontId="22" fillId="0" borderId="0" xfId="0" applyFont="1" applyBorder="1"/>
    <xf numFmtId="0" fontId="14" fillId="0" borderId="9" xfId="0" applyNumberFormat="1" applyFont="1" applyBorder="1" applyAlignment="1">
      <alignment horizontal="center" vertical="center" wrapText="1"/>
    </xf>
    <xf numFmtId="0" fontId="14" fillId="0" borderId="9" xfId="0" applyNumberFormat="1" applyFont="1" applyBorder="1" applyAlignment="1">
      <alignment horizontal="center" vertical="center"/>
    </xf>
    <xf numFmtId="175" fontId="14" fillId="0" borderId="9" xfId="0" applyNumberFormat="1" applyFont="1" applyBorder="1" applyAlignment="1">
      <alignment horizontal="center" vertical="center" wrapText="1"/>
    </xf>
    <xf numFmtId="175" fontId="14" fillId="0" borderId="9" xfId="0" applyNumberFormat="1" applyFont="1" applyBorder="1" applyAlignment="1">
      <alignment horizontal="center" vertical="center"/>
    </xf>
    <xf numFmtId="2" fontId="14" fillId="0" borderId="9" xfId="0" applyNumberFormat="1" applyFont="1" applyBorder="1" applyAlignment="1">
      <alignment horizontal="center" vertical="center" wrapText="1"/>
    </xf>
    <xf numFmtId="0" fontId="56" fillId="0" borderId="0" xfId="0" applyNumberFormat="1" applyFont="1" applyBorder="1" applyAlignment="1">
      <alignment horizontal="left" vertical="center" wrapText="1"/>
    </xf>
    <xf numFmtId="0" fontId="29" fillId="0" borderId="0" xfId="0" applyNumberFormat="1" applyFont="1" applyBorder="1" applyAlignment="1">
      <alignment vertical="center" wrapText="1"/>
    </xf>
    <xf numFmtId="167" fontId="29" fillId="0" borderId="0" xfId="0" applyFont="1" applyBorder="1"/>
    <xf numFmtId="0" fontId="29" fillId="0" borderId="9" xfId="69" applyFont="1" applyBorder="1" applyAlignment="1">
      <alignment horizontal="center" vertical="center" wrapText="1"/>
    </xf>
    <xf numFmtId="0" fontId="14" fillId="0" borderId="9" xfId="69" applyFont="1" applyBorder="1" applyAlignment="1">
      <alignment vertical="center" wrapText="1"/>
    </xf>
    <xf numFmtId="0" fontId="14" fillId="0" borderId="9" xfId="69" applyFont="1" applyBorder="1" applyAlignment="1">
      <alignment horizontal="center" vertical="center" wrapText="1"/>
    </xf>
    <xf numFmtId="167" fontId="56" fillId="0" borderId="0" xfId="0" applyFont="1" applyBorder="1" applyAlignment="1">
      <alignment horizontal="left" vertical="center"/>
    </xf>
    <xf numFmtId="0" fontId="29" fillId="0" borderId="9" xfId="69" applyFont="1" applyBorder="1" applyAlignment="1">
      <alignment vertical="center" wrapText="1"/>
    </xf>
    <xf numFmtId="2" fontId="14" fillId="0" borderId="9" xfId="69" applyNumberFormat="1" applyFont="1" applyBorder="1" applyAlignment="1">
      <alignment horizontal="right" vertical="center"/>
    </xf>
    <xf numFmtId="0" fontId="95" fillId="0" borderId="9" xfId="69" applyFont="1" applyBorder="1" applyAlignment="1">
      <alignment vertical="center" wrapText="1"/>
    </xf>
    <xf numFmtId="167" fontId="29" fillId="0" borderId="9" xfId="0" applyFont="1" applyBorder="1" applyAlignment="1">
      <alignment vertical="center"/>
    </xf>
    <xf numFmtId="174" fontId="29" fillId="0" borderId="9" xfId="69" applyNumberFormat="1" applyFont="1" applyBorder="1" applyAlignment="1">
      <alignment horizontal="center" vertical="center"/>
    </xf>
    <xf numFmtId="0" fontId="14" fillId="0" borderId="9" xfId="69" applyFont="1" applyFill="1" applyBorder="1" applyAlignment="1">
      <alignment vertical="center" wrapText="1"/>
    </xf>
    <xf numFmtId="0" fontId="29" fillId="5" borderId="9" xfId="69" applyFont="1" applyFill="1" applyBorder="1" applyAlignment="1">
      <alignment vertical="center"/>
    </xf>
    <xf numFmtId="167" fontId="17" fillId="0" borderId="0" xfId="0" applyFont="1" applyBorder="1" applyAlignment="1">
      <alignment horizontal="left" vertical="center"/>
    </xf>
    <xf numFmtId="2" fontId="56" fillId="0" borderId="0" xfId="0" applyNumberFormat="1" applyFont="1" applyBorder="1" applyAlignment="1">
      <alignment horizontal="left" vertical="center"/>
    </xf>
    <xf numFmtId="0" fontId="14" fillId="0" borderId="9" xfId="69" applyFont="1" applyBorder="1" applyAlignment="1">
      <alignment vertical="center"/>
    </xf>
    <xf numFmtId="0" fontId="91" fillId="0" borderId="9" xfId="69" applyFont="1" applyFill="1" applyBorder="1" applyAlignment="1">
      <alignment vertical="center"/>
    </xf>
    <xf numFmtId="0" fontId="29" fillId="0" borderId="9" xfId="69" applyFont="1" applyFill="1" applyBorder="1" applyAlignment="1">
      <alignment vertical="center" wrapText="1"/>
    </xf>
    <xf numFmtId="167" fontId="29" fillId="5" borderId="0" xfId="0" applyFont="1" applyFill="1" applyBorder="1" applyAlignment="1">
      <alignment vertical="center"/>
    </xf>
    <xf numFmtId="167" fontId="29" fillId="5" borderId="0" xfId="0" applyFont="1" applyFill="1" applyBorder="1"/>
    <xf numFmtId="0" fontId="29" fillId="0" borderId="9" xfId="69" applyFont="1" applyBorder="1" applyAlignment="1">
      <alignment vertical="center"/>
    </xf>
    <xf numFmtId="0" fontId="14" fillId="0" borderId="9" xfId="69" applyFont="1" applyFill="1" applyBorder="1" applyAlignment="1">
      <alignment vertical="center"/>
    </xf>
    <xf numFmtId="167" fontId="29" fillId="0" borderId="0" xfId="0" applyFont="1" applyFill="1" applyBorder="1" applyAlignment="1">
      <alignment vertical="center"/>
    </xf>
    <xf numFmtId="167" fontId="29" fillId="0" borderId="0" xfId="0" applyFont="1" applyFill="1" applyBorder="1"/>
    <xf numFmtId="1" fontId="29" fillId="0" borderId="9" xfId="69" applyNumberFormat="1" applyFont="1" applyBorder="1" applyAlignment="1">
      <alignment horizontal="center" vertical="center"/>
    </xf>
    <xf numFmtId="167" fontId="56" fillId="0" borderId="0" xfId="0" applyFont="1" applyBorder="1"/>
    <xf numFmtId="0" fontId="29" fillId="0" borderId="9" xfId="0" applyNumberFormat="1" applyFont="1" applyBorder="1" applyAlignment="1">
      <alignment horizontal="center" vertical="center" wrapText="1"/>
    </xf>
    <xf numFmtId="0" fontId="29" fillId="0" borderId="9" xfId="0" applyNumberFormat="1" applyFont="1" applyBorder="1" applyAlignment="1">
      <alignment horizontal="right" vertical="center"/>
    </xf>
    <xf numFmtId="2" fontId="29" fillId="0" borderId="9" xfId="0" applyNumberFormat="1" applyFont="1" applyBorder="1" applyAlignment="1">
      <alignment horizontal="right" vertical="center" wrapText="1"/>
    </xf>
    <xf numFmtId="2" fontId="29" fillId="0" borderId="9" xfId="0" applyNumberFormat="1" applyFont="1" applyBorder="1" applyAlignment="1">
      <alignment horizontal="left" vertical="center"/>
    </xf>
    <xf numFmtId="2" fontId="56" fillId="0" borderId="0" xfId="0" applyNumberFormat="1" applyFont="1" applyAlignment="1">
      <alignment vertical="center" wrapText="1"/>
    </xf>
    <xf numFmtId="2" fontId="29" fillId="0" borderId="9" xfId="69" applyNumberFormat="1" applyFont="1" applyFill="1" applyBorder="1" applyAlignment="1">
      <alignment vertical="center" wrapText="1"/>
    </xf>
    <xf numFmtId="0" fontId="29" fillId="0" borderId="0" xfId="69" applyFont="1" applyFill="1" applyBorder="1" applyAlignment="1">
      <alignment vertical="center" wrapText="1"/>
    </xf>
    <xf numFmtId="2" fontId="29" fillId="0" borderId="0" xfId="69" applyNumberFormat="1" applyFont="1" applyFill="1" applyBorder="1" applyAlignment="1">
      <alignment vertical="center" wrapText="1"/>
    </xf>
    <xf numFmtId="175" fontId="14" fillId="0" borderId="0" xfId="69" applyNumberFormat="1" applyFont="1" applyBorder="1" applyAlignment="1">
      <alignment horizontal="right" vertical="center"/>
    </xf>
    <xf numFmtId="167" fontId="29" fillId="0" borderId="0" xfId="0" applyFont="1" applyBorder="1" applyAlignment="1">
      <alignment horizontal="center" vertical="center"/>
    </xf>
    <xf numFmtId="167" fontId="29" fillId="0" borderId="0" xfId="0" applyFont="1" applyBorder="1" applyAlignment="1">
      <alignment horizontal="right" vertical="center"/>
    </xf>
    <xf numFmtId="167" fontId="29" fillId="0" borderId="0" xfId="0" applyFont="1" applyBorder="1" applyAlignment="1">
      <alignment horizontal="center"/>
    </xf>
    <xf numFmtId="167" fontId="29" fillId="0" borderId="0" xfId="0" applyFont="1" applyBorder="1" applyAlignment="1">
      <alignment horizontal="right"/>
    </xf>
    <xf numFmtId="167" fontId="56" fillId="0" borderId="0" xfId="0" applyFont="1" applyBorder="1" applyAlignment="1">
      <alignment horizontal="left"/>
    </xf>
    <xf numFmtId="167" fontId="16" fillId="0" borderId="0" xfId="78" applyNumberFormat="1" applyBorder="1"/>
    <xf numFmtId="167" fontId="16" fillId="0" borderId="0" xfId="78" applyNumberFormat="1" applyBorder="1" applyAlignment="1">
      <alignment horizontal="center" vertical="center"/>
    </xf>
    <xf numFmtId="2" fontId="14" fillId="0" borderId="9" xfId="77" applyNumberFormat="1" applyFont="1" applyFill="1" applyBorder="1" applyAlignment="1">
      <alignment horizontal="right" vertical="center" wrapText="1"/>
    </xf>
    <xf numFmtId="167" fontId="15" fillId="0" borderId="9" xfId="78" applyNumberFormat="1" applyFont="1" applyBorder="1" applyAlignment="1">
      <alignment horizontal="right" vertical="center"/>
    </xf>
    <xf numFmtId="167" fontId="16" fillId="0" borderId="0" xfId="78" applyNumberFormat="1" applyBorder="1" applyAlignment="1">
      <alignment horizontal="right" vertical="center"/>
    </xf>
    <xf numFmtId="0" fontId="23" fillId="0" borderId="9" xfId="1" applyNumberFormat="1" applyFont="1" applyBorder="1" applyAlignment="1">
      <alignment horizontal="center" vertical="center" wrapText="1"/>
    </xf>
    <xf numFmtId="0" fontId="22" fillId="0" borderId="9" xfId="1" applyNumberFormat="1" applyFont="1" applyBorder="1" applyAlignment="1">
      <alignment horizontal="center" vertical="center" wrapText="1"/>
    </xf>
    <xf numFmtId="2" fontId="22" fillId="0" borderId="9" xfId="1" applyNumberFormat="1" applyFont="1" applyBorder="1" applyAlignment="1">
      <alignment horizontal="center" vertical="center" wrapText="1"/>
    </xf>
    <xf numFmtId="2" fontId="22" fillId="0" borderId="9" xfId="1" applyNumberFormat="1" applyFont="1" applyBorder="1" applyAlignment="1">
      <alignment horizontal="center" wrapText="1"/>
    </xf>
    <xf numFmtId="2" fontId="23" fillId="0" borderId="9" xfId="1" applyNumberFormat="1" applyFont="1" applyBorder="1" applyAlignment="1">
      <alignment horizontal="center" vertical="center" wrapText="1"/>
    </xf>
    <xf numFmtId="0" fontId="22" fillId="0" borderId="9" xfId="1" applyNumberFormat="1" applyFont="1" applyBorder="1" applyAlignment="1">
      <alignment horizontal="left" vertical="center" wrapText="1"/>
    </xf>
    <xf numFmtId="0" fontId="23" fillId="0" borderId="9" xfId="2" applyFont="1" applyBorder="1" applyAlignment="1">
      <alignment horizontal="center" vertical="center" wrapText="1"/>
    </xf>
    <xf numFmtId="2" fontId="23" fillId="0" borderId="9" xfId="2" applyNumberFormat="1" applyFont="1" applyBorder="1" applyAlignment="1">
      <alignment horizontal="center" vertical="center" wrapText="1"/>
    </xf>
    <xf numFmtId="167" fontId="22" fillId="0" borderId="9" xfId="1" applyNumberFormat="1" applyFont="1" applyBorder="1" applyAlignment="1">
      <alignment horizontal="center" vertical="center"/>
    </xf>
    <xf numFmtId="0" fontId="22" fillId="0" borderId="9" xfId="1" applyNumberFormat="1" applyFont="1" applyBorder="1" applyAlignment="1">
      <alignment wrapText="1"/>
    </xf>
    <xf numFmtId="0" fontId="22" fillId="0" borderId="9" xfId="1" applyNumberFormat="1" applyFont="1" applyBorder="1" applyAlignment="1">
      <alignment horizontal="center" vertical="center"/>
    </xf>
    <xf numFmtId="0" fontId="22" fillId="0" borderId="9" xfId="1" applyNumberFormat="1" applyFont="1" applyBorder="1" applyAlignment="1">
      <alignment vertical="center"/>
    </xf>
    <xf numFmtId="0" fontId="13" fillId="0" borderId="9" xfId="77" applyFont="1" applyBorder="1" applyAlignment="1">
      <alignment horizontal="center" vertical="center" wrapText="1"/>
    </xf>
    <xf numFmtId="0" fontId="12" fillId="0" borderId="9" xfId="77" applyFont="1" applyBorder="1" applyAlignment="1">
      <alignment horizontal="left" vertical="center" wrapText="1"/>
    </xf>
    <xf numFmtId="0" fontId="28" fillId="0" borderId="9" xfId="77" applyNumberFormat="1" applyFont="1" applyBorder="1" applyAlignment="1">
      <alignment horizontal="center" vertical="center" wrapText="1"/>
    </xf>
    <xf numFmtId="0" fontId="28" fillId="0" borderId="9" xfId="77" applyFont="1" applyFill="1" applyBorder="1" applyAlignment="1">
      <alignment horizontal="right" vertical="center" wrapText="1"/>
    </xf>
    <xf numFmtId="2" fontId="28" fillId="0" borderId="9" xfId="77" applyNumberFormat="1" applyFont="1" applyFill="1" applyBorder="1" applyAlignment="1">
      <alignment horizontal="right" vertical="center" wrapText="1"/>
    </xf>
    <xf numFmtId="2" fontId="12" fillId="0" borderId="9" xfId="77" applyNumberFormat="1" applyFont="1" applyFill="1" applyBorder="1" applyAlignment="1">
      <alignment horizontal="right" vertical="center" wrapText="1"/>
    </xf>
    <xf numFmtId="2" fontId="12" fillId="0" borderId="9" xfId="77" applyNumberFormat="1" applyFont="1" applyBorder="1" applyAlignment="1">
      <alignment horizontal="center" vertical="center" wrapText="1"/>
    </xf>
    <xf numFmtId="167" fontId="16" fillId="0" borderId="0" xfId="78" applyNumberFormat="1" applyBorder="1" applyAlignment="1">
      <alignment horizontal="left"/>
    </xf>
    <xf numFmtId="0" fontId="56" fillId="0" borderId="9" xfId="77" applyFont="1" applyBorder="1" applyAlignment="1">
      <alignment horizontal="right" vertical="center" wrapText="1"/>
    </xf>
    <xf numFmtId="0" fontId="17" fillId="0" borderId="9" xfId="77" applyFont="1" applyBorder="1" applyAlignment="1">
      <alignment horizontal="left" wrapText="1"/>
    </xf>
    <xf numFmtId="0" fontId="56" fillId="0" borderId="9" xfId="77" applyFont="1" applyBorder="1" applyAlignment="1">
      <alignment horizontal="left" wrapText="1"/>
    </xf>
    <xf numFmtId="0" fontId="105" fillId="0" borderId="0" xfId="77" applyFont="1" applyBorder="1" applyAlignment="1">
      <alignment wrapText="1"/>
    </xf>
    <xf numFmtId="0" fontId="29" fillId="0" borderId="0" xfId="77" applyFont="1" applyBorder="1" applyAlignment="1">
      <alignment vertical="center" wrapText="1"/>
    </xf>
    <xf numFmtId="0" fontId="17" fillId="0" borderId="0" xfId="77" applyFont="1" applyBorder="1" applyAlignment="1">
      <alignment vertical="center" wrapText="1"/>
    </xf>
    <xf numFmtId="175" fontId="56" fillId="0" borderId="0" xfId="77" applyNumberFormat="1" applyFont="1" applyBorder="1" applyAlignment="1">
      <alignment wrapText="1"/>
    </xf>
    <xf numFmtId="2" fontId="14" fillId="0" borderId="0" xfId="94" applyNumberFormat="1" applyFont="1" applyFill="1" applyBorder="1" applyAlignment="1">
      <alignment vertical="center" wrapText="1"/>
    </xf>
    <xf numFmtId="0" fontId="17" fillId="0" borderId="0" xfId="94" applyFont="1" applyFill="1" applyBorder="1" applyAlignment="1">
      <alignment vertical="center" wrapText="1"/>
    </xf>
    <xf numFmtId="0" fontId="14" fillId="0" borderId="0" xfId="94" applyFont="1" applyBorder="1" applyAlignment="1">
      <alignment vertical="center" wrapText="1"/>
    </xf>
    <xf numFmtId="0" fontId="56" fillId="0" borderId="0" xfId="94" applyFont="1" applyBorder="1" applyAlignment="1">
      <alignment wrapText="1"/>
    </xf>
    <xf numFmtId="0" fontId="29" fillId="0" borderId="0" xfId="77" applyFont="1" applyBorder="1" applyAlignment="1">
      <alignment horizontal="center" wrapText="1"/>
    </xf>
    <xf numFmtId="0" fontId="29" fillId="0" borderId="0" xfId="77" applyFont="1" applyFill="1" applyBorder="1" applyAlignment="1">
      <alignment horizontal="center" wrapText="1"/>
    </xf>
    <xf numFmtId="0" fontId="14" fillId="0" borderId="9" xfId="94" applyFont="1" applyBorder="1" applyAlignment="1">
      <alignment horizontal="center" vertical="center" wrapText="1"/>
    </xf>
    <xf numFmtId="0" fontId="14" fillId="0" borderId="9" xfId="94" applyFont="1" applyBorder="1" applyAlignment="1">
      <alignment horizontal="left" vertical="center" wrapText="1"/>
    </xf>
    <xf numFmtId="0" fontId="29" fillId="0" borderId="9" xfId="94" applyFont="1" applyBorder="1" applyAlignment="1">
      <alignment horizontal="center" vertical="center" wrapText="1"/>
    </xf>
    <xf numFmtId="178" fontId="29" fillId="0" borderId="9" xfId="94" applyNumberFormat="1" applyFont="1" applyBorder="1" applyAlignment="1">
      <alignment horizontal="center" vertical="center" wrapText="1"/>
    </xf>
    <xf numFmtId="2" fontId="29" fillId="0" borderId="9" xfId="94" applyNumberFormat="1" applyFont="1" applyBorder="1" applyAlignment="1">
      <alignment horizontal="center" vertical="center" wrapText="1"/>
    </xf>
    <xf numFmtId="2" fontId="14" fillId="0" borderId="9" xfId="94" applyNumberFormat="1" applyFont="1" applyFill="1" applyBorder="1" applyAlignment="1">
      <alignment horizontal="center" vertical="center" wrapText="1"/>
    </xf>
    <xf numFmtId="167" fontId="27" fillId="0" borderId="0" xfId="0" applyNumberFormat="1" applyFont="1" applyAlignment="1">
      <alignment wrapText="1"/>
    </xf>
    <xf numFmtId="0" fontId="14" fillId="0" borderId="0" xfId="77" applyFont="1" applyBorder="1" applyAlignment="1">
      <alignment vertical="center" wrapText="1"/>
    </xf>
    <xf numFmtId="0" fontId="17" fillId="0" borderId="0" xfId="77" applyFont="1" applyBorder="1" applyAlignment="1">
      <alignment horizontal="center" vertical="center" wrapText="1" shrinkToFit="1"/>
    </xf>
    <xf numFmtId="0" fontId="56" fillId="0" borderId="0" xfId="77" applyFont="1" applyFill="1" applyBorder="1" applyAlignment="1">
      <alignment wrapText="1"/>
    </xf>
    <xf numFmtId="167" fontId="58" fillId="0" borderId="9" xfId="0" applyFont="1" applyFill="1" applyBorder="1" applyAlignment="1">
      <alignment horizontal="center" vertical="top" wrapText="1"/>
    </xf>
    <xf numFmtId="167" fontId="57" fillId="0" borderId="9" xfId="0" applyFont="1" applyFill="1" applyBorder="1" applyAlignment="1">
      <alignment horizontal="center" vertical="top"/>
    </xf>
    <xf numFmtId="174" fontId="57" fillId="0" borderId="9" xfId="8" applyNumberFormat="1" applyFont="1" applyFill="1" applyBorder="1" applyAlignment="1">
      <alignment vertical="top" wrapText="1"/>
    </xf>
    <xf numFmtId="2" fontId="57" fillId="0" borderId="9" xfId="8" applyNumberFormat="1" applyFont="1" applyFill="1" applyBorder="1" applyAlignment="1">
      <alignment vertical="top" wrapText="1"/>
    </xf>
    <xf numFmtId="2" fontId="57" fillId="0" borderId="9" xfId="8" applyNumberFormat="1" applyFont="1" applyFill="1" applyBorder="1" applyAlignment="1">
      <alignment horizontal="center" vertical="top" wrapText="1"/>
    </xf>
    <xf numFmtId="167" fontId="57" fillId="0" borderId="9" xfId="0" applyFont="1" applyFill="1" applyBorder="1" applyAlignment="1">
      <alignment vertical="top"/>
    </xf>
    <xf numFmtId="167" fontId="57" fillId="0" borderId="9" xfId="0" applyFont="1" applyFill="1" applyBorder="1" applyAlignment="1">
      <alignment horizontal="right" vertical="top" wrapText="1"/>
    </xf>
    <xf numFmtId="167" fontId="57" fillId="0" borderId="9" xfId="0" applyFont="1" applyFill="1" applyBorder="1" applyAlignment="1">
      <alignment vertical="top" wrapText="1"/>
    </xf>
    <xf numFmtId="2" fontId="58" fillId="0" borderId="9" xfId="8" applyNumberFormat="1" applyFont="1" applyFill="1" applyBorder="1" applyAlignment="1">
      <alignment vertical="top" wrapText="1"/>
    </xf>
    <xf numFmtId="174" fontId="57" fillId="0" borderId="9" xfId="0" applyNumberFormat="1" applyFont="1" applyFill="1" applyBorder="1" applyAlignment="1">
      <alignment vertical="top" wrapText="1"/>
    </xf>
    <xf numFmtId="174" fontId="57" fillId="0" borderId="9" xfId="0" applyNumberFormat="1" applyFont="1" applyFill="1" applyBorder="1" applyAlignment="1">
      <alignment vertical="top"/>
    </xf>
    <xf numFmtId="170" fontId="57" fillId="0" borderId="9" xfId="8" applyNumberFormat="1" applyFont="1" applyFill="1" applyBorder="1" applyAlignment="1">
      <alignment vertical="top" wrapText="1"/>
    </xf>
    <xf numFmtId="170" fontId="57" fillId="0" borderId="9" xfId="0" applyNumberFormat="1" applyFont="1" applyFill="1" applyBorder="1" applyAlignment="1">
      <alignment vertical="top"/>
    </xf>
    <xf numFmtId="2" fontId="58" fillId="0" borderId="9" xfId="8" applyNumberFormat="1" applyFont="1" applyFill="1" applyBorder="1" applyAlignment="1">
      <alignment horizontal="center" vertical="top" wrapText="1"/>
    </xf>
    <xf numFmtId="2" fontId="57" fillId="0" borderId="9" xfId="8" applyNumberFormat="1" applyFont="1" applyFill="1" applyBorder="1" applyAlignment="1">
      <alignment horizontal="right" vertical="top" wrapText="1"/>
    </xf>
    <xf numFmtId="1" fontId="57" fillId="0" borderId="9" xfId="8" applyNumberFormat="1" applyFont="1" applyFill="1" applyBorder="1" applyAlignment="1">
      <alignment vertical="top" wrapText="1"/>
    </xf>
    <xf numFmtId="174" fontId="57" fillId="0" borderId="9" xfId="8" applyNumberFormat="1" applyFont="1" applyFill="1" applyBorder="1" applyAlignment="1">
      <alignment horizontal="right" vertical="top" wrapText="1"/>
    </xf>
    <xf numFmtId="167" fontId="58" fillId="0" borderId="9" xfId="0" applyFont="1" applyFill="1" applyBorder="1" applyAlignment="1">
      <alignment horizontal="left" vertical="top" wrapText="1"/>
    </xf>
    <xf numFmtId="2" fontId="57" fillId="0" borderId="9" xfId="9" applyNumberFormat="1" applyFont="1" applyFill="1" applyBorder="1" applyAlignment="1">
      <alignment vertical="top" wrapText="1"/>
    </xf>
    <xf numFmtId="177" fontId="57" fillId="0" borderId="9" xfId="8" applyNumberFormat="1" applyFont="1" applyFill="1" applyBorder="1" applyAlignment="1">
      <alignment vertical="top" wrapText="1"/>
    </xf>
    <xf numFmtId="174" fontId="57" fillId="4" borderId="9" xfId="8" applyNumberFormat="1" applyFont="1" applyFill="1" applyBorder="1" applyAlignment="1">
      <alignment horizontal="right" vertical="top" wrapText="1"/>
    </xf>
    <xf numFmtId="167" fontId="58" fillId="0" borderId="9" xfId="0" applyFont="1" applyFill="1" applyBorder="1" applyAlignment="1">
      <alignment horizontal="left" vertical="top"/>
    </xf>
    <xf numFmtId="0" fontId="58" fillId="0" borderId="9" xfId="0" applyNumberFormat="1" applyFont="1" applyFill="1" applyBorder="1" applyAlignment="1">
      <alignment horizontal="left" vertical="top" wrapText="1"/>
    </xf>
    <xf numFmtId="167" fontId="57" fillId="0" borderId="9" xfId="0" applyFont="1" applyFill="1" applyBorder="1" applyAlignment="1">
      <alignment horizontal="left" vertical="top"/>
    </xf>
    <xf numFmtId="167" fontId="58" fillId="0" borderId="9" xfId="0" applyFont="1" applyFill="1" applyBorder="1" applyAlignment="1">
      <alignment horizontal="center" vertical="top"/>
    </xf>
    <xf numFmtId="2" fontId="57" fillId="0" borderId="9" xfId="8" applyNumberFormat="1" applyFont="1" applyFill="1" applyBorder="1" applyAlignment="1">
      <alignment horizontal="center" wrapText="1"/>
    </xf>
    <xf numFmtId="167" fontId="57" fillId="0" borderId="9" xfId="0" applyFont="1" applyFill="1" applyBorder="1" applyAlignment="1">
      <alignment horizontal="right" wrapText="1"/>
    </xf>
    <xf numFmtId="2" fontId="57" fillId="0" borderId="9" xfId="9" applyNumberFormat="1" applyFont="1" applyFill="1" applyBorder="1" applyAlignment="1">
      <alignment horizontal="left" vertical="center" wrapText="1"/>
    </xf>
    <xf numFmtId="2" fontId="57" fillId="0" borderId="9" xfId="11" applyNumberFormat="1" applyFont="1" applyFill="1" applyBorder="1" applyAlignment="1">
      <alignment horizontal="right" vertical="top" wrapText="1"/>
    </xf>
    <xf numFmtId="0" fontId="57" fillId="0" borderId="9" xfId="0" applyNumberFormat="1" applyFont="1" applyFill="1" applyBorder="1" applyAlignment="1">
      <alignment horizontal="center" vertical="top" wrapText="1"/>
    </xf>
    <xf numFmtId="2" fontId="57" fillId="0" borderId="9" xfId="9" applyNumberFormat="1" applyFont="1" applyFill="1" applyBorder="1" applyAlignment="1">
      <alignment horizontal="center" vertical="top" wrapText="1"/>
    </xf>
    <xf numFmtId="167" fontId="57" fillId="0" borderId="9" xfId="0" applyFont="1" applyFill="1" applyBorder="1" applyAlignment="1">
      <alignment horizontal="center" vertical="top" wrapText="1"/>
    </xf>
    <xf numFmtId="1" fontId="57" fillId="0" borderId="9" xfId="8" applyNumberFormat="1" applyFont="1" applyFill="1" applyBorder="1" applyAlignment="1">
      <alignment horizontal="right" vertical="top" wrapText="1"/>
    </xf>
    <xf numFmtId="2" fontId="57" fillId="0" borderId="9" xfId="0" applyNumberFormat="1" applyFont="1" applyFill="1" applyBorder="1" applyAlignment="1">
      <alignment horizontal="center" vertical="top" wrapText="1"/>
    </xf>
    <xf numFmtId="167" fontId="57" fillId="0" borderId="9" xfId="0" applyFont="1" applyFill="1" applyBorder="1" applyAlignment="1">
      <alignment horizontal="center" wrapText="1"/>
    </xf>
    <xf numFmtId="1" fontId="57" fillId="0" borderId="9" xfId="8" applyNumberFormat="1" applyFont="1" applyFill="1" applyBorder="1" applyAlignment="1">
      <alignment horizontal="center" vertical="top" wrapText="1"/>
    </xf>
    <xf numFmtId="2" fontId="58" fillId="0" borderId="9" xfId="9" applyNumberFormat="1" applyFont="1" applyFill="1" applyBorder="1" applyAlignment="1">
      <alignment horizontal="left" vertical="center" wrapText="1"/>
    </xf>
    <xf numFmtId="167" fontId="57" fillId="0" borderId="9" xfId="1" applyNumberFormat="1" applyFont="1" applyFill="1" applyBorder="1" applyAlignment="1">
      <alignment horizontal="center" vertical="top" wrapText="1"/>
    </xf>
    <xf numFmtId="2" fontId="58" fillId="0" borderId="9" xfId="9" applyNumberFormat="1" applyFont="1" applyFill="1" applyBorder="1" applyAlignment="1">
      <alignment vertical="top" wrapText="1"/>
    </xf>
    <xf numFmtId="167" fontId="58" fillId="0" borderId="9" xfId="0" applyFont="1" applyFill="1" applyBorder="1" applyAlignment="1">
      <alignment vertical="top"/>
    </xf>
    <xf numFmtId="167" fontId="58" fillId="0" borderId="9" xfId="0" applyNumberFormat="1" applyFont="1" applyFill="1" applyBorder="1" applyAlignment="1"/>
    <xf numFmtId="2" fontId="58" fillId="0" borderId="9" xfId="11" applyNumberFormat="1" applyFont="1" applyFill="1" applyBorder="1" applyAlignment="1">
      <alignment horizontal="right" vertical="top" wrapText="1"/>
    </xf>
    <xf numFmtId="0" fontId="57" fillId="0" borderId="9" xfId="1" applyNumberFormat="1" applyFont="1" applyFill="1" applyBorder="1" applyAlignment="1">
      <alignment horizontal="left" vertical="center" wrapText="1"/>
    </xf>
    <xf numFmtId="0" fontId="57" fillId="0" borderId="9" xfId="1" applyNumberFormat="1" applyFont="1" applyFill="1" applyBorder="1" applyAlignment="1">
      <alignment horizontal="center" vertical="top" wrapText="1"/>
    </xf>
    <xf numFmtId="2" fontId="58" fillId="0" borderId="9" xfId="8" applyNumberFormat="1" applyFont="1" applyFill="1" applyBorder="1" applyAlignment="1">
      <alignment horizontal="left" vertical="center" wrapText="1"/>
    </xf>
    <xf numFmtId="2" fontId="57" fillId="0" borderId="9" xfId="8" applyNumberFormat="1" applyFont="1" applyFill="1" applyBorder="1" applyAlignment="1">
      <alignment horizontal="left" vertical="center" wrapText="1"/>
    </xf>
    <xf numFmtId="2" fontId="57" fillId="0" borderId="9" xfId="9" applyNumberFormat="1" applyFont="1" applyFill="1" applyBorder="1" applyAlignment="1">
      <alignment horizontal="right" vertical="top" wrapText="1"/>
    </xf>
    <xf numFmtId="2" fontId="57" fillId="0" borderId="9" xfId="9" applyNumberFormat="1" applyFont="1" applyFill="1" applyBorder="1" applyAlignment="1">
      <alignment horizontal="right" wrapText="1"/>
    </xf>
    <xf numFmtId="2" fontId="57" fillId="0" borderId="9" xfId="9" applyNumberFormat="1" applyFont="1" applyFill="1" applyBorder="1" applyAlignment="1">
      <alignment vertical="center" wrapText="1"/>
    </xf>
    <xf numFmtId="2" fontId="57" fillId="0" borderId="9" xfId="8" applyNumberFormat="1" applyFont="1" applyFill="1" applyBorder="1" applyAlignment="1">
      <alignment horizontal="center" vertical="center" wrapText="1"/>
    </xf>
    <xf numFmtId="2" fontId="58" fillId="0" borderId="9" xfId="8" applyNumberFormat="1" applyFont="1" applyFill="1" applyBorder="1" applyAlignment="1">
      <alignment vertical="center" wrapText="1"/>
    </xf>
    <xf numFmtId="2" fontId="57" fillId="0" borderId="9" xfId="8" applyNumberFormat="1" applyFont="1" applyFill="1" applyBorder="1" applyAlignment="1">
      <alignment vertical="center" wrapText="1"/>
    </xf>
    <xf numFmtId="167" fontId="57" fillId="0" borderId="9" xfId="0" applyFont="1" applyFill="1" applyBorder="1" applyAlignment="1">
      <alignment horizontal="right" vertical="center" wrapText="1"/>
    </xf>
    <xf numFmtId="2" fontId="57" fillId="0" borderId="9" xfId="8" applyNumberFormat="1" applyFont="1" applyFill="1" applyBorder="1" applyAlignment="1">
      <alignment horizontal="left" vertical="top" wrapText="1"/>
    </xf>
    <xf numFmtId="167" fontId="57" fillId="0" borderId="9" xfId="0" applyFont="1" applyFill="1" applyBorder="1" applyAlignment="1">
      <alignment horizontal="left" vertical="top" wrapText="1"/>
    </xf>
    <xf numFmtId="2" fontId="57" fillId="0" borderId="9" xfId="8" applyNumberFormat="1" applyFont="1" applyFill="1" applyBorder="1" applyAlignment="1">
      <alignment horizontal="right" vertical="center" wrapText="1"/>
    </xf>
    <xf numFmtId="1" fontId="58" fillId="0" borderId="9" xfId="8" applyNumberFormat="1" applyFont="1" applyFill="1" applyBorder="1" applyAlignment="1">
      <alignment horizontal="center" vertical="center" wrapText="1"/>
    </xf>
    <xf numFmtId="2" fontId="58" fillId="0" borderId="9" xfId="8" applyNumberFormat="1" applyFont="1" applyFill="1" applyBorder="1" applyAlignment="1">
      <alignment horizontal="right" vertical="center" wrapText="1"/>
    </xf>
    <xf numFmtId="2" fontId="58" fillId="0" borderId="9" xfId="8" applyNumberFormat="1" applyFont="1" applyFill="1" applyBorder="1" applyAlignment="1">
      <alignment horizontal="center" vertical="center" wrapText="1"/>
    </xf>
    <xf numFmtId="0" fontId="14" fillId="0" borderId="9" xfId="96" applyFont="1" applyFill="1" applyBorder="1" applyAlignment="1">
      <alignment horizontal="center" vertical="center" wrapText="1"/>
    </xf>
    <xf numFmtId="0" fontId="29" fillId="0" borderId="9" xfId="96" applyFont="1" applyFill="1" applyBorder="1" applyAlignment="1">
      <alignment horizontal="left" vertical="center" wrapText="1"/>
    </xf>
    <xf numFmtId="2" fontId="29" fillId="0" borderId="9" xfId="96" applyNumberFormat="1" applyFont="1" applyFill="1" applyBorder="1" applyAlignment="1">
      <alignment horizontal="right" vertical="center" wrapText="1"/>
    </xf>
    <xf numFmtId="4" fontId="56" fillId="0" borderId="0" xfId="96" applyNumberFormat="1" applyFont="1" applyFill="1" applyBorder="1" applyAlignment="1">
      <alignment horizontal="left" vertical="center" wrapText="1"/>
    </xf>
    <xf numFmtId="0" fontId="29" fillId="0" borderId="9" xfId="96" applyFont="1" applyFill="1" applyBorder="1" applyAlignment="1">
      <alignment horizontal="center" vertical="center" wrapText="1"/>
    </xf>
    <xf numFmtId="2" fontId="14" fillId="0" borderId="9" xfId="96" applyNumberFormat="1" applyFont="1" applyFill="1" applyBorder="1" applyAlignment="1">
      <alignment horizontal="right" vertical="center" wrapText="1"/>
    </xf>
    <xf numFmtId="167" fontId="29" fillId="0" borderId="9" xfId="97" applyNumberFormat="1" applyFont="1" applyFill="1" applyBorder="1" applyAlignment="1">
      <alignment horizontal="center" vertical="center" wrapText="1"/>
    </xf>
    <xf numFmtId="167" fontId="29" fillId="0" borderId="9" xfId="97" applyNumberFormat="1" applyFont="1" applyFill="1" applyBorder="1" applyAlignment="1">
      <alignment horizontal="left" vertical="center" wrapText="1"/>
    </xf>
    <xf numFmtId="168" fontId="29" fillId="0" borderId="9" xfId="97" applyNumberFormat="1" applyFont="1" applyFill="1" applyBorder="1" applyAlignment="1">
      <alignment horizontal="center" vertical="center" wrapText="1"/>
    </xf>
    <xf numFmtId="167" fontId="14" fillId="0" borderId="9" xfId="97" applyNumberFormat="1" applyFont="1" applyFill="1" applyBorder="1" applyAlignment="1">
      <alignment horizontal="center" vertical="center" wrapText="1"/>
    </xf>
    <xf numFmtId="167" fontId="14" fillId="0" borderId="9" xfId="97" applyNumberFormat="1" applyFont="1" applyFill="1" applyBorder="1" applyAlignment="1">
      <alignment horizontal="right" vertical="center" wrapText="1"/>
    </xf>
    <xf numFmtId="167" fontId="56" fillId="0" borderId="0" xfId="97" applyNumberFormat="1" applyFont="1" applyFill="1" applyBorder="1" applyAlignment="1">
      <alignment horizontal="center" vertical="center" wrapText="1"/>
    </xf>
    <xf numFmtId="2" fontId="57" fillId="5" borderId="9" xfId="8" applyNumberFormat="1" applyFont="1" applyFill="1" applyBorder="1" applyAlignment="1">
      <alignment vertical="top" wrapText="1"/>
    </xf>
    <xf numFmtId="167" fontId="57" fillId="5" borderId="0" xfId="0" applyFont="1" applyFill="1" applyBorder="1" applyAlignment="1">
      <alignment vertical="top"/>
    </xf>
    <xf numFmtId="167" fontId="118" fillId="0" borderId="0" xfId="0" applyFont="1" applyFill="1" applyBorder="1" applyAlignment="1">
      <alignment vertical="top"/>
    </xf>
    <xf numFmtId="174" fontId="57" fillId="0" borderId="14" xfId="8" applyNumberFormat="1" applyFont="1" applyFill="1" applyBorder="1" applyAlignment="1">
      <alignment vertical="top" wrapText="1"/>
    </xf>
    <xf numFmtId="2" fontId="57" fillId="0" borderId="14" xfId="8" applyNumberFormat="1" applyFont="1" applyFill="1" applyBorder="1" applyAlignment="1">
      <alignment vertical="top" wrapText="1"/>
    </xf>
    <xf numFmtId="167" fontId="57" fillId="0" borderId="14" xfId="0" applyFont="1" applyFill="1" applyBorder="1" applyAlignment="1">
      <alignment horizontal="right" vertical="top" wrapText="1"/>
    </xf>
    <xf numFmtId="2" fontId="57" fillId="0" borderId="14" xfId="8" applyNumberFormat="1" applyFont="1" applyFill="1" applyBorder="1" applyAlignment="1">
      <alignment horizontal="center" vertical="top" wrapText="1"/>
    </xf>
    <xf numFmtId="167" fontId="57" fillId="0" borderId="14" xfId="0" applyFont="1" applyFill="1" applyBorder="1" applyAlignment="1">
      <alignment vertical="top"/>
    </xf>
    <xf numFmtId="167" fontId="57" fillId="0" borderId="14" xfId="0" applyFont="1" applyFill="1" applyBorder="1" applyAlignment="1">
      <alignment vertical="top" wrapText="1"/>
    </xf>
    <xf numFmtId="2" fontId="58" fillId="0" borderId="14" xfId="8" applyNumberFormat="1" applyFont="1" applyFill="1" applyBorder="1" applyAlignment="1">
      <alignment vertical="top" wrapText="1"/>
    </xf>
    <xf numFmtId="174" fontId="57" fillId="0" borderId="14" xfId="0" applyNumberFormat="1" applyFont="1" applyFill="1" applyBorder="1" applyAlignment="1">
      <alignment vertical="top"/>
    </xf>
    <xf numFmtId="1" fontId="57" fillId="0" borderId="14" xfId="8" applyNumberFormat="1" applyFont="1" applyFill="1" applyBorder="1" applyAlignment="1">
      <alignment vertical="top" wrapText="1"/>
    </xf>
    <xf numFmtId="174" fontId="57" fillId="0" borderId="14" xfId="8" applyNumberFormat="1" applyFont="1" applyFill="1" applyBorder="1" applyAlignment="1">
      <alignment horizontal="right" vertical="top" wrapText="1"/>
    </xf>
    <xf numFmtId="167" fontId="58" fillId="0" borderId="14" xfId="0" applyFont="1" applyFill="1" applyBorder="1" applyAlignment="1">
      <alignment horizontal="center" vertical="top" wrapText="1"/>
    </xf>
    <xf numFmtId="2" fontId="57" fillId="0" borderId="14" xfId="8" applyNumberFormat="1" applyFont="1" applyFill="1" applyBorder="1" applyAlignment="1">
      <alignment horizontal="right" vertical="top" wrapText="1"/>
    </xf>
    <xf numFmtId="167" fontId="57" fillId="0" borderId="14" xfId="0" applyFont="1" applyFill="1" applyBorder="1" applyAlignment="1">
      <alignment horizontal="right" wrapText="1"/>
    </xf>
    <xf numFmtId="167" fontId="57" fillId="0" borderId="14" xfId="0" applyFont="1" applyFill="1" applyBorder="1" applyAlignment="1">
      <alignment horizontal="center" wrapText="1"/>
    </xf>
    <xf numFmtId="2" fontId="57" fillId="0" borderId="14" xfId="0" applyNumberFormat="1" applyFont="1" applyFill="1" applyBorder="1" applyAlignment="1">
      <alignment horizontal="center" vertical="top" wrapText="1"/>
    </xf>
    <xf numFmtId="0" fontId="57" fillId="0" borderId="14" xfId="0" applyNumberFormat="1" applyFont="1" applyFill="1" applyBorder="1" applyAlignment="1">
      <alignment horizontal="left" vertical="center" wrapText="1"/>
    </xf>
    <xf numFmtId="1" fontId="57" fillId="0" borderId="14" xfId="8" applyNumberFormat="1" applyFont="1" applyFill="1" applyBorder="1" applyAlignment="1">
      <alignment horizontal="center" vertical="top" wrapText="1"/>
    </xf>
    <xf numFmtId="167" fontId="57" fillId="0" borderId="14" xfId="0" applyFont="1" applyFill="1" applyBorder="1" applyAlignment="1">
      <alignment horizontal="center" vertical="top" wrapText="1"/>
    </xf>
    <xf numFmtId="2" fontId="57" fillId="0" borderId="14" xfId="11" applyNumberFormat="1" applyFont="1" applyFill="1" applyBorder="1" applyAlignment="1">
      <alignment horizontal="right" vertical="top" wrapText="1"/>
    </xf>
    <xf numFmtId="2" fontId="57" fillId="0" borderId="14" xfId="9" applyNumberFormat="1" applyFont="1" applyFill="1" applyBorder="1" applyAlignment="1">
      <alignment horizontal="center" vertical="top" wrapText="1"/>
    </xf>
    <xf numFmtId="167" fontId="57" fillId="0" borderId="14" xfId="0" applyFont="1" applyFill="1" applyBorder="1" applyAlignment="1">
      <alignment horizontal="center" vertical="top"/>
    </xf>
    <xf numFmtId="174" fontId="57" fillId="0" borderId="15" xfId="8" applyNumberFormat="1" applyFont="1" applyFill="1" applyBorder="1" applyAlignment="1">
      <alignment vertical="top" wrapText="1"/>
    </xf>
    <xf numFmtId="2" fontId="57" fillId="0" borderId="15" xfId="8" applyNumberFormat="1" applyFont="1" applyFill="1" applyBorder="1" applyAlignment="1">
      <alignment vertical="top" wrapText="1"/>
    </xf>
    <xf numFmtId="167" fontId="57" fillId="0" borderId="15" xfId="0" applyFont="1" applyFill="1" applyBorder="1" applyAlignment="1">
      <alignment vertical="top" wrapText="1"/>
    </xf>
    <xf numFmtId="2" fontId="57" fillId="0" borderId="15" xfId="8" applyNumberFormat="1" applyFont="1" applyFill="1" applyBorder="1" applyAlignment="1">
      <alignment horizontal="center" vertical="top" wrapText="1"/>
    </xf>
    <xf numFmtId="167" fontId="57" fillId="0" borderId="15" xfId="0" applyFont="1" applyFill="1" applyBorder="1" applyAlignment="1">
      <alignment vertical="top"/>
    </xf>
    <xf numFmtId="2" fontId="58" fillId="0" borderId="15" xfId="8" applyNumberFormat="1" applyFont="1" applyFill="1" applyBorder="1" applyAlignment="1">
      <alignment vertical="top" wrapText="1"/>
    </xf>
    <xf numFmtId="174" fontId="57" fillId="0" borderId="15" xfId="0" applyNumberFormat="1" applyFont="1" applyFill="1" applyBorder="1" applyAlignment="1">
      <alignment vertical="top"/>
    </xf>
    <xf numFmtId="170" fontId="57" fillId="0" borderId="15" xfId="0" applyNumberFormat="1" applyFont="1" applyFill="1" applyBorder="1" applyAlignment="1">
      <alignment vertical="top"/>
    </xf>
    <xf numFmtId="167" fontId="57" fillId="0" borderId="15" xfId="0" applyFont="1" applyFill="1" applyBorder="1" applyAlignment="1">
      <alignment horizontal="right" vertical="top" wrapText="1"/>
    </xf>
    <xf numFmtId="174" fontId="57" fillId="0" borderId="16" xfId="8" applyNumberFormat="1" applyFont="1" applyFill="1" applyBorder="1" applyAlignment="1">
      <alignment vertical="top" wrapText="1"/>
    </xf>
    <xf numFmtId="2" fontId="57" fillId="0" borderId="16" xfId="8" applyNumberFormat="1" applyFont="1" applyFill="1" applyBorder="1" applyAlignment="1">
      <alignment vertical="top" wrapText="1"/>
    </xf>
    <xf numFmtId="167" fontId="57" fillId="0" borderId="16" xfId="0" applyFont="1" applyFill="1" applyBorder="1" applyAlignment="1">
      <alignment vertical="top" wrapText="1"/>
    </xf>
    <xf numFmtId="2" fontId="57" fillId="0" borderId="16" xfId="8" applyNumberFormat="1" applyFont="1" applyFill="1" applyBorder="1" applyAlignment="1">
      <alignment horizontal="center" vertical="top" wrapText="1"/>
    </xf>
    <xf numFmtId="167" fontId="57" fillId="0" borderId="16" xfId="0" applyFont="1" applyFill="1" applyBorder="1" applyAlignment="1">
      <alignment vertical="top"/>
    </xf>
    <xf numFmtId="174" fontId="57" fillId="0" borderId="15" xfId="8" applyNumberFormat="1" applyFont="1" applyFill="1" applyBorder="1" applyAlignment="1">
      <alignment horizontal="right" vertical="top" wrapText="1"/>
    </xf>
    <xf numFmtId="167" fontId="57" fillId="0" borderId="16" xfId="0" applyFont="1" applyFill="1" applyBorder="1" applyAlignment="1">
      <alignment horizontal="right" vertical="top" wrapText="1"/>
    </xf>
    <xf numFmtId="174" fontId="57" fillId="0" borderId="16" xfId="0" applyNumberFormat="1" applyFont="1" applyFill="1" applyBorder="1" applyAlignment="1">
      <alignment vertical="top"/>
    </xf>
    <xf numFmtId="167" fontId="57" fillId="0" borderId="15" xfId="0" applyFont="1" applyFill="1" applyBorder="1" applyAlignment="1">
      <alignment horizontal="left" vertical="top"/>
    </xf>
    <xf numFmtId="2" fontId="57" fillId="0" borderId="15" xfId="9" applyNumberFormat="1" applyFont="1" applyFill="1" applyBorder="1" applyAlignment="1">
      <alignment horizontal="left" vertical="center" wrapText="1"/>
    </xf>
    <xf numFmtId="2" fontId="57" fillId="0" borderId="15" xfId="11" applyNumberFormat="1" applyFont="1" applyFill="1" applyBorder="1" applyAlignment="1">
      <alignment horizontal="right" vertical="top" wrapText="1"/>
    </xf>
    <xf numFmtId="2" fontId="57" fillId="0" borderId="15" xfId="9" applyNumberFormat="1" applyFont="1" applyFill="1" applyBorder="1" applyAlignment="1">
      <alignment horizontal="center" vertical="top" wrapText="1"/>
    </xf>
    <xf numFmtId="2" fontId="57" fillId="0" borderId="15" xfId="9" applyNumberFormat="1" applyFont="1" applyFill="1" applyBorder="1" applyAlignment="1">
      <alignment vertical="top" wrapText="1"/>
    </xf>
    <xf numFmtId="167" fontId="57" fillId="0" borderId="16" xfId="0" applyFont="1" applyFill="1" applyBorder="1" applyAlignment="1">
      <alignment horizontal="right" wrapText="1"/>
    </xf>
    <xf numFmtId="167" fontId="57" fillId="0" borderId="16" xfId="0" applyFont="1" applyFill="1" applyBorder="1" applyAlignment="1">
      <alignment horizontal="center" wrapText="1"/>
    </xf>
    <xf numFmtId="2" fontId="57" fillId="0" borderId="15" xfId="0" applyNumberFormat="1" applyFont="1" applyFill="1" applyBorder="1" applyAlignment="1">
      <alignment horizontal="center" vertical="top" wrapText="1"/>
    </xf>
    <xf numFmtId="0" fontId="57" fillId="0" borderId="15" xfId="0" applyNumberFormat="1" applyFont="1" applyFill="1" applyBorder="1" applyAlignment="1">
      <alignment horizontal="left" vertical="center" wrapText="1"/>
    </xf>
    <xf numFmtId="1" fontId="57" fillId="0" borderId="15" xfId="8" applyNumberFormat="1" applyFont="1" applyFill="1" applyBorder="1" applyAlignment="1">
      <alignment horizontal="center" vertical="top" wrapText="1"/>
    </xf>
    <xf numFmtId="167" fontId="57" fillId="0" borderId="15" xfId="0" applyFont="1" applyFill="1" applyBorder="1" applyAlignment="1">
      <alignment horizontal="right" wrapText="1"/>
    </xf>
    <xf numFmtId="167" fontId="57" fillId="0" borderId="15" xfId="0" applyFont="1" applyFill="1" applyBorder="1" applyAlignment="1">
      <alignment horizontal="center" wrapText="1"/>
    </xf>
    <xf numFmtId="167" fontId="57" fillId="0" borderId="16" xfId="0" applyFont="1" applyFill="1" applyBorder="1" applyAlignment="1">
      <alignment horizontal="center" vertical="top" wrapText="1"/>
    </xf>
    <xf numFmtId="1" fontId="57" fillId="0" borderId="16" xfId="8" applyNumberFormat="1" applyFont="1" applyFill="1" applyBorder="1" applyAlignment="1">
      <alignment horizontal="center" vertical="top" wrapText="1"/>
    </xf>
    <xf numFmtId="167" fontId="57" fillId="0" borderId="15" xfId="0" applyFont="1" applyFill="1" applyBorder="1" applyAlignment="1">
      <alignment horizontal="center" vertical="top" wrapText="1"/>
    </xf>
    <xf numFmtId="2" fontId="58" fillId="0" borderId="15" xfId="9" applyNumberFormat="1" applyFont="1" applyFill="1" applyBorder="1" applyAlignment="1">
      <alignment vertical="top" wrapText="1"/>
    </xf>
    <xf numFmtId="167" fontId="57" fillId="0" borderId="15" xfId="1" applyNumberFormat="1" applyFont="1" applyFill="1" applyBorder="1" applyAlignment="1">
      <alignment horizontal="center" vertical="top" wrapText="1"/>
    </xf>
    <xf numFmtId="1" fontId="57" fillId="0" borderId="15" xfId="8" applyNumberFormat="1" applyFont="1" applyFill="1" applyBorder="1" applyAlignment="1">
      <alignment vertical="top" wrapText="1"/>
    </xf>
    <xf numFmtId="167" fontId="16" fillId="0" borderId="0" xfId="0" applyFont="1" applyAlignment="1">
      <alignment vertical="center"/>
    </xf>
    <xf numFmtId="167" fontId="16" fillId="5" borderId="0" xfId="0" applyFont="1" applyFill="1" applyAlignment="1">
      <alignment vertical="center"/>
    </xf>
    <xf numFmtId="2" fontId="38" fillId="0" borderId="9" xfId="9" applyNumberFormat="1" applyFont="1" applyFill="1" applyBorder="1" applyAlignment="1">
      <alignment vertical="center" wrapText="1"/>
    </xf>
    <xf numFmtId="167" fontId="57" fillId="7" borderId="0" xfId="0" applyFont="1" applyFill="1" applyBorder="1" applyAlignment="1">
      <alignment vertical="top"/>
    </xf>
    <xf numFmtId="167" fontId="58" fillId="8" borderId="9" xfId="0" applyNumberFormat="1" applyFont="1" applyFill="1" applyBorder="1" applyAlignment="1">
      <alignment horizontal="center" vertical="center" wrapText="1"/>
    </xf>
    <xf numFmtId="167" fontId="57" fillId="8" borderId="9" xfId="0" applyFont="1" applyFill="1" applyBorder="1" applyAlignment="1">
      <alignment horizontal="center" vertical="top"/>
    </xf>
    <xf numFmtId="167" fontId="57" fillId="8" borderId="9" xfId="0" applyFont="1" applyFill="1" applyBorder="1" applyAlignment="1">
      <alignment vertical="top"/>
    </xf>
    <xf numFmtId="169" fontId="57" fillId="8" borderId="9" xfId="0" applyNumberFormat="1" applyFont="1" applyFill="1" applyBorder="1" applyAlignment="1">
      <alignment vertical="top"/>
    </xf>
    <xf numFmtId="167" fontId="84" fillId="8" borderId="9" xfId="0" applyFont="1" applyFill="1" applyBorder="1" applyAlignment="1">
      <alignment vertical="top"/>
    </xf>
    <xf numFmtId="167" fontId="58" fillId="8" borderId="9" xfId="0" applyFont="1" applyFill="1" applyBorder="1" applyAlignment="1">
      <alignment horizontal="center" vertical="center"/>
    </xf>
    <xf numFmtId="167" fontId="57" fillId="8" borderId="0" xfId="0" applyFont="1" applyFill="1" applyBorder="1" applyAlignment="1">
      <alignment vertical="top"/>
    </xf>
    <xf numFmtId="167" fontId="57" fillId="9" borderId="9" xfId="0" applyFont="1" applyFill="1" applyBorder="1" applyAlignment="1">
      <alignment horizontal="center" vertical="top"/>
    </xf>
    <xf numFmtId="167" fontId="57" fillId="9" borderId="9" xfId="0" applyFont="1" applyFill="1" applyBorder="1" applyAlignment="1">
      <alignment vertical="top"/>
    </xf>
    <xf numFmtId="169" fontId="57" fillId="9" borderId="9" xfId="0" applyNumberFormat="1" applyFont="1" applyFill="1" applyBorder="1" applyAlignment="1">
      <alignment vertical="top"/>
    </xf>
    <xf numFmtId="167" fontId="84" fillId="9" borderId="9" xfId="0" applyFont="1" applyFill="1" applyBorder="1" applyAlignment="1">
      <alignment vertical="top"/>
    </xf>
    <xf numFmtId="167" fontId="58" fillId="9" borderId="9" xfId="0" applyFont="1" applyFill="1" applyBorder="1" applyAlignment="1">
      <alignment horizontal="center" vertical="center"/>
    </xf>
    <xf numFmtId="167" fontId="57" fillId="9" borderId="0" xfId="0" applyFont="1" applyFill="1" applyBorder="1" applyAlignment="1">
      <alignment vertical="top"/>
    </xf>
    <xf numFmtId="167" fontId="14" fillId="4" borderId="9" xfId="0" applyNumberFormat="1" applyFont="1" applyFill="1" applyBorder="1" applyAlignment="1">
      <alignment horizontal="right" vertical="center" wrapText="1"/>
    </xf>
    <xf numFmtId="0" fontId="23" fillId="0" borderId="9" xfId="1" applyNumberFormat="1" applyFont="1" applyBorder="1" applyAlignment="1">
      <alignment horizontal="center" vertical="center" wrapText="1"/>
    </xf>
    <xf numFmtId="0" fontId="29" fillId="0" borderId="9" xfId="77" applyFont="1" applyBorder="1" applyAlignment="1">
      <alignment horizontal="left" vertical="center" wrapText="1"/>
    </xf>
    <xf numFmtId="0" fontId="14" fillId="0" borderId="9" xfId="77" applyFont="1" applyBorder="1" applyAlignment="1">
      <alignment horizontal="center" vertical="center" wrapText="1"/>
    </xf>
    <xf numFmtId="0" fontId="28" fillId="0" borderId="9" xfId="77" applyFont="1" applyBorder="1" applyAlignment="1">
      <alignment horizontal="left" vertical="center" wrapText="1"/>
    </xf>
    <xf numFmtId="0" fontId="14" fillId="0" borderId="9" xfId="77" applyFont="1" applyBorder="1" applyAlignment="1">
      <alignment horizontal="left" vertical="center" wrapText="1"/>
    </xf>
    <xf numFmtId="0" fontId="56" fillId="0" borderId="0" xfId="77" applyFont="1" applyBorder="1" applyAlignment="1">
      <alignment horizontal="left" vertical="center" wrapText="1"/>
    </xf>
    <xf numFmtId="2" fontId="14" fillId="0" borderId="9" xfId="0" applyNumberFormat="1" applyFont="1" applyBorder="1" applyAlignment="1">
      <alignment horizontal="right" vertical="center" wrapText="1"/>
    </xf>
    <xf numFmtId="2" fontId="29" fillId="0" borderId="0" xfId="0" applyNumberFormat="1" applyFont="1" applyBorder="1" applyAlignment="1">
      <alignment vertical="center" wrapText="1"/>
    </xf>
    <xf numFmtId="2" fontId="29" fillId="0" borderId="9" xfId="76" applyNumberFormat="1" applyFont="1" applyBorder="1" applyAlignment="1">
      <alignment horizontal="center" vertical="center" wrapText="1"/>
    </xf>
    <xf numFmtId="2" fontId="14" fillId="0" borderId="9" xfId="76" applyNumberFormat="1" applyFont="1" applyBorder="1" applyAlignment="1">
      <alignment horizontal="left" vertical="center" wrapText="1"/>
    </xf>
    <xf numFmtId="0" fontId="29" fillId="0" borderId="9" xfId="0" applyNumberFormat="1" applyFont="1" applyBorder="1" applyAlignment="1">
      <alignment vertical="center" wrapText="1"/>
    </xf>
    <xf numFmtId="174" fontId="28" fillId="0" borderId="9" xfId="76" applyNumberFormat="1" applyFont="1" applyBorder="1" applyAlignment="1">
      <alignment horizontal="center" vertical="center" wrapText="1"/>
    </xf>
    <xf numFmtId="2" fontId="12" fillId="0" borderId="9" xfId="76" applyNumberFormat="1" applyFont="1" applyBorder="1" applyAlignment="1">
      <alignment horizontal="left" vertical="center" wrapText="1"/>
    </xf>
    <xf numFmtId="0" fontId="28" fillId="0" borderId="9" xfId="7" applyNumberFormat="1" applyFont="1" applyBorder="1" applyAlignment="1">
      <alignment horizontal="center" vertical="center" wrapText="1"/>
    </xf>
    <xf numFmtId="0" fontId="28" fillId="0" borderId="9" xfId="7" applyNumberFormat="1" applyFont="1" applyBorder="1" applyAlignment="1">
      <alignment horizontal="left" vertical="center" wrapText="1"/>
    </xf>
    <xf numFmtId="2" fontId="28" fillId="0" borderId="9" xfId="0" applyNumberFormat="1" applyFont="1" applyBorder="1" applyAlignment="1">
      <alignment horizontal="right" vertical="center" wrapText="1"/>
    </xf>
    <xf numFmtId="167" fontId="28" fillId="0" borderId="0" xfId="7" applyNumberFormat="1" applyFont="1" applyBorder="1" applyAlignment="1">
      <alignment horizontal="left" vertical="center"/>
    </xf>
    <xf numFmtId="167" fontId="12" fillId="0" borderId="0" xfId="7" applyNumberFormat="1" applyFont="1" applyBorder="1" applyAlignment="1">
      <alignment vertical="center"/>
    </xf>
    <xf numFmtId="0" fontId="28" fillId="5" borderId="9" xfId="7" applyNumberFormat="1" applyFont="1" applyFill="1" applyBorder="1" applyAlignment="1">
      <alignment horizontal="center" vertical="center" wrapText="1"/>
    </xf>
    <xf numFmtId="0" fontId="28" fillId="5" borderId="9" xfId="7" applyNumberFormat="1" applyFont="1" applyFill="1" applyBorder="1" applyAlignment="1">
      <alignment horizontal="left" vertical="center" wrapText="1"/>
    </xf>
    <xf numFmtId="2" fontId="28" fillId="5" borderId="9" xfId="0" applyNumberFormat="1" applyFont="1" applyFill="1" applyBorder="1" applyAlignment="1">
      <alignment horizontal="right" vertical="center" wrapText="1"/>
    </xf>
    <xf numFmtId="167" fontId="28" fillId="5" borderId="0" xfId="7" applyNumberFormat="1" applyFont="1" applyFill="1" applyBorder="1" applyAlignment="1">
      <alignment horizontal="left" vertical="center"/>
    </xf>
    <xf numFmtId="167" fontId="12" fillId="5" borderId="0" xfId="7" applyNumberFormat="1" applyFont="1" applyFill="1" applyBorder="1" applyAlignment="1">
      <alignment vertical="center"/>
    </xf>
    <xf numFmtId="2" fontId="28" fillId="0" borderId="9" xfId="7" applyNumberFormat="1" applyFont="1" applyBorder="1" applyAlignment="1">
      <alignment horizontal="center" vertical="center" wrapText="1"/>
    </xf>
    <xf numFmtId="2" fontId="28" fillId="5" borderId="9" xfId="7" applyNumberFormat="1" applyFont="1" applyFill="1" applyBorder="1" applyAlignment="1">
      <alignment horizontal="center" vertical="center" wrapText="1"/>
    </xf>
    <xf numFmtId="2" fontId="29" fillId="0" borderId="0" xfId="69" applyNumberFormat="1" applyFont="1" applyFill="1" applyBorder="1" applyAlignment="1">
      <alignment horizontal="left" vertical="center"/>
    </xf>
    <xf numFmtId="0" fontId="14" fillId="0" borderId="9" xfId="69" applyFont="1" applyFill="1" applyBorder="1" applyAlignment="1">
      <alignment horizontal="right" vertical="center"/>
    </xf>
    <xf numFmtId="0" fontId="14" fillId="0" borderId="9" xfId="1" applyFont="1" applyFill="1" applyBorder="1" applyAlignment="1">
      <alignment horizontal="center"/>
    </xf>
    <xf numFmtId="175" fontId="29" fillId="0" borderId="9" xfId="1" applyNumberFormat="1" applyFont="1" applyFill="1" applyBorder="1" applyAlignment="1">
      <alignment horizontal="right"/>
    </xf>
    <xf numFmtId="0" fontId="29" fillId="0" borderId="9" xfId="1" applyFont="1" applyFill="1" applyBorder="1" applyAlignment="1">
      <alignment horizontal="right"/>
    </xf>
    <xf numFmtId="2" fontId="29" fillId="0" borderId="9" xfId="1" applyNumberFormat="1" applyFont="1" applyFill="1" applyBorder="1" applyAlignment="1"/>
    <xf numFmtId="4" fontId="29" fillId="0" borderId="0" xfId="1" applyNumberFormat="1" applyFont="1" applyFill="1" applyBorder="1" applyAlignment="1">
      <alignment horizontal="center"/>
    </xf>
    <xf numFmtId="0" fontId="29" fillId="0" borderId="0" xfId="1" applyFont="1" applyFill="1" applyBorder="1" applyAlignment="1">
      <alignment horizontal="center"/>
    </xf>
    <xf numFmtId="0" fontId="29" fillId="0" borderId="0" xfId="1" applyFont="1" applyFill="1" applyBorder="1"/>
    <xf numFmtId="0" fontId="29" fillId="0" borderId="9" xfId="1" applyFont="1" applyFill="1" applyBorder="1" applyAlignment="1">
      <alignment horizontal="center"/>
    </xf>
    <xf numFmtId="4" fontId="14" fillId="0" borderId="0" xfId="1" applyNumberFormat="1" applyFont="1" applyFill="1" applyBorder="1" applyAlignment="1">
      <alignment horizontal="center"/>
    </xf>
    <xf numFmtId="0" fontId="14" fillId="0" borderId="0" xfId="1" applyFont="1" applyFill="1" applyBorder="1" applyAlignment="1">
      <alignment horizontal="center"/>
    </xf>
    <xf numFmtId="2" fontId="14" fillId="0" borderId="0" xfId="1" applyNumberFormat="1" applyFont="1" applyFill="1" applyBorder="1" applyAlignment="1">
      <alignment horizontal="center"/>
    </xf>
    <xf numFmtId="175" fontId="14" fillId="0" borderId="9" xfId="1" applyNumberFormat="1" applyFont="1" applyFill="1" applyBorder="1" applyAlignment="1">
      <alignment horizontal="center"/>
    </xf>
    <xf numFmtId="2" fontId="14" fillId="0" borderId="9" xfId="1" applyNumberFormat="1" applyFont="1" applyFill="1" applyBorder="1" applyAlignment="1">
      <alignment horizontal="right"/>
    </xf>
    <xf numFmtId="2" fontId="14" fillId="0" borderId="9" xfId="0" applyNumberFormat="1" applyFont="1" applyFill="1" applyBorder="1" applyAlignment="1">
      <alignment horizontal="center" vertical="center"/>
    </xf>
    <xf numFmtId="2" fontId="14" fillId="0" borderId="9" xfId="1" applyNumberFormat="1" applyFont="1" applyFill="1" applyBorder="1" applyAlignment="1"/>
    <xf numFmtId="0" fontId="29" fillId="0" borderId="9" xfId="1" applyFont="1" applyFill="1" applyBorder="1" applyAlignment="1">
      <alignment wrapText="1"/>
    </xf>
    <xf numFmtId="0" fontId="14" fillId="0" borderId="9" xfId="1" applyFont="1" applyFill="1" applyBorder="1" applyAlignment="1">
      <alignment horizontal="right"/>
    </xf>
    <xf numFmtId="2" fontId="56" fillId="0" borderId="0" xfId="69" applyNumberFormat="1" applyFont="1" applyFill="1" applyBorder="1" applyAlignment="1">
      <alignment horizontal="left" vertical="top"/>
    </xf>
    <xf numFmtId="2" fontId="56" fillId="0" borderId="0" xfId="69" applyNumberFormat="1" applyFont="1" applyFill="1" applyBorder="1" applyAlignment="1">
      <alignment horizontal="left"/>
    </xf>
    <xf numFmtId="0" fontId="14" fillId="0" borderId="9" xfId="1" applyFont="1" applyFill="1" applyBorder="1" applyAlignment="1">
      <alignment wrapText="1"/>
    </xf>
    <xf numFmtId="175" fontId="29" fillId="0" borderId="9" xfId="69" applyNumberFormat="1" applyFont="1" applyFill="1" applyBorder="1" applyAlignment="1">
      <alignment vertical="center"/>
    </xf>
    <xf numFmtId="175" fontId="14" fillId="0" borderId="9" xfId="69" applyNumberFormat="1" applyFont="1" applyFill="1" applyBorder="1" applyAlignment="1">
      <alignment vertical="center"/>
    </xf>
    <xf numFmtId="0" fontId="14" fillId="0" borderId="9" xfId="69" applyFont="1" applyFill="1" applyBorder="1" applyAlignment="1">
      <alignment horizontal="center" vertical="top"/>
    </xf>
    <xf numFmtId="0" fontId="14" fillId="0" borderId="9" xfId="69" applyFont="1" applyFill="1" applyBorder="1" applyAlignment="1">
      <alignment horizontal="justify" vertical="top" wrapText="1"/>
    </xf>
    <xf numFmtId="175" fontId="29" fillId="0" borderId="9" xfId="69" applyNumberFormat="1" applyFont="1" applyFill="1" applyBorder="1" applyAlignment="1">
      <alignment horizontal="right" vertical="top"/>
    </xf>
    <xf numFmtId="0" fontId="94" fillId="0" borderId="9" xfId="69" applyFont="1" applyFill="1" applyBorder="1" applyAlignment="1">
      <alignment horizontal="right" vertical="center"/>
    </xf>
    <xf numFmtId="0" fontId="94" fillId="0" borderId="9" xfId="69" applyFont="1" applyFill="1" applyBorder="1" applyAlignment="1">
      <alignment horizontal="center" vertical="center"/>
    </xf>
    <xf numFmtId="2" fontId="29" fillId="0" borderId="9" xfId="69" applyNumberFormat="1" applyFont="1" applyFill="1" applyBorder="1" applyAlignment="1">
      <alignment vertical="top"/>
    </xf>
    <xf numFmtId="2" fontId="29" fillId="0" borderId="0" xfId="69" applyNumberFormat="1" applyFont="1" applyFill="1" applyBorder="1" applyAlignment="1">
      <alignment horizontal="left" vertical="top"/>
    </xf>
    <xf numFmtId="2" fontId="29" fillId="0" borderId="0" xfId="1" applyNumberFormat="1" applyFont="1" applyFill="1" applyBorder="1" applyAlignment="1">
      <alignment horizontal="center"/>
    </xf>
    <xf numFmtId="1" fontId="29" fillId="0" borderId="9" xfId="63" applyNumberFormat="1" applyFont="1" applyFill="1" applyBorder="1" applyAlignment="1">
      <alignment horizontal="center" vertical="center"/>
    </xf>
    <xf numFmtId="4" fontId="14" fillId="0" borderId="9" xfId="69" applyNumberFormat="1" applyFont="1" applyFill="1" applyBorder="1" applyAlignment="1">
      <alignment vertical="center"/>
    </xf>
    <xf numFmtId="4" fontId="56" fillId="0" borderId="0" xfId="69" applyNumberFormat="1" applyFont="1" applyFill="1" applyBorder="1" applyAlignment="1">
      <alignment horizontal="left" vertical="top"/>
    </xf>
    <xf numFmtId="175" fontId="14" fillId="0" borderId="9" xfId="1" applyNumberFormat="1" applyFont="1" applyFill="1" applyBorder="1" applyAlignment="1">
      <alignment horizontal="right"/>
    </xf>
    <xf numFmtId="2" fontId="14" fillId="0" borderId="9" xfId="63" applyNumberFormat="1" applyFont="1" applyFill="1" applyBorder="1" applyAlignment="1">
      <alignment horizontal="center" vertical="center"/>
    </xf>
    <xf numFmtId="0" fontId="29" fillId="0" borderId="0" xfId="69" applyFont="1" applyFill="1" applyBorder="1" applyAlignment="1">
      <alignment horizontal="left" vertical="center"/>
    </xf>
    <xf numFmtId="2" fontId="29" fillId="0" borderId="0" xfId="0" applyNumberFormat="1" applyFont="1" applyFill="1" applyBorder="1" applyAlignment="1">
      <alignment horizontal="left" vertical="center"/>
    </xf>
    <xf numFmtId="170" fontId="29" fillId="0" borderId="9" xfId="0" applyNumberFormat="1" applyFont="1" applyFill="1" applyBorder="1" applyAlignment="1">
      <alignment horizontal="center" vertical="center"/>
    </xf>
    <xf numFmtId="168" fontId="29" fillId="0" borderId="9" xfId="63" applyNumberFormat="1" applyFont="1" applyFill="1" applyBorder="1" applyAlignment="1">
      <alignment horizontal="center" vertical="center" wrapText="1"/>
    </xf>
    <xf numFmtId="2" fontId="89" fillId="0" borderId="9" xfId="69" applyNumberFormat="1" applyFont="1" applyFill="1" applyBorder="1" applyAlignment="1">
      <alignment horizontal="right" vertical="center"/>
    </xf>
    <xf numFmtId="0" fontId="14" fillId="0" borderId="9" xfId="69" applyFont="1" applyFill="1" applyBorder="1" applyAlignment="1">
      <alignment horizontal="center" vertical="center" wrapText="1"/>
    </xf>
    <xf numFmtId="0" fontId="100" fillId="0" borderId="9" xfId="70" quotePrefix="1" applyFont="1" applyFill="1" applyBorder="1" applyAlignment="1">
      <alignment horizontal="center" vertical="center" wrapText="1"/>
    </xf>
    <xf numFmtId="2" fontId="100" fillId="0" borderId="9" xfId="70" applyNumberFormat="1" applyFont="1" applyFill="1" applyBorder="1" applyAlignment="1">
      <alignment horizontal="right" vertical="center" wrapText="1"/>
    </xf>
    <xf numFmtId="2" fontId="29" fillId="0" borderId="0" xfId="69" applyNumberFormat="1" applyFont="1" applyFill="1" applyBorder="1" applyAlignment="1">
      <alignment horizontal="left"/>
    </xf>
    <xf numFmtId="2" fontId="14" fillId="0" borderId="9" xfId="63" applyNumberFormat="1" applyFont="1" applyFill="1" applyBorder="1" applyAlignment="1">
      <alignment horizontal="center" vertical="center" wrapText="1"/>
    </xf>
    <xf numFmtId="174" fontId="29" fillId="0" borderId="9" xfId="69" applyNumberFormat="1" applyFont="1" applyFill="1" applyBorder="1" applyAlignment="1">
      <alignment horizontal="center" vertical="center"/>
    </xf>
    <xf numFmtId="2" fontId="14" fillId="0" borderId="9" xfId="69" applyNumberFormat="1" applyFont="1" applyFill="1" applyBorder="1" applyAlignment="1">
      <alignment horizontal="justify" vertical="center" wrapText="1"/>
    </xf>
    <xf numFmtId="0" fontId="29" fillId="0" borderId="0" xfId="69" applyFont="1" applyFill="1" applyBorder="1" applyAlignment="1">
      <alignment horizontal="center" vertical="center"/>
    </xf>
    <xf numFmtId="0" fontId="29" fillId="0" borderId="0" xfId="69" applyFont="1" applyFill="1" applyBorder="1" applyAlignment="1">
      <alignment horizontal="right" vertical="center"/>
    </xf>
    <xf numFmtId="0" fontId="29" fillId="0" borderId="0" xfId="69" applyFont="1" applyFill="1" applyBorder="1" applyAlignment="1">
      <alignment vertical="center"/>
    </xf>
    <xf numFmtId="0" fontId="28" fillId="0" borderId="9" xfId="77" applyFont="1" applyBorder="1" applyAlignment="1">
      <alignment horizontal="left" vertical="center" wrapText="1"/>
    </xf>
    <xf numFmtId="0" fontId="7" fillId="0" borderId="9" xfId="77" applyFont="1" applyBorder="1" applyAlignment="1">
      <alignment horizontal="left" vertical="center" wrapText="1"/>
    </xf>
    <xf numFmtId="2" fontId="14" fillId="0" borderId="9" xfId="63" applyNumberFormat="1" applyFont="1" applyFill="1" applyBorder="1" applyAlignment="1">
      <alignment horizontal="left" vertical="center" wrapText="1"/>
    </xf>
    <xf numFmtId="0" fontId="14" fillId="0" borderId="9" xfId="69" applyFont="1" applyFill="1" applyBorder="1" applyAlignment="1">
      <alignment horizontal="left" vertical="center" wrapText="1"/>
    </xf>
    <xf numFmtId="0" fontId="14" fillId="0" borderId="9" xfId="70" applyFont="1" applyFill="1" applyBorder="1" applyAlignment="1">
      <alignment horizontal="left" vertical="center" wrapText="1"/>
    </xf>
    <xf numFmtId="0" fontId="14" fillId="0" borderId="9" xfId="69" applyFont="1" applyFill="1" applyBorder="1" applyAlignment="1">
      <alignment horizontal="center" vertical="center"/>
    </xf>
    <xf numFmtId="175" fontId="14" fillId="0" borderId="9" xfId="69" applyNumberFormat="1" applyFont="1" applyFill="1" applyBorder="1" applyAlignment="1">
      <alignment horizontal="center" vertical="center"/>
    </xf>
    <xf numFmtId="2" fontId="14" fillId="0" borderId="9" xfId="69" applyNumberFormat="1" applyFont="1" applyFill="1" applyBorder="1" applyAlignment="1">
      <alignment horizontal="center" vertical="center"/>
    </xf>
    <xf numFmtId="0" fontId="124" fillId="0" borderId="0" xfId="99" applyFont="1"/>
    <xf numFmtId="0" fontId="125" fillId="0" borderId="9" xfId="99" applyFont="1" applyBorder="1" applyAlignment="1">
      <alignment horizontal="center" vertical="center"/>
    </xf>
    <xf numFmtId="0" fontId="123" fillId="0" borderId="9" xfId="99" applyFont="1" applyBorder="1" applyAlignment="1">
      <alignment horizontal="center" vertical="center" wrapText="1"/>
    </xf>
    <xf numFmtId="0" fontId="123" fillId="0" borderId="9" xfId="99" applyFont="1" applyBorder="1" applyAlignment="1">
      <alignment horizontal="left" vertical="center" wrapText="1"/>
    </xf>
    <xf numFmtId="0" fontId="123" fillId="0" borderId="9" xfId="99" applyFont="1" applyBorder="1" applyAlignment="1">
      <alignment horizontal="center" vertical="center"/>
    </xf>
    <xf numFmtId="2" fontId="123" fillId="0" borderId="9" xfId="99" applyNumberFormat="1" applyFont="1" applyBorder="1" applyAlignment="1">
      <alignment horizontal="center" vertical="center"/>
    </xf>
    <xf numFmtId="2" fontId="125" fillId="0" borderId="9" xfId="99" applyNumberFormat="1" applyFont="1" applyBorder="1" applyAlignment="1">
      <alignment horizontal="center" vertical="center"/>
    </xf>
    <xf numFmtId="167" fontId="126" fillId="5" borderId="9" xfId="99" applyNumberFormat="1" applyFont="1" applyFill="1" applyBorder="1" applyAlignment="1">
      <alignment horizontal="left" vertical="center" wrapText="1"/>
    </xf>
    <xf numFmtId="0" fontId="126" fillId="5" borderId="9" xfId="99" applyNumberFormat="1" applyFont="1" applyFill="1" applyBorder="1" applyAlignment="1">
      <alignment horizontal="center" vertical="center"/>
    </xf>
    <xf numFmtId="2" fontId="126" fillId="5" borderId="9" xfId="99" applyNumberFormat="1" applyFont="1" applyFill="1" applyBorder="1" applyAlignment="1">
      <alignment horizontal="center" vertical="center"/>
    </xf>
    <xf numFmtId="167" fontId="127" fillId="5" borderId="9" xfId="99" applyNumberFormat="1" applyFont="1" applyFill="1" applyBorder="1" applyAlignment="1">
      <alignment horizontal="left" vertical="center" wrapText="1"/>
    </xf>
    <xf numFmtId="2" fontId="127" fillId="5" borderId="9" xfId="99" applyNumberFormat="1" applyFont="1" applyFill="1" applyBorder="1" applyAlignment="1">
      <alignment horizontal="center" vertical="center"/>
    </xf>
    <xf numFmtId="0" fontId="125" fillId="0" borderId="0" xfId="99" applyFont="1" applyAlignment="1">
      <alignment horizontal="center" vertical="center"/>
    </xf>
    <xf numFmtId="0" fontId="123" fillId="0" borderId="0" xfId="99" applyFont="1" applyAlignment="1">
      <alignment horizontal="left" vertical="center" wrapText="1"/>
    </xf>
    <xf numFmtId="0" fontId="124" fillId="0" borderId="0" xfId="99" applyFont="1" applyAlignment="1">
      <alignment horizontal="center" vertical="center"/>
    </xf>
    <xf numFmtId="0" fontId="128" fillId="0" borderId="0" xfId="99" applyFont="1" applyAlignment="1">
      <alignment horizontal="left" vertical="center" wrapText="1"/>
    </xf>
    <xf numFmtId="0" fontId="132" fillId="0" borderId="9" xfId="99" applyFont="1" applyBorder="1" applyAlignment="1">
      <alignment horizontal="center" vertical="center"/>
    </xf>
    <xf numFmtId="0" fontId="131" fillId="0" borderId="9" xfId="99" applyFont="1" applyBorder="1" applyAlignment="1">
      <alignment horizontal="center" vertical="center" wrapText="1"/>
    </xf>
    <xf numFmtId="0" fontId="131" fillId="0" borderId="9" xfId="99" applyFont="1" applyBorder="1" applyAlignment="1">
      <alignment horizontal="center" vertical="center"/>
    </xf>
    <xf numFmtId="2" fontId="131" fillId="0" borderId="9" xfId="99" applyNumberFormat="1" applyFont="1" applyBorder="1" applyAlignment="1">
      <alignment horizontal="center" vertical="center"/>
    </xf>
    <xf numFmtId="0" fontId="131" fillId="0" borderId="9" xfId="99" applyFont="1" applyBorder="1" applyAlignment="1">
      <alignment horizontal="left" vertical="center" wrapText="1"/>
    </xf>
    <xf numFmtId="2" fontId="132" fillId="0" borderId="9" xfId="99" applyNumberFormat="1" applyFont="1" applyBorder="1" applyAlignment="1">
      <alignment horizontal="center" vertical="center"/>
    </xf>
    <xf numFmtId="167" fontId="133" fillId="5" borderId="9" xfId="99" applyNumberFormat="1" applyFont="1" applyFill="1" applyBorder="1" applyAlignment="1">
      <alignment horizontal="left" vertical="center" wrapText="1"/>
    </xf>
    <xf numFmtId="0" fontId="133" fillId="5" borderId="9" xfId="99" applyNumberFormat="1" applyFont="1" applyFill="1" applyBorder="1" applyAlignment="1">
      <alignment horizontal="center" vertical="center"/>
    </xf>
    <xf numFmtId="2" fontId="133" fillId="5" borderId="9" xfId="99" applyNumberFormat="1" applyFont="1" applyFill="1" applyBorder="1" applyAlignment="1">
      <alignment horizontal="center" vertical="center"/>
    </xf>
    <xf numFmtId="167" fontId="134" fillId="5" borderId="9" xfId="99" applyNumberFormat="1" applyFont="1" applyFill="1" applyBorder="1" applyAlignment="1">
      <alignment horizontal="left" vertical="center" wrapText="1"/>
    </xf>
    <xf numFmtId="2" fontId="134" fillId="5" borderId="9" xfId="99" applyNumberFormat="1" applyFont="1" applyFill="1" applyBorder="1" applyAlignment="1">
      <alignment horizontal="center" vertical="center"/>
    </xf>
    <xf numFmtId="0" fontId="133" fillId="5" borderId="9" xfId="99" applyFont="1" applyFill="1" applyBorder="1" applyAlignment="1">
      <alignment horizontal="center" vertical="center"/>
    </xf>
    <xf numFmtId="2" fontId="133" fillId="0" borderId="9" xfId="99" applyNumberFormat="1" applyFont="1" applyFill="1" applyBorder="1" applyAlignment="1">
      <alignment horizontal="center" vertical="center"/>
    </xf>
    <xf numFmtId="2" fontId="133" fillId="5" borderId="9" xfId="100" applyNumberFormat="1" applyFont="1" applyFill="1" applyBorder="1" applyAlignment="1">
      <alignment horizontal="left" vertical="center" wrapText="1"/>
    </xf>
    <xf numFmtId="0" fontId="124" fillId="0" borderId="0" xfId="99" applyFont="1" applyBorder="1"/>
    <xf numFmtId="0" fontId="132" fillId="0" borderId="0" xfId="99" applyFont="1" applyAlignment="1">
      <alignment horizontal="center" vertical="center"/>
    </xf>
    <xf numFmtId="0" fontId="131" fillId="0" borderId="0" xfId="99" applyFont="1" applyAlignment="1">
      <alignment horizontal="left" vertical="center" wrapText="1"/>
    </xf>
    <xf numFmtId="0" fontId="121" fillId="0" borderId="0" xfId="101" applyFont="1">
      <alignment vertical="center"/>
    </xf>
    <xf numFmtId="0" fontId="122" fillId="0" borderId="9" xfId="101" applyFont="1" applyBorder="1" applyAlignment="1">
      <alignment horizontal="center" vertical="center"/>
    </xf>
    <xf numFmtId="2" fontId="122" fillId="0" borderId="9" xfId="101" applyNumberFormat="1" applyFont="1" applyBorder="1" applyAlignment="1">
      <alignment horizontal="center" vertical="center"/>
    </xf>
    <xf numFmtId="0" fontId="121" fillId="0" borderId="0" xfId="101" applyFont="1" applyAlignment="1">
      <alignment horizontal="center" vertical="center"/>
    </xf>
    <xf numFmtId="0" fontId="121" fillId="0" borderId="9" xfId="101" applyFont="1" applyBorder="1" applyAlignment="1">
      <alignment horizontal="center" vertical="center"/>
    </xf>
    <xf numFmtId="0" fontId="121" fillId="0" borderId="9" xfId="101" applyFont="1" applyBorder="1">
      <alignment vertical="center"/>
    </xf>
    <xf numFmtId="1" fontId="121" fillId="0" borderId="9" xfId="101" applyNumberFormat="1" applyFont="1" applyBorder="1" applyAlignment="1">
      <alignment horizontal="center" vertical="center"/>
    </xf>
    <xf numFmtId="2" fontId="121" fillId="0" borderId="9" xfId="101" applyNumberFormat="1" applyFont="1" applyBorder="1" applyAlignment="1">
      <alignment horizontal="center" vertical="center"/>
    </xf>
    <xf numFmtId="0" fontId="121" fillId="0" borderId="0" xfId="101" applyFont="1" applyAlignment="1">
      <alignment vertical="center" wrapText="1"/>
    </xf>
    <xf numFmtId="2" fontId="121" fillId="0" borderId="9" xfId="101" applyNumberFormat="1" applyFont="1" applyFill="1" applyBorder="1" applyAlignment="1">
      <alignment horizontal="center" vertical="center"/>
    </xf>
    <xf numFmtId="0" fontId="122" fillId="0" borderId="9" xfId="101" applyFont="1" applyFill="1" applyBorder="1">
      <alignment vertical="center"/>
    </xf>
    <xf numFmtId="1" fontId="121" fillId="0" borderId="9" xfId="101" applyNumberFormat="1" applyFont="1" applyFill="1" applyBorder="1" applyAlignment="1">
      <alignment horizontal="center" vertical="center"/>
    </xf>
    <xf numFmtId="2" fontId="122" fillId="0" borderId="9" xfId="101" applyNumberFormat="1" applyFont="1" applyFill="1" applyBorder="1" applyAlignment="1">
      <alignment horizontal="center" vertical="center"/>
    </xf>
    <xf numFmtId="0" fontId="121" fillId="0" borderId="9" xfId="101" applyFont="1" applyFill="1" applyBorder="1">
      <alignment vertical="center"/>
    </xf>
    <xf numFmtId="0" fontId="122" fillId="0" borderId="9" xfId="101" applyFont="1" applyFill="1" applyBorder="1" applyAlignment="1">
      <alignment vertical="center" wrapText="1"/>
    </xf>
    <xf numFmtId="0" fontId="121" fillId="0" borderId="9" xfId="101" applyFont="1" applyFill="1" applyBorder="1" applyAlignment="1">
      <alignment vertical="center" wrapText="1"/>
    </xf>
    <xf numFmtId="174" fontId="122" fillId="0" borderId="9" xfId="8" applyNumberFormat="1" applyFont="1" applyFill="1" applyBorder="1" applyAlignment="1">
      <alignment vertical="top" wrapText="1"/>
    </xf>
    <xf numFmtId="1" fontId="121" fillId="0" borderId="9" xfId="8" applyNumberFormat="1" applyFont="1" applyFill="1" applyBorder="1" applyAlignment="1">
      <alignment horizontal="center" vertical="center" wrapText="1"/>
    </xf>
    <xf numFmtId="2" fontId="121" fillId="0" borderId="9" xfId="8" applyNumberFormat="1" applyFont="1" applyFill="1" applyBorder="1" applyAlignment="1">
      <alignment horizontal="center" vertical="center" wrapText="1"/>
    </xf>
    <xf numFmtId="174" fontId="121" fillId="0" borderId="9" xfId="8" applyNumberFormat="1" applyFont="1" applyFill="1" applyBorder="1" applyAlignment="1">
      <alignment vertical="top" wrapText="1"/>
    </xf>
    <xf numFmtId="174" fontId="137" fillId="0" borderId="9" xfId="101" applyNumberFormat="1" applyFont="1" applyBorder="1" applyAlignment="1"/>
    <xf numFmtId="174" fontId="138" fillId="0" borderId="9" xfId="101" applyNumberFormat="1" applyFont="1" applyBorder="1" applyAlignment="1">
      <alignment horizontal="left" vertical="top"/>
    </xf>
    <xf numFmtId="1" fontId="138" fillId="0" borderId="9" xfId="101" applyNumberFormat="1" applyFont="1" applyBorder="1" applyAlignment="1">
      <alignment horizontal="center" vertical="center"/>
    </xf>
    <xf numFmtId="174" fontId="137" fillId="0" borderId="9" xfId="101" applyNumberFormat="1" applyFont="1" applyBorder="1" applyAlignment="1">
      <alignment horizontal="left" vertical="top"/>
    </xf>
    <xf numFmtId="174" fontId="122" fillId="0" borderId="9" xfId="8" applyNumberFormat="1" applyFont="1" applyFill="1" applyBorder="1" applyAlignment="1">
      <alignment horizontal="left" vertical="center" wrapText="1"/>
    </xf>
    <xf numFmtId="174" fontId="121" fillId="0" borderId="9" xfId="8" applyNumberFormat="1" applyFont="1" applyFill="1" applyBorder="1" applyAlignment="1">
      <alignment horizontal="left" vertical="center" wrapText="1"/>
    </xf>
    <xf numFmtId="174" fontId="121" fillId="0" borderId="11" xfId="8" applyNumberFormat="1" applyFont="1" applyFill="1" applyBorder="1" applyAlignment="1">
      <alignment horizontal="left" vertical="center" wrapText="1"/>
    </xf>
    <xf numFmtId="1" fontId="121" fillId="0" borderId="12" xfId="101" applyNumberFormat="1" applyFont="1" applyBorder="1" applyAlignment="1">
      <alignment horizontal="center" vertical="center"/>
    </xf>
    <xf numFmtId="1" fontId="138" fillId="0" borderId="12" xfId="101" applyNumberFormat="1" applyFont="1" applyBorder="1" applyAlignment="1">
      <alignment horizontal="center" vertical="center"/>
    </xf>
    <xf numFmtId="2" fontId="121" fillId="0" borderId="12" xfId="101" applyNumberFormat="1" applyFont="1" applyBorder="1" applyAlignment="1">
      <alignment horizontal="center" vertical="center"/>
    </xf>
    <xf numFmtId="2" fontId="121" fillId="0" borderId="13" xfId="101" applyNumberFormat="1" applyFont="1" applyBorder="1" applyAlignment="1">
      <alignment horizontal="center" vertical="center"/>
    </xf>
    <xf numFmtId="0" fontId="121" fillId="0" borderId="9" xfId="101" applyFont="1" applyBorder="1" applyAlignment="1">
      <alignment horizontal="left" vertical="top" wrapText="1"/>
    </xf>
    <xf numFmtId="0" fontId="122" fillId="0" borderId="9" xfId="101" applyFont="1" applyBorder="1">
      <alignment vertical="center"/>
    </xf>
    <xf numFmtId="0" fontId="121" fillId="0" borderId="9" xfId="101" applyFont="1" applyBorder="1" applyAlignment="1">
      <alignment vertical="center" wrapText="1"/>
    </xf>
    <xf numFmtId="0" fontId="121" fillId="0" borderId="9" xfId="101" applyFont="1" applyBorder="1" applyAlignment="1">
      <alignment horizontal="left" vertical="center"/>
    </xf>
    <xf numFmtId="2" fontId="121" fillId="0" borderId="9" xfId="101" applyNumberFormat="1" applyFont="1" applyBorder="1" applyAlignment="1">
      <alignment vertical="top" wrapText="1"/>
    </xf>
    <xf numFmtId="0" fontId="121" fillId="0" borderId="0" xfId="101" applyFont="1" applyBorder="1">
      <alignment vertical="center"/>
    </xf>
    <xf numFmtId="1" fontId="121" fillId="0" borderId="0" xfId="101" applyNumberFormat="1" applyFont="1" applyBorder="1" applyAlignment="1">
      <alignment horizontal="center" vertical="center"/>
    </xf>
    <xf numFmtId="2" fontId="121" fillId="0" borderId="0" xfId="101" applyNumberFormat="1" applyFont="1" applyBorder="1" applyAlignment="1">
      <alignment horizontal="center" vertical="center"/>
    </xf>
    <xf numFmtId="0" fontId="121" fillId="0" borderId="0" xfId="101" applyFont="1" applyBorder="1" applyAlignment="1">
      <alignment horizontal="center" vertical="center"/>
    </xf>
    <xf numFmtId="167" fontId="121" fillId="0" borderId="0" xfId="5" applyFont="1"/>
    <xf numFmtId="167" fontId="121" fillId="0" borderId="0" xfId="5" applyFont="1" applyAlignment="1">
      <alignment vertical="center"/>
    </xf>
    <xf numFmtId="167" fontId="122" fillId="0" borderId="11" xfId="5" applyFont="1" applyBorder="1" applyAlignment="1">
      <alignment horizontal="center" vertical="center"/>
    </xf>
    <xf numFmtId="167" fontId="122" fillId="0" borderId="9" xfId="5" applyFont="1" applyBorder="1" applyAlignment="1">
      <alignment horizontal="center" vertical="center"/>
    </xf>
    <xf numFmtId="167" fontId="122" fillId="0" borderId="0" xfId="5" applyFont="1" applyAlignment="1">
      <alignment horizontal="center" vertical="center"/>
    </xf>
    <xf numFmtId="167" fontId="122" fillId="0" borderId="9" xfId="5" applyFont="1" applyFill="1" applyBorder="1" applyAlignment="1">
      <alignment horizontal="center" vertical="center"/>
    </xf>
    <xf numFmtId="170" fontId="122" fillId="0" borderId="9" xfId="5" applyNumberFormat="1" applyFont="1" applyBorder="1" applyAlignment="1">
      <alignment horizontal="center" vertical="center"/>
    </xf>
    <xf numFmtId="167" fontId="121" fillId="0" borderId="9" xfId="5" applyFont="1" applyBorder="1" applyAlignment="1">
      <alignment horizontal="center" vertical="center"/>
    </xf>
    <xf numFmtId="170" fontId="121" fillId="0" borderId="9" xfId="5" applyNumberFormat="1" applyFont="1" applyBorder="1" applyAlignment="1">
      <alignment horizontal="center" vertical="center"/>
    </xf>
    <xf numFmtId="0" fontId="122" fillId="0" borderId="9" xfId="102" applyFont="1" applyFill="1" applyBorder="1" applyAlignment="1">
      <alignment horizontal="justify" vertical="center" wrapText="1"/>
    </xf>
    <xf numFmtId="168" fontId="121" fillId="0" borderId="9" xfId="5" applyNumberFormat="1" applyFont="1" applyBorder="1" applyAlignment="1">
      <alignment horizontal="center" vertical="center"/>
    </xf>
    <xf numFmtId="167" fontId="121" fillId="0" borderId="11" xfId="5" applyFont="1" applyBorder="1" applyAlignment="1">
      <alignment horizontal="center" vertical="center"/>
    </xf>
    <xf numFmtId="0" fontId="121" fillId="0" borderId="9" xfId="102" applyFont="1" applyFill="1" applyBorder="1" applyAlignment="1">
      <alignment horizontal="justify" vertical="center" wrapText="1"/>
    </xf>
    <xf numFmtId="167" fontId="122" fillId="0" borderId="9" xfId="5" applyFont="1" applyBorder="1" applyAlignment="1">
      <alignment horizontal="left" vertical="center" wrapText="1"/>
    </xf>
    <xf numFmtId="167" fontId="121" fillId="0" borderId="9" xfId="5" applyFont="1" applyBorder="1" applyAlignment="1">
      <alignment horizontal="left" vertical="center" wrapText="1"/>
    </xf>
    <xf numFmtId="167" fontId="121" fillId="0" borderId="9" xfId="5" applyFont="1" applyBorder="1" applyAlignment="1">
      <alignment vertical="center"/>
    </xf>
    <xf numFmtId="170" fontId="122" fillId="0" borderId="9" xfId="5" applyNumberFormat="1" applyFont="1" applyBorder="1" applyAlignment="1">
      <alignment vertical="center"/>
    </xf>
    <xf numFmtId="167" fontId="122" fillId="0" borderId="2" xfId="5" applyFont="1" applyBorder="1" applyAlignment="1">
      <alignment horizontal="center" vertical="center"/>
    </xf>
    <xf numFmtId="170" fontId="121" fillId="0" borderId="0" xfId="5" applyNumberFormat="1" applyFont="1" applyAlignment="1">
      <alignment horizontal="center" vertical="center"/>
    </xf>
    <xf numFmtId="167" fontId="121" fillId="0" borderId="0" xfId="5" applyFont="1" applyAlignment="1">
      <alignment wrapText="1"/>
    </xf>
    <xf numFmtId="168" fontId="121" fillId="0" borderId="0" xfId="5" applyNumberFormat="1" applyFont="1" applyAlignment="1">
      <alignment horizontal="center" vertical="center"/>
    </xf>
    <xf numFmtId="167" fontId="121" fillId="0" borderId="0" xfId="5" applyFont="1" applyAlignment="1">
      <alignment horizontal="center" vertical="center"/>
    </xf>
    <xf numFmtId="167" fontId="121" fillId="0" borderId="0" xfId="5" applyFont="1" applyBorder="1" applyAlignment="1">
      <alignment horizontal="center" vertical="center"/>
    </xf>
    <xf numFmtId="167" fontId="121" fillId="0" borderId="0" xfId="5" applyFont="1" applyBorder="1" applyAlignment="1">
      <alignment horizontal="center"/>
    </xf>
    <xf numFmtId="167" fontId="121" fillId="0" borderId="0" xfId="5" applyFont="1" applyBorder="1"/>
    <xf numFmtId="167" fontId="121" fillId="0" borderId="9" xfId="5" applyFont="1" applyBorder="1" applyAlignment="1">
      <alignment horizontal="center"/>
    </xf>
    <xf numFmtId="0" fontId="14" fillId="0" borderId="9" xfId="0" applyNumberFormat="1" applyFont="1" applyFill="1" applyBorder="1" applyAlignment="1">
      <alignment horizontal="left" vertical="center" wrapText="1"/>
    </xf>
    <xf numFmtId="2" fontId="7" fillId="5" borderId="0" xfId="105" applyNumberFormat="1" applyFont="1" applyFill="1" applyBorder="1" applyAlignment="1">
      <alignment horizontal="left" vertical="center"/>
    </xf>
    <xf numFmtId="175" fontId="14" fillId="5" borderId="9" xfId="105" applyNumberFormat="1" applyFont="1" applyFill="1" applyBorder="1" applyAlignment="1">
      <alignment horizontal="center" vertical="center"/>
    </xf>
    <xf numFmtId="0" fontId="14" fillId="5" borderId="9" xfId="105" applyFont="1" applyFill="1" applyBorder="1" applyAlignment="1">
      <alignment horizontal="center" vertical="center"/>
    </xf>
    <xf numFmtId="174" fontId="14" fillId="5" borderId="9" xfId="105" applyNumberFormat="1" applyFont="1" applyFill="1" applyBorder="1" applyAlignment="1">
      <alignment horizontal="center" vertical="center"/>
    </xf>
    <xf numFmtId="16" fontId="14" fillId="5" borderId="9" xfId="106" applyNumberFormat="1" applyFont="1" applyFill="1" applyBorder="1" applyAlignment="1">
      <alignment vertical="center" wrapText="1"/>
    </xf>
    <xf numFmtId="0" fontId="29" fillId="5" borderId="9" xfId="105" applyFont="1" applyFill="1" applyBorder="1" applyAlignment="1">
      <alignment horizontal="right" vertical="center"/>
    </xf>
    <xf numFmtId="175" fontId="29" fillId="5" borderId="9" xfId="105" applyNumberFormat="1" applyFont="1" applyFill="1" applyBorder="1" applyAlignment="1">
      <alignment horizontal="right" vertical="center"/>
    </xf>
    <xf numFmtId="2" fontId="29" fillId="5" borderId="9" xfId="105" applyNumberFormat="1" applyFont="1" applyFill="1" applyBorder="1" applyAlignment="1">
      <alignment horizontal="right" vertical="center"/>
    </xf>
    <xf numFmtId="4" fontId="7" fillId="5" borderId="0" xfId="105" applyNumberFormat="1" applyFont="1" applyFill="1" applyBorder="1" applyAlignment="1">
      <alignment horizontal="left" vertical="center"/>
    </xf>
    <xf numFmtId="0" fontId="14" fillId="5" borderId="9" xfId="108" applyFont="1" applyFill="1" applyBorder="1" applyAlignment="1">
      <alignment horizontal="center" vertical="center"/>
    </xf>
    <xf numFmtId="0" fontId="29" fillId="5" borderId="9" xfId="108" applyFont="1" applyFill="1" applyBorder="1" applyAlignment="1">
      <alignment vertical="center"/>
    </xf>
    <xf numFmtId="0" fontId="29" fillId="5" borderId="9" xfId="108" applyFont="1" applyFill="1" applyBorder="1" applyAlignment="1">
      <alignment horizontal="center" vertical="center"/>
    </xf>
    <xf numFmtId="2" fontId="29" fillId="5" borderId="9" xfId="108" applyNumberFormat="1" applyFont="1" applyFill="1" applyBorder="1" applyAlignment="1">
      <alignment horizontal="right" vertical="center"/>
    </xf>
    <xf numFmtId="0" fontId="29" fillId="5" borderId="9" xfId="108" applyFont="1" applyFill="1" applyBorder="1" applyAlignment="1">
      <alignment horizontal="right" vertical="center"/>
    </xf>
    <xf numFmtId="0" fontId="14" fillId="5" borderId="9" xfId="109" applyFont="1" applyFill="1" applyBorder="1" applyAlignment="1">
      <alignment horizontal="center" vertical="center"/>
    </xf>
    <xf numFmtId="0" fontId="29" fillId="5" borderId="9" xfId="109" applyFont="1" applyFill="1" applyBorder="1" applyAlignment="1">
      <alignment vertical="center"/>
    </xf>
    <xf numFmtId="0" fontId="29" fillId="5" borderId="9" xfId="109" applyFont="1" applyFill="1" applyBorder="1" applyAlignment="1">
      <alignment horizontal="center" vertical="center"/>
    </xf>
    <xf numFmtId="2" fontId="29" fillId="5" borderId="9" xfId="109" applyNumberFormat="1" applyFont="1" applyFill="1" applyBorder="1" applyAlignment="1">
      <alignment horizontal="right" vertical="center"/>
    </xf>
    <xf numFmtId="0" fontId="29" fillId="5" borderId="9" xfId="109" applyFont="1" applyFill="1" applyBorder="1" applyAlignment="1">
      <alignment horizontal="right" vertical="center"/>
    </xf>
    <xf numFmtId="2" fontId="29" fillId="5" borderId="9" xfId="110" applyNumberFormat="1" applyFont="1" applyFill="1" applyBorder="1" applyAlignment="1">
      <alignment horizontal="right" vertical="center" wrapText="1"/>
    </xf>
    <xf numFmtId="0" fontId="7" fillId="5" borderId="0" xfId="110" applyFont="1" applyFill="1" applyBorder="1" applyAlignment="1">
      <alignment horizontal="left" vertical="center" wrapText="1"/>
    </xf>
    <xf numFmtId="0" fontId="29" fillId="5" borderId="9" xfId="110" applyFont="1" applyFill="1" applyBorder="1" applyAlignment="1">
      <alignment horizontal="center" vertical="center" wrapText="1"/>
    </xf>
    <xf numFmtId="0" fontId="29" fillId="5" borderId="9" xfId="110" applyFont="1" applyFill="1" applyBorder="1" applyAlignment="1">
      <alignment horizontal="left" vertical="center" wrapText="1"/>
    </xf>
    <xf numFmtId="2" fontId="14" fillId="5" borderId="9" xfId="110" applyNumberFormat="1" applyFont="1" applyFill="1" applyBorder="1" applyAlignment="1">
      <alignment horizontal="right" vertical="center" wrapText="1"/>
    </xf>
    <xf numFmtId="4" fontId="7" fillId="5" borderId="0" xfId="110" applyNumberFormat="1" applyFont="1" applyFill="1" applyBorder="1" applyAlignment="1">
      <alignment horizontal="left" vertical="center" wrapText="1"/>
    </xf>
    <xf numFmtId="2" fontId="14" fillId="5" borderId="9" xfId="105" applyNumberFormat="1" applyFont="1" applyFill="1" applyBorder="1" applyAlignment="1">
      <alignment horizontal="center" vertical="center"/>
    </xf>
    <xf numFmtId="0" fontId="29" fillId="5" borderId="9" xfId="105" applyNumberFormat="1" applyFont="1" applyFill="1" applyBorder="1" applyAlignment="1">
      <alignment horizontal="left" vertical="center"/>
    </xf>
    <xf numFmtId="0" fontId="29" fillId="5" borderId="9" xfId="105" applyNumberFormat="1" applyFont="1" applyFill="1" applyBorder="1" applyAlignment="1">
      <alignment horizontal="center" vertical="center"/>
    </xf>
    <xf numFmtId="4" fontId="29" fillId="5" borderId="0" xfId="105" applyNumberFormat="1" applyFont="1" applyFill="1" applyBorder="1" applyAlignment="1">
      <alignment horizontal="left" vertical="center"/>
    </xf>
    <xf numFmtId="0" fontId="29" fillId="5" borderId="9" xfId="105" applyNumberFormat="1" applyFont="1" applyFill="1" applyBorder="1" applyAlignment="1">
      <alignment horizontal="left" vertical="center" wrapText="1"/>
    </xf>
    <xf numFmtId="0" fontId="14" fillId="5" borderId="9" xfId="110" applyFont="1" applyFill="1" applyBorder="1" applyAlignment="1">
      <alignment horizontal="center" vertical="center" wrapText="1"/>
    </xf>
    <xf numFmtId="0" fontId="29" fillId="5" borderId="9" xfId="105" quotePrefix="1" applyNumberFormat="1" applyFont="1" applyFill="1" applyBorder="1" applyAlignment="1">
      <alignment horizontal="center" vertical="center"/>
    </xf>
    <xf numFmtId="2" fontId="29" fillId="0" borderId="9" xfId="105" applyNumberFormat="1" applyFont="1" applyFill="1" applyBorder="1" applyAlignment="1">
      <alignment horizontal="right" vertical="center"/>
    </xf>
    <xf numFmtId="0" fontId="7" fillId="5" borderId="0" xfId="0" applyNumberFormat="1" applyFont="1" applyFill="1" applyBorder="1" applyAlignment="1">
      <alignment horizontal="left" vertical="center"/>
    </xf>
    <xf numFmtId="2" fontId="14" fillId="5" borderId="9" xfId="105" applyNumberFormat="1" applyFont="1" applyFill="1" applyBorder="1" applyAlignment="1">
      <alignment horizontal="left" vertical="center" wrapText="1"/>
    </xf>
    <xf numFmtId="0" fontId="29" fillId="5" borderId="9" xfId="105" applyFont="1" applyFill="1" applyBorder="1" applyAlignment="1">
      <alignment horizontal="center" vertical="center"/>
    </xf>
    <xf numFmtId="175" fontId="29" fillId="5" borderId="9" xfId="108" applyNumberFormat="1" applyFont="1" applyFill="1" applyBorder="1" applyAlignment="1">
      <alignment horizontal="right" vertical="center"/>
    </xf>
    <xf numFmtId="2" fontId="14" fillId="5" borderId="9" xfId="109" applyNumberFormat="1" applyFont="1" applyFill="1" applyBorder="1" applyAlignment="1">
      <alignment horizontal="right" vertical="center"/>
    </xf>
    <xf numFmtId="2" fontId="14" fillId="5" borderId="9" xfId="110" applyNumberFormat="1" applyFont="1" applyFill="1" applyBorder="1" applyAlignment="1">
      <alignment horizontal="center" vertical="center" wrapText="1"/>
    </xf>
    <xf numFmtId="0" fontId="14" fillId="5" borderId="9" xfId="105" applyNumberFormat="1" applyFont="1" applyFill="1" applyBorder="1" applyAlignment="1">
      <alignment horizontal="center" vertical="center"/>
    </xf>
    <xf numFmtId="0" fontId="29" fillId="5" borderId="9" xfId="105" applyFont="1" applyFill="1" applyBorder="1" applyAlignment="1">
      <alignment horizontal="left" vertical="center"/>
    </xf>
    <xf numFmtId="2" fontId="14" fillId="5" borderId="9" xfId="105" applyNumberFormat="1" applyFont="1" applyFill="1" applyBorder="1" applyAlignment="1">
      <alignment horizontal="right" vertical="center"/>
    </xf>
    <xf numFmtId="2" fontId="92" fillId="5" borderId="9" xfId="105" applyNumberFormat="1" applyFont="1" applyFill="1" applyBorder="1" applyAlignment="1">
      <alignment horizontal="right" vertical="center"/>
    </xf>
    <xf numFmtId="0" fontId="29" fillId="5" borderId="9" xfId="110" quotePrefix="1" applyFont="1" applyFill="1" applyBorder="1" applyAlignment="1">
      <alignment horizontal="center" vertical="center" wrapText="1"/>
    </xf>
    <xf numFmtId="0" fontId="97" fillId="5" borderId="9" xfId="110" applyFont="1" applyFill="1" applyBorder="1" applyAlignment="1">
      <alignment horizontal="left" vertical="center" wrapText="1"/>
    </xf>
    <xf numFmtId="2" fontId="29" fillId="5" borderId="9" xfId="111" applyNumberFormat="1" applyFont="1" applyFill="1" applyBorder="1" applyAlignment="1">
      <alignment horizontal="center" vertical="center" wrapText="1"/>
    </xf>
    <xf numFmtId="2" fontId="14" fillId="5" borderId="9" xfId="111" applyNumberFormat="1" applyFont="1" applyFill="1" applyBorder="1" applyAlignment="1">
      <alignment vertical="center"/>
    </xf>
    <xf numFmtId="0" fontId="14" fillId="5" borderId="9" xfId="0" applyNumberFormat="1" applyFont="1" applyFill="1" applyBorder="1" applyAlignment="1">
      <alignment horizontal="left" vertical="center"/>
    </xf>
    <xf numFmtId="0" fontId="29" fillId="5" borderId="9" xfId="0" applyNumberFormat="1" applyFont="1" applyFill="1" applyBorder="1" applyAlignment="1">
      <alignment horizontal="right" vertical="center"/>
    </xf>
    <xf numFmtId="0" fontId="29" fillId="0" borderId="9" xfId="110" applyFont="1" applyFill="1" applyBorder="1" applyAlignment="1">
      <alignment horizontal="center" vertical="center" wrapText="1"/>
    </xf>
    <xf numFmtId="2" fontId="29" fillId="0" borderId="9" xfId="110" applyNumberFormat="1" applyFont="1" applyFill="1" applyBorder="1" applyAlignment="1">
      <alignment horizontal="right" vertical="center" wrapText="1"/>
    </xf>
    <xf numFmtId="4" fontId="7" fillId="0" borderId="0" xfId="110" applyNumberFormat="1" applyFont="1" applyFill="1" applyBorder="1" applyAlignment="1">
      <alignment horizontal="left" vertical="center" wrapText="1"/>
    </xf>
    <xf numFmtId="0" fontId="29" fillId="5" borderId="9" xfId="0" applyNumberFormat="1" applyFont="1" applyFill="1" applyBorder="1" applyAlignment="1">
      <alignment horizontal="center" vertical="center" wrapText="1"/>
    </xf>
    <xf numFmtId="0" fontId="29" fillId="5" borderId="9" xfId="0" applyNumberFormat="1" applyFont="1" applyFill="1" applyBorder="1" applyAlignment="1">
      <alignment horizontal="left" vertical="center"/>
    </xf>
    <xf numFmtId="0" fontId="7" fillId="0" borderId="0" xfId="0" applyNumberFormat="1" applyFont="1" applyFill="1" applyBorder="1" applyAlignment="1">
      <alignment horizontal="left" vertical="center"/>
    </xf>
    <xf numFmtId="0" fontId="97" fillId="5" borderId="9" xfId="0" applyNumberFormat="1" applyFont="1" applyFill="1" applyBorder="1" applyAlignment="1">
      <alignment horizontal="left" vertical="center"/>
    </xf>
    <xf numFmtId="0" fontId="29" fillId="0" borderId="9" xfId="105" applyFont="1" applyFill="1" applyBorder="1" applyAlignment="1">
      <alignment horizontal="center" vertical="center"/>
    </xf>
    <xf numFmtId="0" fontId="29" fillId="0" borderId="9" xfId="105" applyFont="1" applyFill="1" applyBorder="1" applyAlignment="1">
      <alignment horizontal="left" vertical="center"/>
    </xf>
    <xf numFmtId="0" fontId="29" fillId="0" borderId="9" xfId="105" quotePrefix="1" applyFont="1" applyFill="1" applyBorder="1" applyAlignment="1">
      <alignment horizontal="center" vertical="center"/>
    </xf>
    <xf numFmtId="4" fontId="7" fillId="0" borderId="0" xfId="105" applyNumberFormat="1" applyFont="1" applyFill="1" applyBorder="1" applyAlignment="1">
      <alignment horizontal="left" vertical="center"/>
    </xf>
    <xf numFmtId="0" fontId="14" fillId="5" borderId="9" xfId="0" applyNumberFormat="1" applyFont="1" applyFill="1" applyBorder="1" applyAlignment="1">
      <alignment horizontal="right" vertical="center"/>
    </xf>
    <xf numFmtId="0" fontId="91" fillId="5" borderId="9" xfId="105" applyFont="1" applyFill="1" applyBorder="1" applyAlignment="1">
      <alignment horizontal="left" vertical="center"/>
    </xf>
    <xf numFmtId="0" fontId="7" fillId="5" borderId="0" xfId="105" applyFont="1" applyFill="1" applyBorder="1" applyAlignment="1">
      <alignment horizontal="left" vertical="center"/>
    </xf>
    <xf numFmtId="0" fontId="14" fillId="5" borderId="9" xfId="0" applyNumberFormat="1" applyFont="1" applyFill="1" applyBorder="1" applyAlignment="1">
      <alignment vertical="center" wrapText="1"/>
    </xf>
    <xf numFmtId="2" fontId="29" fillId="0" borderId="0" xfId="0" applyNumberFormat="1" applyFont="1" applyFill="1" applyBorder="1" applyAlignment="1">
      <alignment horizontal="center" vertical="center"/>
    </xf>
    <xf numFmtId="0" fontId="29" fillId="0" borderId="0" xfId="0" applyNumberFormat="1" applyFont="1" applyFill="1" applyBorder="1" applyAlignment="1">
      <alignment horizontal="center" vertical="center"/>
    </xf>
    <xf numFmtId="167" fontId="29" fillId="0" borderId="9" xfId="5" applyNumberFormat="1" applyFont="1" applyFill="1" applyBorder="1" applyAlignment="1">
      <alignment horizontal="center" vertical="center"/>
    </xf>
    <xf numFmtId="167" fontId="29" fillId="0" borderId="9" xfId="5" applyNumberFormat="1" applyFont="1" applyFill="1" applyBorder="1" applyAlignment="1">
      <alignment horizontal="left" vertical="center"/>
    </xf>
    <xf numFmtId="168" fontId="29" fillId="0" borderId="9" xfId="5" applyNumberFormat="1" applyFont="1" applyFill="1" applyBorder="1" applyAlignment="1">
      <alignment horizontal="center" vertical="center"/>
    </xf>
    <xf numFmtId="167" fontId="29" fillId="0" borderId="9" xfId="5" applyNumberFormat="1" applyFont="1" applyFill="1" applyBorder="1" applyAlignment="1">
      <alignment horizontal="right" vertical="center"/>
    </xf>
    <xf numFmtId="167" fontId="29" fillId="0" borderId="0" xfId="5" applyNumberFormat="1" applyFont="1" applyFill="1" applyBorder="1" applyAlignment="1">
      <alignment horizontal="center" vertical="center"/>
    </xf>
    <xf numFmtId="167" fontId="14" fillId="0" borderId="9" xfId="5" applyNumberFormat="1" applyFont="1" applyFill="1" applyBorder="1" applyAlignment="1">
      <alignment horizontal="right" vertical="center"/>
    </xf>
    <xf numFmtId="167" fontId="14" fillId="0" borderId="0" xfId="5" applyNumberFormat="1" applyFont="1" applyFill="1" applyBorder="1" applyAlignment="1">
      <alignment horizontal="center" vertical="center"/>
    </xf>
    <xf numFmtId="167" fontId="14" fillId="0" borderId="9" xfId="5" applyNumberFormat="1" applyFont="1" applyFill="1" applyBorder="1" applyAlignment="1">
      <alignment horizontal="center" vertical="center"/>
    </xf>
    <xf numFmtId="2" fontId="14" fillId="0" borderId="0" xfId="0" applyNumberFormat="1" applyFont="1" applyFill="1" applyBorder="1" applyAlignment="1">
      <alignment horizontal="center" vertical="center"/>
    </xf>
    <xf numFmtId="167" fontId="14" fillId="0" borderId="9" xfId="5" applyNumberFormat="1" applyFont="1" applyFill="1" applyBorder="1" applyAlignment="1">
      <alignment horizontal="left" vertical="center" wrapText="1"/>
    </xf>
    <xf numFmtId="175" fontId="29" fillId="0" borderId="9" xfId="0" applyNumberFormat="1" applyFont="1" applyFill="1" applyBorder="1" applyAlignment="1">
      <alignment horizontal="center" vertical="center"/>
    </xf>
    <xf numFmtId="0" fontId="14" fillId="5" borderId="9" xfId="0" applyNumberFormat="1" applyFont="1" applyFill="1" applyBorder="1" applyAlignment="1">
      <alignment vertical="center"/>
    </xf>
    <xf numFmtId="167" fontId="29" fillId="0" borderId="0" xfId="0" applyNumberFormat="1" applyFont="1" applyFill="1" applyBorder="1" applyAlignment="1">
      <alignment horizontal="center" vertical="center" wrapText="1"/>
    </xf>
    <xf numFmtId="167" fontId="29" fillId="5" borderId="0" xfId="0" applyNumberFormat="1" applyFont="1" applyFill="1" applyBorder="1" applyAlignment="1">
      <alignment horizontal="right" vertical="center"/>
    </xf>
    <xf numFmtId="0" fontId="29" fillId="5" borderId="9" xfId="105" quotePrefix="1" applyFont="1" applyFill="1" applyBorder="1" applyAlignment="1">
      <alignment horizontal="center" vertical="center"/>
    </xf>
    <xf numFmtId="0" fontId="29" fillId="5" borderId="9" xfId="105" applyFont="1" applyFill="1" applyBorder="1" applyAlignment="1">
      <alignment horizontal="left" vertical="center" wrapText="1"/>
    </xf>
    <xf numFmtId="167" fontId="7" fillId="0" borderId="0" xfId="0" applyFont="1" applyFill="1" applyBorder="1" applyAlignment="1">
      <alignment horizontal="left" vertical="center"/>
    </xf>
    <xf numFmtId="174" fontId="14" fillId="5" borderId="9" xfId="111" applyNumberFormat="1" applyFont="1" applyFill="1" applyBorder="1" applyAlignment="1">
      <alignment horizontal="center" vertical="center" wrapText="1"/>
    </xf>
    <xf numFmtId="2" fontId="14" fillId="5" borderId="9" xfId="111" applyNumberFormat="1" applyFont="1" applyFill="1" applyBorder="1" applyAlignment="1">
      <alignment vertical="center" wrapText="1"/>
    </xf>
    <xf numFmtId="167" fontId="7" fillId="5" borderId="0" xfId="0" applyNumberFormat="1" applyFont="1" applyFill="1" applyBorder="1" applyAlignment="1">
      <alignment horizontal="left" vertical="center"/>
    </xf>
    <xf numFmtId="175" fontId="29" fillId="5" borderId="9" xfId="0" applyNumberFormat="1" applyFont="1" applyFill="1" applyBorder="1" applyAlignment="1">
      <alignment horizontal="right" vertical="center"/>
    </xf>
    <xf numFmtId="175" fontId="14" fillId="5" borderId="9" xfId="0" applyNumberFormat="1" applyFont="1" applyFill="1" applyBorder="1" applyAlignment="1">
      <alignment horizontal="right" vertical="center"/>
    </xf>
    <xf numFmtId="0" fontId="93" fillId="5" borderId="9" xfId="0" applyNumberFormat="1" applyFont="1" applyFill="1" applyBorder="1" applyAlignment="1">
      <alignment vertical="center" wrapText="1"/>
    </xf>
    <xf numFmtId="2" fontId="94" fillId="5" borderId="9" xfId="0" applyNumberFormat="1" applyFont="1" applyFill="1" applyBorder="1" applyAlignment="1">
      <alignment horizontal="right" vertical="center"/>
    </xf>
    <xf numFmtId="174" fontId="14" fillId="5" borderId="9" xfId="0" applyNumberFormat="1" applyFont="1" applyFill="1" applyBorder="1" applyAlignment="1">
      <alignment horizontal="center" vertical="center" wrapText="1"/>
    </xf>
    <xf numFmtId="175" fontId="29" fillId="0" borderId="9" xfId="105" applyNumberFormat="1" applyFont="1" applyFill="1" applyBorder="1" applyAlignment="1">
      <alignment horizontal="center" vertical="center"/>
    </xf>
    <xf numFmtId="2" fontId="29" fillId="0" borderId="9" xfId="105" applyNumberFormat="1" applyFont="1" applyFill="1" applyBorder="1" applyAlignment="1">
      <alignment horizontal="center" vertical="center"/>
    </xf>
    <xf numFmtId="0" fontId="29" fillId="5" borderId="0" xfId="0" applyNumberFormat="1" applyFont="1" applyFill="1" applyBorder="1" applyAlignment="1">
      <alignment horizontal="left" vertical="center"/>
    </xf>
    <xf numFmtId="174" fontId="14" fillId="0" borderId="9" xfId="111" applyNumberFormat="1" applyFont="1" applyFill="1" applyBorder="1" applyAlignment="1">
      <alignment horizontal="center" vertical="center" wrapText="1"/>
    </xf>
    <xf numFmtId="2" fontId="14" fillId="0" borderId="9" xfId="111" applyNumberFormat="1" applyFont="1" applyFill="1" applyBorder="1" applyAlignment="1">
      <alignment vertical="center" wrapText="1"/>
    </xf>
    <xf numFmtId="174" fontId="14" fillId="0" borderId="9" xfId="0" applyNumberFormat="1" applyFont="1" applyFill="1" applyBorder="1" applyAlignment="1">
      <alignment horizontal="center" vertical="center"/>
    </xf>
    <xf numFmtId="167" fontId="14" fillId="0" borderId="9" xfId="5" applyNumberFormat="1" applyFont="1" applyFill="1" applyBorder="1" applyAlignment="1">
      <alignment horizontal="left" vertical="center"/>
    </xf>
    <xf numFmtId="167" fontId="29" fillId="0" borderId="9" xfId="5" applyNumberFormat="1" applyFont="1" applyFill="1" applyBorder="1" applyAlignment="1">
      <alignment horizontal="left" vertical="center" wrapText="1"/>
    </xf>
    <xf numFmtId="174" fontId="14" fillId="5" borderId="9" xfId="111" applyNumberFormat="1" applyFont="1" applyFill="1" applyBorder="1" applyAlignment="1">
      <alignment horizontal="center" vertical="center"/>
    </xf>
    <xf numFmtId="2" fontId="14" fillId="0" borderId="9" xfId="111" applyNumberFormat="1" applyFont="1" applyFill="1" applyBorder="1" applyAlignment="1">
      <alignment vertical="center"/>
    </xf>
    <xf numFmtId="0" fontId="29" fillId="5" borderId="9" xfId="0" applyNumberFormat="1" applyFont="1" applyFill="1" applyBorder="1" applyAlignment="1">
      <alignment vertical="center"/>
    </xf>
    <xf numFmtId="174" fontId="29" fillId="5" borderId="9" xfId="111" applyNumberFormat="1" applyFont="1" applyFill="1" applyBorder="1" applyAlignment="1">
      <alignment horizontal="center" vertical="center" wrapText="1"/>
    </xf>
    <xf numFmtId="167" fontId="29" fillId="5" borderId="9" xfId="0" applyNumberFormat="1" applyFont="1" applyFill="1" applyBorder="1" applyAlignment="1">
      <alignment vertical="center"/>
    </xf>
    <xf numFmtId="174" fontId="29" fillId="0" borderId="9" xfId="111" applyNumberFormat="1" applyFont="1" applyFill="1" applyBorder="1" applyAlignment="1">
      <alignment horizontal="center" vertical="center" wrapText="1"/>
    </xf>
    <xf numFmtId="2" fontId="29" fillId="0" borderId="9" xfId="111" applyNumberFormat="1" applyFont="1" applyFill="1" applyBorder="1" applyAlignment="1">
      <alignment vertical="center" wrapText="1"/>
    </xf>
    <xf numFmtId="167" fontId="7" fillId="0" borderId="0" xfId="0" applyNumberFormat="1" applyFont="1" applyFill="1" applyBorder="1" applyAlignment="1">
      <alignment horizontal="left" vertical="center"/>
    </xf>
    <xf numFmtId="2" fontId="29" fillId="5" borderId="9" xfId="111" applyNumberFormat="1" applyFont="1" applyFill="1" applyBorder="1" applyAlignment="1">
      <alignment vertical="center" wrapText="1"/>
    </xf>
    <xf numFmtId="2" fontId="29" fillId="5" borderId="9" xfId="111" applyNumberFormat="1" applyFont="1" applyFill="1" applyBorder="1" applyAlignment="1">
      <alignment vertical="center"/>
    </xf>
    <xf numFmtId="0" fontId="14" fillId="5" borderId="9" xfId="0" applyNumberFormat="1" applyFont="1" applyFill="1" applyBorder="1" applyAlignment="1">
      <alignment horizontal="center" vertical="center"/>
    </xf>
    <xf numFmtId="2" fontId="7" fillId="5" borderId="0" xfId="0" applyNumberFormat="1" applyFont="1" applyFill="1" applyBorder="1" applyAlignment="1">
      <alignment horizontal="left" vertical="center"/>
    </xf>
    <xf numFmtId="1" fontId="14" fillId="5" borderId="9" xfId="111" applyNumberFormat="1" applyFont="1" applyFill="1" applyBorder="1" applyAlignment="1">
      <alignment horizontal="center" vertical="center" wrapText="1"/>
    </xf>
    <xf numFmtId="167" fontId="14" fillId="5" borderId="9" xfId="0" applyNumberFormat="1" applyFont="1" applyFill="1" applyBorder="1" applyAlignment="1">
      <alignment horizontal="center" vertical="center"/>
    </xf>
    <xf numFmtId="0" fontId="14" fillId="0" borderId="9" xfId="104" applyFont="1" applyFill="1" applyBorder="1" applyAlignment="1">
      <alignment horizontal="left" vertical="center" wrapText="1"/>
    </xf>
    <xf numFmtId="0" fontId="29" fillId="0" borderId="9" xfId="104" applyFont="1" applyFill="1" applyBorder="1" applyAlignment="1">
      <alignment horizontal="left" vertical="center"/>
    </xf>
    <xf numFmtId="174" fontId="14" fillId="4" borderId="9" xfId="111" applyNumberFormat="1" applyFont="1" applyFill="1" applyBorder="1" applyAlignment="1">
      <alignment horizontal="center" vertical="center" wrapText="1"/>
    </xf>
    <xf numFmtId="175" fontId="14" fillId="5" borderId="9" xfId="105" applyNumberFormat="1" applyFont="1" applyFill="1" applyBorder="1" applyAlignment="1">
      <alignment horizontal="right" vertical="center"/>
    </xf>
    <xf numFmtId="2" fontId="14" fillId="4" borderId="9" xfId="105" applyNumberFormat="1" applyFont="1" applyFill="1" applyBorder="1" applyAlignment="1">
      <alignment horizontal="right" vertical="center"/>
    </xf>
    <xf numFmtId="0" fontId="86" fillId="5" borderId="9" xfId="105" applyNumberFormat="1" applyFont="1" applyFill="1" applyBorder="1" applyAlignment="1">
      <alignment horizontal="center" vertical="center"/>
    </xf>
    <xf numFmtId="167" fontId="98" fillId="5" borderId="9" xfId="108" applyNumberFormat="1" applyFont="1" applyFill="1" applyBorder="1" applyAlignment="1">
      <alignment horizontal="left" vertical="center" wrapText="1"/>
    </xf>
    <xf numFmtId="168" fontId="86" fillId="5" borderId="9" xfId="108" applyNumberFormat="1" applyFont="1" applyFill="1" applyBorder="1" applyAlignment="1">
      <alignment horizontal="center" vertical="center" wrapText="1"/>
    </xf>
    <xf numFmtId="2" fontId="86" fillId="5" borderId="9" xfId="105" applyNumberFormat="1" applyFont="1" applyFill="1" applyBorder="1" applyAlignment="1">
      <alignment horizontal="right" vertical="center"/>
    </xf>
    <xf numFmtId="0" fontId="86" fillId="5" borderId="9" xfId="105" applyNumberFormat="1" applyFont="1" applyFill="1" applyBorder="1" applyAlignment="1">
      <alignment horizontal="left" vertical="center"/>
    </xf>
    <xf numFmtId="0" fontId="14" fillId="5" borderId="9" xfId="105" applyFont="1" applyFill="1" applyBorder="1" applyAlignment="1">
      <alignment vertical="center" wrapText="1"/>
    </xf>
    <xf numFmtId="0" fontId="91" fillId="5" borderId="9" xfId="0" applyNumberFormat="1" applyFont="1" applyFill="1" applyBorder="1" applyAlignment="1">
      <alignment horizontal="left" vertical="center" wrapText="1"/>
    </xf>
    <xf numFmtId="0" fontId="29" fillId="5" borderId="9" xfId="0" applyNumberFormat="1" applyFont="1" applyFill="1" applyBorder="1" applyAlignment="1">
      <alignment horizontal="left" vertical="center" wrapText="1"/>
    </xf>
    <xf numFmtId="0" fontId="97" fillId="5" borderId="9" xfId="0" applyNumberFormat="1" applyFont="1" applyFill="1" applyBorder="1" applyAlignment="1">
      <alignment horizontal="left" vertical="center" wrapText="1"/>
    </xf>
    <xf numFmtId="0" fontId="141" fillId="0" borderId="0" xfId="0" applyNumberFormat="1" applyFont="1" applyFill="1" applyBorder="1" applyAlignment="1">
      <alignment horizontal="left" vertical="center"/>
    </xf>
    <xf numFmtId="0" fontId="100" fillId="5" borderId="9" xfId="110" applyFont="1" applyFill="1" applyBorder="1" applyAlignment="1">
      <alignment horizontal="center" vertical="center" wrapText="1"/>
    </xf>
    <xf numFmtId="0" fontId="100" fillId="5" borderId="9" xfId="0" applyNumberFormat="1" applyFont="1" applyFill="1" applyBorder="1" applyAlignment="1">
      <alignment horizontal="left" vertical="center"/>
    </xf>
    <xf numFmtId="0" fontId="100" fillId="5" borderId="9" xfId="110" quotePrefix="1" applyFont="1" applyFill="1" applyBorder="1" applyAlignment="1">
      <alignment horizontal="center" vertical="center" wrapText="1"/>
    </xf>
    <xf numFmtId="2" fontId="100" fillId="5" borderId="9" xfId="110" applyNumberFormat="1" applyFont="1" applyFill="1" applyBorder="1" applyAlignment="1">
      <alignment horizontal="right" vertical="center" wrapText="1"/>
    </xf>
    <xf numFmtId="2" fontId="14" fillId="5" borderId="9" xfId="111" applyNumberFormat="1" applyFont="1" applyFill="1" applyBorder="1" applyAlignment="1">
      <alignment horizontal="center" vertical="center" wrapText="1"/>
    </xf>
    <xf numFmtId="167" fontId="29" fillId="0" borderId="9" xfId="5" applyNumberFormat="1" applyFont="1" applyFill="1" applyBorder="1" applyAlignment="1">
      <alignment horizontal="center" vertical="center" wrapText="1"/>
    </xf>
    <xf numFmtId="168" fontId="29" fillId="0" borderId="9" xfId="5" applyNumberFormat="1" applyFont="1" applyFill="1" applyBorder="1" applyAlignment="1">
      <alignment horizontal="center" vertical="center" wrapText="1"/>
    </xf>
    <xf numFmtId="167" fontId="29" fillId="0" borderId="9" xfId="5" applyNumberFormat="1" applyFont="1" applyFill="1" applyBorder="1" applyAlignment="1">
      <alignment horizontal="right" vertical="center" wrapText="1"/>
    </xf>
    <xf numFmtId="167" fontId="29" fillId="0" borderId="0" xfId="5" applyNumberFormat="1" applyFont="1" applyFill="1" applyBorder="1" applyAlignment="1">
      <alignment horizontal="center" vertical="center" wrapText="1"/>
    </xf>
    <xf numFmtId="2" fontId="29" fillId="0" borderId="9" xfId="100" applyNumberFormat="1" applyFont="1" applyFill="1" applyBorder="1" applyAlignment="1">
      <alignment vertical="center" wrapText="1"/>
    </xf>
    <xf numFmtId="174" fontId="14" fillId="5" borderId="9" xfId="100" applyNumberFormat="1" applyFont="1" applyFill="1" applyBorder="1" applyAlignment="1">
      <alignment horizontal="center" vertical="center" wrapText="1"/>
    </xf>
    <xf numFmtId="2" fontId="29" fillId="5" borderId="9" xfId="100" applyNumberFormat="1" applyFont="1" applyFill="1" applyBorder="1" applyAlignment="1">
      <alignment vertical="center" wrapText="1"/>
    </xf>
    <xf numFmtId="167" fontId="29" fillId="5" borderId="0" xfId="0" applyNumberFormat="1" applyFont="1" applyFill="1" applyBorder="1" applyAlignment="1">
      <alignment horizontal="left" vertical="center"/>
    </xf>
    <xf numFmtId="2" fontId="14" fillId="5" borderId="9" xfId="100" applyNumberFormat="1" applyFont="1" applyFill="1" applyBorder="1" applyAlignment="1">
      <alignment horizontal="center" vertical="center" wrapText="1"/>
    </xf>
    <xf numFmtId="2" fontId="14" fillId="5" borderId="9" xfId="100" applyNumberFormat="1" applyFont="1" applyFill="1" applyBorder="1" applyAlignment="1">
      <alignment vertical="center"/>
    </xf>
    <xf numFmtId="167" fontId="14" fillId="4" borderId="9" xfId="0" applyNumberFormat="1" applyFont="1" applyFill="1" applyBorder="1" applyAlignment="1">
      <alignment horizontal="right" vertical="center"/>
    </xf>
    <xf numFmtId="174" fontId="14" fillId="0" borderId="9" xfId="100" applyNumberFormat="1" applyFont="1" applyFill="1" applyBorder="1" applyAlignment="1">
      <alignment horizontal="center" vertical="center" wrapText="1"/>
    </xf>
    <xf numFmtId="2" fontId="14" fillId="0" borderId="9" xfId="100" applyNumberFormat="1" applyFont="1" applyFill="1" applyBorder="1" applyAlignment="1">
      <alignment horizontal="left" vertical="center" wrapText="1"/>
    </xf>
    <xf numFmtId="167" fontId="29" fillId="0" borderId="0" xfId="0" applyNumberFormat="1" applyFont="1" applyFill="1" applyBorder="1" applyAlignment="1">
      <alignment horizontal="center" vertical="center"/>
    </xf>
    <xf numFmtId="2" fontId="29" fillId="0" borderId="9" xfId="100" applyNumberFormat="1" applyFont="1" applyFill="1" applyBorder="1" applyAlignment="1">
      <alignment horizontal="left" vertical="center" wrapText="1"/>
    </xf>
    <xf numFmtId="174" fontId="14" fillId="0" borderId="9" xfId="100" applyNumberFormat="1" applyFont="1" applyFill="1" applyBorder="1" applyAlignment="1">
      <alignment horizontal="center" vertical="center"/>
    </xf>
    <xf numFmtId="167" fontId="14" fillId="0" borderId="0" xfId="0" applyNumberFormat="1" applyFont="1" applyFill="1" applyBorder="1" applyAlignment="1">
      <alignment horizontal="center" vertical="center"/>
    </xf>
    <xf numFmtId="169" fontId="14" fillId="5" borderId="9" xfId="0" applyNumberFormat="1" applyFont="1" applyFill="1" applyBorder="1" applyAlignment="1">
      <alignment horizontal="right" vertical="center"/>
    </xf>
    <xf numFmtId="1" fontId="29" fillId="5" borderId="9" xfId="111" applyNumberFormat="1" applyFont="1" applyFill="1" applyBorder="1" applyAlignment="1">
      <alignment horizontal="center" vertical="center" wrapText="1"/>
    </xf>
    <xf numFmtId="174" fontId="14" fillId="5" borderId="9" xfId="104" applyNumberFormat="1" applyFont="1" applyFill="1" applyBorder="1" applyAlignment="1">
      <alignment horizontal="center" vertical="center"/>
    </xf>
    <xf numFmtId="2" fontId="14" fillId="5" borderId="9" xfId="104" applyNumberFormat="1" applyFont="1" applyFill="1" applyBorder="1" applyAlignment="1">
      <alignment horizontal="justify" vertical="center" wrapText="1"/>
    </xf>
    <xf numFmtId="0" fontId="29" fillId="5" borderId="9" xfId="104" applyFont="1" applyFill="1" applyBorder="1" applyAlignment="1">
      <alignment horizontal="center" vertical="center"/>
    </xf>
    <xf numFmtId="0" fontId="29" fillId="5" borderId="9" xfId="104" applyFont="1" applyFill="1" applyBorder="1" applyAlignment="1">
      <alignment horizontal="right" vertical="center"/>
    </xf>
    <xf numFmtId="2" fontId="29" fillId="5" borderId="9" xfId="104" applyNumberFormat="1" applyFont="1" applyFill="1" applyBorder="1" applyAlignment="1">
      <alignment horizontal="right" vertical="center"/>
    </xf>
    <xf numFmtId="2" fontId="7" fillId="5" borderId="0" xfId="104" applyNumberFormat="1" applyFont="1" applyFill="1" applyBorder="1" applyAlignment="1">
      <alignment horizontal="left" vertical="center"/>
    </xf>
    <xf numFmtId="0" fontId="29" fillId="5" borderId="0" xfId="105" applyFont="1" applyFill="1" applyBorder="1" applyAlignment="1">
      <alignment horizontal="center" vertical="center"/>
    </xf>
    <xf numFmtId="0" fontId="29" fillId="5" borderId="0" xfId="105" applyFont="1" applyFill="1" applyBorder="1" applyAlignment="1">
      <alignment horizontal="left" vertical="center"/>
    </xf>
    <xf numFmtId="0" fontId="29" fillId="5" borderId="0" xfId="105" applyFont="1" applyFill="1" applyBorder="1" applyAlignment="1">
      <alignment horizontal="right" vertical="center"/>
    </xf>
    <xf numFmtId="4" fontId="29" fillId="5" borderId="0" xfId="110" applyNumberFormat="1" applyFont="1" applyFill="1" applyBorder="1" applyAlignment="1">
      <alignment horizontal="left" vertical="center" wrapText="1"/>
    </xf>
    <xf numFmtId="175" fontId="29" fillId="5" borderId="9" xfId="110" applyNumberFormat="1" applyFont="1" applyFill="1" applyBorder="1" applyAlignment="1">
      <alignment horizontal="right" vertical="center" wrapText="1"/>
    </xf>
    <xf numFmtId="0" fontId="91" fillId="5" borderId="9" xfId="110" applyFont="1" applyFill="1" applyBorder="1" applyAlignment="1">
      <alignment horizontal="left" vertical="center" wrapText="1"/>
    </xf>
    <xf numFmtId="0" fontId="29" fillId="5" borderId="0" xfId="110" applyFont="1" applyFill="1" applyBorder="1" applyAlignment="1">
      <alignment horizontal="left" vertical="center" wrapText="1"/>
    </xf>
    <xf numFmtId="0" fontId="14" fillId="5" borderId="9" xfId="110" applyFont="1" applyFill="1" applyBorder="1" applyAlignment="1">
      <alignment vertical="center" wrapText="1"/>
    </xf>
    <xf numFmtId="0" fontId="14" fillId="5" borderId="9" xfId="110" applyFont="1" applyFill="1" applyBorder="1" applyAlignment="1">
      <alignment horizontal="right" vertical="center" wrapText="1"/>
    </xf>
    <xf numFmtId="0" fontId="29" fillId="5" borderId="0" xfId="110" applyFont="1" applyFill="1" applyBorder="1" applyAlignment="1">
      <alignment vertical="center" wrapText="1"/>
    </xf>
    <xf numFmtId="2" fontId="89" fillId="0" borderId="9" xfId="110" applyNumberFormat="1" applyFont="1" applyFill="1" applyBorder="1" applyAlignment="1">
      <alignment horizontal="right" vertical="center" wrapText="1"/>
    </xf>
    <xf numFmtId="0" fontId="86" fillId="5" borderId="9" xfId="110" applyFont="1" applyFill="1" applyBorder="1" applyAlignment="1">
      <alignment horizontal="left" vertical="center" wrapText="1"/>
    </xf>
    <xf numFmtId="2" fontId="86" fillId="5" borderId="9" xfId="110" applyNumberFormat="1" applyFont="1" applyFill="1" applyBorder="1" applyAlignment="1">
      <alignment horizontal="right" vertical="center" wrapText="1"/>
    </xf>
    <xf numFmtId="175" fontId="86" fillId="5" borderId="9" xfId="110" applyNumberFormat="1" applyFont="1" applyFill="1" applyBorder="1" applyAlignment="1">
      <alignment horizontal="right" vertical="center" wrapText="1"/>
    </xf>
    <xf numFmtId="0" fontId="98" fillId="5" borderId="9" xfId="110" applyFont="1" applyFill="1" applyBorder="1" applyAlignment="1">
      <alignment horizontal="left" vertical="center" wrapText="1"/>
    </xf>
    <xf numFmtId="0" fontId="86" fillId="5" borderId="9" xfId="110" quotePrefix="1" applyFont="1" applyFill="1" applyBorder="1" applyAlignment="1">
      <alignment horizontal="center" vertical="center" wrapText="1"/>
    </xf>
    <xf numFmtId="174" fontId="29" fillId="4" borderId="9" xfId="63" applyNumberFormat="1" applyFont="1" applyFill="1" applyBorder="1" applyAlignment="1">
      <alignment horizontal="center" vertical="center" wrapText="1"/>
    </xf>
    <xf numFmtId="2" fontId="29" fillId="4" borderId="9" xfId="63" applyNumberFormat="1" applyFont="1" applyFill="1" applyBorder="1" applyAlignment="1">
      <alignment horizontal="center" vertical="center" wrapText="1"/>
    </xf>
    <xf numFmtId="0" fontId="29" fillId="10" borderId="9" xfId="70" applyFont="1" applyFill="1" applyBorder="1" applyAlignment="1">
      <alignment horizontal="center" vertical="center" wrapText="1"/>
    </xf>
    <xf numFmtId="1" fontId="29" fillId="4" borderId="9" xfId="0" applyNumberFormat="1" applyFont="1" applyFill="1" applyBorder="1" applyAlignment="1">
      <alignment horizontal="center" vertical="center" wrapText="1"/>
    </xf>
    <xf numFmtId="1" fontId="100" fillId="10" borderId="9" xfId="0" applyNumberFormat="1" applyFont="1" applyFill="1" applyBorder="1" applyAlignment="1">
      <alignment horizontal="center" vertical="center" wrapText="1"/>
    </xf>
    <xf numFmtId="0" fontId="29" fillId="10" borderId="9" xfId="0" applyNumberFormat="1" applyFont="1" applyFill="1" applyBorder="1" applyAlignment="1">
      <alignment horizontal="center" vertical="center" wrapText="1"/>
    </xf>
    <xf numFmtId="0" fontId="143" fillId="0" borderId="9" xfId="8" applyFont="1" applyBorder="1" applyAlignment="1">
      <alignment horizontal="center" vertical="center" wrapText="1"/>
    </xf>
    <xf numFmtId="0" fontId="48" fillId="0" borderId="9" xfId="8" applyFont="1" applyBorder="1" applyAlignment="1">
      <alignment horizontal="center" vertical="center" wrapText="1"/>
    </xf>
    <xf numFmtId="174" fontId="48" fillId="0" borderId="9" xfId="9" applyNumberFormat="1" applyFont="1" applyBorder="1" applyAlignment="1">
      <alignment horizontal="center" vertical="center" wrapText="1"/>
    </xf>
    <xf numFmtId="0" fontId="143" fillId="0" borderId="9" xfId="9" applyFont="1" applyBorder="1" applyAlignment="1">
      <alignment horizontal="center" vertical="center" wrapText="1"/>
    </xf>
    <xf numFmtId="2" fontId="48" fillId="0" borderId="9" xfId="9" applyNumberFormat="1" applyFont="1" applyBorder="1" applyAlignment="1">
      <alignment horizontal="center" vertical="center" wrapText="1"/>
    </xf>
    <xf numFmtId="174" fontId="48" fillId="0" borderId="9" xfId="9" applyNumberFormat="1" applyFont="1" applyBorder="1" applyAlignment="1">
      <alignment vertical="center" wrapText="1"/>
    </xf>
    <xf numFmtId="0" fontId="48" fillId="0" borderId="9" xfId="9" applyFont="1" applyBorder="1" applyAlignment="1">
      <alignment horizontal="center" vertical="center" wrapText="1"/>
    </xf>
    <xf numFmtId="174" fontId="48" fillId="0" borderId="9" xfId="9" applyNumberFormat="1" applyFont="1" applyBorder="1" applyAlignment="1">
      <alignment vertical="top" wrapText="1"/>
    </xf>
    <xf numFmtId="0" fontId="48" fillId="0" borderId="9" xfId="9" applyFont="1" applyBorder="1" applyAlignment="1">
      <alignment horizontal="left" vertical="center" wrapText="1"/>
    </xf>
    <xf numFmtId="174" fontId="48" fillId="5" borderId="9" xfId="9" applyNumberFormat="1" applyFont="1" applyFill="1" applyBorder="1" applyAlignment="1">
      <alignment horizontal="center" vertical="center" wrapText="1"/>
    </xf>
    <xf numFmtId="0" fontId="48" fillId="5" borderId="9" xfId="9" applyFont="1" applyFill="1" applyBorder="1" applyAlignment="1">
      <alignment horizontal="left" vertical="center" wrapText="1"/>
    </xf>
    <xf numFmtId="2" fontId="48" fillId="0" borderId="9" xfId="8" applyNumberFormat="1" applyFont="1" applyBorder="1" applyAlignment="1">
      <alignment horizontal="center" vertical="center" wrapText="1"/>
    </xf>
    <xf numFmtId="0" fontId="143" fillId="0" borderId="9" xfId="8" applyFont="1" applyBorder="1" applyAlignment="1">
      <alignment horizontal="right" vertical="center" wrapText="1"/>
    </xf>
    <xf numFmtId="2" fontId="48" fillId="0" borderId="9" xfId="8" applyNumberFormat="1" applyFont="1" applyBorder="1" applyAlignment="1">
      <alignment horizontal="right" vertical="center" wrapText="1"/>
    </xf>
    <xf numFmtId="2" fontId="143" fillId="0" borderId="9" xfId="8" applyNumberFormat="1" applyFont="1" applyBorder="1" applyAlignment="1">
      <alignment horizontal="right" vertical="center" wrapText="1"/>
    </xf>
    <xf numFmtId="2" fontId="48" fillId="0" borderId="9" xfId="9" applyNumberFormat="1" applyFont="1" applyBorder="1" applyAlignment="1">
      <alignment horizontal="right" vertical="center" wrapText="1"/>
    </xf>
    <xf numFmtId="2" fontId="143" fillId="0" borderId="9" xfId="9" applyNumberFormat="1" applyFont="1" applyBorder="1" applyAlignment="1">
      <alignment horizontal="right" vertical="center" wrapText="1"/>
    </xf>
    <xf numFmtId="2" fontId="48" fillId="5" borderId="9" xfId="9" applyNumberFormat="1" applyFont="1" applyFill="1" applyBorder="1" applyAlignment="1">
      <alignment horizontal="right" vertical="center" wrapText="1"/>
    </xf>
    <xf numFmtId="2" fontId="38" fillId="0" borderId="9" xfId="9" applyNumberFormat="1" applyFont="1" applyFill="1" applyBorder="1" applyAlignment="1">
      <alignment horizontal="right" vertical="center" wrapText="1"/>
    </xf>
    <xf numFmtId="167" fontId="58" fillId="8" borderId="9" xfId="0" applyFont="1" applyFill="1" applyBorder="1" applyAlignment="1">
      <alignment horizontal="center" vertical="center" wrapText="1"/>
    </xf>
    <xf numFmtId="167" fontId="58" fillId="9" borderId="9" xfId="0" applyFont="1" applyFill="1" applyBorder="1" applyAlignment="1">
      <alignment horizontal="center" vertical="center" wrapText="1"/>
    </xf>
    <xf numFmtId="0" fontId="29" fillId="0" borderId="9" xfId="77" applyFont="1" applyBorder="1" applyAlignment="1">
      <alignment horizontal="left" vertical="center" wrapText="1"/>
    </xf>
    <xf numFmtId="0" fontId="14" fillId="0" borderId="9" xfId="77" applyFont="1" applyBorder="1" applyAlignment="1">
      <alignment horizontal="center" vertical="center" wrapText="1"/>
    </xf>
    <xf numFmtId="0" fontId="28" fillId="0" borderId="9" xfId="77" applyFont="1" applyBorder="1" applyAlignment="1">
      <alignment horizontal="left" vertical="center" wrapText="1"/>
    </xf>
    <xf numFmtId="0" fontId="14" fillId="0" borderId="9" xfId="69" applyFont="1" applyFill="1" applyBorder="1" applyAlignment="1">
      <alignment horizontal="center" vertical="center"/>
    </xf>
    <xf numFmtId="0" fontId="14" fillId="0" borderId="9" xfId="70" applyFont="1" applyFill="1" applyBorder="1" applyAlignment="1">
      <alignment horizontal="left" vertical="center" wrapText="1"/>
    </xf>
    <xf numFmtId="0" fontId="14" fillId="0" borderId="9" xfId="0" applyNumberFormat="1" applyFont="1" applyFill="1" applyBorder="1" applyAlignment="1">
      <alignment horizontal="left" vertical="center" wrapText="1"/>
    </xf>
    <xf numFmtId="174" fontId="57" fillId="4" borderId="9" xfId="8" applyNumberFormat="1" applyFont="1" applyFill="1" applyBorder="1" applyAlignment="1">
      <alignment vertical="top" wrapText="1"/>
    </xf>
    <xf numFmtId="167" fontId="58" fillId="0" borderId="9" xfId="0" applyFont="1" applyFill="1" applyBorder="1" applyAlignment="1">
      <alignment horizontal="center" vertical="center"/>
    </xf>
    <xf numFmtId="2" fontId="122" fillId="0" borderId="9" xfId="101" applyNumberFormat="1" applyFont="1" applyBorder="1" applyAlignment="1">
      <alignment horizontal="center" vertical="center"/>
    </xf>
    <xf numFmtId="174" fontId="57" fillId="5" borderId="9" xfId="8" applyNumberFormat="1" applyFont="1" applyFill="1" applyBorder="1" applyAlignment="1">
      <alignment horizontal="right" vertical="top" wrapText="1"/>
    </xf>
    <xf numFmtId="2" fontId="57" fillId="5" borderId="9" xfId="11" applyNumberFormat="1" applyFont="1" applyFill="1" applyBorder="1" applyAlignment="1">
      <alignment horizontal="center" vertical="center" wrapText="1"/>
    </xf>
    <xf numFmtId="167" fontId="15" fillId="0" borderId="0" xfId="0" applyFont="1" applyFill="1" applyBorder="1" applyAlignment="1">
      <alignment horizontal="right" vertical="center"/>
    </xf>
    <xf numFmtId="167" fontId="58" fillId="5" borderId="9" xfId="0" applyFont="1" applyFill="1" applyBorder="1" applyAlignment="1">
      <alignment horizontal="left" vertical="top"/>
    </xf>
    <xf numFmtId="167" fontId="57" fillId="5" borderId="9" xfId="0" applyFont="1" applyFill="1" applyBorder="1" applyAlignment="1">
      <alignment vertical="top" wrapText="1"/>
    </xf>
    <xf numFmtId="167" fontId="85" fillId="5" borderId="9" xfId="0" applyFont="1" applyFill="1" applyBorder="1" applyAlignment="1">
      <alignment horizontal="center" vertical="top" wrapText="1"/>
    </xf>
    <xf numFmtId="167" fontId="57" fillId="8" borderId="15" xfId="0" applyFont="1" applyFill="1" applyBorder="1" applyAlignment="1">
      <alignment vertical="top"/>
    </xf>
    <xf numFmtId="167" fontId="58" fillId="11" borderId="9" xfId="0" applyFont="1" applyFill="1" applyBorder="1" applyAlignment="1">
      <alignment horizontal="center" vertical="center" wrapText="1"/>
    </xf>
    <xf numFmtId="167" fontId="58" fillId="11" borderId="9" xfId="0" applyNumberFormat="1" applyFont="1" applyFill="1" applyBorder="1" applyAlignment="1">
      <alignment horizontal="center" vertical="center" wrapText="1"/>
    </xf>
    <xf numFmtId="167" fontId="57" fillId="11" borderId="9" xfId="0" applyFont="1" applyFill="1" applyBorder="1" applyAlignment="1">
      <alignment horizontal="center" vertical="top"/>
    </xf>
    <xf numFmtId="167" fontId="57" fillId="11" borderId="9" xfId="0" applyFont="1" applyFill="1" applyBorder="1" applyAlignment="1">
      <alignment vertical="top"/>
    </xf>
    <xf numFmtId="169" fontId="57" fillId="11" borderId="9" xfId="0" applyNumberFormat="1" applyFont="1" applyFill="1" applyBorder="1" applyAlignment="1">
      <alignment vertical="top"/>
    </xf>
    <xf numFmtId="167" fontId="57" fillId="11" borderId="15" xfId="0" applyFont="1" applyFill="1" applyBorder="1" applyAlignment="1">
      <alignment vertical="top"/>
    </xf>
    <xf numFmtId="167" fontId="58" fillId="11" borderId="9" xfId="0" applyFont="1" applyFill="1" applyBorder="1" applyAlignment="1">
      <alignment horizontal="center" vertical="center"/>
    </xf>
    <xf numFmtId="167" fontId="58" fillId="9" borderId="9" xfId="0" applyNumberFormat="1" applyFont="1" applyFill="1" applyBorder="1" applyAlignment="1">
      <alignment horizontal="center" vertical="center" wrapText="1"/>
    </xf>
    <xf numFmtId="167" fontId="57" fillId="9" borderId="15" xfId="0" applyFont="1" applyFill="1" applyBorder="1" applyAlignment="1">
      <alignment vertical="top"/>
    </xf>
    <xf numFmtId="167" fontId="123" fillId="0" borderId="9" xfId="0" applyFont="1" applyBorder="1" applyAlignment="1">
      <alignment horizontal="center" vertical="center" wrapText="1"/>
    </xf>
    <xf numFmtId="167" fontId="123" fillId="0" borderId="9" xfId="0" applyFont="1" applyBorder="1" applyAlignment="1">
      <alignment horizontal="center" vertical="center"/>
    </xf>
    <xf numFmtId="167" fontId="125" fillId="0" borderId="9" xfId="0" applyFont="1" applyBorder="1" applyAlignment="1">
      <alignment horizontal="center"/>
    </xf>
    <xf numFmtId="167" fontId="145" fillId="0" borderId="9" xfId="0" applyFont="1" applyBorder="1" applyAlignment="1">
      <alignment horizontal="center" vertical="center"/>
    </xf>
    <xf numFmtId="167" fontId="145" fillId="0" borderId="9" xfId="0" applyFont="1" applyBorder="1" applyAlignment="1">
      <alignment vertical="center" wrapText="1"/>
    </xf>
    <xf numFmtId="2" fontId="145" fillId="0" borderId="9" xfId="0" applyNumberFormat="1" applyFont="1" applyBorder="1" applyAlignment="1">
      <alignment horizontal="center" vertical="center"/>
    </xf>
    <xf numFmtId="167" fontId="145" fillId="0" borderId="9" xfId="0" applyFont="1" applyBorder="1"/>
    <xf numFmtId="2" fontId="146" fillId="0" borderId="9" xfId="0" applyNumberFormat="1" applyFont="1" applyBorder="1" applyAlignment="1">
      <alignment horizontal="center" vertical="center"/>
    </xf>
    <xf numFmtId="2" fontId="145" fillId="0" borderId="9" xfId="0" applyNumberFormat="1" applyFont="1" applyBorder="1"/>
    <xf numFmtId="174" fontId="147" fillId="0" borderId="9" xfId="8" applyNumberFormat="1" applyFont="1" applyFill="1" applyBorder="1" applyAlignment="1">
      <alignment vertical="top" wrapText="1"/>
    </xf>
    <xf numFmtId="0" fontId="147" fillId="0" borderId="9" xfId="101" applyFont="1" applyBorder="1" applyAlignment="1">
      <alignment vertical="top" wrapText="1"/>
    </xf>
    <xf numFmtId="0" fontId="147" fillId="0" borderId="9" xfId="101" applyFont="1" applyBorder="1" applyAlignment="1">
      <alignment horizontal="left" vertical="top" wrapText="1"/>
    </xf>
    <xf numFmtId="0" fontId="27" fillId="0" borderId="9" xfId="101" applyFont="1" applyFill="1" applyBorder="1" applyAlignment="1">
      <alignment vertical="top" wrapText="1"/>
    </xf>
    <xf numFmtId="167" fontId="57" fillId="0" borderId="9" xfId="0" applyFont="1" applyFill="1" applyBorder="1" applyAlignment="1">
      <alignment horizontal="center" vertical="center"/>
    </xf>
    <xf numFmtId="167" fontId="147" fillId="0" borderId="0" xfId="0" applyFont="1" applyFill="1" applyBorder="1" applyAlignment="1">
      <alignment vertical="top"/>
    </xf>
    <xf numFmtId="167" fontId="148" fillId="0" borderId="9" xfId="0" applyFont="1" applyFill="1" applyBorder="1" applyAlignment="1">
      <alignment horizontal="center" vertical="center" wrapText="1"/>
    </xf>
    <xf numFmtId="167" fontId="147" fillId="0" borderId="0" xfId="0" applyFont="1" applyFill="1" applyBorder="1" applyAlignment="1">
      <alignment horizontal="center" vertical="top"/>
    </xf>
    <xf numFmtId="167" fontId="148" fillId="0" borderId="9" xfId="0" applyFont="1" applyFill="1" applyBorder="1" applyAlignment="1">
      <alignment horizontal="center" vertical="top" wrapText="1"/>
    </xf>
    <xf numFmtId="2" fontId="147" fillId="0" borderId="9" xfId="8" applyNumberFormat="1" applyFont="1" applyFill="1" applyBorder="1" applyAlignment="1">
      <alignment vertical="top" wrapText="1"/>
    </xf>
    <xf numFmtId="167" fontId="147" fillId="0" borderId="9" xfId="0" applyFont="1" applyFill="1" applyBorder="1" applyAlignment="1">
      <alignment vertical="top"/>
    </xf>
    <xf numFmtId="167" fontId="147" fillId="0" borderId="9" xfId="0" applyFont="1" applyFill="1" applyBorder="1" applyAlignment="1">
      <alignment vertical="top" wrapText="1"/>
    </xf>
    <xf numFmtId="2" fontId="148" fillId="0" borderId="9" xfId="8" applyNumberFormat="1" applyFont="1" applyFill="1" applyBorder="1" applyAlignment="1">
      <alignment vertical="top" wrapText="1"/>
    </xf>
    <xf numFmtId="174" fontId="147" fillId="0" borderId="9" xfId="0" applyNumberFormat="1" applyFont="1" applyFill="1" applyBorder="1" applyAlignment="1">
      <alignment vertical="top"/>
    </xf>
    <xf numFmtId="174" fontId="147" fillId="0" borderId="9" xfId="0" applyNumberFormat="1" applyFont="1" applyFill="1" applyBorder="1" applyAlignment="1">
      <alignment vertical="top" wrapText="1"/>
    </xf>
    <xf numFmtId="174" fontId="147" fillId="0" borderId="9" xfId="8" applyNumberFormat="1" applyFont="1" applyFill="1" applyBorder="1" applyAlignment="1">
      <alignment horizontal="right" vertical="top" wrapText="1"/>
    </xf>
    <xf numFmtId="167" fontId="148" fillId="0" borderId="9" xfId="0" applyFont="1" applyFill="1" applyBorder="1" applyAlignment="1">
      <alignment horizontal="left" vertical="top" wrapText="1"/>
    </xf>
    <xf numFmtId="2" fontId="147" fillId="0" borderId="9" xfId="8" applyNumberFormat="1" applyFont="1" applyFill="1" applyBorder="1" applyAlignment="1">
      <alignment horizontal="right" vertical="top" wrapText="1"/>
    </xf>
    <xf numFmtId="177" fontId="147" fillId="0" borderId="9" xfId="8" applyNumberFormat="1" applyFont="1" applyFill="1" applyBorder="1" applyAlignment="1">
      <alignment vertical="top" wrapText="1"/>
    </xf>
    <xf numFmtId="2" fontId="147" fillId="5" borderId="9" xfId="8" applyNumberFormat="1" applyFont="1" applyFill="1" applyBorder="1" applyAlignment="1">
      <alignment vertical="top" wrapText="1"/>
    </xf>
    <xf numFmtId="167" fontId="148" fillId="0" borderId="9" xfId="0" applyFont="1" applyFill="1" applyBorder="1" applyAlignment="1">
      <alignment horizontal="left" vertical="top"/>
    </xf>
    <xf numFmtId="174" fontId="147" fillId="4" borderId="9" xfId="8" applyNumberFormat="1" applyFont="1" applyFill="1" applyBorder="1" applyAlignment="1">
      <alignment horizontal="right" vertical="top" wrapText="1"/>
    </xf>
    <xf numFmtId="1" fontId="147" fillId="0" borderId="9" xfId="8" applyNumberFormat="1" applyFont="1" applyFill="1" applyBorder="1" applyAlignment="1">
      <alignment vertical="top" wrapText="1"/>
    </xf>
    <xf numFmtId="1" fontId="147" fillId="0" borderId="9" xfId="8" applyNumberFormat="1" applyFont="1" applyFill="1" applyBorder="1" applyAlignment="1">
      <alignment horizontal="right" vertical="top" wrapText="1"/>
    </xf>
    <xf numFmtId="2" fontId="148" fillId="0" borderId="9" xfId="9" applyNumberFormat="1" applyFont="1" applyFill="1" applyBorder="1" applyAlignment="1">
      <alignment vertical="top" wrapText="1"/>
    </xf>
    <xf numFmtId="2" fontId="147" fillId="0" borderId="9" xfId="9" applyNumberFormat="1" applyFont="1" applyFill="1" applyBorder="1" applyAlignment="1">
      <alignment vertical="top" wrapText="1"/>
    </xf>
    <xf numFmtId="2" fontId="147" fillId="5" borderId="9" xfId="11" applyNumberFormat="1" applyFont="1" applyFill="1" applyBorder="1" applyAlignment="1">
      <alignment horizontal="center" vertical="center" wrapText="1"/>
    </xf>
    <xf numFmtId="0" fontId="147" fillId="0" borderId="9" xfId="101" applyFont="1" applyBorder="1" applyAlignment="1">
      <alignment horizontal="center" vertical="center"/>
    </xf>
    <xf numFmtId="167" fontId="147" fillId="0" borderId="9" xfId="0" applyFont="1" applyFill="1" applyBorder="1" applyAlignment="1">
      <alignment horizontal="center" vertical="center"/>
    </xf>
    <xf numFmtId="170" fontId="147" fillId="0" borderId="9" xfId="8" applyNumberFormat="1" applyFont="1" applyFill="1" applyBorder="1" applyAlignment="1">
      <alignment vertical="top" wrapText="1"/>
    </xf>
    <xf numFmtId="170" fontId="147" fillId="0" borderId="9" xfId="0" applyNumberFormat="1" applyFont="1" applyFill="1" applyBorder="1" applyAlignment="1">
      <alignment vertical="top"/>
    </xf>
    <xf numFmtId="174" fontId="152" fillId="0" borderId="9" xfId="8" applyNumberFormat="1" applyFont="1" applyFill="1" applyBorder="1" applyAlignment="1">
      <alignment vertical="top" wrapText="1"/>
    </xf>
    <xf numFmtId="2" fontId="152" fillId="0" borderId="9" xfId="8" applyNumberFormat="1" applyFont="1" applyFill="1" applyBorder="1" applyAlignment="1">
      <alignment vertical="top" wrapText="1"/>
    </xf>
    <xf numFmtId="167" fontId="152" fillId="0" borderId="0" xfId="0" applyFont="1" applyFill="1" applyBorder="1" applyAlignment="1">
      <alignment vertical="top"/>
    </xf>
    <xf numFmtId="167" fontId="148" fillId="4" borderId="9" xfId="0" applyFont="1" applyFill="1" applyBorder="1" applyAlignment="1">
      <alignment horizontal="left" vertical="top"/>
    </xf>
    <xf numFmtId="2" fontId="147" fillId="4" borderId="9" xfId="8" applyNumberFormat="1" applyFont="1" applyFill="1" applyBorder="1" applyAlignment="1">
      <alignment vertical="top" wrapText="1"/>
    </xf>
    <xf numFmtId="0" fontId="148" fillId="0" borderId="9" xfId="0" applyNumberFormat="1" applyFont="1" applyFill="1" applyBorder="1" applyAlignment="1">
      <alignment horizontal="left" vertical="top" wrapText="1"/>
    </xf>
    <xf numFmtId="167" fontId="147" fillId="0" borderId="9" xfId="0" applyFont="1" applyFill="1" applyBorder="1" applyAlignment="1">
      <alignment horizontal="left" vertical="top"/>
    </xf>
    <xf numFmtId="167" fontId="149" fillId="0" borderId="9" xfId="0" applyFont="1" applyFill="1" applyBorder="1" applyAlignment="1">
      <alignment horizontal="center" vertical="top" wrapText="1"/>
    </xf>
    <xf numFmtId="167" fontId="148" fillId="0" borderId="9" xfId="0" applyFont="1" applyFill="1" applyBorder="1" applyAlignment="1">
      <alignment horizontal="center" vertical="top"/>
    </xf>
    <xf numFmtId="2" fontId="147" fillId="0" borderId="9" xfId="8" applyNumberFormat="1" applyFont="1" applyFill="1" applyBorder="1" applyAlignment="1">
      <alignment horizontal="center" vertical="center" wrapText="1"/>
    </xf>
    <xf numFmtId="2" fontId="147" fillId="0" borderId="9" xfId="8" applyNumberFormat="1" applyFont="1" applyFill="1" applyBorder="1" applyAlignment="1">
      <alignment horizontal="left" vertical="top" wrapText="1"/>
    </xf>
    <xf numFmtId="167" fontId="147" fillId="0" borderId="9" xfId="0" applyFont="1" applyFill="1" applyBorder="1" applyAlignment="1">
      <alignment horizontal="left" vertical="top" wrapText="1"/>
    </xf>
    <xf numFmtId="1" fontId="148" fillId="0" borderId="9" xfId="8" applyNumberFormat="1" applyFont="1" applyFill="1" applyBorder="1" applyAlignment="1">
      <alignment horizontal="center" vertical="center" wrapText="1"/>
    </xf>
    <xf numFmtId="2" fontId="148" fillId="0" borderId="9" xfId="8" applyNumberFormat="1" applyFont="1" applyFill="1" applyBorder="1" applyAlignment="1">
      <alignment horizontal="center" vertical="center" wrapText="1"/>
    </xf>
    <xf numFmtId="167" fontId="148" fillId="0" borderId="9" xfId="0" applyFont="1" applyFill="1" applyBorder="1" applyAlignment="1">
      <alignment horizontal="center" vertical="center"/>
    </xf>
    <xf numFmtId="167" fontId="148" fillId="0" borderId="0" xfId="0" applyFont="1" applyFill="1" applyBorder="1" applyAlignment="1">
      <alignment horizontal="center" vertical="center"/>
    </xf>
    <xf numFmtId="1" fontId="147" fillId="0" borderId="0" xfId="8" applyNumberFormat="1" applyFont="1" applyFill="1" applyBorder="1" applyAlignment="1">
      <alignment vertical="top" wrapText="1"/>
    </xf>
    <xf numFmtId="2" fontId="147" fillId="0" borderId="0" xfId="8" applyNumberFormat="1" applyFont="1" applyFill="1" applyBorder="1" applyAlignment="1">
      <alignment vertical="top" wrapText="1"/>
    </xf>
    <xf numFmtId="167" fontId="147" fillId="0" borderId="0" xfId="0" applyFont="1" applyFill="1" applyBorder="1" applyAlignment="1">
      <alignment vertical="top" wrapText="1"/>
    </xf>
    <xf numFmtId="167" fontId="148" fillId="0" borderId="0" xfId="0" applyFont="1" applyFill="1" applyBorder="1" applyAlignment="1">
      <alignment horizontal="right" vertical="top"/>
    </xf>
    <xf numFmtId="2" fontId="148" fillId="0" borderId="0" xfId="8" applyNumberFormat="1" applyFont="1" applyFill="1" applyBorder="1" applyAlignment="1">
      <alignment vertical="top" wrapText="1"/>
    </xf>
    <xf numFmtId="167" fontId="147" fillId="0" borderId="0" xfId="0" applyFont="1" applyFill="1" applyBorder="1" applyAlignment="1">
      <alignment horizontal="left" vertical="top"/>
    </xf>
    <xf numFmtId="167" fontId="148" fillId="0" borderId="0" xfId="0" applyFont="1" applyFill="1" applyBorder="1" applyAlignment="1">
      <alignment vertical="top" wrapText="1"/>
    </xf>
    <xf numFmtId="167" fontId="147" fillId="0" borderId="0" xfId="0" applyFont="1" applyFill="1" applyBorder="1" applyAlignment="1"/>
    <xf numFmtId="167" fontId="153" fillId="5" borderId="9" xfId="0" applyFont="1" applyFill="1" applyBorder="1" applyAlignment="1">
      <alignment horizontal="center" vertical="center" wrapText="1"/>
    </xf>
    <xf numFmtId="167" fontId="153" fillId="0" borderId="9" xfId="0" applyFont="1" applyFill="1" applyBorder="1" applyAlignment="1">
      <alignment horizontal="center" vertical="center" wrapText="1"/>
    </xf>
    <xf numFmtId="167" fontId="147" fillId="0" borderId="9" xfId="0" applyFont="1" applyFill="1" applyBorder="1" applyAlignment="1">
      <alignment horizontal="center"/>
    </xf>
    <xf numFmtId="167" fontId="148" fillId="0" borderId="9" xfId="0" applyFont="1" applyFill="1" applyBorder="1" applyAlignment="1">
      <alignment horizontal="center"/>
    </xf>
    <xf numFmtId="167" fontId="147" fillId="0" borderId="0" xfId="0" applyFont="1" applyFill="1" applyBorder="1" applyAlignment="1">
      <alignment horizontal="center"/>
    </xf>
    <xf numFmtId="167" fontId="152" fillId="0" borderId="9" xfId="0" applyFont="1" applyFill="1" applyBorder="1" applyAlignment="1">
      <alignment horizontal="center" vertical="center"/>
    </xf>
    <xf numFmtId="169" fontId="147" fillId="0" borderId="9" xfId="0" applyNumberFormat="1" applyFont="1" applyFill="1" applyBorder="1" applyAlignment="1">
      <alignment horizontal="center" vertical="center"/>
    </xf>
    <xf numFmtId="167" fontId="147" fillId="0" borderId="0" xfId="0" applyFont="1" applyFill="1" applyBorder="1" applyAlignment="1">
      <alignment horizontal="center" vertical="center"/>
    </xf>
    <xf numFmtId="2" fontId="152" fillId="0" borderId="9" xfId="8" applyNumberFormat="1" applyFont="1" applyFill="1" applyBorder="1" applyAlignment="1">
      <alignment horizontal="center" vertical="center" wrapText="1"/>
    </xf>
    <xf numFmtId="2" fontId="147" fillId="4" borderId="9" xfId="8" applyNumberFormat="1" applyFont="1" applyFill="1" applyBorder="1" applyAlignment="1">
      <alignment horizontal="center" vertical="center" wrapText="1"/>
    </xf>
    <xf numFmtId="0" fontId="147" fillId="0" borderId="9" xfId="0" applyNumberFormat="1" applyFont="1" applyFill="1" applyBorder="1" applyAlignment="1">
      <alignment horizontal="center" vertical="center" wrapText="1"/>
    </xf>
    <xf numFmtId="2" fontId="147" fillId="0" borderId="9" xfId="9" applyNumberFormat="1" applyFont="1" applyFill="1" applyBorder="1" applyAlignment="1">
      <alignment horizontal="center" vertical="center" wrapText="1"/>
    </xf>
    <xf numFmtId="167" fontId="147" fillId="0" borderId="9" xfId="0" applyFont="1" applyFill="1" applyBorder="1" applyAlignment="1">
      <alignment horizontal="center" vertical="center" wrapText="1"/>
    </xf>
    <xf numFmtId="2" fontId="147" fillId="0" borderId="9" xfId="0" applyNumberFormat="1" applyFont="1" applyFill="1" applyBorder="1" applyAlignment="1">
      <alignment horizontal="center" vertical="center" wrapText="1"/>
    </xf>
    <xf numFmtId="1" fontId="147" fillId="0" borderId="9" xfId="8" applyNumberFormat="1" applyFont="1" applyFill="1" applyBorder="1" applyAlignment="1">
      <alignment horizontal="center" vertical="center" wrapText="1"/>
    </xf>
    <xf numFmtId="167" fontId="147" fillId="0" borderId="9" xfId="1" applyNumberFormat="1" applyFont="1" applyFill="1" applyBorder="1" applyAlignment="1">
      <alignment horizontal="center" vertical="center" wrapText="1"/>
    </xf>
    <xf numFmtId="0" fontId="147" fillId="0" borderId="9" xfId="1" applyNumberFormat="1" applyFont="1" applyFill="1" applyBorder="1" applyAlignment="1">
      <alignment horizontal="center" vertical="center" wrapText="1"/>
    </xf>
    <xf numFmtId="2" fontId="147" fillId="0" borderId="0" xfId="8" applyNumberFormat="1" applyFont="1" applyFill="1" applyBorder="1" applyAlignment="1">
      <alignment horizontal="center" vertical="center" wrapText="1"/>
    </xf>
    <xf numFmtId="9" fontId="147" fillId="0" borderId="9" xfId="11" applyFont="1" applyFill="1" applyBorder="1" applyAlignment="1">
      <alignment horizontal="center" vertical="center" wrapText="1"/>
    </xf>
    <xf numFmtId="2" fontId="147" fillId="0" borderId="9" xfId="11" applyNumberFormat="1" applyFont="1" applyFill="1" applyBorder="1" applyAlignment="1">
      <alignment horizontal="center" vertical="center" wrapText="1"/>
    </xf>
    <xf numFmtId="167" fontId="152" fillId="0" borderId="9" xfId="0" applyFont="1" applyFill="1" applyBorder="1" applyAlignment="1">
      <alignment horizontal="center" vertical="center" wrapText="1"/>
    </xf>
    <xf numFmtId="167" fontId="147" fillId="4" borderId="9" xfId="0" applyFont="1" applyFill="1" applyBorder="1" applyAlignment="1">
      <alignment horizontal="center" vertical="center" wrapText="1"/>
    </xf>
    <xf numFmtId="167" fontId="148" fillId="0" borderId="9" xfId="0" applyNumberFormat="1" applyFont="1" applyFill="1" applyBorder="1" applyAlignment="1">
      <alignment horizontal="center" vertical="center"/>
    </xf>
    <xf numFmtId="2" fontId="148" fillId="0" borderId="9" xfId="11" applyNumberFormat="1" applyFont="1" applyFill="1" applyBorder="1" applyAlignment="1">
      <alignment horizontal="center" vertical="center" wrapText="1"/>
    </xf>
    <xf numFmtId="167" fontId="147" fillId="0" borderId="0" xfId="0" applyFont="1" applyFill="1" applyBorder="1" applyAlignment="1">
      <alignment horizontal="center" vertical="center" wrapText="1"/>
    </xf>
    <xf numFmtId="2" fontId="147" fillId="5" borderId="14" xfId="8" applyNumberFormat="1" applyFont="1" applyFill="1" applyBorder="1" applyAlignment="1">
      <alignment vertical="top" wrapText="1"/>
    </xf>
    <xf numFmtId="2" fontId="147" fillId="0" borderId="14" xfId="8" applyNumberFormat="1" applyFont="1" applyFill="1" applyBorder="1" applyAlignment="1">
      <alignment vertical="top" wrapText="1"/>
    </xf>
    <xf numFmtId="167" fontId="147" fillId="0" borderId="14" xfId="0" applyFont="1" applyFill="1" applyBorder="1" applyAlignment="1">
      <alignment horizontal="center" vertical="center" wrapText="1"/>
    </xf>
    <xf numFmtId="2" fontId="147" fillId="0" borderId="14" xfId="8" applyNumberFormat="1" applyFont="1" applyFill="1" applyBorder="1" applyAlignment="1">
      <alignment horizontal="center" vertical="center" wrapText="1"/>
    </xf>
    <xf numFmtId="167" fontId="147" fillId="0" borderId="14" xfId="0" applyFont="1" applyFill="1" applyBorder="1" applyAlignment="1">
      <alignment horizontal="center" vertical="center"/>
    </xf>
    <xf numFmtId="0" fontId="147" fillId="0" borderId="0" xfId="101" applyFont="1" applyBorder="1" applyAlignment="1">
      <alignment horizontal="center" vertical="center"/>
    </xf>
    <xf numFmtId="0" fontId="147" fillId="0" borderId="0" xfId="101" applyFont="1" applyBorder="1" applyAlignment="1">
      <alignment horizontal="left" vertical="top" wrapText="1"/>
    </xf>
    <xf numFmtId="2" fontId="147" fillId="5" borderId="0" xfId="11" applyNumberFormat="1" applyFont="1" applyFill="1" applyBorder="1" applyAlignment="1">
      <alignment horizontal="center" vertical="center" wrapText="1"/>
    </xf>
    <xf numFmtId="174" fontId="147" fillId="5" borderId="0" xfId="8" applyNumberFormat="1" applyFont="1" applyFill="1" applyBorder="1" applyAlignment="1">
      <alignment vertical="top" wrapText="1"/>
    </xf>
    <xf numFmtId="2" fontId="147" fillId="5" borderId="0" xfId="8" applyNumberFormat="1" applyFont="1" applyFill="1" applyBorder="1" applyAlignment="1">
      <alignment vertical="top" wrapText="1"/>
    </xf>
    <xf numFmtId="167" fontId="147" fillId="0" borderId="14" xfId="0" applyFont="1" applyFill="1" applyBorder="1" applyAlignment="1">
      <alignment horizontal="center"/>
    </xf>
    <xf numFmtId="2" fontId="147" fillId="0" borderId="9" xfId="9" applyNumberFormat="1" applyFont="1" applyFill="1" applyBorder="1" applyAlignment="1">
      <alignment horizontal="left" vertical="top" wrapText="1"/>
    </xf>
    <xf numFmtId="0" fontId="147" fillId="0" borderId="9" xfId="0" applyNumberFormat="1" applyFont="1" applyFill="1" applyBorder="1" applyAlignment="1">
      <alignment horizontal="left" vertical="top" wrapText="1"/>
    </xf>
    <xf numFmtId="2" fontId="148" fillId="0" borderId="9" xfId="9" applyNumberFormat="1" applyFont="1" applyFill="1" applyBorder="1" applyAlignment="1">
      <alignment horizontal="left" vertical="top" wrapText="1"/>
    </xf>
    <xf numFmtId="167" fontId="148" fillId="0" borderId="9" xfId="0" applyNumberFormat="1" applyFont="1" applyFill="1" applyBorder="1" applyAlignment="1">
      <alignment vertical="top"/>
    </xf>
    <xf numFmtId="0" fontId="147" fillId="0" borderId="9" xfId="1" applyNumberFormat="1" applyFont="1" applyFill="1" applyBorder="1" applyAlignment="1">
      <alignment horizontal="left" vertical="top" wrapText="1"/>
    </xf>
    <xf numFmtId="2" fontId="148" fillId="0" borderId="9" xfId="8" applyNumberFormat="1" applyFont="1" applyFill="1" applyBorder="1" applyAlignment="1">
      <alignment horizontal="left" vertical="top" wrapText="1"/>
    </xf>
    <xf numFmtId="2" fontId="148" fillId="0" borderId="9" xfId="8" applyNumberFormat="1" applyFont="1" applyFill="1" applyBorder="1" applyAlignment="1">
      <alignment horizontal="right" vertical="top" wrapText="1"/>
    </xf>
    <xf numFmtId="0" fontId="57" fillId="0" borderId="9" xfId="0" applyNumberFormat="1" applyFont="1" applyFill="1" applyBorder="1" applyAlignment="1">
      <alignment vertical="top" wrapText="1"/>
    </xf>
    <xf numFmtId="167" fontId="57" fillId="7" borderId="9" xfId="0" applyFont="1" applyFill="1" applyBorder="1" applyAlignment="1">
      <alignment vertical="top"/>
    </xf>
    <xf numFmtId="0" fontId="57" fillId="0" borderId="9" xfId="0" applyNumberFormat="1" applyFont="1" applyFill="1" applyBorder="1" applyAlignment="1">
      <alignment vertical="top"/>
    </xf>
    <xf numFmtId="9" fontId="57" fillId="0" borderId="9" xfId="11" applyFont="1" applyFill="1" applyBorder="1" applyAlignment="1">
      <alignment horizontal="center" vertical="center" wrapText="1"/>
    </xf>
    <xf numFmtId="167" fontId="57" fillId="0" borderId="9" xfId="0" applyFont="1" applyFill="1" applyBorder="1" applyAlignment="1">
      <alignment horizontal="center" vertical="center" wrapText="1"/>
    </xf>
    <xf numFmtId="167" fontId="57" fillId="0" borderId="15" xfId="0" applyFont="1" applyFill="1" applyBorder="1" applyAlignment="1">
      <alignment horizontal="center" vertical="center" wrapText="1"/>
    </xf>
    <xf numFmtId="167" fontId="57" fillId="5" borderId="9" xfId="0" applyFont="1" applyFill="1" applyBorder="1" applyAlignment="1">
      <alignment horizontal="center" vertical="center" wrapText="1"/>
    </xf>
    <xf numFmtId="2" fontId="57" fillId="0" borderId="9" xfId="11" applyNumberFormat="1" applyFont="1" applyFill="1" applyBorder="1" applyAlignment="1">
      <alignment horizontal="center" vertical="center" wrapText="1"/>
    </xf>
    <xf numFmtId="2" fontId="57" fillId="0" borderId="9" xfId="0" applyNumberFormat="1" applyFont="1" applyFill="1" applyBorder="1" applyAlignment="1">
      <alignment horizontal="center" vertical="center" wrapText="1"/>
    </xf>
    <xf numFmtId="2" fontId="57" fillId="0" borderId="9" xfId="0" applyNumberFormat="1" applyFont="1" applyFill="1" applyBorder="1" applyAlignment="1">
      <alignment horizontal="center" vertical="center"/>
    </xf>
    <xf numFmtId="167" fontId="57" fillId="0" borderId="0" xfId="0" applyFont="1" applyFill="1" applyBorder="1" applyAlignment="1">
      <alignment horizontal="center" vertical="center"/>
    </xf>
    <xf numFmtId="2" fontId="57" fillId="5" borderId="9" xfId="8" applyNumberFormat="1" applyFont="1" applyFill="1" applyBorder="1" applyAlignment="1">
      <alignment horizontal="center" vertical="center" wrapText="1"/>
    </xf>
    <xf numFmtId="1" fontId="57" fillId="0" borderId="9" xfId="8" applyNumberFormat="1" applyFont="1" applyFill="1" applyBorder="1" applyAlignment="1">
      <alignment horizontal="center" vertical="center" wrapText="1"/>
    </xf>
    <xf numFmtId="2" fontId="57" fillId="5" borderId="9" xfId="9" applyNumberFormat="1" applyFont="1" applyFill="1" applyBorder="1" applyAlignment="1">
      <alignment horizontal="center" vertical="center" wrapText="1"/>
    </xf>
    <xf numFmtId="0" fontId="154" fillId="0" borderId="0" xfId="112" applyFont="1"/>
    <xf numFmtId="0" fontId="155" fillId="0" borderId="9" xfId="112" applyFont="1" applyBorder="1" applyAlignment="1">
      <alignment horizontal="center" vertical="center"/>
    </xf>
    <xf numFmtId="0" fontId="155" fillId="5" borderId="9" xfId="112" applyFont="1" applyFill="1" applyBorder="1" applyAlignment="1">
      <alignment horizontal="center" vertical="center"/>
    </xf>
    <xf numFmtId="0" fontId="154" fillId="5" borderId="9" xfId="112" applyFont="1" applyFill="1" applyBorder="1" applyAlignment="1">
      <alignment horizontal="center" vertical="center"/>
    </xf>
    <xf numFmtId="0" fontId="154" fillId="0" borderId="9" xfId="112" applyFont="1" applyBorder="1"/>
    <xf numFmtId="2" fontId="154" fillId="5" borderId="9" xfId="112" applyNumberFormat="1" applyFont="1" applyFill="1" applyBorder="1" applyAlignment="1">
      <alignment horizontal="center" vertical="center"/>
    </xf>
    <xf numFmtId="2" fontId="154" fillId="5" borderId="0" xfId="112" applyNumberFormat="1" applyFont="1" applyFill="1" applyAlignment="1">
      <alignment horizontal="center" vertical="center"/>
    </xf>
    <xf numFmtId="0" fontId="154" fillId="5" borderId="0" xfId="112" applyFont="1" applyFill="1" applyAlignment="1">
      <alignment horizontal="center" vertical="center"/>
    </xf>
    <xf numFmtId="2" fontId="154" fillId="5" borderId="11" xfId="112" applyNumberFormat="1" applyFont="1" applyFill="1" applyBorder="1" applyAlignment="1">
      <alignment horizontal="center" vertical="center"/>
    </xf>
    <xf numFmtId="2" fontId="154" fillId="5" borderId="9" xfId="112" applyNumberFormat="1" applyFont="1" applyFill="1" applyBorder="1" applyAlignment="1">
      <alignment vertical="center"/>
    </xf>
    <xf numFmtId="0" fontId="154" fillId="5" borderId="0" xfId="112" applyFont="1" applyFill="1"/>
    <xf numFmtId="167" fontId="58" fillId="0" borderId="9" xfId="0" applyFont="1" applyFill="1" applyBorder="1" applyAlignment="1">
      <alignment vertical="center" wrapText="1"/>
    </xf>
    <xf numFmtId="167" fontId="58" fillId="0" borderId="9" xfId="0" applyFont="1" applyFill="1" applyBorder="1" applyAlignment="1">
      <alignment horizontal="center" vertical="center" wrapText="1"/>
    </xf>
    <xf numFmtId="167" fontId="58" fillId="5" borderId="9" xfId="0" applyFont="1" applyFill="1" applyBorder="1" applyAlignment="1">
      <alignment horizontal="center" vertical="center" wrapText="1"/>
    </xf>
    <xf numFmtId="167" fontId="58" fillId="5" borderId="11" xfId="0" applyFont="1" applyFill="1" applyBorder="1" applyAlignment="1">
      <alignment horizontal="center" vertical="center" wrapText="1"/>
    </xf>
    <xf numFmtId="174" fontId="48" fillId="0" borderId="9" xfId="9" applyNumberFormat="1" applyFont="1" applyBorder="1" applyAlignment="1">
      <alignment horizontal="center" vertical="center" wrapText="1"/>
    </xf>
    <xf numFmtId="0" fontId="143" fillId="0" borderId="9" xfId="8" applyFont="1" applyBorder="1" applyAlignment="1">
      <alignment horizontal="center" vertical="center" wrapText="1"/>
    </xf>
    <xf numFmtId="167" fontId="16" fillId="0" borderId="0" xfId="0" applyFont="1" applyAlignment="1">
      <alignment horizontal="center" vertical="center"/>
    </xf>
    <xf numFmtId="167" fontId="58" fillId="0" borderId="2" xfId="0" applyFont="1" applyFill="1" applyBorder="1" applyAlignment="1">
      <alignment vertical="center" wrapText="1"/>
    </xf>
    <xf numFmtId="167" fontId="58" fillId="0" borderId="3" xfId="0" applyFont="1" applyFill="1" applyBorder="1" applyAlignment="1">
      <alignment vertical="center" wrapText="1"/>
    </xf>
    <xf numFmtId="167" fontId="58" fillId="0" borderId="11" xfId="0" applyFont="1" applyFill="1" applyBorder="1" applyAlignment="1">
      <alignment vertical="center" wrapText="1"/>
    </xf>
    <xf numFmtId="0" fontId="58" fillId="0" borderId="9" xfId="0" applyNumberFormat="1" applyFont="1" applyFill="1" applyBorder="1" applyAlignment="1">
      <alignment horizontal="center" vertical="center" wrapText="1"/>
    </xf>
    <xf numFmtId="167" fontId="117" fillId="0" borderId="9" xfId="0" applyFont="1" applyFill="1" applyBorder="1" applyAlignment="1">
      <alignment horizontal="center" vertical="center"/>
    </xf>
    <xf numFmtId="167" fontId="57" fillId="0" borderId="9" xfId="0" applyNumberFormat="1" applyFont="1" applyFill="1" applyBorder="1" applyAlignment="1">
      <alignment horizontal="center" vertical="center"/>
    </xf>
    <xf numFmtId="0" fontId="151" fillId="0" borderId="9" xfId="112" applyFont="1" applyBorder="1" applyAlignment="1">
      <alignment horizontal="left" vertical="center"/>
    </xf>
    <xf numFmtId="0" fontId="151" fillId="5" borderId="9" xfId="112" applyFont="1" applyFill="1" applyBorder="1" applyAlignment="1">
      <alignment horizontal="center" vertical="center"/>
    </xf>
    <xf numFmtId="2" fontId="151" fillId="5" borderId="9" xfId="112" applyNumberFormat="1" applyFont="1" applyFill="1" applyBorder="1" applyAlignment="1">
      <alignment horizontal="center" vertical="center"/>
    </xf>
    <xf numFmtId="0" fontId="151" fillId="0" borderId="0" xfId="112" applyFont="1"/>
    <xf numFmtId="0" fontId="150" fillId="0" borderId="9" xfId="112" applyFont="1" applyBorder="1" applyAlignment="1">
      <alignment horizontal="left" vertical="center"/>
    </xf>
    <xf numFmtId="0" fontId="150" fillId="0" borderId="9" xfId="112" applyFont="1" applyBorder="1" applyAlignment="1">
      <alignment horizontal="center" vertical="center"/>
    </xf>
    <xf numFmtId="0" fontId="151" fillId="0" borderId="9" xfId="112" applyFont="1" applyBorder="1"/>
    <xf numFmtId="0" fontId="150" fillId="0" borderId="9" xfId="112" applyFont="1" applyBorder="1"/>
    <xf numFmtId="0" fontId="150" fillId="0" borderId="9" xfId="112" applyFont="1" applyBorder="1" applyAlignment="1">
      <alignment horizontal="center"/>
    </xf>
    <xf numFmtId="0" fontId="150" fillId="4" borderId="9" xfId="112" applyFont="1" applyFill="1" applyBorder="1" applyAlignment="1">
      <alignment horizontal="center"/>
    </xf>
    <xf numFmtId="0" fontId="151" fillId="4" borderId="9" xfId="112" applyFont="1" applyFill="1" applyBorder="1" applyAlignment="1">
      <alignment horizontal="center" vertical="center"/>
    </xf>
    <xf numFmtId="2" fontId="151" fillId="4" borderId="9" xfId="112" applyNumberFormat="1" applyFont="1" applyFill="1" applyBorder="1" applyAlignment="1">
      <alignment horizontal="center" vertical="center"/>
    </xf>
    <xf numFmtId="0" fontId="150" fillId="5" borderId="9" xfId="112" applyFont="1" applyFill="1" applyBorder="1" applyAlignment="1">
      <alignment horizontal="center" vertical="center"/>
    </xf>
    <xf numFmtId="0" fontId="150" fillId="5" borderId="9" xfId="112" applyFont="1" applyFill="1" applyBorder="1" applyAlignment="1">
      <alignment horizontal="right" vertical="center"/>
    </xf>
    <xf numFmtId="2" fontId="150" fillId="5" borderId="9" xfId="112" applyNumberFormat="1" applyFont="1" applyFill="1" applyBorder="1" applyAlignment="1">
      <alignment horizontal="center" vertical="center"/>
    </xf>
    <xf numFmtId="2" fontId="150" fillId="5" borderId="9" xfId="112" applyNumberFormat="1" applyFont="1" applyFill="1" applyBorder="1" applyAlignment="1">
      <alignment horizontal="right" vertical="center"/>
    </xf>
    <xf numFmtId="175" fontId="150" fillId="5" borderId="9" xfId="112" applyNumberFormat="1" applyFont="1" applyFill="1" applyBorder="1" applyAlignment="1">
      <alignment horizontal="center" vertical="center"/>
    </xf>
    <xf numFmtId="0" fontId="156" fillId="0" borderId="9" xfId="112" applyFont="1" applyBorder="1" applyAlignment="1">
      <alignment horizontal="center" vertical="center"/>
    </xf>
    <xf numFmtId="0" fontId="156" fillId="5" borderId="9" xfId="112" applyFont="1" applyFill="1" applyBorder="1" applyAlignment="1">
      <alignment horizontal="center" vertical="center"/>
    </xf>
    <xf numFmtId="174" fontId="57" fillId="5" borderId="9" xfId="8" applyNumberFormat="1" applyFont="1" applyFill="1" applyBorder="1" applyAlignment="1">
      <alignment vertical="top" wrapText="1"/>
    </xf>
    <xf numFmtId="2" fontId="57" fillId="4" borderId="9" xfId="11" applyNumberFormat="1" applyFont="1" applyFill="1" applyBorder="1" applyAlignment="1">
      <alignment horizontal="center" vertical="center" wrapText="1"/>
    </xf>
    <xf numFmtId="0" fontId="58" fillId="0" borderId="9" xfId="0" applyNumberFormat="1" applyFont="1" applyFill="1" applyBorder="1" applyAlignment="1">
      <alignment vertical="center"/>
    </xf>
    <xf numFmtId="174" fontId="57" fillId="0" borderId="15" xfId="8" applyNumberFormat="1" applyFont="1" applyFill="1" applyBorder="1" applyAlignment="1">
      <alignment horizontal="center" vertical="center" wrapText="1"/>
    </xf>
    <xf numFmtId="167" fontId="58" fillId="8" borderId="9" xfId="0" applyFont="1" applyFill="1" applyBorder="1" applyAlignment="1">
      <alignment horizontal="center" vertical="center" wrapText="1"/>
    </xf>
    <xf numFmtId="167" fontId="58" fillId="0" borderId="9" xfId="0" applyFont="1" applyFill="1" applyBorder="1" applyAlignment="1">
      <alignment vertical="center" wrapText="1"/>
    </xf>
    <xf numFmtId="167" fontId="58" fillId="0" borderId="9" xfId="0" applyFont="1" applyFill="1" applyBorder="1" applyAlignment="1">
      <alignment horizontal="center" vertical="center"/>
    </xf>
    <xf numFmtId="167" fontId="58" fillId="0" borderId="9" xfId="0" applyFont="1" applyFill="1" applyBorder="1" applyAlignment="1">
      <alignment horizontal="center" vertical="center" wrapText="1"/>
    </xf>
    <xf numFmtId="167" fontId="58" fillId="9" borderId="9" xfId="0" applyFont="1" applyFill="1" applyBorder="1" applyAlignment="1">
      <alignment horizontal="center" vertical="center" wrapText="1"/>
    </xf>
    <xf numFmtId="167" fontId="58" fillId="11" borderId="9" xfId="0" applyFont="1" applyFill="1" applyBorder="1" applyAlignment="1">
      <alignment horizontal="center" vertical="center" wrapText="1"/>
    </xf>
    <xf numFmtId="167" fontId="57" fillId="4" borderId="0" xfId="0" applyFont="1" applyFill="1" applyBorder="1" applyAlignment="1">
      <alignment vertical="top"/>
    </xf>
    <xf numFmtId="167" fontId="125" fillId="0" borderId="9" xfId="0" applyFont="1" applyBorder="1" applyAlignment="1">
      <alignment vertical="center" wrapText="1"/>
    </xf>
    <xf numFmtId="167" fontId="58" fillId="11" borderId="9" xfId="0" applyFont="1" applyFill="1" applyBorder="1" applyAlignment="1">
      <alignment horizontal="center" vertical="center" wrapText="1"/>
    </xf>
    <xf numFmtId="167" fontId="58" fillId="9" borderId="9" xfId="0" applyFont="1" applyFill="1" applyBorder="1" applyAlignment="1">
      <alignment horizontal="center" vertical="center" wrapText="1"/>
    </xf>
    <xf numFmtId="167" fontId="116" fillId="0" borderId="1" xfId="0" applyFont="1" applyFill="1" applyBorder="1" applyAlignment="1">
      <alignment horizontal="center" vertical="center" wrapText="1"/>
    </xf>
    <xf numFmtId="167" fontId="116" fillId="0" borderId="11" xfId="0" applyFont="1" applyFill="1" applyBorder="1" applyAlignment="1">
      <alignment horizontal="center" vertical="center" wrapText="1"/>
    </xf>
    <xf numFmtId="167" fontId="116" fillId="0" borderId="12" xfId="0" applyFont="1" applyFill="1" applyBorder="1" applyAlignment="1">
      <alignment horizontal="center" vertical="center" wrapText="1"/>
    </xf>
    <xf numFmtId="167" fontId="116" fillId="0" borderId="13" xfId="0" applyFont="1" applyFill="1" applyBorder="1" applyAlignment="1">
      <alignment horizontal="center" vertical="center" wrapText="1"/>
    </xf>
    <xf numFmtId="167" fontId="58" fillId="0" borderId="9" xfId="0" applyFont="1" applyFill="1" applyBorder="1" applyAlignment="1">
      <alignment vertical="center" wrapText="1"/>
    </xf>
    <xf numFmtId="167" fontId="58" fillId="0" borderId="9" xfId="0" applyFont="1" applyFill="1" applyBorder="1" applyAlignment="1">
      <alignment horizontal="center" vertical="center"/>
    </xf>
    <xf numFmtId="167" fontId="58" fillId="0" borderId="9" xfId="0" applyFont="1" applyFill="1" applyBorder="1" applyAlignment="1">
      <alignment horizontal="center" vertical="center" wrapText="1"/>
    </xf>
    <xf numFmtId="167" fontId="58" fillId="8" borderId="9" xfId="0" applyFont="1" applyFill="1" applyBorder="1" applyAlignment="1">
      <alignment horizontal="center" vertical="center" wrapText="1"/>
    </xf>
    <xf numFmtId="167" fontId="58" fillId="7" borderId="9" xfId="0" applyFont="1" applyFill="1" applyBorder="1" applyAlignment="1">
      <alignment horizontal="center" vertical="center" wrapText="1"/>
    </xf>
    <xf numFmtId="167" fontId="58" fillId="5" borderId="15" xfId="0" applyFont="1" applyFill="1" applyBorder="1" applyAlignment="1">
      <alignment horizontal="center" vertical="center" wrapText="1"/>
    </xf>
    <xf numFmtId="167" fontId="58" fillId="5" borderId="16" xfId="0" applyFont="1" applyFill="1" applyBorder="1" applyAlignment="1">
      <alignment horizontal="center" vertical="center" wrapText="1"/>
    </xf>
    <xf numFmtId="167" fontId="58" fillId="5" borderId="14" xfId="0" applyFont="1" applyFill="1" applyBorder="1" applyAlignment="1">
      <alignment horizontal="center" vertical="center" wrapText="1"/>
    </xf>
    <xf numFmtId="167" fontId="58" fillId="5" borderId="2" xfId="0" applyFont="1" applyFill="1" applyBorder="1" applyAlignment="1">
      <alignment horizontal="center" vertical="center" wrapText="1"/>
    </xf>
    <xf numFmtId="167" fontId="58" fillId="5" borderId="5" xfId="0" applyFont="1" applyFill="1" applyBorder="1" applyAlignment="1">
      <alignment horizontal="center" vertical="center" wrapText="1"/>
    </xf>
    <xf numFmtId="167" fontId="58" fillId="5" borderId="6" xfId="0" applyFont="1" applyFill="1" applyBorder="1" applyAlignment="1">
      <alignment horizontal="center" vertical="center" wrapText="1"/>
    </xf>
    <xf numFmtId="0" fontId="64" fillId="0" borderId="0" xfId="0" applyNumberFormat="1" applyFont="1" applyFill="1" applyBorder="1" applyAlignment="1">
      <alignment horizontal="center" vertical="center" wrapText="1"/>
    </xf>
    <xf numFmtId="167" fontId="64" fillId="0" borderId="0" xfId="0" applyNumberFormat="1" applyFont="1" applyFill="1" applyAlignment="1">
      <alignment horizontal="center" vertical="center" wrapText="1"/>
    </xf>
    <xf numFmtId="167" fontId="64" fillId="0" borderId="0" xfId="0" applyNumberFormat="1" applyFont="1" applyFill="1" applyAlignment="1">
      <alignment horizontal="center" vertical="center"/>
    </xf>
    <xf numFmtId="0" fontId="67" fillId="0" borderId="0" xfId="0" applyNumberFormat="1" applyFont="1" applyFill="1" applyAlignment="1">
      <alignment horizontal="left" vertical="top" wrapText="1"/>
    </xf>
    <xf numFmtId="0" fontId="65" fillId="0" borderId="0" xfId="0" applyNumberFormat="1" applyFont="1" applyFill="1" applyAlignment="1">
      <alignment horizontal="left" vertical="top" wrapText="1"/>
    </xf>
    <xf numFmtId="0" fontId="64" fillId="0" borderId="0" xfId="0" applyNumberFormat="1" applyFont="1" applyFill="1" applyAlignment="1">
      <alignment horizontal="center" vertical="top" wrapText="1"/>
    </xf>
    <xf numFmtId="0" fontId="63" fillId="0" borderId="0" xfId="0" applyNumberFormat="1" applyFont="1" applyFill="1" applyAlignment="1">
      <alignment horizontal="left" wrapText="1"/>
    </xf>
    <xf numFmtId="167" fontId="64" fillId="0" borderId="0" xfId="0" applyNumberFormat="1" applyFont="1" applyFill="1" applyAlignment="1">
      <alignment horizontal="left" vertical="center" wrapText="1"/>
    </xf>
    <xf numFmtId="167" fontId="0" fillId="0" borderId="0" xfId="0" applyBorder="1" applyAlignment="1">
      <alignment horizontal="center" vertical="top" wrapText="1"/>
    </xf>
    <xf numFmtId="167" fontId="62" fillId="0" borderId="0" xfId="0" applyFont="1" applyBorder="1" applyAlignment="1">
      <alignment horizontal="center" vertical="center"/>
    </xf>
    <xf numFmtId="167" fontId="27" fillId="0" borderId="0" xfId="0" applyFont="1" applyBorder="1" applyAlignment="1">
      <alignment horizontal="center" vertical="center" wrapText="1"/>
    </xf>
    <xf numFmtId="167" fontId="27" fillId="0" borderId="0" xfId="0" applyFont="1" applyBorder="1" applyAlignment="1">
      <alignment horizontal="center" vertical="top"/>
    </xf>
    <xf numFmtId="167" fontId="12" fillId="0" borderId="0" xfId="0" applyFont="1" applyBorder="1" applyAlignment="1">
      <alignment horizontal="center" wrapText="1"/>
    </xf>
    <xf numFmtId="167" fontId="28" fillId="0" borderId="0" xfId="0" applyFont="1" applyBorder="1" applyAlignment="1">
      <alignment horizontal="center" vertical="center"/>
    </xf>
    <xf numFmtId="2" fontId="28" fillId="0" borderId="0" xfId="0" applyNumberFormat="1" applyFont="1" applyBorder="1" applyAlignment="1">
      <alignment horizontal="center"/>
    </xf>
    <xf numFmtId="167" fontId="16" fillId="0" borderId="0" xfId="0" applyFont="1" applyAlignment="1">
      <alignment horizontal="left" vertical="top" wrapText="1"/>
    </xf>
    <xf numFmtId="167" fontId="14" fillId="0" borderId="0" xfId="0" applyFont="1" applyBorder="1" applyAlignment="1">
      <alignment horizontal="left" vertical="center"/>
    </xf>
    <xf numFmtId="0" fontId="14" fillId="0" borderId="11" xfId="69" applyFont="1" applyBorder="1" applyAlignment="1">
      <alignment horizontal="left" vertical="center" wrapText="1"/>
    </xf>
    <xf numFmtId="0" fontId="14" fillId="0" borderId="12" xfId="69" applyFont="1" applyBorder="1" applyAlignment="1">
      <alignment horizontal="left" vertical="center" wrapText="1"/>
    </xf>
    <xf numFmtId="0" fontId="14" fillId="0" borderId="13" xfId="69" applyFont="1" applyBorder="1" applyAlignment="1">
      <alignment horizontal="left" vertical="center" wrapText="1"/>
    </xf>
    <xf numFmtId="0" fontId="119" fillId="0" borderId="0" xfId="0" applyNumberFormat="1" applyFont="1" applyBorder="1" applyAlignment="1">
      <alignment horizontal="center" vertical="center" wrapText="1"/>
    </xf>
    <xf numFmtId="0" fontId="90" fillId="0" borderId="0" xfId="69" applyFont="1" applyBorder="1" applyAlignment="1">
      <alignment horizontal="center" vertical="center"/>
    </xf>
    <xf numFmtId="0" fontId="90" fillId="0" borderId="0" xfId="0" applyNumberFormat="1" applyFont="1" applyBorder="1" applyAlignment="1">
      <alignment horizontal="center" vertical="center" wrapText="1"/>
    </xf>
    <xf numFmtId="0" fontId="14" fillId="0" borderId="9" xfId="0" applyNumberFormat="1" applyFont="1" applyBorder="1" applyAlignment="1">
      <alignment horizontal="center" vertical="center" wrapText="1"/>
    </xf>
    <xf numFmtId="0" fontId="14" fillId="0" borderId="9" xfId="69" applyFont="1" applyBorder="1" applyAlignment="1">
      <alignment horizontal="left" vertical="center" wrapText="1"/>
    </xf>
    <xf numFmtId="0" fontId="14" fillId="0" borderId="11" xfId="0" applyNumberFormat="1" applyFont="1" applyBorder="1" applyAlignment="1">
      <alignment horizontal="center" vertical="center" wrapText="1"/>
    </xf>
    <xf numFmtId="0" fontId="14" fillId="0" borderId="12" xfId="0" applyNumberFormat="1" applyFont="1" applyBorder="1" applyAlignment="1">
      <alignment horizontal="center" vertical="center" wrapText="1"/>
    </xf>
    <xf numFmtId="0" fontId="14" fillId="0" borderId="13" xfId="0" applyNumberFormat="1" applyFont="1" applyBorder="1" applyAlignment="1">
      <alignment horizontal="center" vertical="center" wrapText="1"/>
    </xf>
    <xf numFmtId="0" fontId="23" fillId="0" borderId="9" xfId="1" applyNumberFormat="1" applyFont="1" applyBorder="1" applyAlignment="1">
      <alignment horizontal="center" vertical="center" wrapText="1"/>
    </xf>
    <xf numFmtId="0" fontId="23" fillId="0" borderId="0" xfId="1" applyNumberFormat="1" applyFont="1" applyBorder="1" applyAlignment="1">
      <alignment horizontal="center" vertical="center" wrapText="1"/>
    </xf>
    <xf numFmtId="0" fontId="111" fillId="0" borderId="0" xfId="2" applyFont="1" applyBorder="1" applyAlignment="1">
      <alignment horizontal="left" vertical="top" wrapText="1"/>
    </xf>
    <xf numFmtId="0" fontId="113" fillId="0" borderId="0" xfId="2" applyFont="1" applyBorder="1" applyAlignment="1">
      <alignment horizontal="center" vertical="top" wrapText="1"/>
    </xf>
    <xf numFmtId="0" fontId="54" fillId="0" borderId="0" xfId="1" applyNumberFormat="1" applyFont="1" applyBorder="1" applyAlignment="1">
      <alignment horizontal="center" vertical="center" wrapText="1"/>
    </xf>
    <xf numFmtId="0" fontId="23" fillId="0" borderId="9" xfId="1" applyNumberFormat="1" applyFont="1" applyBorder="1" applyAlignment="1">
      <alignment horizontal="left" vertical="center" wrapText="1"/>
    </xf>
    <xf numFmtId="2" fontId="12" fillId="0" borderId="9" xfId="76" applyNumberFormat="1" applyFont="1" applyBorder="1" applyAlignment="1">
      <alignment horizontal="left" vertical="center" wrapText="1"/>
    </xf>
    <xf numFmtId="0" fontId="14" fillId="0" borderId="0" xfId="77" applyFont="1" applyBorder="1" applyAlignment="1">
      <alignment horizontal="center" wrapText="1"/>
    </xf>
    <xf numFmtId="167" fontId="14" fillId="0" borderId="0" xfId="1" applyNumberFormat="1" applyFont="1" applyBorder="1" applyAlignment="1">
      <alignment horizontal="center" vertical="center" wrapText="1"/>
    </xf>
    <xf numFmtId="0" fontId="14" fillId="0" borderId="9" xfId="77" applyFont="1" applyBorder="1" applyAlignment="1">
      <alignment horizontal="center" vertical="center" wrapText="1"/>
    </xf>
    <xf numFmtId="0" fontId="14" fillId="0" borderId="9" xfId="77" applyFont="1" applyFill="1" applyBorder="1" applyAlignment="1">
      <alignment horizontal="center" vertical="center" wrapText="1"/>
    </xf>
    <xf numFmtId="0" fontId="29" fillId="0" borderId="9" xfId="77" applyFont="1" applyBorder="1" applyAlignment="1">
      <alignment horizontal="left" vertical="center" wrapText="1"/>
    </xf>
    <xf numFmtId="167" fontId="14" fillId="0" borderId="1" xfId="1" applyNumberFormat="1" applyFont="1" applyBorder="1" applyAlignment="1">
      <alignment horizontal="center" vertical="center" wrapText="1"/>
    </xf>
    <xf numFmtId="0" fontId="28" fillId="0" borderId="9" xfId="77" applyFont="1" applyBorder="1" applyAlignment="1">
      <alignment horizontal="left" vertical="center" wrapText="1"/>
    </xf>
    <xf numFmtId="0" fontId="26" fillId="0" borderId="0" xfId="77" applyFont="1" applyBorder="1" applyAlignment="1">
      <alignment horizontal="center" vertical="center" wrapText="1"/>
    </xf>
    <xf numFmtId="167" fontId="38" fillId="0" borderId="9" xfId="1" applyNumberFormat="1" applyFont="1" applyBorder="1" applyAlignment="1">
      <alignment horizontal="center" vertical="center" wrapText="1"/>
    </xf>
    <xf numFmtId="0" fontId="13" fillId="0" borderId="9" xfId="77" applyFont="1" applyBorder="1" applyAlignment="1">
      <alignment horizontal="center" vertical="center" wrapText="1"/>
    </xf>
    <xf numFmtId="0" fontId="13" fillId="0" borderId="9" xfId="77" applyFont="1" applyFill="1" applyBorder="1" applyAlignment="1">
      <alignment horizontal="center" vertical="center" wrapText="1"/>
    </xf>
    <xf numFmtId="167" fontId="26" fillId="0" borderId="1" xfId="78" applyNumberFormat="1" applyFont="1" applyBorder="1" applyAlignment="1">
      <alignment horizontal="center" vertical="center" wrapText="1"/>
    </xf>
    <xf numFmtId="167" fontId="25" fillId="0" borderId="9" xfId="0" applyFont="1" applyBorder="1" applyAlignment="1">
      <alignment horizontal="left" vertical="center" wrapText="1"/>
    </xf>
    <xf numFmtId="0" fontId="17" fillId="0" borderId="0" xfId="77" applyFont="1" applyBorder="1" applyAlignment="1">
      <alignment horizontal="center" vertical="center" wrapText="1"/>
    </xf>
    <xf numFmtId="0" fontId="17" fillId="0" borderId="9" xfId="77" applyFont="1" applyBorder="1" applyAlignment="1">
      <alignment horizontal="center" vertical="center" wrapText="1"/>
    </xf>
    <xf numFmtId="0" fontId="17" fillId="0" borderId="9" xfId="77" applyFont="1" applyFill="1" applyBorder="1" applyAlignment="1">
      <alignment horizontal="center" vertical="center" wrapText="1"/>
    </xf>
    <xf numFmtId="0" fontId="17" fillId="0" borderId="9" xfId="77" applyFont="1" applyFill="1" applyBorder="1" applyAlignment="1">
      <alignment horizontal="left" vertical="center" wrapText="1"/>
    </xf>
    <xf numFmtId="0" fontId="56" fillId="0" borderId="9" xfId="77" applyFont="1" applyBorder="1" applyAlignment="1">
      <alignment horizontal="left" vertical="center" wrapText="1"/>
    </xf>
    <xf numFmtId="167" fontId="0" fillId="0" borderId="9" xfId="0" applyBorder="1" applyAlignment="1">
      <alignment horizontal="left" vertical="center" wrapText="1"/>
    </xf>
    <xf numFmtId="0" fontId="14" fillId="0" borderId="9" xfId="77" applyFont="1" applyBorder="1" applyAlignment="1">
      <alignment horizontal="left" vertical="center" wrapText="1"/>
    </xf>
    <xf numFmtId="0" fontId="14" fillId="0" borderId="0" xfId="77" applyFont="1" applyBorder="1" applyAlignment="1">
      <alignment horizontal="center" vertical="center" wrapText="1" shrinkToFit="1"/>
    </xf>
    <xf numFmtId="0" fontId="14" fillId="0" borderId="0" xfId="77" applyFont="1" applyFill="1" applyBorder="1" applyAlignment="1">
      <alignment horizontal="center" vertical="center" wrapText="1"/>
    </xf>
    <xf numFmtId="0" fontId="17" fillId="0" borderId="9" xfId="77" applyFont="1" applyBorder="1" applyAlignment="1">
      <alignment horizontal="left" vertical="center" wrapText="1"/>
    </xf>
    <xf numFmtId="0" fontId="56" fillId="0" borderId="0" xfId="77" applyFont="1" applyBorder="1" applyAlignment="1">
      <alignment horizontal="left" vertical="center" wrapText="1"/>
    </xf>
    <xf numFmtId="0" fontId="29" fillId="0" borderId="0" xfId="77" applyFont="1" applyBorder="1" applyAlignment="1">
      <alignment horizontal="left" vertical="center" wrapText="1"/>
    </xf>
    <xf numFmtId="167" fontId="29" fillId="0" borderId="9" xfId="78" applyNumberFormat="1" applyFont="1" applyBorder="1" applyAlignment="1">
      <alignment horizontal="left" vertical="center" wrapText="1"/>
    </xf>
    <xf numFmtId="167" fontId="27" fillId="0" borderId="0" xfId="0" applyNumberFormat="1" applyFont="1" applyAlignment="1">
      <alignment horizontal="center"/>
    </xf>
    <xf numFmtId="0" fontId="14" fillId="0" borderId="0" xfId="77" applyFont="1" applyBorder="1" applyAlignment="1">
      <alignment horizontal="center" vertical="center" wrapText="1"/>
    </xf>
    <xf numFmtId="0" fontId="115" fillId="0" borderId="0" xfId="77" applyFont="1" applyBorder="1" applyAlignment="1">
      <alignment horizontal="center" vertical="center" wrapText="1" shrinkToFit="1"/>
    </xf>
    <xf numFmtId="167" fontId="27" fillId="0" borderId="0" xfId="0" applyNumberFormat="1" applyFont="1" applyAlignment="1">
      <alignment horizontal="right"/>
    </xf>
    <xf numFmtId="0" fontId="14" fillId="0" borderId="0" xfId="77" applyFont="1" applyBorder="1" applyAlignment="1">
      <alignment horizontal="center" vertical="top" wrapText="1" shrinkToFit="1"/>
    </xf>
    <xf numFmtId="0" fontId="17" fillId="0" borderId="0" xfId="77" applyFont="1" applyFill="1" applyBorder="1" applyAlignment="1">
      <alignment horizontal="center" vertical="center" wrapText="1"/>
    </xf>
    <xf numFmtId="2" fontId="7" fillId="0" borderId="9" xfId="77" applyNumberFormat="1" applyFont="1" applyBorder="1" applyAlignment="1">
      <alignment horizontal="center" vertical="center" wrapText="1"/>
    </xf>
    <xf numFmtId="2" fontId="56" fillId="0" borderId="9" xfId="77" applyNumberFormat="1" applyFont="1" applyBorder="1" applyAlignment="1">
      <alignment horizontal="center" vertical="center" wrapText="1"/>
    </xf>
    <xf numFmtId="175" fontId="7" fillId="0" borderId="9" xfId="77" applyNumberFormat="1" applyFont="1" applyBorder="1" applyAlignment="1">
      <alignment horizontal="center" vertical="center" wrapText="1"/>
    </xf>
    <xf numFmtId="175" fontId="56" fillId="0" borderId="9" xfId="77" applyNumberFormat="1" applyFont="1" applyBorder="1" applyAlignment="1">
      <alignment horizontal="center" vertical="center" wrapText="1"/>
    </xf>
    <xf numFmtId="0" fontId="56" fillId="0" borderId="11" xfId="77" applyFont="1" applyBorder="1" applyAlignment="1">
      <alignment horizontal="left" vertical="center" wrapText="1"/>
    </xf>
    <xf numFmtId="0" fontId="56" fillId="0" borderId="12" xfId="77" applyFont="1" applyBorder="1" applyAlignment="1">
      <alignment horizontal="left" vertical="center" wrapText="1"/>
    </xf>
    <xf numFmtId="0" fontId="56" fillId="0" borderId="13" xfId="77" applyFont="1" applyBorder="1" applyAlignment="1">
      <alignment horizontal="left" vertical="center" wrapText="1"/>
    </xf>
    <xf numFmtId="167" fontId="29" fillId="0" borderId="0" xfId="78" applyNumberFormat="1" applyFont="1" applyBorder="1" applyAlignment="1">
      <alignment horizontal="left" indent="1"/>
    </xf>
    <xf numFmtId="167" fontId="14" fillId="0" borderId="0" xfId="78" applyNumberFormat="1" applyFont="1" applyBorder="1" applyAlignment="1">
      <alignment horizontal="center" vertical="center"/>
    </xf>
    <xf numFmtId="167" fontId="29" fillId="0" borderId="0" xfId="78" applyNumberFormat="1" applyFont="1" applyBorder="1" applyAlignment="1">
      <alignment horizontal="left" wrapText="1" indent="1"/>
    </xf>
    <xf numFmtId="167" fontId="29" fillId="0" borderId="0" xfId="78" applyNumberFormat="1" applyFont="1" applyBorder="1" applyAlignment="1">
      <alignment horizontal="center" vertical="top" wrapText="1"/>
    </xf>
    <xf numFmtId="167" fontId="14" fillId="0" borderId="0" xfId="78" applyNumberFormat="1" applyFont="1" applyBorder="1" applyAlignment="1">
      <alignment horizontal="center"/>
    </xf>
    <xf numFmtId="2" fontId="29" fillId="0" borderId="9" xfId="76" applyNumberFormat="1" applyFont="1" applyBorder="1" applyAlignment="1">
      <alignment horizontal="left" vertical="center" wrapText="1"/>
    </xf>
    <xf numFmtId="0" fontId="23" fillId="0" borderId="0" xfId="93" applyFont="1" applyBorder="1" applyAlignment="1">
      <alignment horizontal="center" vertical="center" wrapText="1" shrinkToFit="1"/>
    </xf>
    <xf numFmtId="0" fontId="54" fillId="0" borderId="0" xfId="93" applyFont="1" applyBorder="1" applyAlignment="1">
      <alignment horizontal="center" vertical="center"/>
    </xf>
    <xf numFmtId="0" fontId="14" fillId="0" borderId="9" xfId="93" applyFont="1" applyBorder="1" applyAlignment="1">
      <alignment horizontal="center" vertical="center" wrapText="1"/>
    </xf>
    <xf numFmtId="0" fontId="14" fillId="0" borderId="9" xfId="93" applyFont="1" applyFill="1" applyBorder="1" applyAlignment="1">
      <alignment horizontal="center" vertical="center" wrapText="1"/>
    </xf>
    <xf numFmtId="0" fontId="29" fillId="0" borderId="9" xfId="7" applyFont="1" applyBorder="1" applyAlignment="1">
      <alignment horizontal="left" vertical="center" wrapText="1"/>
    </xf>
    <xf numFmtId="167" fontId="29" fillId="0" borderId="9" xfId="0" applyFont="1" applyBorder="1" applyAlignment="1">
      <alignment horizontal="left" vertical="center" wrapText="1"/>
    </xf>
    <xf numFmtId="167" fontId="14" fillId="0" borderId="0" xfId="0" applyNumberFormat="1" applyFont="1" applyBorder="1" applyAlignment="1">
      <alignment horizontal="left" vertical="center"/>
    </xf>
    <xf numFmtId="167" fontId="29" fillId="0" borderId="9" xfId="0" applyFont="1" applyBorder="1" applyAlignment="1">
      <alignment horizontal="center" vertical="center" wrapText="1"/>
    </xf>
    <xf numFmtId="167" fontId="29" fillId="0" borderId="11" xfId="0" applyFont="1" applyBorder="1" applyAlignment="1">
      <alignment horizontal="left" vertical="center" wrapText="1"/>
    </xf>
    <xf numFmtId="167" fontId="29" fillId="0" borderId="12" xfId="0" applyFont="1" applyBorder="1" applyAlignment="1">
      <alignment horizontal="left" vertical="center" wrapText="1"/>
    </xf>
    <xf numFmtId="167" fontId="29" fillId="0" borderId="13" xfId="0" applyFont="1" applyBorder="1" applyAlignment="1">
      <alignment horizontal="left" vertical="center" wrapText="1"/>
    </xf>
    <xf numFmtId="0" fontId="123" fillId="0" borderId="9" xfId="99" applyFont="1" applyBorder="1" applyAlignment="1">
      <alignment horizontal="center" vertical="center" wrapText="1"/>
    </xf>
    <xf numFmtId="0" fontId="123" fillId="0" borderId="9" xfId="99" applyFont="1" applyBorder="1" applyAlignment="1">
      <alignment horizontal="center" vertical="center"/>
    </xf>
    <xf numFmtId="0" fontId="125" fillId="0" borderId="11" xfId="99" applyFont="1" applyBorder="1" applyAlignment="1">
      <alignment horizontal="left" vertical="center" wrapText="1"/>
    </xf>
    <xf numFmtId="0" fontId="125" fillId="0" borderId="12" xfId="99" applyFont="1" applyBorder="1" applyAlignment="1">
      <alignment horizontal="left" vertical="center" wrapText="1"/>
    </xf>
    <xf numFmtId="0" fontId="125" fillId="0" borderId="13" xfId="99" applyFont="1" applyBorder="1" applyAlignment="1">
      <alignment horizontal="left" vertical="center" wrapText="1"/>
    </xf>
    <xf numFmtId="0" fontId="131" fillId="0" borderId="9" xfId="99" applyFont="1" applyBorder="1" applyAlignment="1">
      <alignment horizontal="left" vertical="center" wrapText="1"/>
    </xf>
    <xf numFmtId="0" fontId="130" fillId="0" borderId="9" xfId="99" applyFont="1" applyBorder="1" applyAlignment="1">
      <alignment horizontal="center" vertical="center" wrapText="1"/>
    </xf>
    <xf numFmtId="0" fontId="129" fillId="0" borderId="9" xfId="99" applyFont="1" applyBorder="1" applyAlignment="1">
      <alignment horizontal="center" vertical="center" wrapText="1"/>
    </xf>
    <xf numFmtId="0" fontId="131" fillId="0" borderId="9" xfId="99" applyFont="1" applyBorder="1" applyAlignment="1">
      <alignment horizontal="center" vertical="center"/>
    </xf>
    <xf numFmtId="0" fontId="143" fillId="0" borderId="9" xfId="9" applyFont="1" applyBorder="1" applyAlignment="1">
      <alignment horizontal="center" vertical="center" wrapText="1"/>
    </xf>
    <xf numFmtId="4" fontId="48" fillId="5" borderId="9" xfId="0" applyNumberFormat="1" applyFont="1" applyFill="1" applyBorder="1" applyAlignment="1">
      <alignment horizontal="center" vertical="center"/>
    </xf>
    <xf numFmtId="174" fontId="48" fillId="0" borderId="9" xfId="9" applyNumberFormat="1" applyFont="1" applyBorder="1" applyAlignment="1">
      <alignment horizontal="center" vertical="center" wrapText="1"/>
    </xf>
    <xf numFmtId="167" fontId="55" fillId="0" borderId="1" xfId="0" applyFont="1" applyBorder="1" applyAlignment="1">
      <alignment horizontal="center" vertical="center" wrapText="1"/>
    </xf>
    <xf numFmtId="0" fontId="142" fillId="0" borderId="9" xfId="8" applyFont="1" applyBorder="1" applyAlignment="1">
      <alignment horizontal="center" vertical="center" wrapText="1"/>
    </xf>
    <xf numFmtId="0" fontId="143" fillId="0" borderId="9" xfId="8" applyFont="1" applyBorder="1" applyAlignment="1">
      <alignment horizontal="center" vertical="center" wrapText="1"/>
    </xf>
    <xf numFmtId="0" fontId="143" fillId="0" borderId="11" xfId="9" applyFont="1" applyBorder="1" applyAlignment="1">
      <alignment horizontal="center" vertical="center" wrapText="1"/>
    </xf>
    <xf numFmtId="0" fontId="143" fillId="0" borderId="12" xfId="9" applyFont="1" applyBorder="1" applyAlignment="1">
      <alignment horizontal="center" vertical="center" wrapText="1"/>
    </xf>
    <xf numFmtId="0" fontId="143" fillId="0" borderId="13" xfId="9" applyFont="1" applyBorder="1" applyAlignment="1">
      <alignment horizontal="center" vertical="center" wrapText="1"/>
    </xf>
    <xf numFmtId="0" fontId="48" fillId="0" borderId="11" xfId="9" applyFont="1" applyBorder="1" applyAlignment="1">
      <alignment horizontal="center" vertical="center" wrapText="1"/>
    </xf>
    <xf numFmtId="0" fontId="48" fillId="0" borderId="13" xfId="9" applyFont="1" applyBorder="1" applyAlignment="1">
      <alignment horizontal="center" vertical="center" wrapText="1"/>
    </xf>
    <xf numFmtId="167" fontId="139" fillId="0" borderId="0" xfId="5" applyFont="1" applyFill="1" applyBorder="1" applyAlignment="1">
      <alignment horizontal="center" vertical="center"/>
    </xf>
    <xf numFmtId="0" fontId="122" fillId="0" borderId="1" xfId="5" applyNumberFormat="1" applyFont="1" applyBorder="1" applyAlignment="1">
      <alignment horizontal="center" vertical="center" wrapText="1"/>
    </xf>
    <xf numFmtId="170" fontId="122" fillId="0" borderId="9" xfId="5" applyNumberFormat="1" applyFont="1" applyBorder="1" applyAlignment="1">
      <alignment horizontal="center" vertical="center"/>
    </xf>
    <xf numFmtId="167" fontId="122" fillId="0" borderId="9" xfId="5" applyFont="1" applyBorder="1" applyAlignment="1">
      <alignment horizontal="center" vertical="center" wrapText="1"/>
    </xf>
    <xf numFmtId="168" fontId="122" fillId="0" borderId="9" xfId="5" applyNumberFormat="1" applyFont="1" applyBorder="1" applyAlignment="1">
      <alignment horizontal="center" vertical="center"/>
    </xf>
    <xf numFmtId="167" fontId="122" fillId="0" borderId="9" xfId="5" applyFont="1" applyFill="1" applyBorder="1" applyAlignment="1">
      <alignment horizontal="center" vertical="center"/>
    </xf>
    <xf numFmtId="170" fontId="121" fillId="0" borderId="2" xfId="5" applyNumberFormat="1" applyFont="1" applyBorder="1" applyAlignment="1">
      <alignment horizontal="left" vertical="center" wrapText="1"/>
    </xf>
    <xf numFmtId="170" fontId="121" fillId="0" borderId="3" xfId="5" applyNumberFormat="1" applyFont="1" applyBorder="1" applyAlignment="1">
      <alignment horizontal="left" vertical="center" wrapText="1"/>
    </xf>
    <xf numFmtId="170" fontId="121" fillId="0" borderId="4" xfId="5" applyNumberFormat="1" applyFont="1" applyBorder="1" applyAlignment="1">
      <alignment horizontal="left" vertical="center" wrapText="1"/>
    </xf>
    <xf numFmtId="170" fontId="121" fillId="0" borderId="6" xfId="5" applyNumberFormat="1" applyFont="1" applyBorder="1" applyAlignment="1">
      <alignment horizontal="left" vertical="center" wrapText="1"/>
    </xf>
    <xf numFmtId="170" fontId="121" fillId="0" borderId="1" xfId="5" applyNumberFormat="1" applyFont="1" applyBorder="1" applyAlignment="1">
      <alignment horizontal="left" vertical="center" wrapText="1"/>
    </xf>
    <xf numFmtId="170" fontId="121" fillId="0" borderId="7" xfId="5" applyNumberFormat="1" applyFont="1" applyBorder="1" applyAlignment="1">
      <alignment horizontal="left" vertical="center" wrapText="1"/>
    </xf>
    <xf numFmtId="0" fontId="121" fillId="0" borderId="11" xfId="102" applyFont="1" applyFill="1" applyBorder="1" applyAlignment="1">
      <alignment horizontal="left" vertical="top" wrapText="1"/>
    </xf>
    <xf numFmtId="0" fontId="121" fillId="0" borderId="12" xfId="102" applyFont="1" applyFill="1" applyBorder="1" applyAlignment="1">
      <alignment horizontal="left" vertical="top" wrapText="1"/>
    </xf>
    <xf numFmtId="0" fontId="121" fillId="0" borderId="13" xfId="102" applyFont="1" applyFill="1" applyBorder="1" applyAlignment="1">
      <alignment horizontal="left" vertical="top" wrapText="1"/>
    </xf>
    <xf numFmtId="167" fontId="122" fillId="0" borderId="11" xfId="5" applyFont="1" applyBorder="1" applyAlignment="1">
      <alignment horizontal="center" vertical="center"/>
    </xf>
    <xf numFmtId="167" fontId="122" fillId="0" borderId="13" xfId="5" applyFont="1" applyBorder="1" applyAlignment="1">
      <alignment horizontal="center" vertical="center"/>
    </xf>
    <xf numFmtId="167" fontId="121" fillId="0" borderId="11" xfId="5" applyFont="1" applyBorder="1" applyAlignment="1">
      <alignment horizontal="left" vertical="center" wrapText="1"/>
    </xf>
    <xf numFmtId="167" fontId="121" fillId="0" borderId="12" xfId="5" applyFont="1" applyBorder="1" applyAlignment="1">
      <alignment horizontal="left" vertical="center" wrapText="1"/>
    </xf>
    <xf numFmtId="167" fontId="121" fillId="0" borderId="13" xfId="5" applyFont="1" applyBorder="1" applyAlignment="1">
      <alignment horizontal="left" vertical="center" wrapText="1"/>
    </xf>
    <xf numFmtId="167" fontId="122" fillId="0" borderId="9" xfId="5" applyFont="1" applyBorder="1" applyAlignment="1">
      <alignment horizontal="center" vertical="center"/>
    </xf>
    <xf numFmtId="0" fontId="138" fillId="5" borderId="11" xfId="103" applyFont="1" applyFill="1" applyBorder="1" applyAlignment="1">
      <alignment horizontal="left" vertical="center" wrapText="1"/>
    </xf>
    <xf numFmtId="0" fontId="138" fillId="5" borderId="12" xfId="103" applyFont="1" applyFill="1" applyBorder="1" applyAlignment="1">
      <alignment horizontal="left" vertical="center" wrapText="1"/>
    </xf>
    <xf numFmtId="0" fontId="138" fillId="5" borderId="13" xfId="103" applyFont="1" applyFill="1" applyBorder="1" applyAlignment="1">
      <alignment horizontal="left" vertical="center" wrapText="1"/>
    </xf>
    <xf numFmtId="170" fontId="121" fillId="0" borderId="11" xfId="5" applyNumberFormat="1" applyFont="1" applyBorder="1" applyAlignment="1">
      <alignment horizontal="left" vertical="center" wrapText="1"/>
    </xf>
    <xf numFmtId="170" fontId="121" fillId="0" borderId="12" xfId="5" applyNumberFormat="1" applyFont="1" applyBorder="1" applyAlignment="1">
      <alignment horizontal="left" vertical="center" wrapText="1"/>
    </xf>
    <xf numFmtId="170" fontId="121" fillId="0" borderId="13" xfId="5" applyNumberFormat="1" applyFont="1" applyBorder="1" applyAlignment="1">
      <alignment horizontal="left" vertical="center" wrapText="1"/>
    </xf>
    <xf numFmtId="167" fontId="116" fillId="8" borderId="1" xfId="0" applyFont="1" applyFill="1" applyBorder="1" applyAlignment="1">
      <alignment horizontal="center" vertical="center" wrapText="1"/>
    </xf>
    <xf numFmtId="167" fontId="116" fillId="7" borderId="1" xfId="0" applyFont="1" applyFill="1" applyBorder="1" applyAlignment="1">
      <alignment horizontal="center" vertical="center" wrapText="1"/>
    </xf>
    <xf numFmtId="167" fontId="116" fillId="9" borderId="1" xfId="0" applyFont="1" applyFill="1" applyBorder="1" applyAlignment="1">
      <alignment horizontal="center" vertical="center" wrapText="1"/>
    </xf>
    <xf numFmtId="167" fontId="148" fillId="0" borderId="9" xfId="0" applyFont="1" applyFill="1" applyBorder="1" applyAlignment="1">
      <alignment horizontal="center" vertical="center" wrapText="1"/>
    </xf>
    <xf numFmtId="167" fontId="153" fillId="0" borderId="9" xfId="0" applyFont="1" applyFill="1" applyBorder="1" applyAlignment="1">
      <alignment vertical="center" wrapText="1"/>
    </xf>
    <xf numFmtId="167" fontId="153" fillId="0" borderId="9" xfId="0" applyFont="1" applyFill="1" applyBorder="1" applyAlignment="1">
      <alignment horizontal="center" vertical="center" wrapText="1"/>
    </xf>
    <xf numFmtId="167" fontId="153" fillId="0" borderId="11" xfId="0" applyFont="1" applyFill="1" applyBorder="1" applyAlignment="1">
      <alignment horizontal="center" vertical="center" wrapText="1"/>
    </xf>
    <xf numFmtId="167" fontId="153" fillId="0" borderId="13" xfId="0" applyFont="1" applyFill="1" applyBorder="1" applyAlignment="1">
      <alignment horizontal="center" vertical="center" wrapText="1"/>
    </xf>
    <xf numFmtId="0" fontId="14" fillId="0" borderId="11" xfId="69" applyFont="1" applyFill="1" applyBorder="1" applyAlignment="1">
      <alignment horizontal="left" vertical="center" wrapText="1"/>
    </xf>
    <xf numFmtId="0" fontId="14" fillId="0" borderId="12" xfId="69" applyFont="1" applyFill="1" applyBorder="1" applyAlignment="1">
      <alignment horizontal="left" vertical="center" wrapText="1"/>
    </xf>
    <xf numFmtId="0" fontId="14" fillId="0" borderId="13" xfId="69" applyFont="1" applyFill="1" applyBorder="1" applyAlignment="1">
      <alignment horizontal="left" vertical="center" wrapText="1"/>
    </xf>
    <xf numFmtId="2" fontId="14" fillId="0" borderId="9" xfId="63" applyNumberFormat="1" applyFont="1" applyFill="1" applyBorder="1" applyAlignment="1">
      <alignment horizontal="left" vertical="center" wrapText="1"/>
    </xf>
    <xf numFmtId="0" fontId="14" fillId="0" borderId="0" xfId="69" applyFont="1" applyFill="1" applyBorder="1" applyAlignment="1">
      <alignment horizontal="left"/>
    </xf>
    <xf numFmtId="2" fontId="14" fillId="0" borderId="11" xfId="63" applyNumberFormat="1" applyFont="1" applyFill="1" applyBorder="1" applyAlignment="1">
      <alignment horizontal="left" vertical="center" wrapText="1"/>
    </xf>
    <xf numFmtId="2" fontId="14" fillId="0" borderId="12" xfId="63" applyNumberFormat="1" applyFont="1" applyFill="1" applyBorder="1" applyAlignment="1">
      <alignment horizontal="left" vertical="center" wrapText="1"/>
    </xf>
    <xf numFmtId="2" fontId="14" fillId="0" borderId="13" xfId="63" applyNumberFormat="1" applyFont="1" applyFill="1" applyBorder="1" applyAlignment="1">
      <alignment horizontal="left" vertical="center" wrapText="1"/>
    </xf>
    <xf numFmtId="0" fontId="14" fillId="0" borderId="11" xfId="0" applyNumberFormat="1" applyFont="1" applyFill="1" applyBorder="1" applyAlignment="1">
      <alignment horizontal="left" vertical="center" wrapText="1"/>
    </xf>
    <xf numFmtId="0" fontId="14" fillId="0" borderId="12" xfId="0" applyNumberFormat="1" applyFont="1" applyFill="1" applyBorder="1" applyAlignment="1">
      <alignment horizontal="left" vertical="center" wrapText="1"/>
    </xf>
    <xf numFmtId="0" fontId="14" fillId="0" borderId="13" xfId="0" applyNumberFormat="1" applyFont="1" applyFill="1" applyBorder="1" applyAlignment="1">
      <alignment horizontal="left" vertical="center" wrapText="1"/>
    </xf>
    <xf numFmtId="16" fontId="14" fillId="0" borderId="9" xfId="68" applyNumberFormat="1" applyFont="1" applyFill="1" applyBorder="1" applyAlignment="1">
      <alignment horizontal="left" vertical="center" wrapText="1"/>
    </xf>
    <xf numFmtId="0" fontId="14" fillId="0" borderId="9" xfId="69" applyFont="1" applyFill="1" applyBorder="1" applyAlignment="1">
      <alignment horizontal="left" vertical="center" wrapText="1"/>
    </xf>
    <xf numFmtId="0" fontId="14" fillId="0" borderId="9" xfId="70" applyFont="1" applyFill="1" applyBorder="1" applyAlignment="1">
      <alignment horizontal="left" vertical="center" wrapText="1"/>
    </xf>
    <xf numFmtId="0" fontId="14" fillId="0" borderId="9" xfId="0" applyNumberFormat="1" applyFont="1" applyFill="1" applyBorder="1" applyAlignment="1">
      <alignment horizontal="left" vertical="center" wrapText="1"/>
    </xf>
    <xf numFmtId="0" fontId="101" fillId="0" borderId="0" xfId="69" applyFont="1" applyFill="1" applyBorder="1" applyAlignment="1">
      <alignment horizontal="center" vertical="center"/>
    </xf>
    <xf numFmtId="167" fontId="23" fillId="0" borderId="0" xfId="0" applyFont="1" applyFill="1" applyBorder="1" applyAlignment="1">
      <alignment horizontal="center" vertical="center" wrapText="1"/>
    </xf>
    <xf numFmtId="167" fontId="90" fillId="0" borderId="0" xfId="0" applyFont="1" applyFill="1" applyBorder="1" applyAlignment="1">
      <alignment horizontal="center" vertical="center"/>
    </xf>
    <xf numFmtId="0" fontId="14" fillId="0" borderId="9" xfId="69" applyFont="1" applyFill="1" applyBorder="1" applyAlignment="1">
      <alignment horizontal="center" vertical="center"/>
    </xf>
    <xf numFmtId="175" fontId="14" fillId="0" borderId="9" xfId="69" applyNumberFormat="1" applyFont="1" applyFill="1" applyBorder="1" applyAlignment="1">
      <alignment horizontal="center" vertical="center"/>
    </xf>
    <xf numFmtId="2" fontId="14" fillId="0" borderId="9" xfId="69" applyNumberFormat="1" applyFont="1" applyFill="1" applyBorder="1" applyAlignment="1">
      <alignment horizontal="center" vertical="center"/>
    </xf>
    <xf numFmtId="0" fontId="14" fillId="0" borderId="9" xfId="60" applyNumberFormat="1" applyFont="1" applyFill="1" applyBorder="1" applyAlignment="1">
      <alignment horizontal="center" vertical="center"/>
    </xf>
    <xf numFmtId="175" fontId="14" fillId="0" borderId="9" xfId="60" applyNumberFormat="1" applyFont="1" applyFill="1" applyBorder="1" applyAlignment="1">
      <alignment horizontal="center" vertical="center"/>
    </xf>
    <xf numFmtId="2" fontId="14" fillId="0" borderId="9" xfId="60" applyNumberFormat="1" applyFont="1" applyFill="1" applyBorder="1" applyAlignment="1">
      <alignment horizontal="right" vertical="center"/>
    </xf>
    <xf numFmtId="0" fontId="54" fillId="0" borderId="0" xfId="1" applyFont="1" applyFill="1" applyBorder="1" applyAlignment="1">
      <alignment horizontal="center" vertical="center"/>
    </xf>
    <xf numFmtId="2" fontId="14" fillId="0" borderId="9" xfId="9" applyNumberFormat="1" applyFont="1" applyFill="1" applyBorder="1" applyAlignment="1">
      <alignment horizontal="left" vertical="center" wrapText="1"/>
    </xf>
    <xf numFmtId="16" fontId="14" fillId="0" borderId="9" xfId="14" applyNumberFormat="1" applyFont="1" applyFill="1" applyBorder="1" applyAlignment="1">
      <alignment horizontal="left" vertical="center" wrapText="1"/>
    </xf>
    <xf numFmtId="0" fontId="14" fillId="0" borderId="9" xfId="60" applyNumberFormat="1" applyFont="1" applyFill="1" applyBorder="1" applyAlignment="1">
      <alignment horizontal="left" vertical="center" wrapText="1"/>
    </xf>
    <xf numFmtId="0" fontId="14" fillId="0" borderId="9" xfId="71" applyFont="1" applyFill="1" applyBorder="1" applyAlignment="1">
      <alignment horizontal="left" vertical="center" wrapText="1"/>
    </xf>
    <xf numFmtId="0" fontId="14" fillId="0" borderId="0" xfId="60" applyNumberFormat="1" applyFont="1" applyFill="1" applyBorder="1" applyAlignment="1">
      <alignment horizontal="left" vertical="center"/>
    </xf>
    <xf numFmtId="0" fontId="14" fillId="5" borderId="9" xfId="105" applyFont="1" applyFill="1" applyBorder="1" applyAlignment="1">
      <alignment horizontal="center" vertical="center"/>
    </xf>
    <xf numFmtId="175" fontId="14" fillId="5" borderId="9" xfId="105" applyNumberFormat="1" applyFont="1" applyFill="1" applyBorder="1" applyAlignment="1">
      <alignment horizontal="center" vertical="center"/>
    </xf>
    <xf numFmtId="2" fontId="14" fillId="5" borderId="9" xfId="105" applyNumberFormat="1" applyFont="1" applyFill="1" applyBorder="1" applyAlignment="1">
      <alignment horizontal="right" vertical="center"/>
    </xf>
    <xf numFmtId="0" fontId="140" fillId="0" borderId="0" xfId="104" applyFont="1" applyBorder="1" applyAlignment="1">
      <alignment horizontal="center" vertical="center"/>
    </xf>
    <xf numFmtId="167" fontId="90" fillId="0" borderId="0" xfId="0" applyFont="1" applyFill="1" applyBorder="1" applyAlignment="1">
      <alignment horizontal="center" vertical="center" wrapText="1"/>
    </xf>
    <xf numFmtId="0" fontId="13" fillId="0" borderId="0" xfId="104" applyFont="1" applyBorder="1" applyAlignment="1">
      <alignment horizontal="center" vertical="center" wrapText="1"/>
    </xf>
    <xf numFmtId="2" fontId="14" fillId="0" borderId="9" xfId="111" applyNumberFormat="1" applyFont="1" applyFill="1" applyBorder="1" applyAlignment="1">
      <alignment horizontal="left" vertical="center" wrapText="1"/>
    </xf>
    <xf numFmtId="16" fontId="14" fillId="5" borderId="9" xfId="106" applyNumberFormat="1" applyFont="1" applyFill="1" applyBorder="1" applyAlignment="1">
      <alignment horizontal="left" vertical="center" wrapText="1"/>
    </xf>
    <xf numFmtId="0" fontId="14" fillId="5" borderId="9" xfId="105" applyFont="1" applyFill="1" applyBorder="1" applyAlignment="1">
      <alignment horizontal="left" vertical="center" wrapText="1"/>
    </xf>
    <xf numFmtId="0" fontId="14" fillId="5" borderId="9" xfId="110" applyFont="1" applyFill="1" applyBorder="1" applyAlignment="1">
      <alignment horizontal="left" vertical="center" wrapText="1"/>
    </xf>
    <xf numFmtId="2" fontId="14" fillId="5" borderId="9" xfId="111" applyNumberFormat="1" applyFont="1" applyFill="1" applyBorder="1" applyAlignment="1">
      <alignment horizontal="left" vertical="center" wrapText="1"/>
    </xf>
    <xf numFmtId="0" fontId="14" fillId="5" borderId="9" xfId="0" applyNumberFormat="1" applyFont="1" applyFill="1" applyBorder="1" applyAlignment="1">
      <alignment horizontal="left" vertical="center" wrapText="1"/>
    </xf>
    <xf numFmtId="0" fontId="14" fillId="5" borderId="0" xfId="105" applyFont="1" applyFill="1" applyBorder="1" applyAlignment="1">
      <alignment horizontal="left" vertical="center"/>
    </xf>
    <xf numFmtId="0" fontId="121" fillId="0" borderId="11" xfId="101" applyFont="1" applyFill="1" applyBorder="1" applyAlignment="1">
      <alignment horizontal="left" vertical="top" wrapText="1"/>
    </xf>
    <xf numFmtId="0" fontId="121" fillId="0" borderId="12" xfId="101" applyFont="1" applyFill="1" applyBorder="1" applyAlignment="1">
      <alignment horizontal="left" vertical="top" wrapText="1"/>
    </xf>
    <xf numFmtId="0" fontId="121" fillId="0" borderId="13" xfId="101" applyFont="1" applyFill="1" applyBorder="1" applyAlignment="1">
      <alignment horizontal="left" vertical="top" wrapText="1"/>
    </xf>
    <xf numFmtId="0" fontId="122" fillId="0" borderId="11" xfId="101" applyFont="1" applyBorder="1" applyAlignment="1">
      <alignment horizontal="left" vertical="center" wrapText="1"/>
    </xf>
    <xf numFmtId="0" fontId="122" fillId="0" borderId="12" xfId="101" applyFont="1" applyBorder="1" applyAlignment="1">
      <alignment horizontal="left" vertical="center" wrapText="1"/>
    </xf>
    <xf numFmtId="0" fontId="122" fillId="0" borderId="13" xfId="101" applyFont="1" applyBorder="1" applyAlignment="1">
      <alignment horizontal="left" vertical="center" wrapText="1"/>
    </xf>
    <xf numFmtId="0" fontId="122" fillId="0" borderId="9" xfId="101" applyFont="1" applyBorder="1" applyAlignment="1">
      <alignment horizontal="center" vertical="center"/>
    </xf>
    <xf numFmtId="2" fontId="122" fillId="0" borderId="9" xfId="101" applyNumberFormat="1" applyFont="1" applyBorder="1" applyAlignment="1">
      <alignment horizontal="center" vertical="center"/>
    </xf>
    <xf numFmtId="174" fontId="121" fillId="0" borderId="11" xfId="8" applyNumberFormat="1" applyFont="1" applyFill="1" applyBorder="1" applyAlignment="1">
      <alignment horizontal="left" vertical="top" wrapText="1"/>
    </xf>
    <xf numFmtId="174" fontId="121" fillId="0" borderId="12" xfId="8" applyNumberFormat="1" applyFont="1" applyFill="1" applyBorder="1" applyAlignment="1">
      <alignment horizontal="left" vertical="top" wrapText="1"/>
    </xf>
    <xf numFmtId="174" fontId="121" fillId="0" borderId="13" xfId="8" applyNumberFormat="1" applyFont="1" applyFill="1" applyBorder="1" applyAlignment="1">
      <alignment horizontal="left" vertical="top" wrapText="1"/>
    </xf>
    <xf numFmtId="0" fontId="121" fillId="0" borderId="11" xfId="101" applyFont="1" applyBorder="1" applyAlignment="1">
      <alignment horizontal="left" vertical="top" wrapText="1"/>
    </xf>
    <xf numFmtId="0" fontId="121" fillId="0" borderId="12" xfId="101" applyFont="1" applyBorder="1" applyAlignment="1">
      <alignment horizontal="left" vertical="top" wrapText="1"/>
    </xf>
    <xf numFmtId="0" fontId="121" fillId="0" borderId="13" xfId="101" applyFont="1" applyBorder="1" applyAlignment="1">
      <alignment horizontal="left" vertical="top" wrapText="1"/>
    </xf>
    <xf numFmtId="2" fontId="122" fillId="0" borderId="11" xfId="101" applyNumberFormat="1" applyFont="1" applyBorder="1" applyAlignment="1">
      <alignment horizontal="center" vertical="center"/>
    </xf>
    <xf numFmtId="2" fontId="122" fillId="0" borderId="13" xfId="101" applyNumberFormat="1" applyFont="1" applyBorder="1" applyAlignment="1">
      <alignment horizontal="center" vertical="center"/>
    </xf>
    <xf numFmtId="167" fontId="144" fillId="0" borderId="2" xfId="0" applyFont="1" applyBorder="1" applyAlignment="1">
      <alignment horizontal="center" vertical="center" wrapText="1"/>
    </xf>
    <xf numFmtId="167" fontId="144" fillId="0" borderId="3" xfId="0" applyFont="1" applyBorder="1" applyAlignment="1">
      <alignment horizontal="center" vertical="center" wrapText="1"/>
    </xf>
    <xf numFmtId="167" fontId="144" fillId="0" borderId="4" xfId="0" applyFont="1" applyBorder="1" applyAlignment="1">
      <alignment horizontal="center" vertical="center" wrapText="1"/>
    </xf>
    <xf numFmtId="167" fontId="144" fillId="0" borderId="6" xfId="0" applyFont="1" applyBorder="1" applyAlignment="1">
      <alignment horizontal="center" vertical="center" wrapText="1"/>
    </xf>
    <xf numFmtId="167" fontId="144" fillId="0" borderId="1" xfId="0" applyFont="1" applyBorder="1" applyAlignment="1">
      <alignment horizontal="center" vertical="center" wrapText="1"/>
    </xf>
    <xf numFmtId="167" fontId="144" fillId="0" borderId="7" xfId="0" applyFont="1" applyBorder="1" applyAlignment="1">
      <alignment horizontal="center" vertical="center" wrapText="1"/>
    </xf>
    <xf numFmtId="167" fontId="144" fillId="0" borderId="9" xfId="0" applyFont="1" applyBorder="1" applyAlignment="1">
      <alignment horizontal="center" vertical="center" wrapText="1"/>
    </xf>
    <xf numFmtId="167" fontId="123" fillId="0" borderId="9" xfId="0" applyFont="1" applyBorder="1" applyAlignment="1">
      <alignment horizontal="center" vertical="center"/>
    </xf>
    <xf numFmtId="2" fontId="146" fillId="0" borderId="11" xfId="0" applyNumberFormat="1" applyFont="1" applyBorder="1" applyAlignment="1">
      <alignment horizontal="center" vertical="center"/>
    </xf>
    <xf numFmtId="2" fontId="146" fillId="0" borderId="12" xfId="0" applyNumberFormat="1" applyFont="1" applyBorder="1" applyAlignment="1">
      <alignment horizontal="center" vertical="center"/>
    </xf>
    <xf numFmtId="2" fontId="146" fillId="0" borderId="13" xfId="0" applyNumberFormat="1" applyFont="1" applyBorder="1" applyAlignment="1">
      <alignment horizontal="center" vertical="center"/>
    </xf>
    <xf numFmtId="0" fontId="150" fillId="5" borderId="9" xfId="112" applyFont="1" applyFill="1" applyBorder="1" applyAlignment="1">
      <alignment horizontal="right" vertical="center"/>
    </xf>
    <xf numFmtId="0" fontId="157" fillId="0" borderId="9" xfId="112" applyFont="1" applyBorder="1" applyAlignment="1">
      <alignment horizontal="center" vertical="center" wrapText="1"/>
    </xf>
    <xf numFmtId="0" fontId="156" fillId="0" borderId="9" xfId="112" applyFont="1" applyBorder="1" applyAlignment="1">
      <alignment horizontal="center" vertical="center" wrapText="1"/>
    </xf>
    <xf numFmtId="0" fontId="156" fillId="5" borderId="9" xfId="112" applyFont="1" applyFill="1" applyBorder="1" applyAlignment="1">
      <alignment horizontal="center" vertical="center"/>
    </xf>
    <xf numFmtId="167" fontId="23" fillId="0" borderId="0" xfId="0" applyNumberFormat="1" applyFont="1" applyAlignment="1">
      <alignment horizontal="center"/>
    </xf>
    <xf numFmtId="167" fontId="15" fillId="0" borderId="0" xfId="0" applyFont="1" applyAlignment="1">
      <alignment horizontal="center"/>
    </xf>
    <xf numFmtId="167" fontId="23" fillId="0" borderId="0" xfId="0" applyNumberFormat="1" applyFont="1" applyAlignment="1">
      <alignment horizontal="left"/>
    </xf>
    <xf numFmtId="167" fontId="153" fillId="0" borderId="9" xfId="0" applyFont="1" applyFill="1" applyBorder="1" applyAlignment="1">
      <alignment horizontal="center" vertical="center"/>
    </xf>
  </cellXfs>
  <cellStyles count="113">
    <cellStyle name="Comma 2" xfId="15"/>
    <cellStyle name="Comma 2 2" xfId="64"/>
    <cellStyle name="Comma 3" xfId="16"/>
    <cellStyle name="Currency 2" xfId="17"/>
    <cellStyle name="Currency 2 2" xfId="18"/>
    <cellStyle name="Hyperlink 2" xfId="19"/>
    <cellStyle name="Hyperlink 3" xfId="20"/>
    <cellStyle name="MS_Arabic" xfId="21"/>
    <cellStyle name="Normal" xfId="0" builtinId="0"/>
    <cellStyle name="Normal 10" xfId="22"/>
    <cellStyle name="Normal 10 2" xfId="23"/>
    <cellStyle name="Normal 10 3" xfId="78"/>
    <cellStyle name="Normal 11" xfId="24"/>
    <cellStyle name="Normal 12" xfId="25"/>
    <cellStyle name="Normal 13" xfId="26"/>
    <cellStyle name="Normal 14" xfId="27"/>
    <cellStyle name="Normal 15" xfId="28"/>
    <cellStyle name="Normal 16" xfId="95"/>
    <cellStyle name="Normal 17" xfId="98"/>
    <cellStyle name="Normal 18" xfId="99"/>
    <cellStyle name="Normal 19" xfId="101"/>
    <cellStyle name="Normal 2" xfId="1"/>
    <cellStyle name="Normal 2 2" xfId="2"/>
    <cellStyle name="Normal 2 2 2" xfId="29"/>
    <cellStyle name="Normal 2 2 3" xfId="60"/>
    <cellStyle name="Normal 2 2 3 2" xfId="69"/>
    <cellStyle name="Normal 2 2 3 3" xfId="105"/>
    <cellStyle name="Normal 2 2 4" xfId="79"/>
    <cellStyle name="Normal 2 3" xfId="3"/>
    <cellStyle name="Normal 2 3 2" xfId="30"/>
    <cellStyle name="Normal 2 3 2 2" xfId="80"/>
    <cellStyle name="Normal 2 3 3" xfId="31"/>
    <cellStyle name="Normal 2 3 3 2" xfId="32"/>
    <cellStyle name="Normal 2 3 3 2 2" xfId="81"/>
    <cellStyle name="Normal 2 3 3 2 3" xfId="82"/>
    <cellStyle name="Normal 2 3 3 2 4" xfId="65"/>
    <cellStyle name="Normal 2 3 3 2 5" xfId="108"/>
    <cellStyle name="Normal 2 3 3 3" xfId="83"/>
    <cellStyle name="Normal 2 3 3 4" xfId="66"/>
    <cellStyle name="Normal 2 3 3 4 2" xfId="109"/>
    <cellStyle name="Normal 2 3 4" xfId="33"/>
    <cellStyle name="Normal 2 3 5" xfId="84"/>
    <cellStyle name="Normal 2 3 6" xfId="85"/>
    <cellStyle name="Normal 2 4" xfId="34"/>
    <cellStyle name="Normal 2 4 2" xfId="35"/>
    <cellStyle name="Normal 2 4 3" xfId="36"/>
    <cellStyle name="Normal 2 4 4" xfId="86"/>
    <cellStyle name="Normal 2 5" xfId="37"/>
    <cellStyle name="Normal 2 5 2" xfId="87"/>
    <cellStyle name="Normal 2 6" xfId="38"/>
    <cellStyle name="Normal 2 6 2" xfId="88"/>
    <cellStyle name="Normal 2 6 3" xfId="89"/>
    <cellStyle name="Normal 2 7" xfId="39"/>
    <cellStyle name="Normal 2 7 2" xfId="40"/>
    <cellStyle name="Normal 2 7 3" xfId="90"/>
    <cellStyle name="Normal 2 8" xfId="41"/>
    <cellStyle name="Normal 2 8 2" xfId="73"/>
    <cellStyle name="Normal 2 8 3" xfId="104"/>
    <cellStyle name="Normal 2 9" xfId="74"/>
    <cellStyle name="Normal 20" xfId="112"/>
    <cellStyle name="Normal 3" xfId="4"/>
    <cellStyle name="Normal 3 2" xfId="42"/>
    <cellStyle name="Normal 3 2 2" xfId="5"/>
    <cellStyle name="Normal 3 2 2 2" xfId="13"/>
    <cellStyle name="Normal 3 2 2 3" xfId="62"/>
    <cellStyle name="Normal 3 2 2 4" xfId="72"/>
    <cellStyle name="Normal 3 2 2 4 2" xfId="97"/>
    <cellStyle name="Normal 3 2 3" xfId="43"/>
    <cellStyle name="Normal 3 3" xfId="44"/>
    <cellStyle name="Normal 3 4" xfId="6"/>
    <cellStyle name="Normal 3 4 2" xfId="59"/>
    <cellStyle name="Normal 4" xfId="7"/>
    <cellStyle name="Normal 4 2" xfId="45"/>
    <cellStyle name="Normal 4 2 2" xfId="46"/>
    <cellStyle name="Normal 4 2 2 2" xfId="67"/>
    <cellStyle name="Normal 4 3" xfId="47"/>
    <cellStyle name="Normal 4 3 2" xfId="48"/>
    <cellStyle name="Normal 4 4" xfId="49"/>
    <cellStyle name="Normal 4 5" xfId="50"/>
    <cellStyle name="Normal 4 6" xfId="61"/>
    <cellStyle name="Normal 4 6 2" xfId="70"/>
    <cellStyle name="Normal 4 6 3" xfId="110"/>
    <cellStyle name="Normal 4 7" xfId="71"/>
    <cellStyle name="Normal 4 7 2" xfId="96"/>
    <cellStyle name="Normal 4 8" xfId="107"/>
    <cellStyle name="Normal 5" xfId="14"/>
    <cellStyle name="Normal 5 2" xfId="51"/>
    <cellStyle name="Normal 5 3" xfId="68"/>
    <cellStyle name="Normal 5 3 2" xfId="103"/>
    <cellStyle name="Normal 5 3 3" xfId="106"/>
    <cellStyle name="Normal 5 4" xfId="91"/>
    <cellStyle name="Normal 5 5" xfId="92"/>
    <cellStyle name="Normal 5 6" xfId="102"/>
    <cellStyle name="Normal 6" xfId="52"/>
    <cellStyle name="Normal 6 2" xfId="12"/>
    <cellStyle name="Normal 6 3" xfId="53"/>
    <cellStyle name="Normal 7" xfId="54"/>
    <cellStyle name="Normal 7 2" xfId="75"/>
    <cellStyle name="Normal 8" xfId="55"/>
    <cellStyle name="Normal 9" xfId="56"/>
    <cellStyle name="Normal_External WS" xfId="93"/>
    <cellStyle name="Normal_External WS 2" xfId="77"/>
    <cellStyle name="Normal_External WS_Dev. Works-1" xfId="94"/>
    <cellStyle name="Normal_Phase XI QS" xfId="8"/>
    <cellStyle name="Normal_Phase XI QS 2" xfId="9"/>
    <cellStyle name="Normal_Phase XI QS 2 2" xfId="76"/>
    <cellStyle name="Normal_Phase XI QS 2 2 2" xfId="100"/>
    <cellStyle name="Normal_Phase XI QS 2 3" xfId="63"/>
    <cellStyle name="Normal_Phase XI QS 2 3 2" xfId="111"/>
    <cellStyle name="Normal_test-1" xfId="10"/>
    <cellStyle name="Note 3" xfId="57"/>
    <cellStyle name="Percent" xfId="11" builtinId="5"/>
    <cellStyle name="Percent 2" xfId="5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9.xml"/><Relationship Id="rId21" Type="http://schemas.openxmlformats.org/officeDocument/2006/relationships/worksheet" Target="worksheets/sheet21.xml"/><Relationship Id="rId34" Type="http://schemas.openxmlformats.org/officeDocument/2006/relationships/externalLink" Target="externalLinks/externalLink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externalLink" Target="externalLinks/externalLink7.xml"/><Relationship Id="rId40" Type="http://schemas.openxmlformats.org/officeDocument/2006/relationships/externalLink" Target="externalLinks/externalLink1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externalLink" Target="externalLinks/externalLink8.xml"/></Relationships>
</file>

<file path=xl/drawings/drawing1.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58633" name="Text Box 1">
          <a:extLst>
            <a:ext uri="{FF2B5EF4-FFF2-40B4-BE49-F238E27FC236}">
              <a16:creationId xmlns:a16="http://schemas.microsoft.com/office/drawing/2014/main" id="{00000000-0008-0000-0200-000009E50000}"/>
            </a:ext>
          </a:extLst>
        </xdr:cNvPr>
        <xdr:cNvSpPr txBox="1">
          <a:spLocks noChangeArrowheads="1"/>
        </xdr:cNvSpPr>
      </xdr:nvSpPr>
      <xdr:spPr bwMode="auto">
        <a:xfrm>
          <a:off x="11068050" y="1116968175"/>
          <a:ext cx="9525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enovo/Desktop/AZHIYAR%20ESTIMATE/CHECKED%20DATA%20FOR%20THE%20YEAR%202020%20-%202021%2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AT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HN-310-PC\share\JDO%20Subha\Final%20Spl%20Data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ayiladuthurai%20qtrs%2024.02.2017%20to%20Chennai%20Head%20Office.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Acer/Downloads/(hosur)Mangalam%2080qtrs%20CS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Backup%20of%20CHECKED%20DATA%20FOR%20THE%20YEAR%202020%20-%202021%20(1).xlk"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Nagaraj/Estimate/Phase%20XXI/Nallur%20252%20Quarters/Nallur%20132%20Quarters%20GR-II%2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JANAKI%20%20Raman%20JE/2020%20Janaa%201/Aliyar%20Qtrs/Nagaraj/Nallur%20252%20Quarters/Nallur%20132%20Quarters%20GR-II%2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3%20Ice%20House%20PS%20%202016-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G. Abstract (2)"/>
      <sheetName val="pile data ( M20 grade)"/>
      <sheetName val="Building (2)"/>
      <sheetName val="  Coastal  Elec.Data "/>
      <sheetName val="lead  charge"/>
      <sheetName val="Elec.Data"/>
      <sheetName val="Elec.abs"/>
      <sheetName val="Data"/>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s>
    <sheetDataSet>
      <sheetData sheetId="0"/>
      <sheetData sheetId="1"/>
      <sheetData sheetId="2"/>
      <sheetData sheetId="3"/>
      <sheetData sheetId="4"/>
      <sheetData sheetId="5"/>
      <sheetData sheetId="6"/>
      <sheetData sheetId="7">
        <row r="3078">
          <cell r="R3078">
            <v>250</v>
          </cell>
        </row>
        <row r="3092">
          <cell r="K3092">
            <v>187</v>
          </cell>
        </row>
        <row r="3210">
          <cell r="K3210">
            <v>1484.66</v>
          </cell>
        </row>
        <row r="3294">
          <cell r="K3294">
            <v>21.6</v>
          </cell>
        </row>
        <row r="3468">
          <cell r="K3468">
            <v>2870</v>
          </cell>
        </row>
        <row r="3481">
          <cell r="K3481">
            <v>1170</v>
          </cell>
        </row>
        <row r="3539">
          <cell r="K3539">
            <v>221</v>
          </cell>
        </row>
      </sheetData>
      <sheetData sheetId="8"/>
      <sheetData sheetId="9">
        <row r="88">
          <cell r="K88">
            <v>177.77</v>
          </cell>
        </row>
        <row r="101">
          <cell r="K101">
            <v>260.17</v>
          </cell>
        </row>
        <row r="144">
          <cell r="K144">
            <v>1665.24</v>
          </cell>
          <cell r="R144">
            <v>378.9</v>
          </cell>
        </row>
        <row r="204">
          <cell r="K204">
            <v>4273.6499999999996</v>
          </cell>
          <cell r="R204">
            <v>5129.37</v>
          </cell>
        </row>
        <row r="321">
          <cell r="AG321">
            <v>6053.66</v>
          </cell>
        </row>
        <row r="347">
          <cell r="AG347">
            <v>6057.18</v>
          </cell>
        </row>
        <row r="348">
          <cell r="AG348">
            <v>6176.48</v>
          </cell>
        </row>
        <row r="349">
          <cell r="AG349">
            <v>6295.78</v>
          </cell>
        </row>
        <row r="350">
          <cell r="AG350">
            <v>6415.08</v>
          </cell>
        </row>
        <row r="351">
          <cell r="AG351">
            <v>6534.38</v>
          </cell>
        </row>
        <row r="409">
          <cell r="AG409">
            <v>746.83</v>
          </cell>
        </row>
        <row r="411">
          <cell r="AG411">
            <v>753.58</v>
          </cell>
        </row>
        <row r="412">
          <cell r="AG412">
            <v>767.18</v>
          </cell>
        </row>
        <row r="413">
          <cell r="AG413">
            <v>780.78</v>
          </cell>
        </row>
        <row r="414">
          <cell r="AG414">
            <v>794.38</v>
          </cell>
        </row>
        <row r="415">
          <cell r="AG415">
            <v>807.98</v>
          </cell>
        </row>
        <row r="448">
          <cell r="AG448">
            <v>522.08000000000004</v>
          </cell>
        </row>
        <row r="449">
          <cell r="AG449">
            <v>531.03</v>
          </cell>
        </row>
        <row r="450">
          <cell r="AG450">
            <v>539.98</v>
          </cell>
        </row>
        <row r="451">
          <cell r="AG451">
            <v>548.92999999999995</v>
          </cell>
        </row>
        <row r="467">
          <cell r="K467">
            <v>354.76</v>
          </cell>
        </row>
        <row r="468">
          <cell r="K468">
            <v>360.73</v>
          </cell>
        </row>
        <row r="469">
          <cell r="K469">
            <v>366.7</v>
          </cell>
        </row>
        <row r="470">
          <cell r="K470">
            <v>372.67</v>
          </cell>
        </row>
        <row r="482">
          <cell r="K482">
            <v>29.3</v>
          </cell>
        </row>
        <row r="486">
          <cell r="X486">
            <v>2311.23</v>
          </cell>
        </row>
        <row r="487">
          <cell r="X487">
            <v>2317.89</v>
          </cell>
        </row>
        <row r="488">
          <cell r="X488">
            <v>2324.5500000000002</v>
          </cell>
        </row>
        <row r="489">
          <cell r="X489">
            <v>2331.21</v>
          </cell>
        </row>
        <row r="490">
          <cell r="X490">
            <v>2337.87</v>
          </cell>
        </row>
        <row r="537">
          <cell r="X537">
            <v>1154.8699999999999</v>
          </cell>
        </row>
        <row r="538">
          <cell r="X538">
            <v>1158.44</v>
          </cell>
        </row>
        <row r="539">
          <cell r="X539">
            <v>1162.01</v>
          </cell>
        </row>
        <row r="548">
          <cell r="X548">
            <v>1190.57</v>
          </cell>
        </row>
        <row r="559">
          <cell r="X559">
            <v>1281.9000000000001</v>
          </cell>
        </row>
        <row r="561">
          <cell r="X561">
            <v>1285.53</v>
          </cell>
        </row>
        <row r="562">
          <cell r="X562">
            <v>1292.68</v>
          </cell>
        </row>
        <row r="563">
          <cell r="X563">
            <v>1299.83</v>
          </cell>
        </row>
        <row r="564">
          <cell r="X564">
            <v>1306.98</v>
          </cell>
        </row>
        <row r="688">
          <cell r="X688">
            <v>7446.86</v>
          </cell>
        </row>
        <row r="704">
          <cell r="C704">
            <v>2828</v>
          </cell>
        </row>
        <row r="718">
          <cell r="X718">
            <v>6922.33</v>
          </cell>
        </row>
        <row r="720">
          <cell r="X720">
            <v>7012.23</v>
          </cell>
        </row>
        <row r="721">
          <cell r="X721">
            <v>7189.23</v>
          </cell>
        </row>
        <row r="722">
          <cell r="X722">
            <v>7366.23</v>
          </cell>
        </row>
        <row r="723">
          <cell r="X723">
            <v>7543.23</v>
          </cell>
        </row>
        <row r="724">
          <cell r="X724">
            <v>7720.23</v>
          </cell>
        </row>
        <row r="764">
          <cell r="C764">
            <v>1000</v>
          </cell>
        </row>
        <row r="806">
          <cell r="C806">
            <v>33.9</v>
          </cell>
        </row>
        <row r="889">
          <cell r="K889">
            <v>2195.98</v>
          </cell>
        </row>
        <row r="923">
          <cell r="K923">
            <v>121875</v>
          </cell>
        </row>
        <row r="930">
          <cell r="K930">
            <v>109675</v>
          </cell>
        </row>
        <row r="1066">
          <cell r="K1066">
            <v>3263.68</v>
          </cell>
        </row>
        <row r="1170">
          <cell r="K1170">
            <v>52</v>
          </cell>
        </row>
        <row r="1185">
          <cell r="K1185">
            <v>688.2</v>
          </cell>
        </row>
        <row r="1191">
          <cell r="K1191">
            <v>60.9</v>
          </cell>
        </row>
        <row r="1193">
          <cell r="K1193">
            <v>54.5</v>
          </cell>
        </row>
        <row r="1194">
          <cell r="K1194">
            <v>9.6</v>
          </cell>
        </row>
        <row r="1197">
          <cell r="AK1197">
            <v>1007.76</v>
          </cell>
        </row>
        <row r="1198">
          <cell r="AK1198">
            <v>1009.53</v>
          </cell>
        </row>
        <row r="1199">
          <cell r="AK1199">
            <v>1011.3</v>
          </cell>
        </row>
        <row r="1200">
          <cell r="AK1200">
            <v>1013.07</v>
          </cell>
        </row>
        <row r="1213">
          <cell r="K1213">
            <v>410.04</v>
          </cell>
        </row>
        <row r="1264">
          <cell r="K1264">
            <v>1009.63</v>
          </cell>
        </row>
        <row r="1272">
          <cell r="R1272">
            <v>1084.79</v>
          </cell>
        </row>
        <row r="1278">
          <cell r="K1278">
            <v>1139.56</v>
          </cell>
        </row>
        <row r="1312">
          <cell r="K1312">
            <v>362.6</v>
          </cell>
        </row>
        <row r="1326">
          <cell r="R1326">
            <v>190.31</v>
          </cell>
        </row>
        <row r="1330">
          <cell r="K1330">
            <v>3592.32</v>
          </cell>
        </row>
        <row r="1347">
          <cell r="X1347">
            <v>1225.4100000000001</v>
          </cell>
        </row>
        <row r="1400">
          <cell r="K1400">
            <v>203.07</v>
          </cell>
        </row>
        <row r="1414">
          <cell r="K1414">
            <v>208.91</v>
          </cell>
        </row>
        <row r="1426">
          <cell r="K1426">
            <v>230.74</v>
          </cell>
        </row>
        <row r="1442">
          <cell r="K1442">
            <v>227.04</v>
          </cell>
        </row>
        <row r="1460">
          <cell r="K1460">
            <v>64.09</v>
          </cell>
        </row>
        <row r="1472">
          <cell r="K1472">
            <v>41.8</v>
          </cell>
        </row>
        <row r="1485">
          <cell r="K1485">
            <v>31.26</v>
          </cell>
        </row>
        <row r="1498">
          <cell r="K1498">
            <v>35.14</v>
          </cell>
        </row>
        <row r="1540">
          <cell r="K1540">
            <v>197.58</v>
          </cell>
        </row>
        <row r="1553">
          <cell r="K1553">
            <v>117.35</v>
          </cell>
        </row>
        <row r="1608">
          <cell r="K1608">
            <v>68782.5</v>
          </cell>
        </row>
        <row r="1638">
          <cell r="K1638">
            <v>305.33999999999997</v>
          </cell>
        </row>
        <row r="1670">
          <cell r="K1670">
            <v>58</v>
          </cell>
        </row>
        <row r="1682">
          <cell r="K1682">
            <v>95</v>
          </cell>
        </row>
        <row r="1690">
          <cell r="K1690">
            <v>55</v>
          </cell>
        </row>
        <row r="1697">
          <cell r="K1697">
            <v>1.5</v>
          </cell>
        </row>
        <row r="1746">
          <cell r="K1746">
            <v>236.21</v>
          </cell>
        </row>
        <row r="1762">
          <cell r="K1762">
            <v>356.96</v>
          </cell>
        </row>
        <row r="1775">
          <cell r="K1775">
            <v>757.63</v>
          </cell>
        </row>
        <row r="1882">
          <cell r="K1882">
            <v>194.45</v>
          </cell>
        </row>
        <row r="1890">
          <cell r="K1890">
            <v>210.28</v>
          </cell>
        </row>
        <row r="1927">
          <cell r="K1927">
            <v>268.20999999999998</v>
          </cell>
        </row>
        <row r="1951">
          <cell r="K1951">
            <v>1828</v>
          </cell>
        </row>
        <row r="1952">
          <cell r="K1952">
            <v>30</v>
          </cell>
        </row>
        <row r="1978">
          <cell r="R1978">
            <v>2864.01</v>
          </cell>
        </row>
        <row r="1999">
          <cell r="R1999">
            <v>4622.26</v>
          </cell>
        </row>
        <row r="2018">
          <cell r="R2018">
            <v>6100.3</v>
          </cell>
        </row>
        <row r="2063">
          <cell r="K2063">
            <v>610.45000000000005</v>
          </cell>
        </row>
        <row r="2087">
          <cell r="K2087">
            <v>497.65</v>
          </cell>
        </row>
        <row r="2111">
          <cell r="K2111">
            <v>1606.93</v>
          </cell>
        </row>
        <row r="2119">
          <cell r="K2119">
            <v>136.69999999999999</v>
          </cell>
        </row>
        <row r="2261">
          <cell r="K2261">
            <v>1340</v>
          </cell>
        </row>
        <row r="2262">
          <cell r="K2262">
            <v>1344</v>
          </cell>
        </row>
        <row r="2263">
          <cell r="K2263">
            <v>1372</v>
          </cell>
        </row>
        <row r="2264">
          <cell r="K2264">
            <v>1399</v>
          </cell>
        </row>
        <row r="2265">
          <cell r="K2265">
            <v>2507</v>
          </cell>
        </row>
        <row r="2266">
          <cell r="K2266">
            <v>688</v>
          </cell>
        </row>
        <row r="2267">
          <cell r="K2267">
            <v>934</v>
          </cell>
        </row>
        <row r="2268">
          <cell r="K2268">
            <v>129</v>
          </cell>
        </row>
        <row r="2274">
          <cell r="K2274">
            <v>33.9</v>
          </cell>
        </row>
        <row r="2275">
          <cell r="K2275">
            <v>4020</v>
          </cell>
        </row>
        <row r="2276">
          <cell r="K2276">
            <v>3250</v>
          </cell>
        </row>
        <row r="2277">
          <cell r="K2277">
            <v>467</v>
          </cell>
        </row>
        <row r="2285">
          <cell r="K2285">
            <v>80</v>
          </cell>
        </row>
        <row r="2286">
          <cell r="K2286">
            <v>2355</v>
          </cell>
        </row>
        <row r="2288">
          <cell r="K2288">
            <v>2211.5700000000002</v>
          </cell>
        </row>
        <row r="2304">
          <cell r="K2304">
            <v>72.010000000000005</v>
          </cell>
        </row>
        <row r="2350">
          <cell r="R2350">
            <v>1790.84</v>
          </cell>
        </row>
        <row r="2354">
          <cell r="I2354">
            <v>664.3</v>
          </cell>
        </row>
        <row r="2356">
          <cell r="I2356">
            <v>751.65</v>
          </cell>
        </row>
        <row r="2357">
          <cell r="R2357">
            <v>397.66</v>
          </cell>
        </row>
        <row r="2358">
          <cell r="I2358">
            <v>901.98</v>
          </cell>
        </row>
        <row r="2392">
          <cell r="K2392">
            <v>356.48</v>
          </cell>
        </row>
        <row r="2416">
          <cell r="R2416">
            <v>1204.68</v>
          </cell>
        </row>
        <row r="2716">
          <cell r="K2716">
            <v>48.4</v>
          </cell>
        </row>
        <row r="2725">
          <cell r="K2725">
            <v>103.69</v>
          </cell>
        </row>
        <row r="2767">
          <cell r="K2767">
            <v>188.81</v>
          </cell>
        </row>
        <row r="2827">
          <cell r="K2827">
            <v>5552.86</v>
          </cell>
        </row>
        <row r="2888">
          <cell r="K2888">
            <v>81.2</v>
          </cell>
        </row>
        <row r="3014">
          <cell r="K3014">
            <v>375.7</v>
          </cell>
        </row>
        <row r="3018">
          <cell r="K3018">
            <v>1770</v>
          </cell>
        </row>
        <row r="3038">
          <cell r="K3038">
            <v>1300</v>
          </cell>
        </row>
        <row r="3115">
          <cell r="AG3115">
            <v>452</v>
          </cell>
          <cell r="AH3115">
            <v>404</v>
          </cell>
        </row>
        <row r="3123">
          <cell r="R3123">
            <v>109.75</v>
          </cell>
        </row>
        <row r="3348">
          <cell r="K3348">
            <v>98.77</v>
          </cell>
        </row>
        <row r="3569">
          <cell r="K3569">
            <v>2944.82</v>
          </cell>
        </row>
        <row r="3677">
          <cell r="K3677">
            <v>332.96</v>
          </cell>
        </row>
        <row r="3697">
          <cell r="K3697">
            <v>548.4</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pile data ( M20 grade)"/>
      <sheetName val="  Coastal  Elec.Data "/>
      <sheetName val="lead  charge mangalam"/>
      <sheetName val="Elec.Data mangalam"/>
      <sheetName val="Elec.abs mangalam"/>
      <sheetName val="Data mangalam"/>
      <sheetName val="Develop"/>
      <sheetName val="Abstract"/>
      <sheetName val="Building"/>
      <sheetName val="ALIYAR OHT G.II"/>
      <sheetName val="ALIYAR PP"/>
      <sheetName val="storm"/>
      <sheetName val="sullage"/>
      <sheetName val="CC ROAD ALIYAR"/>
      <sheetName val="Aliyar septic tank II"/>
      <sheetName val="Sep tank II design "/>
      <sheetName val="sump "/>
      <sheetName val="sump design"/>
      <sheetName val="culvert G.I"/>
      <sheetName val="septank"/>
      <sheetName val="NUMBERING"/>
      <sheetName val="LED Details"/>
      <sheetName val="ALIYAR GENERAL ABSTRACT"/>
      <sheetName val="TILES"/>
      <sheetName val="SI 2 in 1 ALIYAR "/>
      <sheetName val="PC 8 in 1 ALIYAR"/>
      <sheetName val="4 IN 1 PCHC Aliyar"/>
      <sheetName val="Water supply Detailed"/>
      <sheetName val="Data"/>
      <sheetName val="lead  charge"/>
      <sheetName val="  Coastal  Elec.Data  (2)"/>
      <sheetName val="Elec.Data"/>
      <sheetName val="Elec.abs"/>
      <sheetName val="CUPBOARD"/>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1">
          <cell r="A1" t="str">
            <v>Name of Work : Construction of 2 Nos of SI and 28 Nos of PC/HC Qtrs at Aliyar in Coimbatore district</v>
          </cell>
        </row>
      </sheetData>
      <sheetData sheetId="29">
        <row r="88">
          <cell r="K88">
            <v>154.69999999999999</v>
          </cell>
        </row>
      </sheetData>
      <sheetData sheetId="30"/>
      <sheetData sheetId="31"/>
      <sheetData sheetId="32">
        <row r="3078">
          <cell r="R3078">
            <v>234.3</v>
          </cell>
        </row>
      </sheetData>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sheetName val="Sheet1"/>
      <sheetName val="Flooring &amp; slabs"/>
      <sheetName val="doors &amp; windows"/>
      <sheetName val="other"/>
      <sheetName val="doors &amp; windows (2)"/>
    </sheetNames>
    <sheetDataSet>
      <sheetData sheetId="0" refreshError="1"/>
      <sheetData sheetId="1" refreshError="1"/>
      <sheetData sheetId="2" refreshError="1"/>
      <sheetData sheetId="3" refreshError="1">
        <row r="942">
          <cell r="F942">
            <v>3025.6259868421052</v>
          </cell>
        </row>
        <row r="979">
          <cell r="F979">
            <v>2729.4446820175435</v>
          </cell>
        </row>
        <row r="1014">
          <cell r="F1014">
            <v>3025.6259868421048</v>
          </cell>
        </row>
        <row r="1050">
          <cell r="F1050">
            <v>3553.6057186234821</v>
          </cell>
        </row>
      </sheetData>
      <sheetData sheetId="4" refreshError="1"/>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new Elec.Data (2)"/>
      <sheetName val="Sheet1 (3)"/>
      <sheetName val="pile data"/>
      <sheetName val="lead  charge"/>
      <sheetName val="Elec.Data"/>
      <sheetName val="Elec.abs"/>
      <sheetName val="G. Abstract (8.11)"/>
      <sheetName val="Data"/>
      <sheetName val="Develo"/>
      <sheetName val="Building (8.11)"/>
      <sheetName val="Abstract"/>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20 grade)"/>
      <sheetName val="pile data (2)"/>
      <sheetName val="  Coastal  Elec.Data "/>
      <sheetName val="duplicate"/>
      <sheetName val="Elec.Data"/>
      <sheetName val="Elec.abs"/>
      <sheetName val="lead  charge"/>
      <sheetName val="Develop"/>
      <sheetName val="Abstract"/>
      <sheetName val="G. Abstract (2.11.2017)"/>
      <sheetName val="G. Abstract"/>
      <sheetName val="develop ori"/>
      <sheetName val="Sheet1"/>
      <sheetName val="storm abs"/>
      <sheetName val="storm"/>
      <sheetName val="PP abs"/>
      <sheetName val="PP"/>
      <sheetName val="sullage abs"/>
      <sheetName val="sullage"/>
      <sheetName val="cc road abs"/>
      <sheetName val="cc road"/>
      <sheetName val="septic tank II abs "/>
      <sheetName val="septic tank II"/>
      <sheetName val="Sep tank II design "/>
      <sheetName val="septic tank I abs"/>
      <sheetName val="septic tank I"/>
      <sheetName val="Sep tank I design"/>
      <sheetName val="sump abs"/>
      <sheetName val="sump "/>
      <sheetName val="sump design"/>
      <sheetName val="Data"/>
      <sheetName val="culvert G.I"/>
      <sheetName val="OHT G.II"/>
      <sheetName val="Lead statement (110418)"/>
      <sheetName val="Building all"/>
      <sheetName val="PC 8 IN 1"/>
      <sheetName val="PC 8 in 1(etc)"/>
      <sheetName val="sump abs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2">
          <cell r="A2" t="str">
            <v>COIMBATORE DIVISION</v>
          </cell>
          <cell r="B2">
            <v>0</v>
          </cell>
          <cell r="C2">
            <v>0</v>
          </cell>
          <cell r="D2">
            <v>0</v>
          </cell>
          <cell r="E2">
            <v>0</v>
          </cell>
        </row>
      </sheetData>
      <sheetData sheetId="24"/>
      <sheetData sheetId="25"/>
      <sheetData sheetId="26"/>
      <sheetData sheetId="27">
        <row r="2">
          <cell r="A2" t="str">
            <v>COIMBATORE DIVISION</v>
          </cell>
          <cell r="B2">
            <v>0</v>
          </cell>
          <cell r="C2">
            <v>0</v>
          </cell>
          <cell r="D2">
            <v>0</v>
          </cell>
          <cell r="E2">
            <v>0</v>
          </cell>
          <cell r="F2">
            <v>0</v>
          </cell>
        </row>
      </sheetData>
      <sheetData sheetId="28"/>
      <sheetData sheetId="29"/>
      <sheetData sheetId="30"/>
      <sheetData sheetId="31"/>
      <sheetData sheetId="32"/>
      <sheetData sheetId="33"/>
      <sheetData sheetId="34"/>
      <sheetData sheetId="35"/>
      <sheetData sheetId="36"/>
      <sheetData sheetId="3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G. Abstract (2)"/>
      <sheetName val="pile data ( M20 grade)"/>
      <sheetName val="Building (2)"/>
      <sheetName val="  Coastal  Elec.Data "/>
      <sheetName val="lead  charge"/>
      <sheetName val="Elec.Data"/>
      <sheetName val="Elec.abs"/>
      <sheetName val="Data"/>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s>
    <sheetDataSet>
      <sheetData sheetId="0"/>
      <sheetData sheetId="1"/>
      <sheetData sheetId="2"/>
      <sheetData sheetId="3"/>
      <sheetData sheetId="4"/>
      <sheetData sheetId="5"/>
      <sheetData sheetId="6"/>
      <sheetData sheetId="7"/>
      <sheetData sheetId="8"/>
      <sheetData sheetId="9">
        <row r="1141">
          <cell r="K1141">
            <v>3203.78</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20 grade)"/>
      <sheetName val="pile data (2)"/>
      <sheetName val="  Coastal  Elec.Data "/>
      <sheetName val="lead  charge"/>
      <sheetName val="Elec.Data"/>
      <sheetName val="Elec.abs"/>
      <sheetName val="Data"/>
      <sheetName val="Building"/>
      <sheetName val="Abstract"/>
      <sheetName val="Gen.Abs."/>
      <sheetName val="PC 8 IN 1"/>
      <sheetName val="PC 4 IN 1"/>
      <sheetName val="SI 8 in 1"/>
      <sheetName val="SI 7 in  1"/>
      <sheetName val="INS"/>
      <sheetName val="OHT"/>
      <sheetName val="CC road"/>
      <sheetName val="septic"/>
      <sheetName val="P.P"/>
      <sheetName val="S.drain"/>
      <sheetName val="Sump"/>
      <sheetName val="culvert"/>
      <sheetName val="Printing dat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ow r="2">
          <cell r="A2" t="str">
            <v>COIMBATORE DIVISION</v>
          </cell>
        </row>
      </sheetData>
      <sheetData sheetId="12">
        <row r="2">
          <cell r="A2" t="str">
            <v>COIMBATORE DIVISION</v>
          </cell>
        </row>
      </sheetData>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20 grade)"/>
      <sheetName val="pile data (2)"/>
      <sheetName val="  Coastal  Elec.Data "/>
      <sheetName val="lead  charge"/>
      <sheetName val="Elec.Data"/>
      <sheetName val="Elec.abs"/>
      <sheetName val="Data"/>
      <sheetName val="Building"/>
      <sheetName val="Abstract"/>
      <sheetName val="Gen.Abs."/>
      <sheetName val="PC 8 IN 1"/>
      <sheetName val="PC 4 IN 1"/>
      <sheetName val="SI 8 in 1"/>
      <sheetName val="SI 7 in  1"/>
      <sheetName val="INS"/>
      <sheetName val="OHT"/>
      <sheetName val="CC road"/>
      <sheetName val="septic"/>
      <sheetName val="P.P"/>
      <sheetName val="S.drain"/>
      <sheetName val="Sump"/>
      <sheetName val="culvert"/>
      <sheetName val="Printing dat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2">
          <cell r="A2" t="str">
            <v>COIMBATORE DIVISION</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1476">
          <cell r="P1476">
            <v>209.9</v>
          </cell>
        </row>
        <row r="1477">
          <cell r="P1477">
            <v>1067</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S987"/>
  <sheetViews>
    <sheetView showZeros="0" view="pageBreakPreview" zoomScale="50" zoomScaleNormal="40" zoomScaleSheetLayoutView="50" workbookViewId="0">
      <pane xSplit="3" ySplit="6" topLeftCell="D698" activePane="bottomRight" state="frozen"/>
      <selection pane="topRight" activeCell="D1" sqref="D1"/>
      <selection pane="bottomLeft" activeCell="A6" sqref="A6"/>
      <selection pane="bottomRight" activeCell="B698" sqref="B698"/>
    </sheetView>
  </sheetViews>
  <sheetFormatPr defaultRowHeight="25.5" x14ac:dyDescent="0.35"/>
  <cols>
    <col min="1" max="1" width="10" style="340" customWidth="1"/>
    <col min="2" max="2" width="64.44140625" style="336" customWidth="1"/>
    <col min="3" max="3" width="18.77734375" style="1494" customWidth="1"/>
    <col min="4" max="4" width="11" style="1494" customWidth="1"/>
    <col min="5" max="5" width="15.77734375" style="958" hidden="1" customWidth="1"/>
    <col min="6" max="6" width="15.77734375" style="336" hidden="1" customWidth="1"/>
    <col min="7" max="7" width="20.77734375" style="336" hidden="1" customWidth="1"/>
    <col min="8" max="9" width="15.77734375" style="951" hidden="1" customWidth="1"/>
    <col min="10" max="10" width="20.77734375" style="336" hidden="1" customWidth="1"/>
    <col min="11" max="12" width="15.77734375" style="964" hidden="1" customWidth="1"/>
    <col min="13" max="13" width="20.77734375" style="336" hidden="1" customWidth="1"/>
    <col min="14" max="14" width="15.77734375" style="336" hidden="1" customWidth="1"/>
    <col min="15" max="15" width="20.77734375" style="336" hidden="1" customWidth="1"/>
    <col min="16" max="16" width="26.44140625" style="336" hidden="1" customWidth="1"/>
    <col min="17" max="17" width="20.77734375" style="336" hidden="1" customWidth="1"/>
    <col min="18" max="18" width="15.77734375" style="1494" customWidth="1"/>
    <col min="19" max="19" width="25" style="336" bestFit="1" customWidth="1"/>
    <col min="20" max="16384" width="8.88671875" style="336"/>
  </cols>
  <sheetData>
    <row r="1" spans="1:19" s="891" customFormat="1" ht="128.25" customHeight="1" x14ac:dyDescent="0.25">
      <c r="A1" s="1555" t="str">
        <f>'ALIYAR GENERAL ABSTRACT'!A1:F1</f>
        <v>NAME OF WORK : CONSTRUCTION OF 2 NOS OF SI AND 28 NOS OF PC/HC QUARTERS WITH DEVELOPMENT WORKS AT ALIYAR IN COIMBATORE DISTRICT UNDER HON'BLE CM ANNOUNCEMENT SCHEME FOR THE YEAR OF 2019 -2020</v>
      </c>
      <c r="B1" s="1555"/>
      <c r="C1" s="1555"/>
      <c r="D1" s="1555"/>
      <c r="E1" s="1555"/>
      <c r="F1" s="1555"/>
      <c r="G1" s="1555"/>
      <c r="H1" s="1555"/>
      <c r="I1" s="1555"/>
      <c r="J1" s="1555"/>
      <c r="K1" s="1555"/>
      <c r="L1" s="1555"/>
      <c r="M1" s="1555"/>
      <c r="N1" s="1555"/>
      <c r="O1" s="1555"/>
      <c r="P1" s="1555"/>
      <c r="Q1" s="1555"/>
      <c r="R1" s="1555"/>
      <c r="S1" s="1555"/>
    </row>
    <row r="2" spans="1:19" s="891" customFormat="1" ht="54.75" customHeight="1" x14ac:dyDescent="0.25">
      <c r="A2" s="1556" t="s">
        <v>5640</v>
      </c>
      <c r="B2" s="1557"/>
      <c r="C2" s="1557"/>
      <c r="D2" s="1558"/>
      <c r="E2" s="1557"/>
      <c r="F2" s="1557"/>
      <c r="G2" s="1557"/>
      <c r="H2" s="1557"/>
      <c r="I2" s="1557"/>
      <c r="J2" s="1557"/>
      <c r="K2" s="1557"/>
      <c r="L2" s="1557"/>
      <c r="M2" s="1557"/>
      <c r="N2" s="1557"/>
      <c r="O2" s="1557"/>
      <c r="P2" s="1557"/>
      <c r="Q2" s="1557"/>
      <c r="R2" s="1556"/>
      <c r="S2" s="1558"/>
    </row>
    <row r="3" spans="1:19" ht="33" customHeight="1" x14ac:dyDescent="0.25">
      <c r="A3" s="1559" t="s">
        <v>192</v>
      </c>
      <c r="B3" s="1560" t="s">
        <v>1531</v>
      </c>
      <c r="C3" s="1561" t="s">
        <v>3593</v>
      </c>
      <c r="D3" s="1561" t="s">
        <v>190</v>
      </c>
      <c r="E3" s="1562" t="s">
        <v>3594</v>
      </c>
      <c r="F3" s="1561"/>
      <c r="G3" s="1561"/>
      <c r="H3" s="1563"/>
      <c r="I3" s="1563"/>
      <c r="J3" s="1561"/>
      <c r="K3" s="1554"/>
      <c r="L3" s="1554"/>
      <c r="M3" s="1561"/>
      <c r="N3" s="1516"/>
      <c r="O3" s="1517"/>
      <c r="P3" s="1517"/>
      <c r="Q3" s="1517"/>
      <c r="R3" s="1564" t="s">
        <v>3587</v>
      </c>
      <c r="S3" s="1567" t="s">
        <v>851</v>
      </c>
    </row>
    <row r="4" spans="1:19" ht="94.5" customHeight="1" x14ac:dyDescent="0.25">
      <c r="A4" s="1559"/>
      <c r="B4" s="1560"/>
      <c r="C4" s="1561"/>
      <c r="D4" s="1561"/>
      <c r="E4" s="1562" t="s">
        <v>5649</v>
      </c>
      <c r="F4" s="1562"/>
      <c r="G4" s="1562"/>
      <c r="H4" s="1553" t="s">
        <v>3592</v>
      </c>
      <c r="I4" s="1553"/>
      <c r="J4" s="1553"/>
      <c r="K4" s="1554" t="s">
        <v>5320</v>
      </c>
      <c r="L4" s="1554"/>
      <c r="M4" s="1554"/>
      <c r="N4" s="1546" t="s">
        <v>3595</v>
      </c>
      <c r="O4" s="1546"/>
      <c r="P4" s="1546" t="s">
        <v>3596</v>
      </c>
      <c r="Q4" s="1518"/>
      <c r="R4" s="1565"/>
      <c r="S4" s="1568"/>
    </row>
    <row r="5" spans="1:19" s="337" customFormat="1" ht="31.5" customHeight="1" x14ac:dyDescent="0.25">
      <c r="A5" s="1559"/>
      <c r="B5" s="1560"/>
      <c r="C5" s="1561"/>
      <c r="D5" s="1561"/>
      <c r="E5" s="952" t="s">
        <v>1798</v>
      </c>
      <c r="F5" s="952" t="s">
        <v>5321</v>
      </c>
      <c r="G5" s="1545" t="s">
        <v>851</v>
      </c>
      <c r="H5" s="1550" t="s">
        <v>3587</v>
      </c>
      <c r="I5" s="1369" t="s">
        <v>5322</v>
      </c>
      <c r="J5" s="1550" t="s">
        <v>851</v>
      </c>
      <c r="K5" s="1549" t="s">
        <v>3587</v>
      </c>
      <c r="L5" s="1375" t="s">
        <v>5323</v>
      </c>
      <c r="M5" s="1549" t="s">
        <v>851</v>
      </c>
      <c r="N5" s="1511" t="s">
        <v>3587</v>
      </c>
      <c r="O5" s="1511" t="s">
        <v>851</v>
      </c>
      <c r="P5" s="1511" t="s">
        <v>3587</v>
      </c>
      <c r="Q5" s="1512" t="s">
        <v>851</v>
      </c>
      <c r="R5" s="1566"/>
      <c r="S5" s="1569"/>
    </row>
    <row r="6" spans="1:19" s="337" customFormat="1" ht="26.25" x14ac:dyDescent="0.25">
      <c r="A6" s="818"/>
      <c r="B6" s="818"/>
      <c r="C6" s="1548"/>
      <c r="D6" s="1548"/>
      <c r="E6" s="953"/>
      <c r="F6" s="953"/>
      <c r="G6" s="953"/>
      <c r="H6" s="1370"/>
      <c r="I6" s="1370"/>
      <c r="J6" s="1370"/>
      <c r="K6" s="959"/>
      <c r="L6" s="959"/>
      <c r="M6" s="959"/>
      <c r="N6" s="819"/>
      <c r="O6" s="819"/>
      <c r="P6" s="819"/>
      <c r="Q6" s="819"/>
      <c r="R6" s="1390"/>
      <c r="S6" s="819"/>
    </row>
    <row r="7" spans="1:19" ht="69.95" customHeight="1" x14ac:dyDescent="0.25">
      <c r="A7" s="820">
        <v>1.1000000000000001</v>
      </c>
      <c r="B7" s="821" t="s">
        <v>3464</v>
      </c>
      <c r="C7" s="1487"/>
      <c r="D7" s="867" t="s">
        <v>852</v>
      </c>
      <c r="E7" s="954"/>
      <c r="F7" s="954"/>
      <c r="G7" s="954"/>
      <c r="H7" s="1371"/>
      <c r="I7" s="1371"/>
      <c r="J7" s="1371"/>
      <c r="K7" s="960"/>
      <c r="L7" s="960"/>
      <c r="M7" s="960"/>
      <c r="N7" s="823"/>
      <c r="O7" s="823"/>
      <c r="P7" s="823"/>
      <c r="Q7" s="823"/>
      <c r="R7" s="1520" t="s">
        <v>1910</v>
      </c>
      <c r="S7" s="823"/>
    </row>
    <row r="8" spans="1:19" ht="39.950000000000003" customHeight="1" x14ac:dyDescent="0.25">
      <c r="A8" s="820"/>
      <c r="B8" s="821" t="s">
        <v>1683</v>
      </c>
      <c r="C8" s="1488">
        <f>[1]Data!$K$88</f>
        <v>177.77</v>
      </c>
      <c r="D8" s="867" t="s">
        <v>1050</v>
      </c>
      <c r="E8" s="954">
        <f>'SI 2 in 1 ALIYAR '!H30</f>
        <v>54.4</v>
      </c>
      <c r="F8" s="954">
        <f>E8</f>
        <v>54.4</v>
      </c>
      <c r="G8" s="954">
        <f>F8*C8</f>
        <v>9670.69</v>
      </c>
      <c r="H8" s="1371">
        <f>'PC 12 IN 1'!H32</f>
        <v>122</v>
      </c>
      <c r="I8" s="1371">
        <f>H8*2</f>
        <v>244</v>
      </c>
      <c r="J8" s="1371">
        <f>I8*C8</f>
        <v>43375.88</v>
      </c>
      <c r="K8" s="960">
        <f>'4 IN 1 PCHC Aliyar'!H35</f>
        <v>54</v>
      </c>
      <c r="L8" s="960">
        <f>K8*3</f>
        <v>162</v>
      </c>
      <c r="M8" s="960">
        <f>L8*C8</f>
        <v>28798.74</v>
      </c>
      <c r="N8" s="823">
        <f>F8+I8+L8</f>
        <v>460.4</v>
      </c>
      <c r="O8" s="823">
        <f>N8*C8</f>
        <v>81845.31</v>
      </c>
      <c r="P8" s="823">
        <f>Develop!K7</f>
        <v>61.5</v>
      </c>
      <c r="Q8" s="823">
        <f>P8*C8</f>
        <v>10932.86</v>
      </c>
      <c r="R8" s="1390">
        <f>P8+N8</f>
        <v>521.9</v>
      </c>
      <c r="S8" s="823">
        <f t="shared" ref="S8:S71" si="0">R8*C8</f>
        <v>92778.16</v>
      </c>
    </row>
    <row r="9" spans="1:19" hidden="1" x14ac:dyDescent="0.25">
      <c r="A9" s="892"/>
      <c r="B9" s="893" t="s">
        <v>636</v>
      </c>
      <c r="C9" s="894" t="e">
        <f>ROUND(#REF!,2)</f>
        <v>#REF!</v>
      </c>
      <c r="D9" s="895" t="s">
        <v>1050</v>
      </c>
      <c r="E9" s="896"/>
      <c r="F9" s="896">
        <f t="shared" ref="F9:F72" si="1">E9*8</f>
        <v>0</v>
      </c>
      <c r="G9" s="896" t="e">
        <f t="shared" ref="G9:G72" si="2">F9*C9</f>
        <v>#REF!</v>
      </c>
      <c r="H9" s="896"/>
      <c r="I9" s="896"/>
      <c r="J9" s="896" t="e">
        <f t="shared" ref="J9:J72" si="3">H9*C9</f>
        <v>#REF!</v>
      </c>
      <c r="K9" s="896"/>
      <c r="L9" s="896"/>
      <c r="M9" s="896" t="e">
        <f t="shared" ref="M9:M72" si="4">K9*C9</f>
        <v>#REF!</v>
      </c>
      <c r="N9" s="896" t="e">
        <f>#REF!+#REF!+K9+H9+F9</f>
        <v>#REF!</v>
      </c>
      <c r="O9" s="896" t="e">
        <f t="shared" ref="O9:O72" si="5">N9*C9</f>
        <v>#REF!</v>
      </c>
      <c r="P9" s="896">
        <f>Develop!K8</f>
        <v>0</v>
      </c>
      <c r="Q9" s="896" t="e">
        <f t="shared" ref="Q9:Q72" si="6">P9*C9</f>
        <v>#REF!</v>
      </c>
      <c r="R9" s="896" t="e">
        <f t="shared" ref="R9:R72" si="7">N9+P9</f>
        <v>#REF!</v>
      </c>
      <c r="S9" s="896" t="e">
        <f t="shared" si="0"/>
        <v>#REF!</v>
      </c>
    </row>
    <row r="10" spans="1:19" ht="52.5" hidden="1" x14ac:dyDescent="0.25">
      <c r="A10" s="820">
        <v>1.2</v>
      </c>
      <c r="B10" s="821" t="s">
        <v>3505</v>
      </c>
      <c r="C10" s="825"/>
      <c r="D10" s="822"/>
      <c r="E10" s="823"/>
      <c r="F10" s="823">
        <f t="shared" si="1"/>
        <v>0</v>
      </c>
      <c r="G10" s="823">
        <f t="shared" si="2"/>
        <v>0</v>
      </c>
      <c r="H10" s="823"/>
      <c r="I10" s="823"/>
      <c r="J10" s="823">
        <f t="shared" si="3"/>
        <v>0</v>
      </c>
      <c r="K10" s="823"/>
      <c r="L10" s="823"/>
      <c r="M10" s="823">
        <f t="shared" si="4"/>
        <v>0</v>
      </c>
      <c r="N10" s="823" t="e">
        <f>#REF!+#REF!+K10+H10+F10</f>
        <v>#REF!</v>
      </c>
      <c r="O10" s="823" t="e">
        <f t="shared" si="5"/>
        <v>#REF!</v>
      </c>
      <c r="P10" s="823">
        <f>Develop!K9</f>
        <v>0</v>
      </c>
      <c r="Q10" s="823">
        <f t="shared" si="6"/>
        <v>0</v>
      </c>
      <c r="R10" s="823" t="e">
        <f t="shared" si="7"/>
        <v>#REF!</v>
      </c>
      <c r="S10" s="823" t="e">
        <f t="shared" si="0"/>
        <v>#REF!</v>
      </c>
    </row>
    <row r="11" spans="1:19" hidden="1" x14ac:dyDescent="0.25">
      <c r="A11" s="820"/>
      <c r="B11" s="821" t="s">
        <v>1683</v>
      </c>
      <c r="C11" s="825" t="e">
        <f>ROUND(#REF!,2)</f>
        <v>#REF!</v>
      </c>
      <c r="D11" s="822" t="s">
        <v>1050</v>
      </c>
      <c r="E11" s="823"/>
      <c r="F11" s="823">
        <f t="shared" si="1"/>
        <v>0</v>
      </c>
      <c r="G11" s="823" t="e">
        <f t="shared" si="2"/>
        <v>#REF!</v>
      </c>
      <c r="H11" s="823"/>
      <c r="I11" s="823"/>
      <c r="J11" s="823" t="e">
        <f t="shared" si="3"/>
        <v>#REF!</v>
      </c>
      <c r="K11" s="823"/>
      <c r="L11" s="823"/>
      <c r="M11" s="823" t="e">
        <f t="shared" si="4"/>
        <v>#REF!</v>
      </c>
      <c r="N11" s="823" t="e">
        <f>#REF!+#REF!+K11+H11+F11</f>
        <v>#REF!</v>
      </c>
      <c r="O11" s="823" t="e">
        <f t="shared" si="5"/>
        <v>#REF!</v>
      </c>
      <c r="P11" s="823" t="e">
        <f>Develop!#REF!</f>
        <v>#REF!</v>
      </c>
      <c r="Q11" s="823" t="e">
        <f t="shared" si="6"/>
        <v>#REF!</v>
      </c>
      <c r="R11" s="823" t="e">
        <f t="shared" si="7"/>
        <v>#REF!</v>
      </c>
      <c r="S11" s="823" t="e">
        <f t="shared" si="0"/>
        <v>#REF!</v>
      </c>
    </row>
    <row r="12" spans="1:19" hidden="1" x14ac:dyDescent="0.25">
      <c r="A12" s="913"/>
      <c r="B12" s="914" t="s">
        <v>636</v>
      </c>
      <c r="C12" s="915" t="e">
        <f>ROUND(#REF!,2)</f>
        <v>#REF!</v>
      </c>
      <c r="D12" s="916" t="s">
        <v>1050</v>
      </c>
      <c r="E12" s="917"/>
      <c r="F12" s="917">
        <f t="shared" si="1"/>
        <v>0</v>
      </c>
      <c r="G12" s="917" t="e">
        <f t="shared" si="2"/>
        <v>#REF!</v>
      </c>
      <c r="H12" s="917"/>
      <c r="I12" s="917"/>
      <c r="J12" s="917" t="e">
        <f t="shared" si="3"/>
        <v>#REF!</v>
      </c>
      <c r="K12" s="917"/>
      <c r="L12" s="917"/>
      <c r="M12" s="917" t="e">
        <f t="shared" si="4"/>
        <v>#REF!</v>
      </c>
      <c r="N12" s="917" t="e">
        <f>#REF!+#REF!+K12+H12+F12</f>
        <v>#REF!</v>
      </c>
      <c r="O12" s="917" t="e">
        <f t="shared" si="5"/>
        <v>#REF!</v>
      </c>
      <c r="P12" s="917" t="e">
        <f>Develop!#REF!</f>
        <v>#REF!</v>
      </c>
      <c r="Q12" s="917" t="e">
        <f t="shared" si="6"/>
        <v>#REF!</v>
      </c>
      <c r="R12" s="917" t="e">
        <f t="shared" si="7"/>
        <v>#REF!</v>
      </c>
      <c r="S12" s="917" t="e">
        <f t="shared" si="0"/>
        <v>#REF!</v>
      </c>
    </row>
    <row r="13" spans="1:19" ht="69.95" customHeight="1" x14ac:dyDescent="0.25">
      <c r="A13" s="820">
        <v>1.3</v>
      </c>
      <c r="B13" s="821" t="s">
        <v>3465</v>
      </c>
      <c r="C13" s="1488"/>
      <c r="D13" s="867" t="s">
        <v>852</v>
      </c>
      <c r="E13" s="954"/>
      <c r="F13" s="954">
        <f>E13</f>
        <v>0</v>
      </c>
      <c r="G13" s="954">
        <f t="shared" si="2"/>
        <v>0</v>
      </c>
      <c r="H13" s="1371"/>
      <c r="I13" s="1371">
        <f>H13*2</f>
        <v>0</v>
      </c>
      <c r="J13" s="1371">
        <f>I13*C13</f>
        <v>0</v>
      </c>
      <c r="K13" s="960"/>
      <c r="L13" s="960">
        <f>K13*3</f>
        <v>0</v>
      </c>
      <c r="M13" s="960">
        <f>L13*C13</f>
        <v>0</v>
      </c>
      <c r="N13" s="823">
        <f>F13+I13+L13</f>
        <v>0</v>
      </c>
      <c r="O13" s="823">
        <f t="shared" si="5"/>
        <v>0</v>
      </c>
      <c r="P13" s="823"/>
      <c r="Q13" s="823">
        <f t="shared" si="6"/>
        <v>0</v>
      </c>
      <c r="R13" s="1390">
        <f>P13+N13</f>
        <v>0</v>
      </c>
      <c r="S13" s="823">
        <f t="shared" si="0"/>
        <v>0</v>
      </c>
    </row>
    <row r="14" spans="1:19" ht="39.950000000000003" customHeight="1" x14ac:dyDescent="0.25">
      <c r="A14" s="820"/>
      <c r="B14" s="821" t="s">
        <v>1683</v>
      </c>
      <c r="C14" s="1488">
        <f>[1]Data!$K$101</f>
        <v>260.17</v>
      </c>
      <c r="D14" s="867" t="s">
        <v>1050</v>
      </c>
      <c r="E14" s="954">
        <f>'SI 2 in 1 ALIYAR '!H38</f>
        <v>38</v>
      </c>
      <c r="F14" s="954">
        <f>E14</f>
        <v>38</v>
      </c>
      <c r="G14" s="954">
        <f t="shared" si="2"/>
        <v>9886.4599999999991</v>
      </c>
      <c r="H14" s="1371">
        <f>'PC 12 IN 1'!H41</f>
        <v>97.1</v>
      </c>
      <c r="I14" s="1371">
        <f>H14*2</f>
        <v>194.2</v>
      </c>
      <c r="J14" s="1371">
        <f>I14*C14</f>
        <v>50525.01</v>
      </c>
      <c r="K14" s="960">
        <f>'4 IN 1 PCHC Aliyar'!H43</f>
        <v>38.78</v>
      </c>
      <c r="L14" s="960">
        <f>K14*3</f>
        <v>116.34</v>
      </c>
      <c r="M14" s="960">
        <f>L14*C14</f>
        <v>30268.18</v>
      </c>
      <c r="N14" s="823">
        <f>F14+I14+L14</f>
        <v>348.54</v>
      </c>
      <c r="O14" s="823">
        <f t="shared" si="5"/>
        <v>90679.65</v>
      </c>
      <c r="P14" s="823"/>
      <c r="Q14" s="823">
        <f t="shared" si="6"/>
        <v>0</v>
      </c>
      <c r="R14" s="1390">
        <f>P14+N14</f>
        <v>348.54</v>
      </c>
      <c r="S14" s="823">
        <f t="shared" si="0"/>
        <v>90679.65</v>
      </c>
    </row>
    <row r="15" spans="1:19" hidden="1" x14ac:dyDescent="0.25">
      <c r="A15" s="892"/>
      <c r="B15" s="893" t="s">
        <v>636</v>
      </c>
      <c r="C15" s="894" t="e">
        <f>ROUND(#REF!,2)</f>
        <v>#REF!</v>
      </c>
      <c r="D15" s="895" t="s">
        <v>1050</v>
      </c>
      <c r="E15" s="896"/>
      <c r="F15" s="896">
        <f t="shared" si="1"/>
        <v>0</v>
      </c>
      <c r="G15" s="896" t="e">
        <f t="shared" si="2"/>
        <v>#REF!</v>
      </c>
      <c r="H15" s="896"/>
      <c r="I15" s="896"/>
      <c r="J15" s="896" t="e">
        <f t="shared" si="3"/>
        <v>#REF!</v>
      </c>
      <c r="K15" s="896"/>
      <c r="L15" s="896"/>
      <c r="M15" s="896" t="e">
        <f t="shared" si="4"/>
        <v>#REF!</v>
      </c>
      <c r="N15" s="896" t="e">
        <f>#REF!+#REF!+K15+H15+F15</f>
        <v>#REF!</v>
      </c>
      <c r="O15" s="896" t="e">
        <f t="shared" si="5"/>
        <v>#REF!</v>
      </c>
      <c r="P15" s="896" t="e">
        <f>Develop!#REF!</f>
        <v>#REF!</v>
      </c>
      <c r="Q15" s="896" t="e">
        <f t="shared" si="6"/>
        <v>#REF!</v>
      </c>
      <c r="R15" s="896" t="e">
        <f t="shared" si="7"/>
        <v>#REF!</v>
      </c>
      <c r="S15" s="896" t="e">
        <f t="shared" si="0"/>
        <v>#REF!</v>
      </c>
    </row>
    <row r="16" spans="1:19" ht="51.75" hidden="1" x14ac:dyDescent="0.25">
      <c r="A16" s="820">
        <v>1.4</v>
      </c>
      <c r="B16" s="821" t="s">
        <v>3506</v>
      </c>
      <c r="C16" s="825"/>
      <c r="D16" s="822"/>
      <c r="E16" s="823"/>
      <c r="F16" s="823">
        <f t="shared" si="1"/>
        <v>0</v>
      </c>
      <c r="G16" s="823">
        <f t="shared" si="2"/>
        <v>0</v>
      </c>
      <c r="H16" s="823"/>
      <c r="I16" s="823"/>
      <c r="J16" s="823">
        <f t="shared" si="3"/>
        <v>0</v>
      </c>
      <c r="K16" s="823"/>
      <c r="L16" s="823"/>
      <c r="M16" s="823">
        <f t="shared" si="4"/>
        <v>0</v>
      </c>
      <c r="N16" s="823" t="e">
        <f>#REF!+#REF!+K16+H16+F16</f>
        <v>#REF!</v>
      </c>
      <c r="O16" s="823" t="e">
        <f t="shared" si="5"/>
        <v>#REF!</v>
      </c>
      <c r="P16" s="823" t="e">
        <f>Develop!#REF!</f>
        <v>#REF!</v>
      </c>
      <c r="Q16" s="823" t="e">
        <f t="shared" si="6"/>
        <v>#REF!</v>
      </c>
      <c r="R16" s="823" t="e">
        <f t="shared" si="7"/>
        <v>#REF!</v>
      </c>
      <c r="S16" s="823" t="e">
        <f t="shared" si="0"/>
        <v>#REF!</v>
      </c>
    </row>
    <row r="17" spans="1:19" hidden="1" x14ac:dyDescent="0.25">
      <c r="A17" s="820"/>
      <c r="B17" s="821" t="s">
        <v>1683</v>
      </c>
      <c r="C17" s="825" t="e">
        <f>ROUND(#REF!,2)</f>
        <v>#REF!</v>
      </c>
      <c r="D17" s="822" t="s">
        <v>1050</v>
      </c>
      <c r="E17" s="823"/>
      <c r="F17" s="823">
        <f t="shared" si="1"/>
        <v>0</v>
      </c>
      <c r="G17" s="823" t="e">
        <f t="shared" si="2"/>
        <v>#REF!</v>
      </c>
      <c r="H17" s="823"/>
      <c r="I17" s="823"/>
      <c r="J17" s="823" t="e">
        <f t="shared" si="3"/>
        <v>#REF!</v>
      </c>
      <c r="K17" s="823"/>
      <c r="L17" s="823"/>
      <c r="M17" s="823" t="e">
        <f t="shared" si="4"/>
        <v>#REF!</v>
      </c>
      <c r="N17" s="823" t="e">
        <f>#REF!+#REF!+K17+H17+F17</f>
        <v>#REF!</v>
      </c>
      <c r="O17" s="823" t="e">
        <f t="shared" si="5"/>
        <v>#REF!</v>
      </c>
      <c r="P17" s="823">
        <f>Develop!K10</f>
        <v>0</v>
      </c>
      <c r="Q17" s="823" t="e">
        <f t="shared" si="6"/>
        <v>#REF!</v>
      </c>
      <c r="R17" s="823" t="e">
        <f t="shared" si="7"/>
        <v>#REF!</v>
      </c>
      <c r="S17" s="823" t="e">
        <f t="shared" si="0"/>
        <v>#REF!</v>
      </c>
    </row>
    <row r="18" spans="1:19" hidden="1" x14ac:dyDescent="0.25">
      <c r="A18" s="913"/>
      <c r="B18" s="914" t="s">
        <v>636</v>
      </c>
      <c r="C18" s="915" t="e">
        <f>ROUND(#REF!,2)</f>
        <v>#REF!</v>
      </c>
      <c r="D18" s="916" t="s">
        <v>1050</v>
      </c>
      <c r="E18" s="917"/>
      <c r="F18" s="917">
        <f t="shared" si="1"/>
        <v>0</v>
      </c>
      <c r="G18" s="917" t="e">
        <f t="shared" si="2"/>
        <v>#REF!</v>
      </c>
      <c r="H18" s="917"/>
      <c r="I18" s="917"/>
      <c r="J18" s="917" t="e">
        <f t="shared" si="3"/>
        <v>#REF!</v>
      </c>
      <c r="K18" s="917"/>
      <c r="L18" s="917"/>
      <c r="M18" s="917" t="e">
        <f t="shared" si="4"/>
        <v>#REF!</v>
      </c>
      <c r="N18" s="917" t="e">
        <f>#REF!+#REF!+K18+H18+F18</f>
        <v>#REF!</v>
      </c>
      <c r="O18" s="917" t="e">
        <f t="shared" si="5"/>
        <v>#REF!</v>
      </c>
      <c r="P18" s="917">
        <f>Develop!K11</f>
        <v>9.9</v>
      </c>
      <c r="Q18" s="917" t="e">
        <f t="shared" si="6"/>
        <v>#REF!</v>
      </c>
      <c r="R18" s="917" t="e">
        <f t="shared" si="7"/>
        <v>#REF!</v>
      </c>
      <c r="S18" s="917" t="e">
        <f t="shared" si="0"/>
        <v>#REF!</v>
      </c>
    </row>
    <row r="19" spans="1:19" hidden="1" x14ac:dyDescent="0.25">
      <c r="A19" s="892"/>
      <c r="B19" s="893" t="s">
        <v>636</v>
      </c>
      <c r="C19" s="897" t="e">
        <f>ROUND(#REF!,2)</f>
        <v>#REF!</v>
      </c>
      <c r="D19" s="895" t="s">
        <v>1050</v>
      </c>
      <c r="E19" s="896"/>
      <c r="F19" s="896">
        <f t="shared" si="1"/>
        <v>0</v>
      </c>
      <c r="G19" s="896" t="e">
        <f t="shared" si="2"/>
        <v>#REF!</v>
      </c>
      <c r="H19" s="896"/>
      <c r="I19" s="896"/>
      <c r="J19" s="896" t="e">
        <f t="shared" si="3"/>
        <v>#REF!</v>
      </c>
      <c r="K19" s="896"/>
      <c r="L19" s="896"/>
      <c r="M19" s="896" t="e">
        <f t="shared" si="4"/>
        <v>#REF!</v>
      </c>
      <c r="N19" s="896" t="e">
        <f>#REF!+#REF!+K19+H19+F19</f>
        <v>#REF!</v>
      </c>
      <c r="O19" s="896" t="e">
        <f t="shared" si="5"/>
        <v>#REF!</v>
      </c>
      <c r="P19" s="896">
        <f>Develop!K12</f>
        <v>15.4</v>
      </c>
      <c r="Q19" s="896" t="e">
        <f t="shared" si="6"/>
        <v>#REF!</v>
      </c>
      <c r="R19" s="896" t="e">
        <f t="shared" si="7"/>
        <v>#REF!</v>
      </c>
      <c r="S19" s="896" t="e">
        <f t="shared" si="0"/>
        <v>#REF!</v>
      </c>
    </row>
    <row r="20" spans="1:19" hidden="1" x14ac:dyDescent="0.25">
      <c r="A20" s="820"/>
      <c r="B20" s="821" t="s">
        <v>3199</v>
      </c>
      <c r="C20" s="825" t="e">
        <f>ROUND(#REF!,2)</f>
        <v>#REF!</v>
      </c>
      <c r="D20" s="822" t="s">
        <v>1050</v>
      </c>
      <c r="E20" s="823"/>
      <c r="F20" s="823">
        <f t="shared" si="1"/>
        <v>0</v>
      </c>
      <c r="G20" s="823" t="e">
        <f t="shared" si="2"/>
        <v>#REF!</v>
      </c>
      <c r="H20" s="823"/>
      <c r="I20" s="823"/>
      <c r="J20" s="823" t="e">
        <f t="shared" si="3"/>
        <v>#REF!</v>
      </c>
      <c r="K20" s="823"/>
      <c r="L20" s="823"/>
      <c r="M20" s="823" t="e">
        <f t="shared" si="4"/>
        <v>#REF!</v>
      </c>
      <c r="N20" s="823" t="e">
        <f>#REF!+#REF!+K20+H20+F20</f>
        <v>#REF!</v>
      </c>
      <c r="O20" s="823" t="e">
        <f t="shared" si="5"/>
        <v>#REF!</v>
      </c>
      <c r="P20" s="823" t="e">
        <f>Develop!#REF!</f>
        <v>#REF!</v>
      </c>
      <c r="Q20" s="823" t="e">
        <f t="shared" si="6"/>
        <v>#REF!</v>
      </c>
      <c r="R20" s="823" t="e">
        <f t="shared" si="7"/>
        <v>#REF!</v>
      </c>
      <c r="S20" s="823" t="e">
        <f t="shared" si="0"/>
        <v>#REF!</v>
      </c>
    </row>
    <row r="21" spans="1:19" hidden="1" x14ac:dyDescent="0.25">
      <c r="A21" s="913"/>
      <c r="B21" s="914" t="s">
        <v>3200</v>
      </c>
      <c r="C21" s="915" t="e">
        <f>ROUND(#REF!,2)</f>
        <v>#REF!</v>
      </c>
      <c r="D21" s="916" t="s">
        <v>1050</v>
      </c>
      <c r="E21" s="917"/>
      <c r="F21" s="917">
        <f t="shared" si="1"/>
        <v>0</v>
      </c>
      <c r="G21" s="917" t="e">
        <f t="shared" si="2"/>
        <v>#REF!</v>
      </c>
      <c r="H21" s="917"/>
      <c r="I21" s="917"/>
      <c r="J21" s="917" t="e">
        <f t="shared" si="3"/>
        <v>#REF!</v>
      </c>
      <c r="K21" s="917"/>
      <c r="L21" s="917"/>
      <c r="M21" s="917" t="e">
        <f t="shared" si="4"/>
        <v>#REF!</v>
      </c>
      <c r="N21" s="917" t="e">
        <f>#REF!+#REF!+K21+H21+F21</f>
        <v>#REF!</v>
      </c>
      <c r="O21" s="917" t="e">
        <f t="shared" si="5"/>
        <v>#REF!</v>
      </c>
      <c r="P21" s="917">
        <f>Develop!K13</f>
        <v>0</v>
      </c>
      <c r="Q21" s="917" t="e">
        <f t="shared" si="6"/>
        <v>#REF!</v>
      </c>
      <c r="R21" s="917" t="e">
        <f t="shared" si="7"/>
        <v>#REF!</v>
      </c>
      <c r="S21" s="917" t="e">
        <f t="shared" si="0"/>
        <v>#REF!</v>
      </c>
    </row>
    <row r="22" spans="1:19" hidden="1" x14ac:dyDescent="0.25">
      <c r="A22" s="892"/>
      <c r="B22" s="893" t="s">
        <v>636</v>
      </c>
      <c r="C22" s="897" t="e">
        <f>ROUND(#REF!,2)</f>
        <v>#REF!</v>
      </c>
      <c r="D22" s="895" t="s">
        <v>1050</v>
      </c>
      <c r="E22" s="896"/>
      <c r="F22" s="896">
        <f t="shared" si="1"/>
        <v>0</v>
      </c>
      <c r="G22" s="896" t="e">
        <f t="shared" si="2"/>
        <v>#REF!</v>
      </c>
      <c r="H22" s="896"/>
      <c r="I22" s="896"/>
      <c r="J22" s="896" t="e">
        <f t="shared" si="3"/>
        <v>#REF!</v>
      </c>
      <c r="K22" s="896"/>
      <c r="L22" s="896"/>
      <c r="M22" s="896" t="e">
        <f t="shared" si="4"/>
        <v>#REF!</v>
      </c>
      <c r="N22" s="896" t="e">
        <f>#REF!+#REF!+K22+H22+F22</f>
        <v>#REF!</v>
      </c>
      <c r="O22" s="896" t="e">
        <f t="shared" si="5"/>
        <v>#REF!</v>
      </c>
      <c r="P22" s="896">
        <f>Develop!K15</f>
        <v>0</v>
      </c>
      <c r="Q22" s="896" t="e">
        <f t="shared" si="6"/>
        <v>#REF!</v>
      </c>
      <c r="R22" s="896" t="e">
        <f t="shared" si="7"/>
        <v>#REF!</v>
      </c>
      <c r="S22" s="896" t="e">
        <f t="shared" si="0"/>
        <v>#REF!</v>
      </c>
    </row>
    <row r="23" spans="1:19" ht="78.75" hidden="1" x14ac:dyDescent="0.25">
      <c r="A23" s="820">
        <v>1.7</v>
      </c>
      <c r="B23" s="821" t="s">
        <v>3507</v>
      </c>
      <c r="C23" s="825"/>
      <c r="D23" s="822" t="s">
        <v>852</v>
      </c>
      <c r="E23" s="823"/>
      <c r="F23" s="823">
        <f t="shared" si="1"/>
        <v>0</v>
      </c>
      <c r="G23" s="823">
        <f t="shared" si="2"/>
        <v>0</v>
      </c>
      <c r="H23" s="823"/>
      <c r="I23" s="823"/>
      <c r="J23" s="823">
        <f t="shared" si="3"/>
        <v>0</v>
      </c>
      <c r="K23" s="823"/>
      <c r="L23" s="823"/>
      <c r="M23" s="823">
        <f t="shared" si="4"/>
        <v>0</v>
      </c>
      <c r="N23" s="823" t="e">
        <f>#REF!+#REF!+K23+H23+F23</f>
        <v>#REF!</v>
      </c>
      <c r="O23" s="823" t="e">
        <f t="shared" si="5"/>
        <v>#REF!</v>
      </c>
      <c r="P23" s="823">
        <f>Develop!K16</f>
        <v>0</v>
      </c>
      <c r="Q23" s="823">
        <f t="shared" si="6"/>
        <v>0</v>
      </c>
      <c r="R23" s="823" t="e">
        <f t="shared" si="7"/>
        <v>#REF!</v>
      </c>
      <c r="S23" s="823" t="e">
        <f t="shared" si="0"/>
        <v>#REF!</v>
      </c>
    </row>
    <row r="24" spans="1:19" hidden="1" x14ac:dyDescent="0.25">
      <c r="A24" s="820"/>
      <c r="B24" s="821" t="s">
        <v>1683</v>
      </c>
      <c r="C24" s="825" t="e">
        <f>ROUND(#REF!,2)</f>
        <v>#REF!</v>
      </c>
      <c r="D24" s="822" t="s">
        <v>1050</v>
      </c>
      <c r="E24" s="823"/>
      <c r="F24" s="823">
        <f t="shared" si="1"/>
        <v>0</v>
      </c>
      <c r="G24" s="823" t="e">
        <f t="shared" si="2"/>
        <v>#REF!</v>
      </c>
      <c r="H24" s="823"/>
      <c r="I24" s="823"/>
      <c r="J24" s="823" t="e">
        <f t="shared" si="3"/>
        <v>#REF!</v>
      </c>
      <c r="K24" s="823"/>
      <c r="L24" s="823"/>
      <c r="M24" s="823" t="e">
        <f t="shared" si="4"/>
        <v>#REF!</v>
      </c>
      <c r="N24" s="823" t="e">
        <f>#REF!+#REF!+K24+H24+F24</f>
        <v>#REF!</v>
      </c>
      <c r="O24" s="823" t="e">
        <f t="shared" si="5"/>
        <v>#REF!</v>
      </c>
      <c r="P24" s="823">
        <f>Develop!K17</f>
        <v>0</v>
      </c>
      <c r="Q24" s="823" t="e">
        <f t="shared" si="6"/>
        <v>#REF!</v>
      </c>
      <c r="R24" s="823" t="e">
        <f t="shared" si="7"/>
        <v>#REF!</v>
      </c>
      <c r="S24" s="823" t="e">
        <f t="shared" si="0"/>
        <v>#REF!</v>
      </c>
    </row>
    <row r="25" spans="1:19" hidden="1" x14ac:dyDescent="0.25">
      <c r="A25" s="913"/>
      <c r="B25" s="914" t="s">
        <v>636</v>
      </c>
      <c r="C25" s="915" t="e">
        <f>ROUND(#REF!,2)</f>
        <v>#REF!</v>
      </c>
      <c r="D25" s="916" t="s">
        <v>1050</v>
      </c>
      <c r="E25" s="917"/>
      <c r="F25" s="917">
        <f t="shared" si="1"/>
        <v>0</v>
      </c>
      <c r="G25" s="917" t="e">
        <f t="shared" si="2"/>
        <v>#REF!</v>
      </c>
      <c r="H25" s="917"/>
      <c r="I25" s="917"/>
      <c r="J25" s="917" t="e">
        <f t="shared" si="3"/>
        <v>#REF!</v>
      </c>
      <c r="K25" s="917"/>
      <c r="L25" s="917"/>
      <c r="M25" s="917" t="e">
        <f t="shared" si="4"/>
        <v>#REF!</v>
      </c>
      <c r="N25" s="917" t="e">
        <f>#REF!+#REF!+K25+H25+F25</f>
        <v>#REF!</v>
      </c>
      <c r="O25" s="917" t="e">
        <f t="shared" si="5"/>
        <v>#REF!</v>
      </c>
      <c r="P25" s="917">
        <f>Develop!K18</f>
        <v>0</v>
      </c>
      <c r="Q25" s="917" t="e">
        <f t="shared" si="6"/>
        <v>#REF!</v>
      </c>
      <c r="R25" s="917" t="e">
        <f t="shared" si="7"/>
        <v>#REF!</v>
      </c>
      <c r="S25" s="917" t="e">
        <f t="shared" si="0"/>
        <v>#REF!</v>
      </c>
    </row>
    <row r="26" spans="1:19" hidden="1" x14ac:dyDescent="0.25">
      <c r="A26" s="892">
        <v>1.9</v>
      </c>
      <c r="B26" s="893" t="s">
        <v>407</v>
      </c>
      <c r="C26" s="897"/>
      <c r="D26" s="895"/>
      <c r="E26" s="896"/>
      <c r="F26" s="896">
        <f t="shared" si="1"/>
        <v>0</v>
      </c>
      <c r="G26" s="896">
        <f t="shared" si="2"/>
        <v>0</v>
      </c>
      <c r="H26" s="896"/>
      <c r="I26" s="896"/>
      <c r="J26" s="896">
        <f t="shared" si="3"/>
        <v>0</v>
      </c>
      <c r="K26" s="896"/>
      <c r="L26" s="896"/>
      <c r="M26" s="896">
        <f t="shared" si="4"/>
        <v>0</v>
      </c>
      <c r="N26" s="896" t="e">
        <f>#REF!+#REF!+K26+H26+F26</f>
        <v>#REF!</v>
      </c>
      <c r="O26" s="896" t="e">
        <f t="shared" si="5"/>
        <v>#REF!</v>
      </c>
      <c r="P26" s="896">
        <f>Develop!K22</f>
        <v>128</v>
      </c>
      <c r="Q26" s="896">
        <f t="shared" si="6"/>
        <v>0</v>
      </c>
      <c r="R26" s="896" t="e">
        <f t="shared" si="7"/>
        <v>#REF!</v>
      </c>
      <c r="S26" s="896" t="e">
        <f t="shared" si="0"/>
        <v>#REF!</v>
      </c>
    </row>
    <row r="27" spans="1:19" hidden="1" x14ac:dyDescent="0.25">
      <c r="A27" s="820"/>
      <c r="B27" s="821" t="s">
        <v>408</v>
      </c>
      <c r="C27" s="825"/>
      <c r="D27" s="822" t="s">
        <v>718</v>
      </c>
      <c r="E27" s="823"/>
      <c r="F27" s="823">
        <f t="shared" si="1"/>
        <v>0</v>
      </c>
      <c r="G27" s="823">
        <f t="shared" si="2"/>
        <v>0</v>
      </c>
      <c r="H27" s="823"/>
      <c r="I27" s="823"/>
      <c r="J27" s="823">
        <f t="shared" si="3"/>
        <v>0</v>
      </c>
      <c r="K27" s="823"/>
      <c r="L27" s="823"/>
      <c r="M27" s="823">
        <f t="shared" si="4"/>
        <v>0</v>
      </c>
      <c r="N27" s="823" t="e">
        <f>#REF!+#REF!+K27+H27+F27</f>
        <v>#REF!</v>
      </c>
      <c r="O27" s="823" t="e">
        <f t="shared" si="5"/>
        <v>#REF!</v>
      </c>
      <c r="P27" s="823">
        <f>Develop!K23</f>
        <v>0</v>
      </c>
      <c r="Q27" s="823">
        <f t="shared" si="6"/>
        <v>0</v>
      </c>
      <c r="R27" s="823" t="e">
        <f t="shared" si="7"/>
        <v>#REF!</v>
      </c>
      <c r="S27" s="823" t="e">
        <f t="shared" si="0"/>
        <v>#REF!</v>
      </c>
    </row>
    <row r="28" spans="1:19" hidden="1" x14ac:dyDescent="0.25">
      <c r="A28" s="820"/>
      <c r="B28" s="821" t="s">
        <v>409</v>
      </c>
      <c r="C28" s="825"/>
      <c r="D28" s="822" t="s">
        <v>718</v>
      </c>
      <c r="E28" s="823"/>
      <c r="F28" s="823">
        <f t="shared" si="1"/>
        <v>0</v>
      </c>
      <c r="G28" s="823">
        <f t="shared" si="2"/>
        <v>0</v>
      </c>
      <c r="H28" s="823"/>
      <c r="I28" s="823"/>
      <c r="J28" s="823">
        <f t="shared" si="3"/>
        <v>0</v>
      </c>
      <c r="K28" s="823"/>
      <c r="L28" s="823"/>
      <c r="M28" s="823">
        <f t="shared" si="4"/>
        <v>0</v>
      </c>
      <c r="N28" s="823" t="e">
        <f>#REF!+#REF!+K28+H28+F28</f>
        <v>#REF!</v>
      </c>
      <c r="O28" s="823" t="e">
        <f t="shared" si="5"/>
        <v>#REF!</v>
      </c>
      <c r="P28" s="823" t="e">
        <f>Develop!#REF!</f>
        <v>#REF!</v>
      </c>
      <c r="Q28" s="823" t="e">
        <f t="shared" si="6"/>
        <v>#REF!</v>
      </c>
      <c r="R28" s="823" t="e">
        <f t="shared" si="7"/>
        <v>#REF!</v>
      </c>
      <c r="S28" s="823" t="e">
        <f t="shared" si="0"/>
        <v>#REF!</v>
      </c>
    </row>
    <row r="29" spans="1:19" hidden="1" x14ac:dyDescent="0.25">
      <c r="A29" s="820"/>
      <c r="B29" s="821" t="s">
        <v>410</v>
      </c>
      <c r="C29" s="825"/>
      <c r="D29" s="822" t="s">
        <v>718</v>
      </c>
      <c r="E29" s="823"/>
      <c r="F29" s="823">
        <f t="shared" si="1"/>
        <v>0</v>
      </c>
      <c r="G29" s="823">
        <f t="shared" si="2"/>
        <v>0</v>
      </c>
      <c r="H29" s="823"/>
      <c r="I29" s="823"/>
      <c r="J29" s="823">
        <f t="shared" si="3"/>
        <v>0</v>
      </c>
      <c r="K29" s="823"/>
      <c r="L29" s="823"/>
      <c r="M29" s="823">
        <f t="shared" si="4"/>
        <v>0</v>
      </c>
      <c r="N29" s="823" t="e">
        <f>#REF!+#REF!+K29+H29+F29</f>
        <v>#REF!</v>
      </c>
      <c r="O29" s="823" t="e">
        <f t="shared" si="5"/>
        <v>#REF!</v>
      </c>
      <c r="P29" s="823">
        <f>Develop!K24</f>
        <v>0</v>
      </c>
      <c r="Q29" s="823">
        <f t="shared" si="6"/>
        <v>0</v>
      </c>
      <c r="R29" s="823" t="e">
        <f t="shared" si="7"/>
        <v>#REF!</v>
      </c>
      <c r="S29" s="823" t="e">
        <f t="shared" si="0"/>
        <v>#REF!</v>
      </c>
    </row>
    <row r="30" spans="1:19" hidden="1" x14ac:dyDescent="0.25">
      <c r="A30" s="820"/>
      <c r="B30" s="821" t="s">
        <v>1758</v>
      </c>
      <c r="C30" s="825"/>
      <c r="D30" s="822" t="s">
        <v>718</v>
      </c>
      <c r="E30" s="823"/>
      <c r="F30" s="823">
        <f t="shared" si="1"/>
        <v>0</v>
      </c>
      <c r="G30" s="823">
        <f t="shared" si="2"/>
        <v>0</v>
      </c>
      <c r="H30" s="823"/>
      <c r="I30" s="823"/>
      <c r="J30" s="823">
        <f t="shared" si="3"/>
        <v>0</v>
      </c>
      <c r="K30" s="823"/>
      <c r="L30" s="823"/>
      <c r="M30" s="823">
        <f t="shared" si="4"/>
        <v>0</v>
      </c>
      <c r="N30" s="823" t="e">
        <f>#REF!+#REF!+K30+H30+F30</f>
        <v>#REF!</v>
      </c>
      <c r="O30" s="823" t="e">
        <f t="shared" si="5"/>
        <v>#REF!</v>
      </c>
      <c r="P30" s="823" t="e">
        <f>Develop!#REF!</f>
        <v>#REF!</v>
      </c>
      <c r="Q30" s="823" t="e">
        <f t="shared" si="6"/>
        <v>#REF!</v>
      </c>
      <c r="R30" s="823" t="e">
        <f t="shared" si="7"/>
        <v>#REF!</v>
      </c>
      <c r="S30" s="823" t="e">
        <f t="shared" si="0"/>
        <v>#REF!</v>
      </c>
    </row>
    <row r="31" spans="1:19" hidden="1" x14ac:dyDescent="0.25">
      <c r="A31" s="820"/>
      <c r="B31" s="821" t="s">
        <v>1759</v>
      </c>
      <c r="C31" s="825"/>
      <c r="D31" s="822" t="s">
        <v>718</v>
      </c>
      <c r="E31" s="823"/>
      <c r="F31" s="823">
        <f t="shared" si="1"/>
        <v>0</v>
      </c>
      <c r="G31" s="823">
        <f t="shared" si="2"/>
        <v>0</v>
      </c>
      <c r="H31" s="823"/>
      <c r="I31" s="823"/>
      <c r="J31" s="823">
        <f t="shared" si="3"/>
        <v>0</v>
      </c>
      <c r="K31" s="823"/>
      <c r="L31" s="823"/>
      <c r="M31" s="823">
        <f t="shared" si="4"/>
        <v>0</v>
      </c>
      <c r="N31" s="823" t="e">
        <f>#REF!+#REF!+K31+H31+F31</f>
        <v>#REF!</v>
      </c>
      <c r="O31" s="823" t="e">
        <f t="shared" si="5"/>
        <v>#REF!</v>
      </c>
      <c r="P31" s="823">
        <f>Develop!K25</f>
        <v>0</v>
      </c>
      <c r="Q31" s="823">
        <f t="shared" si="6"/>
        <v>0</v>
      </c>
      <c r="R31" s="823" t="e">
        <f t="shared" si="7"/>
        <v>#REF!</v>
      </c>
      <c r="S31" s="823" t="e">
        <f t="shared" si="0"/>
        <v>#REF!</v>
      </c>
    </row>
    <row r="32" spans="1:19" hidden="1" x14ac:dyDescent="0.25">
      <c r="A32" s="913"/>
      <c r="B32" s="914" t="s">
        <v>199</v>
      </c>
      <c r="C32" s="915"/>
      <c r="D32" s="916" t="s">
        <v>718</v>
      </c>
      <c r="E32" s="917"/>
      <c r="F32" s="917">
        <f t="shared" si="1"/>
        <v>0</v>
      </c>
      <c r="G32" s="917">
        <f t="shared" si="2"/>
        <v>0</v>
      </c>
      <c r="H32" s="917"/>
      <c r="I32" s="917"/>
      <c r="J32" s="917">
        <f t="shared" si="3"/>
        <v>0</v>
      </c>
      <c r="K32" s="917"/>
      <c r="L32" s="917"/>
      <c r="M32" s="917">
        <f t="shared" si="4"/>
        <v>0</v>
      </c>
      <c r="N32" s="917" t="e">
        <f>#REF!+#REF!+K32+H32+F32</f>
        <v>#REF!</v>
      </c>
      <c r="O32" s="917" t="e">
        <f t="shared" si="5"/>
        <v>#REF!</v>
      </c>
      <c r="P32" s="917">
        <f>Develop!K26</f>
        <v>0</v>
      </c>
      <c r="Q32" s="917">
        <f t="shared" si="6"/>
        <v>0</v>
      </c>
      <c r="R32" s="917" t="e">
        <f t="shared" si="7"/>
        <v>#REF!</v>
      </c>
      <c r="S32" s="917" t="e">
        <f t="shared" si="0"/>
        <v>#REF!</v>
      </c>
    </row>
    <row r="33" spans="1:19" ht="39.950000000000003" customHeight="1" x14ac:dyDescent="0.25">
      <c r="A33" s="1541">
        <v>2.1</v>
      </c>
      <c r="B33" s="821" t="s">
        <v>802</v>
      </c>
      <c r="C33" s="1488">
        <f>[1]Data!$K$144</f>
        <v>1665.24</v>
      </c>
      <c r="D33" s="867" t="s">
        <v>1050</v>
      </c>
      <c r="E33" s="954">
        <f>'SI 2 in 1 ALIYAR '!H50</f>
        <v>11.2</v>
      </c>
      <c r="F33" s="954">
        <f>E33</f>
        <v>11.2</v>
      </c>
      <c r="G33" s="954">
        <f>F33*C33</f>
        <v>18650.689999999999</v>
      </c>
      <c r="H33" s="1371">
        <f>'PC 12 IN 1'!H54</f>
        <v>26.8</v>
      </c>
      <c r="I33" s="1371">
        <f>H33*2</f>
        <v>53.6</v>
      </c>
      <c r="J33" s="1371">
        <f>I33*C33</f>
        <v>89256.86</v>
      </c>
      <c r="K33" s="960">
        <f>'4 IN 1 PCHC Aliyar'!H77</f>
        <v>13.76</v>
      </c>
      <c r="L33" s="960">
        <f>K33*3</f>
        <v>41.28</v>
      </c>
      <c r="M33" s="960">
        <f>L33*C33</f>
        <v>68741.11</v>
      </c>
      <c r="N33" s="823">
        <f>F33+I33+L33</f>
        <v>106.08</v>
      </c>
      <c r="O33" s="823">
        <f>N33*C33</f>
        <v>176648.66</v>
      </c>
      <c r="P33" s="823">
        <f>Develop!K11</f>
        <v>9.9</v>
      </c>
      <c r="Q33" s="823">
        <f>P33*C33</f>
        <v>16485.88</v>
      </c>
      <c r="R33" s="1390">
        <f>P33+N33</f>
        <v>115.98</v>
      </c>
      <c r="S33" s="823">
        <f>R33*C33</f>
        <v>193134.54</v>
      </c>
    </row>
    <row r="34" spans="1:19" hidden="1" x14ac:dyDescent="0.25">
      <c r="A34" s="892">
        <v>2.2000000000000002</v>
      </c>
      <c r="B34" s="893" t="s">
        <v>200</v>
      </c>
      <c r="C34" s="897" t="e">
        <f>ROUND(#REF!,2)</f>
        <v>#REF!</v>
      </c>
      <c r="D34" s="895" t="s">
        <v>1050</v>
      </c>
      <c r="E34" s="896"/>
      <c r="F34" s="896">
        <f t="shared" si="1"/>
        <v>0</v>
      </c>
      <c r="G34" s="896" t="e">
        <f t="shared" si="2"/>
        <v>#REF!</v>
      </c>
      <c r="H34" s="896"/>
      <c r="I34" s="896"/>
      <c r="J34" s="896" t="e">
        <f t="shared" si="3"/>
        <v>#REF!</v>
      </c>
      <c r="K34" s="896"/>
      <c r="L34" s="896"/>
      <c r="M34" s="896" t="e">
        <f t="shared" si="4"/>
        <v>#REF!</v>
      </c>
      <c r="N34" s="896" t="e">
        <f>#REF!+#REF!+K34+H34+F34</f>
        <v>#REF!</v>
      </c>
      <c r="O34" s="896" t="e">
        <f t="shared" si="5"/>
        <v>#REF!</v>
      </c>
      <c r="P34" s="896">
        <f>Develop!K28</f>
        <v>0</v>
      </c>
      <c r="Q34" s="896" t="e">
        <f t="shared" si="6"/>
        <v>#REF!</v>
      </c>
      <c r="R34" s="896" t="e">
        <f t="shared" si="7"/>
        <v>#REF!</v>
      </c>
      <c r="S34" s="896" t="e">
        <f t="shared" si="0"/>
        <v>#REF!</v>
      </c>
    </row>
    <row r="35" spans="1:19" hidden="1" x14ac:dyDescent="0.25">
      <c r="A35" s="820">
        <v>2.2999999999999998</v>
      </c>
      <c r="B35" s="821" t="s">
        <v>1695</v>
      </c>
      <c r="C35" s="825" t="e">
        <f>ROUND(#REF!,2)</f>
        <v>#REF!</v>
      </c>
      <c r="D35" s="822" t="s">
        <v>1050</v>
      </c>
      <c r="E35" s="823"/>
      <c r="F35" s="823">
        <f t="shared" si="1"/>
        <v>0</v>
      </c>
      <c r="G35" s="823" t="e">
        <f t="shared" si="2"/>
        <v>#REF!</v>
      </c>
      <c r="H35" s="823"/>
      <c r="I35" s="823"/>
      <c r="J35" s="823" t="e">
        <f t="shared" si="3"/>
        <v>#REF!</v>
      </c>
      <c r="K35" s="823"/>
      <c r="L35" s="823"/>
      <c r="M35" s="823" t="e">
        <f t="shared" si="4"/>
        <v>#REF!</v>
      </c>
      <c r="N35" s="823" t="e">
        <f>#REF!+#REF!+K35+H35+F35</f>
        <v>#REF!</v>
      </c>
      <c r="O35" s="823" t="e">
        <f t="shared" si="5"/>
        <v>#REF!</v>
      </c>
      <c r="P35" s="823">
        <f>Develop!K29</f>
        <v>0</v>
      </c>
      <c r="Q35" s="823" t="e">
        <f t="shared" si="6"/>
        <v>#REF!</v>
      </c>
      <c r="R35" s="823" t="e">
        <f t="shared" si="7"/>
        <v>#REF!</v>
      </c>
      <c r="S35" s="823" t="e">
        <f t="shared" si="0"/>
        <v>#REF!</v>
      </c>
    </row>
    <row r="36" spans="1:19" hidden="1" x14ac:dyDescent="0.25">
      <c r="A36" s="820">
        <v>2.4</v>
      </c>
      <c r="B36" s="821" t="s">
        <v>314</v>
      </c>
      <c r="C36" s="825" t="e">
        <f>ROUND(#REF!,2)</f>
        <v>#REF!</v>
      </c>
      <c r="D36" s="822" t="s">
        <v>1050</v>
      </c>
      <c r="E36" s="823"/>
      <c r="F36" s="823">
        <f t="shared" si="1"/>
        <v>0</v>
      </c>
      <c r="G36" s="823" t="e">
        <f t="shared" si="2"/>
        <v>#REF!</v>
      </c>
      <c r="H36" s="823"/>
      <c r="I36" s="823"/>
      <c r="J36" s="823" t="e">
        <f t="shared" si="3"/>
        <v>#REF!</v>
      </c>
      <c r="K36" s="823"/>
      <c r="L36" s="823"/>
      <c r="M36" s="823" t="e">
        <f t="shared" si="4"/>
        <v>#REF!</v>
      </c>
      <c r="N36" s="823" t="e">
        <f>#REF!+#REF!+K36+H36+F36</f>
        <v>#REF!</v>
      </c>
      <c r="O36" s="823" t="e">
        <f t="shared" si="5"/>
        <v>#REF!</v>
      </c>
      <c r="P36" s="823">
        <f>Develop!K30</f>
        <v>0</v>
      </c>
      <c r="Q36" s="823" t="e">
        <f t="shared" si="6"/>
        <v>#REF!</v>
      </c>
      <c r="R36" s="823" t="e">
        <f t="shared" si="7"/>
        <v>#REF!</v>
      </c>
      <c r="S36" s="823" t="e">
        <f t="shared" si="0"/>
        <v>#REF!</v>
      </c>
    </row>
    <row r="37" spans="1:19" hidden="1" x14ac:dyDescent="0.25">
      <c r="A37" s="913">
        <v>2.5</v>
      </c>
      <c r="B37" s="914" t="s">
        <v>316</v>
      </c>
      <c r="C37" s="915" t="e">
        <f>ROUND(#REF!,2)</f>
        <v>#REF!</v>
      </c>
      <c r="D37" s="916" t="s">
        <v>1050</v>
      </c>
      <c r="E37" s="917"/>
      <c r="F37" s="917">
        <f t="shared" si="1"/>
        <v>0</v>
      </c>
      <c r="G37" s="917" t="e">
        <f t="shared" si="2"/>
        <v>#REF!</v>
      </c>
      <c r="H37" s="917"/>
      <c r="I37" s="917"/>
      <c r="J37" s="917" t="e">
        <f t="shared" si="3"/>
        <v>#REF!</v>
      </c>
      <c r="K37" s="917"/>
      <c r="L37" s="917"/>
      <c r="M37" s="917" t="e">
        <f t="shared" si="4"/>
        <v>#REF!</v>
      </c>
      <c r="N37" s="917" t="e">
        <f>#REF!+#REF!+K37+H37+F37</f>
        <v>#REF!</v>
      </c>
      <c r="O37" s="917" t="e">
        <f t="shared" si="5"/>
        <v>#REF!</v>
      </c>
      <c r="P37" s="917">
        <f>Develop!K31</f>
        <v>0</v>
      </c>
      <c r="Q37" s="917" t="e">
        <f t="shared" si="6"/>
        <v>#REF!</v>
      </c>
      <c r="R37" s="917" t="e">
        <f t="shared" si="7"/>
        <v>#REF!</v>
      </c>
      <c r="S37" s="917" t="e">
        <f t="shared" si="0"/>
        <v>#REF!</v>
      </c>
    </row>
    <row r="38" spans="1:19" ht="39.950000000000003" customHeight="1" x14ac:dyDescent="0.25">
      <c r="A38" s="820">
        <v>3.1</v>
      </c>
      <c r="B38" s="821" t="s">
        <v>1621</v>
      </c>
      <c r="C38" s="1488">
        <f>[1]Data!$K$204</f>
        <v>4273.6499999999996</v>
      </c>
      <c r="D38" s="867" t="s">
        <v>1050</v>
      </c>
      <c r="E38" s="954">
        <f>'SI 2 in 1 ALIYAR '!H72</f>
        <v>7.9</v>
      </c>
      <c r="F38" s="954">
        <f t="shared" ref="F38" si="8">E38</f>
        <v>7.9</v>
      </c>
      <c r="G38" s="954">
        <f t="shared" si="2"/>
        <v>33761.839999999997</v>
      </c>
      <c r="H38" s="1371">
        <f>'PC 12 IN 1'!H79</f>
        <v>15.6</v>
      </c>
      <c r="I38" s="1371">
        <f t="shared" ref="I38" si="9">H38*2</f>
        <v>31.2</v>
      </c>
      <c r="J38" s="1371">
        <f t="shared" ref="J38" si="10">I38*C38</f>
        <v>133337.88</v>
      </c>
      <c r="K38" s="960">
        <f>'4 IN 1 PCHC Aliyar'!H112</f>
        <v>6.08</v>
      </c>
      <c r="L38" s="960">
        <f t="shared" ref="L38" si="11">K38*3</f>
        <v>18.239999999999998</v>
      </c>
      <c r="M38" s="960">
        <f t="shared" ref="M38" si="12">L38*C38</f>
        <v>77951.38</v>
      </c>
      <c r="N38" s="823">
        <f t="shared" ref="N38" si="13">F38+I38+L38</f>
        <v>57.34</v>
      </c>
      <c r="O38" s="823">
        <f t="shared" si="5"/>
        <v>245051.09</v>
      </c>
      <c r="P38" s="823">
        <f>Develop!K12</f>
        <v>15.4</v>
      </c>
      <c r="Q38" s="823">
        <f t="shared" si="6"/>
        <v>65814.210000000006</v>
      </c>
      <c r="R38" s="1390">
        <f t="shared" ref="R38" si="14">P38+N38</f>
        <v>72.739999999999995</v>
      </c>
      <c r="S38" s="823">
        <f t="shared" si="0"/>
        <v>310865.3</v>
      </c>
    </row>
    <row r="39" spans="1:19" ht="51" hidden="1" x14ac:dyDescent="0.25">
      <c r="A39" s="892">
        <v>3.4</v>
      </c>
      <c r="B39" s="893" t="s">
        <v>512</v>
      </c>
      <c r="C39" s="897"/>
      <c r="D39" s="895" t="s">
        <v>1589</v>
      </c>
      <c r="E39" s="896"/>
      <c r="F39" s="896">
        <f t="shared" si="1"/>
        <v>0</v>
      </c>
      <c r="G39" s="896">
        <f t="shared" si="2"/>
        <v>0</v>
      </c>
      <c r="H39" s="896"/>
      <c r="I39" s="896"/>
      <c r="J39" s="896">
        <f t="shared" si="3"/>
        <v>0</v>
      </c>
      <c r="K39" s="896"/>
      <c r="L39" s="896"/>
      <c r="M39" s="896">
        <f t="shared" si="4"/>
        <v>0</v>
      </c>
      <c r="N39" s="896" t="e">
        <f>#REF!+#REF!+K39+H39+F39</f>
        <v>#REF!</v>
      </c>
      <c r="O39" s="896" t="e">
        <f t="shared" si="5"/>
        <v>#REF!</v>
      </c>
      <c r="P39" s="896">
        <f>Develop!K37</f>
        <v>0</v>
      </c>
      <c r="Q39" s="896">
        <f t="shared" si="6"/>
        <v>0</v>
      </c>
      <c r="R39" s="896" t="e">
        <f t="shared" si="7"/>
        <v>#REF!</v>
      </c>
      <c r="S39" s="896" t="e">
        <f t="shared" si="0"/>
        <v>#REF!</v>
      </c>
    </row>
    <row r="40" spans="1:19" hidden="1" x14ac:dyDescent="0.25">
      <c r="A40" s="820">
        <v>3.5</v>
      </c>
      <c r="B40" s="821" t="s">
        <v>513</v>
      </c>
      <c r="C40" s="825"/>
      <c r="D40" s="822" t="s">
        <v>1589</v>
      </c>
      <c r="E40" s="823"/>
      <c r="F40" s="823">
        <f t="shared" si="1"/>
        <v>0</v>
      </c>
      <c r="G40" s="823">
        <f t="shared" si="2"/>
        <v>0</v>
      </c>
      <c r="H40" s="823"/>
      <c r="I40" s="823"/>
      <c r="J40" s="823">
        <f t="shared" si="3"/>
        <v>0</v>
      </c>
      <c r="K40" s="823"/>
      <c r="L40" s="823"/>
      <c r="M40" s="823">
        <f t="shared" si="4"/>
        <v>0</v>
      </c>
      <c r="N40" s="823" t="e">
        <f>#REF!+#REF!+K40+H40+F40</f>
        <v>#REF!</v>
      </c>
      <c r="O40" s="823" t="e">
        <f t="shared" si="5"/>
        <v>#REF!</v>
      </c>
      <c r="P40" s="823">
        <f>Develop!K38</f>
        <v>0</v>
      </c>
      <c r="Q40" s="823">
        <f t="shared" si="6"/>
        <v>0</v>
      </c>
      <c r="R40" s="823" t="e">
        <f t="shared" si="7"/>
        <v>#REF!</v>
      </c>
      <c r="S40" s="823" t="e">
        <f t="shared" si="0"/>
        <v>#REF!</v>
      </c>
    </row>
    <row r="41" spans="1:19" ht="102" hidden="1" x14ac:dyDescent="0.25">
      <c r="A41" s="820">
        <v>3.6</v>
      </c>
      <c r="B41" s="821" t="s">
        <v>712</v>
      </c>
      <c r="C41" s="825" t="e">
        <f>ROUND(#REF!,2)</f>
        <v>#REF!</v>
      </c>
      <c r="D41" s="822" t="s">
        <v>1589</v>
      </c>
      <c r="E41" s="823"/>
      <c r="F41" s="823">
        <f t="shared" si="1"/>
        <v>0</v>
      </c>
      <c r="G41" s="823" t="e">
        <f t="shared" si="2"/>
        <v>#REF!</v>
      </c>
      <c r="H41" s="823"/>
      <c r="I41" s="823"/>
      <c r="J41" s="823" t="e">
        <f t="shared" si="3"/>
        <v>#REF!</v>
      </c>
      <c r="K41" s="823"/>
      <c r="L41" s="823"/>
      <c r="M41" s="823" t="e">
        <f t="shared" si="4"/>
        <v>#REF!</v>
      </c>
      <c r="N41" s="823" t="e">
        <f>#REF!+#REF!+K41+H41+F41</f>
        <v>#REF!</v>
      </c>
      <c r="O41" s="823" t="e">
        <f t="shared" si="5"/>
        <v>#REF!</v>
      </c>
      <c r="P41" s="823">
        <f>Develop!K39</f>
        <v>0</v>
      </c>
      <c r="Q41" s="823" t="e">
        <f t="shared" si="6"/>
        <v>#REF!</v>
      </c>
      <c r="R41" s="823" t="e">
        <f t="shared" si="7"/>
        <v>#REF!</v>
      </c>
      <c r="S41" s="823" t="e">
        <f t="shared" si="0"/>
        <v>#REF!</v>
      </c>
    </row>
    <row r="42" spans="1:19" ht="76.5" hidden="1" x14ac:dyDescent="0.25">
      <c r="A42" s="820">
        <v>3.7</v>
      </c>
      <c r="B42" s="821" t="s">
        <v>1622</v>
      </c>
      <c r="C42" s="825" t="e">
        <f>ROUND(#REF!,2)</f>
        <v>#REF!</v>
      </c>
      <c r="D42" s="822" t="s">
        <v>1589</v>
      </c>
      <c r="E42" s="823"/>
      <c r="F42" s="823">
        <f t="shared" si="1"/>
        <v>0</v>
      </c>
      <c r="G42" s="823" t="e">
        <f t="shared" si="2"/>
        <v>#REF!</v>
      </c>
      <c r="H42" s="823"/>
      <c r="I42" s="823"/>
      <c r="J42" s="823" t="e">
        <f t="shared" si="3"/>
        <v>#REF!</v>
      </c>
      <c r="K42" s="823"/>
      <c r="L42" s="823"/>
      <c r="M42" s="823" t="e">
        <f t="shared" si="4"/>
        <v>#REF!</v>
      </c>
      <c r="N42" s="823" t="e">
        <f>#REF!+#REF!+K42+H42+F42</f>
        <v>#REF!</v>
      </c>
      <c r="O42" s="823" t="e">
        <f t="shared" si="5"/>
        <v>#REF!</v>
      </c>
      <c r="P42" s="823">
        <f>Develop!K40</f>
        <v>0</v>
      </c>
      <c r="Q42" s="823" t="e">
        <f t="shared" si="6"/>
        <v>#REF!</v>
      </c>
      <c r="R42" s="823" t="e">
        <f t="shared" si="7"/>
        <v>#REF!</v>
      </c>
      <c r="S42" s="823" t="e">
        <f t="shared" si="0"/>
        <v>#REF!</v>
      </c>
    </row>
    <row r="43" spans="1:19" ht="26.25" hidden="1" x14ac:dyDescent="0.25">
      <c r="A43" s="820">
        <v>4.0999999999999996</v>
      </c>
      <c r="B43" s="826" t="s">
        <v>3508</v>
      </c>
      <c r="C43" s="824" t="e">
        <f>ROUND(#REF!,2)</f>
        <v>#REF!</v>
      </c>
      <c r="D43" s="822" t="s">
        <v>1050</v>
      </c>
      <c r="E43" s="823"/>
      <c r="F43" s="823">
        <f t="shared" si="1"/>
        <v>0</v>
      </c>
      <c r="G43" s="823" t="e">
        <f t="shared" si="2"/>
        <v>#REF!</v>
      </c>
      <c r="H43" s="823"/>
      <c r="I43" s="823"/>
      <c r="J43" s="823" t="e">
        <f t="shared" si="3"/>
        <v>#REF!</v>
      </c>
      <c r="K43" s="823"/>
      <c r="L43" s="823"/>
      <c r="M43" s="823" t="e">
        <f t="shared" si="4"/>
        <v>#REF!</v>
      </c>
      <c r="N43" s="823" t="e">
        <f>#REF!+#REF!+K43+H43+F43</f>
        <v>#REF!</v>
      </c>
      <c r="O43" s="823" t="e">
        <f t="shared" si="5"/>
        <v>#REF!</v>
      </c>
      <c r="P43" s="823">
        <f>Develop!K41</f>
        <v>0</v>
      </c>
      <c r="Q43" s="823" t="e">
        <f t="shared" si="6"/>
        <v>#REF!</v>
      </c>
      <c r="R43" s="823" t="e">
        <f t="shared" si="7"/>
        <v>#REF!</v>
      </c>
      <c r="S43" s="823" t="e">
        <f t="shared" si="0"/>
        <v>#REF!</v>
      </c>
    </row>
    <row r="44" spans="1:19" ht="26.25" hidden="1" x14ac:dyDescent="0.25">
      <c r="A44" s="820">
        <v>4.2</v>
      </c>
      <c r="B44" s="826" t="s">
        <v>3509</v>
      </c>
      <c r="C44" s="824" t="e">
        <f>#REF!</f>
        <v>#REF!</v>
      </c>
      <c r="D44" s="822" t="s">
        <v>1050</v>
      </c>
      <c r="E44" s="823"/>
      <c r="F44" s="823">
        <f t="shared" si="1"/>
        <v>0</v>
      </c>
      <c r="G44" s="823" t="e">
        <f t="shared" si="2"/>
        <v>#REF!</v>
      </c>
      <c r="H44" s="823"/>
      <c r="I44" s="823"/>
      <c r="J44" s="823" t="e">
        <f t="shared" si="3"/>
        <v>#REF!</v>
      </c>
      <c r="K44" s="823"/>
      <c r="L44" s="823"/>
      <c r="M44" s="823" t="e">
        <f t="shared" si="4"/>
        <v>#REF!</v>
      </c>
      <c r="N44" s="823" t="e">
        <f>#REF!+#REF!+K44+H44+F44</f>
        <v>#REF!</v>
      </c>
      <c r="O44" s="823" t="e">
        <f t="shared" si="5"/>
        <v>#REF!</v>
      </c>
      <c r="P44" s="823">
        <f>Develop!K42</f>
        <v>0</v>
      </c>
      <c r="Q44" s="823" t="e">
        <f t="shared" si="6"/>
        <v>#REF!</v>
      </c>
      <c r="R44" s="823" t="e">
        <f t="shared" si="7"/>
        <v>#REF!</v>
      </c>
      <c r="S44" s="823" t="e">
        <f t="shared" si="0"/>
        <v>#REF!</v>
      </c>
    </row>
    <row r="45" spans="1:19" ht="51" hidden="1" x14ac:dyDescent="0.25">
      <c r="A45" s="820">
        <v>5</v>
      </c>
      <c r="B45" s="821" t="s">
        <v>779</v>
      </c>
      <c r="C45" s="824" t="e">
        <f>ROUND(#REF!,2)</f>
        <v>#REF!</v>
      </c>
      <c r="D45" s="822" t="s">
        <v>1050</v>
      </c>
      <c r="E45" s="823"/>
      <c r="F45" s="823">
        <f t="shared" si="1"/>
        <v>0</v>
      </c>
      <c r="G45" s="823" t="e">
        <f t="shared" si="2"/>
        <v>#REF!</v>
      </c>
      <c r="H45" s="823"/>
      <c r="I45" s="823"/>
      <c r="J45" s="823" t="e">
        <f t="shared" si="3"/>
        <v>#REF!</v>
      </c>
      <c r="K45" s="823"/>
      <c r="L45" s="823"/>
      <c r="M45" s="823" t="e">
        <f t="shared" si="4"/>
        <v>#REF!</v>
      </c>
      <c r="N45" s="823" t="e">
        <f>#REF!+#REF!+K45+H45+F45</f>
        <v>#REF!</v>
      </c>
      <c r="O45" s="823" t="e">
        <f t="shared" si="5"/>
        <v>#REF!</v>
      </c>
      <c r="P45" s="823">
        <f>Develop!K43</f>
        <v>0</v>
      </c>
      <c r="Q45" s="823" t="e">
        <f t="shared" si="6"/>
        <v>#REF!</v>
      </c>
      <c r="R45" s="823" t="e">
        <f t="shared" si="7"/>
        <v>#REF!</v>
      </c>
      <c r="S45" s="823" t="e">
        <f t="shared" si="0"/>
        <v>#REF!</v>
      </c>
    </row>
    <row r="46" spans="1:19" ht="77.25" hidden="1" x14ac:dyDescent="0.25">
      <c r="A46" s="913">
        <v>6.1</v>
      </c>
      <c r="B46" s="918" t="s">
        <v>3510</v>
      </c>
      <c r="C46" s="915" t="e">
        <f>#REF!</f>
        <v>#REF!</v>
      </c>
      <c r="D46" s="916" t="s">
        <v>1050</v>
      </c>
      <c r="E46" s="917"/>
      <c r="F46" s="917">
        <f t="shared" si="1"/>
        <v>0</v>
      </c>
      <c r="G46" s="917" t="e">
        <f t="shared" si="2"/>
        <v>#REF!</v>
      </c>
      <c r="H46" s="917"/>
      <c r="I46" s="917"/>
      <c r="J46" s="917" t="e">
        <f t="shared" si="3"/>
        <v>#REF!</v>
      </c>
      <c r="K46" s="917"/>
      <c r="L46" s="917"/>
      <c r="M46" s="917" t="e">
        <f t="shared" si="4"/>
        <v>#REF!</v>
      </c>
      <c r="N46" s="917" t="e">
        <f>#REF!+#REF!+K46+H46+F46</f>
        <v>#REF!</v>
      </c>
      <c r="O46" s="917" t="e">
        <f t="shared" si="5"/>
        <v>#REF!</v>
      </c>
      <c r="P46" s="917" t="e">
        <f>Develop!#REF!</f>
        <v>#REF!</v>
      </c>
      <c r="Q46" s="917" t="e">
        <f t="shared" si="6"/>
        <v>#REF!</v>
      </c>
      <c r="R46" s="917" t="e">
        <f t="shared" si="7"/>
        <v>#REF!</v>
      </c>
      <c r="S46" s="917" t="e">
        <f t="shared" si="0"/>
        <v>#REF!</v>
      </c>
    </row>
    <row r="47" spans="1:19" ht="95.25" customHeight="1" x14ac:dyDescent="0.25">
      <c r="A47" s="820">
        <v>6.2</v>
      </c>
      <c r="B47" s="826" t="s">
        <v>3511</v>
      </c>
      <c r="C47" s="1488">
        <f>[1]Data!$AG$321</f>
        <v>6053.66</v>
      </c>
      <c r="D47" s="867" t="s">
        <v>1050</v>
      </c>
      <c r="E47" s="954">
        <f>'SI 2 in 1 ALIYAR '!H121</f>
        <v>14.51</v>
      </c>
      <c r="F47" s="954">
        <f>E47</f>
        <v>14.51</v>
      </c>
      <c r="G47" s="954">
        <f>F47*C47</f>
        <v>87838.61</v>
      </c>
      <c r="H47" s="1371">
        <f>'PC 12 IN 1'!H105</f>
        <v>34.9</v>
      </c>
      <c r="I47" s="1371">
        <f>H47*2</f>
        <v>69.8</v>
      </c>
      <c r="J47" s="1371">
        <f>I47*C47</f>
        <v>422545.47</v>
      </c>
      <c r="K47" s="960">
        <f>'4 IN 1 PCHC Aliyar'!H181</f>
        <v>14.75</v>
      </c>
      <c r="L47" s="960">
        <f>K47*3</f>
        <v>44.25</v>
      </c>
      <c r="M47" s="960">
        <f>L47*C47</f>
        <v>267874.46000000002</v>
      </c>
      <c r="N47" s="823">
        <f>F47+I47+L47</f>
        <v>128.56</v>
      </c>
      <c r="O47" s="823">
        <f>N47*C47</f>
        <v>778258.53</v>
      </c>
      <c r="P47" s="823">
        <f>Develop!K14</f>
        <v>22.1</v>
      </c>
      <c r="Q47" s="823">
        <f>P47*C47</f>
        <v>133785.89000000001</v>
      </c>
      <c r="R47" s="1390">
        <f>P47+N47</f>
        <v>150.66</v>
      </c>
      <c r="S47" s="823">
        <f>R47*C47</f>
        <v>912044.42</v>
      </c>
    </row>
    <row r="48" spans="1:19" ht="77.25" hidden="1" x14ac:dyDescent="0.25">
      <c r="A48" s="892">
        <v>6.3</v>
      </c>
      <c r="B48" s="898" t="s">
        <v>3512</v>
      </c>
      <c r="C48" s="897"/>
      <c r="D48" s="895" t="s">
        <v>1050</v>
      </c>
      <c r="E48" s="896"/>
      <c r="F48" s="896">
        <f t="shared" si="1"/>
        <v>0</v>
      </c>
      <c r="G48" s="896">
        <f t="shared" si="2"/>
        <v>0</v>
      </c>
      <c r="H48" s="896"/>
      <c r="I48" s="896"/>
      <c r="J48" s="896">
        <f t="shared" si="3"/>
        <v>0</v>
      </c>
      <c r="K48" s="896"/>
      <c r="L48" s="896"/>
      <c r="M48" s="896">
        <f t="shared" si="4"/>
        <v>0</v>
      </c>
      <c r="N48" s="896" t="e">
        <f>#REF!+#REF!+K48+H48+F48</f>
        <v>#REF!</v>
      </c>
      <c r="O48" s="896" t="e">
        <f t="shared" si="5"/>
        <v>#REF!</v>
      </c>
      <c r="P48" s="896">
        <f>Develop!K45</f>
        <v>0</v>
      </c>
      <c r="Q48" s="896">
        <f t="shared" si="6"/>
        <v>0</v>
      </c>
      <c r="R48" s="896" t="e">
        <f t="shared" si="7"/>
        <v>#REF!</v>
      </c>
      <c r="S48" s="896" t="e">
        <f t="shared" si="0"/>
        <v>#REF!</v>
      </c>
    </row>
    <row r="49" spans="1:19" ht="77.25" hidden="1" x14ac:dyDescent="0.25">
      <c r="A49" s="820">
        <v>6.4</v>
      </c>
      <c r="B49" s="826" t="s">
        <v>3513</v>
      </c>
      <c r="C49" s="825"/>
      <c r="D49" s="822" t="s">
        <v>1050</v>
      </c>
      <c r="E49" s="823"/>
      <c r="F49" s="823">
        <f t="shared" si="1"/>
        <v>0</v>
      </c>
      <c r="G49" s="823">
        <f t="shared" si="2"/>
        <v>0</v>
      </c>
      <c r="H49" s="823"/>
      <c r="I49" s="823"/>
      <c r="J49" s="823">
        <f t="shared" si="3"/>
        <v>0</v>
      </c>
      <c r="K49" s="823"/>
      <c r="L49" s="823"/>
      <c r="M49" s="823">
        <f t="shared" si="4"/>
        <v>0</v>
      </c>
      <c r="N49" s="823" t="e">
        <f>#REF!+#REF!+K49+H49+F49</f>
        <v>#REF!</v>
      </c>
      <c r="O49" s="823" t="e">
        <f t="shared" si="5"/>
        <v>#REF!</v>
      </c>
      <c r="P49" s="823">
        <f>Develop!K46</f>
        <v>153.6</v>
      </c>
      <c r="Q49" s="823">
        <f t="shared" si="6"/>
        <v>0</v>
      </c>
      <c r="R49" s="823" t="e">
        <f t="shared" si="7"/>
        <v>#REF!</v>
      </c>
      <c r="S49" s="823" t="e">
        <f t="shared" si="0"/>
        <v>#REF!</v>
      </c>
    </row>
    <row r="50" spans="1:19" ht="77.25" hidden="1" x14ac:dyDescent="0.25">
      <c r="A50" s="820">
        <v>6.5</v>
      </c>
      <c r="B50" s="826" t="s">
        <v>3466</v>
      </c>
      <c r="C50" s="824" t="e">
        <f>#REF!</f>
        <v>#REF!</v>
      </c>
      <c r="D50" s="822" t="s">
        <v>1050</v>
      </c>
      <c r="E50" s="823"/>
      <c r="F50" s="823">
        <f t="shared" si="1"/>
        <v>0</v>
      </c>
      <c r="G50" s="823" t="e">
        <f t="shared" si="2"/>
        <v>#REF!</v>
      </c>
      <c r="H50" s="823"/>
      <c r="I50" s="823"/>
      <c r="J50" s="823" t="e">
        <f t="shared" si="3"/>
        <v>#REF!</v>
      </c>
      <c r="K50" s="823"/>
      <c r="L50" s="823"/>
      <c r="M50" s="823" t="e">
        <f t="shared" si="4"/>
        <v>#REF!</v>
      </c>
      <c r="N50" s="823" t="e">
        <f>#REF!+#REF!+K50+H50+F50</f>
        <v>#REF!</v>
      </c>
      <c r="O50" s="823" t="e">
        <f t="shared" si="5"/>
        <v>#REF!</v>
      </c>
      <c r="P50" s="823" t="e">
        <f>Develop!#REF!</f>
        <v>#REF!</v>
      </c>
      <c r="Q50" s="823" t="e">
        <f t="shared" si="6"/>
        <v>#REF!</v>
      </c>
      <c r="R50" s="823" t="e">
        <f t="shared" si="7"/>
        <v>#REF!</v>
      </c>
      <c r="S50" s="823" t="e">
        <f t="shared" si="0"/>
        <v>#REF!</v>
      </c>
    </row>
    <row r="51" spans="1:19" ht="77.25" hidden="1" x14ac:dyDescent="0.25">
      <c r="A51" s="820">
        <v>6.6</v>
      </c>
      <c r="B51" s="826" t="s">
        <v>3514</v>
      </c>
      <c r="C51" s="825"/>
      <c r="D51" s="822" t="s">
        <v>1050</v>
      </c>
      <c r="E51" s="823"/>
      <c r="F51" s="823">
        <f t="shared" si="1"/>
        <v>0</v>
      </c>
      <c r="G51" s="823">
        <f t="shared" si="2"/>
        <v>0</v>
      </c>
      <c r="H51" s="823"/>
      <c r="I51" s="823"/>
      <c r="J51" s="823">
        <f t="shared" si="3"/>
        <v>0</v>
      </c>
      <c r="K51" s="823"/>
      <c r="L51" s="823"/>
      <c r="M51" s="823">
        <f t="shared" si="4"/>
        <v>0</v>
      </c>
      <c r="N51" s="823" t="e">
        <f>#REF!+#REF!+K51+H51+F51</f>
        <v>#REF!</v>
      </c>
      <c r="O51" s="823" t="e">
        <f t="shared" si="5"/>
        <v>#REF!</v>
      </c>
      <c r="P51" s="823">
        <f>Develop!K47</f>
        <v>0</v>
      </c>
      <c r="Q51" s="823">
        <f t="shared" si="6"/>
        <v>0</v>
      </c>
      <c r="R51" s="823" t="e">
        <f t="shared" si="7"/>
        <v>#REF!</v>
      </c>
      <c r="S51" s="823" t="e">
        <f t="shared" si="0"/>
        <v>#REF!</v>
      </c>
    </row>
    <row r="52" spans="1:19" ht="78" hidden="1" x14ac:dyDescent="0.25">
      <c r="A52" s="913">
        <v>7.1</v>
      </c>
      <c r="B52" s="918" t="s">
        <v>3515</v>
      </c>
      <c r="C52" s="915"/>
      <c r="D52" s="916" t="s">
        <v>1589</v>
      </c>
      <c r="E52" s="917"/>
      <c r="F52" s="917">
        <f t="shared" si="1"/>
        <v>0</v>
      </c>
      <c r="G52" s="917">
        <f t="shared" si="2"/>
        <v>0</v>
      </c>
      <c r="H52" s="917"/>
      <c r="I52" s="917"/>
      <c r="J52" s="917">
        <f t="shared" si="3"/>
        <v>0</v>
      </c>
      <c r="K52" s="917"/>
      <c r="L52" s="917"/>
      <c r="M52" s="917">
        <f t="shared" si="4"/>
        <v>0</v>
      </c>
      <c r="N52" s="917" t="e">
        <f>#REF!+#REF!+K52+H52+F52</f>
        <v>#REF!</v>
      </c>
      <c r="O52" s="917" t="e">
        <f t="shared" si="5"/>
        <v>#REF!</v>
      </c>
      <c r="P52" s="917">
        <f>Develop!K48</f>
        <v>0</v>
      </c>
      <c r="Q52" s="917">
        <f t="shared" si="6"/>
        <v>0</v>
      </c>
      <c r="R52" s="917" t="e">
        <f t="shared" si="7"/>
        <v>#REF!</v>
      </c>
      <c r="S52" s="917" t="e">
        <f t="shared" si="0"/>
        <v>#REF!</v>
      </c>
    </row>
    <row r="53" spans="1:19" ht="51.75" hidden="1" x14ac:dyDescent="0.25">
      <c r="A53" s="892">
        <v>7.3</v>
      </c>
      <c r="B53" s="898" t="s">
        <v>3516</v>
      </c>
      <c r="C53" s="897" t="e">
        <f>ROUND(#REF!,2)</f>
        <v>#REF!</v>
      </c>
      <c r="D53" s="895" t="s">
        <v>1589</v>
      </c>
      <c r="E53" s="896"/>
      <c r="F53" s="896">
        <f t="shared" si="1"/>
        <v>0</v>
      </c>
      <c r="G53" s="896" t="e">
        <f t="shared" si="2"/>
        <v>#REF!</v>
      </c>
      <c r="H53" s="896"/>
      <c r="I53" s="896"/>
      <c r="J53" s="896" t="e">
        <f t="shared" si="3"/>
        <v>#REF!</v>
      </c>
      <c r="K53" s="896"/>
      <c r="L53" s="896"/>
      <c r="M53" s="896" t="e">
        <f t="shared" si="4"/>
        <v>#REF!</v>
      </c>
      <c r="N53" s="896" t="e">
        <f>#REF!+#REF!+K53+H53+F53</f>
        <v>#REF!</v>
      </c>
      <c r="O53" s="896" t="e">
        <f t="shared" si="5"/>
        <v>#REF!</v>
      </c>
      <c r="P53" s="896">
        <f>Develop!K50</f>
        <v>0</v>
      </c>
      <c r="Q53" s="896" t="e">
        <f t="shared" si="6"/>
        <v>#REF!</v>
      </c>
      <c r="R53" s="896" t="e">
        <f t="shared" si="7"/>
        <v>#REF!</v>
      </c>
      <c r="S53" s="896" t="e">
        <f t="shared" si="0"/>
        <v>#REF!</v>
      </c>
    </row>
    <row r="54" spans="1:19" ht="26.25" hidden="1" x14ac:dyDescent="0.25">
      <c r="A54" s="820">
        <v>8.1</v>
      </c>
      <c r="B54" s="826" t="s">
        <v>514</v>
      </c>
      <c r="C54" s="824"/>
      <c r="D54" s="822"/>
      <c r="E54" s="823"/>
      <c r="F54" s="823">
        <f t="shared" si="1"/>
        <v>0</v>
      </c>
      <c r="G54" s="823">
        <f t="shared" si="2"/>
        <v>0</v>
      </c>
      <c r="H54" s="823"/>
      <c r="I54" s="823"/>
      <c r="J54" s="823">
        <f t="shared" si="3"/>
        <v>0</v>
      </c>
      <c r="K54" s="823"/>
      <c r="L54" s="823"/>
      <c r="M54" s="823">
        <f t="shared" si="4"/>
        <v>0</v>
      </c>
      <c r="N54" s="823" t="e">
        <f>#REF!+#REF!+K54+H54+F54</f>
        <v>#REF!</v>
      </c>
      <c r="O54" s="823" t="e">
        <f t="shared" si="5"/>
        <v>#REF!</v>
      </c>
      <c r="P54" s="823">
        <f>Develop!K51</f>
        <v>0</v>
      </c>
      <c r="Q54" s="823">
        <f t="shared" si="6"/>
        <v>0</v>
      </c>
      <c r="R54" s="823" t="e">
        <f t="shared" si="7"/>
        <v>#REF!</v>
      </c>
      <c r="S54" s="823" t="e">
        <f t="shared" si="0"/>
        <v>#REF!</v>
      </c>
    </row>
    <row r="55" spans="1:19" hidden="1" x14ac:dyDescent="0.25">
      <c r="A55" s="820"/>
      <c r="B55" s="821" t="s">
        <v>1084</v>
      </c>
      <c r="C55" s="824" t="e">
        <f>ROUND(#REF!,2)</f>
        <v>#REF!</v>
      </c>
      <c r="D55" s="822" t="s">
        <v>1050</v>
      </c>
      <c r="E55" s="823"/>
      <c r="F55" s="823">
        <f t="shared" si="1"/>
        <v>0</v>
      </c>
      <c r="G55" s="823" t="e">
        <f t="shared" si="2"/>
        <v>#REF!</v>
      </c>
      <c r="H55" s="823"/>
      <c r="I55" s="823"/>
      <c r="J55" s="823" t="e">
        <f t="shared" si="3"/>
        <v>#REF!</v>
      </c>
      <c r="K55" s="823"/>
      <c r="L55" s="823"/>
      <c r="M55" s="823" t="e">
        <f t="shared" si="4"/>
        <v>#REF!</v>
      </c>
      <c r="N55" s="823" t="e">
        <f>#REF!+#REF!+K55+H55+F55</f>
        <v>#REF!</v>
      </c>
      <c r="O55" s="823" t="e">
        <f t="shared" si="5"/>
        <v>#REF!</v>
      </c>
      <c r="P55" s="823">
        <f>Develop!K52</f>
        <v>0</v>
      </c>
      <c r="Q55" s="823" t="e">
        <f t="shared" si="6"/>
        <v>#REF!</v>
      </c>
      <c r="R55" s="823" t="e">
        <f t="shared" si="7"/>
        <v>#REF!</v>
      </c>
      <c r="S55" s="823" t="e">
        <f t="shared" si="0"/>
        <v>#REF!</v>
      </c>
    </row>
    <row r="56" spans="1:19" hidden="1" x14ac:dyDescent="0.25">
      <c r="A56" s="820"/>
      <c r="B56" s="821" t="s">
        <v>1188</v>
      </c>
      <c r="C56" s="824" t="e">
        <f>ROUND(#REF!,2)</f>
        <v>#REF!</v>
      </c>
      <c r="D56" s="822" t="s">
        <v>1050</v>
      </c>
      <c r="E56" s="823"/>
      <c r="F56" s="823">
        <f t="shared" si="1"/>
        <v>0</v>
      </c>
      <c r="G56" s="823" t="e">
        <f t="shared" si="2"/>
        <v>#REF!</v>
      </c>
      <c r="H56" s="823"/>
      <c r="I56" s="823"/>
      <c r="J56" s="823" t="e">
        <f t="shared" si="3"/>
        <v>#REF!</v>
      </c>
      <c r="K56" s="823"/>
      <c r="L56" s="823"/>
      <c r="M56" s="823" t="e">
        <f t="shared" si="4"/>
        <v>#REF!</v>
      </c>
      <c r="N56" s="823" t="e">
        <f>#REF!+#REF!+K56+H56+F56</f>
        <v>#REF!</v>
      </c>
      <c r="O56" s="823" t="e">
        <f t="shared" si="5"/>
        <v>#REF!</v>
      </c>
      <c r="P56" s="823">
        <f>Develop!K53</f>
        <v>0</v>
      </c>
      <c r="Q56" s="823" t="e">
        <f t="shared" si="6"/>
        <v>#REF!</v>
      </c>
      <c r="R56" s="823" t="e">
        <f t="shared" si="7"/>
        <v>#REF!</v>
      </c>
      <c r="S56" s="823" t="e">
        <f t="shared" si="0"/>
        <v>#REF!</v>
      </c>
    </row>
    <row r="57" spans="1:19" hidden="1" x14ac:dyDescent="0.25">
      <c r="A57" s="820"/>
      <c r="B57" s="821" t="s">
        <v>1230</v>
      </c>
      <c r="C57" s="824" t="e">
        <f>ROUND(#REF!,2)</f>
        <v>#REF!</v>
      </c>
      <c r="D57" s="822" t="s">
        <v>1050</v>
      </c>
      <c r="E57" s="823"/>
      <c r="F57" s="823">
        <f t="shared" si="1"/>
        <v>0</v>
      </c>
      <c r="G57" s="823" t="e">
        <f t="shared" si="2"/>
        <v>#REF!</v>
      </c>
      <c r="H57" s="823"/>
      <c r="I57" s="823"/>
      <c r="J57" s="823" t="e">
        <f t="shared" si="3"/>
        <v>#REF!</v>
      </c>
      <c r="K57" s="823"/>
      <c r="L57" s="823"/>
      <c r="M57" s="823" t="e">
        <f t="shared" si="4"/>
        <v>#REF!</v>
      </c>
      <c r="N57" s="823" t="e">
        <f>#REF!+#REF!+K57+H57+F57</f>
        <v>#REF!</v>
      </c>
      <c r="O57" s="823" t="e">
        <f t="shared" si="5"/>
        <v>#REF!</v>
      </c>
      <c r="P57" s="823">
        <f>Develop!K54</f>
        <v>0</v>
      </c>
      <c r="Q57" s="823" t="e">
        <f t="shared" si="6"/>
        <v>#REF!</v>
      </c>
      <c r="R57" s="823" t="e">
        <f t="shared" si="7"/>
        <v>#REF!</v>
      </c>
      <c r="S57" s="823" t="e">
        <f t="shared" si="0"/>
        <v>#REF!</v>
      </c>
    </row>
    <row r="58" spans="1:19" hidden="1" x14ac:dyDescent="0.25">
      <c r="A58" s="820"/>
      <c r="B58" s="821" t="s">
        <v>1138</v>
      </c>
      <c r="C58" s="824" t="e">
        <f>ROUND(#REF!,2)</f>
        <v>#REF!</v>
      </c>
      <c r="D58" s="822" t="s">
        <v>1050</v>
      </c>
      <c r="E58" s="823"/>
      <c r="F58" s="823">
        <f t="shared" si="1"/>
        <v>0</v>
      </c>
      <c r="G58" s="823" t="e">
        <f t="shared" si="2"/>
        <v>#REF!</v>
      </c>
      <c r="H58" s="823"/>
      <c r="I58" s="823"/>
      <c r="J58" s="823" t="e">
        <f t="shared" si="3"/>
        <v>#REF!</v>
      </c>
      <c r="K58" s="823"/>
      <c r="L58" s="823"/>
      <c r="M58" s="823" t="e">
        <f t="shared" si="4"/>
        <v>#REF!</v>
      </c>
      <c r="N58" s="823" t="e">
        <f>#REF!+#REF!+K58+H58+F58</f>
        <v>#REF!</v>
      </c>
      <c r="O58" s="823" t="e">
        <f t="shared" si="5"/>
        <v>#REF!</v>
      </c>
      <c r="P58" s="823" t="e">
        <f>Develop!#REF!</f>
        <v>#REF!</v>
      </c>
      <c r="Q58" s="823" t="e">
        <f t="shared" si="6"/>
        <v>#REF!</v>
      </c>
      <c r="R58" s="823" t="e">
        <f t="shared" si="7"/>
        <v>#REF!</v>
      </c>
      <c r="S58" s="823" t="e">
        <f t="shared" si="0"/>
        <v>#REF!</v>
      </c>
    </row>
    <row r="59" spans="1:19" hidden="1" x14ac:dyDescent="0.25">
      <c r="A59" s="827"/>
      <c r="B59" s="821" t="s">
        <v>943</v>
      </c>
      <c r="C59" s="824" t="e">
        <f>ROUND(#REF!,2)</f>
        <v>#REF!</v>
      </c>
      <c r="D59" s="822" t="s">
        <v>1050</v>
      </c>
      <c r="E59" s="823"/>
      <c r="F59" s="823">
        <f t="shared" si="1"/>
        <v>0</v>
      </c>
      <c r="G59" s="823" t="e">
        <f t="shared" si="2"/>
        <v>#REF!</v>
      </c>
      <c r="H59" s="823"/>
      <c r="I59" s="823"/>
      <c r="J59" s="823" t="e">
        <f t="shared" si="3"/>
        <v>#REF!</v>
      </c>
      <c r="K59" s="823"/>
      <c r="L59" s="823"/>
      <c r="M59" s="823" t="e">
        <f t="shared" si="4"/>
        <v>#REF!</v>
      </c>
      <c r="N59" s="823" t="e">
        <f>#REF!+#REF!+K59+H59+F59</f>
        <v>#REF!</v>
      </c>
      <c r="O59" s="823" t="e">
        <f t="shared" si="5"/>
        <v>#REF!</v>
      </c>
      <c r="P59" s="823" t="e">
        <f>Develop!#REF!</f>
        <v>#REF!</v>
      </c>
      <c r="Q59" s="823" t="e">
        <f t="shared" si="6"/>
        <v>#REF!</v>
      </c>
      <c r="R59" s="823" t="e">
        <f t="shared" si="7"/>
        <v>#REF!</v>
      </c>
      <c r="S59" s="823" t="e">
        <f t="shared" si="0"/>
        <v>#REF!</v>
      </c>
    </row>
    <row r="60" spans="1:19" ht="26.25" hidden="1" x14ac:dyDescent="0.25">
      <c r="A60" s="820">
        <v>8.1999999999999993</v>
      </c>
      <c r="B60" s="826" t="s">
        <v>944</v>
      </c>
      <c r="C60" s="825"/>
      <c r="D60" s="822"/>
      <c r="E60" s="823"/>
      <c r="F60" s="823">
        <f t="shared" si="1"/>
        <v>0</v>
      </c>
      <c r="G60" s="823">
        <f t="shared" si="2"/>
        <v>0</v>
      </c>
      <c r="H60" s="823"/>
      <c r="I60" s="823"/>
      <c r="J60" s="823">
        <f t="shared" si="3"/>
        <v>0</v>
      </c>
      <c r="K60" s="823"/>
      <c r="L60" s="823"/>
      <c r="M60" s="823">
        <f t="shared" si="4"/>
        <v>0</v>
      </c>
      <c r="N60" s="823" t="e">
        <f>#REF!+#REF!+K60+H60+F60</f>
        <v>#REF!</v>
      </c>
      <c r="O60" s="823" t="e">
        <f t="shared" si="5"/>
        <v>#REF!</v>
      </c>
      <c r="P60" s="823" t="e">
        <f>Develop!#REF!</f>
        <v>#REF!</v>
      </c>
      <c r="Q60" s="823" t="e">
        <f t="shared" si="6"/>
        <v>#REF!</v>
      </c>
      <c r="R60" s="823" t="e">
        <f t="shared" si="7"/>
        <v>#REF!</v>
      </c>
      <c r="S60" s="823" t="e">
        <f t="shared" si="0"/>
        <v>#REF!</v>
      </c>
    </row>
    <row r="61" spans="1:19" hidden="1" x14ac:dyDescent="0.25">
      <c r="A61" s="821"/>
      <c r="B61" s="821" t="s">
        <v>1084</v>
      </c>
      <c r="C61" s="825" t="e">
        <f>ROUND(#REF!,2)</f>
        <v>#REF!</v>
      </c>
      <c r="D61" s="822" t="s">
        <v>1050</v>
      </c>
      <c r="E61" s="823"/>
      <c r="F61" s="823">
        <f t="shared" si="1"/>
        <v>0</v>
      </c>
      <c r="G61" s="823" t="e">
        <f t="shared" si="2"/>
        <v>#REF!</v>
      </c>
      <c r="H61" s="823"/>
      <c r="I61" s="823"/>
      <c r="J61" s="823" t="e">
        <f t="shared" si="3"/>
        <v>#REF!</v>
      </c>
      <c r="K61" s="823"/>
      <c r="L61" s="823"/>
      <c r="M61" s="823" t="e">
        <f t="shared" si="4"/>
        <v>#REF!</v>
      </c>
      <c r="N61" s="823" t="e">
        <f>#REF!+#REF!+K61+H61+F61</f>
        <v>#REF!</v>
      </c>
      <c r="O61" s="823" t="e">
        <f t="shared" si="5"/>
        <v>#REF!</v>
      </c>
      <c r="P61" s="823" t="e">
        <f>Develop!#REF!</f>
        <v>#REF!</v>
      </c>
      <c r="Q61" s="823" t="e">
        <f t="shared" si="6"/>
        <v>#REF!</v>
      </c>
      <c r="R61" s="823" t="e">
        <f t="shared" si="7"/>
        <v>#REF!</v>
      </c>
      <c r="S61" s="823" t="e">
        <f t="shared" si="0"/>
        <v>#REF!</v>
      </c>
    </row>
    <row r="62" spans="1:19" hidden="1" x14ac:dyDescent="0.25">
      <c r="A62" s="821"/>
      <c r="B62" s="821" t="s">
        <v>1188</v>
      </c>
      <c r="C62" s="825" t="e">
        <f>ROUND(#REF!,2)</f>
        <v>#REF!</v>
      </c>
      <c r="D62" s="822" t="s">
        <v>1050</v>
      </c>
      <c r="E62" s="823"/>
      <c r="F62" s="823">
        <f t="shared" si="1"/>
        <v>0</v>
      </c>
      <c r="G62" s="823" t="e">
        <f t="shared" si="2"/>
        <v>#REF!</v>
      </c>
      <c r="H62" s="823"/>
      <c r="I62" s="823"/>
      <c r="J62" s="823" t="e">
        <f t="shared" si="3"/>
        <v>#REF!</v>
      </c>
      <c r="K62" s="823"/>
      <c r="L62" s="823"/>
      <c r="M62" s="823" t="e">
        <f t="shared" si="4"/>
        <v>#REF!</v>
      </c>
      <c r="N62" s="823" t="e">
        <f>#REF!+#REF!+K62+H62+F62</f>
        <v>#REF!</v>
      </c>
      <c r="O62" s="823" t="e">
        <f t="shared" si="5"/>
        <v>#REF!</v>
      </c>
      <c r="P62" s="823" t="e">
        <f>Develop!#REF!</f>
        <v>#REF!</v>
      </c>
      <c r="Q62" s="823" t="e">
        <f t="shared" si="6"/>
        <v>#REF!</v>
      </c>
      <c r="R62" s="823" t="e">
        <f t="shared" si="7"/>
        <v>#REF!</v>
      </c>
      <c r="S62" s="823" t="e">
        <f t="shared" si="0"/>
        <v>#REF!</v>
      </c>
    </row>
    <row r="63" spans="1:19" hidden="1" x14ac:dyDescent="0.25">
      <c r="A63" s="821"/>
      <c r="B63" s="821" t="s">
        <v>1230</v>
      </c>
      <c r="C63" s="825" t="e">
        <f>ROUND(#REF!,2)</f>
        <v>#REF!</v>
      </c>
      <c r="D63" s="822" t="s">
        <v>1050</v>
      </c>
      <c r="E63" s="823"/>
      <c r="F63" s="823">
        <f t="shared" si="1"/>
        <v>0</v>
      </c>
      <c r="G63" s="823" t="e">
        <f t="shared" si="2"/>
        <v>#REF!</v>
      </c>
      <c r="H63" s="823"/>
      <c r="I63" s="823"/>
      <c r="J63" s="823" t="e">
        <f t="shared" si="3"/>
        <v>#REF!</v>
      </c>
      <c r="K63" s="823"/>
      <c r="L63" s="823"/>
      <c r="M63" s="823" t="e">
        <f t="shared" si="4"/>
        <v>#REF!</v>
      </c>
      <c r="N63" s="823" t="e">
        <f>#REF!+#REF!+K63+H63+F63</f>
        <v>#REF!</v>
      </c>
      <c r="O63" s="823" t="e">
        <f t="shared" si="5"/>
        <v>#REF!</v>
      </c>
      <c r="P63" s="823" t="e">
        <f>Develop!#REF!</f>
        <v>#REF!</v>
      </c>
      <c r="Q63" s="823" t="e">
        <f t="shared" si="6"/>
        <v>#REF!</v>
      </c>
      <c r="R63" s="823" t="e">
        <f t="shared" si="7"/>
        <v>#REF!</v>
      </c>
      <c r="S63" s="823" t="e">
        <f t="shared" si="0"/>
        <v>#REF!</v>
      </c>
    </row>
    <row r="64" spans="1:19" hidden="1" x14ac:dyDescent="0.25">
      <c r="A64" s="821"/>
      <c r="B64" s="821" t="s">
        <v>1138</v>
      </c>
      <c r="C64" s="825" t="e">
        <f>ROUND(#REF!,2)</f>
        <v>#REF!</v>
      </c>
      <c r="D64" s="822" t="s">
        <v>1050</v>
      </c>
      <c r="E64" s="823"/>
      <c r="F64" s="823">
        <f t="shared" si="1"/>
        <v>0</v>
      </c>
      <c r="G64" s="823" t="e">
        <f t="shared" si="2"/>
        <v>#REF!</v>
      </c>
      <c r="H64" s="823"/>
      <c r="I64" s="823"/>
      <c r="J64" s="823" t="e">
        <f t="shared" si="3"/>
        <v>#REF!</v>
      </c>
      <c r="K64" s="823"/>
      <c r="L64" s="823"/>
      <c r="M64" s="823" t="e">
        <f t="shared" si="4"/>
        <v>#REF!</v>
      </c>
      <c r="N64" s="823" t="e">
        <f>#REF!+#REF!+K64+H64+F64</f>
        <v>#REF!</v>
      </c>
      <c r="O64" s="823" t="e">
        <f t="shared" si="5"/>
        <v>#REF!</v>
      </c>
      <c r="P64" s="823" t="e">
        <f>Develop!#REF!</f>
        <v>#REF!</v>
      </c>
      <c r="Q64" s="823" t="e">
        <f t="shared" si="6"/>
        <v>#REF!</v>
      </c>
      <c r="R64" s="823" t="e">
        <f t="shared" si="7"/>
        <v>#REF!</v>
      </c>
      <c r="S64" s="823" t="e">
        <f t="shared" si="0"/>
        <v>#REF!</v>
      </c>
    </row>
    <row r="65" spans="1:19" hidden="1" x14ac:dyDescent="0.25">
      <c r="A65" s="820"/>
      <c r="B65" s="821" t="s">
        <v>943</v>
      </c>
      <c r="C65" s="825" t="e">
        <f>ROUND(#REF!,2)</f>
        <v>#REF!</v>
      </c>
      <c r="D65" s="822" t="s">
        <v>1050</v>
      </c>
      <c r="E65" s="823"/>
      <c r="F65" s="823">
        <f t="shared" si="1"/>
        <v>0</v>
      </c>
      <c r="G65" s="823" t="e">
        <f t="shared" si="2"/>
        <v>#REF!</v>
      </c>
      <c r="H65" s="823"/>
      <c r="I65" s="823"/>
      <c r="J65" s="823" t="e">
        <f t="shared" si="3"/>
        <v>#REF!</v>
      </c>
      <c r="K65" s="823"/>
      <c r="L65" s="823"/>
      <c r="M65" s="823" t="e">
        <f t="shared" si="4"/>
        <v>#REF!</v>
      </c>
      <c r="N65" s="823" t="e">
        <f>#REF!+#REF!+K65+H65+F65</f>
        <v>#REF!</v>
      </c>
      <c r="O65" s="823" t="e">
        <f t="shared" si="5"/>
        <v>#REF!</v>
      </c>
      <c r="P65" s="823" t="e">
        <f>Develop!#REF!</f>
        <v>#REF!</v>
      </c>
      <c r="Q65" s="823" t="e">
        <f t="shared" si="6"/>
        <v>#REF!</v>
      </c>
      <c r="R65" s="823" t="e">
        <f t="shared" si="7"/>
        <v>#REF!</v>
      </c>
      <c r="S65" s="823" t="e">
        <f t="shared" si="0"/>
        <v>#REF!</v>
      </c>
    </row>
    <row r="66" spans="1:19" hidden="1" x14ac:dyDescent="0.25">
      <c r="A66" s="820"/>
      <c r="B66" s="821" t="s">
        <v>3182</v>
      </c>
      <c r="C66" s="825" t="e">
        <f>ROUND(#REF!,2)</f>
        <v>#REF!</v>
      </c>
      <c r="D66" s="822" t="s">
        <v>1050</v>
      </c>
      <c r="E66" s="823"/>
      <c r="F66" s="823">
        <f t="shared" si="1"/>
        <v>0</v>
      </c>
      <c r="G66" s="823" t="e">
        <f t="shared" si="2"/>
        <v>#REF!</v>
      </c>
      <c r="H66" s="823"/>
      <c r="I66" s="823"/>
      <c r="J66" s="823" t="e">
        <f t="shared" si="3"/>
        <v>#REF!</v>
      </c>
      <c r="K66" s="823"/>
      <c r="L66" s="823"/>
      <c r="M66" s="823" t="e">
        <f t="shared" si="4"/>
        <v>#REF!</v>
      </c>
      <c r="N66" s="823" t="e">
        <f>#REF!+#REF!+K66+H66+F66</f>
        <v>#REF!</v>
      </c>
      <c r="O66" s="823" t="e">
        <f t="shared" si="5"/>
        <v>#REF!</v>
      </c>
      <c r="P66" s="823" t="e">
        <f>Develop!#REF!</f>
        <v>#REF!</v>
      </c>
      <c r="Q66" s="823" t="e">
        <f t="shared" si="6"/>
        <v>#REF!</v>
      </c>
      <c r="R66" s="823" t="e">
        <f t="shared" si="7"/>
        <v>#REF!</v>
      </c>
      <c r="S66" s="823" t="e">
        <f t="shared" si="0"/>
        <v>#REF!</v>
      </c>
    </row>
    <row r="67" spans="1:19" hidden="1" x14ac:dyDescent="0.25">
      <c r="A67" s="820"/>
      <c r="B67" s="821" t="s">
        <v>3183</v>
      </c>
      <c r="C67" s="825" t="e">
        <f>ROUND(#REF!,2)</f>
        <v>#REF!</v>
      </c>
      <c r="D67" s="822" t="s">
        <v>1050</v>
      </c>
      <c r="E67" s="823"/>
      <c r="F67" s="823">
        <f t="shared" si="1"/>
        <v>0</v>
      </c>
      <c r="G67" s="823" t="e">
        <f t="shared" si="2"/>
        <v>#REF!</v>
      </c>
      <c r="H67" s="823"/>
      <c r="I67" s="823"/>
      <c r="J67" s="823" t="e">
        <f t="shared" si="3"/>
        <v>#REF!</v>
      </c>
      <c r="K67" s="823"/>
      <c r="L67" s="823"/>
      <c r="M67" s="823" t="e">
        <f t="shared" si="4"/>
        <v>#REF!</v>
      </c>
      <c r="N67" s="823" t="e">
        <f>#REF!+#REF!+K67+H67+F67</f>
        <v>#REF!</v>
      </c>
      <c r="O67" s="823" t="e">
        <f t="shared" si="5"/>
        <v>#REF!</v>
      </c>
      <c r="P67" s="823" t="e">
        <f>Develop!#REF!</f>
        <v>#REF!</v>
      </c>
      <c r="Q67" s="823" t="e">
        <f t="shared" si="6"/>
        <v>#REF!</v>
      </c>
      <c r="R67" s="823" t="e">
        <f t="shared" si="7"/>
        <v>#REF!</v>
      </c>
      <c r="S67" s="823" t="e">
        <f t="shared" si="0"/>
        <v>#REF!</v>
      </c>
    </row>
    <row r="68" spans="1:19" hidden="1" x14ac:dyDescent="0.25">
      <c r="A68" s="820"/>
      <c r="B68" s="821" t="s">
        <v>3184</v>
      </c>
      <c r="C68" s="825" t="e">
        <f>ROUND(#REF!,2)</f>
        <v>#REF!</v>
      </c>
      <c r="D68" s="822" t="s">
        <v>1050</v>
      </c>
      <c r="E68" s="823"/>
      <c r="F68" s="823">
        <f t="shared" si="1"/>
        <v>0</v>
      </c>
      <c r="G68" s="823" t="e">
        <f t="shared" si="2"/>
        <v>#REF!</v>
      </c>
      <c r="H68" s="823"/>
      <c r="I68" s="823"/>
      <c r="J68" s="823" t="e">
        <f t="shared" si="3"/>
        <v>#REF!</v>
      </c>
      <c r="K68" s="823"/>
      <c r="L68" s="823"/>
      <c r="M68" s="823" t="e">
        <f t="shared" si="4"/>
        <v>#REF!</v>
      </c>
      <c r="N68" s="823" t="e">
        <f>#REF!+#REF!+K68+H68+F68</f>
        <v>#REF!</v>
      </c>
      <c r="O68" s="823" t="e">
        <f t="shared" si="5"/>
        <v>#REF!</v>
      </c>
      <c r="P68" s="823" t="e">
        <f>Develop!#REF!</f>
        <v>#REF!</v>
      </c>
      <c r="Q68" s="823" t="e">
        <f t="shared" si="6"/>
        <v>#REF!</v>
      </c>
      <c r="R68" s="823" t="e">
        <f t="shared" si="7"/>
        <v>#REF!</v>
      </c>
      <c r="S68" s="823" t="e">
        <f t="shared" si="0"/>
        <v>#REF!</v>
      </c>
    </row>
    <row r="69" spans="1:19" hidden="1" x14ac:dyDescent="0.25">
      <c r="A69" s="820"/>
      <c r="B69" s="821" t="s">
        <v>3185</v>
      </c>
      <c r="C69" s="825" t="e">
        <f>ROUND(#REF!,2)</f>
        <v>#REF!</v>
      </c>
      <c r="D69" s="822" t="s">
        <v>1050</v>
      </c>
      <c r="E69" s="823"/>
      <c r="F69" s="823">
        <f t="shared" si="1"/>
        <v>0</v>
      </c>
      <c r="G69" s="823" t="e">
        <f t="shared" si="2"/>
        <v>#REF!</v>
      </c>
      <c r="H69" s="823"/>
      <c r="I69" s="823"/>
      <c r="J69" s="823" t="e">
        <f t="shared" si="3"/>
        <v>#REF!</v>
      </c>
      <c r="K69" s="823"/>
      <c r="L69" s="823"/>
      <c r="M69" s="823" t="e">
        <f t="shared" si="4"/>
        <v>#REF!</v>
      </c>
      <c r="N69" s="823" t="e">
        <f>#REF!+#REF!+K69+H69+F69</f>
        <v>#REF!</v>
      </c>
      <c r="O69" s="823" t="e">
        <f t="shared" si="5"/>
        <v>#REF!</v>
      </c>
      <c r="P69" s="823" t="e">
        <f>Develop!#REF!</f>
        <v>#REF!</v>
      </c>
      <c r="Q69" s="823" t="e">
        <f t="shared" si="6"/>
        <v>#REF!</v>
      </c>
      <c r="R69" s="823" t="e">
        <f t="shared" si="7"/>
        <v>#REF!</v>
      </c>
      <c r="S69" s="823" t="e">
        <f t="shared" si="0"/>
        <v>#REF!</v>
      </c>
    </row>
    <row r="70" spans="1:19" hidden="1" x14ac:dyDescent="0.25">
      <c r="A70" s="820"/>
      <c r="B70" s="821" t="s">
        <v>3186</v>
      </c>
      <c r="C70" s="825" t="e">
        <f>ROUND(#REF!,2)</f>
        <v>#REF!</v>
      </c>
      <c r="D70" s="822" t="s">
        <v>1050</v>
      </c>
      <c r="E70" s="823"/>
      <c r="F70" s="823">
        <f t="shared" si="1"/>
        <v>0</v>
      </c>
      <c r="G70" s="823" t="e">
        <f t="shared" si="2"/>
        <v>#REF!</v>
      </c>
      <c r="H70" s="823"/>
      <c r="I70" s="823"/>
      <c r="J70" s="823" t="e">
        <f t="shared" si="3"/>
        <v>#REF!</v>
      </c>
      <c r="K70" s="823"/>
      <c r="L70" s="823"/>
      <c r="M70" s="823" t="e">
        <f t="shared" si="4"/>
        <v>#REF!</v>
      </c>
      <c r="N70" s="823" t="e">
        <f>#REF!+#REF!+K70+H70+F70</f>
        <v>#REF!</v>
      </c>
      <c r="O70" s="823" t="e">
        <f t="shared" si="5"/>
        <v>#REF!</v>
      </c>
      <c r="P70" s="823" t="e">
        <f>Develop!#REF!</f>
        <v>#REF!</v>
      </c>
      <c r="Q70" s="823" t="e">
        <f t="shared" si="6"/>
        <v>#REF!</v>
      </c>
      <c r="R70" s="823" t="e">
        <f t="shared" si="7"/>
        <v>#REF!</v>
      </c>
      <c r="S70" s="823" t="e">
        <f t="shared" si="0"/>
        <v>#REF!</v>
      </c>
    </row>
    <row r="71" spans="1:19" hidden="1" x14ac:dyDescent="0.25">
      <c r="A71" s="820"/>
      <c r="B71" s="821" t="s">
        <v>3187</v>
      </c>
      <c r="C71" s="825" t="e">
        <f>ROUND(#REF!,2)</f>
        <v>#REF!</v>
      </c>
      <c r="D71" s="822" t="s">
        <v>1050</v>
      </c>
      <c r="E71" s="823"/>
      <c r="F71" s="823">
        <f t="shared" si="1"/>
        <v>0</v>
      </c>
      <c r="G71" s="823" t="e">
        <f t="shared" si="2"/>
        <v>#REF!</v>
      </c>
      <c r="H71" s="823"/>
      <c r="I71" s="823"/>
      <c r="J71" s="823" t="e">
        <f t="shared" si="3"/>
        <v>#REF!</v>
      </c>
      <c r="K71" s="823"/>
      <c r="L71" s="823"/>
      <c r="M71" s="823" t="e">
        <f t="shared" si="4"/>
        <v>#REF!</v>
      </c>
      <c r="N71" s="823" t="e">
        <f>#REF!+#REF!+K71+H71+F71</f>
        <v>#REF!</v>
      </c>
      <c r="O71" s="823" t="e">
        <f t="shared" si="5"/>
        <v>#REF!</v>
      </c>
      <c r="P71" s="823" t="e">
        <f>Develop!#REF!</f>
        <v>#REF!</v>
      </c>
      <c r="Q71" s="823" t="e">
        <f t="shared" si="6"/>
        <v>#REF!</v>
      </c>
      <c r="R71" s="823" t="e">
        <f t="shared" si="7"/>
        <v>#REF!</v>
      </c>
      <c r="S71" s="823" t="e">
        <f t="shared" si="0"/>
        <v>#REF!</v>
      </c>
    </row>
    <row r="72" spans="1:19" hidden="1" x14ac:dyDescent="0.25">
      <c r="A72" s="820"/>
      <c r="B72" s="821" t="s">
        <v>3188</v>
      </c>
      <c r="C72" s="825" t="e">
        <f>ROUND(#REF!,2)</f>
        <v>#REF!</v>
      </c>
      <c r="D72" s="822" t="s">
        <v>1050</v>
      </c>
      <c r="E72" s="823"/>
      <c r="F72" s="823">
        <f t="shared" si="1"/>
        <v>0</v>
      </c>
      <c r="G72" s="823" t="e">
        <f t="shared" si="2"/>
        <v>#REF!</v>
      </c>
      <c r="H72" s="823"/>
      <c r="I72" s="823"/>
      <c r="J72" s="823" t="e">
        <f t="shared" si="3"/>
        <v>#REF!</v>
      </c>
      <c r="K72" s="823"/>
      <c r="L72" s="823"/>
      <c r="M72" s="823" t="e">
        <f t="shared" si="4"/>
        <v>#REF!</v>
      </c>
      <c r="N72" s="823" t="e">
        <f>#REF!+#REF!+K72+H72+F72</f>
        <v>#REF!</v>
      </c>
      <c r="O72" s="823" t="e">
        <f t="shared" si="5"/>
        <v>#REF!</v>
      </c>
      <c r="P72" s="823" t="e">
        <f>Develop!#REF!</f>
        <v>#REF!</v>
      </c>
      <c r="Q72" s="823" t="e">
        <f t="shared" si="6"/>
        <v>#REF!</v>
      </c>
      <c r="R72" s="823" t="e">
        <f t="shared" si="7"/>
        <v>#REF!</v>
      </c>
      <c r="S72" s="823" t="e">
        <f t="shared" ref="S72:S135" si="15">R72*C72</f>
        <v>#REF!</v>
      </c>
    </row>
    <row r="73" spans="1:19" hidden="1" x14ac:dyDescent="0.25">
      <c r="A73" s="820"/>
      <c r="B73" s="821" t="s">
        <v>3189</v>
      </c>
      <c r="C73" s="825" t="e">
        <f>ROUND(#REF!,2)</f>
        <v>#REF!</v>
      </c>
      <c r="D73" s="822" t="s">
        <v>1050</v>
      </c>
      <c r="E73" s="823"/>
      <c r="F73" s="823">
        <f t="shared" ref="F73:F136" si="16">E73*8</f>
        <v>0</v>
      </c>
      <c r="G73" s="823" t="e">
        <f t="shared" ref="G73:G136" si="17">F73*C73</f>
        <v>#REF!</v>
      </c>
      <c r="H73" s="823"/>
      <c r="I73" s="823"/>
      <c r="J73" s="823" t="e">
        <f t="shared" ref="J73:J136" si="18">H73*C73</f>
        <v>#REF!</v>
      </c>
      <c r="K73" s="823"/>
      <c r="L73" s="823"/>
      <c r="M73" s="823" t="e">
        <f t="shared" ref="M73:M136" si="19">K73*C73</f>
        <v>#REF!</v>
      </c>
      <c r="N73" s="823" t="e">
        <f>#REF!+#REF!+K73+H73+F73</f>
        <v>#REF!</v>
      </c>
      <c r="O73" s="823" t="e">
        <f t="shared" ref="O73:O136" si="20">N73*C73</f>
        <v>#REF!</v>
      </c>
      <c r="P73" s="823" t="e">
        <f>Develop!#REF!</f>
        <v>#REF!</v>
      </c>
      <c r="Q73" s="823" t="e">
        <f t="shared" ref="Q73:Q136" si="21">P73*C73</f>
        <v>#REF!</v>
      </c>
      <c r="R73" s="823" t="e">
        <f t="shared" ref="R73:R136" si="22">N73+P73</f>
        <v>#REF!</v>
      </c>
      <c r="S73" s="823" t="e">
        <f t="shared" si="15"/>
        <v>#REF!</v>
      </c>
    </row>
    <row r="74" spans="1:19" ht="76.5" hidden="1" x14ac:dyDescent="0.25">
      <c r="A74" s="820">
        <v>9.1</v>
      </c>
      <c r="B74" s="821" t="s">
        <v>1896</v>
      </c>
      <c r="C74" s="825"/>
      <c r="D74" s="822"/>
      <c r="E74" s="823"/>
      <c r="F74" s="823">
        <f t="shared" si="16"/>
        <v>0</v>
      </c>
      <c r="G74" s="823">
        <f t="shared" si="17"/>
        <v>0</v>
      </c>
      <c r="H74" s="823"/>
      <c r="I74" s="823"/>
      <c r="J74" s="823">
        <f t="shared" si="18"/>
        <v>0</v>
      </c>
      <c r="K74" s="823"/>
      <c r="L74" s="823"/>
      <c r="M74" s="823">
        <f t="shared" si="19"/>
        <v>0</v>
      </c>
      <c r="N74" s="823" t="e">
        <f>#REF!+#REF!+K74+H74+F74</f>
        <v>#REF!</v>
      </c>
      <c r="O74" s="823" t="e">
        <f t="shared" si="20"/>
        <v>#REF!</v>
      </c>
      <c r="P74" s="823" t="e">
        <f>Develop!#REF!</f>
        <v>#REF!</v>
      </c>
      <c r="Q74" s="823" t="e">
        <f t="shared" si="21"/>
        <v>#REF!</v>
      </c>
      <c r="R74" s="823" t="e">
        <f t="shared" si="22"/>
        <v>#REF!</v>
      </c>
      <c r="S74" s="823" t="e">
        <f t="shared" si="15"/>
        <v>#REF!</v>
      </c>
    </row>
    <row r="75" spans="1:19" hidden="1" x14ac:dyDescent="0.25">
      <c r="A75" s="820"/>
      <c r="B75" s="821" t="s">
        <v>176</v>
      </c>
      <c r="C75" s="825" t="e">
        <f>#REF!</f>
        <v>#REF!</v>
      </c>
      <c r="D75" s="822" t="s">
        <v>1050</v>
      </c>
      <c r="E75" s="823"/>
      <c r="F75" s="823">
        <f t="shared" si="16"/>
        <v>0</v>
      </c>
      <c r="G75" s="823" t="e">
        <f t="shared" si="17"/>
        <v>#REF!</v>
      </c>
      <c r="H75" s="823"/>
      <c r="I75" s="823"/>
      <c r="J75" s="823" t="e">
        <f t="shared" si="18"/>
        <v>#REF!</v>
      </c>
      <c r="K75" s="823"/>
      <c r="L75" s="823"/>
      <c r="M75" s="823" t="e">
        <f t="shared" si="19"/>
        <v>#REF!</v>
      </c>
      <c r="N75" s="823" t="e">
        <f>#REF!+#REF!+K75+H75+F75</f>
        <v>#REF!</v>
      </c>
      <c r="O75" s="823" t="e">
        <f t="shared" si="20"/>
        <v>#REF!</v>
      </c>
      <c r="P75" s="823" t="e">
        <f>Develop!#REF!</f>
        <v>#REF!</v>
      </c>
      <c r="Q75" s="823" t="e">
        <f t="shared" si="21"/>
        <v>#REF!</v>
      </c>
      <c r="R75" s="823" t="e">
        <f t="shared" si="22"/>
        <v>#REF!</v>
      </c>
      <c r="S75" s="823" t="e">
        <f t="shared" si="15"/>
        <v>#REF!</v>
      </c>
    </row>
    <row r="76" spans="1:19" hidden="1" x14ac:dyDescent="0.25">
      <c r="A76" s="820"/>
      <c r="B76" s="821" t="s">
        <v>177</v>
      </c>
      <c r="C76" s="825" t="e">
        <f>#REF!</f>
        <v>#REF!</v>
      </c>
      <c r="D76" s="822" t="s">
        <v>1050</v>
      </c>
      <c r="E76" s="823"/>
      <c r="F76" s="823">
        <f t="shared" si="16"/>
        <v>0</v>
      </c>
      <c r="G76" s="823" t="e">
        <f t="shared" si="17"/>
        <v>#REF!</v>
      </c>
      <c r="H76" s="823"/>
      <c r="I76" s="823"/>
      <c r="J76" s="823" t="e">
        <f t="shared" si="18"/>
        <v>#REF!</v>
      </c>
      <c r="K76" s="823"/>
      <c r="L76" s="823"/>
      <c r="M76" s="823" t="e">
        <f t="shared" si="19"/>
        <v>#REF!</v>
      </c>
      <c r="N76" s="823" t="e">
        <f>#REF!+#REF!+K76+H76+F76</f>
        <v>#REF!</v>
      </c>
      <c r="O76" s="823" t="e">
        <f t="shared" si="20"/>
        <v>#REF!</v>
      </c>
      <c r="P76" s="823" t="e">
        <f>Develop!#REF!</f>
        <v>#REF!</v>
      </c>
      <c r="Q76" s="823" t="e">
        <f t="shared" si="21"/>
        <v>#REF!</v>
      </c>
      <c r="R76" s="823" t="e">
        <f t="shared" si="22"/>
        <v>#REF!</v>
      </c>
      <c r="S76" s="823" t="e">
        <f t="shared" si="15"/>
        <v>#REF!</v>
      </c>
    </row>
    <row r="77" spans="1:19" hidden="1" x14ac:dyDescent="0.25">
      <c r="A77" s="820"/>
      <c r="B77" s="821" t="s">
        <v>178</v>
      </c>
      <c r="C77" s="825" t="e">
        <f>#REF!</f>
        <v>#REF!</v>
      </c>
      <c r="D77" s="822" t="s">
        <v>1050</v>
      </c>
      <c r="E77" s="823"/>
      <c r="F77" s="823">
        <f t="shared" si="16"/>
        <v>0</v>
      </c>
      <c r="G77" s="823" t="e">
        <f t="shared" si="17"/>
        <v>#REF!</v>
      </c>
      <c r="H77" s="823"/>
      <c r="I77" s="823"/>
      <c r="J77" s="823" t="e">
        <f t="shared" si="18"/>
        <v>#REF!</v>
      </c>
      <c r="K77" s="823"/>
      <c r="L77" s="823"/>
      <c r="M77" s="823" t="e">
        <f t="shared" si="19"/>
        <v>#REF!</v>
      </c>
      <c r="N77" s="823" t="e">
        <f>#REF!+#REF!+K77+H77+F77</f>
        <v>#REF!</v>
      </c>
      <c r="O77" s="823" t="e">
        <f t="shared" si="20"/>
        <v>#REF!</v>
      </c>
      <c r="P77" s="823" t="e">
        <f>Develop!#REF!</f>
        <v>#REF!</v>
      </c>
      <c r="Q77" s="823" t="e">
        <f t="shared" si="21"/>
        <v>#REF!</v>
      </c>
      <c r="R77" s="823" t="e">
        <f t="shared" si="22"/>
        <v>#REF!</v>
      </c>
      <c r="S77" s="823" t="e">
        <f t="shared" si="15"/>
        <v>#REF!</v>
      </c>
    </row>
    <row r="78" spans="1:19" hidden="1" x14ac:dyDescent="0.25">
      <c r="A78" s="820"/>
      <c r="B78" s="821" t="s">
        <v>179</v>
      </c>
      <c r="C78" s="825" t="e">
        <f>#REF!</f>
        <v>#REF!</v>
      </c>
      <c r="D78" s="822" t="s">
        <v>1050</v>
      </c>
      <c r="E78" s="823"/>
      <c r="F78" s="823">
        <f t="shared" si="16"/>
        <v>0</v>
      </c>
      <c r="G78" s="823" t="e">
        <f t="shared" si="17"/>
        <v>#REF!</v>
      </c>
      <c r="H78" s="823"/>
      <c r="I78" s="823"/>
      <c r="J78" s="823" t="e">
        <f t="shared" si="18"/>
        <v>#REF!</v>
      </c>
      <c r="K78" s="823"/>
      <c r="L78" s="823"/>
      <c r="M78" s="823" t="e">
        <f t="shared" si="19"/>
        <v>#REF!</v>
      </c>
      <c r="N78" s="823" t="e">
        <f>#REF!+#REF!+K78+H78+F78</f>
        <v>#REF!</v>
      </c>
      <c r="O78" s="823" t="e">
        <f t="shared" si="20"/>
        <v>#REF!</v>
      </c>
      <c r="P78" s="823" t="e">
        <f>Develop!#REF!</f>
        <v>#REF!</v>
      </c>
      <c r="Q78" s="823" t="e">
        <f t="shared" si="21"/>
        <v>#REF!</v>
      </c>
      <c r="R78" s="823" t="e">
        <f t="shared" si="22"/>
        <v>#REF!</v>
      </c>
      <c r="S78" s="823" t="e">
        <f t="shared" si="15"/>
        <v>#REF!</v>
      </c>
    </row>
    <row r="79" spans="1:19" hidden="1" x14ac:dyDescent="0.25">
      <c r="A79" s="913"/>
      <c r="B79" s="914" t="s">
        <v>525</v>
      </c>
      <c r="C79" s="915" t="e">
        <f>#REF!</f>
        <v>#REF!</v>
      </c>
      <c r="D79" s="916" t="s">
        <v>1050</v>
      </c>
      <c r="E79" s="917"/>
      <c r="F79" s="917">
        <f t="shared" si="16"/>
        <v>0</v>
      </c>
      <c r="G79" s="917" t="e">
        <f t="shared" si="17"/>
        <v>#REF!</v>
      </c>
      <c r="H79" s="917"/>
      <c r="I79" s="917"/>
      <c r="J79" s="917" t="e">
        <f t="shared" si="18"/>
        <v>#REF!</v>
      </c>
      <c r="K79" s="917"/>
      <c r="L79" s="917"/>
      <c r="M79" s="917" t="e">
        <f t="shared" si="19"/>
        <v>#REF!</v>
      </c>
      <c r="N79" s="917" t="e">
        <f>#REF!+#REF!+K79+H79+F79</f>
        <v>#REF!</v>
      </c>
      <c r="O79" s="917" t="e">
        <f t="shared" si="20"/>
        <v>#REF!</v>
      </c>
      <c r="P79" s="917" t="e">
        <f>Develop!#REF!</f>
        <v>#REF!</v>
      </c>
      <c r="Q79" s="917" t="e">
        <f t="shared" si="21"/>
        <v>#REF!</v>
      </c>
      <c r="R79" s="917" t="e">
        <f t="shared" si="22"/>
        <v>#REF!</v>
      </c>
      <c r="S79" s="917" t="e">
        <f t="shared" si="15"/>
        <v>#REF!</v>
      </c>
    </row>
    <row r="80" spans="1:19" ht="54" customHeight="1" x14ac:dyDescent="0.25">
      <c r="A80" s="1544">
        <v>9.1999999999999993</v>
      </c>
      <c r="B80" s="1543" t="s">
        <v>4248</v>
      </c>
      <c r="C80" s="915"/>
      <c r="D80" s="916"/>
      <c r="E80" s="917"/>
      <c r="F80" s="917"/>
      <c r="G80" s="917"/>
      <c r="H80" s="917"/>
      <c r="I80" s="917"/>
      <c r="J80" s="917"/>
      <c r="K80" s="917"/>
      <c r="L80" s="917"/>
      <c r="M80" s="917"/>
      <c r="N80" s="917"/>
      <c r="O80" s="917"/>
      <c r="P80" s="917"/>
      <c r="Q80" s="917"/>
      <c r="R80" s="917"/>
      <c r="S80" s="917"/>
    </row>
    <row r="81" spans="1:19" ht="39.950000000000003" customHeight="1" x14ac:dyDescent="0.25">
      <c r="A81" s="820"/>
      <c r="B81" s="821" t="s">
        <v>3201</v>
      </c>
      <c r="C81" s="1488">
        <f>[1]Data!$AG$347</f>
        <v>6057.18</v>
      </c>
      <c r="D81" s="867" t="s">
        <v>1050</v>
      </c>
      <c r="E81" s="954">
        <f>'SI 2 in 1 ALIYAR '!H242</f>
        <v>20.9</v>
      </c>
      <c r="F81" s="954">
        <f t="shared" ref="F81:F85" si="23">E81</f>
        <v>20.9</v>
      </c>
      <c r="G81" s="954">
        <f t="shared" si="17"/>
        <v>126595.06</v>
      </c>
      <c r="H81" s="1371">
        <f>'PC 12 IN 1'!H126</f>
        <v>38.200000000000003</v>
      </c>
      <c r="I81" s="1371">
        <f t="shared" ref="I81:I85" si="24">H81*2</f>
        <v>76.400000000000006</v>
      </c>
      <c r="J81" s="1371">
        <f t="shared" ref="J81:J85" si="25">I81*C81</f>
        <v>462768.55</v>
      </c>
      <c r="K81" s="960">
        <f>'4 IN 1 PCHC Aliyar'!H282</f>
        <v>14</v>
      </c>
      <c r="L81" s="960">
        <f t="shared" ref="L81:L85" si="26">K81*3</f>
        <v>42</v>
      </c>
      <c r="M81" s="960">
        <f t="shared" ref="M81:M85" si="27">L81*C81</f>
        <v>254401.56</v>
      </c>
      <c r="N81" s="823">
        <f t="shared" ref="N81:N85" si="28">F81+I81+L81</f>
        <v>139.30000000000001</v>
      </c>
      <c r="O81" s="823">
        <f t="shared" si="20"/>
        <v>843765.17</v>
      </c>
      <c r="P81" s="823"/>
      <c r="Q81" s="823">
        <f t="shared" si="21"/>
        <v>0</v>
      </c>
      <c r="R81" s="1390">
        <f t="shared" ref="R81:R85" si="29">P81+N81</f>
        <v>139.30000000000001</v>
      </c>
      <c r="S81" s="823">
        <f t="shared" si="15"/>
        <v>843765.17</v>
      </c>
    </row>
    <row r="82" spans="1:19" ht="39.950000000000003" customHeight="1" x14ac:dyDescent="0.25">
      <c r="A82" s="820"/>
      <c r="B82" s="821" t="s">
        <v>177</v>
      </c>
      <c r="C82" s="1488">
        <f>[1]Data!$AG$348</f>
        <v>6176.48</v>
      </c>
      <c r="D82" s="867" t="s">
        <v>1050</v>
      </c>
      <c r="E82" s="954">
        <f>'SI 2 in 1 ALIYAR '!H246</f>
        <v>25.96</v>
      </c>
      <c r="F82" s="954">
        <f t="shared" si="23"/>
        <v>25.96</v>
      </c>
      <c r="G82" s="954">
        <f t="shared" si="17"/>
        <v>160341.42000000001</v>
      </c>
      <c r="H82" s="1371">
        <f>'PC 12 IN 1'!H129</f>
        <v>38.200000000000003</v>
      </c>
      <c r="I82" s="1371">
        <f t="shared" si="24"/>
        <v>76.400000000000006</v>
      </c>
      <c r="J82" s="1371">
        <f t="shared" si="25"/>
        <v>471883.07</v>
      </c>
      <c r="K82" s="960">
        <f>'4 IN 1 PCHC Aliyar'!G291</f>
        <v>13.6</v>
      </c>
      <c r="L82" s="960">
        <f t="shared" si="26"/>
        <v>40.799999999999997</v>
      </c>
      <c r="M82" s="960">
        <f t="shared" si="27"/>
        <v>252000.38</v>
      </c>
      <c r="N82" s="823">
        <f t="shared" si="28"/>
        <v>143.16</v>
      </c>
      <c r="O82" s="823">
        <f t="shared" si="20"/>
        <v>884224.88</v>
      </c>
      <c r="P82" s="823"/>
      <c r="Q82" s="823">
        <f t="shared" si="21"/>
        <v>0</v>
      </c>
      <c r="R82" s="1390">
        <f t="shared" si="29"/>
        <v>143.16</v>
      </c>
      <c r="S82" s="823">
        <f t="shared" si="15"/>
        <v>884224.88</v>
      </c>
    </row>
    <row r="83" spans="1:19" ht="39.950000000000003" customHeight="1" x14ac:dyDescent="0.25">
      <c r="A83" s="820"/>
      <c r="B83" s="821" t="s">
        <v>178</v>
      </c>
      <c r="C83" s="1488">
        <f>[1]Data!$AG$349</f>
        <v>6295.78</v>
      </c>
      <c r="D83" s="867" t="s">
        <v>1050</v>
      </c>
      <c r="E83" s="954">
        <f>'SI 2 in 1 ALIYAR '!H254</f>
        <v>7.2</v>
      </c>
      <c r="F83" s="954">
        <f t="shared" si="23"/>
        <v>7.2</v>
      </c>
      <c r="G83" s="954">
        <f t="shared" si="17"/>
        <v>45329.62</v>
      </c>
      <c r="H83" s="1371">
        <f>'PC 12 IN 1'!H131</f>
        <v>38.200000000000003</v>
      </c>
      <c r="I83" s="1371">
        <f t="shared" si="24"/>
        <v>76.400000000000006</v>
      </c>
      <c r="J83" s="1371">
        <f t="shared" si="25"/>
        <v>480997.59</v>
      </c>
      <c r="K83" s="960">
        <f>'4 IN 1 PCHC Aliyar'!G294</f>
        <v>13.6</v>
      </c>
      <c r="L83" s="960">
        <f t="shared" si="26"/>
        <v>40.799999999999997</v>
      </c>
      <c r="M83" s="960">
        <f t="shared" si="27"/>
        <v>256867.82</v>
      </c>
      <c r="N83" s="823">
        <f t="shared" si="28"/>
        <v>124.4</v>
      </c>
      <c r="O83" s="823">
        <f t="shared" si="20"/>
        <v>783195.03</v>
      </c>
      <c r="P83" s="823"/>
      <c r="Q83" s="823">
        <f t="shared" si="21"/>
        <v>0</v>
      </c>
      <c r="R83" s="1390">
        <f t="shared" si="29"/>
        <v>124.4</v>
      </c>
      <c r="S83" s="823">
        <f t="shared" si="15"/>
        <v>783195.03</v>
      </c>
    </row>
    <row r="84" spans="1:19" ht="39.950000000000003" customHeight="1" x14ac:dyDescent="0.25">
      <c r="A84" s="820"/>
      <c r="B84" s="821" t="s">
        <v>179</v>
      </c>
      <c r="C84" s="1488">
        <f>[1]Data!$AG$350</f>
        <v>6415.08</v>
      </c>
      <c r="D84" s="867" t="s">
        <v>1050</v>
      </c>
      <c r="E84" s="954"/>
      <c r="F84" s="954">
        <f t="shared" si="23"/>
        <v>0</v>
      </c>
      <c r="G84" s="954">
        <f t="shared" si="17"/>
        <v>0</v>
      </c>
      <c r="H84" s="1371">
        <f>'PC 12 IN 1'!H135</f>
        <v>38.200000000000003</v>
      </c>
      <c r="I84" s="1371">
        <f t="shared" si="24"/>
        <v>76.400000000000006</v>
      </c>
      <c r="J84" s="1371">
        <f t="shared" si="25"/>
        <v>490112.11</v>
      </c>
      <c r="K84" s="960">
        <f>'4 IN 1 PCHC Aliyar'!G300</f>
        <v>21</v>
      </c>
      <c r="L84" s="960">
        <f t="shared" si="26"/>
        <v>63</v>
      </c>
      <c r="M84" s="960">
        <f t="shared" si="27"/>
        <v>404150.04</v>
      </c>
      <c r="N84" s="823">
        <f t="shared" si="28"/>
        <v>139.4</v>
      </c>
      <c r="O84" s="823">
        <f t="shared" si="20"/>
        <v>894262.15</v>
      </c>
      <c r="P84" s="823"/>
      <c r="Q84" s="823">
        <f t="shared" si="21"/>
        <v>0</v>
      </c>
      <c r="R84" s="1390">
        <f t="shared" si="29"/>
        <v>139.4</v>
      </c>
      <c r="S84" s="823">
        <f t="shared" si="15"/>
        <v>894262.15</v>
      </c>
    </row>
    <row r="85" spans="1:19" ht="39.950000000000003" customHeight="1" x14ac:dyDescent="0.25">
      <c r="A85" s="820"/>
      <c r="B85" s="821" t="s">
        <v>525</v>
      </c>
      <c r="C85" s="1488">
        <f>[1]Data!$AG$351</f>
        <v>6534.38</v>
      </c>
      <c r="D85" s="867" t="s">
        <v>1050</v>
      </c>
      <c r="E85" s="954"/>
      <c r="F85" s="954">
        <f t="shared" si="23"/>
        <v>0</v>
      </c>
      <c r="G85" s="954">
        <f t="shared" si="17"/>
        <v>0</v>
      </c>
      <c r="H85" s="1371">
        <f>'PC 12 IN 1'!H147</f>
        <v>17.8</v>
      </c>
      <c r="I85" s="1371">
        <f t="shared" si="24"/>
        <v>35.6</v>
      </c>
      <c r="J85" s="1371">
        <f t="shared" si="25"/>
        <v>232623.93</v>
      </c>
      <c r="K85" s="960">
        <f>'4 IN 1 PCHC Aliyar'!G315</f>
        <v>8.1</v>
      </c>
      <c r="L85" s="960">
        <f t="shared" si="26"/>
        <v>24.3</v>
      </c>
      <c r="M85" s="960">
        <f t="shared" si="27"/>
        <v>158785.43</v>
      </c>
      <c r="N85" s="823">
        <f t="shared" si="28"/>
        <v>59.9</v>
      </c>
      <c r="O85" s="823">
        <f t="shared" si="20"/>
        <v>391409.36</v>
      </c>
      <c r="P85" s="823"/>
      <c r="Q85" s="823">
        <f t="shared" si="21"/>
        <v>0</v>
      </c>
      <c r="R85" s="1390">
        <f t="shared" si="29"/>
        <v>59.9</v>
      </c>
      <c r="S85" s="823">
        <f t="shared" si="15"/>
        <v>391409.36</v>
      </c>
    </row>
    <row r="86" spans="1:19" hidden="1" x14ac:dyDescent="0.25">
      <c r="A86" s="892"/>
      <c r="B86" s="893" t="s">
        <v>3182</v>
      </c>
      <c r="C86" s="897" t="e">
        <f>ROUND(#REF!,2)</f>
        <v>#REF!</v>
      </c>
      <c r="D86" s="895" t="s">
        <v>1050</v>
      </c>
      <c r="E86" s="896"/>
      <c r="F86" s="896">
        <f t="shared" si="16"/>
        <v>0</v>
      </c>
      <c r="G86" s="896" t="e">
        <f t="shared" si="17"/>
        <v>#REF!</v>
      </c>
      <c r="H86" s="896"/>
      <c r="I86" s="896"/>
      <c r="J86" s="896" t="e">
        <f t="shared" si="18"/>
        <v>#REF!</v>
      </c>
      <c r="K86" s="896"/>
      <c r="L86" s="896"/>
      <c r="M86" s="896" t="e">
        <f t="shared" si="19"/>
        <v>#REF!</v>
      </c>
      <c r="N86" s="896" t="e">
        <f>#REF!+#REF!+K86+H86+F86</f>
        <v>#REF!</v>
      </c>
      <c r="O86" s="896" t="e">
        <f t="shared" si="20"/>
        <v>#REF!</v>
      </c>
      <c r="P86" s="896" t="e">
        <f>Develop!#REF!</f>
        <v>#REF!</v>
      </c>
      <c r="Q86" s="896" t="e">
        <f t="shared" si="21"/>
        <v>#REF!</v>
      </c>
      <c r="R86" s="896" t="e">
        <f t="shared" si="22"/>
        <v>#REF!</v>
      </c>
      <c r="S86" s="896" t="e">
        <f t="shared" si="15"/>
        <v>#REF!</v>
      </c>
    </row>
    <row r="87" spans="1:19" hidden="1" x14ac:dyDescent="0.25">
      <c r="A87" s="820"/>
      <c r="B87" s="821" t="s">
        <v>3183</v>
      </c>
      <c r="C87" s="825" t="e">
        <f>ROUND(#REF!,2)</f>
        <v>#REF!</v>
      </c>
      <c r="D87" s="822" t="s">
        <v>1050</v>
      </c>
      <c r="E87" s="823"/>
      <c r="F87" s="823">
        <f t="shared" si="16"/>
        <v>0</v>
      </c>
      <c r="G87" s="823" t="e">
        <f t="shared" si="17"/>
        <v>#REF!</v>
      </c>
      <c r="H87" s="823"/>
      <c r="I87" s="823"/>
      <c r="J87" s="823" t="e">
        <f t="shared" si="18"/>
        <v>#REF!</v>
      </c>
      <c r="K87" s="823"/>
      <c r="L87" s="823"/>
      <c r="M87" s="823" t="e">
        <f t="shared" si="19"/>
        <v>#REF!</v>
      </c>
      <c r="N87" s="823" t="e">
        <f>#REF!+#REF!+K87+H87+F87</f>
        <v>#REF!</v>
      </c>
      <c r="O87" s="823" t="e">
        <f t="shared" si="20"/>
        <v>#REF!</v>
      </c>
      <c r="P87" s="823" t="e">
        <f>Develop!#REF!</f>
        <v>#REF!</v>
      </c>
      <c r="Q87" s="823" t="e">
        <f t="shared" si="21"/>
        <v>#REF!</v>
      </c>
      <c r="R87" s="823" t="e">
        <f t="shared" si="22"/>
        <v>#REF!</v>
      </c>
      <c r="S87" s="823" t="e">
        <f t="shared" si="15"/>
        <v>#REF!</v>
      </c>
    </row>
    <row r="88" spans="1:19" hidden="1" x14ac:dyDescent="0.25">
      <c r="A88" s="820"/>
      <c r="B88" s="821" t="s">
        <v>3184</v>
      </c>
      <c r="C88" s="825" t="e">
        <f>ROUND(#REF!,2)</f>
        <v>#REF!</v>
      </c>
      <c r="D88" s="822" t="s">
        <v>1050</v>
      </c>
      <c r="E88" s="823"/>
      <c r="F88" s="823">
        <f t="shared" si="16"/>
        <v>0</v>
      </c>
      <c r="G88" s="823" t="e">
        <f t="shared" si="17"/>
        <v>#REF!</v>
      </c>
      <c r="H88" s="823"/>
      <c r="I88" s="823"/>
      <c r="J88" s="823" t="e">
        <f t="shared" si="18"/>
        <v>#REF!</v>
      </c>
      <c r="K88" s="823"/>
      <c r="L88" s="823"/>
      <c r="M88" s="823" t="e">
        <f t="shared" si="19"/>
        <v>#REF!</v>
      </c>
      <c r="N88" s="823" t="e">
        <f>#REF!+#REF!+K88+H88+F88</f>
        <v>#REF!</v>
      </c>
      <c r="O88" s="823" t="e">
        <f t="shared" si="20"/>
        <v>#REF!</v>
      </c>
      <c r="P88" s="823" t="e">
        <f>Develop!#REF!</f>
        <v>#REF!</v>
      </c>
      <c r="Q88" s="823" t="e">
        <f t="shared" si="21"/>
        <v>#REF!</v>
      </c>
      <c r="R88" s="823" t="e">
        <f t="shared" si="22"/>
        <v>#REF!</v>
      </c>
      <c r="S88" s="823" t="e">
        <f t="shared" si="15"/>
        <v>#REF!</v>
      </c>
    </row>
    <row r="89" spans="1:19" hidden="1" x14ac:dyDescent="0.25">
      <c r="A89" s="820"/>
      <c r="B89" s="821" t="s">
        <v>3185</v>
      </c>
      <c r="C89" s="825" t="e">
        <f>ROUND(#REF!,2)</f>
        <v>#REF!</v>
      </c>
      <c r="D89" s="822" t="s">
        <v>1050</v>
      </c>
      <c r="E89" s="823"/>
      <c r="F89" s="823">
        <f t="shared" si="16"/>
        <v>0</v>
      </c>
      <c r="G89" s="823" t="e">
        <f t="shared" si="17"/>
        <v>#REF!</v>
      </c>
      <c r="H89" s="823"/>
      <c r="I89" s="823"/>
      <c r="J89" s="823" t="e">
        <f t="shared" si="18"/>
        <v>#REF!</v>
      </c>
      <c r="K89" s="823"/>
      <c r="L89" s="823"/>
      <c r="M89" s="823" t="e">
        <f t="shared" si="19"/>
        <v>#REF!</v>
      </c>
      <c r="N89" s="823" t="e">
        <f>#REF!+#REF!+K89+H89+F89</f>
        <v>#REF!</v>
      </c>
      <c r="O89" s="823" t="e">
        <f t="shared" si="20"/>
        <v>#REF!</v>
      </c>
      <c r="P89" s="823" t="e">
        <f>Develop!#REF!</f>
        <v>#REF!</v>
      </c>
      <c r="Q89" s="823" t="e">
        <f t="shared" si="21"/>
        <v>#REF!</v>
      </c>
      <c r="R89" s="823" t="e">
        <f t="shared" si="22"/>
        <v>#REF!</v>
      </c>
      <c r="S89" s="823" t="e">
        <f t="shared" si="15"/>
        <v>#REF!</v>
      </c>
    </row>
    <row r="90" spans="1:19" hidden="1" x14ac:dyDescent="0.25">
      <c r="A90" s="820"/>
      <c r="B90" s="821" t="s">
        <v>3186</v>
      </c>
      <c r="C90" s="825" t="e">
        <f>ROUND(#REF!,2)</f>
        <v>#REF!</v>
      </c>
      <c r="D90" s="822" t="s">
        <v>1050</v>
      </c>
      <c r="E90" s="823"/>
      <c r="F90" s="823">
        <f t="shared" si="16"/>
        <v>0</v>
      </c>
      <c r="G90" s="823" t="e">
        <f t="shared" si="17"/>
        <v>#REF!</v>
      </c>
      <c r="H90" s="823"/>
      <c r="I90" s="823"/>
      <c r="J90" s="823" t="e">
        <f t="shared" si="18"/>
        <v>#REF!</v>
      </c>
      <c r="K90" s="823"/>
      <c r="L90" s="823"/>
      <c r="M90" s="823" t="e">
        <f t="shared" si="19"/>
        <v>#REF!</v>
      </c>
      <c r="N90" s="823" t="e">
        <f>#REF!+#REF!+K90+H90+F90</f>
        <v>#REF!</v>
      </c>
      <c r="O90" s="823" t="e">
        <f t="shared" si="20"/>
        <v>#REF!</v>
      </c>
      <c r="P90" s="823" t="e">
        <f>Develop!#REF!</f>
        <v>#REF!</v>
      </c>
      <c r="Q90" s="823" t="e">
        <f t="shared" si="21"/>
        <v>#REF!</v>
      </c>
      <c r="R90" s="823" t="e">
        <f t="shared" si="22"/>
        <v>#REF!</v>
      </c>
      <c r="S90" s="823" t="e">
        <f t="shared" si="15"/>
        <v>#REF!</v>
      </c>
    </row>
    <row r="91" spans="1:19" hidden="1" x14ac:dyDescent="0.25">
      <c r="A91" s="820"/>
      <c r="B91" s="821" t="s">
        <v>3187</v>
      </c>
      <c r="C91" s="825" t="e">
        <f>ROUND(#REF!,2)</f>
        <v>#REF!</v>
      </c>
      <c r="D91" s="822" t="s">
        <v>1050</v>
      </c>
      <c r="E91" s="823"/>
      <c r="F91" s="823">
        <f t="shared" si="16"/>
        <v>0</v>
      </c>
      <c r="G91" s="823" t="e">
        <f t="shared" si="17"/>
        <v>#REF!</v>
      </c>
      <c r="H91" s="823"/>
      <c r="I91" s="823"/>
      <c r="J91" s="823" t="e">
        <f t="shared" si="18"/>
        <v>#REF!</v>
      </c>
      <c r="K91" s="823"/>
      <c r="L91" s="823"/>
      <c r="M91" s="823" t="e">
        <f t="shared" si="19"/>
        <v>#REF!</v>
      </c>
      <c r="N91" s="823" t="e">
        <f>#REF!+#REF!+K91+H91+F91</f>
        <v>#REF!</v>
      </c>
      <c r="O91" s="823" t="e">
        <f t="shared" si="20"/>
        <v>#REF!</v>
      </c>
      <c r="P91" s="823" t="e">
        <f>Develop!#REF!</f>
        <v>#REF!</v>
      </c>
      <c r="Q91" s="823" t="e">
        <f t="shared" si="21"/>
        <v>#REF!</v>
      </c>
      <c r="R91" s="823" t="e">
        <f t="shared" si="22"/>
        <v>#REF!</v>
      </c>
      <c r="S91" s="823" t="e">
        <f t="shared" si="15"/>
        <v>#REF!</v>
      </c>
    </row>
    <row r="92" spans="1:19" hidden="1" x14ac:dyDescent="0.25">
      <c r="A92" s="820"/>
      <c r="B92" s="821" t="s">
        <v>3188</v>
      </c>
      <c r="C92" s="825" t="e">
        <f>ROUND(#REF!,2)</f>
        <v>#REF!</v>
      </c>
      <c r="D92" s="822" t="s">
        <v>1050</v>
      </c>
      <c r="E92" s="823"/>
      <c r="F92" s="823">
        <f t="shared" si="16"/>
        <v>0</v>
      </c>
      <c r="G92" s="823" t="e">
        <f t="shared" si="17"/>
        <v>#REF!</v>
      </c>
      <c r="H92" s="823"/>
      <c r="I92" s="823"/>
      <c r="J92" s="823" t="e">
        <f t="shared" si="18"/>
        <v>#REF!</v>
      </c>
      <c r="K92" s="823"/>
      <c r="L92" s="823"/>
      <c r="M92" s="823" t="e">
        <f t="shared" si="19"/>
        <v>#REF!</v>
      </c>
      <c r="N92" s="823" t="e">
        <f>#REF!+#REF!+K92+H92+F92</f>
        <v>#REF!</v>
      </c>
      <c r="O92" s="823" t="e">
        <f t="shared" si="20"/>
        <v>#REF!</v>
      </c>
      <c r="P92" s="823" t="e">
        <f>Develop!#REF!</f>
        <v>#REF!</v>
      </c>
      <c r="Q92" s="823" t="e">
        <f t="shared" si="21"/>
        <v>#REF!</v>
      </c>
      <c r="R92" s="823" t="e">
        <f t="shared" si="22"/>
        <v>#REF!</v>
      </c>
      <c r="S92" s="823" t="e">
        <f t="shared" si="15"/>
        <v>#REF!</v>
      </c>
    </row>
    <row r="93" spans="1:19" hidden="1" x14ac:dyDescent="0.25">
      <c r="A93" s="820"/>
      <c r="B93" s="821" t="s">
        <v>3189</v>
      </c>
      <c r="C93" s="825" t="e">
        <f>ROUND(#REF!,2)</f>
        <v>#REF!</v>
      </c>
      <c r="D93" s="822" t="s">
        <v>1050</v>
      </c>
      <c r="E93" s="823"/>
      <c r="F93" s="823">
        <f t="shared" si="16"/>
        <v>0</v>
      </c>
      <c r="G93" s="823" t="e">
        <f t="shared" si="17"/>
        <v>#REF!</v>
      </c>
      <c r="H93" s="823"/>
      <c r="I93" s="823"/>
      <c r="J93" s="823" t="e">
        <f t="shared" si="18"/>
        <v>#REF!</v>
      </c>
      <c r="K93" s="823"/>
      <c r="L93" s="823"/>
      <c r="M93" s="823" t="e">
        <f t="shared" si="19"/>
        <v>#REF!</v>
      </c>
      <c r="N93" s="823" t="e">
        <f>#REF!+#REF!+K93+H93+F93</f>
        <v>#REF!</v>
      </c>
      <c r="O93" s="823" t="e">
        <f t="shared" si="20"/>
        <v>#REF!</v>
      </c>
      <c r="P93" s="823" t="e">
        <f>Develop!#REF!</f>
        <v>#REF!</v>
      </c>
      <c r="Q93" s="823" t="e">
        <f t="shared" si="21"/>
        <v>#REF!</v>
      </c>
      <c r="R93" s="823" t="e">
        <f t="shared" si="22"/>
        <v>#REF!</v>
      </c>
      <c r="S93" s="823" t="e">
        <f t="shared" si="15"/>
        <v>#REF!</v>
      </c>
    </row>
    <row r="94" spans="1:19" hidden="1" x14ac:dyDescent="0.25">
      <c r="A94" s="820"/>
      <c r="B94" s="821" t="s">
        <v>3197</v>
      </c>
      <c r="C94" s="825" t="e">
        <f>ROUND(#REF!,2)</f>
        <v>#REF!</v>
      </c>
      <c r="D94" s="822" t="s">
        <v>1050</v>
      </c>
      <c r="E94" s="823"/>
      <c r="F94" s="823">
        <f t="shared" si="16"/>
        <v>0</v>
      </c>
      <c r="G94" s="823" t="e">
        <f t="shared" si="17"/>
        <v>#REF!</v>
      </c>
      <c r="H94" s="823"/>
      <c r="I94" s="823"/>
      <c r="J94" s="823" t="e">
        <f t="shared" si="18"/>
        <v>#REF!</v>
      </c>
      <c r="K94" s="823"/>
      <c r="L94" s="823"/>
      <c r="M94" s="823" t="e">
        <f t="shared" si="19"/>
        <v>#REF!</v>
      </c>
      <c r="N94" s="823" t="e">
        <f>#REF!+#REF!+K94+H94+F94</f>
        <v>#REF!</v>
      </c>
      <c r="O94" s="823" t="e">
        <f t="shared" si="20"/>
        <v>#REF!</v>
      </c>
      <c r="P94" s="823" t="e">
        <f>Develop!#REF!</f>
        <v>#REF!</v>
      </c>
      <c r="Q94" s="823" t="e">
        <f t="shared" si="21"/>
        <v>#REF!</v>
      </c>
      <c r="R94" s="823" t="e">
        <f t="shared" si="22"/>
        <v>#REF!</v>
      </c>
      <c r="S94" s="823" t="e">
        <f t="shared" si="15"/>
        <v>#REF!</v>
      </c>
    </row>
    <row r="95" spans="1:19" ht="76.5" hidden="1" x14ac:dyDescent="0.25">
      <c r="A95" s="820">
        <v>9.3000000000000007</v>
      </c>
      <c r="B95" s="821" t="s">
        <v>1562</v>
      </c>
      <c r="C95" s="825"/>
      <c r="D95" s="822"/>
      <c r="E95" s="823"/>
      <c r="F95" s="823">
        <f t="shared" si="16"/>
        <v>0</v>
      </c>
      <c r="G95" s="823">
        <f t="shared" si="17"/>
        <v>0</v>
      </c>
      <c r="H95" s="823"/>
      <c r="I95" s="823"/>
      <c r="J95" s="823">
        <f t="shared" si="18"/>
        <v>0</v>
      </c>
      <c r="K95" s="823"/>
      <c r="L95" s="823"/>
      <c r="M95" s="823">
        <f t="shared" si="19"/>
        <v>0</v>
      </c>
      <c r="N95" s="823" t="e">
        <f>#REF!+#REF!+K95+H95+F95</f>
        <v>#REF!</v>
      </c>
      <c r="O95" s="823" t="e">
        <f t="shared" si="20"/>
        <v>#REF!</v>
      </c>
      <c r="P95" s="823" t="e">
        <f>Develop!#REF!</f>
        <v>#REF!</v>
      </c>
      <c r="Q95" s="823" t="e">
        <f t="shared" si="21"/>
        <v>#REF!</v>
      </c>
      <c r="R95" s="823" t="e">
        <f t="shared" si="22"/>
        <v>#REF!</v>
      </c>
      <c r="S95" s="823" t="e">
        <f t="shared" si="15"/>
        <v>#REF!</v>
      </c>
    </row>
    <row r="96" spans="1:19" hidden="1" x14ac:dyDescent="0.25">
      <c r="A96" s="820"/>
      <c r="B96" s="821" t="s">
        <v>176</v>
      </c>
      <c r="C96" s="825"/>
      <c r="D96" s="822" t="s">
        <v>1050</v>
      </c>
      <c r="E96" s="823"/>
      <c r="F96" s="823">
        <f t="shared" si="16"/>
        <v>0</v>
      </c>
      <c r="G96" s="823">
        <f t="shared" si="17"/>
        <v>0</v>
      </c>
      <c r="H96" s="823"/>
      <c r="I96" s="823"/>
      <c r="J96" s="823">
        <f t="shared" si="18"/>
        <v>0</v>
      </c>
      <c r="K96" s="823"/>
      <c r="L96" s="823"/>
      <c r="M96" s="823">
        <f t="shared" si="19"/>
        <v>0</v>
      </c>
      <c r="N96" s="823" t="e">
        <f>#REF!+#REF!+K96+H96+F96</f>
        <v>#REF!</v>
      </c>
      <c r="O96" s="823" t="e">
        <f t="shared" si="20"/>
        <v>#REF!</v>
      </c>
      <c r="P96" s="823" t="e">
        <f>Develop!#REF!</f>
        <v>#REF!</v>
      </c>
      <c r="Q96" s="823" t="e">
        <f t="shared" si="21"/>
        <v>#REF!</v>
      </c>
      <c r="R96" s="823" t="e">
        <f t="shared" si="22"/>
        <v>#REF!</v>
      </c>
      <c r="S96" s="823" t="e">
        <f t="shared" si="15"/>
        <v>#REF!</v>
      </c>
    </row>
    <row r="97" spans="1:19" hidden="1" x14ac:dyDescent="0.25">
      <c r="A97" s="820"/>
      <c r="B97" s="821" t="s">
        <v>177</v>
      </c>
      <c r="C97" s="825"/>
      <c r="D97" s="822" t="s">
        <v>1050</v>
      </c>
      <c r="E97" s="823"/>
      <c r="F97" s="823">
        <f t="shared" si="16"/>
        <v>0</v>
      </c>
      <c r="G97" s="823">
        <f t="shared" si="17"/>
        <v>0</v>
      </c>
      <c r="H97" s="823"/>
      <c r="I97" s="823"/>
      <c r="J97" s="823">
        <f t="shared" si="18"/>
        <v>0</v>
      </c>
      <c r="K97" s="823"/>
      <c r="L97" s="823"/>
      <c r="M97" s="823">
        <f t="shared" si="19"/>
        <v>0</v>
      </c>
      <c r="N97" s="823" t="e">
        <f>#REF!+#REF!+K97+H97+F97</f>
        <v>#REF!</v>
      </c>
      <c r="O97" s="823" t="e">
        <f t="shared" si="20"/>
        <v>#REF!</v>
      </c>
      <c r="P97" s="823" t="e">
        <f>Develop!#REF!</f>
        <v>#REF!</v>
      </c>
      <c r="Q97" s="823" t="e">
        <f t="shared" si="21"/>
        <v>#REF!</v>
      </c>
      <c r="R97" s="823" t="e">
        <f t="shared" si="22"/>
        <v>#REF!</v>
      </c>
      <c r="S97" s="823" t="e">
        <f t="shared" si="15"/>
        <v>#REF!</v>
      </c>
    </row>
    <row r="98" spans="1:19" hidden="1" x14ac:dyDescent="0.25">
      <c r="A98" s="820"/>
      <c r="B98" s="821" t="s">
        <v>178</v>
      </c>
      <c r="C98" s="825"/>
      <c r="D98" s="822" t="s">
        <v>1050</v>
      </c>
      <c r="E98" s="823"/>
      <c r="F98" s="823">
        <f t="shared" si="16"/>
        <v>0</v>
      </c>
      <c r="G98" s="823">
        <f t="shared" si="17"/>
        <v>0</v>
      </c>
      <c r="H98" s="823"/>
      <c r="I98" s="823"/>
      <c r="J98" s="823">
        <f t="shared" si="18"/>
        <v>0</v>
      </c>
      <c r="K98" s="823"/>
      <c r="L98" s="823"/>
      <c r="M98" s="823">
        <f t="shared" si="19"/>
        <v>0</v>
      </c>
      <c r="N98" s="823" t="e">
        <f>#REF!+#REF!+K98+H98+F98</f>
        <v>#REF!</v>
      </c>
      <c r="O98" s="823" t="e">
        <f t="shared" si="20"/>
        <v>#REF!</v>
      </c>
      <c r="P98" s="823" t="e">
        <f>Develop!#REF!</f>
        <v>#REF!</v>
      </c>
      <c r="Q98" s="823" t="e">
        <f t="shared" si="21"/>
        <v>#REF!</v>
      </c>
      <c r="R98" s="823" t="e">
        <f t="shared" si="22"/>
        <v>#REF!</v>
      </c>
      <c r="S98" s="823" t="e">
        <f t="shared" si="15"/>
        <v>#REF!</v>
      </c>
    </row>
    <row r="99" spans="1:19" hidden="1" x14ac:dyDescent="0.25">
      <c r="A99" s="820"/>
      <c r="B99" s="821" t="s">
        <v>179</v>
      </c>
      <c r="C99" s="825"/>
      <c r="D99" s="822" t="s">
        <v>1050</v>
      </c>
      <c r="E99" s="823"/>
      <c r="F99" s="823">
        <f t="shared" si="16"/>
        <v>0</v>
      </c>
      <c r="G99" s="823">
        <f t="shared" si="17"/>
        <v>0</v>
      </c>
      <c r="H99" s="823"/>
      <c r="I99" s="823"/>
      <c r="J99" s="823">
        <f t="shared" si="18"/>
        <v>0</v>
      </c>
      <c r="K99" s="823"/>
      <c r="L99" s="823"/>
      <c r="M99" s="823">
        <f t="shared" si="19"/>
        <v>0</v>
      </c>
      <c r="N99" s="823" t="e">
        <f>#REF!+#REF!+K99+H99+F99</f>
        <v>#REF!</v>
      </c>
      <c r="O99" s="823" t="e">
        <f t="shared" si="20"/>
        <v>#REF!</v>
      </c>
      <c r="P99" s="823" t="e">
        <f>Develop!#REF!</f>
        <v>#REF!</v>
      </c>
      <c r="Q99" s="823" t="e">
        <f t="shared" si="21"/>
        <v>#REF!</v>
      </c>
      <c r="R99" s="823" t="e">
        <f t="shared" si="22"/>
        <v>#REF!</v>
      </c>
      <c r="S99" s="823" t="e">
        <f t="shared" si="15"/>
        <v>#REF!</v>
      </c>
    </row>
    <row r="100" spans="1:19" hidden="1" x14ac:dyDescent="0.25">
      <c r="A100" s="828"/>
      <c r="B100" s="821" t="s">
        <v>525</v>
      </c>
      <c r="C100" s="825"/>
      <c r="D100" s="822" t="s">
        <v>1050</v>
      </c>
      <c r="E100" s="823"/>
      <c r="F100" s="823">
        <f t="shared" si="16"/>
        <v>0</v>
      </c>
      <c r="G100" s="823">
        <f t="shared" si="17"/>
        <v>0</v>
      </c>
      <c r="H100" s="823"/>
      <c r="I100" s="823"/>
      <c r="J100" s="823">
        <f t="shared" si="18"/>
        <v>0</v>
      </c>
      <c r="K100" s="823"/>
      <c r="L100" s="823"/>
      <c r="M100" s="823">
        <f t="shared" si="19"/>
        <v>0</v>
      </c>
      <c r="N100" s="823" t="e">
        <f>#REF!+#REF!+K100+H100+F100</f>
        <v>#REF!</v>
      </c>
      <c r="O100" s="823" t="e">
        <f t="shared" si="20"/>
        <v>#REF!</v>
      </c>
      <c r="P100" s="823" t="e">
        <f>Develop!#REF!</f>
        <v>#REF!</v>
      </c>
      <c r="Q100" s="823" t="e">
        <f t="shared" si="21"/>
        <v>#REF!</v>
      </c>
      <c r="R100" s="823" t="e">
        <f t="shared" si="22"/>
        <v>#REF!</v>
      </c>
      <c r="S100" s="823" t="e">
        <f t="shared" si="15"/>
        <v>#REF!</v>
      </c>
    </row>
    <row r="101" spans="1:19" ht="77.25" hidden="1" x14ac:dyDescent="0.25">
      <c r="A101" s="820">
        <v>9.4</v>
      </c>
      <c r="B101" s="821" t="s">
        <v>3518</v>
      </c>
      <c r="C101" s="825"/>
      <c r="D101" s="822"/>
      <c r="E101" s="823"/>
      <c r="F101" s="823">
        <f t="shared" si="16"/>
        <v>0</v>
      </c>
      <c r="G101" s="823">
        <f t="shared" si="17"/>
        <v>0</v>
      </c>
      <c r="H101" s="823"/>
      <c r="I101" s="823"/>
      <c r="J101" s="823">
        <f t="shared" si="18"/>
        <v>0</v>
      </c>
      <c r="K101" s="823"/>
      <c r="L101" s="823"/>
      <c r="M101" s="823">
        <f t="shared" si="19"/>
        <v>0</v>
      </c>
      <c r="N101" s="823" t="e">
        <f>#REF!+#REF!+K101+H101+F101</f>
        <v>#REF!</v>
      </c>
      <c r="O101" s="823" t="e">
        <f t="shared" si="20"/>
        <v>#REF!</v>
      </c>
      <c r="P101" s="823" t="e">
        <f>Develop!#REF!</f>
        <v>#REF!</v>
      </c>
      <c r="Q101" s="823" t="e">
        <f t="shared" si="21"/>
        <v>#REF!</v>
      </c>
      <c r="R101" s="823" t="e">
        <f t="shared" si="22"/>
        <v>#REF!</v>
      </c>
      <c r="S101" s="823" t="e">
        <f t="shared" si="15"/>
        <v>#REF!</v>
      </c>
    </row>
    <row r="102" spans="1:19" hidden="1" x14ac:dyDescent="0.25">
      <c r="A102" s="820"/>
      <c r="B102" s="821" t="s">
        <v>176</v>
      </c>
      <c r="C102" s="825"/>
      <c r="D102" s="822" t="s">
        <v>1050</v>
      </c>
      <c r="E102" s="823"/>
      <c r="F102" s="823">
        <f t="shared" si="16"/>
        <v>0</v>
      </c>
      <c r="G102" s="823">
        <f t="shared" si="17"/>
        <v>0</v>
      </c>
      <c r="H102" s="823"/>
      <c r="I102" s="823"/>
      <c r="J102" s="823">
        <f t="shared" si="18"/>
        <v>0</v>
      </c>
      <c r="K102" s="823"/>
      <c r="L102" s="823"/>
      <c r="M102" s="823">
        <f t="shared" si="19"/>
        <v>0</v>
      </c>
      <c r="N102" s="823" t="e">
        <f>#REF!+#REF!+K102+H102+F102</f>
        <v>#REF!</v>
      </c>
      <c r="O102" s="823" t="e">
        <f t="shared" si="20"/>
        <v>#REF!</v>
      </c>
      <c r="P102" s="823" t="e">
        <f>Develop!#REF!</f>
        <v>#REF!</v>
      </c>
      <c r="Q102" s="823" t="e">
        <f t="shared" si="21"/>
        <v>#REF!</v>
      </c>
      <c r="R102" s="823" t="e">
        <f t="shared" si="22"/>
        <v>#REF!</v>
      </c>
      <c r="S102" s="823" t="e">
        <f t="shared" si="15"/>
        <v>#REF!</v>
      </c>
    </row>
    <row r="103" spans="1:19" hidden="1" x14ac:dyDescent="0.25">
      <c r="A103" s="820"/>
      <c r="B103" s="821" t="s">
        <v>177</v>
      </c>
      <c r="C103" s="825"/>
      <c r="D103" s="822" t="s">
        <v>1050</v>
      </c>
      <c r="E103" s="823"/>
      <c r="F103" s="823">
        <f t="shared" si="16"/>
        <v>0</v>
      </c>
      <c r="G103" s="823">
        <f t="shared" si="17"/>
        <v>0</v>
      </c>
      <c r="H103" s="823"/>
      <c r="I103" s="823"/>
      <c r="J103" s="823">
        <f t="shared" si="18"/>
        <v>0</v>
      </c>
      <c r="K103" s="823"/>
      <c r="L103" s="823"/>
      <c r="M103" s="823">
        <f t="shared" si="19"/>
        <v>0</v>
      </c>
      <c r="N103" s="823" t="e">
        <f>#REF!+#REF!+K103+H103+F103</f>
        <v>#REF!</v>
      </c>
      <c r="O103" s="823" t="e">
        <f t="shared" si="20"/>
        <v>#REF!</v>
      </c>
      <c r="P103" s="823" t="e">
        <f>Develop!#REF!</f>
        <v>#REF!</v>
      </c>
      <c r="Q103" s="823" t="e">
        <f t="shared" si="21"/>
        <v>#REF!</v>
      </c>
      <c r="R103" s="823" t="e">
        <f t="shared" si="22"/>
        <v>#REF!</v>
      </c>
      <c r="S103" s="823" t="e">
        <f t="shared" si="15"/>
        <v>#REF!</v>
      </c>
    </row>
    <row r="104" spans="1:19" hidden="1" x14ac:dyDescent="0.25">
      <c r="A104" s="820"/>
      <c r="B104" s="821" t="s">
        <v>178</v>
      </c>
      <c r="C104" s="825"/>
      <c r="D104" s="822" t="s">
        <v>1050</v>
      </c>
      <c r="E104" s="823"/>
      <c r="F104" s="823">
        <f t="shared" si="16"/>
        <v>0</v>
      </c>
      <c r="G104" s="823">
        <f t="shared" si="17"/>
        <v>0</v>
      </c>
      <c r="H104" s="823"/>
      <c r="I104" s="823"/>
      <c r="J104" s="823">
        <f t="shared" si="18"/>
        <v>0</v>
      </c>
      <c r="K104" s="823"/>
      <c r="L104" s="823"/>
      <c r="M104" s="823">
        <f t="shared" si="19"/>
        <v>0</v>
      </c>
      <c r="N104" s="823" t="e">
        <f>#REF!+#REF!+K104+H104+F104</f>
        <v>#REF!</v>
      </c>
      <c r="O104" s="823" t="e">
        <f t="shared" si="20"/>
        <v>#REF!</v>
      </c>
      <c r="P104" s="823" t="e">
        <f>Develop!#REF!</f>
        <v>#REF!</v>
      </c>
      <c r="Q104" s="823" t="e">
        <f t="shared" si="21"/>
        <v>#REF!</v>
      </c>
      <c r="R104" s="823" t="e">
        <f t="shared" si="22"/>
        <v>#REF!</v>
      </c>
      <c r="S104" s="823" t="e">
        <f t="shared" si="15"/>
        <v>#REF!</v>
      </c>
    </row>
    <row r="105" spans="1:19" hidden="1" x14ac:dyDescent="0.25">
      <c r="A105" s="820"/>
      <c r="B105" s="821" t="s">
        <v>179</v>
      </c>
      <c r="C105" s="825"/>
      <c r="D105" s="822" t="s">
        <v>1050</v>
      </c>
      <c r="E105" s="823"/>
      <c r="F105" s="823">
        <f t="shared" si="16"/>
        <v>0</v>
      </c>
      <c r="G105" s="823">
        <f t="shared" si="17"/>
        <v>0</v>
      </c>
      <c r="H105" s="823"/>
      <c r="I105" s="823"/>
      <c r="J105" s="823">
        <f t="shared" si="18"/>
        <v>0</v>
      </c>
      <c r="K105" s="823"/>
      <c r="L105" s="823"/>
      <c r="M105" s="823">
        <f t="shared" si="19"/>
        <v>0</v>
      </c>
      <c r="N105" s="823" t="e">
        <f>#REF!+#REF!+K105+H105+F105</f>
        <v>#REF!</v>
      </c>
      <c r="O105" s="823" t="e">
        <f t="shared" si="20"/>
        <v>#REF!</v>
      </c>
      <c r="P105" s="823" t="e">
        <f>Develop!#REF!</f>
        <v>#REF!</v>
      </c>
      <c r="Q105" s="823" t="e">
        <f t="shared" si="21"/>
        <v>#REF!</v>
      </c>
      <c r="R105" s="823" t="e">
        <f t="shared" si="22"/>
        <v>#REF!</v>
      </c>
      <c r="S105" s="823" t="e">
        <f t="shared" si="15"/>
        <v>#REF!</v>
      </c>
    </row>
    <row r="106" spans="1:19" hidden="1" x14ac:dyDescent="0.25">
      <c r="A106" s="828"/>
      <c r="B106" s="821" t="s">
        <v>525</v>
      </c>
      <c r="C106" s="825"/>
      <c r="D106" s="822" t="s">
        <v>1050</v>
      </c>
      <c r="E106" s="823"/>
      <c r="F106" s="823">
        <f t="shared" si="16"/>
        <v>0</v>
      </c>
      <c r="G106" s="823">
        <f t="shared" si="17"/>
        <v>0</v>
      </c>
      <c r="H106" s="823"/>
      <c r="I106" s="823"/>
      <c r="J106" s="823">
        <f t="shared" si="18"/>
        <v>0</v>
      </c>
      <c r="K106" s="823"/>
      <c r="L106" s="823"/>
      <c r="M106" s="823">
        <f t="shared" si="19"/>
        <v>0</v>
      </c>
      <c r="N106" s="823" t="e">
        <f>#REF!+#REF!+K106+H106+F106</f>
        <v>#REF!</v>
      </c>
      <c r="O106" s="823" t="e">
        <f t="shared" si="20"/>
        <v>#REF!</v>
      </c>
      <c r="P106" s="823" t="e">
        <f>Develop!#REF!</f>
        <v>#REF!</v>
      </c>
      <c r="Q106" s="823" t="e">
        <f t="shared" si="21"/>
        <v>#REF!</v>
      </c>
      <c r="R106" s="823" t="e">
        <f t="shared" si="22"/>
        <v>#REF!</v>
      </c>
      <c r="S106" s="823" t="e">
        <f t="shared" si="15"/>
        <v>#REF!</v>
      </c>
    </row>
    <row r="107" spans="1:19" ht="78.75" hidden="1" x14ac:dyDescent="0.25">
      <c r="A107" s="820">
        <v>9.5</v>
      </c>
      <c r="B107" s="826" t="s">
        <v>53</v>
      </c>
      <c r="C107" s="824"/>
      <c r="D107" s="822"/>
      <c r="E107" s="823"/>
      <c r="F107" s="823">
        <f t="shared" si="16"/>
        <v>0</v>
      </c>
      <c r="G107" s="823">
        <f t="shared" si="17"/>
        <v>0</v>
      </c>
      <c r="H107" s="823"/>
      <c r="I107" s="823"/>
      <c r="J107" s="823">
        <f t="shared" si="18"/>
        <v>0</v>
      </c>
      <c r="K107" s="823"/>
      <c r="L107" s="823"/>
      <c r="M107" s="823">
        <f t="shared" si="19"/>
        <v>0</v>
      </c>
      <c r="N107" s="823" t="e">
        <f>#REF!+#REF!+K107+H107+F107</f>
        <v>#REF!</v>
      </c>
      <c r="O107" s="823" t="e">
        <f t="shared" si="20"/>
        <v>#REF!</v>
      </c>
      <c r="P107" s="823" t="e">
        <f>Develop!#REF!</f>
        <v>#REF!</v>
      </c>
      <c r="Q107" s="823" t="e">
        <f t="shared" si="21"/>
        <v>#REF!</v>
      </c>
      <c r="R107" s="823" t="e">
        <f t="shared" si="22"/>
        <v>#REF!</v>
      </c>
      <c r="S107" s="823" t="e">
        <f t="shared" si="15"/>
        <v>#REF!</v>
      </c>
    </row>
    <row r="108" spans="1:19" hidden="1" x14ac:dyDescent="0.25">
      <c r="A108" s="820"/>
      <c r="B108" s="821" t="s">
        <v>176</v>
      </c>
      <c r="C108" s="824" t="e">
        <f>ROUND(#REF!,2)</f>
        <v>#REF!</v>
      </c>
      <c r="D108" s="822" t="s">
        <v>1050</v>
      </c>
      <c r="E108" s="823"/>
      <c r="F108" s="823">
        <f t="shared" si="16"/>
        <v>0</v>
      </c>
      <c r="G108" s="823" t="e">
        <f t="shared" si="17"/>
        <v>#REF!</v>
      </c>
      <c r="H108" s="823"/>
      <c r="I108" s="823"/>
      <c r="J108" s="823" t="e">
        <f t="shared" si="18"/>
        <v>#REF!</v>
      </c>
      <c r="K108" s="823"/>
      <c r="L108" s="823"/>
      <c r="M108" s="823" t="e">
        <f t="shared" si="19"/>
        <v>#REF!</v>
      </c>
      <c r="N108" s="823" t="e">
        <f>#REF!+#REF!+K108+H108+F108</f>
        <v>#REF!</v>
      </c>
      <c r="O108" s="823" t="e">
        <f t="shared" si="20"/>
        <v>#REF!</v>
      </c>
      <c r="P108" s="823" t="e">
        <f>Develop!#REF!</f>
        <v>#REF!</v>
      </c>
      <c r="Q108" s="823" t="e">
        <f t="shared" si="21"/>
        <v>#REF!</v>
      </c>
      <c r="R108" s="823" t="e">
        <f t="shared" si="22"/>
        <v>#REF!</v>
      </c>
      <c r="S108" s="823" t="e">
        <f t="shared" si="15"/>
        <v>#REF!</v>
      </c>
    </row>
    <row r="109" spans="1:19" hidden="1" x14ac:dyDescent="0.25">
      <c r="A109" s="820"/>
      <c r="B109" s="821" t="s">
        <v>177</v>
      </c>
      <c r="C109" s="824" t="e">
        <f>ROUND(#REF!,2)</f>
        <v>#REF!</v>
      </c>
      <c r="D109" s="822" t="s">
        <v>1050</v>
      </c>
      <c r="E109" s="823"/>
      <c r="F109" s="823">
        <f t="shared" si="16"/>
        <v>0</v>
      </c>
      <c r="G109" s="823" t="e">
        <f t="shared" si="17"/>
        <v>#REF!</v>
      </c>
      <c r="H109" s="823"/>
      <c r="I109" s="823"/>
      <c r="J109" s="823" t="e">
        <f t="shared" si="18"/>
        <v>#REF!</v>
      </c>
      <c r="K109" s="823"/>
      <c r="L109" s="823"/>
      <c r="M109" s="823" t="e">
        <f t="shared" si="19"/>
        <v>#REF!</v>
      </c>
      <c r="N109" s="823" t="e">
        <f>#REF!+#REF!+K109+H109+F109</f>
        <v>#REF!</v>
      </c>
      <c r="O109" s="823" t="e">
        <f t="shared" si="20"/>
        <v>#REF!</v>
      </c>
      <c r="P109" s="823" t="e">
        <f>Develop!#REF!</f>
        <v>#REF!</v>
      </c>
      <c r="Q109" s="823" t="e">
        <f t="shared" si="21"/>
        <v>#REF!</v>
      </c>
      <c r="R109" s="823" t="e">
        <f t="shared" si="22"/>
        <v>#REF!</v>
      </c>
      <c r="S109" s="823" t="e">
        <f t="shared" si="15"/>
        <v>#REF!</v>
      </c>
    </row>
    <row r="110" spans="1:19" hidden="1" x14ac:dyDescent="0.25">
      <c r="A110" s="820"/>
      <c r="B110" s="821" t="s">
        <v>178</v>
      </c>
      <c r="C110" s="824" t="e">
        <f>ROUND(#REF!,2)</f>
        <v>#REF!</v>
      </c>
      <c r="D110" s="822" t="s">
        <v>1050</v>
      </c>
      <c r="E110" s="823"/>
      <c r="F110" s="823">
        <f t="shared" si="16"/>
        <v>0</v>
      </c>
      <c r="G110" s="823" t="e">
        <f t="shared" si="17"/>
        <v>#REF!</v>
      </c>
      <c r="H110" s="823"/>
      <c r="I110" s="823"/>
      <c r="J110" s="823" t="e">
        <f t="shared" si="18"/>
        <v>#REF!</v>
      </c>
      <c r="K110" s="823"/>
      <c r="L110" s="823"/>
      <c r="M110" s="823" t="e">
        <f t="shared" si="19"/>
        <v>#REF!</v>
      </c>
      <c r="N110" s="823" t="e">
        <f>#REF!+#REF!+K110+H110+F110</f>
        <v>#REF!</v>
      </c>
      <c r="O110" s="823" t="e">
        <f t="shared" si="20"/>
        <v>#REF!</v>
      </c>
      <c r="P110" s="823" t="e">
        <f>Develop!#REF!</f>
        <v>#REF!</v>
      </c>
      <c r="Q110" s="823" t="e">
        <f t="shared" si="21"/>
        <v>#REF!</v>
      </c>
      <c r="R110" s="823" t="e">
        <f t="shared" si="22"/>
        <v>#REF!</v>
      </c>
      <c r="S110" s="823" t="e">
        <f t="shared" si="15"/>
        <v>#REF!</v>
      </c>
    </row>
    <row r="111" spans="1:19" hidden="1" x14ac:dyDescent="0.25">
      <c r="A111" s="820"/>
      <c r="B111" s="821" t="s">
        <v>179</v>
      </c>
      <c r="C111" s="824" t="e">
        <f>ROUND(#REF!,2)</f>
        <v>#REF!</v>
      </c>
      <c r="D111" s="822" t="s">
        <v>1050</v>
      </c>
      <c r="E111" s="823"/>
      <c r="F111" s="823">
        <f t="shared" si="16"/>
        <v>0</v>
      </c>
      <c r="G111" s="823" t="e">
        <f t="shared" si="17"/>
        <v>#REF!</v>
      </c>
      <c r="H111" s="823"/>
      <c r="I111" s="823"/>
      <c r="J111" s="823" t="e">
        <f t="shared" si="18"/>
        <v>#REF!</v>
      </c>
      <c r="K111" s="823"/>
      <c r="L111" s="823"/>
      <c r="M111" s="823" t="e">
        <f t="shared" si="19"/>
        <v>#REF!</v>
      </c>
      <c r="N111" s="823" t="e">
        <f>#REF!+#REF!+K111+H111+F111</f>
        <v>#REF!</v>
      </c>
      <c r="O111" s="823" t="e">
        <f t="shared" si="20"/>
        <v>#REF!</v>
      </c>
      <c r="P111" s="823" t="e">
        <f>Develop!#REF!</f>
        <v>#REF!</v>
      </c>
      <c r="Q111" s="823" t="e">
        <f t="shared" si="21"/>
        <v>#REF!</v>
      </c>
      <c r="R111" s="823" t="e">
        <f t="shared" si="22"/>
        <v>#REF!</v>
      </c>
      <c r="S111" s="823" t="e">
        <f t="shared" si="15"/>
        <v>#REF!</v>
      </c>
    </row>
    <row r="112" spans="1:19" hidden="1" x14ac:dyDescent="0.25">
      <c r="A112" s="827"/>
      <c r="B112" s="821" t="s">
        <v>525</v>
      </c>
      <c r="C112" s="824" t="e">
        <f>ROUND(#REF!,2)</f>
        <v>#REF!</v>
      </c>
      <c r="D112" s="822" t="s">
        <v>1050</v>
      </c>
      <c r="E112" s="823"/>
      <c r="F112" s="823">
        <f t="shared" si="16"/>
        <v>0</v>
      </c>
      <c r="G112" s="823" t="e">
        <f t="shared" si="17"/>
        <v>#REF!</v>
      </c>
      <c r="H112" s="823"/>
      <c r="I112" s="823"/>
      <c r="J112" s="823" t="e">
        <f t="shared" si="18"/>
        <v>#REF!</v>
      </c>
      <c r="K112" s="823"/>
      <c r="L112" s="823"/>
      <c r="M112" s="823" t="e">
        <f t="shared" si="19"/>
        <v>#REF!</v>
      </c>
      <c r="N112" s="823" t="e">
        <f>#REF!+#REF!+K112+H112+F112</f>
        <v>#REF!</v>
      </c>
      <c r="O112" s="823" t="e">
        <f t="shared" si="20"/>
        <v>#REF!</v>
      </c>
      <c r="P112" s="823" t="e">
        <f>Develop!#REF!</f>
        <v>#REF!</v>
      </c>
      <c r="Q112" s="823" t="e">
        <f t="shared" si="21"/>
        <v>#REF!</v>
      </c>
      <c r="R112" s="823" t="e">
        <f t="shared" si="22"/>
        <v>#REF!</v>
      </c>
      <c r="S112" s="823" t="e">
        <f t="shared" si="15"/>
        <v>#REF!</v>
      </c>
    </row>
    <row r="113" spans="1:19" ht="76.5" hidden="1" x14ac:dyDescent="0.25">
      <c r="A113" s="820">
        <v>9.6</v>
      </c>
      <c r="B113" s="821" t="s">
        <v>1361</v>
      </c>
      <c r="C113" s="825"/>
      <c r="D113" s="822"/>
      <c r="E113" s="823"/>
      <c r="F113" s="823">
        <f t="shared" si="16"/>
        <v>0</v>
      </c>
      <c r="G113" s="823">
        <f t="shared" si="17"/>
        <v>0</v>
      </c>
      <c r="H113" s="823"/>
      <c r="I113" s="823"/>
      <c r="J113" s="823">
        <f t="shared" si="18"/>
        <v>0</v>
      </c>
      <c r="K113" s="823"/>
      <c r="L113" s="823"/>
      <c r="M113" s="823">
        <f t="shared" si="19"/>
        <v>0</v>
      </c>
      <c r="N113" s="823" t="e">
        <f>#REF!+#REF!+K113+H113+F113</f>
        <v>#REF!</v>
      </c>
      <c r="O113" s="823" t="e">
        <f t="shared" si="20"/>
        <v>#REF!</v>
      </c>
      <c r="P113" s="823" t="e">
        <f>Develop!#REF!</f>
        <v>#REF!</v>
      </c>
      <c r="Q113" s="823" t="e">
        <f t="shared" si="21"/>
        <v>#REF!</v>
      </c>
      <c r="R113" s="823" t="e">
        <f t="shared" si="22"/>
        <v>#REF!</v>
      </c>
      <c r="S113" s="823" t="e">
        <f t="shared" si="15"/>
        <v>#REF!</v>
      </c>
    </row>
    <row r="114" spans="1:19" hidden="1" x14ac:dyDescent="0.25">
      <c r="A114" s="820"/>
      <c r="B114" s="821" t="s">
        <v>176</v>
      </c>
      <c r="C114" s="825"/>
      <c r="D114" s="822" t="s">
        <v>1050</v>
      </c>
      <c r="E114" s="823"/>
      <c r="F114" s="823">
        <f t="shared" si="16"/>
        <v>0</v>
      </c>
      <c r="G114" s="823">
        <f t="shared" si="17"/>
        <v>0</v>
      </c>
      <c r="H114" s="823"/>
      <c r="I114" s="823"/>
      <c r="J114" s="823">
        <f t="shared" si="18"/>
        <v>0</v>
      </c>
      <c r="K114" s="823"/>
      <c r="L114" s="823"/>
      <c r="M114" s="823">
        <f t="shared" si="19"/>
        <v>0</v>
      </c>
      <c r="N114" s="823" t="e">
        <f>#REF!+#REF!+K114+H114+F114</f>
        <v>#REF!</v>
      </c>
      <c r="O114" s="823" t="e">
        <f t="shared" si="20"/>
        <v>#REF!</v>
      </c>
      <c r="P114" s="823" t="e">
        <f>Develop!#REF!</f>
        <v>#REF!</v>
      </c>
      <c r="Q114" s="823" t="e">
        <f t="shared" si="21"/>
        <v>#REF!</v>
      </c>
      <c r="R114" s="823" t="e">
        <f t="shared" si="22"/>
        <v>#REF!</v>
      </c>
      <c r="S114" s="823" t="e">
        <f t="shared" si="15"/>
        <v>#REF!</v>
      </c>
    </row>
    <row r="115" spans="1:19" hidden="1" x14ac:dyDescent="0.25">
      <c r="A115" s="820"/>
      <c r="B115" s="821" t="s">
        <v>177</v>
      </c>
      <c r="C115" s="825"/>
      <c r="D115" s="822" t="s">
        <v>1050</v>
      </c>
      <c r="E115" s="823"/>
      <c r="F115" s="823">
        <f t="shared" si="16"/>
        <v>0</v>
      </c>
      <c r="G115" s="823">
        <f t="shared" si="17"/>
        <v>0</v>
      </c>
      <c r="H115" s="823"/>
      <c r="I115" s="823"/>
      <c r="J115" s="823">
        <f t="shared" si="18"/>
        <v>0</v>
      </c>
      <c r="K115" s="823"/>
      <c r="L115" s="823"/>
      <c r="M115" s="823">
        <f t="shared" si="19"/>
        <v>0</v>
      </c>
      <c r="N115" s="823" t="e">
        <f>#REF!+#REF!+K115+H115+F115</f>
        <v>#REF!</v>
      </c>
      <c r="O115" s="823" t="e">
        <f t="shared" si="20"/>
        <v>#REF!</v>
      </c>
      <c r="P115" s="823" t="e">
        <f>Develop!#REF!</f>
        <v>#REF!</v>
      </c>
      <c r="Q115" s="823" t="e">
        <f t="shared" si="21"/>
        <v>#REF!</v>
      </c>
      <c r="R115" s="823" t="e">
        <f t="shared" si="22"/>
        <v>#REF!</v>
      </c>
      <c r="S115" s="823" t="e">
        <f t="shared" si="15"/>
        <v>#REF!</v>
      </c>
    </row>
    <row r="116" spans="1:19" hidden="1" x14ac:dyDescent="0.25">
      <c r="A116" s="820"/>
      <c r="B116" s="821" t="s">
        <v>178</v>
      </c>
      <c r="C116" s="825"/>
      <c r="D116" s="822" t="s">
        <v>1050</v>
      </c>
      <c r="E116" s="823"/>
      <c r="F116" s="823">
        <f t="shared" si="16"/>
        <v>0</v>
      </c>
      <c r="G116" s="823">
        <f t="shared" si="17"/>
        <v>0</v>
      </c>
      <c r="H116" s="823"/>
      <c r="I116" s="823"/>
      <c r="J116" s="823">
        <f t="shared" si="18"/>
        <v>0</v>
      </c>
      <c r="K116" s="823"/>
      <c r="L116" s="823"/>
      <c r="M116" s="823">
        <f t="shared" si="19"/>
        <v>0</v>
      </c>
      <c r="N116" s="823" t="e">
        <f>#REF!+#REF!+K116+H116+F116</f>
        <v>#REF!</v>
      </c>
      <c r="O116" s="823" t="e">
        <f t="shared" si="20"/>
        <v>#REF!</v>
      </c>
      <c r="P116" s="823" t="e">
        <f>Develop!#REF!</f>
        <v>#REF!</v>
      </c>
      <c r="Q116" s="823" t="e">
        <f t="shared" si="21"/>
        <v>#REF!</v>
      </c>
      <c r="R116" s="823" t="e">
        <f t="shared" si="22"/>
        <v>#REF!</v>
      </c>
      <c r="S116" s="823" t="e">
        <f t="shared" si="15"/>
        <v>#REF!</v>
      </c>
    </row>
    <row r="117" spans="1:19" hidden="1" x14ac:dyDescent="0.25">
      <c r="A117" s="820"/>
      <c r="B117" s="821" t="s">
        <v>179</v>
      </c>
      <c r="C117" s="825"/>
      <c r="D117" s="822" t="s">
        <v>1050</v>
      </c>
      <c r="E117" s="823"/>
      <c r="F117" s="823">
        <f t="shared" si="16"/>
        <v>0</v>
      </c>
      <c r="G117" s="823">
        <f t="shared" si="17"/>
        <v>0</v>
      </c>
      <c r="H117" s="823"/>
      <c r="I117" s="823"/>
      <c r="J117" s="823">
        <f t="shared" si="18"/>
        <v>0</v>
      </c>
      <c r="K117" s="823"/>
      <c r="L117" s="823"/>
      <c r="M117" s="823">
        <f t="shared" si="19"/>
        <v>0</v>
      </c>
      <c r="N117" s="823" t="e">
        <f>#REF!+#REF!+K117+H117+F117</f>
        <v>#REF!</v>
      </c>
      <c r="O117" s="823" t="e">
        <f t="shared" si="20"/>
        <v>#REF!</v>
      </c>
      <c r="P117" s="823" t="e">
        <f>Develop!#REF!</f>
        <v>#REF!</v>
      </c>
      <c r="Q117" s="823" t="e">
        <f t="shared" si="21"/>
        <v>#REF!</v>
      </c>
      <c r="R117" s="823" t="e">
        <f t="shared" si="22"/>
        <v>#REF!</v>
      </c>
      <c r="S117" s="823" t="e">
        <f t="shared" si="15"/>
        <v>#REF!</v>
      </c>
    </row>
    <row r="118" spans="1:19" hidden="1" x14ac:dyDescent="0.25">
      <c r="A118" s="828"/>
      <c r="B118" s="821" t="s">
        <v>525</v>
      </c>
      <c r="C118" s="825"/>
      <c r="D118" s="822" t="s">
        <v>1050</v>
      </c>
      <c r="E118" s="823"/>
      <c r="F118" s="823">
        <f t="shared" si="16"/>
        <v>0</v>
      </c>
      <c r="G118" s="823">
        <f t="shared" si="17"/>
        <v>0</v>
      </c>
      <c r="H118" s="823"/>
      <c r="I118" s="823"/>
      <c r="J118" s="823">
        <f t="shared" si="18"/>
        <v>0</v>
      </c>
      <c r="K118" s="823"/>
      <c r="L118" s="823"/>
      <c r="M118" s="823">
        <f t="shared" si="19"/>
        <v>0</v>
      </c>
      <c r="N118" s="823" t="e">
        <f>#REF!+#REF!+K118+H118+F118</f>
        <v>#REF!</v>
      </c>
      <c r="O118" s="823" t="e">
        <f t="shared" si="20"/>
        <v>#REF!</v>
      </c>
      <c r="P118" s="823" t="e">
        <f>Develop!#REF!</f>
        <v>#REF!</v>
      </c>
      <c r="Q118" s="823" t="e">
        <f t="shared" si="21"/>
        <v>#REF!</v>
      </c>
      <c r="R118" s="823" t="e">
        <f t="shared" si="22"/>
        <v>#REF!</v>
      </c>
      <c r="S118" s="823" t="e">
        <f t="shared" si="15"/>
        <v>#REF!</v>
      </c>
    </row>
    <row r="119" spans="1:19" ht="78" hidden="1" x14ac:dyDescent="0.25">
      <c r="A119" s="820">
        <v>10.1</v>
      </c>
      <c r="B119" s="826" t="s">
        <v>3519</v>
      </c>
      <c r="C119" s="825"/>
      <c r="D119" s="822"/>
      <c r="E119" s="823"/>
      <c r="F119" s="823">
        <f t="shared" si="16"/>
        <v>0</v>
      </c>
      <c r="G119" s="823">
        <f t="shared" si="17"/>
        <v>0</v>
      </c>
      <c r="H119" s="823"/>
      <c r="I119" s="823"/>
      <c r="J119" s="823">
        <f t="shared" si="18"/>
        <v>0</v>
      </c>
      <c r="K119" s="823"/>
      <c r="L119" s="823"/>
      <c r="M119" s="823">
        <f t="shared" si="19"/>
        <v>0</v>
      </c>
      <c r="N119" s="823" t="e">
        <f>#REF!+#REF!+K119+H119+F119</f>
        <v>#REF!</v>
      </c>
      <c r="O119" s="823" t="e">
        <f t="shared" si="20"/>
        <v>#REF!</v>
      </c>
      <c r="P119" s="823" t="e">
        <f>Develop!#REF!</f>
        <v>#REF!</v>
      </c>
      <c r="Q119" s="823" t="e">
        <f t="shared" si="21"/>
        <v>#REF!</v>
      </c>
      <c r="R119" s="823" t="e">
        <f t="shared" si="22"/>
        <v>#REF!</v>
      </c>
      <c r="S119" s="823" t="e">
        <f t="shared" si="15"/>
        <v>#REF!</v>
      </c>
    </row>
    <row r="120" spans="1:19" hidden="1" x14ac:dyDescent="0.25">
      <c r="A120" s="820"/>
      <c r="B120" s="821" t="s">
        <v>469</v>
      </c>
      <c r="C120" s="825" t="e">
        <f>ROUND(#REF!,2)</f>
        <v>#REF!</v>
      </c>
      <c r="D120" s="822" t="s">
        <v>1589</v>
      </c>
      <c r="E120" s="823"/>
      <c r="F120" s="823">
        <f t="shared" si="16"/>
        <v>0</v>
      </c>
      <c r="G120" s="823" t="e">
        <f t="shared" si="17"/>
        <v>#REF!</v>
      </c>
      <c r="H120" s="823"/>
      <c r="I120" s="823"/>
      <c r="J120" s="823" t="e">
        <f t="shared" si="18"/>
        <v>#REF!</v>
      </c>
      <c r="K120" s="823"/>
      <c r="L120" s="823"/>
      <c r="M120" s="823" t="e">
        <f t="shared" si="19"/>
        <v>#REF!</v>
      </c>
      <c r="N120" s="823" t="e">
        <f>#REF!+#REF!+K120+H120+F120</f>
        <v>#REF!</v>
      </c>
      <c r="O120" s="823" t="e">
        <f t="shared" si="20"/>
        <v>#REF!</v>
      </c>
      <c r="P120" s="823" t="e">
        <f>Develop!#REF!</f>
        <v>#REF!</v>
      </c>
      <c r="Q120" s="823" t="e">
        <f t="shared" si="21"/>
        <v>#REF!</v>
      </c>
      <c r="R120" s="823" t="e">
        <f t="shared" si="22"/>
        <v>#REF!</v>
      </c>
      <c r="S120" s="823" t="e">
        <f t="shared" si="15"/>
        <v>#REF!</v>
      </c>
    </row>
    <row r="121" spans="1:19" hidden="1" x14ac:dyDescent="0.25">
      <c r="A121" s="820"/>
      <c r="B121" s="821" t="s">
        <v>470</v>
      </c>
      <c r="C121" s="825" t="e">
        <f>ROUND(#REF!,2)</f>
        <v>#REF!</v>
      </c>
      <c r="D121" s="822" t="s">
        <v>1589</v>
      </c>
      <c r="E121" s="823"/>
      <c r="F121" s="823">
        <f t="shared" si="16"/>
        <v>0</v>
      </c>
      <c r="G121" s="823" t="e">
        <f t="shared" si="17"/>
        <v>#REF!</v>
      </c>
      <c r="H121" s="823"/>
      <c r="I121" s="823"/>
      <c r="J121" s="823" t="e">
        <f t="shared" si="18"/>
        <v>#REF!</v>
      </c>
      <c r="K121" s="823"/>
      <c r="L121" s="823"/>
      <c r="M121" s="823" t="e">
        <f t="shared" si="19"/>
        <v>#REF!</v>
      </c>
      <c r="N121" s="823" t="e">
        <f>#REF!+#REF!+K121+H121+F121</f>
        <v>#REF!</v>
      </c>
      <c r="O121" s="823" t="e">
        <f t="shared" si="20"/>
        <v>#REF!</v>
      </c>
      <c r="P121" s="823" t="e">
        <f>Develop!#REF!</f>
        <v>#REF!</v>
      </c>
      <c r="Q121" s="823" t="e">
        <f t="shared" si="21"/>
        <v>#REF!</v>
      </c>
      <c r="R121" s="823" t="e">
        <f t="shared" si="22"/>
        <v>#REF!</v>
      </c>
      <c r="S121" s="823" t="e">
        <f t="shared" si="15"/>
        <v>#REF!</v>
      </c>
    </row>
    <row r="122" spans="1:19" hidden="1" x14ac:dyDescent="0.25">
      <c r="A122" s="820"/>
      <c r="B122" s="821" t="s">
        <v>471</v>
      </c>
      <c r="C122" s="825" t="e">
        <f>ROUND(#REF!,2)</f>
        <v>#REF!</v>
      </c>
      <c r="D122" s="822" t="s">
        <v>1589</v>
      </c>
      <c r="E122" s="823"/>
      <c r="F122" s="823">
        <f t="shared" si="16"/>
        <v>0</v>
      </c>
      <c r="G122" s="823" t="e">
        <f t="shared" si="17"/>
        <v>#REF!</v>
      </c>
      <c r="H122" s="823"/>
      <c r="I122" s="823"/>
      <c r="J122" s="823" t="e">
        <f t="shared" si="18"/>
        <v>#REF!</v>
      </c>
      <c r="K122" s="823"/>
      <c r="L122" s="823"/>
      <c r="M122" s="823" t="e">
        <f t="shared" si="19"/>
        <v>#REF!</v>
      </c>
      <c r="N122" s="823" t="e">
        <f>#REF!+#REF!+K122+H122+F122</f>
        <v>#REF!</v>
      </c>
      <c r="O122" s="823" t="e">
        <f t="shared" si="20"/>
        <v>#REF!</v>
      </c>
      <c r="P122" s="823" t="e">
        <f>Develop!#REF!</f>
        <v>#REF!</v>
      </c>
      <c r="Q122" s="823" t="e">
        <f t="shared" si="21"/>
        <v>#REF!</v>
      </c>
      <c r="R122" s="823" t="e">
        <f t="shared" si="22"/>
        <v>#REF!</v>
      </c>
      <c r="S122" s="823" t="e">
        <f t="shared" si="15"/>
        <v>#REF!</v>
      </c>
    </row>
    <row r="123" spans="1:19" hidden="1" x14ac:dyDescent="0.25">
      <c r="A123" s="820"/>
      <c r="B123" s="821" t="s">
        <v>1559</v>
      </c>
      <c r="C123" s="825" t="e">
        <f>ROUND(#REF!,2)</f>
        <v>#REF!</v>
      </c>
      <c r="D123" s="822" t="s">
        <v>1589</v>
      </c>
      <c r="E123" s="823"/>
      <c r="F123" s="823">
        <f t="shared" si="16"/>
        <v>0</v>
      </c>
      <c r="G123" s="823" t="e">
        <f t="shared" si="17"/>
        <v>#REF!</v>
      </c>
      <c r="H123" s="823"/>
      <c r="I123" s="823"/>
      <c r="J123" s="823" t="e">
        <f t="shared" si="18"/>
        <v>#REF!</v>
      </c>
      <c r="K123" s="823"/>
      <c r="L123" s="823"/>
      <c r="M123" s="823" t="e">
        <f t="shared" si="19"/>
        <v>#REF!</v>
      </c>
      <c r="N123" s="823" t="e">
        <f>#REF!+#REF!+K123+H123+F123</f>
        <v>#REF!</v>
      </c>
      <c r="O123" s="823" t="e">
        <f t="shared" si="20"/>
        <v>#REF!</v>
      </c>
      <c r="P123" s="823" t="e">
        <f>Develop!#REF!</f>
        <v>#REF!</v>
      </c>
      <c r="Q123" s="823" t="e">
        <f t="shared" si="21"/>
        <v>#REF!</v>
      </c>
      <c r="R123" s="823" t="e">
        <f t="shared" si="22"/>
        <v>#REF!</v>
      </c>
      <c r="S123" s="823" t="e">
        <f t="shared" si="15"/>
        <v>#REF!</v>
      </c>
    </row>
    <row r="124" spans="1:19" hidden="1" x14ac:dyDescent="0.25">
      <c r="A124" s="820"/>
      <c r="B124" s="821" t="s">
        <v>1884</v>
      </c>
      <c r="C124" s="825" t="e">
        <f>ROUND(#REF!,2)</f>
        <v>#REF!</v>
      </c>
      <c r="D124" s="822" t="s">
        <v>1589</v>
      </c>
      <c r="E124" s="823"/>
      <c r="F124" s="823">
        <f t="shared" si="16"/>
        <v>0</v>
      </c>
      <c r="G124" s="823" t="e">
        <f t="shared" si="17"/>
        <v>#REF!</v>
      </c>
      <c r="H124" s="823"/>
      <c r="I124" s="823"/>
      <c r="J124" s="823" t="e">
        <f t="shared" si="18"/>
        <v>#REF!</v>
      </c>
      <c r="K124" s="823"/>
      <c r="L124" s="823"/>
      <c r="M124" s="823" t="e">
        <f t="shared" si="19"/>
        <v>#REF!</v>
      </c>
      <c r="N124" s="823" t="e">
        <f>#REF!+#REF!+K124+H124+F124</f>
        <v>#REF!</v>
      </c>
      <c r="O124" s="823" t="e">
        <f t="shared" si="20"/>
        <v>#REF!</v>
      </c>
      <c r="P124" s="823" t="e">
        <f>Develop!#REF!</f>
        <v>#REF!</v>
      </c>
      <c r="Q124" s="823" t="e">
        <f t="shared" si="21"/>
        <v>#REF!</v>
      </c>
      <c r="R124" s="823" t="e">
        <f t="shared" si="22"/>
        <v>#REF!</v>
      </c>
      <c r="S124" s="823" t="e">
        <f t="shared" si="15"/>
        <v>#REF!</v>
      </c>
    </row>
    <row r="125" spans="1:19" hidden="1" x14ac:dyDescent="0.25">
      <c r="A125" s="919"/>
      <c r="B125" s="914" t="s">
        <v>931</v>
      </c>
      <c r="C125" s="915" t="e">
        <f>ROUND(#REF!,2)</f>
        <v>#REF!</v>
      </c>
      <c r="D125" s="916" t="s">
        <v>1589</v>
      </c>
      <c r="E125" s="917"/>
      <c r="F125" s="917">
        <f t="shared" si="16"/>
        <v>0</v>
      </c>
      <c r="G125" s="917" t="e">
        <f t="shared" si="17"/>
        <v>#REF!</v>
      </c>
      <c r="H125" s="917"/>
      <c r="I125" s="917"/>
      <c r="J125" s="917" t="e">
        <f t="shared" si="18"/>
        <v>#REF!</v>
      </c>
      <c r="K125" s="917"/>
      <c r="L125" s="917"/>
      <c r="M125" s="917" t="e">
        <f t="shared" si="19"/>
        <v>#REF!</v>
      </c>
      <c r="N125" s="917" t="e">
        <f>#REF!+#REF!+K125+H125+F125</f>
        <v>#REF!</v>
      </c>
      <c r="O125" s="917" t="e">
        <f t="shared" si="20"/>
        <v>#REF!</v>
      </c>
      <c r="P125" s="917" t="e">
        <f>Develop!#REF!</f>
        <v>#REF!</v>
      </c>
      <c r="Q125" s="917" t="e">
        <f t="shared" si="21"/>
        <v>#REF!</v>
      </c>
      <c r="R125" s="917" t="e">
        <f t="shared" si="22"/>
        <v>#REF!</v>
      </c>
      <c r="S125" s="917" t="e">
        <f t="shared" si="15"/>
        <v>#REF!</v>
      </c>
    </row>
    <row r="126" spans="1:19" ht="94.5" customHeight="1" x14ac:dyDescent="0.25">
      <c r="A126" s="820">
        <v>10.199999999999999</v>
      </c>
      <c r="B126" s="826" t="s">
        <v>3520</v>
      </c>
      <c r="C126" s="1488"/>
      <c r="D126" s="867"/>
      <c r="E126" s="954"/>
      <c r="F126" s="954">
        <f t="shared" ref="F126:F132" si="30">E126</f>
        <v>0</v>
      </c>
      <c r="G126" s="954">
        <f t="shared" si="17"/>
        <v>0</v>
      </c>
      <c r="H126" s="1371"/>
      <c r="I126" s="1371">
        <f t="shared" ref="I126:I132" si="31">H126*2</f>
        <v>0</v>
      </c>
      <c r="J126" s="1371">
        <f t="shared" ref="J126:J132" si="32">I126*C126</f>
        <v>0</v>
      </c>
      <c r="K126" s="960"/>
      <c r="L126" s="960">
        <f t="shared" ref="L126:L132" si="33">K126*3</f>
        <v>0</v>
      </c>
      <c r="M126" s="960">
        <f t="shared" ref="M126:M132" si="34">L126*C126</f>
        <v>0</v>
      </c>
      <c r="N126" s="823">
        <f t="shared" ref="N126:N132" si="35">F126+I126+L126</f>
        <v>0</v>
      </c>
      <c r="O126" s="823">
        <f t="shared" si="20"/>
        <v>0</v>
      </c>
      <c r="P126" s="823"/>
      <c r="Q126" s="823">
        <f t="shared" si="21"/>
        <v>0</v>
      </c>
      <c r="R126" s="1390">
        <f t="shared" ref="R126:R132" si="36">P126+N126</f>
        <v>0</v>
      </c>
      <c r="S126" s="823">
        <f t="shared" si="15"/>
        <v>0</v>
      </c>
    </row>
    <row r="127" spans="1:19" ht="39.950000000000003" customHeight="1" x14ac:dyDescent="0.25">
      <c r="A127" s="820"/>
      <c r="B127" s="821" t="s">
        <v>469</v>
      </c>
      <c r="C127" s="1488">
        <f>[1]Data!$AG$409</f>
        <v>746.83</v>
      </c>
      <c r="D127" s="867" t="s">
        <v>1589</v>
      </c>
      <c r="E127" s="954"/>
      <c r="F127" s="954">
        <f t="shared" si="30"/>
        <v>0</v>
      </c>
      <c r="G127" s="954">
        <f t="shared" si="17"/>
        <v>0</v>
      </c>
      <c r="H127" s="1371"/>
      <c r="I127" s="1371">
        <f t="shared" si="31"/>
        <v>0</v>
      </c>
      <c r="J127" s="1371">
        <f t="shared" si="32"/>
        <v>0</v>
      </c>
      <c r="K127" s="960"/>
      <c r="L127" s="960">
        <f t="shared" si="33"/>
        <v>0</v>
      </c>
      <c r="M127" s="960">
        <f t="shared" si="34"/>
        <v>0</v>
      </c>
      <c r="N127" s="823">
        <f t="shared" si="35"/>
        <v>0</v>
      </c>
      <c r="O127" s="823">
        <f t="shared" si="20"/>
        <v>0</v>
      </c>
      <c r="P127" s="823">
        <f>Develop!K22</f>
        <v>128</v>
      </c>
      <c r="Q127" s="823">
        <f t="shared" si="21"/>
        <v>95594.240000000005</v>
      </c>
      <c r="R127" s="1390">
        <f t="shared" si="36"/>
        <v>128</v>
      </c>
      <c r="S127" s="823">
        <f t="shared" si="15"/>
        <v>95594.240000000005</v>
      </c>
    </row>
    <row r="128" spans="1:19" ht="39.950000000000003" customHeight="1" x14ac:dyDescent="0.25">
      <c r="A128" s="820"/>
      <c r="B128" s="821" t="s">
        <v>3203</v>
      </c>
      <c r="C128" s="1488">
        <f>[1]Data!$AG$411</f>
        <v>753.58</v>
      </c>
      <c r="D128" s="867" t="s">
        <v>1589</v>
      </c>
      <c r="E128" s="954">
        <f>'SI 2 in 1 ALIYAR '!H273</f>
        <v>31</v>
      </c>
      <c r="F128" s="954">
        <f t="shared" si="30"/>
        <v>31</v>
      </c>
      <c r="G128" s="954">
        <f t="shared" si="17"/>
        <v>23360.98</v>
      </c>
      <c r="H128" s="1371">
        <f>'PC 12 IN 1'!H165</f>
        <v>122.33</v>
      </c>
      <c r="I128" s="1371">
        <f t="shared" si="31"/>
        <v>244.66</v>
      </c>
      <c r="J128" s="1371">
        <f t="shared" si="32"/>
        <v>184370.88</v>
      </c>
      <c r="K128" s="960">
        <f>'4 IN 1 PCHC Aliyar'!G335</f>
        <v>42.3</v>
      </c>
      <c r="L128" s="960">
        <f t="shared" si="33"/>
        <v>126.9</v>
      </c>
      <c r="M128" s="960">
        <f t="shared" si="34"/>
        <v>95629.3</v>
      </c>
      <c r="N128" s="823">
        <f t="shared" si="35"/>
        <v>402.56</v>
      </c>
      <c r="O128" s="823">
        <f t="shared" si="20"/>
        <v>303361.15999999997</v>
      </c>
      <c r="P128" s="823"/>
      <c r="Q128" s="823">
        <f t="shared" si="21"/>
        <v>0</v>
      </c>
      <c r="R128" s="1390">
        <f t="shared" si="36"/>
        <v>402.56</v>
      </c>
      <c r="S128" s="823">
        <f t="shared" si="15"/>
        <v>303361.15999999997</v>
      </c>
    </row>
    <row r="129" spans="1:19" ht="39.950000000000003" customHeight="1" x14ac:dyDescent="0.25">
      <c r="A129" s="820"/>
      <c r="B129" s="821" t="s">
        <v>471</v>
      </c>
      <c r="C129" s="1488">
        <f>[1]Data!$AG$412</f>
        <v>767.18</v>
      </c>
      <c r="D129" s="867" t="s">
        <v>1589</v>
      </c>
      <c r="E129" s="954">
        <f>'SI 2 in 1 ALIYAR '!H279</f>
        <v>62.35</v>
      </c>
      <c r="F129" s="954">
        <f t="shared" si="30"/>
        <v>62.35</v>
      </c>
      <c r="G129" s="954">
        <f t="shared" si="17"/>
        <v>47833.67</v>
      </c>
      <c r="H129" s="1371">
        <f>'PC 12 IN 1'!H167</f>
        <v>122.33</v>
      </c>
      <c r="I129" s="1371">
        <f t="shared" si="31"/>
        <v>244.66</v>
      </c>
      <c r="J129" s="1371">
        <f t="shared" si="32"/>
        <v>187698.26</v>
      </c>
      <c r="K129" s="960">
        <f>'4 IN 1 PCHC Aliyar'!G338</f>
        <v>42.3</v>
      </c>
      <c r="L129" s="960">
        <f t="shared" si="33"/>
        <v>126.9</v>
      </c>
      <c r="M129" s="960">
        <f t="shared" si="34"/>
        <v>97355.14</v>
      </c>
      <c r="N129" s="823">
        <f t="shared" si="35"/>
        <v>433.91</v>
      </c>
      <c r="O129" s="823">
        <f t="shared" si="20"/>
        <v>332887.07</v>
      </c>
      <c r="P129" s="823"/>
      <c r="Q129" s="823">
        <f t="shared" si="21"/>
        <v>0</v>
      </c>
      <c r="R129" s="1390">
        <f t="shared" si="36"/>
        <v>433.91</v>
      </c>
      <c r="S129" s="823">
        <f t="shared" si="15"/>
        <v>332887.07</v>
      </c>
    </row>
    <row r="130" spans="1:19" ht="39.950000000000003" customHeight="1" x14ac:dyDescent="0.25">
      <c r="A130" s="820"/>
      <c r="B130" s="821" t="s">
        <v>1559</v>
      </c>
      <c r="C130" s="1488">
        <f>[1]Data!$AG$413</f>
        <v>780.78</v>
      </c>
      <c r="D130" s="867" t="s">
        <v>1589</v>
      </c>
      <c r="E130" s="954">
        <f>'SI 2 in 1 ALIYAR '!H285</f>
        <v>7.1</v>
      </c>
      <c r="F130" s="954">
        <f t="shared" si="30"/>
        <v>7.1</v>
      </c>
      <c r="G130" s="954">
        <f t="shared" si="17"/>
        <v>5543.54</v>
      </c>
      <c r="H130" s="1371">
        <f>'PC 12 IN 1'!H169</f>
        <v>122.33</v>
      </c>
      <c r="I130" s="1371">
        <f t="shared" si="31"/>
        <v>244.66</v>
      </c>
      <c r="J130" s="1371">
        <f t="shared" si="32"/>
        <v>191025.63</v>
      </c>
      <c r="K130" s="960">
        <f>'4 IN 1 PCHC Aliyar'!G341</f>
        <v>42.3</v>
      </c>
      <c r="L130" s="960">
        <f t="shared" si="33"/>
        <v>126.9</v>
      </c>
      <c r="M130" s="960">
        <f t="shared" si="34"/>
        <v>99080.98</v>
      </c>
      <c r="N130" s="823">
        <f t="shared" si="35"/>
        <v>378.66</v>
      </c>
      <c r="O130" s="823">
        <f t="shared" si="20"/>
        <v>295650.15000000002</v>
      </c>
      <c r="P130" s="823"/>
      <c r="Q130" s="823">
        <f t="shared" si="21"/>
        <v>0</v>
      </c>
      <c r="R130" s="1390">
        <f t="shared" si="36"/>
        <v>378.66</v>
      </c>
      <c r="S130" s="823">
        <f t="shared" si="15"/>
        <v>295650.15000000002</v>
      </c>
    </row>
    <row r="131" spans="1:19" ht="39.950000000000003" customHeight="1" x14ac:dyDescent="0.25">
      <c r="A131" s="820"/>
      <c r="B131" s="821" t="s">
        <v>1884</v>
      </c>
      <c r="C131" s="1488">
        <f>[1]Data!$AG$414</f>
        <v>794.38</v>
      </c>
      <c r="D131" s="867" t="s">
        <v>1589</v>
      </c>
      <c r="E131" s="954"/>
      <c r="F131" s="954">
        <f t="shared" si="30"/>
        <v>0</v>
      </c>
      <c r="G131" s="954">
        <f t="shared" si="17"/>
        <v>0</v>
      </c>
      <c r="H131" s="1371">
        <f>'PC 12 IN 1'!H171</f>
        <v>122.33</v>
      </c>
      <c r="I131" s="1371">
        <f t="shared" si="31"/>
        <v>244.66</v>
      </c>
      <c r="J131" s="1371">
        <f t="shared" si="32"/>
        <v>194353.01</v>
      </c>
      <c r="K131" s="960">
        <f>'4 IN 1 PCHC Aliyar'!G341</f>
        <v>42.3</v>
      </c>
      <c r="L131" s="960">
        <f t="shared" si="33"/>
        <v>126.9</v>
      </c>
      <c r="M131" s="960">
        <f t="shared" si="34"/>
        <v>100806.82</v>
      </c>
      <c r="N131" s="823">
        <f t="shared" si="35"/>
        <v>371.56</v>
      </c>
      <c r="O131" s="823">
        <f t="shared" si="20"/>
        <v>295159.83</v>
      </c>
      <c r="P131" s="823"/>
      <c r="Q131" s="823">
        <f t="shared" si="21"/>
        <v>0</v>
      </c>
      <c r="R131" s="1390">
        <f t="shared" si="36"/>
        <v>371.56</v>
      </c>
      <c r="S131" s="823">
        <f t="shared" si="15"/>
        <v>295159.83</v>
      </c>
    </row>
    <row r="132" spans="1:19" ht="39.950000000000003" customHeight="1" x14ac:dyDescent="0.25">
      <c r="A132" s="828"/>
      <c r="B132" s="821" t="s">
        <v>931</v>
      </c>
      <c r="C132" s="1488">
        <f>[1]Data!$AG$415</f>
        <v>807.98</v>
      </c>
      <c r="D132" s="867" t="s">
        <v>1589</v>
      </c>
      <c r="E132" s="954"/>
      <c r="F132" s="954">
        <f t="shared" si="30"/>
        <v>0</v>
      </c>
      <c r="G132" s="954">
        <f t="shared" si="17"/>
        <v>0</v>
      </c>
      <c r="H132" s="1371">
        <f>'PC 12 IN 1'!H175</f>
        <v>48.22</v>
      </c>
      <c r="I132" s="1371">
        <f t="shared" si="31"/>
        <v>96.44</v>
      </c>
      <c r="J132" s="1371">
        <f t="shared" si="32"/>
        <v>77921.59</v>
      </c>
      <c r="K132" s="960">
        <f>'4 IN 1 PCHC Aliyar'!G344</f>
        <v>42.3</v>
      </c>
      <c r="L132" s="960">
        <f t="shared" si="33"/>
        <v>126.9</v>
      </c>
      <c r="M132" s="960">
        <f t="shared" si="34"/>
        <v>102532.66</v>
      </c>
      <c r="N132" s="823">
        <f t="shared" si="35"/>
        <v>223.34</v>
      </c>
      <c r="O132" s="823">
        <f t="shared" si="20"/>
        <v>180454.25</v>
      </c>
      <c r="P132" s="823"/>
      <c r="Q132" s="823">
        <f t="shared" si="21"/>
        <v>0</v>
      </c>
      <c r="R132" s="1390">
        <f t="shared" si="36"/>
        <v>223.34</v>
      </c>
      <c r="S132" s="823">
        <f t="shared" si="15"/>
        <v>180454.25</v>
      </c>
    </row>
    <row r="133" spans="1:19" hidden="1" x14ac:dyDescent="0.25">
      <c r="A133" s="899"/>
      <c r="B133" s="893" t="s">
        <v>3182</v>
      </c>
      <c r="C133" s="897" t="e">
        <f>ROUND(#REF!,2)</f>
        <v>#REF!</v>
      </c>
      <c r="D133" s="895" t="s">
        <v>1589</v>
      </c>
      <c r="E133" s="896"/>
      <c r="F133" s="896">
        <f t="shared" si="16"/>
        <v>0</v>
      </c>
      <c r="G133" s="896" t="e">
        <f t="shared" si="17"/>
        <v>#REF!</v>
      </c>
      <c r="H133" s="896"/>
      <c r="I133" s="896"/>
      <c r="J133" s="896" t="e">
        <f t="shared" si="18"/>
        <v>#REF!</v>
      </c>
      <c r="K133" s="896"/>
      <c r="L133" s="896"/>
      <c r="M133" s="896" t="e">
        <f t="shared" si="19"/>
        <v>#REF!</v>
      </c>
      <c r="N133" s="896" t="e">
        <f>#REF!+#REF!+K133+H133+F133</f>
        <v>#REF!</v>
      </c>
      <c r="O133" s="896" t="e">
        <f t="shared" si="20"/>
        <v>#REF!</v>
      </c>
      <c r="P133" s="896">
        <f>Develop!K55</f>
        <v>153.6</v>
      </c>
      <c r="Q133" s="896" t="e">
        <f t="shared" si="21"/>
        <v>#REF!</v>
      </c>
      <c r="R133" s="896" t="e">
        <f t="shared" si="22"/>
        <v>#REF!</v>
      </c>
      <c r="S133" s="896" t="e">
        <f t="shared" si="15"/>
        <v>#REF!</v>
      </c>
    </row>
    <row r="134" spans="1:19" hidden="1" x14ac:dyDescent="0.25">
      <c r="A134" s="828"/>
      <c r="B134" s="821" t="s">
        <v>3183</v>
      </c>
      <c r="C134" s="825" t="e">
        <f>ROUND(#REF!,2)</f>
        <v>#REF!</v>
      </c>
      <c r="D134" s="822" t="s">
        <v>1589</v>
      </c>
      <c r="E134" s="823"/>
      <c r="F134" s="823">
        <f t="shared" si="16"/>
        <v>0</v>
      </c>
      <c r="G134" s="823" t="e">
        <f t="shared" si="17"/>
        <v>#REF!</v>
      </c>
      <c r="H134" s="823"/>
      <c r="I134" s="823"/>
      <c r="J134" s="823" t="e">
        <f t="shared" si="18"/>
        <v>#REF!</v>
      </c>
      <c r="K134" s="823"/>
      <c r="L134" s="823"/>
      <c r="M134" s="823" t="e">
        <f t="shared" si="19"/>
        <v>#REF!</v>
      </c>
      <c r="N134" s="823" t="e">
        <f>#REF!+#REF!+K134+H134+F134</f>
        <v>#REF!</v>
      </c>
      <c r="O134" s="823" t="e">
        <f t="shared" si="20"/>
        <v>#REF!</v>
      </c>
      <c r="P134" s="823">
        <f>Develop!K56</f>
        <v>0</v>
      </c>
      <c r="Q134" s="823" t="e">
        <f t="shared" si="21"/>
        <v>#REF!</v>
      </c>
      <c r="R134" s="823" t="e">
        <f t="shared" si="22"/>
        <v>#REF!</v>
      </c>
      <c r="S134" s="823" t="e">
        <f t="shared" si="15"/>
        <v>#REF!</v>
      </c>
    </row>
    <row r="135" spans="1:19" hidden="1" x14ac:dyDescent="0.25">
      <c r="A135" s="828"/>
      <c r="B135" s="821" t="s">
        <v>3184</v>
      </c>
      <c r="C135" s="825" t="e">
        <f>ROUND(#REF!,2)</f>
        <v>#REF!</v>
      </c>
      <c r="D135" s="822" t="s">
        <v>1589</v>
      </c>
      <c r="E135" s="823"/>
      <c r="F135" s="823">
        <f t="shared" si="16"/>
        <v>0</v>
      </c>
      <c r="G135" s="823" t="e">
        <f t="shared" si="17"/>
        <v>#REF!</v>
      </c>
      <c r="H135" s="823"/>
      <c r="I135" s="823"/>
      <c r="J135" s="823" t="e">
        <f t="shared" si="18"/>
        <v>#REF!</v>
      </c>
      <c r="K135" s="823"/>
      <c r="L135" s="823"/>
      <c r="M135" s="823" t="e">
        <f t="shared" si="19"/>
        <v>#REF!</v>
      </c>
      <c r="N135" s="823" t="e">
        <f>#REF!+#REF!+K135+H135+F135</f>
        <v>#REF!</v>
      </c>
      <c r="O135" s="823" t="e">
        <f t="shared" si="20"/>
        <v>#REF!</v>
      </c>
      <c r="P135" s="823">
        <f>Develop!K57</f>
        <v>0</v>
      </c>
      <c r="Q135" s="823" t="e">
        <f t="shared" si="21"/>
        <v>#REF!</v>
      </c>
      <c r="R135" s="823" t="e">
        <f t="shared" si="22"/>
        <v>#REF!</v>
      </c>
      <c r="S135" s="823" t="e">
        <f t="shared" si="15"/>
        <v>#REF!</v>
      </c>
    </row>
    <row r="136" spans="1:19" hidden="1" x14ac:dyDescent="0.25">
      <c r="A136" s="828"/>
      <c r="B136" s="821" t="s">
        <v>3185</v>
      </c>
      <c r="C136" s="825" t="e">
        <f>ROUND(#REF!,2)</f>
        <v>#REF!</v>
      </c>
      <c r="D136" s="822" t="s">
        <v>1589</v>
      </c>
      <c r="E136" s="823"/>
      <c r="F136" s="823">
        <f t="shared" si="16"/>
        <v>0</v>
      </c>
      <c r="G136" s="823" t="e">
        <f t="shared" si="17"/>
        <v>#REF!</v>
      </c>
      <c r="H136" s="823"/>
      <c r="I136" s="823"/>
      <c r="J136" s="823" t="e">
        <f t="shared" si="18"/>
        <v>#REF!</v>
      </c>
      <c r="K136" s="823"/>
      <c r="L136" s="823"/>
      <c r="M136" s="823" t="e">
        <f t="shared" si="19"/>
        <v>#REF!</v>
      </c>
      <c r="N136" s="823" t="e">
        <f>#REF!+#REF!+K136+H136+F136</f>
        <v>#REF!</v>
      </c>
      <c r="O136" s="823" t="e">
        <f t="shared" si="20"/>
        <v>#REF!</v>
      </c>
      <c r="P136" s="823">
        <f>Develop!K58</f>
        <v>0</v>
      </c>
      <c r="Q136" s="823" t="e">
        <f t="shared" si="21"/>
        <v>#REF!</v>
      </c>
      <c r="R136" s="823" t="e">
        <f t="shared" si="22"/>
        <v>#REF!</v>
      </c>
      <c r="S136" s="823" t="e">
        <f t="shared" ref="S136:S199" si="37">R136*C136</f>
        <v>#REF!</v>
      </c>
    </row>
    <row r="137" spans="1:19" hidden="1" x14ac:dyDescent="0.25">
      <c r="A137" s="828"/>
      <c r="B137" s="821" t="s">
        <v>3186</v>
      </c>
      <c r="C137" s="825" t="e">
        <f>ROUND(#REF!,2)</f>
        <v>#REF!</v>
      </c>
      <c r="D137" s="822" t="s">
        <v>1589</v>
      </c>
      <c r="E137" s="823"/>
      <c r="F137" s="823">
        <f t="shared" ref="F137:F200" si="38">E137*8</f>
        <v>0</v>
      </c>
      <c r="G137" s="823" t="e">
        <f t="shared" ref="G137:G200" si="39">F137*C137</f>
        <v>#REF!</v>
      </c>
      <c r="H137" s="823"/>
      <c r="I137" s="823"/>
      <c r="J137" s="823" t="e">
        <f t="shared" ref="J137:J200" si="40">H137*C137</f>
        <v>#REF!</v>
      </c>
      <c r="K137" s="823"/>
      <c r="L137" s="823"/>
      <c r="M137" s="823" t="e">
        <f t="shared" ref="M137:M200" si="41">K137*C137</f>
        <v>#REF!</v>
      </c>
      <c r="N137" s="823" t="e">
        <f>#REF!+#REF!+K137+H137+F137</f>
        <v>#REF!</v>
      </c>
      <c r="O137" s="823" t="e">
        <f t="shared" ref="O137:O200" si="42">N137*C137</f>
        <v>#REF!</v>
      </c>
      <c r="P137" s="823">
        <f>Develop!K59</f>
        <v>0</v>
      </c>
      <c r="Q137" s="823" t="e">
        <f t="shared" ref="Q137:Q200" si="43">P137*C137</f>
        <v>#REF!</v>
      </c>
      <c r="R137" s="823" t="e">
        <f t="shared" ref="R137:R200" si="44">N137+P137</f>
        <v>#REF!</v>
      </c>
      <c r="S137" s="823" t="e">
        <f t="shared" si="37"/>
        <v>#REF!</v>
      </c>
    </row>
    <row r="138" spans="1:19" hidden="1" x14ac:dyDescent="0.25">
      <c r="A138" s="828"/>
      <c r="B138" s="821" t="s">
        <v>3187</v>
      </c>
      <c r="C138" s="825" t="e">
        <f>ROUND(#REF!,2)</f>
        <v>#REF!</v>
      </c>
      <c r="D138" s="822" t="s">
        <v>1589</v>
      </c>
      <c r="E138" s="823"/>
      <c r="F138" s="823">
        <f t="shared" si="38"/>
        <v>0</v>
      </c>
      <c r="G138" s="823" t="e">
        <f t="shared" si="39"/>
        <v>#REF!</v>
      </c>
      <c r="H138" s="823"/>
      <c r="I138" s="823"/>
      <c r="J138" s="823" t="e">
        <f t="shared" si="40"/>
        <v>#REF!</v>
      </c>
      <c r="K138" s="823"/>
      <c r="L138" s="823"/>
      <c r="M138" s="823" t="e">
        <f t="shared" si="41"/>
        <v>#REF!</v>
      </c>
      <c r="N138" s="823" t="e">
        <f>#REF!+#REF!+K138+H138+F138</f>
        <v>#REF!</v>
      </c>
      <c r="O138" s="823" t="e">
        <f t="shared" si="42"/>
        <v>#REF!</v>
      </c>
      <c r="P138" s="823">
        <f>Develop!K60</f>
        <v>0</v>
      </c>
      <c r="Q138" s="823" t="e">
        <f t="shared" si="43"/>
        <v>#REF!</v>
      </c>
      <c r="R138" s="823" t="e">
        <f t="shared" si="44"/>
        <v>#REF!</v>
      </c>
      <c r="S138" s="823" t="e">
        <f t="shared" si="37"/>
        <v>#REF!</v>
      </c>
    </row>
    <row r="139" spans="1:19" hidden="1" x14ac:dyDescent="0.25">
      <c r="A139" s="828"/>
      <c r="B139" s="821" t="s">
        <v>3188</v>
      </c>
      <c r="C139" s="825" t="e">
        <f>ROUND(#REF!,2)</f>
        <v>#REF!</v>
      </c>
      <c r="D139" s="822" t="s">
        <v>1589</v>
      </c>
      <c r="E139" s="823"/>
      <c r="F139" s="823">
        <f t="shared" si="38"/>
        <v>0</v>
      </c>
      <c r="G139" s="823" t="e">
        <f t="shared" si="39"/>
        <v>#REF!</v>
      </c>
      <c r="H139" s="823"/>
      <c r="I139" s="823"/>
      <c r="J139" s="823" t="e">
        <f t="shared" si="40"/>
        <v>#REF!</v>
      </c>
      <c r="K139" s="823"/>
      <c r="L139" s="823"/>
      <c r="M139" s="823" t="e">
        <f t="shared" si="41"/>
        <v>#REF!</v>
      </c>
      <c r="N139" s="823" t="e">
        <f>#REF!+#REF!+K139+H139+F139</f>
        <v>#REF!</v>
      </c>
      <c r="O139" s="823" t="e">
        <f t="shared" si="42"/>
        <v>#REF!</v>
      </c>
      <c r="P139" s="823">
        <f>Develop!K61</f>
        <v>0</v>
      </c>
      <c r="Q139" s="823" t="e">
        <f t="shared" si="43"/>
        <v>#REF!</v>
      </c>
      <c r="R139" s="823" t="e">
        <f t="shared" si="44"/>
        <v>#REF!</v>
      </c>
      <c r="S139" s="823" t="e">
        <f t="shared" si="37"/>
        <v>#REF!</v>
      </c>
    </row>
    <row r="140" spans="1:19" hidden="1" x14ac:dyDescent="0.25">
      <c r="A140" s="828"/>
      <c r="B140" s="821" t="s">
        <v>3189</v>
      </c>
      <c r="C140" s="825" t="e">
        <f>#REF!</f>
        <v>#REF!</v>
      </c>
      <c r="D140" s="822" t="s">
        <v>1589</v>
      </c>
      <c r="E140" s="823"/>
      <c r="F140" s="823">
        <f t="shared" si="38"/>
        <v>0</v>
      </c>
      <c r="G140" s="823" t="e">
        <f t="shared" si="39"/>
        <v>#REF!</v>
      </c>
      <c r="H140" s="823"/>
      <c r="I140" s="823"/>
      <c r="J140" s="823" t="e">
        <f t="shared" si="40"/>
        <v>#REF!</v>
      </c>
      <c r="K140" s="823"/>
      <c r="L140" s="823"/>
      <c r="M140" s="823" t="e">
        <f t="shared" si="41"/>
        <v>#REF!</v>
      </c>
      <c r="N140" s="823" t="e">
        <f>#REF!+#REF!+K140+H140+F140</f>
        <v>#REF!</v>
      </c>
      <c r="O140" s="823" t="e">
        <f t="shared" si="42"/>
        <v>#REF!</v>
      </c>
      <c r="P140" s="823" t="e">
        <f>Develop!#REF!</f>
        <v>#REF!</v>
      </c>
      <c r="Q140" s="823" t="e">
        <f t="shared" si="43"/>
        <v>#REF!</v>
      </c>
      <c r="R140" s="823" t="e">
        <f t="shared" si="44"/>
        <v>#REF!</v>
      </c>
      <c r="S140" s="823" t="e">
        <f t="shared" si="37"/>
        <v>#REF!</v>
      </c>
    </row>
    <row r="141" spans="1:19" hidden="1" x14ac:dyDescent="0.25">
      <c r="A141" s="828"/>
      <c r="B141" s="821" t="s">
        <v>3197</v>
      </c>
      <c r="C141" s="825" t="e">
        <f>#REF!</f>
        <v>#REF!</v>
      </c>
      <c r="D141" s="822" t="s">
        <v>1589</v>
      </c>
      <c r="E141" s="823"/>
      <c r="F141" s="823">
        <f t="shared" si="38"/>
        <v>0</v>
      </c>
      <c r="G141" s="823" t="e">
        <f t="shared" si="39"/>
        <v>#REF!</v>
      </c>
      <c r="H141" s="823"/>
      <c r="I141" s="823"/>
      <c r="J141" s="823" t="e">
        <f t="shared" si="40"/>
        <v>#REF!</v>
      </c>
      <c r="K141" s="823"/>
      <c r="L141" s="823"/>
      <c r="M141" s="823" t="e">
        <f t="shared" si="41"/>
        <v>#REF!</v>
      </c>
      <c r="N141" s="823" t="e">
        <f>#REF!+#REF!+K141+H141+F141</f>
        <v>#REF!</v>
      </c>
      <c r="O141" s="823" t="e">
        <f t="shared" si="42"/>
        <v>#REF!</v>
      </c>
      <c r="P141" s="823" t="e">
        <f>Develop!#REF!</f>
        <v>#REF!</v>
      </c>
      <c r="Q141" s="823" t="e">
        <f t="shared" si="43"/>
        <v>#REF!</v>
      </c>
      <c r="R141" s="823" t="e">
        <f t="shared" si="44"/>
        <v>#REF!</v>
      </c>
      <c r="S141" s="823" t="e">
        <f t="shared" si="37"/>
        <v>#REF!</v>
      </c>
    </row>
    <row r="142" spans="1:19" ht="103.5" hidden="1" x14ac:dyDescent="0.25">
      <c r="A142" s="820">
        <v>10.3</v>
      </c>
      <c r="B142" s="826" t="s">
        <v>3521</v>
      </c>
      <c r="C142" s="825"/>
      <c r="D142" s="822"/>
      <c r="E142" s="823"/>
      <c r="F142" s="823">
        <f t="shared" si="38"/>
        <v>0</v>
      </c>
      <c r="G142" s="823">
        <f t="shared" si="39"/>
        <v>0</v>
      </c>
      <c r="H142" s="823"/>
      <c r="I142" s="823"/>
      <c r="J142" s="823">
        <f t="shared" si="40"/>
        <v>0</v>
      </c>
      <c r="K142" s="823"/>
      <c r="L142" s="823"/>
      <c r="M142" s="823">
        <f t="shared" si="41"/>
        <v>0</v>
      </c>
      <c r="N142" s="823" t="e">
        <f>#REF!+#REF!+K142+H142+F142</f>
        <v>#REF!</v>
      </c>
      <c r="O142" s="823" t="e">
        <f t="shared" si="42"/>
        <v>#REF!</v>
      </c>
      <c r="P142" s="823" t="e">
        <f>Develop!#REF!</f>
        <v>#REF!</v>
      </c>
      <c r="Q142" s="823" t="e">
        <f t="shared" si="43"/>
        <v>#REF!</v>
      </c>
      <c r="R142" s="823" t="e">
        <f t="shared" si="44"/>
        <v>#REF!</v>
      </c>
      <c r="S142" s="823" t="e">
        <f t="shared" si="37"/>
        <v>#REF!</v>
      </c>
    </row>
    <row r="143" spans="1:19" hidden="1" x14ac:dyDescent="0.25">
      <c r="A143" s="820"/>
      <c r="B143" s="821" t="s">
        <v>469</v>
      </c>
      <c r="C143" s="825"/>
      <c r="D143" s="822" t="s">
        <v>1589</v>
      </c>
      <c r="E143" s="823"/>
      <c r="F143" s="823">
        <f t="shared" si="38"/>
        <v>0</v>
      </c>
      <c r="G143" s="823">
        <f t="shared" si="39"/>
        <v>0</v>
      </c>
      <c r="H143" s="823"/>
      <c r="I143" s="823"/>
      <c r="J143" s="823">
        <f t="shared" si="40"/>
        <v>0</v>
      </c>
      <c r="K143" s="823"/>
      <c r="L143" s="823"/>
      <c r="M143" s="823">
        <f t="shared" si="41"/>
        <v>0</v>
      </c>
      <c r="N143" s="823" t="e">
        <f>#REF!+#REF!+K143+H143+F143</f>
        <v>#REF!</v>
      </c>
      <c r="O143" s="823" t="e">
        <f t="shared" si="42"/>
        <v>#REF!</v>
      </c>
      <c r="P143" s="823" t="e">
        <f>Develop!#REF!</f>
        <v>#REF!</v>
      </c>
      <c r="Q143" s="823" t="e">
        <f t="shared" si="43"/>
        <v>#REF!</v>
      </c>
      <c r="R143" s="823" t="e">
        <f t="shared" si="44"/>
        <v>#REF!</v>
      </c>
      <c r="S143" s="823" t="e">
        <f t="shared" si="37"/>
        <v>#REF!</v>
      </c>
    </row>
    <row r="144" spans="1:19" hidden="1" x14ac:dyDescent="0.25">
      <c r="A144" s="820"/>
      <c r="B144" s="821" t="s">
        <v>470</v>
      </c>
      <c r="C144" s="825"/>
      <c r="D144" s="822" t="s">
        <v>1589</v>
      </c>
      <c r="E144" s="823"/>
      <c r="F144" s="823">
        <f t="shared" si="38"/>
        <v>0</v>
      </c>
      <c r="G144" s="823">
        <f t="shared" si="39"/>
        <v>0</v>
      </c>
      <c r="H144" s="823"/>
      <c r="I144" s="823"/>
      <c r="J144" s="823">
        <f t="shared" si="40"/>
        <v>0</v>
      </c>
      <c r="K144" s="823"/>
      <c r="L144" s="823"/>
      <c r="M144" s="823">
        <f t="shared" si="41"/>
        <v>0</v>
      </c>
      <c r="N144" s="823" t="e">
        <f>#REF!+#REF!+K144+H144+F144</f>
        <v>#REF!</v>
      </c>
      <c r="O144" s="823" t="e">
        <f t="shared" si="42"/>
        <v>#REF!</v>
      </c>
      <c r="P144" s="823" t="e">
        <f>Develop!#REF!</f>
        <v>#REF!</v>
      </c>
      <c r="Q144" s="823" t="e">
        <f t="shared" si="43"/>
        <v>#REF!</v>
      </c>
      <c r="R144" s="823" t="e">
        <f t="shared" si="44"/>
        <v>#REF!</v>
      </c>
      <c r="S144" s="823" t="e">
        <f t="shared" si="37"/>
        <v>#REF!</v>
      </c>
    </row>
    <row r="145" spans="1:19" hidden="1" x14ac:dyDescent="0.25">
      <c r="A145" s="820"/>
      <c r="B145" s="821" t="s">
        <v>471</v>
      </c>
      <c r="C145" s="825"/>
      <c r="D145" s="822" t="s">
        <v>1589</v>
      </c>
      <c r="E145" s="823"/>
      <c r="F145" s="823">
        <f t="shared" si="38"/>
        <v>0</v>
      </c>
      <c r="G145" s="823">
        <f t="shared" si="39"/>
        <v>0</v>
      </c>
      <c r="H145" s="823"/>
      <c r="I145" s="823"/>
      <c r="J145" s="823">
        <f t="shared" si="40"/>
        <v>0</v>
      </c>
      <c r="K145" s="823"/>
      <c r="L145" s="823"/>
      <c r="M145" s="823">
        <f t="shared" si="41"/>
        <v>0</v>
      </c>
      <c r="N145" s="823" t="e">
        <f>#REF!+#REF!+K145+H145+F145</f>
        <v>#REF!</v>
      </c>
      <c r="O145" s="823" t="e">
        <f t="shared" si="42"/>
        <v>#REF!</v>
      </c>
      <c r="P145" s="823" t="e">
        <f>Develop!#REF!</f>
        <v>#REF!</v>
      </c>
      <c r="Q145" s="823" t="e">
        <f t="shared" si="43"/>
        <v>#REF!</v>
      </c>
      <c r="R145" s="823" t="e">
        <f t="shared" si="44"/>
        <v>#REF!</v>
      </c>
      <c r="S145" s="823" t="e">
        <f t="shared" si="37"/>
        <v>#REF!</v>
      </c>
    </row>
    <row r="146" spans="1:19" hidden="1" x14ac:dyDescent="0.25">
      <c r="A146" s="820"/>
      <c r="B146" s="821" t="s">
        <v>1559</v>
      </c>
      <c r="C146" s="825"/>
      <c r="D146" s="822" t="s">
        <v>1589</v>
      </c>
      <c r="E146" s="823"/>
      <c r="F146" s="823">
        <f t="shared" si="38"/>
        <v>0</v>
      </c>
      <c r="G146" s="823">
        <f t="shared" si="39"/>
        <v>0</v>
      </c>
      <c r="H146" s="823"/>
      <c r="I146" s="823"/>
      <c r="J146" s="823">
        <f t="shared" si="40"/>
        <v>0</v>
      </c>
      <c r="K146" s="823"/>
      <c r="L146" s="823"/>
      <c r="M146" s="823">
        <f t="shared" si="41"/>
        <v>0</v>
      </c>
      <c r="N146" s="823" t="e">
        <f>#REF!+#REF!+K146+H146+F146</f>
        <v>#REF!</v>
      </c>
      <c r="O146" s="823" t="e">
        <f t="shared" si="42"/>
        <v>#REF!</v>
      </c>
      <c r="P146" s="823" t="e">
        <f>Develop!#REF!</f>
        <v>#REF!</v>
      </c>
      <c r="Q146" s="823" t="e">
        <f t="shared" si="43"/>
        <v>#REF!</v>
      </c>
      <c r="R146" s="823" t="e">
        <f t="shared" si="44"/>
        <v>#REF!</v>
      </c>
      <c r="S146" s="823" t="e">
        <f t="shared" si="37"/>
        <v>#REF!</v>
      </c>
    </row>
    <row r="147" spans="1:19" hidden="1" x14ac:dyDescent="0.25">
      <c r="A147" s="820"/>
      <c r="B147" s="821" t="s">
        <v>1884</v>
      </c>
      <c r="C147" s="825"/>
      <c r="D147" s="822" t="s">
        <v>1589</v>
      </c>
      <c r="E147" s="823"/>
      <c r="F147" s="823">
        <f t="shared" si="38"/>
        <v>0</v>
      </c>
      <c r="G147" s="823">
        <f t="shared" si="39"/>
        <v>0</v>
      </c>
      <c r="H147" s="823"/>
      <c r="I147" s="823"/>
      <c r="J147" s="823">
        <f t="shared" si="40"/>
        <v>0</v>
      </c>
      <c r="K147" s="823"/>
      <c r="L147" s="823"/>
      <c r="M147" s="823">
        <f t="shared" si="41"/>
        <v>0</v>
      </c>
      <c r="N147" s="823" t="e">
        <f>#REF!+#REF!+K147+H147+F147</f>
        <v>#REF!</v>
      </c>
      <c r="O147" s="823" t="e">
        <f t="shared" si="42"/>
        <v>#REF!</v>
      </c>
      <c r="P147" s="823" t="e">
        <f>Develop!#REF!</f>
        <v>#REF!</v>
      </c>
      <c r="Q147" s="823" t="e">
        <f t="shared" si="43"/>
        <v>#REF!</v>
      </c>
      <c r="R147" s="823" t="e">
        <f t="shared" si="44"/>
        <v>#REF!</v>
      </c>
      <c r="S147" s="823" t="e">
        <f t="shared" si="37"/>
        <v>#REF!</v>
      </c>
    </row>
    <row r="148" spans="1:19" hidden="1" x14ac:dyDescent="0.25">
      <c r="A148" s="828"/>
      <c r="B148" s="821" t="s">
        <v>931</v>
      </c>
      <c r="C148" s="825"/>
      <c r="D148" s="822" t="s">
        <v>1589</v>
      </c>
      <c r="E148" s="823"/>
      <c r="F148" s="823">
        <f t="shared" si="38"/>
        <v>0</v>
      </c>
      <c r="G148" s="823">
        <f t="shared" si="39"/>
        <v>0</v>
      </c>
      <c r="H148" s="823"/>
      <c r="I148" s="823"/>
      <c r="J148" s="823">
        <f t="shared" si="40"/>
        <v>0</v>
      </c>
      <c r="K148" s="823"/>
      <c r="L148" s="823"/>
      <c r="M148" s="823">
        <f t="shared" si="41"/>
        <v>0</v>
      </c>
      <c r="N148" s="823" t="e">
        <f>#REF!+#REF!+K148+H148+F148</f>
        <v>#REF!</v>
      </c>
      <c r="O148" s="823" t="e">
        <f t="shared" si="42"/>
        <v>#REF!</v>
      </c>
      <c r="P148" s="823" t="e">
        <f>Develop!#REF!</f>
        <v>#REF!</v>
      </c>
      <c r="Q148" s="823" t="e">
        <f t="shared" si="43"/>
        <v>#REF!</v>
      </c>
      <c r="R148" s="823" t="e">
        <f t="shared" si="44"/>
        <v>#REF!</v>
      </c>
      <c r="S148" s="823" t="e">
        <f t="shared" si="37"/>
        <v>#REF!</v>
      </c>
    </row>
    <row r="149" spans="1:19" ht="78" hidden="1" x14ac:dyDescent="0.25">
      <c r="A149" s="820">
        <v>10.4</v>
      </c>
      <c r="B149" s="826" t="s">
        <v>3522</v>
      </c>
      <c r="C149" s="825"/>
      <c r="D149" s="822"/>
      <c r="E149" s="823"/>
      <c r="F149" s="823">
        <f t="shared" si="38"/>
        <v>0</v>
      </c>
      <c r="G149" s="823">
        <f t="shared" si="39"/>
        <v>0</v>
      </c>
      <c r="H149" s="823"/>
      <c r="I149" s="823"/>
      <c r="J149" s="823">
        <f t="shared" si="40"/>
        <v>0</v>
      </c>
      <c r="K149" s="823"/>
      <c r="L149" s="823"/>
      <c r="M149" s="823">
        <f t="shared" si="41"/>
        <v>0</v>
      </c>
      <c r="N149" s="823" t="e">
        <f>#REF!+#REF!+K149+H149+F149</f>
        <v>#REF!</v>
      </c>
      <c r="O149" s="823" t="e">
        <f t="shared" si="42"/>
        <v>#REF!</v>
      </c>
      <c r="P149" s="823" t="e">
        <f>Develop!#REF!</f>
        <v>#REF!</v>
      </c>
      <c r="Q149" s="823" t="e">
        <f t="shared" si="43"/>
        <v>#REF!</v>
      </c>
      <c r="R149" s="823" t="e">
        <f t="shared" si="44"/>
        <v>#REF!</v>
      </c>
      <c r="S149" s="823" t="e">
        <f t="shared" si="37"/>
        <v>#REF!</v>
      </c>
    </row>
    <row r="150" spans="1:19" hidden="1" x14ac:dyDescent="0.25">
      <c r="A150" s="820"/>
      <c r="B150" s="821" t="s">
        <v>469</v>
      </c>
      <c r="C150" s="825"/>
      <c r="D150" s="822" t="s">
        <v>1589</v>
      </c>
      <c r="E150" s="823"/>
      <c r="F150" s="823">
        <f t="shared" si="38"/>
        <v>0</v>
      </c>
      <c r="G150" s="823">
        <f t="shared" si="39"/>
        <v>0</v>
      </c>
      <c r="H150" s="823"/>
      <c r="I150" s="823"/>
      <c r="J150" s="823">
        <f t="shared" si="40"/>
        <v>0</v>
      </c>
      <c r="K150" s="823"/>
      <c r="L150" s="823"/>
      <c r="M150" s="823">
        <f t="shared" si="41"/>
        <v>0</v>
      </c>
      <c r="N150" s="823" t="e">
        <f>#REF!+#REF!+K150+H150+F150</f>
        <v>#REF!</v>
      </c>
      <c r="O150" s="823" t="e">
        <f t="shared" si="42"/>
        <v>#REF!</v>
      </c>
      <c r="P150" s="823" t="e">
        <f>Develop!#REF!</f>
        <v>#REF!</v>
      </c>
      <c r="Q150" s="823" t="e">
        <f t="shared" si="43"/>
        <v>#REF!</v>
      </c>
      <c r="R150" s="823" t="e">
        <f t="shared" si="44"/>
        <v>#REF!</v>
      </c>
      <c r="S150" s="823" t="e">
        <f t="shared" si="37"/>
        <v>#REF!</v>
      </c>
    </row>
    <row r="151" spans="1:19" hidden="1" x14ac:dyDescent="0.25">
      <c r="A151" s="820"/>
      <c r="B151" s="821" t="s">
        <v>470</v>
      </c>
      <c r="C151" s="825"/>
      <c r="D151" s="822" t="s">
        <v>1589</v>
      </c>
      <c r="E151" s="823"/>
      <c r="F151" s="823">
        <f t="shared" si="38"/>
        <v>0</v>
      </c>
      <c r="G151" s="823">
        <f t="shared" si="39"/>
        <v>0</v>
      </c>
      <c r="H151" s="823"/>
      <c r="I151" s="823"/>
      <c r="J151" s="823">
        <f t="shared" si="40"/>
        <v>0</v>
      </c>
      <c r="K151" s="823"/>
      <c r="L151" s="823"/>
      <c r="M151" s="823">
        <f t="shared" si="41"/>
        <v>0</v>
      </c>
      <c r="N151" s="823" t="e">
        <f>#REF!+#REF!+K151+H151+F151</f>
        <v>#REF!</v>
      </c>
      <c r="O151" s="823" t="e">
        <f t="shared" si="42"/>
        <v>#REF!</v>
      </c>
      <c r="P151" s="823" t="e">
        <f>Develop!#REF!</f>
        <v>#REF!</v>
      </c>
      <c r="Q151" s="823" t="e">
        <f t="shared" si="43"/>
        <v>#REF!</v>
      </c>
      <c r="R151" s="823" t="e">
        <f t="shared" si="44"/>
        <v>#REF!</v>
      </c>
      <c r="S151" s="823" t="e">
        <f t="shared" si="37"/>
        <v>#REF!</v>
      </c>
    </row>
    <row r="152" spans="1:19" hidden="1" x14ac:dyDescent="0.25">
      <c r="A152" s="820"/>
      <c r="B152" s="821" t="s">
        <v>471</v>
      </c>
      <c r="C152" s="825"/>
      <c r="D152" s="822" t="s">
        <v>1589</v>
      </c>
      <c r="E152" s="823"/>
      <c r="F152" s="823">
        <f t="shared" si="38"/>
        <v>0</v>
      </c>
      <c r="G152" s="823">
        <f t="shared" si="39"/>
        <v>0</v>
      </c>
      <c r="H152" s="823"/>
      <c r="I152" s="823"/>
      <c r="J152" s="823">
        <f t="shared" si="40"/>
        <v>0</v>
      </c>
      <c r="K152" s="823"/>
      <c r="L152" s="823"/>
      <c r="M152" s="823">
        <f t="shared" si="41"/>
        <v>0</v>
      </c>
      <c r="N152" s="823" t="e">
        <f>#REF!+#REF!+K152+H152+F152</f>
        <v>#REF!</v>
      </c>
      <c r="O152" s="823" t="e">
        <f t="shared" si="42"/>
        <v>#REF!</v>
      </c>
      <c r="P152" s="823" t="e">
        <f>Develop!#REF!</f>
        <v>#REF!</v>
      </c>
      <c r="Q152" s="823" t="e">
        <f t="shared" si="43"/>
        <v>#REF!</v>
      </c>
      <c r="R152" s="823" t="e">
        <f t="shared" si="44"/>
        <v>#REF!</v>
      </c>
      <c r="S152" s="823" t="e">
        <f t="shared" si="37"/>
        <v>#REF!</v>
      </c>
    </row>
    <row r="153" spans="1:19" hidden="1" x14ac:dyDescent="0.25">
      <c r="A153" s="820"/>
      <c r="B153" s="821" t="s">
        <v>1559</v>
      </c>
      <c r="C153" s="825"/>
      <c r="D153" s="822" t="s">
        <v>1589</v>
      </c>
      <c r="E153" s="823"/>
      <c r="F153" s="823">
        <f t="shared" si="38"/>
        <v>0</v>
      </c>
      <c r="G153" s="823">
        <f t="shared" si="39"/>
        <v>0</v>
      </c>
      <c r="H153" s="823"/>
      <c r="I153" s="823"/>
      <c r="J153" s="823">
        <f t="shared" si="40"/>
        <v>0</v>
      </c>
      <c r="K153" s="823"/>
      <c r="L153" s="823"/>
      <c r="M153" s="823">
        <f t="shared" si="41"/>
        <v>0</v>
      </c>
      <c r="N153" s="823" t="e">
        <f>#REF!+#REF!+K153+H153+F153</f>
        <v>#REF!</v>
      </c>
      <c r="O153" s="823" t="e">
        <f t="shared" si="42"/>
        <v>#REF!</v>
      </c>
      <c r="P153" s="823" t="e">
        <f>Develop!#REF!</f>
        <v>#REF!</v>
      </c>
      <c r="Q153" s="823" t="e">
        <f t="shared" si="43"/>
        <v>#REF!</v>
      </c>
      <c r="R153" s="823" t="e">
        <f t="shared" si="44"/>
        <v>#REF!</v>
      </c>
      <c r="S153" s="823" t="e">
        <f t="shared" si="37"/>
        <v>#REF!</v>
      </c>
    </row>
    <row r="154" spans="1:19" hidden="1" x14ac:dyDescent="0.25">
      <c r="A154" s="820"/>
      <c r="B154" s="821" t="s">
        <v>1884</v>
      </c>
      <c r="C154" s="825"/>
      <c r="D154" s="822" t="s">
        <v>1589</v>
      </c>
      <c r="E154" s="823"/>
      <c r="F154" s="823">
        <f t="shared" si="38"/>
        <v>0</v>
      </c>
      <c r="G154" s="823">
        <f t="shared" si="39"/>
        <v>0</v>
      </c>
      <c r="H154" s="823"/>
      <c r="I154" s="823"/>
      <c r="J154" s="823">
        <f t="shared" si="40"/>
        <v>0</v>
      </c>
      <c r="K154" s="823"/>
      <c r="L154" s="823"/>
      <c r="M154" s="823">
        <f t="shared" si="41"/>
        <v>0</v>
      </c>
      <c r="N154" s="823" t="e">
        <f>#REF!+#REF!+K154+H154+F154</f>
        <v>#REF!</v>
      </c>
      <c r="O154" s="823" t="e">
        <f t="shared" si="42"/>
        <v>#REF!</v>
      </c>
      <c r="P154" s="823" t="e">
        <f>Develop!#REF!</f>
        <v>#REF!</v>
      </c>
      <c r="Q154" s="823" t="e">
        <f t="shared" si="43"/>
        <v>#REF!</v>
      </c>
      <c r="R154" s="823" t="e">
        <f t="shared" si="44"/>
        <v>#REF!</v>
      </c>
      <c r="S154" s="823" t="e">
        <f t="shared" si="37"/>
        <v>#REF!</v>
      </c>
    </row>
    <row r="155" spans="1:19" hidden="1" x14ac:dyDescent="0.25">
      <c r="A155" s="828"/>
      <c r="B155" s="821" t="s">
        <v>931</v>
      </c>
      <c r="C155" s="825"/>
      <c r="D155" s="822" t="s">
        <v>1589</v>
      </c>
      <c r="E155" s="823"/>
      <c r="F155" s="823">
        <f t="shared" si="38"/>
        <v>0</v>
      </c>
      <c r="G155" s="823">
        <f t="shared" si="39"/>
        <v>0</v>
      </c>
      <c r="H155" s="823"/>
      <c r="I155" s="823"/>
      <c r="J155" s="823">
        <f t="shared" si="40"/>
        <v>0</v>
      </c>
      <c r="K155" s="823"/>
      <c r="L155" s="823"/>
      <c r="M155" s="823">
        <f t="shared" si="41"/>
        <v>0</v>
      </c>
      <c r="N155" s="823" t="e">
        <f>#REF!+#REF!+K155+H155+F155</f>
        <v>#REF!</v>
      </c>
      <c r="O155" s="823" t="e">
        <f t="shared" si="42"/>
        <v>#REF!</v>
      </c>
      <c r="P155" s="823" t="e">
        <f>Develop!#REF!</f>
        <v>#REF!</v>
      </c>
      <c r="Q155" s="823" t="e">
        <f t="shared" si="43"/>
        <v>#REF!</v>
      </c>
      <c r="R155" s="823" t="e">
        <f t="shared" si="44"/>
        <v>#REF!</v>
      </c>
      <c r="S155" s="823" t="e">
        <f t="shared" si="37"/>
        <v>#REF!</v>
      </c>
    </row>
    <row r="156" spans="1:19" ht="78" hidden="1" x14ac:dyDescent="0.25">
      <c r="A156" s="820">
        <v>10.5</v>
      </c>
      <c r="B156" s="826" t="s">
        <v>3467</v>
      </c>
      <c r="C156" s="824"/>
      <c r="D156" s="822"/>
      <c r="E156" s="823"/>
      <c r="F156" s="823">
        <f t="shared" si="38"/>
        <v>0</v>
      </c>
      <c r="G156" s="823">
        <f t="shared" si="39"/>
        <v>0</v>
      </c>
      <c r="H156" s="823"/>
      <c r="I156" s="823"/>
      <c r="J156" s="823">
        <f t="shared" si="40"/>
        <v>0</v>
      </c>
      <c r="K156" s="823"/>
      <c r="L156" s="823"/>
      <c r="M156" s="823">
        <f t="shared" si="41"/>
        <v>0</v>
      </c>
      <c r="N156" s="823" t="e">
        <f>#REF!+#REF!+K156+H156+F156</f>
        <v>#REF!</v>
      </c>
      <c r="O156" s="823" t="e">
        <f t="shared" si="42"/>
        <v>#REF!</v>
      </c>
      <c r="P156" s="823" t="e">
        <f>Develop!#REF!</f>
        <v>#REF!</v>
      </c>
      <c r="Q156" s="823" t="e">
        <f t="shared" si="43"/>
        <v>#REF!</v>
      </c>
      <c r="R156" s="823" t="e">
        <f t="shared" si="44"/>
        <v>#REF!</v>
      </c>
      <c r="S156" s="823" t="e">
        <f t="shared" si="37"/>
        <v>#REF!</v>
      </c>
    </row>
    <row r="157" spans="1:19" hidden="1" x14ac:dyDescent="0.25">
      <c r="A157" s="820"/>
      <c r="B157" s="821" t="s">
        <v>469</v>
      </c>
      <c r="C157" s="824" t="e">
        <f>ROUND(#REF!,2)</f>
        <v>#REF!</v>
      </c>
      <c r="D157" s="822" t="s">
        <v>1589</v>
      </c>
      <c r="E157" s="823"/>
      <c r="F157" s="823">
        <f t="shared" si="38"/>
        <v>0</v>
      </c>
      <c r="G157" s="823" t="e">
        <f t="shared" si="39"/>
        <v>#REF!</v>
      </c>
      <c r="H157" s="823"/>
      <c r="I157" s="823"/>
      <c r="J157" s="823" t="e">
        <f t="shared" si="40"/>
        <v>#REF!</v>
      </c>
      <c r="K157" s="823"/>
      <c r="L157" s="823"/>
      <c r="M157" s="823" t="e">
        <f t="shared" si="41"/>
        <v>#REF!</v>
      </c>
      <c r="N157" s="823" t="e">
        <f>#REF!+#REF!+K157+H157+F157</f>
        <v>#REF!</v>
      </c>
      <c r="O157" s="823" t="e">
        <f t="shared" si="42"/>
        <v>#REF!</v>
      </c>
      <c r="P157" s="823" t="e">
        <f>Develop!#REF!</f>
        <v>#REF!</v>
      </c>
      <c r="Q157" s="823" t="e">
        <f t="shared" si="43"/>
        <v>#REF!</v>
      </c>
      <c r="R157" s="823" t="e">
        <f t="shared" si="44"/>
        <v>#REF!</v>
      </c>
      <c r="S157" s="823" t="e">
        <f t="shared" si="37"/>
        <v>#REF!</v>
      </c>
    </row>
    <row r="158" spans="1:19" hidden="1" x14ac:dyDescent="0.25">
      <c r="A158" s="820"/>
      <c r="B158" s="821" t="s">
        <v>470</v>
      </c>
      <c r="C158" s="824" t="e">
        <f>ROUND(#REF!,2)</f>
        <v>#REF!</v>
      </c>
      <c r="D158" s="822" t="s">
        <v>1589</v>
      </c>
      <c r="E158" s="823"/>
      <c r="F158" s="823">
        <f t="shared" si="38"/>
        <v>0</v>
      </c>
      <c r="G158" s="823" t="e">
        <f t="shared" si="39"/>
        <v>#REF!</v>
      </c>
      <c r="H158" s="823"/>
      <c r="I158" s="823"/>
      <c r="J158" s="823" t="e">
        <f t="shared" si="40"/>
        <v>#REF!</v>
      </c>
      <c r="K158" s="823"/>
      <c r="L158" s="823"/>
      <c r="M158" s="823" t="e">
        <f t="shared" si="41"/>
        <v>#REF!</v>
      </c>
      <c r="N158" s="823" t="e">
        <f>#REF!+#REF!+K158+H158+F158</f>
        <v>#REF!</v>
      </c>
      <c r="O158" s="823" t="e">
        <f t="shared" si="42"/>
        <v>#REF!</v>
      </c>
      <c r="P158" s="823" t="e">
        <f>Develop!#REF!</f>
        <v>#REF!</v>
      </c>
      <c r="Q158" s="823" t="e">
        <f t="shared" si="43"/>
        <v>#REF!</v>
      </c>
      <c r="R158" s="823" t="e">
        <f t="shared" si="44"/>
        <v>#REF!</v>
      </c>
      <c r="S158" s="823" t="e">
        <f t="shared" si="37"/>
        <v>#REF!</v>
      </c>
    </row>
    <row r="159" spans="1:19" hidden="1" x14ac:dyDescent="0.25">
      <c r="A159" s="820"/>
      <c r="B159" s="821" t="s">
        <v>471</v>
      </c>
      <c r="C159" s="824" t="e">
        <f>ROUND(#REF!,2)</f>
        <v>#REF!</v>
      </c>
      <c r="D159" s="822" t="s">
        <v>1589</v>
      </c>
      <c r="E159" s="823"/>
      <c r="F159" s="823">
        <f t="shared" si="38"/>
        <v>0</v>
      </c>
      <c r="G159" s="823" t="e">
        <f t="shared" si="39"/>
        <v>#REF!</v>
      </c>
      <c r="H159" s="823"/>
      <c r="I159" s="823"/>
      <c r="J159" s="823" t="e">
        <f t="shared" si="40"/>
        <v>#REF!</v>
      </c>
      <c r="K159" s="823"/>
      <c r="L159" s="823"/>
      <c r="M159" s="823" t="e">
        <f t="shared" si="41"/>
        <v>#REF!</v>
      </c>
      <c r="N159" s="823" t="e">
        <f>#REF!+#REF!+K159+H159+F159</f>
        <v>#REF!</v>
      </c>
      <c r="O159" s="823" t="e">
        <f t="shared" si="42"/>
        <v>#REF!</v>
      </c>
      <c r="P159" s="823" t="e">
        <f>Develop!#REF!</f>
        <v>#REF!</v>
      </c>
      <c r="Q159" s="823" t="e">
        <f t="shared" si="43"/>
        <v>#REF!</v>
      </c>
      <c r="R159" s="823" t="e">
        <f t="shared" si="44"/>
        <v>#REF!</v>
      </c>
      <c r="S159" s="823" t="e">
        <f t="shared" si="37"/>
        <v>#REF!</v>
      </c>
    </row>
    <row r="160" spans="1:19" hidden="1" x14ac:dyDescent="0.25">
      <c r="A160" s="820"/>
      <c r="B160" s="821" t="s">
        <v>1559</v>
      </c>
      <c r="C160" s="824" t="e">
        <f>ROUND(#REF!,2)</f>
        <v>#REF!</v>
      </c>
      <c r="D160" s="822" t="s">
        <v>1589</v>
      </c>
      <c r="E160" s="823"/>
      <c r="F160" s="823">
        <f t="shared" si="38"/>
        <v>0</v>
      </c>
      <c r="G160" s="823" t="e">
        <f t="shared" si="39"/>
        <v>#REF!</v>
      </c>
      <c r="H160" s="823"/>
      <c r="I160" s="823"/>
      <c r="J160" s="823" t="e">
        <f t="shared" si="40"/>
        <v>#REF!</v>
      </c>
      <c r="K160" s="823"/>
      <c r="L160" s="823"/>
      <c r="M160" s="823" t="e">
        <f t="shared" si="41"/>
        <v>#REF!</v>
      </c>
      <c r="N160" s="823" t="e">
        <f>#REF!+#REF!+K160+H160+F160</f>
        <v>#REF!</v>
      </c>
      <c r="O160" s="823" t="e">
        <f t="shared" si="42"/>
        <v>#REF!</v>
      </c>
      <c r="P160" s="823" t="e">
        <f>Develop!#REF!</f>
        <v>#REF!</v>
      </c>
      <c r="Q160" s="823" t="e">
        <f t="shared" si="43"/>
        <v>#REF!</v>
      </c>
      <c r="R160" s="823" t="e">
        <f t="shared" si="44"/>
        <v>#REF!</v>
      </c>
      <c r="S160" s="823" t="e">
        <f t="shared" si="37"/>
        <v>#REF!</v>
      </c>
    </row>
    <row r="161" spans="1:19" hidden="1" x14ac:dyDescent="0.25">
      <c r="A161" s="820"/>
      <c r="B161" s="821" t="s">
        <v>1884</v>
      </c>
      <c r="C161" s="824" t="e">
        <f>ROUND(#REF!,2)</f>
        <v>#REF!</v>
      </c>
      <c r="D161" s="822" t="s">
        <v>1589</v>
      </c>
      <c r="E161" s="823"/>
      <c r="F161" s="823">
        <f t="shared" si="38"/>
        <v>0</v>
      </c>
      <c r="G161" s="823" t="e">
        <f t="shared" si="39"/>
        <v>#REF!</v>
      </c>
      <c r="H161" s="823"/>
      <c r="I161" s="823"/>
      <c r="J161" s="823" t="e">
        <f t="shared" si="40"/>
        <v>#REF!</v>
      </c>
      <c r="K161" s="823"/>
      <c r="L161" s="823"/>
      <c r="M161" s="823" t="e">
        <f t="shared" si="41"/>
        <v>#REF!</v>
      </c>
      <c r="N161" s="823" t="e">
        <f>#REF!+#REF!+K161+H161+F161</f>
        <v>#REF!</v>
      </c>
      <c r="O161" s="823" t="e">
        <f t="shared" si="42"/>
        <v>#REF!</v>
      </c>
      <c r="P161" s="823" t="e">
        <f>Develop!#REF!</f>
        <v>#REF!</v>
      </c>
      <c r="Q161" s="823" t="e">
        <f t="shared" si="43"/>
        <v>#REF!</v>
      </c>
      <c r="R161" s="823" t="e">
        <f t="shared" si="44"/>
        <v>#REF!</v>
      </c>
      <c r="S161" s="823" t="e">
        <f t="shared" si="37"/>
        <v>#REF!</v>
      </c>
    </row>
    <row r="162" spans="1:19" hidden="1" x14ac:dyDescent="0.25">
      <c r="A162" s="827"/>
      <c r="B162" s="821" t="s">
        <v>931</v>
      </c>
      <c r="C162" s="824" t="e">
        <f>ROUND(#REF!,2)</f>
        <v>#REF!</v>
      </c>
      <c r="D162" s="822" t="s">
        <v>1589</v>
      </c>
      <c r="E162" s="823"/>
      <c r="F162" s="823">
        <f t="shared" si="38"/>
        <v>0</v>
      </c>
      <c r="G162" s="823" t="e">
        <f t="shared" si="39"/>
        <v>#REF!</v>
      </c>
      <c r="H162" s="823"/>
      <c r="I162" s="823"/>
      <c r="J162" s="823" t="e">
        <f t="shared" si="40"/>
        <v>#REF!</v>
      </c>
      <c r="K162" s="823"/>
      <c r="L162" s="823"/>
      <c r="M162" s="823" t="e">
        <f t="shared" si="41"/>
        <v>#REF!</v>
      </c>
      <c r="N162" s="823" t="e">
        <f>#REF!+#REF!+K162+H162+F162</f>
        <v>#REF!</v>
      </c>
      <c r="O162" s="823" t="e">
        <f t="shared" si="42"/>
        <v>#REF!</v>
      </c>
      <c r="P162" s="823" t="e">
        <f>Develop!#REF!</f>
        <v>#REF!</v>
      </c>
      <c r="Q162" s="823" t="e">
        <f t="shared" si="43"/>
        <v>#REF!</v>
      </c>
      <c r="R162" s="823" t="e">
        <f t="shared" si="44"/>
        <v>#REF!</v>
      </c>
      <c r="S162" s="823" t="e">
        <f t="shared" si="37"/>
        <v>#REF!</v>
      </c>
    </row>
    <row r="163" spans="1:19" ht="78" hidden="1" x14ac:dyDescent="0.25">
      <c r="A163" s="820">
        <v>10.6</v>
      </c>
      <c r="B163" s="826" t="s">
        <v>3523</v>
      </c>
      <c r="C163" s="825"/>
      <c r="D163" s="822"/>
      <c r="E163" s="823"/>
      <c r="F163" s="823">
        <f t="shared" si="38"/>
        <v>0</v>
      </c>
      <c r="G163" s="823">
        <f t="shared" si="39"/>
        <v>0</v>
      </c>
      <c r="H163" s="823"/>
      <c r="I163" s="823"/>
      <c r="J163" s="823">
        <f t="shared" si="40"/>
        <v>0</v>
      </c>
      <c r="K163" s="823"/>
      <c r="L163" s="823"/>
      <c r="M163" s="823">
        <f t="shared" si="41"/>
        <v>0</v>
      </c>
      <c r="N163" s="823" t="e">
        <f>#REF!+#REF!+K163+H163+F163</f>
        <v>#REF!</v>
      </c>
      <c r="O163" s="823" t="e">
        <f t="shared" si="42"/>
        <v>#REF!</v>
      </c>
      <c r="P163" s="823" t="e">
        <f>Develop!#REF!</f>
        <v>#REF!</v>
      </c>
      <c r="Q163" s="823" t="e">
        <f t="shared" si="43"/>
        <v>#REF!</v>
      </c>
      <c r="R163" s="823" t="e">
        <f t="shared" si="44"/>
        <v>#REF!</v>
      </c>
      <c r="S163" s="823" t="e">
        <f t="shared" si="37"/>
        <v>#REF!</v>
      </c>
    </row>
    <row r="164" spans="1:19" hidden="1" x14ac:dyDescent="0.25">
      <c r="A164" s="820"/>
      <c r="B164" s="821" t="s">
        <v>469</v>
      </c>
      <c r="C164" s="825"/>
      <c r="D164" s="822" t="s">
        <v>1589</v>
      </c>
      <c r="E164" s="823"/>
      <c r="F164" s="823">
        <f t="shared" si="38"/>
        <v>0</v>
      </c>
      <c r="G164" s="823">
        <f t="shared" si="39"/>
        <v>0</v>
      </c>
      <c r="H164" s="823"/>
      <c r="I164" s="823"/>
      <c r="J164" s="823">
        <f t="shared" si="40"/>
        <v>0</v>
      </c>
      <c r="K164" s="823"/>
      <c r="L164" s="823"/>
      <c r="M164" s="823">
        <f t="shared" si="41"/>
        <v>0</v>
      </c>
      <c r="N164" s="823" t="e">
        <f>#REF!+#REF!+K164+H164+F164</f>
        <v>#REF!</v>
      </c>
      <c r="O164" s="823" t="e">
        <f t="shared" si="42"/>
        <v>#REF!</v>
      </c>
      <c r="P164" s="823" t="e">
        <f>Develop!#REF!</f>
        <v>#REF!</v>
      </c>
      <c r="Q164" s="823" t="e">
        <f t="shared" si="43"/>
        <v>#REF!</v>
      </c>
      <c r="R164" s="823" t="e">
        <f t="shared" si="44"/>
        <v>#REF!</v>
      </c>
      <c r="S164" s="823" t="e">
        <f t="shared" si="37"/>
        <v>#REF!</v>
      </c>
    </row>
    <row r="165" spans="1:19" hidden="1" x14ac:dyDescent="0.25">
      <c r="A165" s="820"/>
      <c r="B165" s="821" t="s">
        <v>470</v>
      </c>
      <c r="C165" s="825"/>
      <c r="D165" s="822" t="s">
        <v>1589</v>
      </c>
      <c r="E165" s="823"/>
      <c r="F165" s="823">
        <f t="shared" si="38"/>
        <v>0</v>
      </c>
      <c r="G165" s="823">
        <f t="shared" si="39"/>
        <v>0</v>
      </c>
      <c r="H165" s="823"/>
      <c r="I165" s="823"/>
      <c r="J165" s="823">
        <f t="shared" si="40"/>
        <v>0</v>
      </c>
      <c r="K165" s="823"/>
      <c r="L165" s="823"/>
      <c r="M165" s="823">
        <f t="shared" si="41"/>
        <v>0</v>
      </c>
      <c r="N165" s="823" t="e">
        <f>#REF!+#REF!+K165+H165+F165</f>
        <v>#REF!</v>
      </c>
      <c r="O165" s="823" t="e">
        <f t="shared" si="42"/>
        <v>#REF!</v>
      </c>
      <c r="P165" s="823" t="e">
        <f>Develop!#REF!</f>
        <v>#REF!</v>
      </c>
      <c r="Q165" s="823" t="e">
        <f t="shared" si="43"/>
        <v>#REF!</v>
      </c>
      <c r="R165" s="823" t="e">
        <f t="shared" si="44"/>
        <v>#REF!</v>
      </c>
      <c r="S165" s="823" t="e">
        <f t="shared" si="37"/>
        <v>#REF!</v>
      </c>
    </row>
    <row r="166" spans="1:19" hidden="1" x14ac:dyDescent="0.25">
      <c r="A166" s="820"/>
      <c r="B166" s="821" t="s">
        <v>471</v>
      </c>
      <c r="C166" s="825"/>
      <c r="D166" s="822" t="s">
        <v>1589</v>
      </c>
      <c r="E166" s="823"/>
      <c r="F166" s="823">
        <f t="shared" si="38"/>
        <v>0</v>
      </c>
      <c r="G166" s="823">
        <f t="shared" si="39"/>
        <v>0</v>
      </c>
      <c r="H166" s="823"/>
      <c r="I166" s="823"/>
      <c r="J166" s="823">
        <f t="shared" si="40"/>
        <v>0</v>
      </c>
      <c r="K166" s="823"/>
      <c r="L166" s="823"/>
      <c r="M166" s="823">
        <f t="shared" si="41"/>
        <v>0</v>
      </c>
      <c r="N166" s="823" t="e">
        <f>#REF!+#REF!+K166+H166+F166</f>
        <v>#REF!</v>
      </c>
      <c r="O166" s="823" t="e">
        <f t="shared" si="42"/>
        <v>#REF!</v>
      </c>
      <c r="P166" s="823" t="e">
        <f>Develop!#REF!</f>
        <v>#REF!</v>
      </c>
      <c r="Q166" s="823" t="e">
        <f t="shared" si="43"/>
        <v>#REF!</v>
      </c>
      <c r="R166" s="823" t="e">
        <f t="shared" si="44"/>
        <v>#REF!</v>
      </c>
      <c r="S166" s="823" t="e">
        <f t="shared" si="37"/>
        <v>#REF!</v>
      </c>
    </row>
    <row r="167" spans="1:19" hidden="1" x14ac:dyDescent="0.25">
      <c r="A167" s="820"/>
      <c r="B167" s="821" t="s">
        <v>1559</v>
      </c>
      <c r="C167" s="825"/>
      <c r="D167" s="822" t="s">
        <v>1589</v>
      </c>
      <c r="E167" s="823"/>
      <c r="F167" s="823">
        <f t="shared" si="38"/>
        <v>0</v>
      </c>
      <c r="G167" s="823">
        <f t="shared" si="39"/>
        <v>0</v>
      </c>
      <c r="H167" s="823"/>
      <c r="I167" s="823"/>
      <c r="J167" s="823">
        <f t="shared" si="40"/>
        <v>0</v>
      </c>
      <c r="K167" s="823"/>
      <c r="L167" s="823"/>
      <c r="M167" s="823">
        <f t="shared" si="41"/>
        <v>0</v>
      </c>
      <c r="N167" s="823" t="e">
        <f>#REF!+#REF!+K167+H167+F167</f>
        <v>#REF!</v>
      </c>
      <c r="O167" s="823" t="e">
        <f t="shared" si="42"/>
        <v>#REF!</v>
      </c>
      <c r="P167" s="823" t="e">
        <f>Develop!#REF!</f>
        <v>#REF!</v>
      </c>
      <c r="Q167" s="823" t="e">
        <f t="shared" si="43"/>
        <v>#REF!</v>
      </c>
      <c r="R167" s="823" t="e">
        <f t="shared" si="44"/>
        <v>#REF!</v>
      </c>
      <c r="S167" s="823" t="e">
        <f t="shared" si="37"/>
        <v>#REF!</v>
      </c>
    </row>
    <row r="168" spans="1:19" hidden="1" x14ac:dyDescent="0.25">
      <c r="A168" s="820"/>
      <c r="B168" s="821" t="s">
        <v>1884</v>
      </c>
      <c r="C168" s="825"/>
      <c r="D168" s="822" t="s">
        <v>1589</v>
      </c>
      <c r="E168" s="823"/>
      <c r="F168" s="823">
        <f t="shared" si="38"/>
        <v>0</v>
      </c>
      <c r="G168" s="823">
        <f t="shared" si="39"/>
        <v>0</v>
      </c>
      <c r="H168" s="823"/>
      <c r="I168" s="823"/>
      <c r="J168" s="823">
        <f t="shared" si="40"/>
        <v>0</v>
      </c>
      <c r="K168" s="823"/>
      <c r="L168" s="823"/>
      <c r="M168" s="823">
        <f t="shared" si="41"/>
        <v>0</v>
      </c>
      <c r="N168" s="823" t="e">
        <f>#REF!+#REF!+K168+H168+F168</f>
        <v>#REF!</v>
      </c>
      <c r="O168" s="823" t="e">
        <f t="shared" si="42"/>
        <v>#REF!</v>
      </c>
      <c r="P168" s="823" t="e">
        <f>Develop!#REF!</f>
        <v>#REF!</v>
      </c>
      <c r="Q168" s="823" t="e">
        <f t="shared" si="43"/>
        <v>#REF!</v>
      </c>
      <c r="R168" s="823" t="e">
        <f t="shared" si="44"/>
        <v>#REF!</v>
      </c>
      <c r="S168" s="823" t="e">
        <f t="shared" si="37"/>
        <v>#REF!</v>
      </c>
    </row>
    <row r="169" spans="1:19" hidden="1" x14ac:dyDescent="0.25">
      <c r="A169" s="828"/>
      <c r="B169" s="821" t="s">
        <v>931</v>
      </c>
      <c r="C169" s="825"/>
      <c r="D169" s="822" t="s">
        <v>1589</v>
      </c>
      <c r="E169" s="823"/>
      <c r="F169" s="823">
        <f t="shared" si="38"/>
        <v>0</v>
      </c>
      <c r="G169" s="823">
        <f t="shared" si="39"/>
        <v>0</v>
      </c>
      <c r="H169" s="823"/>
      <c r="I169" s="823"/>
      <c r="J169" s="823">
        <f t="shared" si="40"/>
        <v>0</v>
      </c>
      <c r="K169" s="823"/>
      <c r="L169" s="823"/>
      <c r="M169" s="823">
        <f t="shared" si="41"/>
        <v>0</v>
      </c>
      <c r="N169" s="823" t="e">
        <f>#REF!+#REF!+K169+H169+F169</f>
        <v>#REF!</v>
      </c>
      <c r="O169" s="823" t="e">
        <f t="shared" si="42"/>
        <v>#REF!</v>
      </c>
      <c r="P169" s="823" t="e">
        <f>Develop!#REF!</f>
        <v>#REF!</v>
      </c>
      <c r="Q169" s="823" t="e">
        <f t="shared" si="43"/>
        <v>#REF!</v>
      </c>
      <c r="R169" s="823" t="e">
        <f t="shared" si="44"/>
        <v>#REF!</v>
      </c>
      <c r="S169" s="823" t="e">
        <f t="shared" si="37"/>
        <v>#REF!</v>
      </c>
    </row>
    <row r="170" spans="1:19" ht="78" hidden="1" x14ac:dyDescent="0.25">
      <c r="A170" s="820">
        <v>11.1</v>
      </c>
      <c r="B170" s="826" t="s">
        <v>3524</v>
      </c>
      <c r="C170" s="825"/>
      <c r="D170" s="822"/>
      <c r="E170" s="823"/>
      <c r="F170" s="823">
        <f t="shared" si="38"/>
        <v>0</v>
      </c>
      <c r="G170" s="823">
        <f t="shared" si="39"/>
        <v>0</v>
      </c>
      <c r="H170" s="823"/>
      <c r="I170" s="823"/>
      <c r="J170" s="823">
        <f t="shared" si="40"/>
        <v>0</v>
      </c>
      <c r="K170" s="823"/>
      <c r="L170" s="823"/>
      <c r="M170" s="823">
        <f t="shared" si="41"/>
        <v>0</v>
      </c>
      <c r="N170" s="823" t="e">
        <f>#REF!+#REF!+K170+H170+F170</f>
        <v>#REF!</v>
      </c>
      <c r="O170" s="823" t="e">
        <f t="shared" si="42"/>
        <v>#REF!</v>
      </c>
      <c r="P170" s="823" t="e">
        <f>Develop!#REF!</f>
        <v>#REF!</v>
      </c>
      <c r="Q170" s="823" t="e">
        <f t="shared" si="43"/>
        <v>#REF!</v>
      </c>
      <c r="R170" s="823" t="e">
        <f t="shared" si="44"/>
        <v>#REF!</v>
      </c>
      <c r="S170" s="823" t="e">
        <f t="shared" si="37"/>
        <v>#REF!</v>
      </c>
    </row>
    <row r="171" spans="1:19" hidden="1" x14ac:dyDescent="0.25">
      <c r="A171" s="820"/>
      <c r="B171" s="821" t="s">
        <v>176</v>
      </c>
      <c r="C171" s="825" t="e">
        <f>ROUND(#REF!,2)</f>
        <v>#REF!</v>
      </c>
      <c r="D171" s="822" t="s">
        <v>1589</v>
      </c>
      <c r="E171" s="823"/>
      <c r="F171" s="823">
        <f t="shared" si="38"/>
        <v>0</v>
      </c>
      <c r="G171" s="823" t="e">
        <f t="shared" si="39"/>
        <v>#REF!</v>
      </c>
      <c r="H171" s="823"/>
      <c r="I171" s="823"/>
      <c r="J171" s="823" t="e">
        <f t="shared" si="40"/>
        <v>#REF!</v>
      </c>
      <c r="K171" s="823"/>
      <c r="L171" s="823"/>
      <c r="M171" s="823" t="e">
        <f t="shared" si="41"/>
        <v>#REF!</v>
      </c>
      <c r="N171" s="823" t="e">
        <f>#REF!+#REF!+K171+H171+F171</f>
        <v>#REF!</v>
      </c>
      <c r="O171" s="823" t="e">
        <f t="shared" si="42"/>
        <v>#REF!</v>
      </c>
      <c r="P171" s="823" t="e">
        <f>Develop!#REF!</f>
        <v>#REF!</v>
      </c>
      <c r="Q171" s="823" t="e">
        <f t="shared" si="43"/>
        <v>#REF!</v>
      </c>
      <c r="R171" s="823" t="e">
        <f t="shared" si="44"/>
        <v>#REF!</v>
      </c>
      <c r="S171" s="823" t="e">
        <f t="shared" si="37"/>
        <v>#REF!</v>
      </c>
    </row>
    <row r="172" spans="1:19" hidden="1" x14ac:dyDescent="0.25">
      <c r="A172" s="820"/>
      <c r="B172" s="821" t="s">
        <v>177</v>
      </c>
      <c r="C172" s="825" t="e">
        <f>ROUND(#REF!,2)</f>
        <v>#REF!</v>
      </c>
      <c r="D172" s="822" t="s">
        <v>1589</v>
      </c>
      <c r="E172" s="823"/>
      <c r="F172" s="823">
        <f t="shared" si="38"/>
        <v>0</v>
      </c>
      <c r="G172" s="823" t="e">
        <f t="shared" si="39"/>
        <v>#REF!</v>
      </c>
      <c r="H172" s="823"/>
      <c r="I172" s="823"/>
      <c r="J172" s="823" t="e">
        <f t="shared" si="40"/>
        <v>#REF!</v>
      </c>
      <c r="K172" s="823"/>
      <c r="L172" s="823"/>
      <c r="M172" s="823" t="e">
        <f t="shared" si="41"/>
        <v>#REF!</v>
      </c>
      <c r="N172" s="823" t="e">
        <f>#REF!+#REF!+K172+H172+F172</f>
        <v>#REF!</v>
      </c>
      <c r="O172" s="823" t="e">
        <f t="shared" si="42"/>
        <v>#REF!</v>
      </c>
      <c r="P172" s="823" t="e">
        <f>Develop!#REF!</f>
        <v>#REF!</v>
      </c>
      <c r="Q172" s="823" t="e">
        <f t="shared" si="43"/>
        <v>#REF!</v>
      </c>
      <c r="R172" s="823" t="e">
        <f t="shared" si="44"/>
        <v>#REF!</v>
      </c>
      <c r="S172" s="823" t="e">
        <f t="shared" si="37"/>
        <v>#REF!</v>
      </c>
    </row>
    <row r="173" spans="1:19" hidden="1" x14ac:dyDescent="0.25">
      <c r="A173" s="820"/>
      <c r="B173" s="821" t="s">
        <v>178</v>
      </c>
      <c r="C173" s="825" t="e">
        <f>ROUND(#REF!,2)</f>
        <v>#REF!</v>
      </c>
      <c r="D173" s="822" t="s">
        <v>1589</v>
      </c>
      <c r="E173" s="823"/>
      <c r="F173" s="823">
        <f t="shared" si="38"/>
        <v>0</v>
      </c>
      <c r="G173" s="823" t="e">
        <f t="shared" si="39"/>
        <v>#REF!</v>
      </c>
      <c r="H173" s="823"/>
      <c r="I173" s="823"/>
      <c r="J173" s="823" t="e">
        <f t="shared" si="40"/>
        <v>#REF!</v>
      </c>
      <c r="K173" s="823"/>
      <c r="L173" s="823"/>
      <c r="M173" s="823" t="e">
        <f t="shared" si="41"/>
        <v>#REF!</v>
      </c>
      <c r="N173" s="823" t="e">
        <f>#REF!+#REF!+K173+H173+F173</f>
        <v>#REF!</v>
      </c>
      <c r="O173" s="823" t="e">
        <f t="shared" si="42"/>
        <v>#REF!</v>
      </c>
      <c r="P173" s="823" t="e">
        <f>Develop!#REF!</f>
        <v>#REF!</v>
      </c>
      <c r="Q173" s="823" t="e">
        <f t="shared" si="43"/>
        <v>#REF!</v>
      </c>
      <c r="R173" s="823" t="e">
        <f t="shared" si="44"/>
        <v>#REF!</v>
      </c>
      <c r="S173" s="823" t="e">
        <f t="shared" si="37"/>
        <v>#REF!</v>
      </c>
    </row>
    <row r="174" spans="1:19" hidden="1" x14ac:dyDescent="0.25">
      <c r="A174" s="820"/>
      <c r="B174" s="821" t="s">
        <v>179</v>
      </c>
      <c r="C174" s="825" t="e">
        <f>ROUND(#REF!,2)</f>
        <v>#REF!</v>
      </c>
      <c r="D174" s="822" t="s">
        <v>1589</v>
      </c>
      <c r="E174" s="823"/>
      <c r="F174" s="823">
        <f t="shared" si="38"/>
        <v>0</v>
      </c>
      <c r="G174" s="823" t="e">
        <f t="shared" si="39"/>
        <v>#REF!</v>
      </c>
      <c r="H174" s="823"/>
      <c r="I174" s="823"/>
      <c r="J174" s="823" t="e">
        <f t="shared" si="40"/>
        <v>#REF!</v>
      </c>
      <c r="K174" s="823"/>
      <c r="L174" s="823"/>
      <c r="M174" s="823" t="e">
        <f t="shared" si="41"/>
        <v>#REF!</v>
      </c>
      <c r="N174" s="823" t="e">
        <f>#REF!+#REF!+K174+H174+F174</f>
        <v>#REF!</v>
      </c>
      <c r="O174" s="823" t="e">
        <f t="shared" si="42"/>
        <v>#REF!</v>
      </c>
      <c r="P174" s="823" t="e">
        <f>Develop!#REF!</f>
        <v>#REF!</v>
      </c>
      <c r="Q174" s="823" t="e">
        <f t="shared" si="43"/>
        <v>#REF!</v>
      </c>
      <c r="R174" s="823" t="e">
        <f t="shared" si="44"/>
        <v>#REF!</v>
      </c>
      <c r="S174" s="823" t="e">
        <f t="shared" si="37"/>
        <v>#REF!</v>
      </c>
    </row>
    <row r="175" spans="1:19" hidden="1" x14ac:dyDescent="0.25">
      <c r="A175" s="919"/>
      <c r="B175" s="914" t="s">
        <v>525</v>
      </c>
      <c r="C175" s="915" t="e">
        <f>ROUND(#REF!,2)</f>
        <v>#REF!</v>
      </c>
      <c r="D175" s="916" t="s">
        <v>1589</v>
      </c>
      <c r="E175" s="917"/>
      <c r="F175" s="917">
        <f t="shared" si="38"/>
        <v>0</v>
      </c>
      <c r="G175" s="917" t="e">
        <f t="shared" si="39"/>
        <v>#REF!</v>
      </c>
      <c r="H175" s="917"/>
      <c r="I175" s="917"/>
      <c r="J175" s="917" t="e">
        <f t="shared" si="40"/>
        <v>#REF!</v>
      </c>
      <c r="K175" s="917"/>
      <c r="L175" s="917"/>
      <c r="M175" s="917" t="e">
        <f t="shared" si="41"/>
        <v>#REF!</v>
      </c>
      <c r="N175" s="917" t="e">
        <f>#REF!+#REF!+K175+H175+F175</f>
        <v>#REF!</v>
      </c>
      <c r="O175" s="917" t="e">
        <f t="shared" si="42"/>
        <v>#REF!</v>
      </c>
      <c r="P175" s="917" t="e">
        <f>Develop!#REF!</f>
        <v>#REF!</v>
      </c>
      <c r="Q175" s="917" t="e">
        <f t="shared" si="43"/>
        <v>#REF!</v>
      </c>
      <c r="R175" s="917" t="e">
        <f t="shared" si="44"/>
        <v>#REF!</v>
      </c>
      <c r="S175" s="917" t="e">
        <f t="shared" si="37"/>
        <v>#REF!</v>
      </c>
    </row>
    <row r="176" spans="1:19" ht="103.5" customHeight="1" x14ac:dyDescent="0.25">
      <c r="A176" s="820">
        <v>11.2</v>
      </c>
      <c r="B176" s="826" t="s">
        <v>3525</v>
      </c>
      <c r="C176" s="1488"/>
      <c r="D176" s="867"/>
      <c r="E176" s="954"/>
      <c r="F176" s="954">
        <f>E176</f>
        <v>0</v>
      </c>
      <c r="G176" s="954">
        <f t="shared" si="39"/>
        <v>0</v>
      </c>
      <c r="H176" s="1371"/>
      <c r="I176" s="1371">
        <f>H176*2</f>
        <v>0</v>
      </c>
      <c r="J176" s="1371">
        <f>I176*C176</f>
        <v>0</v>
      </c>
      <c r="K176" s="960"/>
      <c r="L176" s="960">
        <f>K176*3</f>
        <v>0</v>
      </c>
      <c r="M176" s="960">
        <f>L176*C176</f>
        <v>0</v>
      </c>
      <c r="N176" s="823">
        <f>F176+I176+L176</f>
        <v>0</v>
      </c>
      <c r="O176" s="823">
        <f t="shared" si="42"/>
        <v>0</v>
      </c>
      <c r="P176" s="823"/>
      <c r="Q176" s="823">
        <f t="shared" si="43"/>
        <v>0</v>
      </c>
      <c r="R176" s="1390">
        <f>P176+N176</f>
        <v>0</v>
      </c>
      <c r="S176" s="823">
        <f t="shared" si="37"/>
        <v>0</v>
      </c>
    </row>
    <row r="177" spans="1:19" ht="39.950000000000003" customHeight="1" x14ac:dyDescent="0.25">
      <c r="A177" s="820"/>
      <c r="B177" s="821" t="s">
        <v>176</v>
      </c>
      <c r="C177" s="1488">
        <f>[1]Data!$AG$448</f>
        <v>522.08000000000004</v>
      </c>
      <c r="D177" s="867" t="s">
        <v>1589</v>
      </c>
      <c r="E177" s="954">
        <f>'SI 2 in 1 ALIYAR '!H296</f>
        <v>12.1</v>
      </c>
      <c r="F177" s="954">
        <f>E177</f>
        <v>12.1</v>
      </c>
      <c r="G177" s="954">
        <f t="shared" si="39"/>
        <v>6317.17</v>
      </c>
      <c r="H177" s="1371">
        <f>'PC 12 IN 1'!H185</f>
        <v>36.270000000000003</v>
      </c>
      <c r="I177" s="1371">
        <f>H177*2</f>
        <v>72.540000000000006</v>
      </c>
      <c r="J177" s="1371">
        <f>I177*C177</f>
        <v>37871.68</v>
      </c>
      <c r="K177" s="960">
        <f>'4 IN 1 PCHC Aliyar'!G358</f>
        <v>13.1</v>
      </c>
      <c r="L177" s="960">
        <f>K177*3</f>
        <v>39.299999999999997</v>
      </c>
      <c r="M177" s="960">
        <f>L177*C177</f>
        <v>20517.740000000002</v>
      </c>
      <c r="N177" s="823">
        <f>F177+I177+L177</f>
        <v>123.94</v>
      </c>
      <c r="O177" s="823">
        <f t="shared" si="42"/>
        <v>64706.6</v>
      </c>
      <c r="P177" s="823"/>
      <c r="Q177" s="823">
        <f t="shared" si="43"/>
        <v>0</v>
      </c>
      <c r="R177" s="1390">
        <f>P177+N177</f>
        <v>123.94</v>
      </c>
      <c r="S177" s="823">
        <f t="shared" si="37"/>
        <v>64706.6</v>
      </c>
    </row>
    <row r="178" spans="1:19" ht="39.950000000000003" customHeight="1" x14ac:dyDescent="0.25">
      <c r="A178" s="820"/>
      <c r="B178" s="821" t="s">
        <v>177</v>
      </c>
      <c r="C178" s="1488">
        <f>[1]Data!$AG$449</f>
        <v>531.03</v>
      </c>
      <c r="D178" s="867" t="s">
        <v>1589</v>
      </c>
      <c r="E178" s="954">
        <f>'SI 2 in 1 ALIYAR '!H298</f>
        <v>12.1</v>
      </c>
      <c r="F178" s="954">
        <f>E178</f>
        <v>12.1</v>
      </c>
      <c r="G178" s="954">
        <f t="shared" si="39"/>
        <v>6425.46</v>
      </c>
      <c r="H178" s="1371">
        <f>'PC 12 IN 1'!H187</f>
        <v>36.270000000000003</v>
      </c>
      <c r="I178" s="1371">
        <f>H178*2</f>
        <v>72.540000000000006</v>
      </c>
      <c r="J178" s="1371">
        <f>I178*C178</f>
        <v>38520.92</v>
      </c>
      <c r="K178" s="960">
        <f>'4 IN 1 PCHC Aliyar'!G361</f>
        <v>13.1</v>
      </c>
      <c r="L178" s="960">
        <f>K178*3</f>
        <v>39.299999999999997</v>
      </c>
      <c r="M178" s="960">
        <f>L178*C178</f>
        <v>20869.48</v>
      </c>
      <c r="N178" s="823">
        <f>F178+I178+L178</f>
        <v>123.94</v>
      </c>
      <c r="O178" s="823">
        <f t="shared" si="42"/>
        <v>65815.86</v>
      </c>
      <c r="P178" s="823"/>
      <c r="Q178" s="823">
        <f t="shared" si="43"/>
        <v>0</v>
      </c>
      <c r="R178" s="1390">
        <f>P178+N178</f>
        <v>123.94</v>
      </c>
      <c r="S178" s="823">
        <f t="shared" si="37"/>
        <v>65815.86</v>
      </c>
    </row>
    <row r="179" spans="1:19" ht="39.950000000000003" customHeight="1" x14ac:dyDescent="0.25">
      <c r="A179" s="820"/>
      <c r="B179" s="821" t="s">
        <v>178</v>
      </c>
      <c r="C179" s="1488">
        <f>[1]Data!$AG$450</f>
        <v>539.98</v>
      </c>
      <c r="D179" s="867" t="s">
        <v>1589</v>
      </c>
      <c r="E179" s="954"/>
      <c r="F179" s="954">
        <f>E179</f>
        <v>0</v>
      </c>
      <c r="G179" s="954">
        <f t="shared" si="39"/>
        <v>0</v>
      </c>
      <c r="H179" s="1371">
        <f>'PC 12 IN 1'!H189</f>
        <v>36.270000000000003</v>
      </c>
      <c r="I179" s="1371">
        <f>H179*2</f>
        <v>72.540000000000006</v>
      </c>
      <c r="J179" s="1371">
        <f>I179*C179</f>
        <v>39170.15</v>
      </c>
      <c r="K179" s="960">
        <f>'4 IN 1 PCHC Aliyar'!G364</f>
        <v>13.1</v>
      </c>
      <c r="L179" s="960">
        <f>K179*3</f>
        <v>39.299999999999997</v>
      </c>
      <c r="M179" s="960">
        <f>L179*C179</f>
        <v>21221.21</v>
      </c>
      <c r="N179" s="823">
        <f>F179+I179+L179</f>
        <v>111.84</v>
      </c>
      <c r="O179" s="823">
        <f t="shared" si="42"/>
        <v>60391.360000000001</v>
      </c>
      <c r="P179" s="823"/>
      <c r="Q179" s="823">
        <f t="shared" si="43"/>
        <v>0</v>
      </c>
      <c r="R179" s="1390">
        <f>P179+N179</f>
        <v>111.84</v>
      </c>
      <c r="S179" s="823">
        <f t="shared" si="37"/>
        <v>60391.360000000001</v>
      </c>
    </row>
    <row r="180" spans="1:19" ht="39.950000000000003" customHeight="1" x14ac:dyDescent="0.25">
      <c r="A180" s="820"/>
      <c r="B180" s="821" t="s">
        <v>179</v>
      </c>
      <c r="C180" s="1488">
        <f>[1]Data!$AG$451</f>
        <v>548.92999999999995</v>
      </c>
      <c r="D180" s="867" t="s">
        <v>1589</v>
      </c>
      <c r="E180" s="954"/>
      <c r="F180" s="954">
        <f>E180</f>
        <v>0</v>
      </c>
      <c r="G180" s="954">
        <f t="shared" si="39"/>
        <v>0</v>
      </c>
      <c r="H180" s="1371">
        <f>'PC 12 IN 1'!H191</f>
        <v>36.270000000000003</v>
      </c>
      <c r="I180" s="1371">
        <f>H180*2</f>
        <v>72.540000000000006</v>
      </c>
      <c r="J180" s="1371">
        <f>I180*C180</f>
        <v>39819.379999999997</v>
      </c>
      <c r="K180" s="960">
        <f>'4 IN 1 PCHC Aliyar'!G367</f>
        <v>13.1</v>
      </c>
      <c r="L180" s="960">
        <f>K180*3</f>
        <v>39.299999999999997</v>
      </c>
      <c r="M180" s="960">
        <f>L180*C180</f>
        <v>21572.95</v>
      </c>
      <c r="N180" s="823">
        <f>F180+I180+L180</f>
        <v>111.84</v>
      </c>
      <c r="O180" s="823">
        <f t="shared" si="42"/>
        <v>61392.33</v>
      </c>
      <c r="P180" s="823"/>
      <c r="Q180" s="823">
        <f t="shared" si="43"/>
        <v>0</v>
      </c>
      <c r="R180" s="1390">
        <f>P180+N180</f>
        <v>111.84</v>
      </c>
      <c r="S180" s="823">
        <f t="shared" si="37"/>
        <v>61392.33</v>
      </c>
    </row>
    <row r="181" spans="1:19" hidden="1" x14ac:dyDescent="0.25">
      <c r="A181" s="899"/>
      <c r="B181" s="893" t="s">
        <v>525</v>
      </c>
      <c r="C181" s="897" t="e">
        <f>ROUND(#REF!,2)</f>
        <v>#REF!</v>
      </c>
      <c r="D181" s="895" t="s">
        <v>1589</v>
      </c>
      <c r="E181" s="896"/>
      <c r="F181" s="896">
        <f t="shared" si="38"/>
        <v>0</v>
      </c>
      <c r="G181" s="896" t="e">
        <f t="shared" si="39"/>
        <v>#REF!</v>
      </c>
      <c r="H181" s="896"/>
      <c r="I181" s="896"/>
      <c r="J181" s="896" t="e">
        <f t="shared" si="40"/>
        <v>#REF!</v>
      </c>
      <c r="K181" s="896"/>
      <c r="L181" s="896"/>
      <c r="M181" s="896" t="e">
        <f t="shared" si="41"/>
        <v>#REF!</v>
      </c>
      <c r="N181" s="896" t="e">
        <f>#REF!+#REF!+K181+H181+F181</f>
        <v>#REF!</v>
      </c>
      <c r="O181" s="896" t="e">
        <f t="shared" si="42"/>
        <v>#REF!</v>
      </c>
      <c r="P181" s="896" t="e">
        <f>Develop!#REF!</f>
        <v>#REF!</v>
      </c>
      <c r="Q181" s="896" t="e">
        <f t="shared" si="43"/>
        <v>#REF!</v>
      </c>
      <c r="R181" s="896" t="e">
        <f t="shared" si="44"/>
        <v>#REF!</v>
      </c>
      <c r="S181" s="896" t="e">
        <f t="shared" si="37"/>
        <v>#REF!</v>
      </c>
    </row>
    <row r="182" spans="1:19" ht="103.5" hidden="1" x14ac:dyDescent="0.25">
      <c r="A182" s="820">
        <v>11.3</v>
      </c>
      <c r="B182" s="826" t="s">
        <v>3526</v>
      </c>
      <c r="C182" s="825"/>
      <c r="D182" s="822"/>
      <c r="E182" s="823"/>
      <c r="F182" s="823">
        <f t="shared" si="38"/>
        <v>0</v>
      </c>
      <c r="G182" s="823">
        <f t="shared" si="39"/>
        <v>0</v>
      </c>
      <c r="H182" s="823"/>
      <c r="I182" s="823"/>
      <c r="J182" s="823">
        <f t="shared" si="40"/>
        <v>0</v>
      </c>
      <c r="K182" s="823"/>
      <c r="L182" s="823"/>
      <c r="M182" s="823">
        <f t="shared" si="41"/>
        <v>0</v>
      </c>
      <c r="N182" s="823" t="e">
        <f>#REF!+#REF!+K182+H182+F182</f>
        <v>#REF!</v>
      </c>
      <c r="O182" s="823" t="e">
        <f t="shared" si="42"/>
        <v>#REF!</v>
      </c>
      <c r="P182" s="823" t="e">
        <f>Develop!#REF!</f>
        <v>#REF!</v>
      </c>
      <c r="Q182" s="823" t="e">
        <f t="shared" si="43"/>
        <v>#REF!</v>
      </c>
      <c r="R182" s="823" t="e">
        <f t="shared" si="44"/>
        <v>#REF!</v>
      </c>
      <c r="S182" s="823" t="e">
        <f t="shared" si="37"/>
        <v>#REF!</v>
      </c>
    </row>
    <row r="183" spans="1:19" hidden="1" x14ac:dyDescent="0.25">
      <c r="A183" s="820"/>
      <c r="B183" s="821" t="s">
        <v>176</v>
      </c>
      <c r="C183" s="825"/>
      <c r="D183" s="822" t="s">
        <v>1589</v>
      </c>
      <c r="E183" s="823"/>
      <c r="F183" s="823">
        <f t="shared" si="38"/>
        <v>0</v>
      </c>
      <c r="G183" s="823">
        <f t="shared" si="39"/>
        <v>0</v>
      </c>
      <c r="H183" s="823"/>
      <c r="I183" s="823"/>
      <c r="J183" s="823">
        <f t="shared" si="40"/>
        <v>0</v>
      </c>
      <c r="K183" s="823"/>
      <c r="L183" s="823"/>
      <c r="M183" s="823">
        <f t="shared" si="41"/>
        <v>0</v>
      </c>
      <c r="N183" s="823" t="e">
        <f>#REF!+#REF!+K183+H183+F183</f>
        <v>#REF!</v>
      </c>
      <c r="O183" s="823" t="e">
        <f t="shared" si="42"/>
        <v>#REF!</v>
      </c>
      <c r="P183" s="823" t="e">
        <f>Develop!#REF!</f>
        <v>#REF!</v>
      </c>
      <c r="Q183" s="823" t="e">
        <f t="shared" si="43"/>
        <v>#REF!</v>
      </c>
      <c r="R183" s="823" t="e">
        <f t="shared" si="44"/>
        <v>#REF!</v>
      </c>
      <c r="S183" s="823" t="e">
        <f t="shared" si="37"/>
        <v>#REF!</v>
      </c>
    </row>
    <row r="184" spans="1:19" hidden="1" x14ac:dyDescent="0.25">
      <c r="A184" s="820"/>
      <c r="B184" s="821" t="s">
        <v>177</v>
      </c>
      <c r="C184" s="825"/>
      <c r="D184" s="822" t="s">
        <v>1589</v>
      </c>
      <c r="E184" s="823"/>
      <c r="F184" s="823">
        <f t="shared" si="38"/>
        <v>0</v>
      </c>
      <c r="G184" s="823">
        <f t="shared" si="39"/>
        <v>0</v>
      </c>
      <c r="H184" s="823"/>
      <c r="I184" s="823"/>
      <c r="J184" s="823">
        <f t="shared" si="40"/>
        <v>0</v>
      </c>
      <c r="K184" s="823"/>
      <c r="L184" s="823"/>
      <c r="M184" s="823">
        <f t="shared" si="41"/>
        <v>0</v>
      </c>
      <c r="N184" s="823" t="e">
        <f>#REF!+#REF!+K184+H184+F184</f>
        <v>#REF!</v>
      </c>
      <c r="O184" s="823" t="e">
        <f t="shared" si="42"/>
        <v>#REF!</v>
      </c>
      <c r="P184" s="823" t="e">
        <f>Develop!#REF!</f>
        <v>#REF!</v>
      </c>
      <c r="Q184" s="823" t="e">
        <f t="shared" si="43"/>
        <v>#REF!</v>
      </c>
      <c r="R184" s="823" t="e">
        <f t="shared" si="44"/>
        <v>#REF!</v>
      </c>
      <c r="S184" s="823" t="e">
        <f t="shared" si="37"/>
        <v>#REF!</v>
      </c>
    </row>
    <row r="185" spans="1:19" hidden="1" x14ac:dyDescent="0.25">
      <c r="A185" s="820"/>
      <c r="B185" s="821" t="s">
        <v>178</v>
      </c>
      <c r="C185" s="825"/>
      <c r="D185" s="822" t="s">
        <v>1589</v>
      </c>
      <c r="E185" s="823"/>
      <c r="F185" s="823">
        <f t="shared" si="38"/>
        <v>0</v>
      </c>
      <c r="G185" s="823">
        <f t="shared" si="39"/>
        <v>0</v>
      </c>
      <c r="H185" s="823"/>
      <c r="I185" s="823"/>
      <c r="J185" s="823">
        <f t="shared" si="40"/>
        <v>0</v>
      </c>
      <c r="K185" s="823"/>
      <c r="L185" s="823"/>
      <c r="M185" s="823">
        <f t="shared" si="41"/>
        <v>0</v>
      </c>
      <c r="N185" s="823" t="e">
        <f>#REF!+#REF!+K185+H185+F185</f>
        <v>#REF!</v>
      </c>
      <c r="O185" s="823" t="e">
        <f t="shared" si="42"/>
        <v>#REF!</v>
      </c>
      <c r="P185" s="823" t="e">
        <f>Develop!#REF!</f>
        <v>#REF!</v>
      </c>
      <c r="Q185" s="823" t="e">
        <f t="shared" si="43"/>
        <v>#REF!</v>
      </c>
      <c r="R185" s="823" t="e">
        <f t="shared" si="44"/>
        <v>#REF!</v>
      </c>
      <c r="S185" s="823" t="e">
        <f t="shared" si="37"/>
        <v>#REF!</v>
      </c>
    </row>
    <row r="186" spans="1:19" hidden="1" x14ac:dyDescent="0.25">
      <c r="A186" s="820"/>
      <c r="B186" s="821" t="s">
        <v>179</v>
      </c>
      <c r="C186" s="825"/>
      <c r="D186" s="822" t="s">
        <v>1589</v>
      </c>
      <c r="E186" s="823"/>
      <c r="F186" s="823">
        <f t="shared" si="38"/>
        <v>0</v>
      </c>
      <c r="G186" s="823">
        <f t="shared" si="39"/>
        <v>0</v>
      </c>
      <c r="H186" s="823"/>
      <c r="I186" s="823"/>
      <c r="J186" s="823">
        <f t="shared" si="40"/>
        <v>0</v>
      </c>
      <c r="K186" s="823"/>
      <c r="L186" s="823"/>
      <c r="M186" s="823">
        <f t="shared" si="41"/>
        <v>0</v>
      </c>
      <c r="N186" s="823" t="e">
        <f>#REF!+#REF!+K186+H186+F186</f>
        <v>#REF!</v>
      </c>
      <c r="O186" s="823" t="e">
        <f t="shared" si="42"/>
        <v>#REF!</v>
      </c>
      <c r="P186" s="823" t="e">
        <f>Develop!#REF!</f>
        <v>#REF!</v>
      </c>
      <c r="Q186" s="823" t="e">
        <f t="shared" si="43"/>
        <v>#REF!</v>
      </c>
      <c r="R186" s="823" t="e">
        <f t="shared" si="44"/>
        <v>#REF!</v>
      </c>
      <c r="S186" s="823" t="e">
        <f t="shared" si="37"/>
        <v>#REF!</v>
      </c>
    </row>
    <row r="187" spans="1:19" hidden="1" x14ac:dyDescent="0.25">
      <c r="A187" s="828"/>
      <c r="B187" s="821" t="s">
        <v>525</v>
      </c>
      <c r="C187" s="825"/>
      <c r="D187" s="822" t="s">
        <v>1589</v>
      </c>
      <c r="E187" s="823"/>
      <c r="F187" s="823">
        <f t="shared" si="38"/>
        <v>0</v>
      </c>
      <c r="G187" s="823">
        <f t="shared" si="39"/>
        <v>0</v>
      </c>
      <c r="H187" s="823"/>
      <c r="I187" s="823"/>
      <c r="J187" s="823">
        <f t="shared" si="40"/>
        <v>0</v>
      </c>
      <c r="K187" s="823"/>
      <c r="L187" s="823"/>
      <c r="M187" s="823">
        <f t="shared" si="41"/>
        <v>0</v>
      </c>
      <c r="N187" s="823" t="e">
        <f>#REF!+#REF!+K187+H187+F187</f>
        <v>#REF!</v>
      </c>
      <c r="O187" s="823" t="e">
        <f t="shared" si="42"/>
        <v>#REF!</v>
      </c>
      <c r="P187" s="823" t="e">
        <f>Develop!#REF!</f>
        <v>#REF!</v>
      </c>
      <c r="Q187" s="823" t="e">
        <f t="shared" si="43"/>
        <v>#REF!</v>
      </c>
      <c r="R187" s="823" t="e">
        <f t="shared" si="44"/>
        <v>#REF!</v>
      </c>
      <c r="S187" s="823" t="e">
        <f t="shared" si="37"/>
        <v>#REF!</v>
      </c>
    </row>
    <row r="188" spans="1:19" ht="78" hidden="1" x14ac:dyDescent="0.25">
      <c r="A188" s="820">
        <v>11.4</v>
      </c>
      <c r="B188" s="826" t="s">
        <v>3527</v>
      </c>
      <c r="C188" s="825"/>
      <c r="D188" s="822"/>
      <c r="E188" s="823"/>
      <c r="F188" s="823">
        <f t="shared" si="38"/>
        <v>0</v>
      </c>
      <c r="G188" s="823">
        <f t="shared" si="39"/>
        <v>0</v>
      </c>
      <c r="H188" s="823"/>
      <c r="I188" s="823"/>
      <c r="J188" s="823">
        <f t="shared" si="40"/>
        <v>0</v>
      </c>
      <c r="K188" s="823"/>
      <c r="L188" s="823"/>
      <c r="M188" s="823">
        <f t="shared" si="41"/>
        <v>0</v>
      </c>
      <c r="N188" s="823" t="e">
        <f>#REF!+#REF!+K188+H188+F188</f>
        <v>#REF!</v>
      </c>
      <c r="O188" s="823" t="e">
        <f t="shared" si="42"/>
        <v>#REF!</v>
      </c>
      <c r="P188" s="823" t="e">
        <f>Develop!#REF!</f>
        <v>#REF!</v>
      </c>
      <c r="Q188" s="823" t="e">
        <f t="shared" si="43"/>
        <v>#REF!</v>
      </c>
      <c r="R188" s="823" t="e">
        <f t="shared" si="44"/>
        <v>#REF!</v>
      </c>
      <c r="S188" s="823" t="e">
        <f t="shared" si="37"/>
        <v>#REF!</v>
      </c>
    </row>
    <row r="189" spans="1:19" hidden="1" x14ac:dyDescent="0.25">
      <c r="A189" s="821"/>
      <c r="B189" s="821" t="s">
        <v>176</v>
      </c>
      <c r="C189" s="825"/>
      <c r="D189" s="822" t="s">
        <v>1589</v>
      </c>
      <c r="E189" s="823"/>
      <c r="F189" s="823">
        <f t="shared" si="38"/>
        <v>0</v>
      </c>
      <c r="G189" s="823">
        <f t="shared" si="39"/>
        <v>0</v>
      </c>
      <c r="H189" s="823"/>
      <c r="I189" s="823"/>
      <c r="J189" s="823">
        <f t="shared" si="40"/>
        <v>0</v>
      </c>
      <c r="K189" s="823"/>
      <c r="L189" s="823"/>
      <c r="M189" s="823">
        <f t="shared" si="41"/>
        <v>0</v>
      </c>
      <c r="N189" s="823" t="e">
        <f>#REF!+#REF!+K189+H189+F189</f>
        <v>#REF!</v>
      </c>
      <c r="O189" s="823" t="e">
        <f t="shared" si="42"/>
        <v>#REF!</v>
      </c>
      <c r="P189" s="823" t="e">
        <f>Develop!K79</f>
        <v>#REF!</v>
      </c>
      <c r="Q189" s="823" t="e">
        <f t="shared" si="43"/>
        <v>#REF!</v>
      </c>
      <c r="R189" s="823" t="e">
        <f t="shared" si="44"/>
        <v>#REF!</v>
      </c>
      <c r="S189" s="823" t="e">
        <f t="shared" si="37"/>
        <v>#REF!</v>
      </c>
    </row>
    <row r="190" spans="1:19" hidden="1" x14ac:dyDescent="0.25">
      <c r="A190" s="821"/>
      <c r="B190" s="821" t="s">
        <v>177</v>
      </c>
      <c r="C190" s="825"/>
      <c r="D190" s="822" t="s">
        <v>1589</v>
      </c>
      <c r="E190" s="823"/>
      <c r="F190" s="823">
        <f t="shared" si="38"/>
        <v>0</v>
      </c>
      <c r="G190" s="823">
        <f t="shared" si="39"/>
        <v>0</v>
      </c>
      <c r="H190" s="823"/>
      <c r="I190" s="823"/>
      <c r="J190" s="823">
        <f t="shared" si="40"/>
        <v>0</v>
      </c>
      <c r="K190" s="823"/>
      <c r="L190" s="823"/>
      <c r="M190" s="823">
        <f t="shared" si="41"/>
        <v>0</v>
      </c>
      <c r="N190" s="823" t="e">
        <f>#REF!+#REF!+K190+H190+F190</f>
        <v>#REF!</v>
      </c>
      <c r="O190" s="823" t="e">
        <f t="shared" si="42"/>
        <v>#REF!</v>
      </c>
      <c r="P190" s="823" t="e">
        <f>Develop!K80</f>
        <v>#REF!</v>
      </c>
      <c r="Q190" s="823" t="e">
        <f t="shared" si="43"/>
        <v>#REF!</v>
      </c>
      <c r="R190" s="823" t="e">
        <f t="shared" si="44"/>
        <v>#REF!</v>
      </c>
      <c r="S190" s="823" t="e">
        <f t="shared" si="37"/>
        <v>#REF!</v>
      </c>
    </row>
    <row r="191" spans="1:19" hidden="1" x14ac:dyDescent="0.25">
      <c r="A191" s="821"/>
      <c r="B191" s="821" t="s">
        <v>178</v>
      </c>
      <c r="C191" s="825"/>
      <c r="D191" s="822" t="s">
        <v>1589</v>
      </c>
      <c r="E191" s="823"/>
      <c r="F191" s="823">
        <f t="shared" si="38"/>
        <v>0</v>
      </c>
      <c r="G191" s="823">
        <f t="shared" si="39"/>
        <v>0</v>
      </c>
      <c r="H191" s="823"/>
      <c r="I191" s="823"/>
      <c r="J191" s="823">
        <f t="shared" si="40"/>
        <v>0</v>
      </c>
      <c r="K191" s="823"/>
      <c r="L191" s="823"/>
      <c r="M191" s="823">
        <f t="shared" si="41"/>
        <v>0</v>
      </c>
      <c r="N191" s="823" t="e">
        <f>#REF!+#REF!+K191+H191+F191</f>
        <v>#REF!</v>
      </c>
      <c r="O191" s="823" t="e">
        <f t="shared" si="42"/>
        <v>#REF!</v>
      </c>
      <c r="P191" s="823" t="e">
        <f>Develop!K81</f>
        <v>#REF!</v>
      </c>
      <c r="Q191" s="823" t="e">
        <f t="shared" si="43"/>
        <v>#REF!</v>
      </c>
      <c r="R191" s="823" t="e">
        <f t="shared" si="44"/>
        <v>#REF!</v>
      </c>
      <c r="S191" s="823" t="e">
        <f t="shared" si="37"/>
        <v>#REF!</v>
      </c>
    </row>
    <row r="192" spans="1:19" hidden="1" x14ac:dyDescent="0.25">
      <c r="A192" s="821"/>
      <c r="B192" s="821" t="s">
        <v>179</v>
      </c>
      <c r="C192" s="825"/>
      <c r="D192" s="822" t="s">
        <v>1589</v>
      </c>
      <c r="E192" s="823"/>
      <c r="F192" s="823">
        <f t="shared" si="38"/>
        <v>0</v>
      </c>
      <c r="G192" s="823">
        <f t="shared" si="39"/>
        <v>0</v>
      </c>
      <c r="H192" s="823"/>
      <c r="I192" s="823"/>
      <c r="J192" s="823">
        <f t="shared" si="40"/>
        <v>0</v>
      </c>
      <c r="K192" s="823"/>
      <c r="L192" s="823"/>
      <c r="M192" s="823">
        <f t="shared" si="41"/>
        <v>0</v>
      </c>
      <c r="N192" s="823" t="e">
        <f>#REF!+#REF!+K192+H192+F192</f>
        <v>#REF!</v>
      </c>
      <c r="O192" s="823" t="e">
        <f t="shared" si="42"/>
        <v>#REF!</v>
      </c>
      <c r="P192" s="823" t="e">
        <f>Develop!K82</f>
        <v>#REF!</v>
      </c>
      <c r="Q192" s="823" t="e">
        <f t="shared" si="43"/>
        <v>#REF!</v>
      </c>
      <c r="R192" s="823" t="e">
        <f t="shared" si="44"/>
        <v>#REF!</v>
      </c>
      <c r="S192" s="823" t="e">
        <f t="shared" si="37"/>
        <v>#REF!</v>
      </c>
    </row>
    <row r="193" spans="1:19" hidden="1" x14ac:dyDescent="0.25">
      <c r="A193" s="823"/>
      <c r="B193" s="821" t="s">
        <v>525</v>
      </c>
      <c r="C193" s="825"/>
      <c r="D193" s="822" t="s">
        <v>1589</v>
      </c>
      <c r="E193" s="823"/>
      <c r="F193" s="823">
        <f t="shared" si="38"/>
        <v>0</v>
      </c>
      <c r="G193" s="823">
        <f t="shared" si="39"/>
        <v>0</v>
      </c>
      <c r="H193" s="823"/>
      <c r="I193" s="823"/>
      <c r="J193" s="823">
        <f t="shared" si="40"/>
        <v>0</v>
      </c>
      <c r="K193" s="823"/>
      <c r="L193" s="823"/>
      <c r="M193" s="823">
        <f t="shared" si="41"/>
        <v>0</v>
      </c>
      <c r="N193" s="823" t="e">
        <f>#REF!+#REF!+K193+H193+F193</f>
        <v>#REF!</v>
      </c>
      <c r="O193" s="823" t="e">
        <f t="shared" si="42"/>
        <v>#REF!</v>
      </c>
      <c r="P193" s="823" t="e">
        <f>Develop!K83</f>
        <v>#REF!</v>
      </c>
      <c r="Q193" s="823" t="e">
        <f t="shared" si="43"/>
        <v>#REF!</v>
      </c>
      <c r="R193" s="823" t="e">
        <f t="shared" si="44"/>
        <v>#REF!</v>
      </c>
      <c r="S193" s="823" t="e">
        <f t="shared" si="37"/>
        <v>#REF!</v>
      </c>
    </row>
    <row r="194" spans="1:19" ht="78" hidden="1" x14ac:dyDescent="0.25">
      <c r="A194" s="829">
        <v>11.5</v>
      </c>
      <c r="B194" s="826" t="s">
        <v>3468</v>
      </c>
      <c r="C194" s="824"/>
      <c r="D194" s="822"/>
      <c r="E194" s="823"/>
      <c r="F194" s="823">
        <f t="shared" si="38"/>
        <v>0</v>
      </c>
      <c r="G194" s="823">
        <f t="shared" si="39"/>
        <v>0</v>
      </c>
      <c r="H194" s="823"/>
      <c r="I194" s="823"/>
      <c r="J194" s="823">
        <f t="shared" si="40"/>
        <v>0</v>
      </c>
      <c r="K194" s="823"/>
      <c r="L194" s="823"/>
      <c r="M194" s="823">
        <f t="shared" si="41"/>
        <v>0</v>
      </c>
      <c r="N194" s="823" t="e">
        <f>#REF!+#REF!+K194+H194+F194</f>
        <v>#REF!</v>
      </c>
      <c r="O194" s="823" t="e">
        <f t="shared" si="42"/>
        <v>#REF!</v>
      </c>
      <c r="P194" s="823" t="e">
        <f>Develop!K84</f>
        <v>#REF!</v>
      </c>
      <c r="Q194" s="823" t="e">
        <f t="shared" si="43"/>
        <v>#REF!</v>
      </c>
      <c r="R194" s="823" t="e">
        <f t="shared" si="44"/>
        <v>#REF!</v>
      </c>
      <c r="S194" s="823" t="e">
        <f t="shared" si="37"/>
        <v>#REF!</v>
      </c>
    </row>
    <row r="195" spans="1:19" hidden="1" x14ac:dyDescent="0.25">
      <c r="A195" s="829"/>
      <c r="B195" s="821" t="s">
        <v>176</v>
      </c>
      <c r="C195" s="824" t="e">
        <f>ROUND(#REF!,2)</f>
        <v>#REF!</v>
      </c>
      <c r="D195" s="822" t="s">
        <v>1589</v>
      </c>
      <c r="E195" s="823"/>
      <c r="F195" s="823">
        <f t="shared" si="38"/>
        <v>0</v>
      </c>
      <c r="G195" s="823" t="e">
        <f t="shared" si="39"/>
        <v>#REF!</v>
      </c>
      <c r="H195" s="823"/>
      <c r="I195" s="823"/>
      <c r="J195" s="823" t="e">
        <f t="shared" si="40"/>
        <v>#REF!</v>
      </c>
      <c r="K195" s="823"/>
      <c r="L195" s="823"/>
      <c r="M195" s="823" t="e">
        <f t="shared" si="41"/>
        <v>#REF!</v>
      </c>
      <c r="N195" s="823" t="e">
        <f>#REF!+#REF!+K195+H195+F195</f>
        <v>#REF!</v>
      </c>
      <c r="O195" s="823" t="e">
        <f t="shared" si="42"/>
        <v>#REF!</v>
      </c>
      <c r="P195" s="823" t="e">
        <f>Develop!K85</f>
        <v>#REF!</v>
      </c>
      <c r="Q195" s="823" t="e">
        <f t="shared" si="43"/>
        <v>#REF!</v>
      </c>
      <c r="R195" s="823" t="e">
        <f t="shared" si="44"/>
        <v>#REF!</v>
      </c>
      <c r="S195" s="823" t="e">
        <f t="shared" si="37"/>
        <v>#REF!</v>
      </c>
    </row>
    <row r="196" spans="1:19" hidden="1" x14ac:dyDescent="0.25">
      <c r="A196" s="829"/>
      <c r="B196" s="821" t="s">
        <v>177</v>
      </c>
      <c r="C196" s="824" t="e">
        <f>ROUND(#REF!,2)</f>
        <v>#REF!</v>
      </c>
      <c r="D196" s="822" t="s">
        <v>1589</v>
      </c>
      <c r="E196" s="823"/>
      <c r="F196" s="823">
        <f t="shared" si="38"/>
        <v>0</v>
      </c>
      <c r="G196" s="823" t="e">
        <f t="shared" si="39"/>
        <v>#REF!</v>
      </c>
      <c r="H196" s="823"/>
      <c r="I196" s="823"/>
      <c r="J196" s="823" t="e">
        <f t="shared" si="40"/>
        <v>#REF!</v>
      </c>
      <c r="K196" s="823"/>
      <c r="L196" s="823"/>
      <c r="M196" s="823" t="e">
        <f t="shared" si="41"/>
        <v>#REF!</v>
      </c>
      <c r="N196" s="823" t="e">
        <f>#REF!+#REF!+K196+H196+F196</f>
        <v>#REF!</v>
      </c>
      <c r="O196" s="823" t="e">
        <f t="shared" si="42"/>
        <v>#REF!</v>
      </c>
      <c r="P196" s="823" t="e">
        <f>Develop!K86</f>
        <v>#REF!</v>
      </c>
      <c r="Q196" s="823" t="e">
        <f t="shared" si="43"/>
        <v>#REF!</v>
      </c>
      <c r="R196" s="823" t="e">
        <f t="shared" si="44"/>
        <v>#REF!</v>
      </c>
      <c r="S196" s="823" t="e">
        <f t="shared" si="37"/>
        <v>#REF!</v>
      </c>
    </row>
    <row r="197" spans="1:19" hidden="1" x14ac:dyDescent="0.25">
      <c r="A197" s="829"/>
      <c r="B197" s="821" t="s">
        <v>178</v>
      </c>
      <c r="C197" s="824" t="e">
        <f>ROUND(#REF!,2)</f>
        <v>#REF!</v>
      </c>
      <c r="D197" s="822" t="s">
        <v>1589</v>
      </c>
      <c r="E197" s="823"/>
      <c r="F197" s="823">
        <f t="shared" si="38"/>
        <v>0</v>
      </c>
      <c r="G197" s="823" t="e">
        <f t="shared" si="39"/>
        <v>#REF!</v>
      </c>
      <c r="H197" s="823"/>
      <c r="I197" s="823"/>
      <c r="J197" s="823" t="e">
        <f t="shared" si="40"/>
        <v>#REF!</v>
      </c>
      <c r="K197" s="823"/>
      <c r="L197" s="823"/>
      <c r="M197" s="823" t="e">
        <f t="shared" si="41"/>
        <v>#REF!</v>
      </c>
      <c r="N197" s="823" t="e">
        <f>#REF!+#REF!+K197+H197+F197</f>
        <v>#REF!</v>
      </c>
      <c r="O197" s="823" t="e">
        <f t="shared" si="42"/>
        <v>#REF!</v>
      </c>
      <c r="P197" s="823" t="e">
        <f>Develop!K87</f>
        <v>#REF!</v>
      </c>
      <c r="Q197" s="823" t="e">
        <f t="shared" si="43"/>
        <v>#REF!</v>
      </c>
      <c r="R197" s="823" t="e">
        <f t="shared" si="44"/>
        <v>#REF!</v>
      </c>
      <c r="S197" s="823" t="e">
        <f t="shared" si="37"/>
        <v>#REF!</v>
      </c>
    </row>
    <row r="198" spans="1:19" hidden="1" x14ac:dyDescent="0.25">
      <c r="A198" s="829"/>
      <c r="B198" s="821" t="s">
        <v>179</v>
      </c>
      <c r="C198" s="824" t="e">
        <f>ROUND(#REF!,2)</f>
        <v>#REF!</v>
      </c>
      <c r="D198" s="822" t="s">
        <v>1589</v>
      </c>
      <c r="E198" s="823"/>
      <c r="F198" s="823">
        <f t="shared" si="38"/>
        <v>0</v>
      </c>
      <c r="G198" s="823" t="e">
        <f t="shared" si="39"/>
        <v>#REF!</v>
      </c>
      <c r="H198" s="823"/>
      <c r="I198" s="823"/>
      <c r="J198" s="823" t="e">
        <f t="shared" si="40"/>
        <v>#REF!</v>
      </c>
      <c r="K198" s="823"/>
      <c r="L198" s="823"/>
      <c r="M198" s="823" t="e">
        <f t="shared" si="41"/>
        <v>#REF!</v>
      </c>
      <c r="N198" s="823" t="e">
        <f>#REF!+#REF!+K198+H198+F198</f>
        <v>#REF!</v>
      </c>
      <c r="O198" s="823" t="e">
        <f t="shared" si="42"/>
        <v>#REF!</v>
      </c>
      <c r="P198" s="823" t="e">
        <f>Develop!K88</f>
        <v>#REF!</v>
      </c>
      <c r="Q198" s="823" t="e">
        <f t="shared" si="43"/>
        <v>#REF!</v>
      </c>
      <c r="R198" s="823" t="e">
        <f t="shared" si="44"/>
        <v>#REF!</v>
      </c>
      <c r="S198" s="823" t="e">
        <f t="shared" si="37"/>
        <v>#REF!</v>
      </c>
    </row>
    <row r="199" spans="1:19" hidden="1" x14ac:dyDescent="0.25">
      <c r="A199" s="830"/>
      <c r="B199" s="821" t="s">
        <v>525</v>
      </c>
      <c r="C199" s="825" t="e">
        <f>ROUND(#REF!,2)</f>
        <v>#REF!</v>
      </c>
      <c r="D199" s="822" t="s">
        <v>1589</v>
      </c>
      <c r="E199" s="823"/>
      <c r="F199" s="823">
        <f t="shared" si="38"/>
        <v>0</v>
      </c>
      <c r="G199" s="823" t="e">
        <f t="shared" si="39"/>
        <v>#REF!</v>
      </c>
      <c r="H199" s="823"/>
      <c r="I199" s="823"/>
      <c r="J199" s="823" t="e">
        <f t="shared" si="40"/>
        <v>#REF!</v>
      </c>
      <c r="K199" s="823"/>
      <c r="L199" s="823"/>
      <c r="M199" s="823" t="e">
        <f t="shared" si="41"/>
        <v>#REF!</v>
      </c>
      <c r="N199" s="823" t="e">
        <f>#REF!+#REF!+K199+H199+F199</f>
        <v>#REF!</v>
      </c>
      <c r="O199" s="823" t="e">
        <f t="shared" si="42"/>
        <v>#REF!</v>
      </c>
      <c r="P199" s="823" t="e">
        <f>Develop!K89</f>
        <v>#REF!</v>
      </c>
      <c r="Q199" s="823" t="e">
        <f t="shared" si="43"/>
        <v>#REF!</v>
      </c>
      <c r="R199" s="823" t="e">
        <f t="shared" si="44"/>
        <v>#REF!</v>
      </c>
      <c r="S199" s="823" t="e">
        <f t="shared" si="37"/>
        <v>#REF!</v>
      </c>
    </row>
    <row r="200" spans="1:19" ht="78" hidden="1" x14ac:dyDescent="0.25">
      <c r="A200" s="829">
        <v>11.6</v>
      </c>
      <c r="B200" s="826" t="s">
        <v>3528</v>
      </c>
      <c r="C200" s="825"/>
      <c r="D200" s="822"/>
      <c r="E200" s="823"/>
      <c r="F200" s="823">
        <f t="shared" si="38"/>
        <v>0</v>
      </c>
      <c r="G200" s="823">
        <f t="shared" si="39"/>
        <v>0</v>
      </c>
      <c r="H200" s="823"/>
      <c r="I200" s="823"/>
      <c r="J200" s="823">
        <f t="shared" si="40"/>
        <v>0</v>
      </c>
      <c r="K200" s="823"/>
      <c r="L200" s="823"/>
      <c r="M200" s="823">
        <f t="shared" si="41"/>
        <v>0</v>
      </c>
      <c r="N200" s="823" t="e">
        <f>#REF!+#REF!+K200+H200+F200</f>
        <v>#REF!</v>
      </c>
      <c r="O200" s="823" t="e">
        <f t="shared" si="42"/>
        <v>#REF!</v>
      </c>
      <c r="P200" s="823" t="e">
        <f>Develop!K90</f>
        <v>#REF!</v>
      </c>
      <c r="Q200" s="823" t="e">
        <f t="shared" si="43"/>
        <v>#REF!</v>
      </c>
      <c r="R200" s="823" t="e">
        <f t="shared" si="44"/>
        <v>#REF!</v>
      </c>
      <c r="S200" s="823" t="e">
        <f t="shared" ref="S200:S263" si="45">R200*C200</f>
        <v>#REF!</v>
      </c>
    </row>
    <row r="201" spans="1:19" hidden="1" x14ac:dyDescent="0.25">
      <c r="A201" s="829"/>
      <c r="B201" s="821" t="s">
        <v>176</v>
      </c>
      <c r="C201" s="825"/>
      <c r="D201" s="822" t="s">
        <v>1589</v>
      </c>
      <c r="E201" s="823"/>
      <c r="F201" s="823">
        <f t="shared" ref="F201:F264" si="46">E201*8</f>
        <v>0</v>
      </c>
      <c r="G201" s="823">
        <f t="shared" ref="G201:G264" si="47">F201*C201</f>
        <v>0</v>
      </c>
      <c r="H201" s="823"/>
      <c r="I201" s="823"/>
      <c r="J201" s="823">
        <f t="shared" ref="J201:J264" si="48">H201*C201</f>
        <v>0</v>
      </c>
      <c r="K201" s="823"/>
      <c r="L201" s="823"/>
      <c r="M201" s="823">
        <f t="shared" ref="M201:M264" si="49">K201*C201</f>
        <v>0</v>
      </c>
      <c r="N201" s="823" t="e">
        <f>#REF!+#REF!+K201+H201+F201</f>
        <v>#REF!</v>
      </c>
      <c r="O201" s="823" t="e">
        <f t="shared" ref="O201:O264" si="50">N201*C201</f>
        <v>#REF!</v>
      </c>
      <c r="P201" s="823" t="e">
        <f>Develop!K91</f>
        <v>#REF!</v>
      </c>
      <c r="Q201" s="823" t="e">
        <f t="shared" ref="Q201:Q264" si="51">P201*C201</f>
        <v>#REF!</v>
      </c>
      <c r="R201" s="823" t="e">
        <f t="shared" ref="R201:R264" si="52">N201+P201</f>
        <v>#REF!</v>
      </c>
      <c r="S201" s="823" t="e">
        <f t="shared" si="45"/>
        <v>#REF!</v>
      </c>
    </row>
    <row r="202" spans="1:19" hidden="1" x14ac:dyDescent="0.25">
      <c r="A202" s="829"/>
      <c r="B202" s="821" t="s">
        <v>177</v>
      </c>
      <c r="C202" s="825"/>
      <c r="D202" s="822" t="s">
        <v>1589</v>
      </c>
      <c r="E202" s="823"/>
      <c r="F202" s="823">
        <f t="shared" si="46"/>
        <v>0</v>
      </c>
      <c r="G202" s="823">
        <f t="shared" si="47"/>
        <v>0</v>
      </c>
      <c r="H202" s="823"/>
      <c r="I202" s="823"/>
      <c r="J202" s="823">
        <f t="shared" si="48"/>
        <v>0</v>
      </c>
      <c r="K202" s="823"/>
      <c r="L202" s="823"/>
      <c r="M202" s="823">
        <f t="shared" si="49"/>
        <v>0</v>
      </c>
      <c r="N202" s="823" t="e">
        <f>#REF!+#REF!+K202+H202+F202</f>
        <v>#REF!</v>
      </c>
      <c r="O202" s="823" t="e">
        <f t="shared" si="50"/>
        <v>#REF!</v>
      </c>
      <c r="P202" s="823" t="e">
        <f>Develop!K92</f>
        <v>#REF!</v>
      </c>
      <c r="Q202" s="823" t="e">
        <f t="shared" si="51"/>
        <v>#REF!</v>
      </c>
      <c r="R202" s="823" t="e">
        <f t="shared" si="52"/>
        <v>#REF!</v>
      </c>
      <c r="S202" s="823" t="e">
        <f t="shared" si="45"/>
        <v>#REF!</v>
      </c>
    </row>
    <row r="203" spans="1:19" hidden="1" x14ac:dyDescent="0.25">
      <c r="A203" s="829"/>
      <c r="B203" s="821" t="s">
        <v>178</v>
      </c>
      <c r="C203" s="825"/>
      <c r="D203" s="822" t="s">
        <v>1589</v>
      </c>
      <c r="E203" s="823"/>
      <c r="F203" s="823">
        <f t="shared" si="46"/>
        <v>0</v>
      </c>
      <c r="G203" s="823">
        <f t="shared" si="47"/>
        <v>0</v>
      </c>
      <c r="H203" s="823"/>
      <c r="I203" s="823"/>
      <c r="J203" s="823">
        <f t="shared" si="48"/>
        <v>0</v>
      </c>
      <c r="K203" s="823"/>
      <c r="L203" s="823"/>
      <c r="M203" s="823">
        <f t="shared" si="49"/>
        <v>0</v>
      </c>
      <c r="N203" s="823" t="e">
        <f>#REF!+#REF!+K203+H203+F203</f>
        <v>#REF!</v>
      </c>
      <c r="O203" s="823" t="e">
        <f t="shared" si="50"/>
        <v>#REF!</v>
      </c>
      <c r="P203" s="823" t="e">
        <f>Develop!K93</f>
        <v>#REF!</v>
      </c>
      <c r="Q203" s="823" t="e">
        <f t="shared" si="51"/>
        <v>#REF!</v>
      </c>
      <c r="R203" s="823" t="e">
        <f t="shared" si="52"/>
        <v>#REF!</v>
      </c>
      <c r="S203" s="823" t="e">
        <f t="shared" si="45"/>
        <v>#REF!</v>
      </c>
    </row>
    <row r="204" spans="1:19" hidden="1" x14ac:dyDescent="0.25">
      <c r="A204" s="829"/>
      <c r="B204" s="821" t="s">
        <v>179</v>
      </c>
      <c r="C204" s="825"/>
      <c r="D204" s="822" t="s">
        <v>1589</v>
      </c>
      <c r="E204" s="823"/>
      <c r="F204" s="823">
        <f t="shared" si="46"/>
        <v>0</v>
      </c>
      <c r="G204" s="823">
        <f t="shared" si="47"/>
        <v>0</v>
      </c>
      <c r="H204" s="823"/>
      <c r="I204" s="823"/>
      <c r="J204" s="823">
        <f t="shared" si="48"/>
        <v>0</v>
      </c>
      <c r="K204" s="823"/>
      <c r="L204" s="823"/>
      <c r="M204" s="823">
        <f t="shared" si="49"/>
        <v>0</v>
      </c>
      <c r="N204" s="823" t="e">
        <f>#REF!+#REF!+K204+H204+F204</f>
        <v>#REF!</v>
      </c>
      <c r="O204" s="823" t="e">
        <f t="shared" si="50"/>
        <v>#REF!</v>
      </c>
      <c r="P204" s="823" t="e">
        <f>Develop!K94</f>
        <v>#REF!</v>
      </c>
      <c r="Q204" s="823" t="e">
        <f t="shared" si="51"/>
        <v>#REF!</v>
      </c>
      <c r="R204" s="823" t="e">
        <f t="shared" si="52"/>
        <v>#REF!</v>
      </c>
      <c r="S204" s="823" t="e">
        <f t="shared" si="45"/>
        <v>#REF!</v>
      </c>
    </row>
    <row r="205" spans="1:19" hidden="1" x14ac:dyDescent="0.25">
      <c r="A205" s="920"/>
      <c r="B205" s="914" t="s">
        <v>525</v>
      </c>
      <c r="C205" s="915"/>
      <c r="D205" s="916" t="s">
        <v>1589</v>
      </c>
      <c r="E205" s="917"/>
      <c r="F205" s="917">
        <f t="shared" si="46"/>
        <v>0</v>
      </c>
      <c r="G205" s="917">
        <f t="shared" si="47"/>
        <v>0</v>
      </c>
      <c r="H205" s="917"/>
      <c r="I205" s="917"/>
      <c r="J205" s="917">
        <f t="shared" si="48"/>
        <v>0</v>
      </c>
      <c r="K205" s="917"/>
      <c r="L205" s="917"/>
      <c r="M205" s="917">
        <f t="shared" si="49"/>
        <v>0</v>
      </c>
      <c r="N205" s="917" t="e">
        <f>#REF!+#REF!+K205+H205+F205</f>
        <v>#REF!</v>
      </c>
      <c r="O205" s="917" t="e">
        <f t="shared" si="50"/>
        <v>#REF!</v>
      </c>
      <c r="P205" s="917" t="e">
        <f>Develop!K95</f>
        <v>#REF!</v>
      </c>
      <c r="Q205" s="917" t="e">
        <f t="shared" si="51"/>
        <v>#REF!</v>
      </c>
      <c r="R205" s="917" t="e">
        <f t="shared" si="52"/>
        <v>#REF!</v>
      </c>
      <c r="S205" s="917" t="e">
        <f t="shared" si="45"/>
        <v>#REF!</v>
      </c>
    </row>
    <row r="206" spans="1:19" ht="65.25" customHeight="1" x14ac:dyDescent="0.25">
      <c r="A206" s="820">
        <v>12.1</v>
      </c>
      <c r="B206" s="821" t="s">
        <v>3469</v>
      </c>
      <c r="C206" s="1488"/>
      <c r="D206" s="876"/>
      <c r="E206" s="954"/>
      <c r="F206" s="954">
        <f>E206</f>
        <v>0</v>
      </c>
      <c r="G206" s="954">
        <f t="shared" si="47"/>
        <v>0</v>
      </c>
      <c r="H206" s="1371"/>
      <c r="I206" s="1371">
        <f>H206*2</f>
        <v>0</v>
      </c>
      <c r="J206" s="1371">
        <f>I206*C206</f>
        <v>0</v>
      </c>
      <c r="K206" s="960"/>
      <c r="L206" s="960">
        <f>K206*3</f>
        <v>0</v>
      </c>
      <c r="M206" s="960">
        <f>L206*C206</f>
        <v>0</v>
      </c>
      <c r="N206" s="823">
        <f>F206+I206+L206</f>
        <v>0</v>
      </c>
      <c r="O206" s="823">
        <f t="shared" si="50"/>
        <v>0</v>
      </c>
      <c r="P206" s="823"/>
      <c r="Q206" s="823">
        <f t="shared" si="51"/>
        <v>0</v>
      </c>
      <c r="R206" s="1390">
        <f>P206+N206</f>
        <v>0</v>
      </c>
      <c r="S206" s="823">
        <f t="shared" si="45"/>
        <v>0</v>
      </c>
    </row>
    <row r="207" spans="1:19" ht="39.950000000000003" customHeight="1" x14ac:dyDescent="0.25">
      <c r="A207" s="821"/>
      <c r="B207" s="821" t="s">
        <v>176</v>
      </c>
      <c r="C207" s="1488">
        <f>[1]Data!$K$467</f>
        <v>354.76</v>
      </c>
      <c r="D207" s="867" t="s">
        <v>1589</v>
      </c>
      <c r="E207" s="954">
        <f>'SI 2 in 1 ALIYAR '!H303</f>
        <v>5.2</v>
      </c>
      <c r="F207" s="954">
        <f>E207</f>
        <v>5.2</v>
      </c>
      <c r="G207" s="954">
        <f t="shared" si="47"/>
        <v>1844.75</v>
      </c>
      <c r="H207" s="1371">
        <f>'PC 12 IN 1'!H196</f>
        <v>10.92</v>
      </c>
      <c r="I207" s="1371">
        <f>H207*2</f>
        <v>21.84</v>
      </c>
      <c r="J207" s="1371">
        <f>I207*C207</f>
        <v>7747.96</v>
      </c>
      <c r="K207" s="960">
        <f>'4 IN 1 PCHC Aliyar'!G373</f>
        <v>5.5</v>
      </c>
      <c r="L207" s="960">
        <f>K207*3</f>
        <v>16.5</v>
      </c>
      <c r="M207" s="960">
        <f>L207*C207</f>
        <v>5853.54</v>
      </c>
      <c r="N207" s="823">
        <f>F207+I207+L207</f>
        <v>43.54</v>
      </c>
      <c r="O207" s="823">
        <f t="shared" si="50"/>
        <v>15446.25</v>
      </c>
      <c r="P207" s="823"/>
      <c r="Q207" s="823">
        <f t="shared" si="51"/>
        <v>0</v>
      </c>
      <c r="R207" s="1390">
        <f>P207+N207</f>
        <v>43.54</v>
      </c>
      <c r="S207" s="823">
        <f t="shared" si="45"/>
        <v>15446.25</v>
      </c>
    </row>
    <row r="208" spans="1:19" ht="39.950000000000003" customHeight="1" x14ac:dyDescent="0.25">
      <c r="A208" s="821"/>
      <c r="B208" s="821" t="s">
        <v>177</v>
      </c>
      <c r="C208" s="1488">
        <f>[1]Data!$K$468</f>
        <v>360.73</v>
      </c>
      <c r="D208" s="867" t="s">
        <v>1589</v>
      </c>
      <c r="E208" s="954">
        <f>'SI 2 in 1 ALIYAR '!H307</f>
        <v>6.1</v>
      </c>
      <c r="F208" s="954">
        <f>E208</f>
        <v>6.1</v>
      </c>
      <c r="G208" s="954">
        <f t="shared" si="47"/>
        <v>2200.4499999999998</v>
      </c>
      <c r="H208" s="1371">
        <f>'PC 12 IN 1'!H196</f>
        <v>10.92</v>
      </c>
      <c r="I208" s="1371">
        <f>H208*2</f>
        <v>21.84</v>
      </c>
      <c r="J208" s="1371">
        <f>I208*C208</f>
        <v>7878.34</v>
      </c>
      <c r="K208" s="960">
        <f>'4 IN 1 PCHC Aliyar'!G376</f>
        <v>5.5</v>
      </c>
      <c r="L208" s="960">
        <f>K208*3</f>
        <v>16.5</v>
      </c>
      <c r="M208" s="960">
        <f>L208*C208</f>
        <v>5952.05</v>
      </c>
      <c r="N208" s="823">
        <f>F208+I208+L208</f>
        <v>44.44</v>
      </c>
      <c r="O208" s="823">
        <f t="shared" si="50"/>
        <v>16030.84</v>
      </c>
      <c r="P208" s="823"/>
      <c r="Q208" s="823">
        <f t="shared" si="51"/>
        <v>0</v>
      </c>
      <c r="R208" s="1390">
        <f>P208+N208</f>
        <v>44.44</v>
      </c>
      <c r="S208" s="823">
        <f t="shared" si="45"/>
        <v>16030.84</v>
      </c>
    </row>
    <row r="209" spans="1:19" ht="39.950000000000003" customHeight="1" x14ac:dyDescent="0.25">
      <c r="A209" s="821"/>
      <c r="B209" s="821" t="s">
        <v>178</v>
      </c>
      <c r="C209" s="1488">
        <f>[1]Data!$K$469</f>
        <v>366.7</v>
      </c>
      <c r="D209" s="867" t="s">
        <v>1589</v>
      </c>
      <c r="E209" s="954">
        <f>'PC 12 IN 1'!H200</f>
        <v>10.92</v>
      </c>
      <c r="F209" s="954">
        <f>E209</f>
        <v>10.92</v>
      </c>
      <c r="G209" s="954">
        <f t="shared" si="47"/>
        <v>4004.36</v>
      </c>
      <c r="H209" s="1371">
        <f>'PC 12 IN 1'!H200</f>
        <v>10.92</v>
      </c>
      <c r="I209" s="1371">
        <f>H209*2</f>
        <v>21.84</v>
      </c>
      <c r="J209" s="1371">
        <f>I209*C209</f>
        <v>8008.73</v>
      </c>
      <c r="K209" s="960">
        <f>'4 IN 1 PCHC Aliyar'!G379</f>
        <v>5.5</v>
      </c>
      <c r="L209" s="960">
        <f>K209*3</f>
        <v>16.5</v>
      </c>
      <c r="M209" s="960">
        <f>L209*C209</f>
        <v>6050.55</v>
      </c>
      <c r="N209" s="823">
        <f>F209+I209+L209</f>
        <v>49.26</v>
      </c>
      <c r="O209" s="823">
        <f t="shared" si="50"/>
        <v>18063.64</v>
      </c>
      <c r="P209" s="823"/>
      <c r="Q209" s="823">
        <f t="shared" si="51"/>
        <v>0</v>
      </c>
      <c r="R209" s="1390">
        <f>P209+N209</f>
        <v>49.26</v>
      </c>
      <c r="S209" s="823">
        <f t="shared" si="45"/>
        <v>18063.64</v>
      </c>
    </row>
    <row r="210" spans="1:19" ht="39.950000000000003" customHeight="1" x14ac:dyDescent="0.25">
      <c r="A210" s="821"/>
      <c r="B210" s="821" t="s">
        <v>179</v>
      </c>
      <c r="C210" s="1488">
        <f>[1]Data!$K$470</f>
        <v>372.67</v>
      </c>
      <c r="D210" s="867" t="s">
        <v>1589</v>
      </c>
      <c r="E210" s="954">
        <f>'PC 12 IN 1'!H202</f>
        <v>10.92</v>
      </c>
      <c r="F210" s="954">
        <f>E210</f>
        <v>10.92</v>
      </c>
      <c r="G210" s="954">
        <f t="shared" si="47"/>
        <v>4069.56</v>
      </c>
      <c r="H210" s="1371">
        <f>'PC 12 IN 1'!H202</f>
        <v>10.92</v>
      </c>
      <c r="I210" s="1371">
        <f>H210*2</f>
        <v>21.84</v>
      </c>
      <c r="J210" s="1371">
        <f>I210*C210</f>
        <v>8139.11</v>
      </c>
      <c r="K210" s="960">
        <f>'4 IN 1 PCHC Aliyar'!G382</f>
        <v>5.5</v>
      </c>
      <c r="L210" s="960">
        <f>K210*3</f>
        <v>16.5</v>
      </c>
      <c r="M210" s="960">
        <f>L210*C210</f>
        <v>6149.06</v>
      </c>
      <c r="N210" s="823">
        <f>F210+I210+L210</f>
        <v>49.26</v>
      </c>
      <c r="O210" s="823">
        <f t="shared" si="50"/>
        <v>18357.72</v>
      </c>
      <c r="P210" s="823"/>
      <c r="Q210" s="823">
        <f t="shared" si="51"/>
        <v>0</v>
      </c>
      <c r="R210" s="1390">
        <f>P210+N210</f>
        <v>49.26</v>
      </c>
      <c r="S210" s="823">
        <f t="shared" si="45"/>
        <v>18357.72</v>
      </c>
    </row>
    <row r="211" spans="1:19" hidden="1" x14ac:dyDescent="0.25">
      <c r="A211" s="896"/>
      <c r="B211" s="893" t="s">
        <v>525</v>
      </c>
      <c r="C211" s="897" t="e">
        <f>ROUND(#REF!,2)</f>
        <v>#REF!</v>
      </c>
      <c r="D211" s="895" t="s">
        <v>1589</v>
      </c>
      <c r="E211" s="896"/>
      <c r="F211" s="896">
        <f t="shared" si="46"/>
        <v>0</v>
      </c>
      <c r="G211" s="896" t="e">
        <f t="shared" si="47"/>
        <v>#REF!</v>
      </c>
      <c r="H211" s="896"/>
      <c r="I211" s="896"/>
      <c r="J211" s="896" t="e">
        <f t="shared" si="48"/>
        <v>#REF!</v>
      </c>
      <c r="K211" s="896"/>
      <c r="L211" s="896"/>
      <c r="M211" s="896" t="e">
        <f t="shared" si="49"/>
        <v>#REF!</v>
      </c>
      <c r="N211" s="896" t="e">
        <f>#REF!+#REF!+K211+H211+F211</f>
        <v>#REF!</v>
      </c>
      <c r="O211" s="896" t="e">
        <f t="shared" si="50"/>
        <v>#REF!</v>
      </c>
      <c r="P211" s="896" t="e">
        <f>Develop!K101</f>
        <v>#REF!</v>
      </c>
      <c r="Q211" s="896" t="e">
        <f t="shared" si="51"/>
        <v>#REF!</v>
      </c>
      <c r="R211" s="896" t="e">
        <f t="shared" si="52"/>
        <v>#REF!</v>
      </c>
      <c r="S211" s="896" t="e">
        <f t="shared" si="45"/>
        <v>#REF!</v>
      </c>
    </row>
    <row r="212" spans="1:19" ht="76.5" hidden="1" x14ac:dyDescent="0.25">
      <c r="A212" s="820">
        <v>12.2</v>
      </c>
      <c r="B212" s="821" t="s">
        <v>1556</v>
      </c>
      <c r="C212" s="825"/>
      <c r="D212" s="831"/>
      <c r="E212" s="823"/>
      <c r="F212" s="823">
        <f t="shared" si="46"/>
        <v>0</v>
      </c>
      <c r="G212" s="823">
        <f t="shared" si="47"/>
        <v>0</v>
      </c>
      <c r="H212" s="823"/>
      <c r="I212" s="823"/>
      <c r="J212" s="823">
        <f t="shared" si="48"/>
        <v>0</v>
      </c>
      <c r="K212" s="823"/>
      <c r="L212" s="823"/>
      <c r="M212" s="823">
        <f t="shared" si="49"/>
        <v>0</v>
      </c>
      <c r="N212" s="823" t="e">
        <f>#REF!+#REF!+K212+H212+F212</f>
        <v>#REF!</v>
      </c>
      <c r="O212" s="823" t="e">
        <f t="shared" si="50"/>
        <v>#REF!</v>
      </c>
      <c r="P212" s="823" t="e">
        <f>Develop!K102</f>
        <v>#REF!</v>
      </c>
      <c r="Q212" s="823" t="e">
        <f t="shared" si="51"/>
        <v>#REF!</v>
      </c>
      <c r="R212" s="823" t="e">
        <f t="shared" si="52"/>
        <v>#REF!</v>
      </c>
      <c r="S212" s="823" t="e">
        <f t="shared" si="45"/>
        <v>#REF!</v>
      </c>
    </row>
    <row r="213" spans="1:19" hidden="1" x14ac:dyDescent="0.25">
      <c r="A213" s="821"/>
      <c r="B213" s="821" t="s">
        <v>176</v>
      </c>
      <c r="C213" s="825"/>
      <c r="D213" s="822" t="s">
        <v>1589</v>
      </c>
      <c r="E213" s="823"/>
      <c r="F213" s="823">
        <f t="shared" si="46"/>
        <v>0</v>
      </c>
      <c r="G213" s="823">
        <f t="shared" si="47"/>
        <v>0</v>
      </c>
      <c r="H213" s="823"/>
      <c r="I213" s="823"/>
      <c r="J213" s="823">
        <f t="shared" si="48"/>
        <v>0</v>
      </c>
      <c r="K213" s="823"/>
      <c r="L213" s="823"/>
      <c r="M213" s="823">
        <f t="shared" si="49"/>
        <v>0</v>
      </c>
      <c r="N213" s="823" t="e">
        <f>#REF!+#REF!+K213+H213+F213</f>
        <v>#REF!</v>
      </c>
      <c r="O213" s="823" t="e">
        <f t="shared" si="50"/>
        <v>#REF!</v>
      </c>
      <c r="P213" s="823" t="e">
        <f>Develop!K103</f>
        <v>#REF!</v>
      </c>
      <c r="Q213" s="823" t="e">
        <f t="shared" si="51"/>
        <v>#REF!</v>
      </c>
      <c r="R213" s="823" t="e">
        <f t="shared" si="52"/>
        <v>#REF!</v>
      </c>
      <c r="S213" s="823" t="e">
        <f t="shared" si="45"/>
        <v>#REF!</v>
      </c>
    </row>
    <row r="214" spans="1:19" hidden="1" x14ac:dyDescent="0.25">
      <c r="A214" s="821"/>
      <c r="B214" s="821" t="s">
        <v>177</v>
      </c>
      <c r="C214" s="825"/>
      <c r="D214" s="822" t="s">
        <v>1589</v>
      </c>
      <c r="E214" s="823"/>
      <c r="F214" s="823">
        <f t="shared" si="46"/>
        <v>0</v>
      </c>
      <c r="G214" s="823">
        <f t="shared" si="47"/>
        <v>0</v>
      </c>
      <c r="H214" s="823"/>
      <c r="I214" s="823"/>
      <c r="J214" s="823">
        <f t="shared" si="48"/>
        <v>0</v>
      </c>
      <c r="K214" s="823"/>
      <c r="L214" s="823"/>
      <c r="M214" s="823">
        <f t="shared" si="49"/>
        <v>0</v>
      </c>
      <c r="N214" s="823" t="e">
        <f>#REF!+#REF!+K214+H214+F214</f>
        <v>#REF!</v>
      </c>
      <c r="O214" s="823" t="e">
        <f t="shared" si="50"/>
        <v>#REF!</v>
      </c>
      <c r="P214" s="823" t="e">
        <f>Develop!K104</f>
        <v>#REF!</v>
      </c>
      <c r="Q214" s="823" t="e">
        <f t="shared" si="51"/>
        <v>#REF!</v>
      </c>
      <c r="R214" s="823" t="e">
        <f t="shared" si="52"/>
        <v>#REF!</v>
      </c>
      <c r="S214" s="823" t="e">
        <f t="shared" si="45"/>
        <v>#REF!</v>
      </c>
    </row>
    <row r="215" spans="1:19" hidden="1" x14ac:dyDescent="0.25">
      <c r="A215" s="821"/>
      <c r="B215" s="821" t="s">
        <v>178</v>
      </c>
      <c r="C215" s="825"/>
      <c r="D215" s="822" t="s">
        <v>1589</v>
      </c>
      <c r="E215" s="823"/>
      <c r="F215" s="823">
        <f t="shared" si="46"/>
        <v>0</v>
      </c>
      <c r="G215" s="823">
        <f t="shared" si="47"/>
        <v>0</v>
      </c>
      <c r="H215" s="823"/>
      <c r="I215" s="823"/>
      <c r="J215" s="823">
        <f t="shared" si="48"/>
        <v>0</v>
      </c>
      <c r="K215" s="823"/>
      <c r="L215" s="823"/>
      <c r="M215" s="823">
        <f t="shared" si="49"/>
        <v>0</v>
      </c>
      <c r="N215" s="823" t="e">
        <f>#REF!+#REF!+K215+H215+F215</f>
        <v>#REF!</v>
      </c>
      <c r="O215" s="823" t="e">
        <f t="shared" si="50"/>
        <v>#REF!</v>
      </c>
      <c r="P215" s="823" t="e">
        <f>Develop!K105</f>
        <v>#REF!</v>
      </c>
      <c r="Q215" s="823" t="e">
        <f t="shared" si="51"/>
        <v>#REF!</v>
      </c>
      <c r="R215" s="823" t="e">
        <f t="shared" si="52"/>
        <v>#REF!</v>
      </c>
      <c r="S215" s="823" t="e">
        <f t="shared" si="45"/>
        <v>#REF!</v>
      </c>
    </row>
    <row r="216" spans="1:19" hidden="1" x14ac:dyDescent="0.25">
      <c r="A216" s="821"/>
      <c r="B216" s="821" t="s">
        <v>179</v>
      </c>
      <c r="C216" s="825"/>
      <c r="D216" s="822" t="s">
        <v>1589</v>
      </c>
      <c r="E216" s="823"/>
      <c r="F216" s="823">
        <f t="shared" si="46"/>
        <v>0</v>
      </c>
      <c r="G216" s="823">
        <f t="shared" si="47"/>
        <v>0</v>
      </c>
      <c r="H216" s="823"/>
      <c r="I216" s="823"/>
      <c r="J216" s="823">
        <f t="shared" si="48"/>
        <v>0</v>
      </c>
      <c r="K216" s="823"/>
      <c r="L216" s="823"/>
      <c r="M216" s="823">
        <f t="shared" si="49"/>
        <v>0</v>
      </c>
      <c r="N216" s="823" t="e">
        <f>#REF!+#REF!+K216+H216+F216</f>
        <v>#REF!</v>
      </c>
      <c r="O216" s="823" t="e">
        <f t="shared" si="50"/>
        <v>#REF!</v>
      </c>
      <c r="P216" s="823" t="e">
        <f>Develop!K106</f>
        <v>#REF!</v>
      </c>
      <c r="Q216" s="823" t="e">
        <f t="shared" si="51"/>
        <v>#REF!</v>
      </c>
      <c r="R216" s="823" t="e">
        <f t="shared" si="52"/>
        <v>#REF!</v>
      </c>
      <c r="S216" s="823" t="e">
        <f t="shared" si="45"/>
        <v>#REF!</v>
      </c>
    </row>
    <row r="217" spans="1:19" hidden="1" x14ac:dyDescent="0.25">
      <c r="A217" s="823"/>
      <c r="B217" s="821" t="s">
        <v>525</v>
      </c>
      <c r="C217" s="825"/>
      <c r="D217" s="822" t="s">
        <v>1589</v>
      </c>
      <c r="E217" s="823"/>
      <c r="F217" s="823">
        <f t="shared" si="46"/>
        <v>0</v>
      </c>
      <c r="G217" s="823">
        <f t="shared" si="47"/>
        <v>0</v>
      </c>
      <c r="H217" s="823"/>
      <c r="I217" s="823"/>
      <c r="J217" s="823">
        <f t="shared" si="48"/>
        <v>0</v>
      </c>
      <c r="K217" s="823"/>
      <c r="L217" s="823"/>
      <c r="M217" s="823">
        <f t="shared" si="49"/>
        <v>0</v>
      </c>
      <c r="N217" s="823" t="e">
        <f>#REF!+#REF!+K217+H217+F217</f>
        <v>#REF!</v>
      </c>
      <c r="O217" s="823" t="e">
        <f t="shared" si="50"/>
        <v>#REF!</v>
      </c>
      <c r="P217" s="823" t="e">
        <f>Develop!K107</f>
        <v>#REF!</v>
      </c>
      <c r="Q217" s="823" t="e">
        <f t="shared" si="51"/>
        <v>#REF!</v>
      </c>
      <c r="R217" s="823" t="e">
        <f t="shared" si="52"/>
        <v>#REF!</v>
      </c>
      <c r="S217" s="823" t="e">
        <f t="shared" si="45"/>
        <v>#REF!</v>
      </c>
    </row>
    <row r="218" spans="1:19" hidden="1" x14ac:dyDescent="0.25">
      <c r="A218" s="917"/>
      <c r="B218" s="914"/>
      <c r="C218" s="915"/>
      <c r="D218" s="916"/>
      <c r="E218" s="917"/>
      <c r="F218" s="917">
        <f t="shared" si="46"/>
        <v>0</v>
      </c>
      <c r="G218" s="917">
        <f t="shared" si="47"/>
        <v>0</v>
      </c>
      <c r="H218" s="917"/>
      <c r="I218" s="917"/>
      <c r="J218" s="917">
        <f t="shared" si="48"/>
        <v>0</v>
      </c>
      <c r="K218" s="917"/>
      <c r="L218" s="917"/>
      <c r="M218" s="917">
        <f t="shared" si="49"/>
        <v>0</v>
      </c>
      <c r="N218" s="917" t="e">
        <f>#REF!+#REF!+K218+H218+F218</f>
        <v>#REF!</v>
      </c>
      <c r="O218" s="917" t="e">
        <f t="shared" si="50"/>
        <v>#REF!</v>
      </c>
      <c r="P218" s="917" t="e">
        <f>Develop!K108</f>
        <v>#REF!</v>
      </c>
      <c r="Q218" s="917" t="e">
        <f t="shared" si="51"/>
        <v>#REF!</v>
      </c>
      <c r="R218" s="917" t="e">
        <f t="shared" si="52"/>
        <v>#REF!</v>
      </c>
      <c r="S218" s="917" t="e">
        <f t="shared" si="45"/>
        <v>#REF!</v>
      </c>
    </row>
    <row r="219" spans="1:19" ht="39.950000000000003" customHeight="1" x14ac:dyDescent="0.25">
      <c r="A219" s="820">
        <v>13.1</v>
      </c>
      <c r="B219" s="821" t="s">
        <v>930</v>
      </c>
      <c r="C219" s="1488">
        <f>[1]Data!$K$482</f>
        <v>29.3</v>
      </c>
      <c r="D219" s="867" t="s">
        <v>1050</v>
      </c>
      <c r="E219" s="954">
        <f>'SI 2 in 1 ALIYAR '!H317</f>
        <v>18.690000000000001</v>
      </c>
      <c r="F219" s="954">
        <f>E219</f>
        <v>18.690000000000001</v>
      </c>
      <c r="G219" s="954">
        <f>F219*C219</f>
        <v>547.62</v>
      </c>
      <c r="H219" s="1371">
        <f>'PC 12 IN 1'!H213</f>
        <v>40.9</v>
      </c>
      <c r="I219" s="1371">
        <f>H219*2</f>
        <v>81.8</v>
      </c>
      <c r="J219" s="1371">
        <f>I219*C219</f>
        <v>2396.7399999999998</v>
      </c>
      <c r="K219" s="960">
        <f>'4 IN 1 PCHC Aliyar'!H393</f>
        <v>29.5</v>
      </c>
      <c r="L219" s="960">
        <f>K219*3</f>
        <v>88.5</v>
      </c>
      <c r="M219" s="960">
        <f>L219*C219</f>
        <v>2593.0500000000002</v>
      </c>
      <c r="N219" s="823">
        <f>F219+I219+L219</f>
        <v>188.99</v>
      </c>
      <c r="O219" s="823">
        <f>N219*C219</f>
        <v>5537.41</v>
      </c>
      <c r="P219" s="823">
        <f>Develop!K36</f>
        <v>28.3</v>
      </c>
      <c r="Q219" s="823">
        <f>P219*C219</f>
        <v>829.19</v>
      </c>
      <c r="R219" s="1390">
        <f>P219+N219</f>
        <v>217.29</v>
      </c>
      <c r="S219" s="823">
        <f>R219*C219</f>
        <v>6366.6</v>
      </c>
    </row>
    <row r="220" spans="1:19" ht="76.5" hidden="1" x14ac:dyDescent="0.25">
      <c r="A220" s="892">
        <v>13.2</v>
      </c>
      <c r="B220" s="893" t="s">
        <v>1494</v>
      </c>
      <c r="C220" s="897"/>
      <c r="D220" s="895" t="s">
        <v>1050</v>
      </c>
      <c r="E220" s="896"/>
      <c r="F220" s="896">
        <f t="shared" si="46"/>
        <v>0</v>
      </c>
      <c r="G220" s="896">
        <f t="shared" si="47"/>
        <v>0</v>
      </c>
      <c r="H220" s="896"/>
      <c r="I220" s="896"/>
      <c r="J220" s="896">
        <f t="shared" si="48"/>
        <v>0</v>
      </c>
      <c r="K220" s="896"/>
      <c r="L220" s="896"/>
      <c r="M220" s="896">
        <f t="shared" si="49"/>
        <v>0</v>
      </c>
      <c r="N220" s="896" t="e">
        <f>#REF!+#REF!+K220+H220+F220</f>
        <v>#REF!</v>
      </c>
      <c r="O220" s="896" t="e">
        <f t="shared" si="50"/>
        <v>#REF!</v>
      </c>
      <c r="P220" s="896" t="e">
        <f>Develop!K110</f>
        <v>#REF!</v>
      </c>
      <c r="Q220" s="896" t="e">
        <f t="shared" si="51"/>
        <v>#REF!</v>
      </c>
      <c r="R220" s="896" t="e">
        <f t="shared" si="52"/>
        <v>#REF!</v>
      </c>
      <c r="S220" s="896" t="e">
        <f t="shared" si="45"/>
        <v>#REF!</v>
      </c>
    </row>
    <row r="221" spans="1:19" ht="26.25" hidden="1" x14ac:dyDescent="0.25">
      <c r="A221" s="832" t="s">
        <v>870</v>
      </c>
      <c r="B221" s="826" t="s">
        <v>83</v>
      </c>
      <c r="C221" s="824"/>
      <c r="D221" s="822"/>
      <c r="E221" s="823"/>
      <c r="F221" s="823">
        <f t="shared" si="46"/>
        <v>0</v>
      </c>
      <c r="G221" s="823">
        <f t="shared" si="47"/>
        <v>0</v>
      </c>
      <c r="H221" s="823"/>
      <c r="I221" s="823"/>
      <c r="J221" s="823">
        <f t="shared" si="48"/>
        <v>0</v>
      </c>
      <c r="K221" s="823"/>
      <c r="L221" s="823"/>
      <c r="M221" s="823">
        <f t="shared" si="49"/>
        <v>0</v>
      </c>
      <c r="N221" s="823" t="e">
        <f>#REF!+#REF!+K221+H221+F221</f>
        <v>#REF!</v>
      </c>
      <c r="O221" s="823" t="e">
        <f t="shared" si="50"/>
        <v>#REF!</v>
      </c>
      <c r="P221" s="823" t="e">
        <f>Develop!K111</f>
        <v>#REF!</v>
      </c>
      <c r="Q221" s="823" t="e">
        <f t="shared" si="51"/>
        <v>#REF!</v>
      </c>
      <c r="R221" s="823" t="e">
        <f t="shared" si="52"/>
        <v>#REF!</v>
      </c>
      <c r="S221" s="823" t="e">
        <f t="shared" si="45"/>
        <v>#REF!</v>
      </c>
    </row>
    <row r="222" spans="1:19" hidden="1" x14ac:dyDescent="0.25">
      <c r="A222" s="821"/>
      <c r="B222" s="821" t="s">
        <v>1084</v>
      </c>
      <c r="C222" s="824" t="e">
        <f>ROUND(#REF!,2)</f>
        <v>#REF!</v>
      </c>
      <c r="D222" s="822" t="s">
        <v>1589</v>
      </c>
      <c r="E222" s="823"/>
      <c r="F222" s="823">
        <f t="shared" si="46"/>
        <v>0</v>
      </c>
      <c r="G222" s="823" t="e">
        <f t="shared" si="47"/>
        <v>#REF!</v>
      </c>
      <c r="H222" s="823"/>
      <c r="I222" s="823"/>
      <c r="J222" s="823" t="e">
        <f t="shared" si="48"/>
        <v>#REF!</v>
      </c>
      <c r="K222" s="823"/>
      <c r="L222" s="823"/>
      <c r="M222" s="823" t="e">
        <f t="shared" si="49"/>
        <v>#REF!</v>
      </c>
      <c r="N222" s="823" t="e">
        <f>#REF!+#REF!+K222+H222+F222</f>
        <v>#REF!</v>
      </c>
      <c r="O222" s="823" t="e">
        <f t="shared" si="50"/>
        <v>#REF!</v>
      </c>
      <c r="P222" s="823" t="e">
        <f>Develop!K112</f>
        <v>#REF!</v>
      </c>
      <c r="Q222" s="823" t="e">
        <f t="shared" si="51"/>
        <v>#REF!</v>
      </c>
      <c r="R222" s="823" t="e">
        <f t="shared" si="52"/>
        <v>#REF!</v>
      </c>
      <c r="S222" s="823" t="e">
        <f t="shared" si="45"/>
        <v>#REF!</v>
      </c>
    </row>
    <row r="223" spans="1:19" hidden="1" x14ac:dyDescent="0.25">
      <c r="A223" s="821"/>
      <c r="B223" s="821" t="s">
        <v>1188</v>
      </c>
      <c r="C223" s="824" t="e">
        <f>ROUND(#REF!,2)</f>
        <v>#REF!</v>
      </c>
      <c r="D223" s="822" t="s">
        <v>1589</v>
      </c>
      <c r="E223" s="823"/>
      <c r="F223" s="823">
        <f t="shared" si="46"/>
        <v>0</v>
      </c>
      <c r="G223" s="823" t="e">
        <f t="shared" si="47"/>
        <v>#REF!</v>
      </c>
      <c r="H223" s="823"/>
      <c r="I223" s="823"/>
      <c r="J223" s="823" t="e">
        <f t="shared" si="48"/>
        <v>#REF!</v>
      </c>
      <c r="K223" s="823"/>
      <c r="L223" s="823"/>
      <c r="M223" s="823" t="e">
        <f t="shared" si="49"/>
        <v>#REF!</v>
      </c>
      <c r="N223" s="823" t="e">
        <f>#REF!+#REF!+K223+H223+F223</f>
        <v>#REF!</v>
      </c>
      <c r="O223" s="823" t="e">
        <f t="shared" si="50"/>
        <v>#REF!</v>
      </c>
      <c r="P223" s="823" t="e">
        <f>Develop!K113</f>
        <v>#REF!</v>
      </c>
      <c r="Q223" s="823" t="e">
        <f t="shared" si="51"/>
        <v>#REF!</v>
      </c>
      <c r="R223" s="823" t="e">
        <f t="shared" si="52"/>
        <v>#REF!</v>
      </c>
      <c r="S223" s="823" t="e">
        <f t="shared" si="45"/>
        <v>#REF!</v>
      </c>
    </row>
    <row r="224" spans="1:19" hidden="1" x14ac:dyDescent="0.25">
      <c r="A224" s="821"/>
      <c r="B224" s="821" t="s">
        <v>1230</v>
      </c>
      <c r="C224" s="824" t="e">
        <f>ROUND(#REF!,2)</f>
        <v>#REF!</v>
      </c>
      <c r="D224" s="822" t="s">
        <v>1589</v>
      </c>
      <c r="E224" s="823"/>
      <c r="F224" s="823">
        <f t="shared" si="46"/>
        <v>0</v>
      </c>
      <c r="G224" s="823" t="e">
        <f t="shared" si="47"/>
        <v>#REF!</v>
      </c>
      <c r="H224" s="823"/>
      <c r="I224" s="823"/>
      <c r="J224" s="823" t="e">
        <f t="shared" si="48"/>
        <v>#REF!</v>
      </c>
      <c r="K224" s="823"/>
      <c r="L224" s="823"/>
      <c r="M224" s="823" t="e">
        <f t="shared" si="49"/>
        <v>#REF!</v>
      </c>
      <c r="N224" s="823" t="e">
        <f>#REF!+#REF!+K224+H224+F224</f>
        <v>#REF!</v>
      </c>
      <c r="O224" s="823" t="e">
        <f t="shared" si="50"/>
        <v>#REF!</v>
      </c>
      <c r="P224" s="823" t="e">
        <f>Develop!K114</f>
        <v>#REF!</v>
      </c>
      <c r="Q224" s="823" t="e">
        <f t="shared" si="51"/>
        <v>#REF!</v>
      </c>
      <c r="R224" s="823" t="e">
        <f t="shared" si="52"/>
        <v>#REF!</v>
      </c>
      <c r="S224" s="823" t="e">
        <f t="shared" si="45"/>
        <v>#REF!</v>
      </c>
    </row>
    <row r="225" spans="1:19" hidden="1" x14ac:dyDescent="0.25">
      <c r="A225" s="821"/>
      <c r="B225" s="821" t="s">
        <v>1138</v>
      </c>
      <c r="C225" s="824" t="e">
        <f>ROUND(#REF!,2)</f>
        <v>#REF!</v>
      </c>
      <c r="D225" s="822" t="s">
        <v>1589</v>
      </c>
      <c r="E225" s="823"/>
      <c r="F225" s="823">
        <f t="shared" si="46"/>
        <v>0</v>
      </c>
      <c r="G225" s="823" t="e">
        <f t="shared" si="47"/>
        <v>#REF!</v>
      </c>
      <c r="H225" s="823"/>
      <c r="I225" s="823"/>
      <c r="J225" s="823" t="e">
        <f t="shared" si="48"/>
        <v>#REF!</v>
      </c>
      <c r="K225" s="823"/>
      <c r="L225" s="823"/>
      <c r="M225" s="823" t="e">
        <f t="shared" si="49"/>
        <v>#REF!</v>
      </c>
      <c r="N225" s="823" t="e">
        <f>#REF!+#REF!+K225+H225+F225</f>
        <v>#REF!</v>
      </c>
      <c r="O225" s="823" t="e">
        <f t="shared" si="50"/>
        <v>#REF!</v>
      </c>
      <c r="P225" s="823" t="e">
        <f>Develop!K115</f>
        <v>#REF!</v>
      </c>
      <c r="Q225" s="823" t="e">
        <f t="shared" si="51"/>
        <v>#REF!</v>
      </c>
      <c r="R225" s="823" t="e">
        <f t="shared" si="52"/>
        <v>#REF!</v>
      </c>
      <c r="S225" s="823" t="e">
        <f t="shared" si="45"/>
        <v>#REF!</v>
      </c>
    </row>
    <row r="226" spans="1:19" hidden="1" x14ac:dyDescent="0.25">
      <c r="A226" s="823"/>
      <c r="B226" s="821" t="s">
        <v>943</v>
      </c>
      <c r="C226" s="825" t="e">
        <f>ROUND(#REF!,2)</f>
        <v>#REF!</v>
      </c>
      <c r="D226" s="822" t="s">
        <v>1589</v>
      </c>
      <c r="E226" s="823"/>
      <c r="F226" s="823">
        <f t="shared" si="46"/>
        <v>0</v>
      </c>
      <c r="G226" s="823" t="e">
        <f t="shared" si="47"/>
        <v>#REF!</v>
      </c>
      <c r="H226" s="823"/>
      <c r="I226" s="823"/>
      <c r="J226" s="823" t="e">
        <f t="shared" si="48"/>
        <v>#REF!</v>
      </c>
      <c r="K226" s="823"/>
      <c r="L226" s="823"/>
      <c r="M226" s="823" t="e">
        <f t="shared" si="49"/>
        <v>#REF!</v>
      </c>
      <c r="N226" s="823" t="e">
        <f>#REF!+#REF!+K226+H226+F226</f>
        <v>#REF!</v>
      </c>
      <c r="O226" s="823" t="e">
        <f t="shared" si="50"/>
        <v>#REF!</v>
      </c>
      <c r="P226" s="823" t="e">
        <f>Develop!K116</f>
        <v>#REF!</v>
      </c>
      <c r="Q226" s="823" t="e">
        <f t="shared" si="51"/>
        <v>#REF!</v>
      </c>
      <c r="R226" s="823" t="e">
        <f t="shared" si="52"/>
        <v>#REF!</v>
      </c>
      <c r="S226" s="823" t="e">
        <f t="shared" si="45"/>
        <v>#REF!</v>
      </c>
    </row>
    <row r="227" spans="1:19" hidden="1" x14ac:dyDescent="0.25">
      <c r="A227" s="823"/>
      <c r="B227" s="821" t="s">
        <v>3182</v>
      </c>
      <c r="C227" s="825" t="e">
        <f>ROUND(#REF!,2)</f>
        <v>#REF!</v>
      </c>
      <c r="D227" s="822" t="s">
        <v>1589</v>
      </c>
      <c r="E227" s="823"/>
      <c r="F227" s="823">
        <f t="shared" si="46"/>
        <v>0</v>
      </c>
      <c r="G227" s="823" t="e">
        <f t="shared" si="47"/>
        <v>#REF!</v>
      </c>
      <c r="H227" s="823"/>
      <c r="I227" s="823"/>
      <c r="J227" s="823" t="e">
        <f t="shared" si="48"/>
        <v>#REF!</v>
      </c>
      <c r="K227" s="823"/>
      <c r="L227" s="823"/>
      <c r="M227" s="823" t="e">
        <f t="shared" si="49"/>
        <v>#REF!</v>
      </c>
      <c r="N227" s="823" t="e">
        <f>#REF!+#REF!+K227+H227+F227</f>
        <v>#REF!</v>
      </c>
      <c r="O227" s="823" t="e">
        <f t="shared" si="50"/>
        <v>#REF!</v>
      </c>
      <c r="P227" s="823" t="e">
        <f>Develop!K117</f>
        <v>#REF!</v>
      </c>
      <c r="Q227" s="823" t="e">
        <f t="shared" si="51"/>
        <v>#REF!</v>
      </c>
      <c r="R227" s="823" t="e">
        <f t="shared" si="52"/>
        <v>#REF!</v>
      </c>
      <c r="S227" s="823" t="e">
        <f t="shared" si="45"/>
        <v>#REF!</v>
      </c>
    </row>
    <row r="228" spans="1:19" hidden="1" x14ac:dyDescent="0.25">
      <c r="A228" s="823"/>
      <c r="B228" s="821" t="s">
        <v>3183</v>
      </c>
      <c r="C228" s="825" t="e">
        <f>ROUND(#REF!,2)</f>
        <v>#REF!</v>
      </c>
      <c r="D228" s="822" t="s">
        <v>1589</v>
      </c>
      <c r="E228" s="823"/>
      <c r="F228" s="823">
        <f t="shared" si="46"/>
        <v>0</v>
      </c>
      <c r="G228" s="823" t="e">
        <f t="shared" si="47"/>
        <v>#REF!</v>
      </c>
      <c r="H228" s="823"/>
      <c r="I228" s="823"/>
      <c r="J228" s="823" t="e">
        <f t="shared" si="48"/>
        <v>#REF!</v>
      </c>
      <c r="K228" s="823"/>
      <c r="L228" s="823"/>
      <c r="M228" s="823" t="e">
        <f t="shared" si="49"/>
        <v>#REF!</v>
      </c>
      <c r="N228" s="823" t="e">
        <f>#REF!+#REF!+K228+H228+F228</f>
        <v>#REF!</v>
      </c>
      <c r="O228" s="823" t="e">
        <f t="shared" si="50"/>
        <v>#REF!</v>
      </c>
      <c r="P228" s="823" t="e">
        <f>Develop!K118</f>
        <v>#REF!</v>
      </c>
      <c r="Q228" s="823" t="e">
        <f t="shared" si="51"/>
        <v>#REF!</v>
      </c>
      <c r="R228" s="823" t="e">
        <f t="shared" si="52"/>
        <v>#REF!</v>
      </c>
      <c r="S228" s="823" t="e">
        <f t="shared" si="45"/>
        <v>#REF!</v>
      </c>
    </row>
    <row r="229" spans="1:19" hidden="1" x14ac:dyDescent="0.25">
      <c r="A229" s="823"/>
      <c r="B229" s="821" t="s">
        <v>3184</v>
      </c>
      <c r="C229" s="825" t="e">
        <f>ROUND(#REF!,2)</f>
        <v>#REF!</v>
      </c>
      <c r="D229" s="822" t="s">
        <v>1589</v>
      </c>
      <c r="E229" s="823"/>
      <c r="F229" s="823">
        <f t="shared" si="46"/>
        <v>0</v>
      </c>
      <c r="G229" s="823" t="e">
        <f t="shared" si="47"/>
        <v>#REF!</v>
      </c>
      <c r="H229" s="823"/>
      <c r="I229" s="823"/>
      <c r="J229" s="823" t="e">
        <f t="shared" si="48"/>
        <v>#REF!</v>
      </c>
      <c r="K229" s="823"/>
      <c r="L229" s="823"/>
      <c r="M229" s="823" t="e">
        <f t="shared" si="49"/>
        <v>#REF!</v>
      </c>
      <c r="N229" s="823" t="e">
        <f>#REF!+#REF!+K229+H229+F229</f>
        <v>#REF!</v>
      </c>
      <c r="O229" s="823" t="e">
        <f t="shared" si="50"/>
        <v>#REF!</v>
      </c>
      <c r="P229" s="823" t="e">
        <f>Develop!K119</f>
        <v>#REF!</v>
      </c>
      <c r="Q229" s="823" t="e">
        <f t="shared" si="51"/>
        <v>#REF!</v>
      </c>
      <c r="R229" s="823" t="e">
        <f t="shared" si="52"/>
        <v>#REF!</v>
      </c>
      <c r="S229" s="823" t="e">
        <f t="shared" si="45"/>
        <v>#REF!</v>
      </c>
    </row>
    <row r="230" spans="1:19" hidden="1" x14ac:dyDescent="0.25">
      <c r="A230" s="823"/>
      <c r="B230" s="821" t="s">
        <v>3185</v>
      </c>
      <c r="C230" s="825" t="e">
        <f>ROUND(#REF!,2)</f>
        <v>#REF!</v>
      </c>
      <c r="D230" s="822" t="s">
        <v>1589</v>
      </c>
      <c r="E230" s="823"/>
      <c r="F230" s="823">
        <f t="shared" si="46"/>
        <v>0</v>
      </c>
      <c r="G230" s="823" t="e">
        <f t="shared" si="47"/>
        <v>#REF!</v>
      </c>
      <c r="H230" s="823"/>
      <c r="I230" s="823"/>
      <c r="J230" s="823" t="e">
        <f t="shared" si="48"/>
        <v>#REF!</v>
      </c>
      <c r="K230" s="823"/>
      <c r="L230" s="823"/>
      <c r="M230" s="823" t="e">
        <f t="shared" si="49"/>
        <v>#REF!</v>
      </c>
      <c r="N230" s="823" t="e">
        <f>#REF!+#REF!+K230+H230+F230</f>
        <v>#REF!</v>
      </c>
      <c r="O230" s="823" t="e">
        <f t="shared" si="50"/>
        <v>#REF!</v>
      </c>
      <c r="P230" s="823" t="e">
        <f>Develop!K120</f>
        <v>#REF!</v>
      </c>
      <c r="Q230" s="823" t="e">
        <f t="shared" si="51"/>
        <v>#REF!</v>
      </c>
      <c r="R230" s="823" t="e">
        <f t="shared" si="52"/>
        <v>#REF!</v>
      </c>
      <c r="S230" s="823" t="e">
        <f t="shared" si="45"/>
        <v>#REF!</v>
      </c>
    </row>
    <row r="231" spans="1:19" hidden="1" x14ac:dyDescent="0.25">
      <c r="A231" s="823"/>
      <c r="B231" s="821" t="s">
        <v>3186</v>
      </c>
      <c r="C231" s="825" t="e">
        <f>ROUND(#REF!,2)</f>
        <v>#REF!</v>
      </c>
      <c r="D231" s="822" t="s">
        <v>1589</v>
      </c>
      <c r="E231" s="823"/>
      <c r="F231" s="823">
        <f t="shared" si="46"/>
        <v>0</v>
      </c>
      <c r="G231" s="823" t="e">
        <f t="shared" si="47"/>
        <v>#REF!</v>
      </c>
      <c r="H231" s="823"/>
      <c r="I231" s="823"/>
      <c r="J231" s="823" t="e">
        <f t="shared" si="48"/>
        <v>#REF!</v>
      </c>
      <c r="K231" s="823"/>
      <c r="L231" s="823"/>
      <c r="M231" s="823" t="e">
        <f t="shared" si="49"/>
        <v>#REF!</v>
      </c>
      <c r="N231" s="823" t="e">
        <f>#REF!+#REF!+K231+H231+F231</f>
        <v>#REF!</v>
      </c>
      <c r="O231" s="823" t="e">
        <f t="shared" si="50"/>
        <v>#REF!</v>
      </c>
      <c r="P231" s="823" t="e">
        <f>Develop!K121</f>
        <v>#REF!</v>
      </c>
      <c r="Q231" s="823" t="e">
        <f t="shared" si="51"/>
        <v>#REF!</v>
      </c>
      <c r="R231" s="823" t="e">
        <f t="shared" si="52"/>
        <v>#REF!</v>
      </c>
      <c r="S231" s="823" t="e">
        <f t="shared" si="45"/>
        <v>#REF!</v>
      </c>
    </row>
    <row r="232" spans="1:19" hidden="1" x14ac:dyDescent="0.25">
      <c r="A232" s="823"/>
      <c r="B232" s="821" t="s">
        <v>3187</v>
      </c>
      <c r="C232" s="825" t="e">
        <f>ROUND(#REF!,2)</f>
        <v>#REF!</v>
      </c>
      <c r="D232" s="822" t="s">
        <v>1589</v>
      </c>
      <c r="E232" s="823"/>
      <c r="F232" s="823">
        <f t="shared" si="46"/>
        <v>0</v>
      </c>
      <c r="G232" s="823" t="e">
        <f t="shared" si="47"/>
        <v>#REF!</v>
      </c>
      <c r="H232" s="823"/>
      <c r="I232" s="823"/>
      <c r="J232" s="823" t="e">
        <f t="shared" si="48"/>
        <v>#REF!</v>
      </c>
      <c r="K232" s="823"/>
      <c r="L232" s="823"/>
      <c r="M232" s="823" t="e">
        <f t="shared" si="49"/>
        <v>#REF!</v>
      </c>
      <c r="N232" s="823" t="e">
        <f>#REF!+#REF!+K232+H232+F232</f>
        <v>#REF!</v>
      </c>
      <c r="O232" s="823" t="e">
        <f t="shared" si="50"/>
        <v>#REF!</v>
      </c>
      <c r="P232" s="823" t="e">
        <f>Develop!K122</f>
        <v>#REF!</v>
      </c>
      <c r="Q232" s="823" t="e">
        <f t="shared" si="51"/>
        <v>#REF!</v>
      </c>
      <c r="R232" s="823" t="e">
        <f t="shared" si="52"/>
        <v>#REF!</v>
      </c>
      <c r="S232" s="823" t="e">
        <f t="shared" si="45"/>
        <v>#REF!</v>
      </c>
    </row>
    <row r="233" spans="1:19" hidden="1" x14ac:dyDescent="0.25">
      <c r="A233" s="823"/>
      <c r="B233" s="821" t="s">
        <v>3188</v>
      </c>
      <c r="C233" s="825" t="e">
        <f>ROUND(#REF!,2)</f>
        <v>#REF!</v>
      </c>
      <c r="D233" s="822" t="s">
        <v>1589</v>
      </c>
      <c r="E233" s="823"/>
      <c r="F233" s="823">
        <f t="shared" si="46"/>
        <v>0</v>
      </c>
      <c r="G233" s="823" t="e">
        <f t="shared" si="47"/>
        <v>#REF!</v>
      </c>
      <c r="H233" s="823"/>
      <c r="I233" s="823"/>
      <c r="J233" s="823" t="e">
        <f t="shared" si="48"/>
        <v>#REF!</v>
      </c>
      <c r="K233" s="823"/>
      <c r="L233" s="823"/>
      <c r="M233" s="823" t="e">
        <f t="shared" si="49"/>
        <v>#REF!</v>
      </c>
      <c r="N233" s="823" t="e">
        <f>#REF!+#REF!+K233+H233+F233</f>
        <v>#REF!</v>
      </c>
      <c r="O233" s="823" t="e">
        <f t="shared" si="50"/>
        <v>#REF!</v>
      </c>
      <c r="P233" s="823" t="e">
        <f>Develop!K123</f>
        <v>#REF!</v>
      </c>
      <c r="Q233" s="823" t="e">
        <f t="shared" si="51"/>
        <v>#REF!</v>
      </c>
      <c r="R233" s="823" t="e">
        <f t="shared" si="52"/>
        <v>#REF!</v>
      </c>
      <c r="S233" s="823" t="e">
        <f t="shared" si="45"/>
        <v>#REF!</v>
      </c>
    </row>
    <row r="234" spans="1:19" ht="26.25" hidden="1" x14ac:dyDescent="0.25">
      <c r="A234" s="832" t="s">
        <v>988</v>
      </c>
      <c r="B234" s="826" t="s">
        <v>172</v>
      </c>
      <c r="C234" s="824"/>
      <c r="D234" s="822"/>
      <c r="E234" s="823"/>
      <c r="F234" s="823">
        <f t="shared" si="46"/>
        <v>0</v>
      </c>
      <c r="G234" s="823">
        <f t="shared" si="47"/>
        <v>0</v>
      </c>
      <c r="H234" s="823"/>
      <c r="I234" s="823"/>
      <c r="J234" s="823">
        <f t="shared" si="48"/>
        <v>0</v>
      </c>
      <c r="K234" s="823"/>
      <c r="L234" s="823"/>
      <c r="M234" s="823">
        <f t="shared" si="49"/>
        <v>0</v>
      </c>
      <c r="N234" s="823" t="e">
        <f>#REF!+#REF!+K234+H234+F234</f>
        <v>#REF!</v>
      </c>
      <c r="O234" s="823" t="e">
        <f t="shared" si="50"/>
        <v>#REF!</v>
      </c>
      <c r="P234" s="823" t="e">
        <f>Develop!K124</f>
        <v>#REF!</v>
      </c>
      <c r="Q234" s="823" t="e">
        <f t="shared" si="51"/>
        <v>#REF!</v>
      </c>
      <c r="R234" s="823" t="e">
        <f t="shared" si="52"/>
        <v>#REF!</v>
      </c>
      <c r="S234" s="823" t="e">
        <f t="shared" si="45"/>
        <v>#REF!</v>
      </c>
    </row>
    <row r="235" spans="1:19" hidden="1" x14ac:dyDescent="0.25">
      <c r="A235" s="821"/>
      <c r="B235" s="821" t="s">
        <v>538</v>
      </c>
      <c r="C235" s="824" t="e">
        <f>ROUND(#REF!,2)</f>
        <v>#REF!</v>
      </c>
      <c r="D235" s="822" t="s">
        <v>1589</v>
      </c>
      <c r="E235" s="823"/>
      <c r="F235" s="823">
        <f t="shared" si="46"/>
        <v>0</v>
      </c>
      <c r="G235" s="823" t="e">
        <f t="shared" si="47"/>
        <v>#REF!</v>
      </c>
      <c r="H235" s="823"/>
      <c r="I235" s="823"/>
      <c r="J235" s="823" t="e">
        <f t="shared" si="48"/>
        <v>#REF!</v>
      </c>
      <c r="K235" s="823"/>
      <c r="L235" s="823"/>
      <c r="M235" s="823" t="e">
        <f t="shared" si="49"/>
        <v>#REF!</v>
      </c>
      <c r="N235" s="823" t="e">
        <f>#REF!+#REF!+K235+H235+F235</f>
        <v>#REF!</v>
      </c>
      <c r="O235" s="823" t="e">
        <f t="shared" si="50"/>
        <v>#REF!</v>
      </c>
      <c r="P235" s="823" t="e">
        <f>Develop!K125</f>
        <v>#REF!</v>
      </c>
      <c r="Q235" s="823" t="e">
        <f t="shared" si="51"/>
        <v>#REF!</v>
      </c>
      <c r="R235" s="823" t="e">
        <f t="shared" si="52"/>
        <v>#REF!</v>
      </c>
      <c r="S235" s="823" t="e">
        <f t="shared" si="45"/>
        <v>#REF!</v>
      </c>
    </row>
    <row r="236" spans="1:19" hidden="1" x14ac:dyDescent="0.25">
      <c r="A236" s="821"/>
      <c r="B236" s="821" t="s">
        <v>539</v>
      </c>
      <c r="C236" s="824" t="e">
        <f>ROUND(#REF!,2)</f>
        <v>#REF!</v>
      </c>
      <c r="D236" s="822" t="s">
        <v>1589</v>
      </c>
      <c r="E236" s="823"/>
      <c r="F236" s="823">
        <f t="shared" si="46"/>
        <v>0</v>
      </c>
      <c r="G236" s="823" t="e">
        <f t="shared" si="47"/>
        <v>#REF!</v>
      </c>
      <c r="H236" s="823"/>
      <c r="I236" s="823"/>
      <c r="J236" s="823" t="e">
        <f t="shared" si="48"/>
        <v>#REF!</v>
      </c>
      <c r="K236" s="823"/>
      <c r="L236" s="823"/>
      <c r="M236" s="823" t="e">
        <f t="shared" si="49"/>
        <v>#REF!</v>
      </c>
      <c r="N236" s="823" t="e">
        <f>#REF!+#REF!+K236+H236+F236</f>
        <v>#REF!</v>
      </c>
      <c r="O236" s="823" t="e">
        <f t="shared" si="50"/>
        <v>#REF!</v>
      </c>
      <c r="P236" s="823" t="e">
        <f>Develop!K126</f>
        <v>#REF!</v>
      </c>
      <c r="Q236" s="823" t="e">
        <f t="shared" si="51"/>
        <v>#REF!</v>
      </c>
      <c r="R236" s="823" t="e">
        <f t="shared" si="52"/>
        <v>#REF!</v>
      </c>
      <c r="S236" s="823" t="e">
        <f t="shared" si="45"/>
        <v>#REF!</v>
      </c>
    </row>
    <row r="237" spans="1:19" hidden="1" x14ac:dyDescent="0.25">
      <c r="A237" s="821"/>
      <c r="B237" s="821" t="s">
        <v>1078</v>
      </c>
      <c r="C237" s="824" t="e">
        <f>ROUND(#REF!,2)</f>
        <v>#REF!</v>
      </c>
      <c r="D237" s="822" t="s">
        <v>1589</v>
      </c>
      <c r="E237" s="823"/>
      <c r="F237" s="823">
        <f t="shared" si="46"/>
        <v>0</v>
      </c>
      <c r="G237" s="823" t="e">
        <f t="shared" si="47"/>
        <v>#REF!</v>
      </c>
      <c r="H237" s="823"/>
      <c r="I237" s="823"/>
      <c r="J237" s="823" t="e">
        <f t="shared" si="48"/>
        <v>#REF!</v>
      </c>
      <c r="K237" s="823"/>
      <c r="L237" s="823"/>
      <c r="M237" s="823" t="e">
        <f t="shared" si="49"/>
        <v>#REF!</v>
      </c>
      <c r="N237" s="823" t="e">
        <f>#REF!+#REF!+K237+H237+F237</f>
        <v>#REF!</v>
      </c>
      <c r="O237" s="823" t="e">
        <f t="shared" si="50"/>
        <v>#REF!</v>
      </c>
      <c r="P237" s="823" t="e">
        <f>Develop!K127</f>
        <v>#REF!</v>
      </c>
      <c r="Q237" s="823" t="e">
        <f t="shared" si="51"/>
        <v>#REF!</v>
      </c>
      <c r="R237" s="823" t="e">
        <f t="shared" si="52"/>
        <v>#REF!</v>
      </c>
      <c r="S237" s="823" t="e">
        <f t="shared" si="45"/>
        <v>#REF!</v>
      </c>
    </row>
    <row r="238" spans="1:19" hidden="1" x14ac:dyDescent="0.25">
      <c r="A238" s="821"/>
      <c r="B238" s="821" t="s">
        <v>593</v>
      </c>
      <c r="C238" s="824" t="e">
        <f>ROUND(#REF!,2)</f>
        <v>#REF!</v>
      </c>
      <c r="D238" s="822" t="s">
        <v>1589</v>
      </c>
      <c r="E238" s="823"/>
      <c r="F238" s="823">
        <f t="shared" si="46"/>
        <v>0</v>
      </c>
      <c r="G238" s="823" t="e">
        <f t="shared" si="47"/>
        <v>#REF!</v>
      </c>
      <c r="H238" s="823"/>
      <c r="I238" s="823"/>
      <c r="J238" s="823" t="e">
        <f t="shared" si="48"/>
        <v>#REF!</v>
      </c>
      <c r="K238" s="823"/>
      <c r="L238" s="823"/>
      <c r="M238" s="823" t="e">
        <f t="shared" si="49"/>
        <v>#REF!</v>
      </c>
      <c r="N238" s="823" t="e">
        <f>#REF!+#REF!+K238+H238+F238</f>
        <v>#REF!</v>
      </c>
      <c r="O238" s="823" t="e">
        <f t="shared" si="50"/>
        <v>#REF!</v>
      </c>
      <c r="P238" s="823" t="e">
        <f>Develop!K128</f>
        <v>#REF!</v>
      </c>
      <c r="Q238" s="823" t="e">
        <f t="shared" si="51"/>
        <v>#REF!</v>
      </c>
      <c r="R238" s="823" t="e">
        <f t="shared" si="52"/>
        <v>#REF!</v>
      </c>
      <c r="S238" s="823" t="e">
        <f t="shared" si="45"/>
        <v>#REF!</v>
      </c>
    </row>
    <row r="239" spans="1:19" hidden="1" x14ac:dyDescent="0.25">
      <c r="A239" s="821"/>
      <c r="B239" s="821" t="s">
        <v>594</v>
      </c>
      <c r="C239" s="824" t="e">
        <f>ROUND(#REF!,2)</f>
        <v>#REF!</v>
      </c>
      <c r="D239" s="822" t="s">
        <v>1589</v>
      </c>
      <c r="E239" s="823"/>
      <c r="F239" s="823">
        <f t="shared" si="46"/>
        <v>0</v>
      </c>
      <c r="G239" s="823" t="e">
        <f t="shared" si="47"/>
        <v>#REF!</v>
      </c>
      <c r="H239" s="823"/>
      <c r="I239" s="823"/>
      <c r="J239" s="823" t="e">
        <f t="shared" si="48"/>
        <v>#REF!</v>
      </c>
      <c r="K239" s="823"/>
      <c r="L239" s="823"/>
      <c r="M239" s="823" t="e">
        <f t="shared" si="49"/>
        <v>#REF!</v>
      </c>
      <c r="N239" s="823" t="e">
        <f>#REF!+#REF!+K239+H239+F239</f>
        <v>#REF!</v>
      </c>
      <c r="O239" s="823" t="e">
        <f t="shared" si="50"/>
        <v>#REF!</v>
      </c>
      <c r="P239" s="823" t="e">
        <f>Develop!K129</f>
        <v>#REF!</v>
      </c>
      <c r="Q239" s="823" t="e">
        <f t="shared" si="51"/>
        <v>#REF!</v>
      </c>
      <c r="R239" s="823" t="e">
        <f t="shared" si="52"/>
        <v>#REF!</v>
      </c>
      <c r="S239" s="823" t="e">
        <f t="shared" si="45"/>
        <v>#REF!</v>
      </c>
    </row>
    <row r="240" spans="1:19" hidden="1" x14ac:dyDescent="0.25">
      <c r="A240" s="823"/>
      <c r="B240" s="821" t="s">
        <v>1101</v>
      </c>
      <c r="C240" s="824" t="e">
        <f>ROUND(#REF!,2)</f>
        <v>#REF!</v>
      </c>
      <c r="D240" s="822" t="s">
        <v>1589</v>
      </c>
      <c r="E240" s="823"/>
      <c r="F240" s="823">
        <f t="shared" si="46"/>
        <v>0</v>
      </c>
      <c r="G240" s="823" t="e">
        <f t="shared" si="47"/>
        <v>#REF!</v>
      </c>
      <c r="H240" s="823"/>
      <c r="I240" s="823"/>
      <c r="J240" s="823" t="e">
        <f t="shared" si="48"/>
        <v>#REF!</v>
      </c>
      <c r="K240" s="823"/>
      <c r="L240" s="823"/>
      <c r="M240" s="823" t="e">
        <f t="shared" si="49"/>
        <v>#REF!</v>
      </c>
      <c r="N240" s="823" t="e">
        <f>#REF!+#REF!+K240+H240+F240</f>
        <v>#REF!</v>
      </c>
      <c r="O240" s="823" t="e">
        <f t="shared" si="50"/>
        <v>#REF!</v>
      </c>
      <c r="P240" s="823" t="e">
        <f>Develop!K130</f>
        <v>#REF!</v>
      </c>
      <c r="Q240" s="823" t="e">
        <f t="shared" si="51"/>
        <v>#REF!</v>
      </c>
      <c r="R240" s="823" t="e">
        <f t="shared" si="52"/>
        <v>#REF!</v>
      </c>
      <c r="S240" s="823" t="e">
        <f t="shared" si="45"/>
        <v>#REF!</v>
      </c>
    </row>
    <row r="241" spans="1:19" ht="26.25" hidden="1" x14ac:dyDescent="0.25">
      <c r="A241" s="820">
        <v>15.1</v>
      </c>
      <c r="B241" s="826" t="s">
        <v>1102</v>
      </c>
      <c r="C241" s="825"/>
      <c r="D241" s="822"/>
      <c r="E241" s="823"/>
      <c r="F241" s="823">
        <f t="shared" si="46"/>
        <v>0</v>
      </c>
      <c r="G241" s="823">
        <f t="shared" si="47"/>
        <v>0</v>
      </c>
      <c r="H241" s="823"/>
      <c r="I241" s="823"/>
      <c r="J241" s="823">
        <f t="shared" si="48"/>
        <v>0</v>
      </c>
      <c r="K241" s="823"/>
      <c r="L241" s="823"/>
      <c r="M241" s="823">
        <f t="shared" si="49"/>
        <v>0</v>
      </c>
      <c r="N241" s="823" t="e">
        <f>#REF!+#REF!+K241+H241+F241</f>
        <v>#REF!</v>
      </c>
      <c r="O241" s="823" t="e">
        <f t="shared" si="50"/>
        <v>#REF!</v>
      </c>
      <c r="P241" s="823" t="e">
        <f>Develop!K131</f>
        <v>#REF!</v>
      </c>
      <c r="Q241" s="823" t="e">
        <f t="shared" si="51"/>
        <v>#REF!</v>
      </c>
      <c r="R241" s="823" t="e">
        <f t="shared" si="52"/>
        <v>#REF!</v>
      </c>
      <c r="S241" s="823" t="e">
        <f t="shared" si="45"/>
        <v>#REF!</v>
      </c>
    </row>
    <row r="242" spans="1:19" hidden="1" x14ac:dyDescent="0.25">
      <c r="A242" s="820"/>
      <c r="B242" s="821" t="s">
        <v>1084</v>
      </c>
      <c r="C242" s="825" t="e">
        <f>ROUND(#REF!,2)</f>
        <v>#REF!</v>
      </c>
      <c r="D242" s="822" t="s">
        <v>1589</v>
      </c>
      <c r="E242" s="823"/>
      <c r="F242" s="823">
        <f t="shared" si="46"/>
        <v>0</v>
      </c>
      <c r="G242" s="823" t="e">
        <f t="shared" si="47"/>
        <v>#REF!</v>
      </c>
      <c r="H242" s="823"/>
      <c r="I242" s="823"/>
      <c r="J242" s="823" t="e">
        <f t="shared" si="48"/>
        <v>#REF!</v>
      </c>
      <c r="K242" s="823"/>
      <c r="L242" s="823"/>
      <c r="M242" s="823" t="e">
        <f t="shared" si="49"/>
        <v>#REF!</v>
      </c>
      <c r="N242" s="823" t="e">
        <f>#REF!+#REF!+K242+H242+F242</f>
        <v>#REF!</v>
      </c>
      <c r="O242" s="823" t="e">
        <f t="shared" si="50"/>
        <v>#REF!</v>
      </c>
      <c r="P242" s="823" t="e">
        <f>Develop!K132</f>
        <v>#REF!</v>
      </c>
      <c r="Q242" s="823" t="e">
        <f t="shared" si="51"/>
        <v>#REF!</v>
      </c>
      <c r="R242" s="823" t="e">
        <f t="shared" si="52"/>
        <v>#REF!</v>
      </c>
      <c r="S242" s="823" t="e">
        <f t="shared" si="45"/>
        <v>#REF!</v>
      </c>
    </row>
    <row r="243" spans="1:19" hidden="1" x14ac:dyDescent="0.25">
      <c r="A243" s="820"/>
      <c r="B243" s="821" t="s">
        <v>1188</v>
      </c>
      <c r="C243" s="825" t="e">
        <f>ROUND(#REF!,2)</f>
        <v>#REF!</v>
      </c>
      <c r="D243" s="822" t="s">
        <v>1589</v>
      </c>
      <c r="E243" s="823"/>
      <c r="F243" s="823">
        <f t="shared" si="46"/>
        <v>0</v>
      </c>
      <c r="G243" s="823" t="e">
        <f t="shared" si="47"/>
        <v>#REF!</v>
      </c>
      <c r="H243" s="823"/>
      <c r="I243" s="823"/>
      <c r="J243" s="823" t="e">
        <f t="shared" si="48"/>
        <v>#REF!</v>
      </c>
      <c r="K243" s="823"/>
      <c r="L243" s="823"/>
      <c r="M243" s="823" t="e">
        <f t="shared" si="49"/>
        <v>#REF!</v>
      </c>
      <c r="N243" s="823" t="e">
        <f>#REF!+#REF!+K243+H243+F243</f>
        <v>#REF!</v>
      </c>
      <c r="O243" s="823" t="e">
        <f t="shared" si="50"/>
        <v>#REF!</v>
      </c>
      <c r="P243" s="823" t="e">
        <f>Develop!K133</f>
        <v>#REF!</v>
      </c>
      <c r="Q243" s="823" t="e">
        <f t="shared" si="51"/>
        <v>#REF!</v>
      </c>
      <c r="R243" s="823" t="e">
        <f t="shared" si="52"/>
        <v>#REF!</v>
      </c>
      <c r="S243" s="823" t="e">
        <f t="shared" si="45"/>
        <v>#REF!</v>
      </c>
    </row>
    <row r="244" spans="1:19" hidden="1" x14ac:dyDescent="0.25">
      <c r="A244" s="820"/>
      <c r="B244" s="821" t="s">
        <v>1230</v>
      </c>
      <c r="C244" s="825" t="e">
        <f>ROUND(#REF!,2)</f>
        <v>#REF!</v>
      </c>
      <c r="D244" s="822" t="s">
        <v>1589</v>
      </c>
      <c r="E244" s="823"/>
      <c r="F244" s="823">
        <f t="shared" si="46"/>
        <v>0</v>
      </c>
      <c r="G244" s="823" t="e">
        <f t="shared" si="47"/>
        <v>#REF!</v>
      </c>
      <c r="H244" s="823"/>
      <c r="I244" s="823"/>
      <c r="J244" s="823" t="e">
        <f t="shared" si="48"/>
        <v>#REF!</v>
      </c>
      <c r="K244" s="823"/>
      <c r="L244" s="823"/>
      <c r="M244" s="823" t="e">
        <f t="shared" si="49"/>
        <v>#REF!</v>
      </c>
      <c r="N244" s="823" t="e">
        <f>#REF!+#REF!+K244+H244+F244</f>
        <v>#REF!</v>
      </c>
      <c r="O244" s="823" t="e">
        <f t="shared" si="50"/>
        <v>#REF!</v>
      </c>
      <c r="P244" s="823" t="e">
        <f>Develop!K134</f>
        <v>#REF!</v>
      </c>
      <c r="Q244" s="823" t="e">
        <f t="shared" si="51"/>
        <v>#REF!</v>
      </c>
      <c r="R244" s="823" t="e">
        <f t="shared" si="52"/>
        <v>#REF!</v>
      </c>
      <c r="S244" s="823" t="e">
        <f t="shared" si="45"/>
        <v>#REF!</v>
      </c>
    </row>
    <row r="245" spans="1:19" hidden="1" x14ac:dyDescent="0.25">
      <c r="A245" s="820"/>
      <c r="B245" s="821" t="s">
        <v>1138</v>
      </c>
      <c r="C245" s="825" t="e">
        <f>ROUND(#REF!,2)</f>
        <v>#REF!</v>
      </c>
      <c r="D245" s="822" t="s">
        <v>1589</v>
      </c>
      <c r="E245" s="823"/>
      <c r="F245" s="823">
        <f t="shared" si="46"/>
        <v>0</v>
      </c>
      <c r="G245" s="823" t="e">
        <f t="shared" si="47"/>
        <v>#REF!</v>
      </c>
      <c r="H245" s="823"/>
      <c r="I245" s="823"/>
      <c r="J245" s="823" t="e">
        <f t="shared" si="48"/>
        <v>#REF!</v>
      </c>
      <c r="K245" s="823"/>
      <c r="L245" s="823"/>
      <c r="M245" s="823" t="e">
        <f t="shared" si="49"/>
        <v>#REF!</v>
      </c>
      <c r="N245" s="823" t="e">
        <f>#REF!+#REF!+K245+H245+F245</f>
        <v>#REF!</v>
      </c>
      <c r="O245" s="823" t="e">
        <f t="shared" si="50"/>
        <v>#REF!</v>
      </c>
      <c r="P245" s="823" t="e">
        <f>Develop!K135</f>
        <v>#REF!</v>
      </c>
      <c r="Q245" s="823" t="e">
        <f t="shared" si="51"/>
        <v>#REF!</v>
      </c>
      <c r="R245" s="823" t="e">
        <f t="shared" si="52"/>
        <v>#REF!</v>
      </c>
      <c r="S245" s="823" t="e">
        <f t="shared" si="45"/>
        <v>#REF!</v>
      </c>
    </row>
    <row r="246" spans="1:19" hidden="1" x14ac:dyDescent="0.25">
      <c r="A246" s="828"/>
      <c r="B246" s="821" t="s">
        <v>943</v>
      </c>
      <c r="C246" s="825" t="e">
        <f>ROUND(#REF!,2)</f>
        <v>#REF!</v>
      </c>
      <c r="D246" s="822" t="s">
        <v>1589</v>
      </c>
      <c r="E246" s="823"/>
      <c r="F246" s="823">
        <f t="shared" si="46"/>
        <v>0</v>
      </c>
      <c r="G246" s="823" t="e">
        <f t="shared" si="47"/>
        <v>#REF!</v>
      </c>
      <c r="H246" s="823"/>
      <c r="I246" s="823"/>
      <c r="J246" s="823" t="e">
        <f t="shared" si="48"/>
        <v>#REF!</v>
      </c>
      <c r="K246" s="823"/>
      <c r="L246" s="823"/>
      <c r="M246" s="823" t="e">
        <f t="shared" si="49"/>
        <v>#REF!</v>
      </c>
      <c r="N246" s="823" t="e">
        <f>#REF!+#REF!+K246+H246+F246</f>
        <v>#REF!</v>
      </c>
      <c r="O246" s="823" t="e">
        <f t="shared" si="50"/>
        <v>#REF!</v>
      </c>
      <c r="P246" s="823" t="e">
        <f>Develop!K136</f>
        <v>#REF!</v>
      </c>
      <c r="Q246" s="823" t="e">
        <f t="shared" si="51"/>
        <v>#REF!</v>
      </c>
      <c r="R246" s="823" t="e">
        <f t="shared" si="52"/>
        <v>#REF!</v>
      </c>
      <c r="S246" s="823" t="e">
        <f t="shared" si="45"/>
        <v>#REF!</v>
      </c>
    </row>
    <row r="247" spans="1:19" ht="26.25" hidden="1" x14ac:dyDescent="0.25">
      <c r="A247" s="820">
        <v>15.2</v>
      </c>
      <c r="B247" s="826" t="s">
        <v>1721</v>
      </c>
      <c r="C247" s="825"/>
      <c r="D247" s="822"/>
      <c r="E247" s="823"/>
      <c r="F247" s="823">
        <f t="shared" si="46"/>
        <v>0</v>
      </c>
      <c r="G247" s="823">
        <f t="shared" si="47"/>
        <v>0</v>
      </c>
      <c r="H247" s="823"/>
      <c r="I247" s="823"/>
      <c r="J247" s="823">
        <f t="shared" si="48"/>
        <v>0</v>
      </c>
      <c r="K247" s="823"/>
      <c r="L247" s="823"/>
      <c r="M247" s="823">
        <f t="shared" si="49"/>
        <v>0</v>
      </c>
      <c r="N247" s="823" t="e">
        <f>#REF!+#REF!+K247+H247+F247</f>
        <v>#REF!</v>
      </c>
      <c r="O247" s="823" t="e">
        <f t="shared" si="50"/>
        <v>#REF!</v>
      </c>
      <c r="P247" s="823" t="e">
        <f>Develop!K137</f>
        <v>#REF!</v>
      </c>
      <c r="Q247" s="823" t="e">
        <f t="shared" si="51"/>
        <v>#REF!</v>
      </c>
      <c r="R247" s="823" t="e">
        <f t="shared" si="52"/>
        <v>#REF!</v>
      </c>
      <c r="S247" s="823" t="e">
        <f t="shared" si="45"/>
        <v>#REF!</v>
      </c>
    </row>
    <row r="248" spans="1:19" hidden="1" x14ac:dyDescent="0.25">
      <c r="A248" s="821"/>
      <c r="B248" s="821" t="s">
        <v>1084</v>
      </c>
      <c r="C248" s="825" t="e">
        <f>ROUND(#REF!,2)</f>
        <v>#REF!</v>
      </c>
      <c r="D248" s="822" t="s">
        <v>1589</v>
      </c>
      <c r="E248" s="823"/>
      <c r="F248" s="823">
        <f t="shared" si="46"/>
        <v>0</v>
      </c>
      <c r="G248" s="823" t="e">
        <f t="shared" si="47"/>
        <v>#REF!</v>
      </c>
      <c r="H248" s="823"/>
      <c r="I248" s="823"/>
      <c r="J248" s="823" t="e">
        <f t="shared" si="48"/>
        <v>#REF!</v>
      </c>
      <c r="K248" s="823"/>
      <c r="L248" s="823"/>
      <c r="M248" s="823" t="e">
        <f t="shared" si="49"/>
        <v>#REF!</v>
      </c>
      <c r="N248" s="823" t="e">
        <f>#REF!+#REF!+K248+H248+F248</f>
        <v>#REF!</v>
      </c>
      <c r="O248" s="823" t="e">
        <f t="shared" si="50"/>
        <v>#REF!</v>
      </c>
      <c r="P248" s="823" t="e">
        <f>Develop!K138</f>
        <v>#REF!</v>
      </c>
      <c r="Q248" s="823" t="e">
        <f t="shared" si="51"/>
        <v>#REF!</v>
      </c>
      <c r="R248" s="823" t="e">
        <f t="shared" si="52"/>
        <v>#REF!</v>
      </c>
      <c r="S248" s="823" t="e">
        <f t="shared" si="45"/>
        <v>#REF!</v>
      </c>
    </row>
    <row r="249" spans="1:19" hidden="1" x14ac:dyDescent="0.25">
      <c r="A249" s="821"/>
      <c r="B249" s="821" t="s">
        <v>1188</v>
      </c>
      <c r="C249" s="825" t="e">
        <f>ROUND(#REF!,2)</f>
        <v>#REF!</v>
      </c>
      <c r="D249" s="822" t="s">
        <v>1589</v>
      </c>
      <c r="E249" s="823"/>
      <c r="F249" s="823">
        <f t="shared" si="46"/>
        <v>0</v>
      </c>
      <c r="G249" s="823" t="e">
        <f t="shared" si="47"/>
        <v>#REF!</v>
      </c>
      <c r="H249" s="823"/>
      <c r="I249" s="823"/>
      <c r="J249" s="823" t="e">
        <f t="shared" si="48"/>
        <v>#REF!</v>
      </c>
      <c r="K249" s="823"/>
      <c r="L249" s="823"/>
      <c r="M249" s="823" t="e">
        <f t="shared" si="49"/>
        <v>#REF!</v>
      </c>
      <c r="N249" s="823" t="e">
        <f>#REF!+#REF!+K249+H249+F249</f>
        <v>#REF!</v>
      </c>
      <c r="O249" s="823" t="e">
        <f t="shared" si="50"/>
        <v>#REF!</v>
      </c>
      <c r="P249" s="823" t="e">
        <f>Develop!K139</f>
        <v>#REF!</v>
      </c>
      <c r="Q249" s="823" t="e">
        <f t="shared" si="51"/>
        <v>#REF!</v>
      </c>
      <c r="R249" s="823" t="e">
        <f t="shared" si="52"/>
        <v>#REF!</v>
      </c>
      <c r="S249" s="823" t="e">
        <f t="shared" si="45"/>
        <v>#REF!</v>
      </c>
    </row>
    <row r="250" spans="1:19" hidden="1" x14ac:dyDescent="0.25">
      <c r="A250" s="821"/>
      <c r="B250" s="821" t="s">
        <v>1230</v>
      </c>
      <c r="C250" s="825" t="e">
        <f>ROUND(#REF!,2)</f>
        <v>#REF!</v>
      </c>
      <c r="D250" s="822" t="s">
        <v>1589</v>
      </c>
      <c r="E250" s="823"/>
      <c r="F250" s="823">
        <f t="shared" si="46"/>
        <v>0</v>
      </c>
      <c r="G250" s="823" t="e">
        <f t="shared" si="47"/>
        <v>#REF!</v>
      </c>
      <c r="H250" s="823"/>
      <c r="I250" s="823"/>
      <c r="J250" s="823" t="e">
        <f t="shared" si="48"/>
        <v>#REF!</v>
      </c>
      <c r="K250" s="823"/>
      <c r="L250" s="823"/>
      <c r="M250" s="823" t="e">
        <f t="shared" si="49"/>
        <v>#REF!</v>
      </c>
      <c r="N250" s="823" t="e">
        <f>#REF!+#REF!+K250+H250+F250</f>
        <v>#REF!</v>
      </c>
      <c r="O250" s="823" t="e">
        <f t="shared" si="50"/>
        <v>#REF!</v>
      </c>
      <c r="P250" s="823" t="e">
        <f>Develop!K140</f>
        <v>#REF!</v>
      </c>
      <c r="Q250" s="823" t="e">
        <f t="shared" si="51"/>
        <v>#REF!</v>
      </c>
      <c r="R250" s="823" t="e">
        <f t="shared" si="52"/>
        <v>#REF!</v>
      </c>
      <c r="S250" s="823" t="e">
        <f t="shared" si="45"/>
        <v>#REF!</v>
      </c>
    </row>
    <row r="251" spans="1:19" hidden="1" x14ac:dyDescent="0.25">
      <c r="A251" s="821"/>
      <c r="B251" s="821" t="s">
        <v>1138</v>
      </c>
      <c r="C251" s="825" t="e">
        <f>ROUND(#REF!,2)</f>
        <v>#REF!</v>
      </c>
      <c r="D251" s="822" t="s">
        <v>1589</v>
      </c>
      <c r="E251" s="823"/>
      <c r="F251" s="823">
        <f t="shared" si="46"/>
        <v>0</v>
      </c>
      <c r="G251" s="823" t="e">
        <f t="shared" si="47"/>
        <v>#REF!</v>
      </c>
      <c r="H251" s="823"/>
      <c r="I251" s="823"/>
      <c r="J251" s="823" t="e">
        <f t="shared" si="48"/>
        <v>#REF!</v>
      </c>
      <c r="K251" s="823"/>
      <c r="L251" s="823"/>
      <c r="M251" s="823" t="e">
        <f t="shared" si="49"/>
        <v>#REF!</v>
      </c>
      <c r="N251" s="823" t="e">
        <f>#REF!+#REF!+K251+H251+F251</f>
        <v>#REF!</v>
      </c>
      <c r="O251" s="823" t="e">
        <f t="shared" si="50"/>
        <v>#REF!</v>
      </c>
      <c r="P251" s="823" t="e">
        <f>Develop!K141</f>
        <v>#REF!</v>
      </c>
      <c r="Q251" s="823" t="e">
        <f t="shared" si="51"/>
        <v>#REF!</v>
      </c>
      <c r="R251" s="823" t="e">
        <f t="shared" si="52"/>
        <v>#REF!</v>
      </c>
      <c r="S251" s="823" t="e">
        <f t="shared" si="45"/>
        <v>#REF!</v>
      </c>
    </row>
    <row r="252" spans="1:19" hidden="1" x14ac:dyDescent="0.25">
      <c r="A252" s="823"/>
      <c r="B252" s="821" t="s">
        <v>943</v>
      </c>
      <c r="C252" s="825" t="e">
        <f>ROUND(#REF!,2)</f>
        <v>#REF!</v>
      </c>
      <c r="D252" s="822" t="s">
        <v>1589</v>
      </c>
      <c r="E252" s="823"/>
      <c r="F252" s="823">
        <f t="shared" si="46"/>
        <v>0</v>
      </c>
      <c r="G252" s="823" t="e">
        <f t="shared" si="47"/>
        <v>#REF!</v>
      </c>
      <c r="H252" s="823"/>
      <c r="I252" s="823"/>
      <c r="J252" s="823" t="e">
        <f t="shared" si="48"/>
        <v>#REF!</v>
      </c>
      <c r="K252" s="823"/>
      <c r="L252" s="823"/>
      <c r="M252" s="823" t="e">
        <f t="shared" si="49"/>
        <v>#REF!</v>
      </c>
      <c r="N252" s="823" t="e">
        <f>#REF!+#REF!+K252+H252+F252</f>
        <v>#REF!</v>
      </c>
      <c r="O252" s="823" t="e">
        <f t="shared" si="50"/>
        <v>#REF!</v>
      </c>
      <c r="P252" s="823" t="e">
        <f>Develop!K142</f>
        <v>#REF!</v>
      </c>
      <c r="Q252" s="823" t="e">
        <f t="shared" si="51"/>
        <v>#REF!</v>
      </c>
      <c r="R252" s="823" t="e">
        <f t="shared" si="52"/>
        <v>#REF!</v>
      </c>
      <c r="S252" s="823" t="e">
        <f t="shared" si="45"/>
        <v>#REF!</v>
      </c>
    </row>
    <row r="253" spans="1:19" ht="26.25" hidden="1" x14ac:dyDescent="0.25">
      <c r="A253" s="820">
        <v>16.100000000000001</v>
      </c>
      <c r="B253" s="821" t="s">
        <v>3529</v>
      </c>
      <c r="C253" s="824"/>
      <c r="D253" s="822"/>
      <c r="E253" s="823"/>
      <c r="F253" s="823">
        <f t="shared" si="46"/>
        <v>0</v>
      </c>
      <c r="G253" s="823">
        <f t="shared" si="47"/>
        <v>0</v>
      </c>
      <c r="H253" s="823"/>
      <c r="I253" s="823"/>
      <c r="J253" s="823">
        <f t="shared" si="48"/>
        <v>0</v>
      </c>
      <c r="K253" s="823"/>
      <c r="L253" s="823"/>
      <c r="M253" s="823">
        <f t="shared" si="49"/>
        <v>0</v>
      </c>
      <c r="N253" s="823" t="e">
        <f>#REF!+#REF!+K253+H253+F253</f>
        <v>#REF!</v>
      </c>
      <c r="O253" s="823" t="e">
        <f t="shared" si="50"/>
        <v>#REF!</v>
      </c>
      <c r="P253" s="823" t="e">
        <f>Develop!K143</f>
        <v>#REF!</v>
      </c>
      <c r="Q253" s="823" t="e">
        <f t="shared" si="51"/>
        <v>#REF!</v>
      </c>
      <c r="R253" s="823" t="e">
        <f t="shared" si="52"/>
        <v>#REF!</v>
      </c>
      <c r="S253" s="823" t="e">
        <f t="shared" si="45"/>
        <v>#REF!</v>
      </c>
    </row>
    <row r="254" spans="1:19" hidden="1" x14ac:dyDescent="0.25">
      <c r="A254" s="820"/>
      <c r="B254" s="821" t="s">
        <v>176</v>
      </c>
      <c r="C254" s="824" t="e">
        <f>#REF!</f>
        <v>#REF!</v>
      </c>
      <c r="D254" s="822" t="s">
        <v>1589</v>
      </c>
      <c r="E254" s="823"/>
      <c r="F254" s="823">
        <f t="shared" si="46"/>
        <v>0</v>
      </c>
      <c r="G254" s="823" t="e">
        <f t="shared" si="47"/>
        <v>#REF!</v>
      </c>
      <c r="H254" s="823"/>
      <c r="I254" s="823"/>
      <c r="J254" s="823" t="e">
        <f t="shared" si="48"/>
        <v>#REF!</v>
      </c>
      <c r="K254" s="823"/>
      <c r="L254" s="823"/>
      <c r="M254" s="823" t="e">
        <f t="shared" si="49"/>
        <v>#REF!</v>
      </c>
      <c r="N254" s="823" t="e">
        <f>#REF!+#REF!+K254+H254+F254</f>
        <v>#REF!</v>
      </c>
      <c r="O254" s="823" t="e">
        <f t="shared" si="50"/>
        <v>#REF!</v>
      </c>
      <c r="P254" s="823" t="e">
        <f>Develop!K144</f>
        <v>#REF!</v>
      </c>
      <c r="Q254" s="823" t="e">
        <f t="shared" si="51"/>
        <v>#REF!</v>
      </c>
      <c r="R254" s="823" t="e">
        <f t="shared" si="52"/>
        <v>#REF!</v>
      </c>
      <c r="S254" s="823" t="e">
        <f t="shared" si="45"/>
        <v>#REF!</v>
      </c>
    </row>
    <row r="255" spans="1:19" hidden="1" x14ac:dyDescent="0.25">
      <c r="A255" s="820"/>
      <c r="B255" s="821" t="s">
        <v>1188</v>
      </c>
      <c r="C255" s="824" t="e">
        <f>ROUND(#REF!,2)</f>
        <v>#REF!</v>
      </c>
      <c r="D255" s="822" t="s">
        <v>1589</v>
      </c>
      <c r="E255" s="823"/>
      <c r="F255" s="823">
        <f t="shared" si="46"/>
        <v>0</v>
      </c>
      <c r="G255" s="823" t="e">
        <f t="shared" si="47"/>
        <v>#REF!</v>
      </c>
      <c r="H255" s="823"/>
      <c r="I255" s="823"/>
      <c r="J255" s="823" t="e">
        <f t="shared" si="48"/>
        <v>#REF!</v>
      </c>
      <c r="K255" s="823"/>
      <c r="L255" s="823"/>
      <c r="M255" s="823" t="e">
        <f t="shared" si="49"/>
        <v>#REF!</v>
      </c>
      <c r="N255" s="823" t="e">
        <f>#REF!+#REF!+K255+H255+F255</f>
        <v>#REF!</v>
      </c>
      <c r="O255" s="823" t="e">
        <f t="shared" si="50"/>
        <v>#REF!</v>
      </c>
      <c r="P255" s="823" t="e">
        <f>Develop!K145</f>
        <v>#REF!</v>
      </c>
      <c r="Q255" s="823" t="e">
        <f t="shared" si="51"/>
        <v>#REF!</v>
      </c>
      <c r="R255" s="823" t="e">
        <f t="shared" si="52"/>
        <v>#REF!</v>
      </c>
      <c r="S255" s="823" t="e">
        <f t="shared" si="45"/>
        <v>#REF!</v>
      </c>
    </row>
    <row r="256" spans="1:19" hidden="1" x14ac:dyDescent="0.25">
      <c r="A256" s="820"/>
      <c r="B256" s="821" t="s">
        <v>1230</v>
      </c>
      <c r="C256" s="824" t="e">
        <f>ROUND(#REF!,2)</f>
        <v>#REF!</v>
      </c>
      <c r="D256" s="822" t="s">
        <v>1589</v>
      </c>
      <c r="E256" s="823"/>
      <c r="F256" s="823">
        <f t="shared" si="46"/>
        <v>0</v>
      </c>
      <c r="G256" s="823" t="e">
        <f t="shared" si="47"/>
        <v>#REF!</v>
      </c>
      <c r="H256" s="823"/>
      <c r="I256" s="823"/>
      <c r="J256" s="823" t="e">
        <f t="shared" si="48"/>
        <v>#REF!</v>
      </c>
      <c r="K256" s="823"/>
      <c r="L256" s="823"/>
      <c r="M256" s="823" t="e">
        <f t="shared" si="49"/>
        <v>#REF!</v>
      </c>
      <c r="N256" s="823" t="e">
        <f>#REF!+#REF!+K256+H256+F256</f>
        <v>#REF!</v>
      </c>
      <c r="O256" s="823" t="e">
        <f t="shared" si="50"/>
        <v>#REF!</v>
      </c>
      <c r="P256" s="823" t="e">
        <f>Develop!K146</f>
        <v>#REF!</v>
      </c>
      <c r="Q256" s="823" t="e">
        <f t="shared" si="51"/>
        <v>#REF!</v>
      </c>
      <c r="R256" s="823" t="e">
        <f t="shared" si="52"/>
        <v>#REF!</v>
      </c>
      <c r="S256" s="823" t="e">
        <f t="shared" si="45"/>
        <v>#REF!</v>
      </c>
    </row>
    <row r="257" spans="1:19" hidden="1" x14ac:dyDescent="0.25">
      <c r="A257" s="820"/>
      <c r="B257" s="821" t="s">
        <v>1138</v>
      </c>
      <c r="C257" s="824" t="e">
        <f>ROUND(#REF!,2)</f>
        <v>#REF!</v>
      </c>
      <c r="D257" s="822" t="s">
        <v>1589</v>
      </c>
      <c r="E257" s="823"/>
      <c r="F257" s="823">
        <f t="shared" si="46"/>
        <v>0</v>
      </c>
      <c r="G257" s="823" t="e">
        <f t="shared" si="47"/>
        <v>#REF!</v>
      </c>
      <c r="H257" s="823"/>
      <c r="I257" s="823"/>
      <c r="J257" s="823" t="e">
        <f t="shared" si="48"/>
        <v>#REF!</v>
      </c>
      <c r="K257" s="823"/>
      <c r="L257" s="823"/>
      <c r="M257" s="823" t="e">
        <f t="shared" si="49"/>
        <v>#REF!</v>
      </c>
      <c r="N257" s="823" t="e">
        <f>#REF!+#REF!+K257+H257+F257</f>
        <v>#REF!</v>
      </c>
      <c r="O257" s="823" t="e">
        <f t="shared" si="50"/>
        <v>#REF!</v>
      </c>
      <c r="P257" s="823" t="e">
        <f>Develop!K147</f>
        <v>#REF!</v>
      </c>
      <c r="Q257" s="823" t="e">
        <f t="shared" si="51"/>
        <v>#REF!</v>
      </c>
      <c r="R257" s="823" t="e">
        <f t="shared" si="52"/>
        <v>#REF!</v>
      </c>
      <c r="S257" s="823" t="e">
        <f t="shared" si="45"/>
        <v>#REF!</v>
      </c>
    </row>
    <row r="258" spans="1:19" hidden="1" x14ac:dyDescent="0.25">
      <c r="A258" s="827"/>
      <c r="B258" s="821" t="s">
        <v>943</v>
      </c>
      <c r="C258" s="824" t="e">
        <f>ROUND(#REF!,2)</f>
        <v>#REF!</v>
      </c>
      <c r="D258" s="822" t="s">
        <v>1589</v>
      </c>
      <c r="E258" s="823"/>
      <c r="F258" s="823">
        <f t="shared" si="46"/>
        <v>0</v>
      </c>
      <c r="G258" s="823" t="e">
        <f t="shared" si="47"/>
        <v>#REF!</v>
      </c>
      <c r="H258" s="823"/>
      <c r="I258" s="823"/>
      <c r="J258" s="823" t="e">
        <f t="shared" si="48"/>
        <v>#REF!</v>
      </c>
      <c r="K258" s="823"/>
      <c r="L258" s="823"/>
      <c r="M258" s="823" t="e">
        <f t="shared" si="49"/>
        <v>#REF!</v>
      </c>
      <c r="N258" s="823" t="e">
        <f>#REF!+#REF!+K258+H258+F258</f>
        <v>#REF!</v>
      </c>
      <c r="O258" s="823" t="e">
        <f t="shared" si="50"/>
        <v>#REF!</v>
      </c>
      <c r="P258" s="823" t="e">
        <f>Develop!K148</f>
        <v>#REF!</v>
      </c>
      <c r="Q258" s="823" t="e">
        <f t="shared" si="51"/>
        <v>#REF!</v>
      </c>
      <c r="R258" s="823" t="e">
        <f t="shared" si="52"/>
        <v>#REF!</v>
      </c>
      <c r="S258" s="823" t="e">
        <f t="shared" si="45"/>
        <v>#REF!</v>
      </c>
    </row>
    <row r="259" spans="1:19" ht="51" hidden="1" x14ac:dyDescent="0.25">
      <c r="A259" s="820">
        <v>16.2</v>
      </c>
      <c r="B259" s="821" t="s">
        <v>1079</v>
      </c>
      <c r="C259" s="825"/>
      <c r="D259" s="822"/>
      <c r="E259" s="823"/>
      <c r="F259" s="823">
        <f t="shared" si="46"/>
        <v>0</v>
      </c>
      <c r="G259" s="823">
        <f t="shared" si="47"/>
        <v>0</v>
      </c>
      <c r="H259" s="823"/>
      <c r="I259" s="823"/>
      <c r="J259" s="823">
        <f t="shared" si="48"/>
        <v>0</v>
      </c>
      <c r="K259" s="823"/>
      <c r="L259" s="823"/>
      <c r="M259" s="823">
        <f t="shared" si="49"/>
        <v>0</v>
      </c>
      <c r="N259" s="823" t="e">
        <f>#REF!+#REF!+K259+H259+F259</f>
        <v>#REF!</v>
      </c>
      <c r="O259" s="823" t="e">
        <f t="shared" si="50"/>
        <v>#REF!</v>
      </c>
      <c r="P259" s="823" t="e">
        <f>Develop!K149</f>
        <v>#REF!</v>
      </c>
      <c r="Q259" s="823" t="e">
        <f t="shared" si="51"/>
        <v>#REF!</v>
      </c>
      <c r="R259" s="823" t="e">
        <f t="shared" si="52"/>
        <v>#REF!</v>
      </c>
      <c r="S259" s="823" t="e">
        <f t="shared" si="45"/>
        <v>#REF!</v>
      </c>
    </row>
    <row r="260" spans="1:19" hidden="1" x14ac:dyDescent="0.25">
      <c r="A260" s="821"/>
      <c r="B260" s="821" t="s">
        <v>176</v>
      </c>
      <c r="C260" s="825" t="e">
        <f>ROUND(#REF!,2)</f>
        <v>#REF!</v>
      </c>
      <c r="D260" s="822" t="s">
        <v>1589</v>
      </c>
      <c r="E260" s="823"/>
      <c r="F260" s="823">
        <f t="shared" si="46"/>
        <v>0</v>
      </c>
      <c r="G260" s="823" t="e">
        <f t="shared" si="47"/>
        <v>#REF!</v>
      </c>
      <c r="H260" s="823"/>
      <c r="I260" s="823"/>
      <c r="J260" s="823" t="e">
        <f t="shared" si="48"/>
        <v>#REF!</v>
      </c>
      <c r="K260" s="823"/>
      <c r="L260" s="823"/>
      <c r="M260" s="823" t="e">
        <f t="shared" si="49"/>
        <v>#REF!</v>
      </c>
      <c r="N260" s="823" t="e">
        <f>#REF!+#REF!+K260+H260+F260</f>
        <v>#REF!</v>
      </c>
      <c r="O260" s="823" t="e">
        <f t="shared" si="50"/>
        <v>#REF!</v>
      </c>
      <c r="P260" s="823" t="e">
        <f>Develop!K150</f>
        <v>#REF!</v>
      </c>
      <c r="Q260" s="823" t="e">
        <f t="shared" si="51"/>
        <v>#REF!</v>
      </c>
      <c r="R260" s="823" t="e">
        <f t="shared" si="52"/>
        <v>#REF!</v>
      </c>
      <c r="S260" s="823" t="e">
        <f t="shared" si="45"/>
        <v>#REF!</v>
      </c>
    </row>
    <row r="261" spans="1:19" hidden="1" x14ac:dyDescent="0.25">
      <c r="A261" s="821"/>
      <c r="B261" s="821" t="s">
        <v>177</v>
      </c>
      <c r="C261" s="825" t="e">
        <f>ROUND(#REF!,2)</f>
        <v>#REF!</v>
      </c>
      <c r="D261" s="822" t="s">
        <v>1589</v>
      </c>
      <c r="E261" s="823"/>
      <c r="F261" s="823">
        <f t="shared" si="46"/>
        <v>0</v>
      </c>
      <c r="G261" s="823" t="e">
        <f t="shared" si="47"/>
        <v>#REF!</v>
      </c>
      <c r="H261" s="823"/>
      <c r="I261" s="823"/>
      <c r="J261" s="823" t="e">
        <f t="shared" si="48"/>
        <v>#REF!</v>
      </c>
      <c r="K261" s="823"/>
      <c r="L261" s="823"/>
      <c r="M261" s="823" t="e">
        <f t="shared" si="49"/>
        <v>#REF!</v>
      </c>
      <c r="N261" s="823" t="e">
        <f>#REF!+#REF!+K261+H261+F261</f>
        <v>#REF!</v>
      </c>
      <c r="O261" s="823" t="e">
        <f t="shared" si="50"/>
        <v>#REF!</v>
      </c>
      <c r="P261" s="823" t="e">
        <f>Develop!K151</f>
        <v>#REF!</v>
      </c>
      <c r="Q261" s="823" t="e">
        <f t="shared" si="51"/>
        <v>#REF!</v>
      </c>
      <c r="R261" s="823" t="e">
        <f t="shared" si="52"/>
        <v>#REF!</v>
      </c>
      <c r="S261" s="823" t="e">
        <f t="shared" si="45"/>
        <v>#REF!</v>
      </c>
    </row>
    <row r="262" spans="1:19" hidden="1" x14ac:dyDescent="0.25">
      <c r="A262" s="821"/>
      <c r="B262" s="821" t="s">
        <v>178</v>
      </c>
      <c r="C262" s="825" t="e">
        <f>ROUND(#REF!,2)</f>
        <v>#REF!</v>
      </c>
      <c r="D262" s="822" t="s">
        <v>1589</v>
      </c>
      <c r="E262" s="823"/>
      <c r="F262" s="823">
        <f t="shared" si="46"/>
        <v>0</v>
      </c>
      <c r="G262" s="823" t="e">
        <f t="shared" si="47"/>
        <v>#REF!</v>
      </c>
      <c r="H262" s="823"/>
      <c r="I262" s="823"/>
      <c r="J262" s="823" t="e">
        <f t="shared" si="48"/>
        <v>#REF!</v>
      </c>
      <c r="K262" s="823"/>
      <c r="L262" s="823"/>
      <c r="M262" s="823" t="e">
        <f t="shared" si="49"/>
        <v>#REF!</v>
      </c>
      <c r="N262" s="823" t="e">
        <f>#REF!+#REF!+K262+H262+F262</f>
        <v>#REF!</v>
      </c>
      <c r="O262" s="823" t="e">
        <f t="shared" si="50"/>
        <v>#REF!</v>
      </c>
      <c r="P262" s="823" t="e">
        <f>Develop!K152</f>
        <v>#REF!</v>
      </c>
      <c r="Q262" s="823" t="e">
        <f t="shared" si="51"/>
        <v>#REF!</v>
      </c>
      <c r="R262" s="823" t="e">
        <f t="shared" si="52"/>
        <v>#REF!</v>
      </c>
      <c r="S262" s="823" t="e">
        <f t="shared" si="45"/>
        <v>#REF!</v>
      </c>
    </row>
    <row r="263" spans="1:19" hidden="1" x14ac:dyDescent="0.25">
      <c r="A263" s="821"/>
      <c r="B263" s="821" t="s">
        <v>179</v>
      </c>
      <c r="C263" s="825" t="e">
        <f>ROUND(#REF!,2)</f>
        <v>#REF!</v>
      </c>
      <c r="D263" s="822" t="s">
        <v>1589</v>
      </c>
      <c r="E263" s="823"/>
      <c r="F263" s="823">
        <f t="shared" si="46"/>
        <v>0</v>
      </c>
      <c r="G263" s="823" t="e">
        <f t="shared" si="47"/>
        <v>#REF!</v>
      </c>
      <c r="H263" s="823"/>
      <c r="I263" s="823"/>
      <c r="J263" s="823" t="e">
        <f t="shared" si="48"/>
        <v>#REF!</v>
      </c>
      <c r="K263" s="823"/>
      <c r="L263" s="823"/>
      <c r="M263" s="823" t="e">
        <f t="shared" si="49"/>
        <v>#REF!</v>
      </c>
      <c r="N263" s="823" t="e">
        <f>#REF!+#REF!+K263+H263+F263</f>
        <v>#REF!</v>
      </c>
      <c r="O263" s="823" t="e">
        <f t="shared" si="50"/>
        <v>#REF!</v>
      </c>
      <c r="P263" s="823" t="e">
        <f>Develop!K153</f>
        <v>#REF!</v>
      </c>
      <c r="Q263" s="823" t="e">
        <f t="shared" si="51"/>
        <v>#REF!</v>
      </c>
      <c r="R263" s="823" t="e">
        <f t="shared" si="52"/>
        <v>#REF!</v>
      </c>
      <c r="S263" s="823" t="e">
        <f t="shared" si="45"/>
        <v>#REF!</v>
      </c>
    </row>
    <row r="264" spans="1:19" hidden="1" x14ac:dyDescent="0.25">
      <c r="A264" s="823"/>
      <c r="B264" s="821" t="s">
        <v>525</v>
      </c>
      <c r="C264" s="825" t="e">
        <f>ROUND(#REF!,2)</f>
        <v>#REF!</v>
      </c>
      <c r="D264" s="822" t="s">
        <v>1589</v>
      </c>
      <c r="E264" s="823"/>
      <c r="F264" s="823">
        <f t="shared" si="46"/>
        <v>0</v>
      </c>
      <c r="G264" s="823" t="e">
        <f t="shared" si="47"/>
        <v>#REF!</v>
      </c>
      <c r="H264" s="823"/>
      <c r="I264" s="823"/>
      <c r="J264" s="823" t="e">
        <f t="shared" si="48"/>
        <v>#REF!</v>
      </c>
      <c r="K264" s="823"/>
      <c r="L264" s="823"/>
      <c r="M264" s="823" t="e">
        <f t="shared" si="49"/>
        <v>#REF!</v>
      </c>
      <c r="N264" s="823" t="e">
        <f>#REF!+#REF!+K264+H264+F264</f>
        <v>#REF!</v>
      </c>
      <c r="O264" s="823" t="e">
        <f t="shared" si="50"/>
        <v>#REF!</v>
      </c>
      <c r="P264" s="823" t="e">
        <f>Develop!K154</f>
        <v>#REF!</v>
      </c>
      <c r="Q264" s="823" t="e">
        <f t="shared" si="51"/>
        <v>#REF!</v>
      </c>
      <c r="R264" s="823" t="e">
        <f t="shared" si="52"/>
        <v>#REF!</v>
      </c>
      <c r="S264" s="823" t="e">
        <f t="shared" ref="S264:S327" si="53">R264*C264</f>
        <v>#REF!</v>
      </c>
    </row>
    <row r="265" spans="1:19" ht="51" hidden="1" x14ac:dyDescent="0.25">
      <c r="A265" s="820">
        <v>16.3</v>
      </c>
      <c r="B265" s="821" t="s">
        <v>303</v>
      </c>
      <c r="C265" s="825"/>
      <c r="D265" s="822"/>
      <c r="E265" s="823"/>
      <c r="F265" s="823">
        <f t="shared" ref="F265:F328" si="54">E265*8</f>
        <v>0</v>
      </c>
      <c r="G265" s="823">
        <f t="shared" ref="G265:G328" si="55">F265*C265</f>
        <v>0</v>
      </c>
      <c r="H265" s="823"/>
      <c r="I265" s="823"/>
      <c r="J265" s="823">
        <f t="shared" ref="J265:J328" si="56">H265*C265</f>
        <v>0</v>
      </c>
      <c r="K265" s="823"/>
      <c r="L265" s="823"/>
      <c r="M265" s="823">
        <f t="shared" ref="M265:M328" si="57">K265*C265</f>
        <v>0</v>
      </c>
      <c r="N265" s="823" t="e">
        <f>#REF!+#REF!+K265+H265+F265</f>
        <v>#REF!</v>
      </c>
      <c r="O265" s="823" t="e">
        <f t="shared" ref="O265:O328" si="58">N265*C265</f>
        <v>#REF!</v>
      </c>
      <c r="P265" s="823" t="e">
        <f>Develop!K155</f>
        <v>#REF!</v>
      </c>
      <c r="Q265" s="823" t="e">
        <f t="shared" ref="Q265:Q328" si="59">P265*C265</f>
        <v>#REF!</v>
      </c>
      <c r="R265" s="823" t="e">
        <f t="shared" ref="R265:R328" si="60">N265+P265</f>
        <v>#REF!</v>
      </c>
      <c r="S265" s="823" t="e">
        <f t="shared" si="53"/>
        <v>#REF!</v>
      </c>
    </row>
    <row r="266" spans="1:19" hidden="1" x14ac:dyDescent="0.25">
      <c r="A266" s="820"/>
      <c r="B266" s="821" t="s">
        <v>176</v>
      </c>
      <c r="C266" s="825" t="e">
        <f>ROUND(#REF!,2)</f>
        <v>#REF!</v>
      </c>
      <c r="D266" s="822" t="s">
        <v>1589</v>
      </c>
      <c r="E266" s="823"/>
      <c r="F266" s="823">
        <f t="shared" si="54"/>
        <v>0</v>
      </c>
      <c r="G266" s="823" t="e">
        <f t="shared" si="55"/>
        <v>#REF!</v>
      </c>
      <c r="H266" s="823"/>
      <c r="I266" s="823"/>
      <c r="J266" s="823" t="e">
        <f t="shared" si="56"/>
        <v>#REF!</v>
      </c>
      <c r="K266" s="823"/>
      <c r="L266" s="823"/>
      <c r="M266" s="823" t="e">
        <f t="shared" si="57"/>
        <v>#REF!</v>
      </c>
      <c r="N266" s="823" t="e">
        <f>#REF!+#REF!+K266+H266+F266</f>
        <v>#REF!</v>
      </c>
      <c r="O266" s="823" t="e">
        <f t="shared" si="58"/>
        <v>#REF!</v>
      </c>
      <c r="P266" s="823" t="e">
        <f>Develop!K156</f>
        <v>#REF!</v>
      </c>
      <c r="Q266" s="823" t="e">
        <f t="shared" si="59"/>
        <v>#REF!</v>
      </c>
      <c r="R266" s="823" t="e">
        <f t="shared" si="60"/>
        <v>#REF!</v>
      </c>
      <c r="S266" s="823" t="e">
        <f t="shared" si="53"/>
        <v>#REF!</v>
      </c>
    </row>
    <row r="267" spans="1:19" hidden="1" x14ac:dyDescent="0.25">
      <c r="A267" s="820"/>
      <c r="B267" s="821" t="s">
        <v>177</v>
      </c>
      <c r="C267" s="825" t="e">
        <f>ROUND(#REF!,2)</f>
        <v>#REF!</v>
      </c>
      <c r="D267" s="822" t="s">
        <v>1589</v>
      </c>
      <c r="E267" s="823"/>
      <c r="F267" s="823">
        <f t="shared" si="54"/>
        <v>0</v>
      </c>
      <c r="G267" s="823" t="e">
        <f t="shared" si="55"/>
        <v>#REF!</v>
      </c>
      <c r="H267" s="823"/>
      <c r="I267" s="823"/>
      <c r="J267" s="823" t="e">
        <f t="shared" si="56"/>
        <v>#REF!</v>
      </c>
      <c r="K267" s="823"/>
      <c r="L267" s="823"/>
      <c r="M267" s="823" t="e">
        <f t="shared" si="57"/>
        <v>#REF!</v>
      </c>
      <c r="N267" s="823" t="e">
        <f>#REF!+#REF!+K267+H267+F267</f>
        <v>#REF!</v>
      </c>
      <c r="O267" s="823" t="e">
        <f t="shared" si="58"/>
        <v>#REF!</v>
      </c>
      <c r="P267" s="823" t="e">
        <f>Develop!K157</f>
        <v>#REF!</v>
      </c>
      <c r="Q267" s="823" t="e">
        <f t="shared" si="59"/>
        <v>#REF!</v>
      </c>
      <c r="R267" s="823" t="e">
        <f t="shared" si="60"/>
        <v>#REF!</v>
      </c>
      <c r="S267" s="823" t="e">
        <f t="shared" si="53"/>
        <v>#REF!</v>
      </c>
    </row>
    <row r="268" spans="1:19" hidden="1" x14ac:dyDescent="0.25">
      <c r="A268" s="820"/>
      <c r="B268" s="821" t="s">
        <v>178</v>
      </c>
      <c r="C268" s="825" t="e">
        <f>ROUND(#REF!,2)</f>
        <v>#REF!</v>
      </c>
      <c r="D268" s="822" t="s">
        <v>1589</v>
      </c>
      <c r="E268" s="823"/>
      <c r="F268" s="823">
        <f t="shared" si="54"/>
        <v>0</v>
      </c>
      <c r="G268" s="823" t="e">
        <f t="shared" si="55"/>
        <v>#REF!</v>
      </c>
      <c r="H268" s="823"/>
      <c r="I268" s="823"/>
      <c r="J268" s="823" t="e">
        <f t="shared" si="56"/>
        <v>#REF!</v>
      </c>
      <c r="K268" s="823"/>
      <c r="L268" s="823"/>
      <c r="M268" s="823" t="e">
        <f t="shared" si="57"/>
        <v>#REF!</v>
      </c>
      <c r="N268" s="823" t="e">
        <f>#REF!+#REF!+K268+H268+F268</f>
        <v>#REF!</v>
      </c>
      <c r="O268" s="823" t="e">
        <f t="shared" si="58"/>
        <v>#REF!</v>
      </c>
      <c r="P268" s="823" t="e">
        <f>Develop!K158</f>
        <v>#REF!</v>
      </c>
      <c r="Q268" s="823" t="e">
        <f t="shared" si="59"/>
        <v>#REF!</v>
      </c>
      <c r="R268" s="823" t="e">
        <f t="shared" si="60"/>
        <v>#REF!</v>
      </c>
      <c r="S268" s="823" t="e">
        <f t="shared" si="53"/>
        <v>#REF!</v>
      </c>
    </row>
    <row r="269" spans="1:19" hidden="1" x14ac:dyDescent="0.25">
      <c r="A269" s="821"/>
      <c r="B269" s="821" t="s">
        <v>179</v>
      </c>
      <c r="C269" s="825" t="e">
        <f>ROUND(#REF!,2)</f>
        <v>#REF!</v>
      </c>
      <c r="D269" s="822" t="s">
        <v>1589</v>
      </c>
      <c r="E269" s="823"/>
      <c r="F269" s="823">
        <f t="shared" si="54"/>
        <v>0</v>
      </c>
      <c r="G269" s="823" t="e">
        <f t="shared" si="55"/>
        <v>#REF!</v>
      </c>
      <c r="H269" s="823"/>
      <c r="I269" s="823"/>
      <c r="J269" s="823" t="e">
        <f t="shared" si="56"/>
        <v>#REF!</v>
      </c>
      <c r="K269" s="823"/>
      <c r="L269" s="823"/>
      <c r="M269" s="823" t="e">
        <f t="shared" si="57"/>
        <v>#REF!</v>
      </c>
      <c r="N269" s="823" t="e">
        <f>#REF!+#REF!+K269+H269+F269</f>
        <v>#REF!</v>
      </c>
      <c r="O269" s="823" t="e">
        <f t="shared" si="58"/>
        <v>#REF!</v>
      </c>
      <c r="P269" s="823" t="e">
        <f>Develop!K159</f>
        <v>#REF!</v>
      </c>
      <c r="Q269" s="823" t="e">
        <f t="shared" si="59"/>
        <v>#REF!</v>
      </c>
      <c r="R269" s="823" t="e">
        <f t="shared" si="60"/>
        <v>#REF!</v>
      </c>
      <c r="S269" s="823" t="e">
        <f t="shared" si="53"/>
        <v>#REF!</v>
      </c>
    </row>
    <row r="270" spans="1:19" hidden="1" x14ac:dyDescent="0.25">
      <c r="A270" s="823"/>
      <c r="B270" s="821" t="s">
        <v>525</v>
      </c>
      <c r="C270" s="825" t="e">
        <f>ROUND(#REF!,2)</f>
        <v>#REF!</v>
      </c>
      <c r="D270" s="822" t="s">
        <v>1589</v>
      </c>
      <c r="E270" s="823"/>
      <c r="F270" s="823">
        <f t="shared" si="54"/>
        <v>0</v>
      </c>
      <c r="G270" s="823" t="e">
        <f t="shared" si="55"/>
        <v>#REF!</v>
      </c>
      <c r="H270" s="823"/>
      <c r="I270" s="823"/>
      <c r="J270" s="823" t="e">
        <f t="shared" si="56"/>
        <v>#REF!</v>
      </c>
      <c r="K270" s="823"/>
      <c r="L270" s="823"/>
      <c r="M270" s="823" t="e">
        <f t="shared" si="57"/>
        <v>#REF!</v>
      </c>
      <c r="N270" s="823" t="e">
        <f>#REF!+#REF!+K270+H270+F270</f>
        <v>#REF!</v>
      </c>
      <c r="O270" s="823" t="e">
        <f t="shared" si="58"/>
        <v>#REF!</v>
      </c>
      <c r="P270" s="823" t="e">
        <f>Develop!K160</f>
        <v>#REF!</v>
      </c>
      <c r="Q270" s="823" t="e">
        <f t="shared" si="59"/>
        <v>#REF!</v>
      </c>
      <c r="R270" s="823" t="e">
        <f t="shared" si="60"/>
        <v>#REF!</v>
      </c>
      <c r="S270" s="823" t="e">
        <f t="shared" si="53"/>
        <v>#REF!</v>
      </c>
    </row>
    <row r="271" spans="1:19" ht="26.25" hidden="1" x14ac:dyDescent="0.25">
      <c r="A271" s="820">
        <v>17</v>
      </c>
      <c r="B271" s="821" t="s">
        <v>3530</v>
      </c>
      <c r="C271" s="825"/>
      <c r="D271" s="822" t="s">
        <v>1589</v>
      </c>
      <c r="E271" s="823"/>
      <c r="F271" s="823">
        <f t="shared" si="54"/>
        <v>0</v>
      </c>
      <c r="G271" s="823">
        <f t="shared" si="55"/>
        <v>0</v>
      </c>
      <c r="H271" s="823"/>
      <c r="I271" s="823"/>
      <c r="J271" s="823">
        <f t="shared" si="56"/>
        <v>0</v>
      </c>
      <c r="K271" s="823"/>
      <c r="L271" s="823"/>
      <c r="M271" s="823">
        <f t="shared" si="57"/>
        <v>0</v>
      </c>
      <c r="N271" s="823" t="e">
        <f>#REF!+#REF!+K271+H271+F271</f>
        <v>#REF!</v>
      </c>
      <c r="O271" s="823" t="e">
        <f t="shared" si="58"/>
        <v>#REF!</v>
      </c>
      <c r="P271" s="823" t="e">
        <f>Develop!K161</f>
        <v>#REF!</v>
      </c>
      <c r="Q271" s="823" t="e">
        <f t="shared" si="59"/>
        <v>#REF!</v>
      </c>
      <c r="R271" s="823" t="e">
        <f t="shared" si="60"/>
        <v>#REF!</v>
      </c>
      <c r="S271" s="823" t="e">
        <f t="shared" si="53"/>
        <v>#REF!</v>
      </c>
    </row>
    <row r="272" spans="1:19" ht="26.25" hidden="1" x14ac:dyDescent="0.25">
      <c r="A272" s="820">
        <v>18</v>
      </c>
      <c r="B272" s="821" t="s">
        <v>3531</v>
      </c>
      <c r="C272" s="825"/>
      <c r="D272" s="822" t="s">
        <v>1589</v>
      </c>
      <c r="E272" s="823"/>
      <c r="F272" s="823">
        <f t="shared" si="54"/>
        <v>0</v>
      </c>
      <c r="G272" s="823">
        <f t="shared" si="55"/>
        <v>0</v>
      </c>
      <c r="H272" s="823"/>
      <c r="I272" s="823"/>
      <c r="J272" s="823">
        <f t="shared" si="56"/>
        <v>0</v>
      </c>
      <c r="K272" s="823"/>
      <c r="L272" s="823"/>
      <c r="M272" s="823">
        <f t="shared" si="57"/>
        <v>0</v>
      </c>
      <c r="N272" s="823" t="e">
        <f>#REF!+#REF!+K272+H272+F272</f>
        <v>#REF!</v>
      </c>
      <c r="O272" s="823" t="e">
        <f t="shared" si="58"/>
        <v>#REF!</v>
      </c>
      <c r="P272" s="823" t="e">
        <f>Develop!K162</f>
        <v>#REF!</v>
      </c>
      <c r="Q272" s="823" t="e">
        <f t="shared" si="59"/>
        <v>#REF!</v>
      </c>
      <c r="R272" s="823" t="e">
        <f t="shared" si="60"/>
        <v>#REF!</v>
      </c>
      <c r="S272" s="823" t="e">
        <f t="shared" si="53"/>
        <v>#REF!</v>
      </c>
    </row>
    <row r="273" spans="1:19" ht="26.25" hidden="1" x14ac:dyDescent="0.25">
      <c r="A273" s="820">
        <v>19</v>
      </c>
      <c r="B273" s="821" t="s">
        <v>3532</v>
      </c>
      <c r="C273" s="825"/>
      <c r="D273" s="822" t="s">
        <v>1589</v>
      </c>
      <c r="E273" s="823"/>
      <c r="F273" s="823">
        <f t="shared" si="54"/>
        <v>0</v>
      </c>
      <c r="G273" s="823">
        <f t="shared" si="55"/>
        <v>0</v>
      </c>
      <c r="H273" s="823"/>
      <c r="I273" s="823"/>
      <c r="J273" s="823">
        <f t="shared" si="56"/>
        <v>0</v>
      </c>
      <c r="K273" s="823"/>
      <c r="L273" s="823"/>
      <c r="M273" s="823">
        <f t="shared" si="57"/>
        <v>0</v>
      </c>
      <c r="N273" s="823" t="e">
        <f>#REF!+#REF!+K273+H273+F273</f>
        <v>#REF!</v>
      </c>
      <c r="O273" s="823" t="e">
        <f t="shared" si="58"/>
        <v>#REF!</v>
      </c>
      <c r="P273" s="823" t="e">
        <f>Develop!K163</f>
        <v>#REF!</v>
      </c>
      <c r="Q273" s="823" t="e">
        <f t="shared" si="59"/>
        <v>#REF!</v>
      </c>
      <c r="R273" s="823" t="e">
        <f t="shared" si="60"/>
        <v>#REF!</v>
      </c>
      <c r="S273" s="823" t="e">
        <f t="shared" si="53"/>
        <v>#REF!</v>
      </c>
    </row>
    <row r="274" spans="1:19" hidden="1" x14ac:dyDescent="0.25">
      <c r="A274" s="820">
        <v>20</v>
      </c>
      <c r="B274" s="821" t="s">
        <v>1371</v>
      </c>
      <c r="C274" s="825"/>
      <c r="D274" s="822" t="s">
        <v>1589</v>
      </c>
      <c r="E274" s="823"/>
      <c r="F274" s="823">
        <f t="shared" si="54"/>
        <v>0</v>
      </c>
      <c r="G274" s="823">
        <f t="shared" si="55"/>
        <v>0</v>
      </c>
      <c r="H274" s="823"/>
      <c r="I274" s="823"/>
      <c r="J274" s="823">
        <f t="shared" si="56"/>
        <v>0</v>
      </c>
      <c r="K274" s="823"/>
      <c r="L274" s="823"/>
      <c r="M274" s="823">
        <f t="shared" si="57"/>
        <v>0</v>
      </c>
      <c r="N274" s="823" t="e">
        <f>#REF!+#REF!+K274+H274+F274</f>
        <v>#REF!</v>
      </c>
      <c r="O274" s="823" t="e">
        <f t="shared" si="58"/>
        <v>#REF!</v>
      </c>
      <c r="P274" s="823" t="e">
        <f>Develop!K164</f>
        <v>#REF!</v>
      </c>
      <c r="Q274" s="823" t="e">
        <f t="shared" si="59"/>
        <v>#REF!</v>
      </c>
      <c r="R274" s="823" t="e">
        <f t="shared" si="60"/>
        <v>#REF!</v>
      </c>
      <c r="S274" s="823" t="e">
        <f t="shared" si="53"/>
        <v>#REF!</v>
      </c>
    </row>
    <row r="275" spans="1:19" ht="26.25" hidden="1" x14ac:dyDescent="0.25">
      <c r="A275" s="820">
        <v>21.1</v>
      </c>
      <c r="B275" s="826" t="s">
        <v>1575</v>
      </c>
      <c r="C275" s="825"/>
      <c r="D275" s="822"/>
      <c r="E275" s="823"/>
      <c r="F275" s="823">
        <f t="shared" si="54"/>
        <v>0</v>
      </c>
      <c r="G275" s="823">
        <f t="shared" si="55"/>
        <v>0</v>
      </c>
      <c r="H275" s="823"/>
      <c r="I275" s="823"/>
      <c r="J275" s="823">
        <f t="shared" si="56"/>
        <v>0</v>
      </c>
      <c r="K275" s="823"/>
      <c r="L275" s="823"/>
      <c r="M275" s="823">
        <f t="shared" si="57"/>
        <v>0</v>
      </c>
      <c r="N275" s="823" t="e">
        <f>#REF!+#REF!+K275+H275+F275</f>
        <v>#REF!</v>
      </c>
      <c r="O275" s="823" t="e">
        <f t="shared" si="58"/>
        <v>#REF!</v>
      </c>
      <c r="P275" s="823" t="e">
        <f>Develop!K165</f>
        <v>#REF!</v>
      </c>
      <c r="Q275" s="823" t="e">
        <f t="shared" si="59"/>
        <v>#REF!</v>
      </c>
      <c r="R275" s="823" t="e">
        <f t="shared" si="60"/>
        <v>#REF!</v>
      </c>
      <c r="S275" s="823" t="e">
        <f t="shared" si="53"/>
        <v>#REF!</v>
      </c>
    </row>
    <row r="276" spans="1:19" hidden="1" x14ac:dyDescent="0.25">
      <c r="A276" s="820"/>
      <c r="B276" s="821" t="s">
        <v>496</v>
      </c>
      <c r="C276" s="825" t="e">
        <f>ROUND(#REF!,2)</f>
        <v>#REF!</v>
      </c>
      <c r="D276" s="822" t="s">
        <v>1200</v>
      </c>
      <c r="E276" s="823"/>
      <c r="F276" s="823">
        <f t="shared" si="54"/>
        <v>0</v>
      </c>
      <c r="G276" s="823" t="e">
        <f t="shared" si="55"/>
        <v>#REF!</v>
      </c>
      <c r="H276" s="823"/>
      <c r="I276" s="823"/>
      <c r="J276" s="823" t="e">
        <f t="shared" si="56"/>
        <v>#REF!</v>
      </c>
      <c r="K276" s="823"/>
      <c r="L276" s="823"/>
      <c r="M276" s="823" t="e">
        <f t="shared" si="57"/>
        <v>#REF!</v>
      </c>
      <c r="N276" s="823" t="e">
        <f>#REF!+#REF!+K276+H276+F276</f>
        <v>#REF!</v>
      </c>
      <c r="O276" s="823" t="e">
        <f t="shared" si="58"/>
        <v>#REF!</v>
      </c>
      <c r="P276" s="823" t="e">
        <f>Develop!K166</f>
        <v>#REF!</v>
      </c>
      <c r="Q276" s="823" t="e">
        <f t="shared" si="59"/>
        <v>#REF!</v>
      </c>
      <c r="R276" s="823" t="e">
        <f t="shared" si="60"/>
        <v>#REF!</v>
      </c>
      <c r="S276" s="823" t="e">
        <f t="shared" si="53"/>
        <v>#REF!</v>
      </c>
    </row>
    <row r="277" spans="1:19" hidden="1" x14ac:dyDescent="0.25">
      <c r="A277" s="820"/>
      <c r="B277" s="821" t="s">
        <v>1626</v>
      </c>
      <c r="C277" s="825" t="e">
        <f>ROUND(#REF!,2)</f>
        <v>#REF!</v>
      </c>
      <c r="D277" s="822" t="s">
        <v>1200</v>
      </c>
      <c r="E277" s="823"/>
      <c r="F277" s="823">
        <f t="shared" si="54"/>
        <v>0</v>
      </c>
      <c r="G277" s="823" t="e">
        <f t="shared" si="55"/>
        <v>#REF!</v>
      </c>
      <c r="H277" s="823"/>
      <c r="I277" s="823"/>
      <c r="J277" s="823" t="e">
        <f t="shared" si="56"/>
        <v>#REF!</v>
      </c>
      <c r="K277" s="823"/>
      <c r="L277" s="823"/>
      <c r="M277" s="823" t="e">
        <f t="shared" si="57"/>
        <v>#REF!</v>
      </c>
      <c r="N277" s="823" t="e">
        <f>#REF!+#REF!+K277+H277+F277</f>
        <v>#REF!</v>
      </c>
      <c r="O277" s="823" t="e">
        <f t="shared" si="58"/>
        <v>#REF!</v>
      </c>
      <c r="P277" s="823" t="e">
        <f>Develop!K167</f>
        <v>#REF!</v>
      </c>
      <c r="Q277" s="823" t="e">
        <f t="shared" si="59"/>
        <v>#REF!</v>
      </c>
      <c r="R277" s="823" t="e">
        <f t="shared" si="60"/>
        <v>#REF!</v>
      </c>
      <c r="S277" s="823" t="e">
        <f t="shared" si="53"/>
        <v>#REF!</v>
      </c>
    </row>
    <row r="278" spans="1:19" hidden="1" x14ac:dyDescent="0.25">
      <c r="A278" s="919"/>
      <c r="B278" s="914" t="s">
        <v>1627</v>
      </c>
      <c r="C278" s="915" t="e">
        <f>ROUND(#REF!,2)</f>
        <v>#REF!</v>
      </c>
      <c r="D278" s="916" t="s">
        <v>1200</v>
      </c>
      <c r="E278" s="917"/>
      <c r="F278" s="917">
        <f t="shared" si="54"/>
        <v>0</v>
      </c>
      <c r="G278" s="917" t="e">
        <f t="shared" si="55"/>
        <v>#REF!</v>
      </c>
      <c r="H278" s="917"/>
      <c r="I278" s="917"/>
      <c r="J278" s="917" t="e">
        <f t="shared" si="56"/>
        <v>#REF!</v>
      </c>
      <c r="K278" s="917"/>
      <c r="L278" s="917"/>
      <c r="M278" s="917" t="e">
        <f t="shared" si="57"/>
        <v>#REF!</v>
      </c>
      <c r="N278" s="917" t="e">
        <f>#REF!+#REF!+K278+H278+F278</f>
        <v>#REF!</v>
      </c>
      <c r="O278" s="917" t="e">
        <f t="shared" si="58"/>
        <v>#REF!</v>
      </c>
      <c r="P278" s="917" t="e">
        <f>Develop!K168</f>
        <v>#REF!</v>
      </c>
      <c r="Q278" s="917" t="e">
        <f t="shared" si="59"/>
        <v>#REF!</v>
      </c>
      <c r="R278" s="917" t="e">
        <f t="shared" si="60"/>
        <v>#REF!</v>
      </c>
      <c r="S278" s="917" t="e">
        <f t="shared" si="53"/>
        <v>#REF!</v>
      </c>
    </row>
    <row r="279" spans="1:19" ht="39.950000000000003" customHeight="1" x14ac:dyDescent="0.25">
      <c r="A279" s="820">
        <v>21.2</v>
      </c>
      <c r="B279" s="826" t="s">
        <v>1750</v>
      </c>
      <c r="C279" s="1488"/>
      <c r="D279" s="867"/>
      <c r="E279" s="954"/>
      <c r="F279" s="954">
        <f>E279</f>
        <v>0</v>
      </c>
      <c r="G279" s="954">
        <f t="shared" si="55"/>
        <v>0</v>
      </c>
      <c r="H279" s="1371"/>
      <c r="I279" s="1371">
        <f>H279*2</f>
        <v>0</v>
      </c>
      <c r="J279" s="1371">
        <f>I279*C279</f>
        <v>0</v>
      </c>
      <c r="K279" s="960"/>
      <c r="L279" s="960">
        <f>K279*3</f>
        <v>0</v>
      </c>
      <c r="M279" s="960">
        <f>L279*C279</f>
        <v>0</v>
      </c>
      <c r="N279" s="823">
        <f>F279+I279+L279</f>
        <v>0</v>
      </c>
      <c r="O279" s="823">
        <f t="shared" si="58"/>
        <v>0</v>
      </c>
      <c r="P279" s="823"/>
      <c r="Q279" s="823">
        <f t="shared" si="59"/>
        <v>0</v>
      </c>
      <c r="R279" s="1390">
        <f>P279+N279</f>
        <v>0</v>
      </c>
      <c r="S279" s="823">
        <f t="shared" si="53"/>
        <v>0</v>
      </c>
    </row>
    <row r="280" spans="1:19" ht="39.950000000000003" customHeight="1" x14ac:dyDescent="0.25">
      <c r="A280" s="820"/>
      <c r="B280" s="821" t="s">
        <v>1537</v>
      </c>
      <c r="C280" s="1488">
        <f>[1]Data!$K$923</f>
        <v>121875</v>
      </c>
      <c r="D280" s="867" t="s">
        <v>1050</v>
      </c>
      <c r="E280" s="955">
        <f>'SI 2 in 1 ALIYAR '!H356</f>
        <v>6.7000000000000004E-2</v>
      </c>
      <c r="F280" s="954">
        <f>E280</f>
        <v>7.0000000000000007E-2</v>
      </c>
      <c r="G280" s="954">
        <f t="shared" si="55"/>
        <v>8531.25</v>
      </c>
      <c r="H280" s="1372">
        <f>'PC 12 IN 1'!H216</f>
        <v>0.40300000000000002</v>
      </c>
      <c r="I280" s="1371">
        <f>H280*2</f>
        <v>0.81</v>
      </c>
      <c r="J280" s="1371">
        <f>I280*C280</f>
        <v>98718.75</v>
      </c>
      <c r="K280" s="961">
        <f>'4 IN 1 PCHC Aliyar'!H448</f>
        <v>0.126</v>
      </c>
      <c r="L280" s="960">
        <f>K280*3</f>
        <v>0.38</v>
      </c>
      <c r="M280" s="960">
        <f>L280*C280</f>
        <v>46312.5</v>
      </c>
      <c r="N280" s="823">
        <f>F280+I280+L280</f>
        <v>1.26</v>
      </c>
      <c r="O280" s="823">
        <f t="shared" si="58"/>
        <v>153562.5</v>
      </c>
      <c r="P280" s="823"/>
      <c r="Q280" s="823">
        <f t="shared" si="59"/>
        <v>0</v>
      </c>
      <c r="R280" s="1390">
        <f>P280+N280</f>
        <v>1.26</v>
      </c>
      <c r="S280" s="823">
        <f t="shared" si="53"/>
        <v>153562.5</v>
      </c>
    </row>
    <row r="281" spans="1:19" ht="39.950000000000003" customHeight="1" x14ac:dyDescent="0.25">
      <c r="A281" s="827"/>
      <c r="B281" s="821" t="s">
        <v>1538</v>
      </c>
      <c r="C281" s="1488">
        <f>[1]Data!$K$930</f>
        <v>109675</v>
      </c>
      <c r="D281" s="867" t="s">
        <v>1050</v>
      </c>
      <c r="E281" s="955">
        <f>'SI 2 in 1 ALIYAR '!H360</f>
        <v>3.2000000000000001E-2</v>
      </c>
      <c r="F281" s="954">
        <f>E281</f>
        <v>0.03</v>
      </c>
      <c r="G281" s="954">
        <f t="shared" si="55"/>
        <v>3290.25</v>
      </c>
      <c r="H281" s="1372">
        <f>'PC 12 IN 1'!H220</f>
        <v>0.192</v>
      </c>
      <c r="I281" s="1371">
        <f>H281*2</f>
        <v>0.38</v>
      </c>
      <c r="J281" s="1371">
        <f>I281*C281</f>
        <v>41676.5</v>
      </c>
      <c r="K281" s="961">
        <f>'4 IN 1 PCHC Aliyar'!H452</f>
        <v>0.06</v>
      </c>
      <c r="L281" s="960">
        <f>K281*3</f>
        <v>0.18</v>
      </c>
      <c r="M281" s="960">
        <f>L281*C281</f>
        <v>19741.5</v>
      </c>
      <c r="N281" s="823">
        <f>F281+I281+L281</f>
        <v>0.59</v>
      </c>
      <c r="O281" s="823">
        <f t="shared" si="58"/>
        <v>64708.25</v>
      </c>
      <c r="P281" s="823"/>
      <c r="Q281" s="823">
        <f t="shared" si="59"/>
        <v>0</v>
      </c>
      <c r="R281" s="1390">
        <f>P281+N281</f>
        <v>0.59</v>
      </c>
      <c r="S281" s="823">
        <f t="shared" si="53"/>
        <v>64708.25</v>
      </c>
    </row>
    <row r="282" spans="1:19" ht="51" hidden="1" x14ac:dyDescent="0.25">
      <c r="A282" s="892">
        <v>21.3</v>
      </c>
      <c r="B282" s="893" t="s">
        <v>1539</v>
      </c>
      <c r="C282" s="897" t="e">
        <f>ROUND(#REF!,2)</f>
        <v>#REF!</v>
      </c>
      <c r="D282" s="895" t="s">
        <v>1589</v>
      </c>
      <c r="E282" s="896"/>
      <c r="F282" s="896">
        <f t="shared" si="54"/>
        <v>0</v>
      </c>
      <c r="G282" s="896" t="e">
        <f t="shared" si="55"/>
        <v>#REF!</v>
      </c>
      <c r="H282" s="896"/>
      <c r="I282" s="896"/>
      <c r="J282" s="896" t="e">
        <f t="shared" si="56"/>
        <v>#REF!</v>
      </c>
      <c r="K282" s="896"/>
      <c r="L282" s="896"/>
      <c r="M282" s="896" t="e">
        <f t="shared" si="57"/>
        <v>#REF!</v>
      </c>
      <c r="N282" s="896" t="e">
        <f>#REF!+#REF!+K282+H282+F282</f>
        <v>#REF!</v>
      </c>
      <c r="O282" s="896" t="e">
        <f t="shared" si="58"/>
        <v>#REF!</v>
      </c>
      <c r="P282" s="896" t="e">
        <f>Develop!K172</f>
        <v>#REF!</v>
      </c>
      <c r="Q282" s="896" t="e">
        <f t="shared" si="59"/>
        <v>#REF!</v>
      </c>
      <c r="R282" s="896" t="e">
        <f t="shared" si="60"/>
        <v>#REF!</v>
      </c>
      <c r="S282" s="896" t="e">
        <f t="shared" si="53"/>
        <v>#REF!</v>
      </c>
    </row>
    <row r="283" spans="1:19" hidden="1" x14ac:dyDescent="0.25">
      <c r="A283" s="820">
        <v>22.1</v>
      </c>
      <c r="B283" s="821" t="s">
        <v>1169</v>
      </c>
      <c r="C283" s="825"/>
      <c r="D283" s="822"/>
      <c r="E283" s="823"/>
      <c r="F283" s="823">
        <f t="shared" si="54"/>
        <v>0</v>
      </c>
      <c r="G283" s="823">
        <f t="shared" si="55"/>
        <v>0</v>
      </c>
      <c r="H283" s="823"/>
      <c r="I283" s="823"/>
      <c r="J283" s="823">
        <f t="shared" si="56"/>
        <v>0</v>
      </c>
      <c r="K283" s="823"/>
      <c r="L283" s="823"/>
      <c r="M283" s="823">
        <f t="shared" si="57"/>
        <v>0</v>
      </c>
      <c r="N283" s="823" t="e">
        <f>#REF!+#REF!+K283+H283+F283</f>
        <v>#REF!</v>
      </c>
      <c r="O283" s="823" t="e">
        <f t="shared" si="58"/>
        <v>#REF!</v>
      </c>
      <c r="P283" s="823" t="e">
        <f>Develop!K173</f>
        <v>#REF!</v>
      </c>
      <c r="Q283" s="823" t="e">
        <f t="shared" si="59"/>
        <v>#REF!</v>
      </c>
      <c r="R283" s="823" t="e">
        <f t="shared" si="60"/>
        <v>#REF!</v>
      </c>
      <c r="S283" s="823" t="e">
        <f t="shared" si="53"/>
        <v>#REF!</v>
      </c>
    </row>
    <row r="284" spans="1:19" hidden="1" x14ac:dyDescent="0.25">
      <c r="A284" s="821"/>
      <c r="B284" s="821" t="s">
        <v>337</v>
      </c>
      <c r="C284" s="825" t="e">
        <f>ROUND(#REF!,2)</f>
        <v>#REF!</v>
      </c>
      <c r="D284" s="822" t="s">
        <v>1589</v>
      </c>
      <c r="E284" s="823"/>
      <c r="F284" s="823">
        <f t="shared" si="54"/>
        <v>0</v>
      </c>
      <c r="G284" s="823" t="e">
        <f t="shared" si="55"/>
        <v>#REF!</v>
      </c>
      <c r="H284" s="823"/>
      <c r="I284" s="823"/>
      <c r="J284" s="823" t="e">
        <f t="shared" si="56"/>
        <v>#REF!</v>
      </c>
      <c r="K284" s="823"/>
      <c r="L284" s="823"/>
      <c r="M284" s="823" t="e">
        <f t="shared" si="57"/>
        <v>#REF!</v>
      </c>
      <c r="N284" s="823" t="e">
        <f>#REF!+#REF!+K284+H284+F284</f>
        <v>#REF!</v>
      </c>
      <c r="O284" s="823" t="e">
        <f t="shared" si="58"/>
        <v>#REF!</v>
      </c>
      <c r="P284" s="823" t="e">
        <f>Develop!K174</f>
        <v>#REF!</v>
      </c>
      <c r="Q284" s="823" t="e">
        <f t="shared" si="59"/>
        <v>#REF!</v>
      </c>
      <c r="R284" s="823" t="e">
        <f t="shared" si="60"/>
        <v>#REF!</v>
      </c>
      <c r="S284" s="823" t="e">
        <f t="shared" si="53"/>
        <v>#REF!</v>
      </c>
    </row>
    <row r="285" spans="1:19" hidden="1" x14ac:dyDescent="0.25">
      <c r="A285" s="821"/>
      <c r="B285" s="821" t="s">
        <v>1748</v>
      </c>
      <c r="C285" s="825" t="e">
        <f>ROUND(#REF!,2)</f>
        <v>#REF!</v>
      </c>
      <c r="D285" s="822" t="s">
        <v>1589</v>
      </c>
      <c r="E285" s="823"/>
      <c r="F285" s="823">
        <f t="shared" si="54"/>
        <v>0</v>
      </c>
      <c r="G285" s="823" t="e">
        <f t="shared" si="55"/>
        <v>#REF!</v>
      </c>
      <c r="H285" s="823"/>
      <c r="I285" s="823"/>
      <c r="J285" s="823" t="e">
        <f t="shared" si="56"/>
        <v>#REF!</v>
      </c>
      <c r="K285" s="823"/>
      <c r="L285" s="823"/>
      <c r="M285" s="823" t="e">
        <f t="shared" si="57"/>
        <v>#REF!</v>
      </c>
      <c r="N285" s="823" t="e">
        <f>#REF!+#REF!+K285+H285+F285</f>
        <v>#REF!</v>
      </c>
      <c r="O285" s="823" t="e">
        <f t="shared" si="58"/>
        <v>#REF!</v>
      </c>
      <c r="P285" s="823" t="e">
        <f>Develop!K175</f>
        <v>#REF!</v>
      </c>
      <c r="Q285" s="823" t="e">
        <f t="shared" si="59"/>
        <v>#REF!</v>
      </c>
      <c r="R285" s="823" t="e">
        <f t="shared" si="60"/>
        <v>#REF!</v>
      </c>
      <c r="S285" s="823" t="e">
        <f t="shared" si="53"/>
        <v>#REF!</v>
      </c>
    </row>
    <row r="286" spans="1:19" hidden="1" x14ac:dyDescent="0.25">
      <c r="A286" s="823"/>
      <c r="B286" s="821" t="s">
        <v>1749</v>
      </c>
      <c r="C286" s="825" t="e">
        <f>ROUND(#REF!,2)</f>
        <v>#REF!</v>
      </c>
      <c r="D286" s="822" t="s">
        <v>1589</v>
      </c>
      <c r="E286" s="823"/>
      <c r="F286" s="823">
        <f t="shared" si="54"/>
        <v>0</v>
      </c>
      <c r="G286" s="823" t="e">
        <f t="shared" si="55"/>
        <v>#REF!</v>
      </c>
      <c r="H286" s="823"/>
      <c r="I286" s="823"/>
      <c r="J286" s="823" t="e">
        <f t="shared" si="56"/>
        <v>#REF!</v>
      </c>
      <c r="K286" s="823"/>
      <c r="L286" s="823"/>
      <c r="M286" s="823" t="e">
        <f t="shared" si="57"/>
        <v>#REF!</v>
      </c>
      <c r="N286" s="823" t="e">
        <f>#REF!+#REF!+K286+H286+F286</f>
        <v>#REF!</v>
      </c>
      <c r="O286" s="823" t="e">
        <f t="shared" si="58"/>
        <v>#REF!</v>
      </c>
      <c r="P286" s="823" t="e">
        <f>Develop!K176</f>
        <v>#REF!</v>
      </c>
      <c r="Q286" s="823" t="e">
        <f t="shared" si="59"/>
        <v>#REF!</v>
      </c>
      <c r="R286" s="823" t="e">
        <f t="shared" si="60"/>
        <v>#REF!</v>
      </c>
      <c r="S286" s="823" t="e">
        <f t="shared" si="53"/>
        <v>#REF!</v>
      </c>
    </row>
    <row r="287" spans="1:19" hidden="1" x14ac:dyDescent="0.25">
      <c r="A287" s="823"/>
      <c r="B287" s="821" t="s">
        <v>1458</v>
      </c>
      <c r="C287" s="825" t="e">
        <f>#REF!</f>
        <v>#REF!</v>
      </c>
      <c r="D287" s="822" t="s">
        <v>1589</v>
      </c>
      <c r="E287" s="823"/>
      <c r="F287" s="823">
        <f t="shared" si="54"/>
        <v>0</v>
      </c>
      <c r="G287" s="823" t="e">
        <f t="shared" si="55"/>
        <v>#REF!</v>
      </c>
      <c r="H287" s="823"/>
      <c r="I287" s="823"/>
      <c r="J287" s="823" t="e">
        <f t="shared" si="56"/>
        <v>#REF!</v>
      </c>
      <c r="K287" s="823"/>
      <c r="L287" s="823"/>
      <c r="M287" s="823" t="e">
        <f t="shared" si="57"/>
        <v>#REF!</v>
      </c>
      <c r="N287" s="823" t="e">
        <f>#REF!+#REF!+K287+H287+F287</f>
        <v>#REF!</v>
      </c>
      <c r="O287" s="823" t="e">
        <f t="shared" si="58"/>
        <v>#REF!</v>
      </c>
      <c r="P287" s="823" t="e">
        <f>Develop!K177</f>
        <v>#REF!</v>
      </c>
      <c r="Q287" s="823" t="e">
        <f t="shared" si="59"/>
        <v>#REF!</v>
      </c>
      <c r="R287" s="823" t="e">
        <f t="shared" si="60"/>
        <v>#REF!</v>
      </c>
      <c r="S287" s="823" t="e">
        <f t="shared" si="53"/>
        <v>#REF!</v>
      </c>
    </row>
    <row r="288" spans="1:19" ht="52.5" hidden="1" x14ac:dyDescent="0.25">
      <c r="A288" s="820">
        <v>22.2</v>
      </c>
      <c r="B288" s="826" t="s">
        <v>411</v>
      </c>
      <c r="C288" s="825"/>
      <c r="D288" s="822"/>
      <c r="E288" s="823"/>
      <c r="F288" s="823">
        <f t="shared" si="54"/>
        <v>0</v>
      </c>
      <c r="G288" s="823">
        <f t="shared" si="55"/>
        <v>0</v>
      </c>
      <c r="H288" s="823"/>
      <c r="I288" s="823"/>
      <c r="J288" s="823">
        <f t="shared" si="56"/>
        <v>0</v>
      </c>
      <c r="K288" s="823"/>
      <c r="L288" s="823"/>
      <c r="M288" s="823">
        <f t="shared" si="57"/>
        <v>0</v>
      </c>
      <c r="N288" s="823" t="e">
        <f>#REF!+#REF!+K288+H288+F288</f>
        <v>#REF!</v>
      </c>
      <c r="O288" s="823" t="e">
        <f t="shared" si="58"/>
        <v>#REF!</v>
      </c>
      <c r="P288" s="823" t="e">
        <f>Develop!K178</f>
        <v>#REF!</v>
      </c>
      <c r="Q288" s="823" t="e">
        <f t="shared" si="59"/>
        <v>#REF!</v>
      </c>
      <c r="R288" s="823" t="e">
        <f t="shared" si="60"/>
        <v>#REF!</v>
      </c>
      <c r="S288" s="823" t="e">
        <f t="shared" si="53"/>
        <v>#REF!</v>
      </c>
    </row>
    <row r="289" spans="1:19" hidden="1" x14ac:dyDescent="0.25">
      <c r="A289" s="821"/>
      <c r="B289" s="821" t="s">
        <v>1170</v>
      </c>
      <c r="C289" s="825" t="e">
        <f>ROUND(#REF!,2)</f>
        <v>#REF!</v>
      </c>
      <c r="D289" s="822" t="s">
        <v>1589</v>
      </c>
      <c r="E289" s="823"/>
      <c r="F289" s="823">
        <f t="shared" si="54"/>
        <v>0</v>
      </c>
      <c r="G289" s="823" t="e">
        <f t="shared" si="55"/>
        <v>#REF!</v>
      </c>
      <c r="H289" s="823"/>
      <c r="I289" s="823"/>
      <c r="J289" s="823" t="e">
        <f t="shared" si="56"/>
        <v>#REF!</v>
      </c>
      <c r="K289" s="823"/>
      <c r="L289" s="823"/>
      <c r="M289" s="823" t="e">
        <f t="shared" si="57"/>
        <v>#REF!</v>
      </c>
      <c r="N289" s="823" t="e">
        <f>#REF!+#REF!+K289+H289+F289</f>
        <v>#REF!</v>
      </c>
      <c r="O289" s="823" t="e">
        <f t="shared" si="58"/>
        <v>#REF!</v>
      </c>
      <c r="P289" s="823" t="e">
        <f>Develop!K179</f>
        <v>#REF!</v>
      </c>
      <c r="Q289" s="823" t="e">
        <f t="shared" si="59"/>
        <v>#REF!</v>
      </c>
      <c r="R289" s="823" t="e">
        <f t="shared" si="60"/>
        <v>#REF!</v>
      </c>
      <c r="S289" s="823" t="e">
        <f t="shared" si="53"/>
        <v>#REF!</v>
      </c>
    </row>
    <row r="290" spans="1:19" hidden="1" x14ac:dyDescent="0.25">
      <c r="A290" s="821"/>
      <c r="B290" s="821" t="s">
        <v>239</v>
      </c>
      <c r="C290" s="825"/>
      <c r="D290" s="822" t="s">
        <v>1589</v>
      </c>
      <c r="E290" s="823"/>
      <c r="F290" s="823">
        <f t="shared" si="54"/>
        <v>0</v>
      </c>
      <c r="G290" s="823">
        <f t="shared" si="55"/>
        <v>0</v>
      </c>
      <c r="H290" s="823"/>
      <c r="I290" s="823"/>
      <c r="J290" s="823">
        <f t="shared" si="56"/>
        <v>0</v>
      </c>
      <c r="K290" s="823"/>
      <c r="L290" s="823"/>
      <c r="M290" s="823">
        <f t="shared" si="57"/>
        <v>0</v>
      </c>
      <c r="N290" s="823" t="e">
        <f>#REF!+#REF!+K290+H290+F290</f>
        <v>#REF!</v>
      </c>
      <c r="O290" s="823" t="e">
        <f t="shared" si="58"/>
        <v>#REF!</v>
      </c>
      <c r="P290" s="823" t="e">
        <f>Develop!K180</f>
        <v>#REF!</v>
      </c>
      <c r="Q290" s="823" t="e">
        <f t="shared" si="59"/>
        <v>#REF!</v>
      </c>
      <c r="R290" s="823" t="e">
        <f t="shared" si="60"/>
        <v>#REF!</v>
      </c>
      <c r="S290" s="823" t="e">
        <f t="shared" si="53"/>
        <v>#REF!</v>
      </c>
    </row>
    <row r="291" spans="1:19" hidden="1" x14ac:dyDescent="0.25">
      <c r="A291" s="821"/>
      <c r="B291" s="821" t="s">
        <v>240</v>
      </c>
      <c r="C291" s="825" t="e">
        <f>ROUND(#REF!,2)</f>
        <v>#REF!</v>
      </c>
      <c r="D291" s="822" t="s">
        <v>1589</v>
      </c>
      <c r="E291" s="823"/>
      <c r="F291" s="823">
        <f t="shared" si="54"/>
        <v>0</v>
      </c>
      <c r="G291" s="823" t="e">
        <f t="shared" si="55"/>
        <v>#REF!</v>
      </c>
      <c r="H291" s="823"/>
      <c r="I291" s="823"/>
      <c r="J291" s="823" t="e">
        <f t="shared" si="56"/>
        <v>#REF!</v>
      </c>
      <c r="K291" s="823"/>
      <c r="L291" s="823"/>
      <c r="M291" s="823" t="e">
        <f t="shared" si="57"/>
        <v>#REF!</v>
      </c>
      <c r="N291" s="823" t="e">
        <f>#REF!+#REF!+K291+H291+F291</f>
        <v>#REF!</v>
      </c>
      <c r="O291" s="823" t="e">
        <f t="shared" si="58"/>
        <v>#REF!</v>
      </c>
      <c r="P291" s="823" t="e">
        <f>Develop!K181</f>
        <v>#REF!</v>
      </c>
      <c r="Q291" s="823" t="e">
        <f t="shared" si="59"/>
        <v>#REF!</v>
      </c>
      <c r="R291" s="823" t="e">
        <f t="shared" si="60"/>
        <v>#REF!</v>
      </c>
      <c r="S291" s="823" t="e">
        <f t="shared" si="53"/>
        <v>#REF!</v>
      </c>
    </row>
    <row r="292" spans="1:19" hidden="1" x14ac:dyDescent="0.25">
      <c r="A292" s="823"/>
      <c r="B292" s="821" t="s">
        <v>241</v>
      </c>
      <c r="C292" s="825" t="e">
        <f>ROUND(#REF!,2)</f>
        <v>#REF!</v>
      </c>
      <c r="D292" s="822" t="s">
        <v>1589</v>
      </c>
      <c r="E292" s="823"/>
      <c r="F292" s="823">
        <f t="shared" si="54"/>
        <v>0</v>
      </c>
      <c r="G292" s="823" t="e">
        <f t="shared" si="55"/>
        <v>#REF!</v>
      </c>
      <c r="H292" s="823"/>
      <c r="I292" s="823"/>
      <c r="J292" s="823" t="e">
        <f t="shared" si="56"/>
        <v>#REF!</v>
      </c>
      <c r="K292" s="823"/>
      <c r="L292" s="823"/>
      <c r="M292" s="823" t="e">
        <f t="shared" si="57"/>
        <v>#REF!</v>
      </c>
      <c r="N292" s="823" t="e">
        <f>#REF!+#REF!+K292+H292+F292</f>
        <v>#REF!</v>
      </c>
      <c r="O292" s="823" t="e">
        <f t="shared" si="58"/>
        <v>#REF!</v>
      </c>
      <c r="P292" s="823" t="e">
        <f>Develop!K182</f>
        <v>#REF!</v>
      </c>
      <c r="Q292" s="823" t="e">
        <f t="shared" si="59"/>
        <v>#REF!</v>
      </c>
      <c r="R292" s="823" t="e">
        <f t="shared" si="60"/>
        <v>#REF!</v>
      </c>
      <c r="S292" s="823" t="e">
        <f t="shared" si="53"/>
        <v>#REF!</v>
      </c>
    </row>
    <row r="293" spans="1:19" ht="51" hidden="1" x14ac:dyDescent="0.25">
      <c r="A293" s="820">
        <v>22.3</v>
      </c>
      <c r="B293" s="821" t="s">
        <v>1679</v>
      </c>
      <c r="C293" s="825"/>
      <c r="D293" s="822" t="s">
        <v>1589</v>
      </c>
      <c r="E293" s="823"/>
      <c r="F293" s="823">
        <f t="shared" si="54"/>
        <v>0</v>
      </c>
      <c r="G293" s="823">
        <f t="shared" si="55"/>
        <v>0</v>
      </c>
      <c r="H293" s="823"/>
      <c r="I293" s="823"/>
      <c r="J293" s="823">
        <f t="shared" si="56"/>
        <v>0</v>
      </c>
      <c r="K293" s="823"/>
      <c r="L293" s="823"/>
      <c r="M293" s="823">
        <f t="shared" si="57"/>
        <v>0</v>
      </c>
      <c r="N293" s="823" t="e">
        <f>#REF!+#REF!+K293+H293+F293</f>
        <v>#REF!</v>
      </c>
      <c r="O293" s="823" t="e">
        <f t="shared" si="58"/>
        <v>#REF!</v>
      </c>
      <c r="P293" s="823" t="e">
        <f>Develop!K183</f>
        <v>#REF!</v>
      </c>
      <c r="Q293" s="823" t="e">
        <f t="shared" si="59"/>
        <v>#REF!</v>
      </c>
      <c r="R293" s="823" t="e">
        <f t="shared" si="60"/>
        <v>#REF!</v>
      </c>
      <c r="S293" s="823" t="e">
        <f t="shared" si="53"/>
        <v>#REF!</v>
      </c>
    </row>
    <row r="294" spans="1:19" ht="51" hidden="1" x14ac:dyDescent="0.25">
      <c r="A294" s="820">
        <v>23.1</v>
      </c>
      <c r="B294" s="821" t="s">
        <v>1</v>
      </c>
      <c r="C294" s="825"/>
      <c r="D294" s="822" t="s">
        <v>1589</v>
      </c>
      <c r="E294" s="823"/>
      <c r="F294" s="823">
        <f t="shared" si="54"/>
        <v>0</v>
      </c>
      <c r="G294" s="823">
        <f t="shared" si="55"/>
        <v>0</v>
      </c>
      <c r="H294" s="823"/>
      <c r="I294" s="823"/>
      <c r="J294" s="823">
        <f t="shared" si="56"/>
        <v>0</v>
      </c>
      <c r="K294" s="823"/>
      <c r="L294" s="823"/>
      <c r="M294" s="823">
        <f t="shared" si="57"/>
        <v>0</v>
      </c>
      <c r="N294" s="823" t="e">
        <f>#REF!+#REF!+K294+H294+F294</f>
        <v>#REF!</v>
      </c>
      <c r="O294" s="823" t="e">
        <f t="shared" si="58"/>
        <v>#REF!</v>
      </c>
      <c r="P294" s="823" t="e">
        <f>Develop!K184</f>
        <v>#REF!</v>
      </c>
      <c r="Q294" s="823" t="e">
        <f t="shared" si="59"/>
        <v>#REF!</v>
      </c>
      <c r="R294" s="823" t="e">
        <f t="shared" si="60"/>
        <v>#REF!</v>
      </c>
      <c r="S294" s="823" t="e">
        <f t="shared" si="53"/>
        <v>#REF!</v>
      </c>
    </row>
    <row r="295" spans="1:19" hidden="1" x14ac:dyDescent="0.25">
      <c r="A295" s="823"/>
      <c r="B295" s="821" t="s">
        <v>496</v>
      </c>
      <c r="C295" s="825" t="e">
        <f>ROUND(#REF!,2)</f>
        <v>#REF!</v>
      </c>
      <c r="D295" s="822" t="s">
        <v>1589</v>
      </c>
      <c r="E295" s="823"/>
      <c r="F295" s="823">
        <f t="shared" si="54"/>
        <v>0</v>
      </c>
      <c r="G295" s="823" t="e">
        <f t="shared" si="55"/>
        <v>#REF!</v>
      </c>
      <c r="H295" s="823"/>
      <c r="I295" s="823"/>
      <c r="J295" s="823" t="e">
        <f t="shared" si="56"/>
        <v>#REF!</v>
      </c>
      <c r="K295" s="823"/>
      <c r="L295" s="823"/>
      <c r="M295" s="823" t="e">
        <f t="shared" si="57"/>
        <v>#REF!</v>
      </c>
      <c r="N295" s="823" t="e">
        <f>#REF!+#REF!+K295+H295+F295</f>
        <v>#REF!</v>
      </c>
      <c r="O295" s="823" t="e">
        <f t="shared" si="58"/>
        <v>#REF!</v>
      </c>
      <c r="P295" s="823" t="e">
        <f>Develop!K185</f>
        <v>#REF!</v>
      </c>
      <c r="Q295" s="823" t="e">
        <f t="shared" si="59"/>
        <v>#REF!</v>
      </c>
      <c r="R295" s="823" t="e">
        <f t="shared" si="60"/>
        <v>#REF!</v>
      </c>
      <c r="S295" s="823" t="e">
        <f t="shared" si="53"/>
        <v>#REF!</v>
      </c>
    </row>
    <row r="296" spans="1:19" hidden="1" x14ac:dyDescent="0.25">
      <c r="A296" s="913">
        <v>23.2</v>
      </c>
      <c r="B296" s="914" t="s">
        <v>1484</v>
      </c>
      <c r="C296" s="915" t="e">
        <f>ROUND(#REF!,2)</f>
        <v>#REF!</v>
      </c>
      <c r="D296" s="916" t="s">
        <v>1589</v>
      </c>
      <c r="E296" s="917"/>
      <c r="F296" s="917">
        <f t="shared" si="54"/>
        <v>0</v>
      </c>
      <c r="G296" s="917" t="e">
        <f t="shared" si="55"/>
        <v>#REF!</v>
      </c>
      <c r="H296" s="917"/>
      <c r="I296" s="917"/>
      <c r="J296" s="917" t="e">
        <f t="shared" si="56"/>
        <v>#REF!</v>
      </c>
      <c r="K296" s="917"/>
      <c r="L296" s="917"/>
      <c r="M296" s="917" t="e">
        <f t="shared" si="57"/>
        <v>#REF!</v>
      </c>
      <c r="N296" s="917" t="e">
        <f>#REF!+#REF!+K296+H296+F296</f>
        <v>#REF!</v>
      </c>
      <c r="O296" s="917" t="e">
        <f t="shared" si="58"/>
        <v>#REF!</v>
      </c>
      <c r="P296" s="917" t="e">
        <f>Develop!K186</f>
        <v>#REF!</v>
      </c>
      <c r="Q296" s="917" t="e">
        <f t="shared" si="59"/>
        <v>#REF!</v>
      </c>
      <c r="R296" s="917" t="e">
        <f t="shared" si="60"/>
        <v>#REF!</v>
      </c>
      <c r="S296" s="917" t="e">
        <f t="shared" si="53"/>
        <v>#REF!</v>
      </c>
    </row>
    <row r="297" spans="1:19" ht="39.950000000000003" customHeight="1" x14ac:dyDescent="0.25">
      <c r="A297" s="820">
        <v>23.3</v>
      </c>
      <c r="B297" s="821" t="s">
        <v>495</v>
      </c>
      <c r="C297" s="1488">
        <f>[1]Data!$K$1170</f>
        <v>52</v>
      </c>
      <c r="D297" s="867" t="s">
        <v>1200</v>
      </c>
      <c r="E297" s="954">
        <f>'SI 2 in 1 ALIYAR '!H362</f>
        <v>6</v>
      </c>
      <c r="F297" s="954">
        <f>E297</f>
        <v>6</v>
      </c>
      <c r="G297" s="954">
        <f>F297*C297</f>
        <v>312</v>
      </c>
      <c r="H297" s="1371">
        <f>'PC 12 IN 1'!H222</f>
        <v>36</v>
      </c>
      <c r="I297" s="1371">
        <f>H297*2</f>
        <v>72</v>
      </c>
      <c r="J297" s="1371">
        <f>I297*C297</f>
        <v>3744</v>
      </c>
      <c r="K297" s="960">
        <f>'4 IN 1 PCHC Aliyar'!H454</f>
        <v>12</v>
      </c>
      <c r="L297" s="960">
        <f>K297*3</f>
        <v>36</v>
      </c>
      <c r="M297" s="960">
        <f>L297*C297</f>
        <v>1872</v>
      </c>
      <c r="N297" s="823">
        <f>F297+I297+L297</f>
        <v>114</v>
      </c>
      <c r="O297" s="823">
        <f>N297*C297</f>
        <v>5928</v>
      </c>
      <c r="P297" s="823"/>
      <c r="Q297" s="823">
        <f>P297*C297</f>
        <v>0</v>
      </c>
      <c r="R297" s="1390">
        <f>P297+N297</f>
        <v>114</v>
      </c>
      <c r="S297" s="823">
        <f>R297*C297</f>
        <v>5928</v>
      </c>
    </row>
    <row r="298" spans="1:19" ht="51" hidden="1" x14ac:dyDescent="0.25">
      <c r="A298" s="892">
        <v>23.4</v>
      </c>
      <c r="B298" s="893" t="s">
        <v>1476</v>
      </c>
      <c r="C298" s="897"/>
      <c r="D298" s="895"/>
      <c r="E298" s="896"/>
      <c r="F298" s="896">
        <f t="shared" si="54"/>
        <v>0</v>
      </c>
      <c r="G298" s="896">
        <f t="shared" si="55"/>
        <v>0</v>
      </c>
      <c r="H298" s="896"/>
      <c r="I298" s="896"/>
      <c r="J298" s="896">
        <f t="shared" si="56"/>
        <v>0</v>
      </c>
      <c r="K298" s="896"/>
      <c r="L298" s="896"/>
      <c r="M298" s="896">
        <f t="shared" si="57"/>
        <v>0</v>
      </c>
      <c r="N298" s="896" t="e">
        <f>#REF!+#REF!+K298+H298+F298</f>
        <v>#REF!</v>
      </c>
      <c r="O298" s="896" t="e">
        <f t="shared" si="58"/>
        <v>#REF!</v>
      </c>
      <c r="P298" s="896" t="e">
        <f>Develop!K188</f>
        <v>#REF!</v>
      </c>
      <c r="Q298" s="896" t="e">
        <f t="shared" si="59"/>
        <v>#REF!</v>
      </c>
      <c r="R298" s="896" t="e">
        <f t="shared" si="60"/>
        <v>#REF!</v>
      </c>
      <c r="S298" s="896" t="e">
        <f t="shared" si="53"/>
        <v>#REF!</v>
      </c>
    </row>
    <row r="299" spans="1:19" hidden="1" x14ac:dyDescent="0.25">
      <c r="A299" s="821"/>
      <c r="B299" s="821" t="s">
        <v>365</v>
      </c>
      <c r="C299" s="825" t="e">
        <f>#REF!</f>
        <v>#REF!</v>
      </c>
      <c r="D299" s="822" t="s">
        <v>1200</v>
      </c>
      <c r="E299" s="823"/>
      <c r="F299" s="823">
        <f t="shared" si="54"/>
        <v>0</v>
      </c>
      <c r="G299" s="823" t="e">
        <f t="shared" si="55"/>
        <v>#REF!</v>
      </c>
      <c r="H299" s="823"/>
      <c r="I299" s="823"/>
      <c r="J299" s="823" t="e">
        <f t="shared" si="56"/>
        <v>#REF!</v>
      </c>
      <c r="K299" s="823"/>
      <c r="L299" s="823"/>
      <c r="M299" s="823" t="e">
        <f t="shared" si="57"/>
        <v>#REF!</v>
      </c>
      <c r="N299" s="823" t="e">
        <f>#REF!+#REF!+K299+H299+F299</f>
        <v>#REF!</v>
      </c>
      <c r="O299" s="823" t="e">
        <f t="shared" si="58"/>
        <v>#REF!</v>
      </c>
      <c r="P299" s="823" t="e">
        <f>Develop!K189</f>
        <v>#REF!</v>
      </c>
      <c r="Q299" s="823" t="e">
        <f t="shared" si="59"/>
        <v>#REF!</v>
      </c>
      <c r="R299" s="823" t="e">
        <f t="shared" si="60"/>
        <v>#REF!</v>
      </c>
      <c r="S299" s="823" t="e">
        <f t="shared" si="53"/>
        <v>#REF!</v>
      </c>
    </row>
    <row r="300" spans="1:19" hidden="1" x14ac:dyDescent="0.25">
      <c r="A300" s="821"/>
      <c r="B300" s="821" t="s">
        <v>366</v>
      </c>
      <c r="C300" s="825" t="e">
        <f>#REF!</f>
        <v>#REF!</v>
      </c>
      <c r="D300" s="822" t="s">
        <v>1200</v>
      </c>
      <c r="E300" s="823"/>
      <c r="F300" s="823">
        <f t="shared" si="54"/>
        <v>0</v>
      </c>
      <c r="G300" s="823" t="e">
        <f t="shared" si="55"/>
        <v>#REF!</v>
      </c>
      <c r="H300" s="823"/>
      <c r="I300" s="823"/>
      <c r="J300" s="823" t="e">
        <f t="shared" si="56"/>
        <v>#REF!</v>
      </c>
      <c r="K300" s="823"/>
      <c r="L300" s="823"/>
      <c r="M300" s="823" t="e">
        <f t="shared" si="57"/>
        <v>#REF!</v>
      </c>
      <c r="N300" s="823" t="e">
        <f>#REF!+#REF!+K300+H300+F300</f>
        <v>#REF!</v>
      </c>
      <c r="O300" s="823" t="e">
        <f t="shared" si="58"/>
        <v>#REF!</v>
      </c>
      <c r="P300" s="823" t="e">
        <f>Develop!K190</f>
        <v>#REF!</v>
      </c>
      <c r="Q300" s="823" t="e">
        <f t="shared" si="59"/>
        <v>#REF!</v>
      </c>
      <c r="R300" s="823" t="e">
        <f t="shared" si="60"/>
        <v>#REF!</v>
      </c>
      <c r="S300" s="823" t="e">
        <f t="shared" si="53"/>
        <v>#REF!</v>
      </c>
    </row>
    <row r="301" spans="1:19" hidden="1" x14ac:dyDescent="0.25">
      <c r="A301" s="821"/>
      <c r="B301" s="821" t="s">
        <v>154</v>
      </c>
      <c r="C301" s="825" t="e">
        <f>#REF!</f>
        <v>#REF!</v>
      </c>
      <c r="D301" s="822" t="s">
        <v>1200</v>
      </c>
      <c r="E301" s="823"/>
      <c r="F301" s="823">
        <f t="shared" si="54"/>
        <v>0</v>
      </c>
      <c r="G301" s="823" t="e">
        <f t="shared" si="55"/>
        <v>#REF!</v>
      </c>
      <c r="H301" s="823"/>
      <c r="I301" s="823"/>
      <c r="J301" s="823" t="e">
        <f t="shared" si="56"/>
        <v>#REF!</v>
      </c>
      <c r="K301" s="823"/>
      <c r="L301" s="823"/>
      <c r="M301" s="823" t="e">
        <f t="shared" si="57"/>
        <v>#REF!</v>
      </c>
      <c r="N301" s="823" t="e">
        <f>#REF!+#REF!+K301+H301+F301</f>
        <v>#REF!</v>
      </c>
      <c r="O301" s="823" t="e">
        <f t="shared" si="58"/>
        <v>#REF!</v>
      </c>
      <c r="P301" s="823" t="e">
        <f>Develop!K191</f>
        <v>#REF!</v>
      </c>
      <c r="Q301" s="823" t="e">
        <f t="shared" si="59"/>
        <v>#REF!</v>
      </c>
      <c r="R301" s="823" t="e">
        <f t="shared" si="60"/>
        <v>#REF!</v>
      </c>
      <c r="S301" s="823" t="e">
        <f t="shared" si="53"/>
        <v>#REF!</v>
      </c>
    </row>
    <row r="302" spans="1:19" hidden="1" x14ac:dyDescent="0.25">
      <c r="A302" s="821"/>
      <c r="B302" s="821" t="s">
        <v>315</v>
      </c>
      <c r="C302" s="825" t="e">
        <f>#REF!</f>
        <v>#REF!</v>
      </c>
      <c r="D302" s="822" t="s">
        <v>1200</v>
      </c>
      <c r="E302" s="823"/>
      <c r="F302" s="823">
        <f t="shared" si="54"/>
        <v>0</v>
      </c>
      <c r="G302" s="823" t="e">
        <f t="shared" si="55"/>
        <v>#REF!</v>
      </c>
      <c r="H302" s="823"/>
      <c r="I302" s="823"/>
      <c r="J302" s="823" t="e">
        <f t="shared" si="56"/>
        <v>#REF!</v>
      </c>
      <c r="K302" s="823"/>
      <c r="L302" s="823"/>
      <c r="M302" s="823" t="e">
        <f t="shared" si="57"/>
        <v>#REF!</v>
      </c>
      <c r="N302" s="823" t="e">
        <f>#REF!+#REF!+K302+H302+F302</f>
        <v>#REF!</v>
      </c>
      <c r="O302" s="823" t="e">
        <f t="shared" si="58"/>
        <v>#REF!</v>
      </c>
      <c r="P302" s="823" t="e">
        <f>Develop!K192</f>
        <v>#REF!</v>
      </c>
      <c r="Q302" s="823" t="e">
        <f t="shared" si="59"/>
        <v>#REF!</v>
      </c>
      <c r="R302" s="823" t="e">
        <f t="shared" si="60"/>
        <v>#REF!</v>
      </c>
      <c r="S302" s="823" t="e">
        <f t="shared" si="53"/>
        <v>#REF!</v>
      </c>
    </row>
    <row r="303" spans="1:19" hidden="1" x14ac:dyDescent="0.25">
      <c r="A303" s="821"/>
      <c r="B303" s="821" t="s">
        <v>1743</v>
      </c>
      <c r="C303" s="825" t="e">
        <f>#REF!</f>
        <v>#REF!</v>
      </c>
      <c r="D303" s="822" t="s">
        <v>1200</v>
      </c>
      <c r="E303" s="823"/>
      <c r="F303" s="823">
        <f t="shared" si="54"/>
        <v>0</v>
      </c>
      <c r="G303" s="823" t="e">
        <f t="shared" si="55"/>
        <v>#REF!</v>
      </c>
      <c r="H303" s="823"/>
      <c r="I303" s="823"/>
      <c r="J303" s="823" t="e">
        <f t="shared" si="56"/>
        <v>#REF!</v>
      </c>
      <c r="K303" s="823"/>
      <c r="L303" s="823"/>
      <c r="M303" s="823" t="e">
        <f t="shared" si="57"/>
        <v>#REF!</v>
      </c>
      <c r="N303" s="823" t="e">
        <f>#REF!+#REF!+K303+H303+F303</f>
        <v>#REF!</v>
      </c>
      <c r="O303" s="823" t="e">
        <f t="shared" si="58"/>
        <v>#REF!</v>
      </c>
      <c r="P303" s="823" t="e">
        <f>Develop!K193</f>
        <v>#REF!</v>
      </c>
      <c r="Q303" s="823" t="e">
        <f t="shared" si="59"/>
        <v>#REF!</v>
      </c>
      <c r="R303" s="823" t="e">
        <f t="shared" si="60"/>
        <v>#REF!</v>
      </c>
      <c r="S303" s="823" t="e">
        <f t="shared" si="53"/>
        <v>#REF!</v>
      </c>
    </row>
    <row r="304" spans="1:19" hidden="1" x14ac:dyDescent="0.25">
      <c r="A304" s="821"/>
      <c r="B304" s="821" t="s">
        <v>1744</v>
      </c>
      <c r="C304" s="825" t="e">
        <f>#REF!</f>
        <v>#REF!</v>
      </c>
      <c r="D304" s="822" t="s">
        <v>1200</v>
      </c>
      <c r="E304" s="823"/>
      <c r="F304" s="823">
        <f t="shared" si="54"/>
        <v>0</v>
      </c>
      <c r="G304" s="823" t="e">
        <f t="shared" si="55"/>
        <v>#REF!</v>
      </c>
      <c r="H304" s="823"/>
      <c r="I304" s="823"/>
      <c r="J304" s="823" t="e">
        <f t="shared" si="56"/>
        <v>#REF!</v>
      </c>
      <c r="K304" s="823"/>
      <c r="L304" s="823"/>
      <c r="M304" s="823" t="e">
        <f t="shared" si="57"/>
        <v>#REF!</v>
      </c>
      <c r="N304" s="823" t="e">
        <f>#REF!+#REF!+K304+H304+F304</f>
        <v>#REF!</v>
      </c>
      <c r="O304" s="823" t="e">
        <f t="shared" si="58"/>
        <v>#REF!</v>
      </c>
      <c r="P304" s="823" t="e">
        <f>Develop!K194</f>
        <v>#REF!</v>
      </c>
      <c r="Q304" s="823" t="e">
        <f t="shared" si="59"/>
        <v>#REF!</v>
      </c>
      <c r="R304" s="823" t="e">
        <f t="shared" si="60"/>
        <v>#REF!</v>
      </c>
      <c r="S304" s="823" t="e">
        <f t="shared" si="53"/>
        <v>#REF!</v>
      </c>
    </row>
    <row r="305" spans="1:19" hidden="1" x14ac:dyDescent="0.25">
      <c r="A305" s="821"/>
      <c r="B305" s="821" t="s">
        <v>1141</v>
      </c>
      <c r="C305" s="825" t="e">
        <f>#REF!</f>
        <v>#REF!</v>
      </c>
      <c r="D305" s="822" t="s">
        <v>1200</v>
      </c>
      <c r="E305" s="823"/>
      <c r="F305" s="823">
        <f t="shared" si="54"/>
        <v>0</v>
      </c>
      <c r="G305" s="823" t="e">
        <f t="shared" si="55"/>
        <v>#REF!</v>
      </c>
      <c r="H305" s="823"/>
      <c r="I305" s="823"/>
      <c r="J305" s="823" t="e">
        <f t="shared" si="56"/>
        <v>#REF!</v>
      </c>
      <c r="K305" s="823"/>
      <c r="L305" s="823"/>
      <c r="M305" s="823" t="e">
        <f t="shared" si="57"/>
        <v>#REF!</v>
      </c>
      <c r="N305" s="823" t="e">
        <f>#REF!+#REF!+K305+H305+F305</f>
        <v>#REF!</v>
      </c>
      <c r="O305" s="823" t="e">
        <f t="shared" si="58"/>
        <v>#REF!</v>
      </c>
      <c r="P305" s="823" t="e">
        <f>Develop!K195</f>
        <v>#REF!</v>
      </c>
      <c r="Q305" s="823" t="e">
        <f t="shared" si="59"/>
        <v>#REF!</v>
      </c>
      <c r="R305" s="823" t="e">
        <f t="shared" si="60"/>
        <v>#REF!</v>
      </c>
      <c r="S305" s="823" t="e">
        <f t="shared" si="53"/>
        <v>#REF!</v>
      </c>
    </row>
    <row r="306" spans="1:19" hidden="1" x14ac:dyDescent="0.25">
      <c r="A306" s="821"/>
      <c r="B306" s="821" t="s">
        <v>1142</v>
      </c>
      <c r="C306" s="825" t="e">
        <f>#REF!</f>
        <v>#REF!</v>
      </c>
      <c r="D306" s="822" t="s">
        <v>1200</v>
      </c>
      <c r="E306" s="823"/>
      <c r="F306" s="823">
        <f t="shared" si="54"/>
        <v>0</v>
      </c>
      <c r="G306" s="823" t="e">
        <f t="shared" si="55"/>
        <v>#REF!</v>
      </c>
      <c r="H306" s="823"/>
      <c r="I306" s="823"/>
      <c r="J306" s="823" t="e">
        <f t="shared" si="56"/>
        <v>#REF!</v>
      </c>
      <c r="K306" s="823"/>
      <c r="L306" s="823"/>
      <c r="M306" s="823" t="e">
        <f t="shared" si="57"/>
        <v>#REF!</v>
      </c>
      <c r="N306" s="823" t="e">
        <f>#REF!+#REF!+K306+H306+F306</f>
        <v>#REF!</v>
      </c>
      <c r="O306" s="823" t="e">
        <f t="shared" si="58"/>
        <v>#REF!</v>
      </c>
      <c r="P306" s="823" t="e">
        <f>Develop!K196</f>
        <v>#REF!</v>
      </c>
      <c r="Q306" s="823" t="e">
        <f t="shared" si="59"/>
        <v>#REF!</v>
      </c>
      <c r="R306" s="823" t="e">
        <f t="shared" si="60"/>
        <v>#REF!</v>
      </c>
      <c r="S306" s="823" t="e">
        <f t="shared" si="53"/>
        <v>#REF!</v>
      </c>
    </row>
    <row r="307" spans="1:19" hidden="1" x14ac:dyDescent="0.25">
      <c r="A307" s="821"/>
      <c r="B307" s="821" t="s">
        <v>142</v>
      </c>
      <c r="C307" s="825" t="e">
        <f>#REF!</f>
        <v>#REF!</v>
      </c>
      <c r="D307" s="822" t="s">
        <v>1200</v>
      </c>
      <c r="E307" s="823"/>
      <c r="F307" s="823">
        <f t="shared" si="54"/>
        <v>0</v>
      </c>
      <c r="G307" s="823" t="e">
        <f t="shared" si="55"/>
        <v>#REF!</v>
      </c>
      <c r="H307" s="823"/>
      <c r="I307" s="823"/>
      <c r="J307" s="823" t="e">
        <f t="shared" si="56"/>
        <v>#REF!</v>
      </c>
      <c r="K307" s="823"/>
      <c r="L307" s="823"/>
      <c r="M307" s="823" t="e">
        <f t="shared" si="57"/>
        <v>#REF!</v>
      </c>
      <c r="N307" s="823" t="e">
        <f>#REF!+#REF!+K307+H307+F307</f>
        <v>#REF!</v>
      </c>
      <c r="O307" s="823" t="e">
        <f t="shared" si="58"/>
        <v>#REF!</v>
      </c>
      <c r="P307" s="823" t="e">
        <f>Develop!K197</f>
        <v>#REF!</v>
      </c>
      <c r="Q307" s="823" t="e">
        <f t="shared" si="59"/>
        <v>#REF!</v>
      </c>
      <c r="R307" s="823" t="e">
        <f t="shared" si="60"/>
        <v>#REF!</v>
      </c>
      <c r="S307" s="823" t="e">
        <f t="shared" si="53"/>
        <v>#REF!</v>
      </c>
    </row>
    <row r="308" spans="1:19" hidden="1" x14ac:dyDescent="0.25">
      <c r="A308" s="821"/>
      <c r="B308" s="821" t="s">
        <v>143</v>
      </c>
      <c r="C308" s="825" t="e">
        <f>#REF!</f>
        <v>#REF!</v>
      </c>
      <c r="D308" s="822" t="s">
        <v>1200</v>
      </c>
      <c r="E308" s="823"/>
      <c r="F308" s="823">
        <f t="shared" si="54"/>
        <v>0</v>
      </c>
      <c r="G308" s="823" t="e">
        <f t="shared" si="55"/>
        <v>#REF!</v>
      </c>
      <c r="H308" s="823"/>
      <c r="I308" s="823"/>
      <c r="J308" s="823" t="e">
        <f t="shared" si="56"/>
        <v>#REF!</v>
      </c>
      <c r="K308" s="823"/>
      <c r="L308" s="823"/>
      <c r="M308" s="823" t="e">
        <f t="shared" si="57"/>
        <v>#REF!</v>
      </c>
      <c r="N308" s="823" t="e">
        <f>#REF!+#REF!+K308+H308+F308</f>
        <v>#REF!</v>
      </c>
      <c r="O308" s="823" t="e">
        <f t="shared" si="58"/>
        <v>#REF!</v>
      </c>
      <c r="P308" s="823" t="e">
        <f>Develop!K198</f>
        <v>#REF!</v>
      </c>
      <c r="Q308" s="823" t="e">
        <f t="shared" si="59"/>
        <v>#REF!</v>
      </c>
      <c r="R308" s="823" t="e">
        <f t="shared" si="60"/>
        <v>#REF!</v>
      </c>
      <c r="S308" s="823" t="e">
        <f t="shared" si="53"/>
        <v>#REF!</v>
      </c>
    </row>
    <row r="309" spans="1:19" hidden="1" x14ac:dyDescent="0.25">
      <c r="A309" s="821"/>
      <c r="B309" s="821" t="s">
        <v>1723</v>
      </c>
      <c r="C309" s="825" t="e">
        <f>#REF!</f>
        <v>#REF!</v>
      </c>
      <c r="D309" s="822" t="s">
        <v>1200</v>
      </c>
      <c r="E309" s="823"/>
      <c r="F309" s="823">
        <f t="shared" si="54"/>
        <v>0</v>
      </c>
      <c r="G309" s="823" t="e">
        <f t="shared" si="55"/>
        <v>#REF!</v>
      </c>
      <c r="H309" s="823"/>
      <c r="I309" s="823"/>
      <c r="J309" s="823" t="e">
        <f t="shared" si="56"/>
        <v>#REF!</v>
      </c>
      <c r="K309" s="823"/>
      <c r="L309" s="823"/>
      <c r="M309" s="823" t="e">
        <f t="shared" si="57"/>
        <v>#REF!</v>
      </c>
      <c r="N309" s="823" t="e">
        <f>#REF!+#REF!+K309+H309+F309</f>
        <v>#REF!</v>
      </c>
      <c r="O309" s="823" t="e">
        <f t="shared" si="58"/>
        <v>#REF!</v>
      </c>
      <c r="P309" s="823" t="e">
        <f>Develop!K199</f>
        <v>#REF!</v>
      </c>
      <c r="Q309" s="823" t="e">
        <f t="shared" si="59"/>
        <v>#REF!</v>
      </c>
      <c r="R309" s="823" t="e">
        <f t="shared" si="60"/>
        <v>#REF!</v>
      </c>
      <c r="S309" s="823" t="e">
        <f t="shared" si="53"/>
        <v>#REF!</v>
      </c>
    </row>
    <row r="310" spans="1:19" hidden="1" x14ac:dyDescent="0.25">
      <c r="A310" s="917"/>
      <c r="B310" s="914" t="s">
        <v>1168</v>
      </c>
      <c r="C310" s="915" t="e">
        <f>#REF!</f>
        <v>#REF!</v>
      </c>
      <c r="D310" s="916" t="s">
        <v>1200</v>
      </c>
      <c r="E310" s="917"/>
      <c r="F310" s="917">
        <f t="shared" si="54"/>
        <v>0</v>
      </c>
      <c r="G310" s="917" t="e">
        <f t="shared" si="55"/>
        <v>#REF!</v>
      </c>
      <c r="H310" s="917"/>
      <c r="I310" s="917"/>
      <c r="J310" s="917" t="e">
        <f t="shared" si="56"/>
        <v>#REF!</v>
      </c>
      <c r="K310" s="917"/>
      <c r="L310" s="917"/>
      <c r="M310" s="917" t="e">
        <f t="shared" si="57"/>
        <v>#REF!</v>
      </c>
      <c r="N310" s="917" t="e">
        <f>#REF!+#REF!+K310+H310+F310</f>
        <v>#REF!</v>
      </c>
      <c r="O310" s="917" t="e">
        <f t="shared" si="58"/>
        <v>#REF!</v>
      </c>
      <c r="P310" s="917" t="e">
        <f>Develop!K200</f>
        <v>#REF!</v>
      </c>
      <c r="Q310" s="917" t="e">
        <f t="shared" si="59"/>
        <v>#REF!</v>
      </c>
      <c r="R310" s="917" t="e">
        <f t="shared" si="60"/>
        <v>#REF!</v>
      </c>
      <c r="S310" s="917" t="e">
        <f t="shared" si="53"/>
        <v>#REF!</v>
      </c>
    </row>
    <row r="311" spans="1:19" ht="51" x14ac:dyDescent="0.25">
      <c r="A311" s="820">
        <v>24</v>
      </c>
      <c r="B311" s="821" t="s">
        <v>155</v>
      </c>
      <c r="C311" s="1488">
        <f>[1]Data!$K$1191</f>
        <v>60.9</v>
      </c>
      <c r="D311" s="867" t="s">
        <v>237</v>
      </c>
      <c r="E311" s="954">
        <f>'SI 2 in 1 ALIYAR '!H370</f>
        <v>852.1</v>
      </c>
      <c r="F311" s="954">
        <f>E311</f>
        <v>852.1</v>
      </c>
      <c r="G311" s="954">
        <f t="shared" si="55"/>
        <v>51892.89</v>
      </c>
      <c r="H311" s="1371">
        <f>'PC 12 IN 1'!H226</f>
        <v>3657.15</v>
      </c>
      <c r="I311" s="1371">
        <f>H311*2</f>
        <v>7314.3</v>
      </c>
      <c r="J311" s="1371">
        <f>I311*C311</f>
        <v>445440.87</v>
      </c>
      <c r="K311" s="960">
        <f>'4 IN 1 PCHC Aliyar'!H459</f>
        <v>1219.0999999999999</v>
      </c>
      <c r="L311" s="960">
        <f>K311*3</f>
        <v>3657.3</v>
      </c>
      <c r="M311" s="960">
        <f>L311*C311</f>
        <v>222729.57</v>
      </c>
      <c r="N311" s="823">
        <f>F311+I311+L311</f>
        <v>11823.7</v>
      </c>
      <c r="O311" s="823">
        <f t="shared" si="58"/>
        <v>720063.33</v>
      </c>
      <c r="P311" s="823"/>
      <c r="Q311" s="823">
        <f t="shared" si="59"/>
        <v>0</v>
      </c>
      <c r="R311" s="1390">
        <f>P311+N311</f>
        <v>11823.7</v>
      </c>
      <c r="S311" s="823">
        <f t="shared" si="53"/>
        <v>720063.33</v>
      </c>
    </row>
    <row r="312" spans="1:19" ht="34.5" customHeight="1" x14ac:dyDescent="0.25">
      <c r="A312" s="820">
        <v>25</v>
      </c>
      <c r="B312" s="821" t="s">
        <v>156</v>
      </c>
      <c r="C312" s="1488">
        <f>[1]Data!$K$1194</f>
        <v>9.6</v>
      </c>
      <c r="D312" s="867" t="s">
        <v>1200</v>
      </c>
      <c r="E312" s="954">
        <f>'SI 2 in 1 ALIYAR '!H374</f>
        <v>36</v>
      </c>
      <c r="F312" s="954">
        <f>E312</f>
        <v>36</v>
      </c>
      <c r="G312" s="954">
        <f t="shared" si="55"/>
        <v>345.6</v>
      </c>
      <c r="H312" s="1371">
        <f>'PC 12 IN 1'!H230</f>
        <v>216</v>
      </c>
      <c r="I312" s="1371">
        <f>H312*2</f>
        <v>432</v>
      </c>
      <c r="J312" s="1371">
        <f>I312*C312</f>
        <v>4147.2</v>
      </c>
      <c r="K312" s="960">
        <f>'4 IN 1 PCHC Aliyar'!H462</f>
        <v>72</v>
      </c>
      <c r="L312" s="960">
        <f>K312*3</f>
        <v>216</v>
      </c>
      <c r="M312" s="960">
        <f>L312*C312</f>
        <v>2073.6</v>
      </c>
      <c r="N312" s="823">
        <f>F312+I312+L312</f>
        <v>684</v>
      </c>
      <c r="O312" s="823">
        <f t="shared" si="58"/>
        <v>6566.4</v>
      </c>
      <c r="P312" s="823"/>
      <c r="Q312" s="823">
        <f t="shared" si="59"/>
        <v>0</v>
      </c>
      <c r="R312" s="1390">
        <f>P312+N312</f>
        <v>684</v>
      </c>
      <c r="S312" s="823">
        <f t="shared" si="53"/>
        <v>6566.4</v>
      </c>
    </row>
    <row r="313" spans="1:19" ht="34.5" customHeight="1" x14ac:dyDescent="0.25">
      <c r="A313" s="820">
        <v>26</v>
      </c>
      <c r="B313" s="821" t="s">
        <v>157</v>
      </c>
      <c r="C313" s="1488">
        <f>[1]Data!$K$204</f>
        <v>4273.6499999999996</v>
      </c>
      <c r="D313" s="867" t="s">
        <v>1050</v>
      </c>
      <c r="E313" s="954">
        <f>'SI 2 in 1 ALIYAR '!H386</f>
        <v>5.2</v>
      </c>
      <c r="F313" s="954">
        <f>E313</f>
        <v>5.2</v>
      </c>
      <c r="G313" s="954">
        <f t="shared" si="55"/>
        <v>22222.98</v>
      </c>
      <c r="H313" s="1371">
        <f>'PC 12 IN 1'!H241</f>
        <v>13.3</v>
      </c>
      <c r="I313" s="1371">
        <f>H313*2</f>
        <v>26.6</v>
      </c>
      <c r="J313" s="1371">
        <f>I313*C313</f>
        <v>113679.09</v>
      </c>
      <c r="K313" s="960">
        <f>'4 IN 1 PCHC Aliyar'!G475</f>
        <v>4.5</v>
      </c>
      <c r="L313" s="960">
        <f>K313*3</f>
        <v>13.5</v>
      </c>
      <c r="M313" s="960">
        <f>L313*C313</f>
        <v>57694.28</v>
      </c>
      <c r="N313" s="823">
        <f>F313+I313+L313</f>
        <v>45.3</v>
      </c>
      <c r="O313" s="823">
        <f t="shared" si="58"/>
        <v>193596.35</v>
      </c>
      <c r="P313" s="823"/>
      <c r="Q313" s="823">
        <f t="shared" si="59"/>
        <v>0</v>
      </c>
      <c r="R313" s="1390">
        <f>P313+N313</f>
        <v>45.3</v>
      </c>
      <c r="S313" s="823">
        <f t="shared" si="53"/>
        <v>193596.35</v>
      </c>
    </row>
    <row r="314" spans="1:19" ht="76.5" hidden="1" x14ac:dyDescent="0.25">
      <c r="A314" s="892">
        <v>27.1</v>
      </c>
      <c r="B314" s="893" t="s">
        <v>272</v>
      </c>
      <c r="C314" s="897" t="e">
        <f>ROUND(#REF!,2)</f>
        <v>#REF!</v>
      </c>
      <c r="D314" s="895" t="s">
        <v>1050</v>
      </c>
      <c r="E314" s="896"/>
      <c r="F314" s="896">
        <f t="shared" si="54"/>
        <v>0</v>
      </c>
      <c r="G314" s="896" t="e">
        <f t="shared" si="55"/>
        <v>#REF!</v>
      </c>
      <c r="H314" s="896"/>
      <c r="I314" s="896"/>
      <c r="J314" s="896" t="e">
        <f t="shared" si="56"/>
        <v>#REF!</v>
      </c>
      <c r="K314" s="896"/>
      <c r="L314" s="896"/>
      <c r="M314" s="896" t="e">
        <f t="shared" si="57"/>
        <v>#REF!</v>
      </c>
      <c r="N314" s="896" t="e">
        <f>#REF!+#REF!+K314+H314+F314</f>
        <v>#REF!</v>
      </c>
      <c r="O314" s="896" t="e">
        <f t="shared" si="58"/>
        <v>#REF!</v>
      </c>
      <c r="P314" s="896" t="e">
        <f>Develop!K204</f>
        <v>#REF!</v>
      </c>
      <c r="Q314" s="896" t="e">
        <f t="shared" si="59"/>
        <v>#REF!</v>
      </c>
      <c r="R314" s="896" t="e">
        <f t="shared" si="60"/>
        <v>#REF!</v>
      </c>
      <c r="S314" s="896" t="e">
        <f t="shared" si="53"/>
        <v>#REF!</v>
      </c>
    </row>
    <row r="315" spans="1:19" ht="76.5" hidden="1" x14ac:dyDescent="0.25">
      <c r="A315" s="820">
        <v>27.2</v>
      </c>
      <c r="B315" s="821" t="s">
        <v>2423</v>
      </c>
      <c r="C315" s="825" t="e">
        <f>ROUND(#REF!,2)</f>
        <v>#REF!</v>
      </c>
      <c r="D315" s="822" t="s">
        <v>1050</v>
      </c>
      <c r="E315" s="823"/>
      <c r="F315" s="823">
        <f t="shared" si="54"/>
        <v>0</v>
      </c>
      <c r="G315" s="823" t="e">
        <f t="shared" si="55"/>
        <v>#REF!</v>
      </c>
      <c r="H315" s="823"/>
      <c r="I315" s="823"/>
      <c r="J315" s="823" t="e">
        <f t="shared" si="56"/>
        <v>#REF!</v>
      </c>
      <c r="K315" s="823"/>
      <c r="L315" s="823"/>
      <c r="M315" s="823" t="e">
        <f t="shared" si="57"/>
        <v>#REF!</v>
      </c>
      <c r="N315" s="823" t="e">
        <f>#REF!+#REF!+K315+H315+F315</f>
        <v>#REF!</v>
      </c>
      <c r="O315" s="823" t="e">
        <f t="shared" si="58"/>
        <v>#REF!</v>
      </c>
      <c r="P315" s="823" t="e">
        <f>Develop!K205</f>
        <v>#REF!</v>
      </c>
      <c r="Q315" s="823" t="e">
        <f t="shared" si="59"/>
        <v>#REF!</v>
      </c>
      <c r="R315" s="823" t="e">
        <f t="shared" si="60"/>
        <v>#REF!</v>
      </c>
      <c r="S315" s="823" t="e">
        <f t="shared" si="53"/>
        <v>#REF!</v>
      </c>
    </row>
    <row r="316" spans="1:19" ht="76.5" hidden="1" x14ac:dyDescent="0.25">
      <c r="A316" s="820">
        <v>27.3</v>
      </c>
      <c r="B316" s="821" t="s">
        <v>810</v>
      </c>
      <c r="C316" s="825"/>
      <c r="D316" s="822" t="s">
        <v>1050</v>
      </c>
      <c r="E316" s="823"/>
      <c r="F316" s="823">
        <f t="shared" si="54"/>
        <v>0</v>
      </c>
      <c r="G316" s="823">
        <f t="shared" si="55"/>
        <v>0</v>
      </c>
      <c r="H316" s="823"/>
      <c r="I316" s="823"/>
      <c r="J316" s="823">
        <f t="shared" si="56"/>
        <v>0</v>
      </c>
      <c r="K316" s="823"/>
      <c r="L316" s="823"/>
      <c r="M316" s="823">
        <f t="shared" si="57"/>
        <v>0</v>
      </c>
      <c r="N316" s="823" t="e">
        <f>#REF!+#REF!+K316+H316+F316</f>
        <v>#REF!</v>
      </c>
      <c r="O316" s="823" t="e">
        <f t="shared" si="58"/>
        <v>#REF!</v>
      </c>
      <c r="P316" s="823" t="e">
        <f>Develop!K206</f>
        <v>#REF!</v>
      </c>
      <c r="Q316" s="823" t="e">
        <f t="shared" si="59"/>
        <v>#REF!</v>
      </c>
      <c r="R316" s="823" t="e">
        <f t="shared" si="60"/>
        <v>#REF!</v>
      </c>
      <c r="S316" s="823" t="e">
        <f t="shared" si="53"/>
        <v>#REF!</v>
      </c>
    </row>
    <row r="317" spans="1:19" ht="76.5" hidden="1" x14ac:dyDescent="0.25">
      <c r="A317" s="820">
        <v>27.4</v>
      </c>
      <c r="B317" s="821" t="s">
        <v>145</v>
      </c>
      <c r="C317" s="825"/>
      <c r="D317" s="822" t="s">
        <v>1050</v>
      </c>
      <c r="E317" s="823"/>
      <c r="F317" s="823">
        <f t="shared" si="54"/>
        <v>0</v>
      </c>
      <c r="G317" s="823">
        <f t="shared" si="55"/>
        <v>0</v>
      </c>
      <c r="H317" s="823"/>
      <c r="I317" s="823"/>
      <c r="J317" s="823">
        <f t="shared" si="56"/>
        <v>0</v>
      </c>
      <c r="K317" s="823"/>
      <c r="L317" s="823"/>
      <c r="M317" s="823">
        <f t="shared" si="57"/>
        <v>0</v>
      </c>
      <c r="N317" s="823" t="e">
        <f>#REF!+#REF!+K317+H317+F317</f>
        <v>#REF!</v>
      </c>
      <c r="O317" s="823" t="e">
        <f t="shared" si="58"/>
        <v>#REF!</v>
      </c>
      <c r="P317" s="823" t="e">
        <f>Develop!K207</f>
        <v>#REF!</v>
      </c>
      <c r="Q317" s="823" t="e">
        <f t="shared" si="59"/>
        <v>#REF!</v>
      </c>
      <c r="R317" s="823" t="e">
        <f t="shared" si="60"/>
        <v>#REF!</v>
      </c>
      <c r="S317" s="823" t="e">
        <f t="shared" si="53"/>
        <v>#REF!</v>
      </c>
    </row>
    <row r="318" spans="1:19" ht="51" hidden="1" x14ac:dyDescent="0.25">
      <c r="A318" s="820">
        <v>27.5</v>
      </c>
      <c r="B318" s="821" t="s">
        <v>1297</v>
      </c>
      <c r="C318" s="825" t="e">
        <f>ROUND(#REF!,2)</f>
        <v>#REF!</v>
      </c>
      <c r="D318" s="822" t="s">
        <v>1050</v>
      </c>
      <c r="E318" s="823"/>
      <c r="F318" s="823">
        <f t="shared" si="54"/>
        <v>0</v>
      </c>
      <c r="G318" s="823" t="e">
        <f t="shared" si="55"/>
        <v>#REF!</v>
      </c>
      <c r="H318" s="823"/>
      <c r="I318" s="823"/>
      <c r="J318" s="823" t="e">
        <f t="shared" si="56"/>
        <v>#REF!</v>
      </c>
      <c r="K318" s="823"/>
      <c r="L318" s="823"/>
      <c r="M318" s="823" t="e">
        <f t="shared" si="57"/>
        <v>#REF!</v>
      </c>
      <c r="N318" s="823" t="e">
        <f>#REF!+#REF!+K318+H318+F318</f>
        <v>#REF!</v>
      </c>
      <c r="O318" s="823" t="e">
        <f t="shared" si="58"/>
        <v>#REF!</v>
      </c>
      <c r="P318" s="823" t="e">
        <f>Develop!K208</f>
        <v>#REF!</v>
      </c>
      <c r="Q318" s="823" t="e">
        <f t="shared" si="59"/>
        <v>#REF!</v>
      </c>
      <c r="R318" s="823" t="e">
        <f t="shared" si="60"/>
        <v>#REF!</v>
      </c>
      <c r="S318" s="823" t="e">
        <f t="shared" si="53"/>
        <v>#REF!</v>
      </c>
    </row>
    <row r="319" spans="1:19" ht="51" hidden="1" x14ac:dyDescent="0.25">
      <c r="A319" s="913">
        <v>27.6</v>
      </c>
      <c r="B319" s="914" t="s">
        <v>1477</v>
      </c>
      <c r="C319" s="915"/>
      <c r="D319" s="916" t="s">
        <v>1050</v>
      </c>
      <c r="E319" s="917"/>
      <c r="F319" s="917">
        <f t="shared" si="54"/>
        <v>0</v>
      </c>
      <c r="G319" s="917">
        <f t="shared" si="55"/>
        <v>0</v>
      </c>
      <c r="H319" s="917"/>
      <c r="I319" s="917"/>
      <c r="J319" s="917">
        <f t="shared" si="56"/>
        <v>0</v>
      </c>
      <c r="K319" s="917"/>
      <c r="L319" s="917"/>
      <c r="M319" s="917">
        <f t="shared" si="57"/>
        <v>0</v>
      </c>
      <c r="N319" s="917" t="e">
        <f>#REF!+#REF!+K319+H319+F319</f>
        <v>#REF!</v>
      </c>
      <c r="O319" s="917" t="e">
        <f t="shared" si="58"/>
        <v>#REF!</v>
      </c>
      <c r="P319" s="917" t="e">
        <f>Develop!K209</f>
        <v>#REF!</v>
      </c>
      <c r="Q319" s="917" t="e">
        <f t="shared" si="59"/>
        <v>#REF!</v>
      </c>
      <c r="R319" s="917" t="e">
        <f t="shared" si="60"/>
        <v>#REF!</v>
      </c>
      <c r="S319" s="917" t="e">
        <f t="shared" si="53"/>
        <v>#REF!</v>
      </c>
    </row>
    <row r="320" spans="1:19" ht="39.950000000000003" customHeight="1" x14ac:dyDescent="0.25">
      <c r="A320" s="820">
        <v>28</v>
      </c>
      <c r="B320" s="826" t="s">
        <v>3470</v>
      </c>
      <c r="C320" s="1488">
        <f>[1]Data!$K$1213</f>
        <v>410.04</v>
      </c>
      <c r="D320" s="867" t="s">
        <v>1589</v>
      </c>
      <c r="E320" s="954">
        <f>'SI 2 in 1 ALIYAR '!H411</f>
        <v>26.1</v>
      </c>
      <c r="F320" s="954">
        <f>E320</f>
        <v>26.1</v>
      </c>
      <c r="G320" s="954">
        <f>F320*C320</f>
        <v>10702.04</v>
      </c>
      <c r="H320" s="1371">
        <f>'PC 12 IN 1'!H247</f>
        <v>83.8</v>
      </c>
      <c r="I320" s="1371">
        <f>H320*2</f>
        <v>167.6</v>
      </c>
      <c r="J320" s="1371">
        <f>I320*C320</f>
        <v>68722.7</v>
      </c>
      <c r="K320" s="960">
        <f>'4 IN 1 PCHC Aliyar'!H481</f>
        <v>41.2</v>
      </c>
      <c r="L320" s="960">
        <f>K320*3</f>
        <v>123.6</v>
      </c>
      <c r="M320" s="960">
        <f>L320*C320</f>
        <v>50680.94</v>
      </c>
      <c r="N320" s="823">
        <f>F320+I320+L320</f>
        <v>317.3</v>
      </c>
      <c r="O320" s="823">
        <f>N320*C320</f>
        <v>130105.69</v>
      </c>
      <c r="P320" s="823"/>
      <c r="Q320" s="823">
        <f>P320*C320</f>
        <v>0</v>
      </c>
      <c r="R320" s="1390">
        <f>P320+N320</f>
        <v>317.3</v>
      </c>
      <c r="S320" s="823">
        <f>R320*C320</f>
        <v>130105.69</v>
      </c>
    </row>
    <row r="321" spans="1:19" ht="26.25" hidden="1" x14ac:dyDescent="0.25">
      <c r="A321" s="892">
        <v>29.1</v>
      </c>
      <c r="B321" s="898" t="s">
        <v>3533</v>
      </c>
      <c r="C321" s="897"/>
      <c r="D321" s="895" t="s">
        <v>1589</v>
      </c>
      <c r="E321" s="896"/>
      <c r="F321" s="896">
        <f t="shared" si="54"/>
        <v>0</v>
      </c>
      <c r="G321" s="896">
        <f t="shared" si="55"/>
        <v>0</v>
      </c>
      <c r="H321" s="896"/>
      <c r="I321" s="896"/>
      <c r="J321" s="896">
        <f t="shared" si="56"/>
        <v>0</v>
      </c>
      <c r="K321" s="896"/>
      <c r="L321" s="896"/>
      <c r="M321" s="896">
        <f t="shared" si="57"/>
        <v>0</v>
      </c>
      <c r="N321" s="896" t="e">
        <f>#REF!+#REF!+K321+H321+F321</f>
        <v>#REF!</v>
      </c>
      <c r="O321" s="896" t="e">
        <f t="shared" si="58"/>
        <v>#REF!</v>
      </c>
      <c r="P321" s="896" t="e">
        <f>Develop!K211</f>
        <v>#REF!</v>
      </c>
      <c r="Q321" s="896" t="e">
        <f t="shared" si="59"/>
        <v>#REF!</v>
      </c>
      <c r="R321" s="896" t="e">
        <f t="shared" si="60"/>
        <v>#REF!</v>
      </c>
      <c r="S321" s="896" t="e">
        <f t="shared" si="53"/>
        <v>#REF!</v>
      </c>
    </row>
    <row r="322" spans="1:19" ht="26.25" hidden="1" x14ac:dyDescent="0.25">
      <c r="A322" s="820">
        <v>29.2</v>
      </c>
      <c r="B322" s="826" t="s">
        <v>3534</v>
      </c>
      <c r="C322" s="825" t="e">
        <f>ROUND(#REF!,2)</f>
        <v>#REF!</v>
      </c>
      <c r="D322" s="822" t="s">
        <v>1589</v>
      </c>
      <c r="E322" s="823"/>
      <c r="F322" s="823">
        <f t="shared" si="54"/>
        <v>0</v>
      </c>
      <c r="G322" s="823" t="e">
        <f t="shared" si="55"/>
        <v>#REF!</v>
      </c>
      <c r="H322" s="823"/>
      <c r="I322" s="823"/>
      <c r="J322" s="823" t="e">
        <f t="shared" si="56"/>
        <v>#REF!</v>
      </c>
      <c r="K322" s="823"/>
      <c r="L322" s="823"/>
      <c r="M322" s="823" t="e">
        <f t="shared" si="57"/>
        <v>#REF!</v>
      </c>
      <c r="N322" s="823" t="e">
        <f>#REF!+#REF!+K322+H322+F322</f>
        <v>#REF!</v>
      </c>
      <c r="O322" s="823" t="e">
        <f t="shared" si="58"/>
        <v>#REF!</v>
      </c>
      <c r="P322" s="823" t="e">
        <f>Develop!K212</f>
        <v>#REF!</v>
      </c>
      <c r="Q322" s="823" t="e">
        <f t="shared" si="59"/>
        <v>#REF!</v>
      </c>
      <c r="R322" s="823" t="e">
        <f t="shared" si="60"/>
        <v>#REF!</v>
      </c>
      <c r="S322" s="823" t="e">
        <f t="shared" si="53"/>
        <v>#REF!</v>
      </c>
    </row>
    <row r="323" spans="1:19" hidden="1" x14ac:dyDescent="0.25">
      <c r="A323" s="820">
        <v>29.3</v>
      </c>
      <c r="B323" s="821" t="s">
        <v>1478</v>
      </c>
      <c r="C323" s="825" t="e">
        <f>ROUND(#REF!,2)</f>
        <v>#REF!</v>
      </c>
      <c r="D323" s="822" t="s">
        <v>1589</v>
      </c>
      <c r="E323" s="823"/>
      <c r="F323" s="823">
        <f t="shared" si="54"/>
        <v>0</v>
      </c>
      <c r="G323" s="823" t="e">
        <f t="shared" si="55"/>
        <v>#REF!</v>
      </c>
      <c r="H323" s="823"/>
      <c r="I323" s="823"/>
      <c r="J323" s="823" t="e">
        <f t="shared" si="56"/>
        <v>#REF!</v>
      </c>
      <c r="K323" s="823"/>
      <c r="L323" s="823"/>
      <c r="M323" s="823" t="e">
        <f t="shared" si="57"/>
        <v>#REF!</v>
      </c>
      <c r="N323" s="823" t="e">
        <f>#REF!+#REF!+K323+H323+F323</f>
        <v>#REF!</v>
      </c>
      <c r="O323" s="823" t="e">
        <f t="shared" si="58"/>
        <v>#REF!</v>
      </c>
      <c r="P323" s="823" t="e">
        <f>Develop!K213</f>
        <v>#REF!</v>
      </c>
      <c r="Q323" s="823" t="e">
        <f t="shared" si="59"/>
        <v>#REF!</v>
      </c>
      <c r="R323" s="823" t="e">
        <f t="shared" si="60"/>
        <v>#REF!</v>
      </c>
      <c r="S323" s="823" t="e">
        <f t="shared" si="53"/>
        <v>#REF!</v>
      </c>
    </row>
    <row r="324" spans="1:19" hidden="1" x14ac:dyDescent="0.25">
      <c r="A324" s="820">
        <v>29.4</v>
      </c>
      <c r="B324" s="821" t="s">
        <v>1479</v>
      </c>
      <c r="C324" s="825" t="e">
        <f>ROUND(#REF!,2)</f>
        <v>#REF!</v>
      </c>
      <c r="D324" s="822" t="s">
        <v>1589</v>
      </c>
      <c r="E324" s="823"/>
      <c r="F324" s="823">
        <f t="shared" si="54"/>
        <v>0</v>
      </c>
      <c r="G324" s="823" t="e">
        <f t="shared" si="55"/>
        <v>#REF!</v>
      </c>
      <c r="H324" s="823"/>
      <c r="I324" s="823"/>
      <c r="J324" s="823" t="e">
        <f t="shared" si="56"/>
        <v>#REF!</v>
      </c>
      <c r="K324" s="823"/>
      <c r="L324" s="823"/>
      <c r="M324" s="823" t="e">
        <f t="shared" si="57"/>
        <v>#REF!</v>
      </c>
      <c r="N324" s="823" t="e">
        <f>#REF!+#REF!+K324+H324+F324</f>
        <v>#REF!</v>
      </c>
      <c r="O324" s="823" t="e">
        <f t="shared" si="58"/>
        <v>#REF!</v>
      </c>
      <c r="P324" s="823" t="e">
        <f>Develop!K214</f>
        <v>#REF!</v>
      </c>
      <c r="Q324" s="823" t="e">
        <f t="shared" si="59"/>
        <v>#REF!</v>
      </c>
      <c r="R324" s="823" t="e">
        <f t="shared" si="60"/>
        <v>#REF!</v>
      </c>
      <c r="S324" s="823" t="e">
        <f t="shared" si="53"/>
        <v>#REF!</v>
      </c>
    </row>
    <row r="325" spans="1:19" hidden="1" x14ac:dyDescent="0.25">
      <c r="A325" s="913">
        <v>29.5</v>
      </c>
      <c r="B325" s="914" t="s">
        <v>733</v>
      </c>
      <c r="C325" s="915" t="e">
        <f>C323</f>
        <v>#REF!</v>
      </c>
      <c r="D325" s="916" t="s">
        <v>1589</v>
      </c>
      <c r="E325" s="917"/>
      <c r="F325" s="917">
        <f t="shared" si="54"/>
        <v>0</v>
      </c>
      <c r="G325" s="917" t="e">
        <f t="shared" si="55"/>
        <v>#REF!</v>
      </c>
      <c r="H325" s="917"/>
      <c r="I325" s="917"/>
      <c r="J325" s="917" t="e">
        <f t="shared" si="56"/>
        <v>#REF!</v>
      </c>
      <c r="K325" s="917"/>
      <c r="L325" s="917"/>
      <c r="M325" s="917" t="e">
        <f t="shared" si="57"/>
        <v>#REF!</v>
      </c>
      <c r="N325" s="917" t="e">
        <f>#REF!+#REF!+K325+H325+F325</f>
        <v>#REF!</v>
      </c>
      <c r="O325" s="917" t="e">
        <f t="shared" si="58"/>
        <v>#REF!</v>
      </c>
      <c r="P325" s="917" t="e">
        <f>Develop!K215</f>
        <v>#REF!</v>
      </c>
      <c r="Q325" s="917" t="e">
        <f t="shared" si="59"/>
        <v>#REF!</v>
      </c>
      <c r="R325" s="917" t="e">
        <f t="shared" si="60"/>
        <v>#REF!</v>
      </c>
      <c r="S325" s="917" t="e">
        <f t="shared" si="53"/>
        <v>#REF!</v>
      </c>
    </row>
    <row r="326" spans="1:19" ht="39.950000000000003" customHeight="1" x14ac:dyDescent="0.25">
      <c r="A326" s="820">
        <v>30</v>
      </c>
      <c r="B326" s="821" t="s">
        <v>1480</v>
      </c>
      <c r="C326" s="1488">
        <f>[1]Data!$K$1312</f>
        <v>362.6</v>
      </c>
      <c r="D326" s="867" t="s">
        <v>1589</v>
      </c>
      <c r="E326" s="954">
        <f>'SI 2 in 1 ALIYAR '!H420</f>
        <v>28.3</v>
      </c>
      <c r="F326" s="954">
        <f>E326</f>
        <v>28.3</v>
      </c>
      <c r="G326" s="954">
        <f t="shared" si="55"/>
        <v>10261.58</v>
      </c>
      <c r="H326" s="1371">
        <f>'PC 12 IN 1'!H253</f>
        <v>87.6</v>
      </c>
      <c r="I326" s="1371">
        <f>H326*2</f>
        <v>175.2</v>
      </c>
      <c r="J326" s="1371">
        <f>I326*C326</f>
        <v>63527.519999999997</v>
      </c>
      <c r="K326" s="960">
        <f>'4 IN 1 PCHC Aliyar'!H487</f>
        <v>31.6</v>
      </c>
      <c r="L326" s="960">
        <f>K326*3</f>
        <v>94.8</v>
      </c>
      <c r="M326" s="960">
        <f>L326*C326</f>
        <v>34374.480000000003</v>
      </c>
      <c r="N326" s="823">
        <f>F326+I326+L326</f>
        <v>298.3</v>
      </c>
      <c r="O326" s="823">
        <f t="shared" si="58"/>
        <v>108163.58</v>
      </c>
      <c r="P326" s="823"/>
      <c r="Q326" s="823">
        <f t="shared" si="59"/>
        <v>0</v>
      </c>
      <c r="R326" s="1390">
        <f>P326+N326</f>
        <v>298.3</v>
      </c>
      <c r="S326" s="823">
        <f t="shared" si="53"/>
        <v>108163.58</v>
      </c>
    </row>
    <row r="327" spans="1:19" ht="39.950000000000003" customHeight="1" x14ac:dyDescent="0.25">
      <c r="A327" s="820">
        <v>31</v>
      </c>
      <c r="B327" s="821" t="s">
        <v>1481</v>
      </c>
      <c r="C327" s="1488">
        <f>[1]Data!$K$1330</f>
        <v>3592.32</v>
      </c>
      <c r="D327" s="867" t="s">
        <v>1050</v>
      </c>
      <c r="E327" s="954">
        <f>'SI 2 in 1 ALIYAR '!H424</f>
        <v>1.59</v>
      </c>
      <c r="F327" s="954">
        <f>E327</f>
        <v>1.59</v>
      </c>
      <c r="G327" s="954">
        <f t="shared" si="55"/>
        <v>5711.79</v>
      </c>
      <c r="H327" s="1371">
        <f>'PC 12 IN 1'!H258</f>
        <v>13.2</v>
      </c>
      <c r="I327" s="1371">
        <f>H327*2</f>
        <v>26.4</v>
      </c>
      <c r="J327" s="1371">
        <f>I327*C327</f>
        <v>94837.25</v>
      </c>
      <c r="K327" s="960">
        <f>'4 IN 1 PCHC Aliyar'!G493</f>
        <v>5.2</v>
      </c>
      <c r="L327" s="960">
        <f>K327*3</f>
        <v>15.6</v>
      </c>
      <c r="M327" s="960">
        <f>L327*C327</f>
        <v>56040.19</v>
      </c>
      <c r="N327" s="823">
        <f>F327+I327+L327</f>
        <v>43.59</v>
      </c>
      <c r="O327" s="823">
        <f t="shared" si="58"/>
        <v>156589.23000000001</v>
      </c>
      <c r="P327" s="823"/>
      <c r="Q327" s="823">
        <f t="shared" si="59"/>
        <v>0</v>
      </c>
      <c r="R327" s="1390">
        <f>P327+N327</f>
        <v>43.59</v>
      </c>
      <c r="S327" s="823">
        <f t="shared" si="53"/>
        <v>156589.23000000001</v>
      </c>
    </row>
    <row r="328" spans="1:19" ht="51" hidden="1" x14ac:dyDescent="0.25">
      <c r="A328" s="892">
        <v>32</v>
      </c>
      <c r="B328" s="893" t="s">
        <v>486</v>
      </c>
      <c r="C328" s="897"/>
      <c r="D328" s="895" t="s">
        <v>1589</v>
      </c>
      <c r="E328" s="896"/>
      <c r="F328" s="896">
        <f t="shared" si="54"/>
        <v>0</v>
      </c>
      <c r="G328" s="896">
        <f t="shared" si="55"/>
        <v>0</v>
      </c>
      <c r="H328" s="896"/>
      <c r="I328" s="896"/>
      <c r="J328" s="896">
        <f t="shared" si="56"/>
        <v>0</v>
      </c>
      <c r="K328" s="896"/>
      <c r="L328" s="896"/>
      <c r="M328" s="896">
        <f t="shared" si="57"/>
        <v>0</v>
      </c>
      <c r="N328" s="896" t="e">
        <f>#REF!+#REF!+K328+H328+F328</f>
        <v>#REF!</v>
      </c>
      <c r="O328" s="896" t="e">
        <f t="shared" si="58"/>
        <v>#REF!</v>
      </c>
      <c r="P328" s="896" t="e">
        <f>Develop!K218</f>
        <v>#REF!</v>
      </c>
      <c r="Q328" s="896" t="e">
        <f t="shared" si="59"/>
        <v>#REF!</v>
      </c>
      <c r="R328" s="896" t="e">
        <f t="shared" si="60"/>
        <v>#REF!</v>
      </c>
      <c r="S328" s="896" t="e">
        <f t="shared" ref="S328:S390" si="61">R328*C328</f>
        <v>#REF!</v>
      </c>
    </row>
    <row r="329" spans="1:19" ht="51" hidden="1" x14ac:dyDescent="0.25">
      <c r="A329" s="820">
        <v>32.1</v>
      </c>
      <c r="B329" s="821" t="s">
        <v>745</v>
      </c>
      <c r="C329" s="825" t="e">
        <f>ROUND(#REF!,2)</f>
        <v>#REF!</v>
      </c>
      <c r="D329" s="822" t="s">
        <v>1589</v>
      </c>
      <c r="E329" s="823"/>
      <c r="F329" s="823">
        <f t="shared" ref="F329:F392" si="62">E329*8</f>
        <v>0</v>
      </c>
      <c r="G329" s="823" t="e">
        <f t="shared" ref="G329:G392" si="63">F329*C329</f>
        <v>#REF!</v>
      </c>
      <c r="H329" s="823"/>
      <c r="I329" s="823"/>
      <c r="J329" s="823" t="e">
        <f t="shared" ref="J329:J392" si="64">H329*C329</f>
        <v>#REF!</v>
      </c>
      <c r="K329" s="823"/>
      <c r="L329" s="823"/>
      <c r="M329" s="823" t="e">
        <f t="shared" ref="M329:M392" si="65">K329*C329</f>
        <v>#REF!</v>
      </c>
      <c r="N329" s="823" t="e">
        <f>#REF!+#REF!+K329+H329+F329</f>
        <v>#REF!</v>
      </c>
      <c r="O329" s="823" t="e">
        <f t="shared" ref="O329:O392" si="66">N329*C329</f>
        <v>#REF!</v>
      </c>
      <c r="P329" s="823" t="e">
        <f>Develop!K219</f>
        <v>#REF!</v>
      </c>
      <c r="Q329" s="823" t="e">
        <f t="shared" ref="Q329:Q392" si="67">P329*C329</f>
        <v>#REF!</v>
      </c>
      <c r="R329" s="823" t="e">
        <f t="shared" ref="R329:R392" si="68">N329+P329</f>
        <v>#REF!</v>
      </c>
      <c r="S329" s="823" t="e">
        <f t="shared" si="61"/>
        <v>#REF!</v>
      </c>
    </row>
    <row r="330" spans="1:19" ht="51" hidden="1" x14ac:dyDescent="0.25">
      <c r="A330" s="913">
        <v>32.200000000000003</v>
      </c>
      <c r="B330" s="914" t="s">
        <v>744</v>
      </c>
      <c r="C330" s="915"/>
      <c r="D330" s="916" t="s">
        <v>1589</v>
      </c>
      <c r="E330" s="917"/>
      <c r="F330" s="917">
        <f t="shared" si="62"/>
        <v>0</v>
      </c>
      <c r="G330" s="917">
        <f t="shared" si="63"/>
        <v>0</v>
      </c>
      <c r="H330" s="917"/>
      <c r="I330" s="917"/>
      <c r="J330" s="917">
        <f t="shared" si="64"/>
        <v>0</v>
      </c>
      <c r="K330" s="917"/>
      <c r="L330" s="917"/>
      <c r="M330" s="917">
        <f t="shared" si="65"/>
        <v>0</v>
      </c>
      <c r="N330" s="917" t="e">
        <f>#REF!+#REF!+K330+H330+F330</f>
        <v>#REF!</v>
      </c>
      <c r="O330" s="917" t="e">
        <f t="shared" si="66"/>
        <v>#REF!</v>
      </c>
      <c r="P330" s="917" t="e">
        <f>Develop!K220</f>
        <v>#REF!</v>
      </c>
      <c r="Q330" s="917" t="e">
        <f t="shared" si="67"/>
        <v>#REF!</v>
      </c>
      <c r="R330" s="917" t="e">
        <f t="shared" si="68"/>
        <v>#REF!</v>
      </c>
      <c r="S330" s="917" t="e">
        <f t="shared" si="61"/>
        <v>#REF!</v>
      </c>
    </row>
    <row r="331" spans="1:19" ht="39.950000000000003" customHeight="1" x14ac:dyDescent="0.25">
      <c r="A331" s="820">
        <v>33</v>
      </c>
      <c r="B331" s="821" t="s">
        <v>881</v>
      </c>
      <c r="C331" s="1488">
        <f>[1]Data!$K$1400</f>
        <v>203.07</v>
      </c>
      <c r="D331" s="867" t="s">
        <v>1589</v>
      </c>
      <c r="E331" s="954">
        <f>'SI 2 in 1 ALIYAR '!H533</f>
        <v>1268.3</v>
      </c>
      <c r="F331" s="954">
        <f t="shared" ref="F331:F338" si="69">E331</f>
        <v>1268.3</v>
      </c>
      <c r="G331" s="954">
        <f t="shared" si="63"/>
        <v>257553.68</v>
      </c>
      <c r="H331" s="1371">
        <f>'PC 12 IN 1'!H359</f>
        <v>4093</v>
      </c>
      <c r="I331" s="1371">
        <f t="shared" ref="I331:I338" si="70">H331*2</f>
        <v>8186</v>
      </c>
      <c r="J331" s="1371">
        <f t="shared" ref="J331:J338" si="71">I331*C331</f>
        <v>1662331.02</v>
      </c>
      <c r="K331" s="960">
        <f>'4 IN 1 PCHC Aliyar'!G591</f>
        <v>1300.5999999999999</v>
      </c>
      <c r="L331" s="960">
        <f t="shared" ref="L331:L338" si="72">K331*3</f>
        <v>3901.8</v>
      </c>
      <c r="M331" s="960">
        <f t="shared" ref="M331:M338" si="73">L331*C331</f>
        <v>792338.53</v>
      </c>
      <c r="N331" s="823">
        <f t="shared" ref="N331:N338" si="74">F331+I331+L331</f>
        <v>13356.1</v>
      </c>
      <c r="O331" s="823">
        <f t="shared" si="66"/>
        <v>2712223.23</v>
      </c>
      <c r="P331" s="823">
        <f>Develop!K46</f>
        <v>153.6</v>
      </c>
      <c r="Q331" s="823">
        <f t="shared" si="67"/>
        <v>31191.55</v>
      </c>
      <c r="R331" s="1390">
        <f t="shared" ref="R331:R338" si="75">P331+N331</f>
        <v>13509.7</v>
      </c>
      <c r="S331" s="823">
        <f t="shared" si="61"/>
        <v>2743414.78</v>
      </c>
    </row>
    <row r="332" spans="1:19" ht="39.950000000000003" customHeight="1" x14ac:dyDescent="0.25">
      <c r="A332" s="820">
        <v>34</v>
      </c>
      <c r="B332" s="821" t="s">
        <v>882</v>
      </c>
      <c r="C332" s="1488">
        <f>[1]Data!$K$1414</f>
        <v>208.91</v>
      </c>
      <c r="D332" s="867" t="s">
        <v>1589</v>
      </c>
      <c r="E332" s="954">
        <f>'SI 2 in 1 ALIYAR '!H541</f>
        <v>31.9</v>
      </c>
      <c r="F332" s="954">
        <f t="shared" si="69"/>
        <v>31.9</v>
      </c>
      <c r="G332" s="954">
        <f t="shared" si="63"/>
        <v>6664.23</v>
      </c>
      <c r="H332" s="1371">
        <f>'PC 12 IN 1'!H370</f>
        <v>163.69999999999999</v>
      </c>
      <c r="I332" s="1371">
        <f t="shared" si="70"/>
        <v>327.39999999999998</v>
      </c>
      <c r="J332" s="1371">
        <f t="shared" si="71"/>
        <v>68397.13</v>
      </c>
      <c r="K332" s="960">
        <f>'4 IN 1 PCHC Aliyar'!G601</f>
        <v>99.1</v>
      </c>
      <c r="L332" s="960">
        <f t="shared" si="72"/>
        <v>297.3</v>
      </c>
      <c r="M332" s="960">
        <f t="shared" si="73"/>
        <v>62108.94</v>
      </c>
      <c r="N332" s="823">
        <f t="shared" si="74"/>
        <v>656.6</v>
      </c>
      <c r="O332" s="823">
        <f t="shared" si="66"/>
        <v>137170.31</v>
      </c>
      <c r="P332" s="823"/>
      <c r="Q332" s="823">
        <f t="shared" si="67"/>
        <v>0</v>
      </c>
      <c r="R332" s="1390">
        <f t="shared" si="75"/>
        <v>656.6</v>
      </c>
      <c r="S332" s="823">
        <f t="shared" si="61"/>
        <v>137170.31</v>
      </c>
    </row>
    <row r="333" spans="1:19" ht="60" customHeight="1" x14ac:dyDescent="0.25">
      <c r="A333" s="820">
        <v>35</v>
      </c>
      <c r="B333" s="821" t="s">
        <v>822</v>
      </c>
      <c r="C333" s="1488">
        <f>[1]Data!$K$1426</f>
        <v>230.74</v>
      </c>
      <c r="D333" s="867" t="s">
        <v>1589</v>
      </c>
      <c r="E333" s="954">
        <f>'SI 2 in 1 ALIYAR '!H593</f>
        <v>208.7</v>
      </c>
      <c r="F333" s="954">
        <f t="shared" si="69"/>
        <v>208.7</v>
      </c>
      <c r="G333" s="954">
        <f t="shared" si="63"/>
        <v>48155.44</v>
      </c>
      <c r="H333" s="1371">
        <f>'PC 12 IN 1'!H398</f>
        <v>915.4</v>
      </c>
      <c r="I333" s="1371">
        <f t="shared" si="70"/>
        <v>1830.8</v>
      </c>
      <c r="J333" s="1371">
        <f t="shared" si="71"/>
        <v>422438.79</v>
      </c>
      <c r="K333" s="960">
        <f>'4 IN 1 PCHC Aliyar'!G626</f>
        <v>330.7</v>
      </c>
      <c r="L333" s="960">
        <f t="shared" si="72"/>
        <v>992.1</v>
      </c>
      <c r="M333" s="960">
        <f t="shared" si="73"/>
        <v>228917.15</v>
      </c>
      <c r="N333" s="823">
        <f t="shared" si="74"/>
        <v>3031.6</v>
      </c>
      <c r="O333" s="823">
        <f t="shared" si="66"/>
        <v>699511.38</v>
      </c>
      <c r="P333" s="823"/>
      <c r="Q333" s="823">
        <f t="shared" si="67"/>
        <v>0</v>
      </c>
      <c r="R333" s="1390">
        <f t="shared" si="75"/>
        <v>3031.6</v>
      </c>
      <c r="S333" s="823">
        <f t="shared" si="61"/>
        <v>699511.38</v>
      </c>
    </row>
    <row r="334" spans="1:19" ht="39.950000000000003" customHeight="1" x14ac:dyDescent="0.25">
      <c r="A334" s="820">
        <v>36</v>
      </c>
      <c r="B334" s="826" t="s">
        <v>1498</v>
      </c>
      <c r="C334" s="1488"/>
      <c r="D334" s="867"/>
      <c r="E334" s="954"/>
      <c r="F334" s="954">
        <f t="shared" si="69"/>
        <v>0</v>
      </c>
      <c r="G334" s="954">
        <f t="shared" si="63"/>
        <v>0</v>
      </c>
      <c r="H334" s="1371"/>
      <c r="I334" s="1371">
        <f t="shared" si="70"/>
        <v>0</v>
      </c>
      <c r="J334" s="1371">
        <f t="shared" si="71"/>
        <v>0</v>
      </c>
      <c r="K334" s="960"/>
      <c r="L334" s="960">
        <f t="shared" si="72"/>
        <v>0</v>
      </c>
      <c r="M334" s="960">
        <f t="shared" si="73"/>
        <v>0</v>
      </c>
      <c r="N334" s="823">
        <f t="shared" si="74"/>
        <v>0</v>
      </c>
      <c r="O334" s="823">
        <f t="shared" si="66"/>
        <v>0</v>
      </c>
      <c r="P334" s="823"/>
      <c r="Q334" s="823">
        <f t="shared" si="67"/>
        <v>0</v>
      </c>
      <c r="R334" s="1390">
        <f t="shared" si="75"/>
        <v>0</v>
      </c>
      <c r="S334" s="823">
        <f t="shared" si="61"/>
        <v>0</v>
      </c>
    </row>
    <row r="335" spans="1:19" ht="39.950000000000003" customHeight="1" x14ac:dyDescent="0.25">
      <c r="A335" s="821" t="s">
        <v>852</v>
      </c>
      <c r="B335" s="821" t="s">
        <v>1256</v>
      </c>
      <c r="C335" s="1488">
        <f>[1]Data!$K$1460</f>
        <v>64.09</v>
      </c>
      <c r="D335" s="867" t="s">
        <v>718</v>
      </c>
      <c r="E335" s="954">
        <f>'SI 2 in 1 ALIYAR '!H606</f>
        <v>50</v>
      </c>
      <c r="F335" s="954">
        <f t="shared" si="69"/>
        <v>50</v>
      </c>
      <c r="G335" s="954">
        <f t="shared" si="63"/>
        <v>3204.5</v>
      </c>
      <c r="H335" s="1371">
        <f>'PC 12 IN 1'!H405</f>
        <v>120.6</v>
      </c>
      <c r="I335" s="1371">
        <f t="shared" si="70"/>
        <v>241.2</v>
      </c>
      <c r="J335" s="1371">
        <f t="shared" si="71"/>
        <v>15458.51</v>
      </c>
      <c r="K335" s="960">
        <f>'4 IN 1 PCHC Aliyar'!G633</f>
        <v>53.3</v>
      </c>
      <c r="L335" s="960">
        <f t="shared" si="72"/>
        <v>159.9</v>
      </c>
      <c r="M335" s="960">
        <f t="shared" si="73"/>
        <v>10247.99</v>
      </c>
      <c r="N335" s="823">
        <f t="shared" si="74"/>
        <v>451.1</v>
      </c>
      <c r="O335" s="823">
        <f t="shared" si="66"/>
        <v>28911</v>
      </c>
      <c r="P335" s="823"/>
      <c r="Q335" s="823">
        <f t="shared" si="67"/>
        <v>0</v>
      </c>
      <c r="R335" s="1390">
        <f t="shared" si="75"/>
        <v>451.1</v>
      </c>
      <c r="S335" s="823">
        <f t="shared" si="61"/>
        <v>28911</v>
      </c>
    </row>
    <row r="336" spans="1:19" ht="39.950000000000003" customHeight="1" x14ac:dyDescent="0.25">
      <c r="A336" s="821"/>
      <c r="B336" s="821" t="s">
        <v>1657</v>
      </c>
      <c r="C336" s="1488">
        <f>[1]Data!$K$1472</f>
        <v>41.8</v>
      </c>
      <c r="D336" s="867" t="s">
        <v>718</v>
      </c>
      <c r="E336" s="954">
        <f>'SI 2 in 1 ALIYAR '!H610</f>
        <v>160</v>
      </c>
      <c r="F336" s="954">
        <f t="shared" si="69"/>
        <v>160</v>
      </c>
      <c r="G336" s="954">
        <f t="shared" si="63"/>
        <v>6688</v>
      </c>
      <c r="H336" s="1371">
        <f>'PC 12 IN 1'!H411</f>
        <v>120.6</v>
      </c>
      <c r="I336" s="1371">
        <f t="shared" si="70"/>
        <v>241.2</v>
      </c>
      <c r="J336" s="1371">
        <f t="shared" si="71"/>
        <v>10082.16</v>
      </c>
      <c r="K336" s="960">
        <f>'4 IN 1 PCHC Aliyar'!G639</f>
        <v>202.9</v>
      </c>
      <c r="L336" s="960">
        <f t="shared" si="72"/>
        <v>608.70000000000005</v>
      </c>
      <c r="M336" s="960">
        <f t="shared" si="73"/>
        <v>25443.66</v>
      </c>
      <c r="N336" s="823">
        <f t="shared" si="74"/>
        <v>1009.9</v>
      </c>
      <c r="O336" s="823">
        <f t="shared" si="66"/>
        <v>42213.82</v>
      </c>
      <c r="P336" s="823"/>
      <c r="Q336" s="823">
        <f t="shared" si="67"/>
        <v>0</v>
      </c>
      <c r="R336" s="1390">
        <f t="shared" si="75"/>
        <v>1009.9</v>
      </c>
      <c r="S336" s="823">
        <f t="shared" si="61"/>
        <v>42213.82</v>
      </c>
    </row>
    <row r="337" spans="1:19" ht="39.950000000000003" customHeight="1" x14ac:dyDescent="0.25">
      <c r="A337" s="825"/>
      <c r="B337" s="821" t="s">
        <v>1658</v>
      </c>
      <c r="C337" s="1488">
        <f>[1]Data!$K$1485</f>
        <v>31.26</v>
      </c>
      <c r="D337" s="867" t="s">
        <v>718</v>
      </c>
      <c r="E337" s="954">
        <f>'SI 2 in 1 ALIYAR '!H614</f>
        <v>62</v>
      </c>
      <c r="F337" s="954">
        <f t="shared" si="69"/>
        <v>62</v>
      </c>
      <c r="G337" s="954">
        <f t="shared" si="63"/>
        <v>1938.12</v>
      </c>
      <c r="H337" s="1371">
        <f>'PC 12 IN 1'!H418</f>
        <v>201.2</v>
      </c>
      <c r="I337" s="1371">
        <f t="shared" si="70"/>
        <v>402.4</v>
      </c>
      <c r="J337" s="1371">
        <f t="shared" si="71"/>
        <v>12579.02</v>
      </c>
      <c r="K337" s="960">
        <f>'4 IN 1 PCHC Aliyar'!G646</f>
        <v>96.5</v>
      </c>
      <c r="L337" s="960">
        <f t="shared" si="72"/>
        <v>289.5</v>
      </c>
      <c r="M337" s="960">
        <f t="shared" si="73"/>
        <v>9049.77</v>
      </c>
      <c r="N337" s="823">
        <f t="shared" si="74"/>
        <v>753.9</v>
      </c>
      <c r="O337" s="823">
        <f t="shared" si="66"/>
        <v>23566.91</v>
      </c>
      <c r="P337" s="823"/>
      <c r="Q337" s="823">
        <f t="shared" si="67"/>
        <v>0</v>
      </c>
      <c r="R337" s="1390">
        <f t="shared" si="75"/>
        <v>753.9</v>
      </c>
      <c r="S337" s="823">
        <f t="shared" si="61"/>
        <v>23566.91</v>
      </c>
    </row>
    <row r="338" spans="1:19" ht="39.950000000000003" customHeight="1" x14ac:dyDescent="0.25">
      <c r="A338" s="820">
        <v>37.1</v>
      </c>
      <c r="B338" s="821" t="s">
        <v>3471</v>
      </c>
      <c r="C338" s="1488">
        <f>[1]Data!$K$1498</f>
        <v>35.14</v>
      </c>
      <c r="D338" s="867" t="s">
        <v>1589</v>
      </c>
      <c r="E338" s="954">
        <f>'SI 2 in 1 ALIYAR '!H617</f>
        <v>208.7</v>
      </c>
      <c r="F338" s="954">
        <f t="shared" si="69"/>
        <v>208.7</v>
      </c>
      <c r="G338" s="954">
        <f t="shared" si="63"/>
        <v>7333.72</v>
      </c>
      <c r="H338" s="1371">
        <f>'PC 12 IN 1'!H421</f>
        <v>915.4</v>
      </c>
      <c r="I338" s="1371">
        <f t="shared" si="70"/>
        <v>1830.8</v>
      </c>
      <c r="J338" s="1371">
        <f t="shared" si="71"/>
        <v>64334.31</v>
      </c>
      <c r="K338" s="960">
        <f>'4 IN 1 PCHC Aliyar'!H648</f>
        <v>330.7</v>
      </c>
      <c r="L338" s="960">
        <f t="shared" si="72"/>
        <v>992.1</v>
      </c>
      <c r="M338" s="960">
        <f t="shared" si="73"/>
        <v>34862.39</v>
      </c>
      <c r="N338" s="823">
        <f t="shared" si="74"/>
        <v>3031.6</v>
      </c>
      <c r="O338" s="823">
        <f t="shared" si="66"/>
        <v>106530.42</v>
      </c>
      <c r="P338" s="823"/>
      <c r="Q338" s="823">
        <f t="shared" si="67"/>
        <v>0</v>
      </c>
      <c r="R338" s="1390">
        <f t="shared" si="75"/>
        <v>3031.6</v>
      </c>
      <c r="S338" s="823">
        <f t="shared" si="61"/>
        <v>106530.42</v>
      </c>
    </row>
    <row r="339" spans="1:19" ht="26.25" hidden="1" x14ac:dyDescent="0.25">
      <c r="A339" s="892">
        <v>37.200000000000003</v>
      </c>
      <c r="B339" s="893" t="s">
        <v>3535</v>
      </c>
      <c r="C339" s="897"/>
      <c r="D339" s="895" t="s">
        <v>1589</v>
      </c>
      <c r="E339" s="896"/>
      <c r="F339" s="896">
        <f t="shared" si="62"/>
        <v>0</v>
      </c>
      <c r="G339" s="896">
        <f t="shared" si="63"/>
        <v>0</v>
      </c>
      <c r="H339" s="896"/>
      <c r="I339" s="896"/>
      <c r="J339" s="896">
        <f t="shared" si="64"/>
        <v>0</v>
      </c>
      <c r="K339" s="896"/>
      <c r="L339" s="896"/>
      <c r="M339" s="896">
        <f t="shared" si="65"/>
        <v>0</v>
      </c>
      <c r="N339" s="896" t="e">
        <f>#REF!+#REF!+K339+H339+F339</f>
        <v>#REF!</v>
      </c>
      <c r="O339" s="896" t="e">
        <f t="shared" si="66"/>
        <v>#REF!</v>
      </c>
      <c r="P339" s="896" t="e">
        <f>Develop!K229</f>
        <v>#REF!</v>
      </c>
      <c r="Q339" s="896" t="e">
        <f t="shared" si="67"/>
        <v>#REF!</v>
      </c>
      <c r="R339" s="896" t="e">
        <f t="shared" si="68"/>
        <v>#REF!</v>
      </c>
      <c r="S339" s="896" t="e">
        <f t="shared" si="61"/>
        <v>#REF!</v>
      </c>
    </row>
    <row r="340" spans="1:19" hidden="1" x14ac:dyDescent="0.25">
      <c r="A340" s="820">
        <v>38.1</v>
      </c>
      <c r="B340" s="821" t="s">
        <v>1659</v>
      </c>
      <c r="C340" s="825" t="e">
        <f>ROUND(#REF!,2)</f>
        <v>#REF!</v>
      </c>
      <c r="D340" s="822" t="s">
        <v>1589</v>
      </c>
      <c r="E340" s="823"/>
      <c r="F340" s="823">
        <f t="shared" si="62"/>
        <v>0</v>
      </c>
      <c r="G340" s="823" t="e">
        <f t="shared" si="63"/>
        <v>#REF!</v>
      </c>
      <c r="H340" s="823"/>
      <c r="I340" s="823"/>
      <c r="J340" s="823" t="e">
        <f t="shared" si="64"/>
        <v>#REF!</v>
      </c>
      <c r="K340" s="823"/>
      <c r="L340" s="823"/>
      <c r="M340" s="823" t="e">
        <f t="shared" si="65"/>
        <v>#REF!</v>
      </c>
      <c r="N340" s="823" t="e">
        <f>#REF!+#REF!+K340+H340+F340</f>
        <v>#REF!</v>
      </c>
      <c r="O340" s="823" t="e">
        <f t="shared" si="66"/>
        <v>#REF!</v>
      </c>
      <c r="P340" s="823" t="e">
        <f>Develop!K230</f>
        <v>#REF!</v>
      </c>
      <c r="Q340" s="823" t="e">
        <f t="shared" si="67"/>
        <v>#REF!</v>
      </c>
      <c r="R340" s="823" t="e">
        <f t="shared" si="68"/>
        <v>#REF!</v>
      </c>
      <c r="S340" s="823" t="e">
        <f t="shared" si="61"/>
        <v>#REF!</v>
      </c>
    </row>
    <row r="341" spans="1:19" hidden="1" x14ac:dyDescent="0.25">
      <c r="A341" s="913">
        <v>38.200000000000003</v>
      </c>
      <c r="B341" s="914" t="s">
        <v>32</v>
      </c>
      <c r="C341" s="915" t="e">
        <f>ROUND(#REF!,2)</f>
        <v>#REF!</v>
      </c>
      <c r="D341" s="916" t="s">
        <v>1589</v>
      </c>
      <c r="E341" s="917"/>
      <c r="F341" s="917">
        <f t="shared" si="62"/>
        <v>0</v>
      </c>
      <c r="G341" s="917" t="e">
        <f t="shared" si="63"/>
        <v>#REF!</v>
      </c>
      <c r="H341" s="917"/>
      <c r="I341" s="917"/>
      <c r="J341" s="917" t="e">
        <f t="shared" si="64"/>
        <v>#REF!</v>
      </c>
      <c r="K341" s="917"/>
      <c r="L341" s="917"/>
      <c r="M341" s="917" t="e">
        <f t="shared" si="65"/>
        <v>#REF!</v>
      </c>
      <c r="N341" s="917" t="e">
        <f>#REF!+#REF!+K341+H341+F341</f>
        <v>#REF!</v>
      </c>
      <c r="O341" s="917" t="e">
        <f t="shared" si="66"/>
        <v>#REF!</v>
      </c>
      <c r="P341" s="917" t="e">
        <f>Develop!K231</f>
        <v>#REF!</v>
      </c>
      <c r="Q341" s="917" t="e">
        <f t="shared" si="67"/>
        <v>#REF!</v>
      </c>
      <c r="R341" s="917" t="e">
        <f t="shared" si="68"/>
        <v>#REF!</v>
      </c>
      <c r="S341" s="917" t="e">
        <f t="shared" si="61"/>
        <v>#REF!</v>
      </c>
    </row>
    <row r="342" spans="1:19" ht="39.950000000000003" customHeight="1" x14ac:dyDescent="0.25">
      <c r="A342" s="820">
        <v>39</v>
      </c>
      <c r="B342" s="821" t="s">
        <v>1660</v>
      </c>
      <c r="C342" s="1488">
        <f>[1]Data!$K$1193</f>
        <v>54.5</v>
      </c>
      <c r="D342" s="867" t="s">
        <v>237</v>
      </c>
      <c r="E342" s="954">
        <f>'SI 2 in 1 ALIYAR '!H620</f>
        <v>52.5</v>
      </c>
      <c r="F342" s="954">
        <f>E342</f>
        <v>52.5</v>
      </c>
      <c r="G342" s="954">
        <f t="shared" si="63"/>
        <v>2861.25</v>
      </c>
      <c r="H342" s="1371">
        <f>'PC 12 IN 1'!H427</f>
        <v>624.20000000000005</v>
      </c>
      <c r="I342" s="1371">
        <f>H342*2</f>
        <v>1248.4000000000001</v>
      </c>
      <c r="J342" s="1371">
        <f>I342*C342</f>
        <v>68037.8</v>
      </c>
      <c r="K342" s="960">
        <f>'4 IN 1 PCHC Aliyar'!H655</f>
        <v>289.60000000000002</v>
      </c>
      <c r="L342" s="960">
        <f>K342*3</f>
        <v>868.8</v>
      </c>
      <c r="M342" s="960">
        <f>L342*C342</f>
        <v>47349.599999999999</v>
      </c>
      <c r="N342" s="823">
        <f>F342+I342+L342</f>
        <v>2169.6999999999998</v>
      </c>
      <c r="O342" s="823">
        <f t="shared" si="66"/>
        <v>118248.65</v>
      </c>
      <c r="P342" s="823"/>
      <c r="Q342" s="823">
        <f t="shared" si="67"/>
        <v>0</v>
      </c>
      <c r="R342" s="1390">
        <f>P342+N342</f>
        <v>2169.6999999999998</v>
      </c>
      <c r="S342" s="823">
        <f t="shared" si="61"/>
        <v>118248.65</v>
      </c>
    </row>
    <row r="343" spans="1:19" ht="39.950000000000003" customHeight="1" x14ac:dyDescent="0.25">
      <c r="A343" s="820">
        <v>40</v>
      </c>
      <c r="B343" s="821" t="s">
        <v>1732</v>
      </c>
      <c r="C343" s="1488">
        <f>[1]Data!$K$1540</f>
        <v>197.58</v>
      </c>
      <c r="D343" s="867" t="s">
        <v>1589</v>
      </c>
      <c r="E343" s="954">
        <f>'SI 2 in 1 ALIYAR '!H622</f>
        <v>19.66</v>
      </c>
      <c r="F343" s="954">
        <f>E343</f>
        <v>19.66</v>
      </c>
      <c r="G343" s="954">
        <f t="shared" si="63"/>
        <v>3884.42</v>
      </c>
      <c r="H343" s="1371">
        <f>'PC 12 IN 1'!H432</f>
        <v>118.1</v>
      </c>
      <c r="I343" s="1371">
        <f>H343*2</f>
        <v>236.2</v>
      </c>
      <c r="J343" s="1371">
        <f>I343*C343</f>
        <v>46668.4</v>
      </c>
      <c r="K343" s="960">
        <f>'4 IN 1 PCHC Aliyar'!G661</f>
        <v>43.3</v>
      </c>
      <c r="L343" s="960">
        <f>K343*3</f>
        <v>129.9</v>
      </c>
      <c r="M343" s="960">
        <f>L343*C343</f>
        <v>25665.64</v>
      </c>
      <c r="N343" s="823">
        <f>F343+I343+L343</f>
        <v>385.76</v>
      </c>
      <c r="O343" s="823">
        <f t="shared" si="66"/>
        <v>76218.460000000006</v>
      </c>
      <c r="P343" s="823"/>
      <c r="Q343" s="823">
        <f t="shared" si="67"/>
        <v>0</v>
      </c>
      <c r="R343" s="1390">
        <f>P343+N343</f>
        <v>385.76</v>
      </c>
      <c r="S343" s="823">
        <f t="shared" si="61"/>
        <v>76218.460000000006</v>
      </c>
    </row>
    <row r="344" spans="1:19" ht="39.950000000000003" customHeight="1" x14ac:dyDescent="0.25">
      <c r="A344" s="820">
        <v>41</v>
      </c>
      <c r="B344" s="821" t="s">
        <v>1661</v>
      </c>
      <c r="C344" s="1488">
        <f>[1]Data!$K$1553</f>
        <v>117.35</v>
      </c>
      <c r="D344" s="867" t="s">
        <v>1589</v>
      </c>
      <c r="E344" s="954">
        <f>'SI 2 in 1 ALIYAR '!H635</f>
        <v>55.5</v>
      </c>
      <c r="F344" s="954">
        <f>E344</f>
        <v>55.5</v>
      </c>
      <c r="G344" s="954">
        <f t="shared" si="63"/>
        <v>6512.93</v>
      </c>
      <c r="H344" s="1371">
        <f>'PC 12 IN 1'!H444</f>
        <v>310.39999999999998</v>
      </c>
      <c r="I344" s="1371">
        <f>H344*2</f>
        <v>620.79999999999995</v>
      </c>
      <c r="J344" s="1371">
        <f>I344*C344</f>
        <v>72850.880000000005</v>
      </c>
      <c r="K344" s="960">
        <f>'4 IN 1 PCHC Aliyar'!H672</f>
        <v>104.76</v>
      </c>
      <c r="L344" s="960">
        <f>K344*3</f>
        <v>314.27999999999997</v>
      </c>
      <c r="M344" s="960">
        <f>L344*C344</f>
        <v>36880.76</v>
      </c>
      <c r="N344" s="823">
        <f>F344+I344+L344</f>
        <v>990.58</v>
      </c>
      <c r="O344" s="823">
        <f t="shared" si="66"/>
        <v>116244.56</v>
      </c>
      <c r="P344" s="823"/>
      <c r="Q344" s="823">
        <f t="shared" si="67"/>
        <v>0</v>
      </c>
      <c r="R344" s="1390">
        <f>P344+N344</f>
        <v>990.58</v>
      </c>
      <c r="S344" s="823">
        <f t="shared" si="61"/>
        <v>116244.56</v>
      </c>
    </row>
    <row r="345" spans="1:19" ht="51.75" hidden="1" x14ac:dyDescent="0.25">
      <c r="A345" s="892">
        <v>42</v>
      </c>
      <c r="B345" s="893" t="s">
        <v>3536</v>
      </c>
      <c r="C345" s="897"/>
      <c r="D345" s="895"/>
      <c r="E345" s="896"/>
      <c r="F345" s="896">
        <f t="shared" si="62"/>
        <v>0</v>
      </c>
      <c r="G345" s="896">
        <f t="shared" si="63"/>
        <v>0</v>
      </c>
      <c r="H345" s="896"/>
      <c r="I345" s="896"/>
      <c r="J345" s="896">
        <f t="shared" si="64"/>
        <v>0</v>
      </c>
      <c r="K345" s="896"/>
      <c r="L345" s="896"/>
      <c r="M345" s="896">
        <f t="shared" si="65"/>
        <v>0</v>
      </c>
      <c r="N345" s="896" t="e">
        <f>#REF!+#REF!+K345+H345+F345</f>
        <v>#REF!</v>
      </c>
      <c r="O345" s="896" t="e">
        <f t="shared" si="66"/>
        <v>#REF!</v>
      </c>
      <c r="P345" s="896" t="e">
        <f>Develop!K235</f>
        <v>#REF!</v>
      </c>
      <c r="Q345" s="896" t="e">
        <f t="shared" si="67"/>
        <v>#REF!</v>
      </c>
      <c r="R345" s="896" t="e">
        <f t="shared" si="68"/>
        <v>#REF!</v>
      </c>
      <c r="S345" s="896" t="e">
        <f t="shared" si="61"/>
        <v>#REF!</v>
      </c>
    </row>
    <row r="346" spans="1:19" hidden="1" x14ac:dyDescent="0.25">
      <c r="A346" s="821"/>
      <c r="B346" s="821" t="s">
        <v>1752</v>
      </c>
      <c r="C346" s="825" t="e">
        <f>ROUND(#REF!,2)</f>
        <v>#REF!</v>
      </c>
      <c r="D346" s="822" t="s">
        <v>452</v>
      </c>
      <c r="E346" s="823"/>
      <c r="F346" s="823">
        <f t="shared" si="62"/>
        <v>0</v>
      </c>
      <c r="G346" s="823" t="e">
        <f t="shared" si="63"/>
        <v>#REF!</v>
      </c>
      <c r="H346" s="823"/>
      <c r="I346" s="823"/>
      <c r="J346" s="823" t="e">
        <f t="shared" si="64"/>
        <v>#REF!</v>
      </c>
      <c r="K346" s="823"/>
      <c r="L346" s="823"/>
      <c r="M346" s="823" t="e">
        <f t="shared" si="65"/>
        <v>#REF!</v>
      </c>
      <c r="N346" s="823" t="e">
        <f>#REF!+#REF!+K346+H346+F346</f>
        <v>#REF!</v>
      </c>
      <c r="O346" s="823" t="e">
        <f t="shared" si="66"/>
        <v>#REF!</v>
      </c>
      <c r="P346" s="823" t="e">
        <f>Develop!K236</f>
        <v>#REF!</v>
      </c>
      <c r="Q346" s="823" t="e">
        <f t="shared" si="67"/>
        <v>#REF!</v>
      </c>
      <c r="R346" s="823" t="e">
        <f t="shared" si="68"/>
        <v>#REF!</v>
      </c>
      <c r="S346" s="823" t="e">
        <f t="shared" si="61"/>
        <v>#REF!</v>
      </c>
    </row>
    <row r="347" spans="1:19" hidden="1" x14ac:dyDescent="0.25">
      <c r="A347" s="823"/>
      <c r="B347" s="821" t="s">
        <v>1753</v>
      </c>
      <c r="C347" s="825" t="e">
        <f>ROUND(#REF!,2)</f>
        <v>#REF!</v>
      </c>
      <c r="D347" s="822" t="s">
        <v>452</v>
      </c>
      <c r="E347" s="823"/>
      <c r="F347" s="823">
        <f t="shared" si="62"/>
        <v>0</v>
      </c>
      <c r="G347" s="823" t="e">
        <f t="shared" si="63"/>
        <v>#REF!</v>
      </c>
      <c r="H347" s="823"/>
      <c r="I347" s="823"/>
      <c r="J347" s="823" t="e">
        <f t="shared" si="64"/>
        <v>#REF!</v>
      </c>
      <c r="K347" s="823"/>
      <c r="L347" s="823"/>
      <c r="M347" s="823" t="e">
        <f t="shared" si="65"/>
        <v>#REF!</v>
      </c>
      <c r="N347" s="823" t="e">
        <f>#REF!+#REF!+K347+H347+F347</f>
        <v>#REF!</v>
      </c>
      <c r="O347" s="823" t="e">
        <f t="shared" si="66"/>
        <v>#REF!</v>
      </c>
      <c r="P347" s="823" t="e">
        <f>Develop!K237</f>
        <v>#REF!</v>
      </c>
      <c r="Q347" s="823" t="e">
        <f t="shared" si="67"/>
        <v>#REF!</v>
      </c>
      <c r="R347" s="823" t="e">
        <f t="shared" si="68"/>
        <v>#REF!</v>
      </c>
      <c r="S347" s="823" t="e">
        <f t="shared" si="61"/>
        <v>#REF!</v>
      </c>
    </row>
    <row r="348" spans="1:19" ht="51.75" hidden="1" x14ac:dyDescent="0.25">
      <c r="A348" s="820">
        <v>43</v>
      </c>
      <c r="B348" s="821" t="s">
        <v>3537</v>
      </c>
      <c r="C348" s="825"/>
      <c r="D348" s="822"/>
      <c r="E348" s="823"/>
      <c r="F348" s="823">
        <f t="shared" si="62"/>
        <v>0</v>
      </c>
      <c r="G348" s="823">
        <f t="shared" si="63"/>
        <v>0</v>
      </c>
      <c r="H348" s="823"/>
      <c r="I348" s="823"/>
      <c r="J348" s="823">
        <f t="shared" si="64"/>
        <v>0</v>
      </c>
      <c r="K348" s="823"/>
      <c r="L348" s="823"/>
      <c r="M348" s="823">
        <f t="shared" si="65"/>
        <v>0</v>
      </c>
      <c r="N348" s="823" t="e">
        <f>#REF!+#REF!+K348+H348+F348</f>
        <v>#REF!</v>
      </c>
      <c r="O348" s="823" t="e">
        <f t="shared" si="66"/>
        <v>#REF!</v>
      </c>
      <c r="P348" s="823" t="e">
        <f>Develop!K238</f>
        <v>#REF!</v>
      </c>
      <c r="Q348" s="823" t="e">
        <f t="shared" si="67"/>
        <v>#REF!</v>
      </c>
      <c r="R348" s="823" t="e">
        <f t="shared" si="68"/>
        <v>#REF!</v>
      </c>
      <c r="S348" s="823" t="e">
        <f t="shared" si="61"/>
        <v>#REF!</v>
      </c>
    </row>
    <row r="349" spans="1:19" hidden="1" x14ac:dyDescent="0.25">
      <c r="A349" s="821"/>
      <c r="B349" s="821" t="s">
        <v>1752</v>
      </c>
      <c r="C349" s="825" t="e">
        <f>ROUND(#REF!,2)</f>
        <v>#REF!</v>
      </c>
      <c r="D349" s="822" t="s">
        <v>452</v>
      </c>
      <c r="E349" s="823"/>
      <c r="F349" s="823">
        <f t="shared" si="62"/>
        <v>0</v>
      </c>
      <c r="G349" s="823" t="e">
        <f t="shared" si="63"/>
        <v>#REF!</v>
      </c>
      <c r="H349" s="823"/>
      <c r="I349" s="823"/>
      <c r="J349" s="823" t="e">
        <f t="shared" si="64"/>
        <v>#REF!</v>
      </c>
      <c r="K349" s="823"/>
      <c r="L349" s="823"/>
      <c r="M349" s="823" t="e">
        <f t="shared" si="65"/>
        <v>#REF!</v>
      </c>
      <c r="N349" s="823" t="e">
        <f>#REF!+#REF!+K349+H349+F349</f>
        <v>#REF!</v>
      </c>
      <c r="O349" s="823" t="e">
        <f t="shared" si="66"/>
        <v>#REF!</v>
      </c>
      <c r="P349" s="823" t="e">
        <f>Develop!K239</f>
        <v>#REF!</v>
      </c>
      <c r="Q349" s="823" t="e">
        <f t="shared" si="67"/>
        <v>#REF!</v>
      </c>
      <c r="R349" s="823" t="e">
        <f t="shared" si="68"/>
        <v>#REF!</v>
      </c>
      <c r="S349" s="823" t="e">
        <f t="shared" si="61"/>
        <v>#REF!</v>
      </c>
    </row>
    <row r="350" spans="1:19" hidden="1" x14ac:dyDescent="0.25">
      <c r="A350" s="823"/>
      <c r="B350" s="821" t="s">
        <v>1753</v>
      </c>
      <c r="C350" s="825" t="e">
        <f>ROUND(#REF!,2)</f>
        <v>#REF!</v>
      </c>
      <c r="D350" s="822" t="s">
        <v>452</v>
      </c>
      <c r="E350" s="823"/>
      <c r="F350" s="823">
        <f t="shared" si="62"/>
        <v>0</v>
      </c>
      <c r="G350" s="823" t="e">
        <f t="shared" si="63"/>
        <v>#REF!</v>
      </c>
      <c r="H350" s="823"/>
      <c r="I350" s="823"/>
      <c r="J350" s="823" t="e">
        <f t="shared" si="64"/>
        <v>#REF!</v>
      </c>
      <c r="K350" s="823"/>
      <c r="L350" s="823"/>
      <c r="M350" s="823" t="e">
        <f t="shared" si="65"/>
        <v>#REF!</v>
      </c>
      <c r="N350" s="823" t="e">
        <f>#REF!+#REF!+K350+H350+F350</f>
        <v>#REF!</v>
      </c>
      <c r="O350" s="823" t="e">
        <f t="shared" si="66"/>
        <v>#REF!</v>
      </c>
      <c r="P350" s="823" t="e">
        <f>Develop!K240</f>
        <v>#REF!</v>
      </c>
      <c r="Q350" s="823" t="e">
        <f t="shared" si="67"/>
        <v>#REF!</v>
      </c>
      <c r="R350" s="823" t="e">
        <f t="shared" si="68"/>
        <v>#REF!</v>
      </c>
      <c r="S350" s="823" t="e">
        <f t="shared" si="61"/>
        <v>#REF!</v>
      </c>
    </row>
    <row r="351" spans="1:19" ht="26.25" hidden="1" x14ac:dyDescent="0.25">
      <c r="A351" s="820">
        <v>44.1</v>
      </c>
      <c r="B351" s="821" t="s">
        <v>3538</v>
      </c>
      <c r="C351" s="825" t="e">
        <f>ROUND(#REF!,2)</f>
        <v>#REF!</v>
      </c>
      <c r="D351" s="822" t="s">
        <v>718</v>
      </c>
      <c r="E351" s="823"/>
      <c r="F351" s="823">
        <f t="shared" si="62"/>
        <v>0</v>
      </c>
      <c r="G351" s="823" t="e">
        <f t="shared" si="63"/>
        <v>#REF!</v>
      </c>
      <c r="H351" s="823"/>
      <c r="I351" s="823"/>
      <c r="J351" s="823" t="e">
        <f t="shared" si="64"/>
        <v>#REF!</v>
      </c>
      <c r="K351" s="823"/>
      <c r="L351" s="823"/>
      <c r="M351" s="823" t="e">
        <f t="shared" si="65"/>
        <v>#REF!</v>
      </c>
      <c r="N351" s="823" t="e">
        <f>#REF!+#REF!+K351+H351+F351</f>
        <v>#REF!</v>
      </c>
      <c r="O351" s="823" t="e">
        <f t="shared" si="66"/>
        <v>#REF!</v>
      </c>
      <c r="P351" s="823" t="e">
        <f>Develop!K241</f>
        <v>#REF!</v>
      </c>
      <c r="Q351" s="823" t="e">
        <f t="shared" si="67"/>
        <v>#REF!</v>
      </c>
      <c r="R351" s="823" t="e">
        <f t="shared" si="68"/>
        <v>#REF!</v>
      </c>
      <c r="S351" s="823" t="e">
        <f t="shared" si="61"/>
        <v>#REF!</v>
      </c>
    </row>
    <row r="352" spans="1:19" ht="51" hidden="1" x14ac:dyDescent="0.25">
      <c r="A352" s="820">
        <v>44.2</v>
      </c>
      <c r="B352" s="821" t="s">
        <v>746</v>
      </c>
      <c r="C352" s="825"/>
      <c r="D352" s="822" t="s">
        <v>1200</v>
      </c>
      <c r="E352" s="823"/>
      <c r="F352" s="823">
        <f t="shared" si="62"/>
        <v>0</v>
      </c>
      <c r="G352" s="823">
        <f t="shared" si="63"/>
        <v>0</v>
      </c>
      <c r="H352" s="823"/>
      <c r="I352" s="823"/>
      <c r="J352" s="823">
        <f t="shared" si="64"/>
        <v>0</v>
      </c>
      <c r="K352" s="823"/>
      <c r="L352" s="823"/>
      <c r="M352" s="823">
        <f t="shared" si="65"/>
        <v>0</v>
      </c>
      <c r="N352" s="823" t="e">
        <f>#REF!+#REF!+K352+H352+F352</f>
        <v>#REF!</v>
      </c>
      <c r="O352" s="823" t="e">
        <f t="shared" si="66"/>
        <v>#REF!</v>
      </c>
      <c r="P352" s="823" t="e">
        <f>Develop!K242</f>
        <v>#REF!</v>
      </c>
      <c r="Q352" s="823" t="e">
        <f t="shared" si="67"/>
        <v>#REF!</v>
      </c>
      <c r="R352" s="823" t="e">
        <f t="shared" si="68"/>
        <v>#REF!</v>
      </c>
      <c r="S352" s="823" t="e">
        <f t="shared" si="61"/>
        <v>#REF!</v>
      </c>
    </row>
    <row r="353" spans="1:19" ht="26.25" hidden="1" x14ac:dyDescent="0.25">
      <c r="A353" s="913">
        <v>45</v>
      </c>
      <c r="B353" s="918" t="s">
        <v>3472</v>
      </c>
      <c r="C353" s="921" t="e">
        <f>ROUND(#REF!,2)</f>
        <v>#REF!</v>
      </c>
      <c r="D353" s="916" t="s">
        <v>1589</v>
      </c>
      <c r="E353" s="917"/>
      <c r="F353" s="917">
        <f t="shared" si="62"/>
        <v>0</v>
      </c>
      <c r="G353" s="917" t="e">
        <f t="shared" si="63"/>
        <v>#REF!</v>
      </c>
      <c r="H353" s="917"/>
      <c r="I353" s="917"/>
      <c r="J353" s="917" t="e">
        <f t="shared" si="64"/>
        <v>#REF!</v>
      </c>
      <c r="K353" s="917"/>
      <c r="L353" s="917"/>
      <c r="M353" s="917" t="e">
        <f t="shared" si="65"/>
        <v>#REF!</v>
      </c>
      <c r="N353" s="917" t="e">
        <f>#REF!+#REF!+K353+H353+F353</f>
        <v>#REF!</v>
      </c>
      <c r="O353" s="917" t="e">
        <f t="shared" si="66"/>
        <v>#REF!</v>
      </c>
      <c r="P353" s="917" t="e">
        <f>Develop!K243</f>
        <v>#REF!</v>
      </c>
      <c r="Q353" s="917" t="e">
        <f t="shared" si="67"/>
        <v>#REF!</v>
      </c>
      <c r="R353" s="917" t="e">
        <f t="shared" si="68"/>
        <v>#REF!</v>
      </c>
      <c r="S353" s="917" t="e">
        <f t="shared" si="61"/>
        <v>#REF!</v>
      </c>
    </row>
    <row r="354" spans="1:19" ht="39.950000000000003" customHeight="1" x14ac:dyDescent="0.25">
      <c r="A354" s="820">
        <v>46</v>
      </c>
      <c r="B354" s="821" t="s">
        <v>666</v>
      </c>
      <c r="C354" s="1488">
        <f>[1]Data!$K$1670</f>
        <v>58</v>
      </c>
      <c r="D354" s="867" t="s">
        <v>718</v>
      </c>
      <c r="E354" s="954">
        <f>'SI 2 in 1 ALIYAR '!H637</f>
        <v>4</v>
      </c>
      <c r="F354" s="954">
        <f>E354</f>
        <v>4</v>
      </c>
      <c r="G354" s="954">
        <f t="shared" si="63"/>
        <v>232</v>
      </c>
      <c r="H354" s="1371">
        <f>'PC 12 IN 1'!H446</f>
        <v>24</v>
      </c>
      <c r="I354" s="1371">
        <f>H354*2</f>
        <v>48</v>
      </c>
      <c r="J354" s="1371">
        <f>I354*C354</f>
        <v>2784</v>
      </c>
      <c r="K354" s="960">
        <f>'4 IN 1 PCHC Aliyar'!H674</f>
        <v>8</v>
      </c>
      <c r="L354" s="960">
        <f>K354*3</f>
        <v>24</v>
      </c>
      <c r="M354" s="960">
        <f>L354*C354</f>
        <v>1392</v>
      </c>
      <c r="N354" s="823">
        <f>F354+I354+L354</f>
        <v>76</v>
      </c>
      <c r="O354" s="823">
        <f t="shared" si="66"/>
        <v>4408</v>
      </c>
      <c r="P354" s="823"/>
      <c r="Q354" s="823">
        <f t="shared" si="67"/>
        <v>0</v>
      </c>
      <c r="R354" s="1390">
        <f>P354+N354</f>
        <v>76</v>
      </c>
      <c r="S354" s="823">
        <f t="shared" si="61"/>
        <v>4408</v>
      </c>
    </row>
    <row r="355" spans="1:19" ht="39.950000000000003" customHeight="1" x14ac:dyDescent="0.25">
      <c r="A355" s="820">
        <v>47</v>
      </c>
      <c r="B355" s="821" t="s">
        <v>809</v>
      </c>
      <c r="C355" s="1488">
        <f>[1]Data!$K$1682</f>
        <v>95</v>
      </c>
      <c r="D355" s="867" t="s">
        <v>1200</v>
      </c>
      <c r="E355" s="954">
        <f>'SI 2 in 1 ALIYAR '!H639</f>
        <v>6</v>
      </c>
      <c r="F355" s="954">
        <f>E355</f>
        <v>6</v>
      </c>
      <c r="G355" s="954">
        <f t="shared" si="63"/>
        <v>570</v>
      </c>
      <c r="H355" s="1371">
        <f>'PC 12 IN 1'!H448</f>
        <v>24</v>
      </c>
      <c r="I355" s="1371">
        <f>H355*2</f>
        <v>48</v>
      </c>
      <c r="J355" s="1371">
        <f>I355*C355</f>
        <v>4560</v>
      </c>
      <c r="K355" s="960">
        <f>'4 IN 1 PCHC Aliyar'!H676</f>
        <v>8</v>
      </c>
      <c r="L355" s="960">
        <f>K355*3</f>
        <v>24</v>
      </c>
      <c r="M355" s="960">
        <f>L355*C355</f>
        <v>2280</v>
      </c>
      <c r="N355" s="823">
        <f>F355+I355+L355</f>
        <v>78</v>
      </c>
      <c r="O355" s="823">
        <f t="shared" si="66"/>
        <v>7410</v>
      </c>
      <c r="P355" s="823"/>
      <c r="Q355" s="823">
        <f t="shared" si="67"/>
        <v>0</v>
      </c>
      <c r="R355" s="1390">
        <f>P355+N355</f>
        <v>78</v>
      </c>
      <c r="S355" s="823">
        <f t="shared" si="61"/>
        <v>7410</v>
      </c>
    </row>
    <row r="356" spans="1:19" ht="39.950000000000003" customHeight="1" x14ac:dyDescent="0.25">
      <c r="A356" s="820">
        <v>48</v>
      </c>
      <c r="B356" s="821" t="s">
        <v>1586</v>
      </c>
      <c r="C356" s="1488">
        <f>[1]Data!$K$1690</f>
        <v>55</v>
      </c>
      <c r="D356" s="867" t="s">
        <v>1200</v>
      </c>
      <c r="E356" s="954">
        <f>'SI 2 in 1 ALIYAR '!H641</f>
        <v>4</v>
      </c>
      <c r="F356" s="954">
        <f>E356</f>
        <v>4</v>
      </c>
      <c r="G356" s="954">
        <f t="shared" si="63"/>
        <v>220</v>
      </c>
      <c r="H356" s="1371">
        <f>'PC 12 IN 1'!H450</f>
        <v>36</v>
      </c>
      <c r="I356" s="1371">
        <f>H356*2</f>
        <v>72</v>
      </c>
      <c r="J356" s="1371">
        <f>I356*C356</f>
        <v>3960</v>
      </c>
      <c r="K356" s="960">
        <f>'4 IN 1 PCHC Aliyar'!H678</f>
        <v>12</v>
      </c>
      <c r="L356" s="960">
        <f>K356*3</f>
        <v>36</v>
      </c>
      <c r="M356" s="960">
        <f>L356*C356</f>
        <v>1980</v>
      </c>
      <c r="N356" s="823">
        <f>F356+I356+L356</f>
        <v>112</v>
      </c>
      <c r="O356" s="823">
        <f t="shared" si="66"/>
        <v>6160</v>
      </c>
      <c r="P356" s="823"/>
      <c r="Q356" s="823">
        <f t="shared" si="67"/>
        <v>0</v>
      </c>
      <c r="R356" s="1390">
        <f>P356+N356</f>
        <v>112</v>
      </c>
      <c r="S356" s="823">
        <f t="shared" si="61"/>
        <v>6160</v>
      </c>
    </row>
    <row r="357" spans="1:19" ht="39.950000000000003" customHeight="1" x14ac:dyDescent="0.25">
      <c r="A357" s="820">
        <v>49</v>
      </c>
      <c r="B357" s="821" t="s">
        <v>1587</v>
      </c>
      <c r="C357" s="1488">
        <f>[1]Data!$K$1697</f>
        <v>1.5</v>
      </c>
      <c r="D357" s="867" t="s">
        <v>1200</v>
      </c>
      <c r="E357" s="954">
        <f>'SI 2 in 1 ALIYAR '!H647</f>
        <v>20</v>
      </c>
      <c r="F357" s="954">
        <f>E357</f>
        <v>20</v>
      </c>
      <c r="G357" s="954">
        <f t="shared" si="63"/>
        <v>30</v>
      </c>
      <c r="H357" s="1371">
        <f>'PC 12 IN 1'!H452</f>
        <v>120</v>
      </c>
      <c r="I357" s="1371">
        <f>H357*2</f>
        <v>240</v>
      </c>
      <c r="J357" s="1371">
        <f>I357*C357</f>
        <v>360</v>
      </c>
      <c r="K357" s="960">
        <f>'4 IN 1 PCHC Aliyar'!H680</f>
        <v>40</v>
      </c>
      <c r="L357" s="960">
        <f>K357*3</f>
        <v>120</v>
      </c>
      <c r="M357" s="960">
        <f>L357*C357</f>
        <v>180</v>
      </c>
      <c r="N357" s="823">
        <f>F357+I357+L357</f>
        <v>380</v>
      </c>
      <c r="O357" s="823">
        <f t="shared" si="66"/>
        <v>570</v>
      </c>
      <c r="P357" s="823"/>
      <c r="Q357" s="823">
        <f t="shared" si="67"/>
        <v>0</v>
      </c>
      <c r="R357" s="1390">
        <f>P357+N357</f>
        <v>380</v>
      </c>
      <c r="S357" s="823">
        <f t="shared" si="61"/>
        <v>570</v>
      </c>
    </row>
    <row r="358" spans="1:19" hidden="1" x14ac:dyDescent="0.25">
      <c r="A358" s="922">
        <v>50.1</v>
      </c>
      <c r="B358" s="923" t="s">
        <v>1588</v>
      </c>
      <c r="C358" s="924"/>
      <c r="D358" s="925" t="s">
        <v>1589</v>
      </c>
      <c r="E358" s="926"/>
      <c r="F358" s="926">
        <f t="shared" si="62"/>
        <v>0</v>
      </c>
      <c r="G358" s="926">
        <f t="shared" si="63"/>
        <v>0</v>
      </c>
      <c r="H358" s="926"/>
      <c r="I358" s="926"/>
      <c r="J358" s="926">
        <f t="shared" si="64"/>
        <v>0</v>
      </c>
      <c r="K358" s="926"/>
      <c r="L358" s="926"/>
      <c r="M358" s="926">
        <f t="shared" si="65"/>
        <v>0</v>
      </c>
      <c r="N358" s="926" t="e">
        <f>#REF!+#REF!+K358+H358+F358</f>
        <v>#REF!</v>
      </c>
      <c r="O358" s="926" t="e">
        <f t="shared" si="66"/>
        <v>#REF!</v>
      </c>
      <c r="P358" s="926" t="e">
        <f>Develop!K248</f>
        <v>#REF!</v>
      </c>
      <c r="Q358" s="926" t="e">
        <f t="shared" si="67"/>
        <v>#REF!</v>
      </c>
      <c r="R358" s="926" t="e">
        <f t="shared" si="68"/>
        <v>#REF!</v>
      </c>
      <c r="S358" s="926" t="e">
        <f t="shared" si="61"/>
        <v>#REF!</v>
      </c>
    </row>
    <row r="359" spans="1:19" ht="63" customHeight="1" x14ac:dyDescent="0.25">
      <c r="A359" s="820">
        <v>50.2</v>
      </c>
      <c r="B359" s="821" t="s">
        <v>258</v>
      </c>
      <c r="C359" s="1488">
        <f>[1]Data!$K$1746</f>
        <v>236.21</v>
      </c>
      <c r="D359" s="867" t="s">
        <v>718</v>
      </c>
      <c r="E359" s="954"/>
      <c r="F359" s="954">
        <f>E359</f>
        <v>0</v>
      </c>
      <c r="G359" s="954">
        <f t="shared" si="63"/>
        <v>0</v>
      </c>
      <c r="H359" s="1371"/>
      <c r="I359" s="1371">
        <f>H359*2</f>
        <v>0</v>
      </c>
      <c r="J359" s="1371">
        <f>I359*C359</f>
        <v>0</v>
      </c>
      <c r="K359" s="960"/>
      <c r="L359" s="960">
        <f>K359*3</f>
        <v>0</v>
      </c>
      <c r="M359" s="960">
        <f>L359*C359</f>
        <v>0</v>
      </c>
      <c r="N359" s="823">
        <f>F359+I359+L359</f>
        <v>0</v>
      </c>
      <c r="O359" s="823">
        <f t="shared" si="66"/>
        <v>0</v>
      </c>
      <c r="P359" s="823"/>
      <c r="Q359" s="823">
        <f t="shared" si="67"/>
        <v>0</v>
      </c>
      <c r="R359" s="1390">
        <f>P359+N359</f>
        <v>0</v>
      </c>
      <c r="S359" s="823">
        <f t="shared" si="61"/>
        <v>0</v>
      </c>
    </row>
    <row r="360" spans="1:19" ht="39.950000000000003" customHeight="1" x14ac:dyDescent="0.25">
      <c r="A360" s="820">
        <v>50.3</v>
      </c>
      <c r="B360" s="821" t="s">
        <v>1868</v>
      </c>
      <c r="C360" s="1488">
        <f>[1]Data!$K$1762</f>
        <v>356.96</v>
      </c>
      <c r="D360" s="867" t="s">
        <v>1200</v>
      </c>
      <c r="E360" s="954">
        <f>'SI 2 in 1 ALIYAR '!H649</f>
        <v>4</v>
      </c>
      <c r="F360" s="954">
        <f>E360</f>
        <v>4</v>
      </c>
      <c r="G360" s="954">
        <f t="shared" si="63"/>
        <v>1427.84</v>
      </c>
      <c r="H360" s="1371">
        <f>'PC 12 IN 1'!H454</f>
        <v>5</v>
      </c>
      <c r="I360" s="1371">
        <f>H360*2</f>
        <v>10</v>
      </c>
      <c r="J360" s="1371">
        <f>I360*C360</f>
        <v>3569.6</v>
      </c>
      <c r="K360" s="960">
        <f>'4 IN 1 PCHC Aliyar'!H682</f>
        <v>3</v>
      </c>
      <c r="L360" s="960">
        <f>K360*3</f>
        <v>9</v>
      </c>
      <c r="M360" s="960">
        <f>L360*C360</f>
        <v>3212.64</v>
      </c>
      <c r="N360" s="823">
        <f>F360+I360+L360</f>
        <v>23</v>
      </c>
      <c r="O360" s="823">
        <f t="shared" si="66"/>
        <v>8210.08</v>
      </c>
      <c r="P360" s="823"/>
      <c r="Q360" s="823">
        <f t="shared" si="67"/>
        <v>0</v>
      </c>
      <c r="R360" s="1390">
        <f>P360+N360</f>
        <v>23</v>
      </c>
      <c r="S360" s="823">
        <f t="shared" si="61"/>
        <v>8210.08</v>
      </c>
    </row>
    <row r="361" spans="1:19" ht="39.950000000000003" customHeight="1" x14ac:dyDescent="0.25">
      <c r="A361" s="820">
        <v>50.4</v>
      </c>
      <c r="B361" s="821" t="s">
        <v>1869</v>
      </c>
      <c r="C361" s="1488">
        <f>[1]Data!$K$1775</f>
        <v>757.63</v>
      </c>
      <c r="D361" s="867" t="s">
        <v>1200</v>
      </c>
      <c r="E361" s="954">
        <f>'SI 2 in 1 ALIYAR '!H650</f>
        <v>4</v>
      </c>
      <c r="F361" s="954">
        <f>E361</f>
        <v>4</v>
      </c>
      <c r="G361" s="954">
        <f t="shared" si="63"/>
        <v>3030.52</v>
      </c>
      <c r="H361" s="1371">
        <f>'PC 12 IN 1'!H455</f>
        <v>5</v>
      </c>
      <c r="I361" s="1371">
        <f>H361*2</f>
        <v>10</v>
      </c>
      <c r="J361" s="1371">
        <f>I361*C361</f>
        <v>7576.3</v>
      </c>
      <c r="K361" s="960">
        <f>'4 IN 1 PCHC Aliyar'!H683</f>
        <v>3</v>
      </c>
      <c r="L361" s="960">
        <f>K361*3</f>
        <v>9</v>
      </c>
      <c r="M361" s="960">
        <f>L361*C361</f>
        <v>6818.67</v>
      </c>
      <c r="N361" s="823">
        <f>F361+I361+L361</f>
        <v>23</v>
      </c>
      <c r="O361" s="823">
        <f t="shared" si="66"/>
        <v>17425.490000000002</v>
      </c>
      <c r="P361" s="823"/>
      <c r="Q361" s="823">
        <f t="shared" si="67"/>
        <v>0</v>
      </c>
      <c r="R361" s="1390">
        <f>P361+N361</f>
        <v>23</v>
      </c>
      <c r="S361" s="823">
        <f t="shared" si="61"/>
        <v>17425.490000000002</v>
      </c>
    </row>
    <row r="362" spans="1:19" ht="51" hidden="1" x14ac:dyDescent="0.25">
      <c r="A362" s="892">
        <v>50.5</v>
      </c>
      <c r="B362" s="893" t="s">
        <v>339</v>
      </c>
      <c r="C362" s="894" t="e">
        <f>ROUND(#REF!,2)</f>
        <v>#REF!</v>
      </c>
      <c r="D362" s="895" t="s">
        <v>1200</v>
      </c>
      <c r="E362" s="896"/>
      <c r="F362" s="896">
        <f t="shared" si="62"/>
        <v>0</v>
      </c>
      <c r="G362" s="896" t="e">
        <f t="shared" si="63"/>
        <v>#REF!</v>
      </c>
      <c r="H362" s="896"/>
      <c r="I362" s="896"/>
      <c r="J362" s="896" t="e">
        <f t="shared" si="64"/>
        <v>#REF!</v>
      </c>
      <c r="K362" s="896"/>
      <c r="L362" s="896"/>
      <c r="M362" s="896" t="e">
        <f t="shared" si="65"/>
        <v>#REF!</v>
      </c>
      <c r="N362" s="896" t="e">
        <f>#REF!+#REF!+K362+H362+F362</f>
        <v>#REF!</v>
      </c>
      <c r="O362" s="896" t="e">
        <f t="shared" si="66"/>
        <v>#REF!</v>
      </c>
      <c r="P362" s="896" t="e">
        <f>Develop!K252</f>
        <v>#REF!</v>
      </c>
      <c r="Q362" s="896" t="e">
        <f t="shared" si="67"/>
        <v>#REF!</v>
      </c>
      <c r="R362" s="896" t="e">
        <f t="shared" si="68"/>
        <v>#REF!</v>
      </c>
      <c r="S362" s="896" t="e">
        <f t="shared" si="61"/>
        <v>#REF!</v>
      </c>
    </row>
    <row r="363" spans="1:19" ht="51" hidden="1" x14ac:dyDescent="0.25">
      <c r="A363" s="913">
        <v>51</v>
      </c>
      <c r="B363" s="914" t="s">
        <v>212</v>
      </c>
      <c r="C363" s="915" t="e">
        <f>ROUND(#REF!,2)</f>
        <v>#REF!</v>
      </c>
      <c r="D363" s="916" t="s">
        <v>1200</v>
      </c>
      <c r="E363" s="917"/>
      <c r="F363" s="917">
        <f t="shared" si="62"/>
        <v>0</v>
      </c>
      <c r="G363" s="917" t="e">
        <f t="shared" si="63"/>
        <v>#REF!</v>
      </c>
      <c r="H363" s="917"/>
      <c r="I363" s="917"/>
      <c r="J363" s="917" t="e">
        <f t="shared" si="64"/>
        <v>#REF!</v>
      </c>
      <c r="K363" s="917"/>
      <c r="L363" s="917"/>
      <c r="M363" s="917" t="e">
        <f t="shared" si="65"/>
        <v>#REF!</v>
      </c>
      <c r="N363" s="917" t="e">
        <f>#REF!+#REF!+K363+H363+F363</f>
        <v>#REF!</v>
      </c>
      <c r="O363" s="917" t="e">
        <f t="shared" si="66"/>
        <v>#REF!</v>
      </c>
      <c r="P363" s="917" t="e">
        <f>Develop!K253</f>
        <v>#REF!</v>
      </c>
      <c r="Q363" s="917" t="e">
        <f t="shared" si="67"/>
        <v>#REF!</v>
      </c>
      <c r="R363" s="917" t="e">
        <f t="shared" si="68"/>
        <v>#REF!</v>
      </c>
      <c r="S363" s="917" t="e">
        <f t="shared" si="61"/>
        <v>#REF!</v>
      </c>
    </row>
    <row r="364" spans="1:19" ht="39.950000000000003" customHeight="1" x14ac:dyDescent="0.25">
      <c r="A364" s="820">
        <v>52</v>
      </c>
      <c r="B364" s="826" t="s">
        <v>213</v>
      </c>
      <c r="C364" s="1488"/>
      <c r="D364" s="867"/>
      <c r="E364" s="954"/>
      <c r="F364" s="954">
        <f>E364</f>
        <v>0</v>
      </c>
      <c r="G364" s="954">
        <f t="shared" si="63"/>
        <v>0</v>
      </c>
      <c r="H364" s="1371"/>
      <c r="I364" s="1371">
        <f>H364*2</f>
        <v>0</v>
      </c>
      <c r="J364" s="1371">
        <f>I364*C364</f>
        <v>0</v>
      </c>
      <c r="K364" s="960"/>
      <c r="L364" s="960">
        <f>K364*3</f>
        <v>0</v>
      </c>
      <c r="M364" s="960">
        <f>L364*C364</f>
        <v>0</v>
      </c>
      <c r="N364" s="823">
        <f>F364+I364+L364</f>
        <v>0</v>
      </c>
      <c r="O364" s="823">
        <f t="shared" si="66"/>
        <v>0</v>
      </c>
      <c r="P364" s="823"/>
      <c r="Q364" s="823">
        <f t="shared" si="67"/>
        <v>0</v>
      </c>
      <c r="R364" s="1390">
        <f>P364+N364</f>
        <v>0</v>
      </c>
      <c r="S364" s="823">
        <f t="shared" si="61"/>
        <v>0</v>
      </c>
    </row>
    <row r="365" spans="1:19" ht="39.950000000000003" customHeight="1" x14ac:dyDescent="0.25">
      <c r="A365" s="821"/>
      <c r="B365" s="821" t="s">
        <v>45</v>
      </c>
      <c r="C365" s="1488">
        <f>[1]Data!$K$1890</f>
        <v>210.28</v>
      </c>
      <c r="D365" s="867" t="s">
        <v>718</v>
      </c>
      <c r="E365" s="954">
        <f>'SI 2 in 1 ALIYAR '!H655</f>
        <v>25</v>
      </c>
      <c r="F365" s="954">
        <f>E365</f>
        <v>25</v>
      </c>
      <c r="G365" s="954">
        <f t="shared" si="63"/>
        <v>5257</v>
      </c>
      <c r="H365" s="1371">
        <f>'PC 12 IN 1'!H459</f>
        <v>55.5</v>
      </c>
      <c r="I365" s="1371">
        <f>H365*2</f>
        <v>111</v>
      </c>
      <c r="J365" s="1371">
        <f>I365*C365</f>
        <v>23341.08</v>
      </c>
      <c r="K365" s="960">
        <f>'4 IN 1 PCHC Aliyar'!H686</f>
        <v>22</v>
      </c>
      <c r="L365" s="960">
        <f>K365*3</f>
        <v>66</v>
      </c>
      <c r="M365" s="960">
        <f>L365*C365</f>
        <v>13878.48</v>
      </c>
      <c r="N365" s="823">
        <f>F365+I365+L365</f>
        <v>202</v>
      </c>
      <c r="O365" s="823">
        <f t="shared" si="66"/>
        <v>42476.56</v>
      </c>
      <c r="P365" s="823"/>
      <c r="Q365" s="823">
        <f t="shared" si="67"/>
        <v>0</v>
      </c>
      <c r="R365" s="1390">
        <f>P365+N365</f>
        <v>202</v>
      </c>
      <c r="S365" s="823">
        <f t="shared" si="61"/>
        <v>42476.56</v>
      </c>
    </row>
    <row r="366" spans="1:19" ht="39.950000000000003" customHeight="1" x14ac:dyDescent="0.25">
      <c r="A366" s="821"/>
      <c r="B366" s="821" t="s">
        <v>46</v>
      </c>
      <c r="C366" s="1488">
        <f>[1]Data!$K$1882</f>
        <v>194.45</v>
      </c>
      <c r="D366" s="867" t="s">
        <v>718</v>
      </c>
      <c r="E366" s="954">
        <f>'SI 2 in 1 ALIYAR '!H663</f>
        <v>46.25</v>
      </c>
      <c r="F366" s="954">
        <f>E366</f>
        <v>46.25</v>
      </c>
      <c r="G366" s="954">
        <f t="shared" si="63"/>
        <v>8993.31</v>
      </c>
      <c r="H366" s="1371">
        <f>'PC 12 IN 1'!H473</f>
        <v>335.7</v>
      </c>
      <c r="I366" s="1371">
        <f>H366*2</f>
        <v>671.4</v>
      </c>
      <c r="J366" s="1371">
        <f>I366*C366</f>
        <v>130553.73</v>
      </c>
      <c r="K366" s="960">
        <f>'4 IN 1 PCHC Aliyar'!H699</f>
        <v>129.4</v>
      </c>
      <c r="L366" s="960">
        <f>K366*3</f>
        <v>388.2</v>
      </c>
      <c r="M366" s="960">
        <f>L366*C366</f>
        <v>75485.490000000005</v>
      </c>
      <c r="N366" s="823">
        <f>F366+I366+L366</f>
        <v>1105.8499999999999</v>
      </c>
      <c r="O366" s="823">
        <f t="shared" si="66"/>
        <v>215032.53</v>
      </c>
      <c r="P366" s="823"/>
      <c r="Q366" s="823">
        <f t="shared" si="67"/>
        <v>0</v>
      </c>
      <c r="R366" s="1390">
        <f>P366+N366</f>
        <v>1105.8499999999999</v>
      </c>
      <c r="S366" s="823">
        <f t="shared" si="61"/>
        <v>215032.53</v>
      </c>
    </row>
    <row r="367" spans="1:19" hidden="1" x14ac:dyDescent="0.25">
      <c r="A367" s="926"/>
      <c r="B367" s="923" t="s">
        <v>47</v>
      </c>
      <c r="C367" s="924" t="e">
        <f>ROUND(#REF!,2)</f>
        <v>#REF!</v>
      </c>
      <c r="D367" s="925" t="s">
        <v>718</v>
      </c>
      <c r="E367" s="926"/>
      <c r="F367" s="926">
        <f t="shared" si="62"/>
        <v>0</v>
      </c>
      <c r="G367" s="926" t="e">
        <f t="shared" si="63"/>
        <v>#REF!</v>
      </c>
      <c r="H367" s="926"/>
      <c r="I367" s="926"/>
      <c r="J367" s="926" t="e">
        <f t="shared" si="64"/>
        <v>#REF!</v>
      </c>
      <c r="K367" s="926"/>
      <c r="L367" s="926"/>
      <c r="M367" s="926" t="e">
        <f t="shared" si="65"/>
        <v>#REF!</v>
      </c>
      <c r="N367" s="926" t="e">
        <f>#REF!+#REF!+K367+H367+F367</f>
        <v>#REF!</v>
      </c>
      <c r="O367" s="926" t="e">
        <f t="shared" si="66"/>
        <v>#REF!</v>
      </c>
      <c r="P367" s="926" t="e">
        <f>Develop!K257</f>
        <v>#REF!</v>
      </c>
      <c r="Q367" s="926" t="e">
        <f t="shared" si="67"/>
        <v>#REF!</v>
      </c>
      <c r="R367" s="926" t="e">
        <f t="shared" si="68"/>
        <v>#REF!</v>
      </c>
      <c r="S367" s="926" t="e">
        <f t="shared" si="61"/>
        <v>#REF!</v>
      </c>
    </row>
    <row r="368" spans="1:19" ht="55.5" customHeight="1" x14ac:dyDescent="0.25">
      <c r="A368" s="1358">
        <v>52.1</v>
      </c>
      <c r="B368" s="821" t="s">
        <v>1313</v>
      </c>
      <c r="C368" s="1488">
        <f>[1]Data!$K$1927</f>
        <v>268.20999999999998</v>
      </c>
      <c r="D368" s="867" t="s">
        <v>718</v>
      </c>
      <c r="E368" s="954">
        <f>'SI 2 in 1 ALIYAR '!H664</f>
        <v>4</v>
      </c>
      <c r="F368" s="954">
        <f>E368</f>
        <v>4</v>
      </c>
      <c r="G368" s="954">
        <f>F368*C368</f>
        <v>1072.8399999999999</v>
      </c>
      <c r="H368" s="1371">
        <f>'PC 12 IN 1'!H474</f>
        <v>24</v>
      </c>
      <c r="I368" s="1371">
        <f>H368*2</f>
        <v>48</v>
      </c>
      <c r="J368" s="1371">
        <f>I368*C368</f>
        <v>12874.08</v>
      </c>
      <c r="K368" s="960">
        <f>'4 IN 1 PCHC Aliyar'!H700</f>
        <v>16</v>
      </c>
      <c r="L368" s="960">
        <f>K368*3</f>
        <v>48</v>
      </c>
      <c r="M368" s="960">
        <f>L368*C368</f>
        <v>12874.08</v>
      </c>
      <c r="N368" s="823">
        <f>F368+I368+L368</f>
        <v>100</v>
      </c>
      <c r="O368" s="823">
        <f>N368*C368</f>
        <v>26821</v>
      </c>
      <c r="P368" s="823"/>
      <c r="Q368" s="823">
        <f>P368*C368</f>
        <v>0</v>
      </c>
      <c r="R368" s="1390">
        <f>P368+N368</f>
        <v>100</v>
      </c>
      <c r="S368" s="823">
        <f>R368*C368</f>
        <v>26821</v>
      </c>
    </row>
    <row r="369" spans="1:19" hidden="1" x14ac:dyDescent="0.25">
      <c r="A369" s="922">
        <v>53.1</v>
      </c>
      <c r="B369" s="923" t="s">
        <v>48</v>
      </c>
      <c r="C369" s="924" t="e">
        <f>ROUND(#REF!,2)</f>
        <v>#REF!</v>
      </c>
      <c r="D369" s="925" t="s">
        <v>1200</v>
      </c>
      <c r="E369" s="926"/>
      <c r="F369" s="926">
        <f t="shared" si="62"/>
        <v>0</v>
      </c>
      <c r="G369" s="926" t="e">
        <f t="shared" si="63"/>
        <v>#REF!</v>
      </c>
      <c r="H369" s="926"/>
      <c r="I369" s="926"/>
      <c r="J369" s="926" t="e">
        <f t="shared" si="64"/>
        <v>#REF!</v>
      </c>
      <c r="K369" s="926"/>
      <c r="L369" s="926"/>
      <c r="M369" s="926" t="e">
        <f t="shared" si="65"/>
        <v>#REF!</v>
      </c>
      <c r="N369" s="926" t="e">
        <f>#REF!+#REF!+K369+H369+F369</f>
        <v>#REF!</v>
      </c>
      <c r="O369" s="926" t="e">
        <f t="shared" si="66"/>
        <v>#REF!</v>
      </c>
      <c r="P369" s="926" t="e">
        <f>Develop!K259</f>
        <v>#REF!</v>
      </c>
      <c r="Q369" s="926" t="e">
        <f t="shared" si="67"/>
        <v>#REF!</v>
      </c>
      <c r="R369" s="926" t="e">
        <f t="shared" si="68"/>
        <v>#REF!</v>
      </c>
      <c r="S369" s="926" t="e">
        <f t="shared" si="61"/>
        <v>#REF!</v>
      </c>
    </row>
    <row r="370" spans="1:19" ht="55.5" customHeight="1" x14ac:dyDescent="0.25">
      <c r="A370" s="820">
        <v>53.2</v>
      </c>
      <c r="B370" s="821" t="s">
        <v>5457</v>
      </c>
      <c r="C370" s="1488">
        <f>[1]Data!$K$1951</f>
        <v>1828</v>
      </c>
      <c r="D370" s="867" t="s">
        <v>1200</v>
      </c>
      <c r="E370" s="954"/>
      <c r="F370" s="954">
        <f>E370</f>
        <v>0</v>
      </c>
      <c r="G370" s="954">
        <f t="shared" si="63"/>
        <v>0</v>
      </c>
      <c r="H370" s="1371"/>
      <c r="I370" s="1371">
        <f>H370*2</f>
        <v>0</v>
      </c>
      <c r="J370" s="1371">
        <f>I370*C370</f>
        <v>0</v>
      </c>
      <c r="K370" s="960"/>
      <c r="L370" s="960">
        <f>K370*3</f>
        <v>0</v>
      </c>
      <c r="M370" s="960">
        <f>L370*C370</f>
        <v>0</v>
      </c>
      <c r="N370" s="823">
        <f>F370+I370+L370</f>
        <v>0</v>
      </c>
      <c r="O370" s="823">
        <f t="shared" si="66"/>
        <v>0</v>
      </c>
      <c r="P370" s="823"/>
      <c r="Q370" s="823">
        <f t="shared" si="67"/>
        <v>0</v>
      </c>
      <c r="R370" s="1390">
        <f>P370+N370</f>
        <v>0</v>
      </c>
      <c r="S370" s="823">
        <f t="shared" si="61"/>
        <v>0</v>
      </c>
    </row>
    <row r="371" spans="1:19" ht="39.950000000000003" customHeight="1" x14ac:dyDescent="0.25">
      <c r="A371" s="820">
        <v>53.3</v>
      </c>
      <c r="B371" s="821" t="s">
        <v>49</v>
      </c>
      <c r="C371" s="1488">
        <f>[1]Data!$K$1952</f>
        <v>30</v>
      </c>
      <c r="D371" s="867" t="s">
        <v>1200</v>
      </c>
      <c r="E371" s="954"/>
      <c r="F371" s="954">
        <f>E371</f>
        <v>0</v>
      </c>
      <c r="G371" s="954">
        <f t="shared" si="63"/>
        <v>0</v>
      </c>
      <c r="H371" s="1371"/>
      <c r="I371" s="1371">
        <f>H371*2</f>
        <v>0</v>
      </c>
      <c r="J371" s="1371">
        <f>I371*C371</f>
        <v>0</v>
      </c>
      <c r="K371" s="960"/>
      <c r="L371" s="960">
        <f>K371*3</f>
        <v>0</v>
      </c>
      <c r="M371" s="960">
        <f>L371*C371</f>
        <v>0</v>
      </c>
      <c r="N371" s="823">
        <f>F371+I371+L371</f>
        <v>0</v>
      </c>
      <c r="O371" s="823">
        <f t="shared" si="66"/>
        <v>0</v>
      </c>
      <c r="P371" s="823"/>
      <c r="Q371" s="823">
        <f t="shared" si="67"/>
        <v>0</v>
      </c>
      <c r="R371" s="1390">
        <f>P371+N371</f>
        <v>0</v>
      </c>
      <c r="S371" s="823">
        <f t="shared" si="61"/>
        <v>0</v>
      </c>
    </row>
    <row r="372" spans="1:19" hidden="1" x14ac:dyDescent="0.25">
      <c r="A372" s="900">
        <v>54</v>
      </c>
      <c r="B372" s="893" t="s">
        <v>853</v>
      </c>
      <c r="C372" s="897" t="e">
        <f>ROUND(#REF!,2)</f>
        <v>#REF!</v>
      </c>
      <c r="D372" s="895" t="s">
        <v>1200</v>
      </c>
      <c r="E372" s="896"/>
      <c r="F372" s="896">
        <f t="shared" si="62"/>
        <v>0</v>
      </c>
      <c r="G372" s="896" t="e">
        <f t="shared" si="63"/>
        <v>#REF!</v>
      </c>
      <c r="H372" s="896"/>
      <c r="I372" s="896"/>
      <c r="J372" s="896" t="e">
        <f t="shared" si="64"/>
        <v>#REF!</v>
      </c>
      <c r="K372" s="896"/>
      <c r="L372" s="896"/>
      <c r="M372" s="896" t="e">
        <f t="shared" si="65"/>
        <v>#REF!</v>
      </c>
      <c r="N372" s="896" t="e">
        <f>#REF!+#REF!+K372+H372+F372</f>
        <v>#REF!</v>
      </c>
      <c r="O372" s="896" t="e">
        <f t="shared" si="66"/>
        <v>#REF!</v>
      </c>
      <c r="P372" s="896" t="e">
        <f>Develop!K262</f>
        <v>#REF!</v>
      </c>
      <c r="Q372" s="896" t="e">
        <f t="shared" si="67"/>
        <v>#REF!</v>
      </c>
      <c r="R372" s="896" t="e">
        <f t="shared" si="68"/>
        <v>#REF!</v>
      </c>
      <c r="S372" s="896" t="e">
        <f t="shared" si="61"/>
        <v>#REF!</v>
      </c>
    </row>
    <row r="373" spans="1:19" hidden="1" x14ac:dyDescent="0.25">
      <c r="A373" s="820">
        <v>54.1</v>
      </c>
      <c r="B373" s="821" t="s">
        <v>1037</v>
      </c>
      <c r="C373" s="824" t="e">
        <f>ROUND(#REF!,2)</f>
        <v>#REF!</v>
      </c>
      <c r="D373" s="822" t="s">
        <v>1200</v>
      </c>
      <c r="E373" s="823"/>
      <c r="F373" s="823">
        <f t="shared" si="62"/>
        <v>0</v>
      </c>
      <c r="G373" s="823" t="e">
        <f t="shared" si="63"/>
        <v>#REF!</v>
      </c>
      <c r="H373" s="823"/>
      <c r="I373" s="823"/>
      <c r="J373" s="823" t="e">
        <f t="shared" si="64"/>
        <v>#REF!</v>
      </c>
      <c r="K373" s="823"/>
      <c r="L373" s="823"/>
      <c r="M373" s="823" t="e">
        <f t="shared" si="65"/>
        <v>#REF!</v>
      </c>
      <c r="N373" s="823" t="e">
        <f>#REF!+#REF!+K373+H373+F373</f>
        <v>#REF!</v>
      </c>
      <c r="O373" s="823" t="e">
        <f t="shared" si="66"/>
        <v>#REF!</v>
      </c>
      <c r="P373" s="823" t="e">
        <f>Develop!K263</f>
        <v>#REF!</v>
      </c>
      <c r="Q373" s="823" t="e">
        <f t="shared" si="67"/>
        <v>#REF!</v>
      </c>
      <c r="R373" s="823" t="e">
        <f t="shared" si="68"/>
        <v>#REF!</v>
      </c>
      <c r="S373" s="823" t="e">
        <f t="shared" si="61"/>
        <v>#REF!</v>
      </c>
    </row>
    <row r="374" spans="1:19" hidden="1" x14ac:dyDescent="0.25">
      <c r="A374" s="820">
        <v>54.2</v>
      </c>
      <c r="B374" s="821" t="s">
        <v>1038</v>
      </c>
      <c r="C374" s="824" t="e">
        <f>ROUND(#REF!,2)</f>
        <v>#REF!</v>
      </c>
      <c r="D374" s="822" t="s">
        <v>1200</v>
      </c>
      <c r="E374" s="823"/>
      <c r="F374" s="823">
        <f t="shared" si="62"/>
        <v>0</v>
      </c>
      <c r="G374" s="823" t="e">
        <f t="shared" si="63"/>
        <v>#REF!</v>
      </c>
      <c r="H374" s="823"/>
      <c r="I374" s="823"/>
      <c r="J374" s="823" t="e">
        <f t="shared" si="64"/>
        <v>#REF!</v>
      </c>
      <c r="K374" s="823"/>
      <c r="L374" s="823"/>
      <c r="M374" s="823" t="e">
        <f t="shared" si="65"/>
        <v>#REF!</v>
      </c>
      <c r="N374" s="823" t="e">
        <f>#REF!+#REF!+K374+H374+F374</f>
        <v>#REF!</v>
      </c>
      <c r="O374" s="823" t="e">
        <f t="shared" si="66"/>
        <v>#REF!</v>
      </c>
      <c r="P374" s="823" t="e">
        <f>Develop!K264</f>
        <v>#REF!</v>
      </c>
      <c r="Q374" s="823" t="e">
        <f t="shared" si="67"/>
        <v>#REF!</v>
      </c>
      <c r="R374" s="823" t="e">
        <f t="shared" si="68"/>
        <v>#REF!</v>
      </c>
      <c r="S374" s="823" t="e">
        <f t="shared" si="61"/>
        <v>#REF!</v>
      </c>
    </row>
    <row r="375" spans="1:19" hidden="1" x14ac:dyDescent="0.25">
      <c r="A375" s="820">
        <v>55.1</v>
      </c>
      <c r="B375" s="821" t="s">
        <v>1060</v>
      </c>
      <c r="C375" s="825" t="e">
        <f>#REF!</f>
        <v>#REF!</v>
      </c>
      <c r="D375" s="822" t="s">
        <v>1200</v>
      </c>
      <c r="E375" s="823"/>
      <c r="F375" s="823">
        <f t="shared" si="62"/>
        <v>0</v>
      </c>
      <c r="G375" s="823" t="e">
        <f t="shared" si="63"/>
        <v>#REF!</v>
      </c>
      <c r="H375" s="823"/>
      <c r="I375" s="823"/>
      <c r="J375" s="823" t="e">
        <f t="shared" si="64"/>
        <v>#REF!</v>
      </c>
      <c r="K375" s="823"/>
      <c r="L375" s="823"/>
      <c r="M375" s="823" t="e">
        <f t="shared" si="65"/>
        <v>#REF!</v>
      </c>
      <c r="N375" s="823" t="e">
        <f>#REF!+#REF!+K375+H375+F375</f>
        <v>#REF!</v>
      </c>
      <c r="O375" s="823" t="e">
        <f t="shared" si="66"/>
        <v>#REF!</v>
      </c>
      <c r="P375" s="823" t="e">
        <f>Develop!K265</f>
        <v>#REF!</v>
      </c>
      <c r="Q375" s="823" t="e">
        <f t="shared" si="67"/>
        <v>#REF!</v>
      </c>
      <c r="R375" s="823" t="e">
        <f t="shared" si="68"/>
        <v>#REF!</v>
      </c>
      <c r="S375" s="823" t="e">
        <f t="shared" si="61"/>
        <v>#REF!</v>
      </c>
    </row>
    <row r="376" spans="1:19" hidden="1" x14ac:dyDescent="0.25">
      <c r="A376" s="820">
        <v>55.2</v>
      </c>
      <c r="B376" s="821" t="s">
        <v>1061</v>
      </c>
      <c r="C376" s="825" t="e">
        <f>#REF!</f>
        <v>#REF!</v>
      </c>
      <c r="D376" s="822" t="s">
        <v>1200</v>
      </c>
      <c r="E376" s="823"/>
      <c r="F376" s="823">
        <f t="shared" si="62"/>
        <v>0</v>
      </c>
      <c r="G376" s="823" t="e">
        <f t="shared" si="63"/>
        <v>#REF!</v>
      </c>
      <c r="H376" s="823"/>
      <c r="I376" s="823"/>
      <c r="J376" s="823" t="e">
        <f t="shared" si="64"/>
        <v>#REF!</v>
      </c>
      <c r="K376" s="823"/>
      <c r="L376" s="823"/>
      <c r="M376" s="823" t="e">
        <f t="shared" si="65"/>
        <v>#REF!</v>
      </c>
      <c r="N376" s="823" t="e">
        <f>#REF!+#REF!+K376+H376+F376</f>
        <v>#REF!</v>
      </c>
      <c r="O376" s="823" t="e">
        <f t="shared" si="66"/>
        <v>#REF!</v>
      </c>
      <c r="P376" s="823" t="e">
        <f>Develop!K266</f>
        <v>#REF!</v>
      </c>
      <c r="Q376" s="823" t="e">
        <f t="shared" si="67"/>
        <v>#REF!</v>
      </c>
      <c r="R376" s="823" t="e">
        <f t="shared" si="68"/>
        <v>#REF!</v>
      </c>
      <c r="S376" s="823" t="e">
        <f t="shared" si="61"/>
        <v>#REF!</v>
      </c>
    </row>
    <row r="377" spans="1:19" hidden="1" x14ac:dyDescent="0.25">
      <c r="A377" s="820">
        <v>56.1</v>
      </c>
      <c r="B377" s="821" t="s">
        <v>1062</v>
      </c>
      <c r="C377" s="825" t="e">
        <f>ROUND(#REF!,2)</f>
        <v>#REF!</v>
      </c>
      <c r="D377" s="822" t="s">
        <v>1200</v>
      </c>
      <c r="E377" s="823"/>
      <c r="F377" s="823">
        <f t="shared" si="62"/>
        <v>0</v>
      </c>
      <c r="G377" s="823" t="e">
        <f t="shared" si="63"/>
        <v>#REF!</v>
      </c>
      <c r="H377" s="823"/>
      <c r="I377" s="823"/>
      <c r="J377" s="823" t="e">
        <f t="shared" si="64"/>
        <v>#REF!</v>
      </c>
      <c r="K377" s="823"/>
      <c r="L377" s="823"/>
      <c r="M377" s="823" t="e">
        <f t="shared" si="65"/>
        <v>#REF!</v>
      </c>
      <c r="N377" s="823" t="e">
        <f>#REF!+#REF!+K377+H377+F377</f>
        <v>#REF!</v>
      </c>
      <c r="O377" s="823" t="e">
        <f t="shared" si="66"/>
        <v>#REF!</v>
      </c>
      <c r="P377" s="823" t="e">
        <f>Develop!K267</f>
        <v>#REF!</v>
      </c>
      <c r="Q377" s="823" t="e">
        <f t="shared" si="67"/>
        <v>#REF!</v>
      </c>
      <c r="R377" s="823" t="e">
        <f t="shared" si="68"/>
        <v>#REF!</v>
      </c>
      <c r="S377" s="823" t="e">
        <f t="shared" si="61"/>
        <v>#REF!</v>
      </c>
    </row>
    <row r="378" spans="1:19" hidden="1" x14ac:dyDescent="0.25">
      <c r="A378" s="820">
        <v>56.2</v>
      </c>
      <c r="B378" s="821" t="s">
        <v>1947</v>
      </c>
      <c r="C378" s="825" t="e">
        <f>ROUND(#REF!,2)</f>
        <v>#REF!</v>
      </c>
      <c r="D378" s="822" t="s">
        <v>1200</v>
      </c>
      <c r="E378" s="823"/>
      <c r="F378" s="823">
        <f t="shared" si="62"/>
        <v>0</v>
      </c>
      <c r="G378" s="823" t="e">
        <f t="shared" si="63"/>
        <v>#REF!</v>
      </c>
      <c r="H378" s="823"/>
      <c r="I378" s="823"/>
      <c r="J378" s="823" t="e">
        <f t="shared" si="64"/>
        <v>#REF!</v>
      </c>
      <c r="K378" s="823"/>
      <c r="L378" s="823"/>
      <c r="M378" s="823" t="e">
        <f t="shared" si="65"/>
        <v>#REF!</v>
      </c>
      <c r="N378" s="823" t="e">
        <f>#REF!+#REF!+K378+H378+F378</f>
        <v>#REF!</v>
      </c>
      <c r="O378" s="823" t="e">
        <f t="shared" si="66"/>
        <v>#REF!</v>
      </c>
      <c r="P378" s="823" t="e">
        <f>Develop!K268</f>
        <v>#REF!</v>
      </c>
      <c r="Q378" s="823" t="e">
        <f t="shared" si="67"/>
        <v>#REF!</v>
      </c>
      <c r="R378" s="823" t="e">
        <f t="shared" si="68"/>
        <v>#REF!</v>
      </c>
      <c r="S378" s="823" t="e">
        <f t="shared" si="61"/>
        <v>#REF!</v>
      </c>
    </row>
    <row r="379" spans="1:19" hidden="1" x14ac:dyDescent="0.25">
      <c r="A379" s="833">
        <v>57</v>
      </c>
      <c r="B379" s="821" t="s">
        <v>340</v>
      </c>
      <c r="C379" s="824" t="e">
        <f>ROUND(#REF!,2)</f>
        <v>#REF!</v>
      </c>
      <c r="D379" s="822" t="s">
        <v>1200</v>
      </c>
      <c r="E379" s="823"/>
      <c r="F379" s="823">
        <f t="shared" si="62"/>
        <v>0</v>
      </c>
      <c r="G379" s="823" t="e">
        <f t="shared" si="63"/>
        <v>#REF!</v>
      </c>
      <c r="H379" s="823"/>
      <c r="I379" s="823"/>
      <c r="J379" s="823" t="e">
        <f t="shared" si="64"/>
        <v>#REF!</v>
      </c>
      <c r="K379" s="823"/>
      <c r="L379" s="823"/>
      <c r="M379" s="823" t="e">
        <f t="shared" si="65"/>
        <v>#REF!</v>
      </c>
      <c r="N379" s="823" t="e">
        <f>#REF!+#REF!+K379+H379+F379</f>
        <v>#REF!</v>
      </c>
      <c r="O379" s="823" t="e">
        <f t="shared" si="66"/>
        <v>#REF!</v>
      </c>
      <c r="P379" s="823" t="e">
        <f>Develop!K269</f>
        <v>#REF!</v>
      </c>
      <c r="Q379" s="823" t="e">
        <f t="shared" si="67"/>
        <v>#REF!</v>
      </c>
      <c r="R379" s="823" t="e">
        <f t="shared" si="68"/>
        <v>#REF!</v>
      </c>
      <c r="S379" s="823" t="e">
        <f t="shared" si="61"/>
        <v>#REF!</v>
      </c>
    </row>
    <row r="380" spans="1:19" hidden="1" x14ac:dyDescent="0.25">
      <c r="A380" s="820">
        <v>57.1</v>
      </c>
      <c r="B380" s="821" t="s">
        <v>341</v>
      </c>
      <c r="C380" s="825" t="e">
        <f>ROUND(#REF!,2)</f>
        <v>#REF!</v>
      </c>
      <c r="D380" s="822" t="s">
        <v>1200</v>
      </c>
      <c r="E380" s="823"/>
      <c r="F380" s="823">
        <f t="shared" si="62"/>
        <v>0</v>
      </c>
      <c r="G380" s="823" t="e">
        <f t="shared" si="63"/>
        <v>#REF!</v>
      </c>
      <c r="H380" s="823"/>
      <c r="I380" s="823"/>
      <c r="J380" s="823" t="e">
        <f t="shared" si="64"/>
        <v>#REF!</v>
      </c>
      <c r="K380" s="823"/>
      <c r="L380" s="823"/>
      <c r="M380" s="823" t="e">
        <f t="shared" si="65"/>
        <v>#REF!</v>
      </c>
      <c r="N380" s="823" t="e">
        <f>#REF!+#REF!+K380+H380+F380</f>
        <v>#REF!</v>
      </c>
      <c r="O380" s="823" t="e">
        <f t="shared" si="66"/>
        <v>#REF!</v>
      </c>
      <c r="P380" s="823" t="e">
        <f>Develop!K270</f>
        <v>#REF!</v>
      </c>
      <c r="Q380" s="823" t="e">
        <f t="shared" si="67"/>
        <v>#REF!</v>
      </c>
      <c r="R380" s="823" t="e">
        <f t="shared" si="68"/>
        <v>#REF!</v>
      </c>
      <c r="S380" s="823" t="e">
        <f t="shared" si="61"/>
        <v>#REF!</v>
      </c>
    </row>
    <row r="381" spans="1:19" hidden="1" x14ac:dyDescent="0.25">
      <c r="A381" s="820">
        <v>58.1</v>
      </c>
      <c r="B381" s="821" t="s">
        <v>342</v>
      </c>
      <c r="C381" s="825"/>
      <c r="D381" s="822"/>
      <c r="E381" s="823"/>
      <c r="F381" s="823">
        <f t="shared" si="62"/>
        <v>0</v>
      </c>
      <c r="G381" s="823">
        <f t="shared" si="63"/>
        <v>0</v>
      </c>
      <c r="H381" s="823"/>
      <c r="I381" s="823"/>
      <c r="J381" s="823">
        <f t="shared" si="64"/>
        <v>0</v>
      </c>
      <c r="K381" s="823"/>
      <c r="L381" s="823"/>
      <c r="M381" s="823">
        <f t="shared" si="65"/>
        <v>0</v>
      </c>
      <c r="N381" s="823" t="e">
        <f>#REF!+#REF!+K381+H381+F381</f>
        <v>#REF!</v>
      </c>
      <c r="O381" s="823" t="e">
        <f t="shared" si="66"/>
        <v>#REF!</v>
      </c>
      <c r="P381" s="823" t="e">
        <f>Develop!K271</f>
        <v>#REF!</v>
      </c>
      <c r="Q381" s="823" t="e">
        <f t="shared" si="67"/>
        <v>#REF!</v>
      </c>
      <c r="R381" s="823" t="e">
        <f t="shared" si="68"/>
        <v>#REF!</v>
      </c>
      <c r="S381" s="823" t="e">
        <f t="shared" si="61"/>
        <v>#REF!</v>
      </c>
    </row>
    <row r="382" spans="1:19" hidden="1" x14ac:dyDescent="0.25">
      <c r="A382" s="821"/>
      <c r="B382" s="821" t="s">
        <v>35</v>
      </c>
      <c r="C382" s="825" t="e">
        <f>ROUND(#REF!,2)</f>
        <v>#REF!</v>
      </c>
      <c r="D382" s="822" t="s">
        <v>718</v>
      </c>
      <c r="E382" s="823"/>
      <c r="F382" s="823">
        <f t="shared" si="62"/>
        <v>0</v>
      </c>
      <c r="G382" s="823" t="e">
        <f t="shared" si="63"/>
        <v>#REF!</v>
      </c>
      <c r="H382" s="823"/>
      <c r="I382" s="823"/>
      <c r="J382" s="823" t="e">
        <f t="shared" si="64"/>
        <v>#REF!</v>
      </c>
      <c r="K382" s="823"/>
      <c r="L382" s="823"/>
      <c r="M382" s="823" t="e">
        <f t="shared" si="65"/>
        <v>#REF!</v>
      </c>
      <c r="N382" s="823" t="e">
        <f>#REF!+#REF!+K382+H382+F382</f>
        <v>#REF!</v>
      </c>
      <c r="O382" s="823" t="e">
        <f t="shared" si="66"/>
        <v>#REF!</v>
      </c>
      <c r="P382" s="823" t="e">
        <f>Develop!K272</f>
        <v>#REF!</v>
      </c>
      <c r="Q382" s="823" t="e">
        <f t="shared" si="67"/>
        <v>#REF!</v>
      </c>
      <c r="R382" s="823" t="e">
        <f t="shared" si="68"/>
        <v>#REF!</v>
      </c>
      <c r="S382" s="823" t="e">
        <f t="shared" si="61"/>
        <v>#REF!</v>
      </c>
    </row>
    <row r="383" spans="1:19" hidden="1" x14ac:dyDescent="0.25">
      <c r="A383" s="823"/>
      <c r="B383" s="821" t="s">
        <v>36</v>
      </c>
      <c r="C383" s="825" t="e">
        <f>ROUND(#REF!,2)</f>
        <v>#REF!</v>
      </c>
      <c r="D383" s="822" t="s">
        <v>718</v>
      </c>
      <c r="E383" s="823"/>
      <c r="F383" s="823">
        <f t="shared" si="62"/>
        <v>0</v>
      </c>
      <c r="G383" s="823" t="e">
        <f t="shared" si="63"/>
        <v>#REF!</v>
      </c>
      <c r="H383" s="823"/>
      <c r="I383" s="823"/>
      <c r="J383" s="823" t="e">
        <f t="shared" si="64"/>
        <v>#REF!</v>
      </c>
      <c r="K383" s="823"/>
      <c r="L383" s="823"/>
      <c r="M383" s="823" t="e">
        <f t="shared" si="65"/>
        <v>#REF!</v>
      </c>
      <c r="N383" s="823" t="e">
        <f>#REF!+#REF!+K383+H383+F383</f>
        <v>#REF!</v>
      </c>
      <c r="O383" s="823" t="e">
        <f t="shared" si="66"/>
        <v>#REF!</v>
      </c>
      <c r="P383" s="823" t="e">
        <f>Develop!K273</f>
        <v>#REF!</v>
      </c>
      <c r="Q383" s="823" t="e">
        <f t="shared" si="67"/>
        <v>#REF!</v>
      </c>
      <c r="R383" s="823" t="e">
        <f t="shared" si="68"/>
        <v>#REF!</v>
      </c>
      <c r="S383" s="823" t="e">
        <f t="shared" si="61"/>
        <v>#REF!</v>
      </c>
    </row>
    <row r="384" spans="1:19" hidden="1" x14ac:dyDescent="0.25">
      <c r="A384" s="820">
        <v>58.2</v>
      </c>
      <c r="B384" s="821" t="s">
        <v>37</v>
      </c>
      <c r="C384" s="825" t="e">
        <f>ROUND(#REF!,2)</f>
        <v>#REF!</v>
      </c>
      <c r="D384" s="822" t="s">
        <v>1200</v>
      </c>
      <c r="E384" s="823"/>
      <c r="F384" s="823">
        <f t="shared" si="62"/>
        <v>0</v>
      </c>
      <c r="G384" s="823" t="e">
        <f t="shared" si="63"/>
        <v>#REF!</v>
      </c>
      <c r="H384" s="823"/>
      <c r="I384" s="823"/>
      <c r="J384" s="823" t="e">
        <f t="shared" si="64"/>
        <v>#REF!</v>
      </c>
      <c r="K384" s="823"/>
      <c r="L384" s="823"/>
      <c r="M384" s="823" t="e">
        <f t="shared" si="65"/>
        <v>#REF!</v>
      </c>
      <c r="N384" s="823" t="e">
        <f>#REF!+#REF!+K384+H384+F384</f>
        <v>#REF!</v>
      </c>
      <c r="O384" s="823" t="e">
        <f t="shared" si="66"/>
        <v>#REF!</v>
      </c>
      <c r="P384" s="823" t="e">
        <f>Develop!K274</f>
        <v>#REF!</v>
      </c>
      <c r="Q384" s="823" t="e">
        <f t="shared" si="67"/>
        <v>#REF!</v>
      </c>
      <c r="R384" s="823" t="e">
        <f t="shared" si="68"/>
        <v>#REF!</v>
      </c>
      <c r="S384" s="823" t="e">
        <f t="shared" si="61"/>
        <v>#REF!</v>
      </c>
    </row>
    <row r="385" spans="1:19" ht="51" hidden="1" x14ac:dyDescent="0.25">
      <c r="A385" s="913">
        <v>59.1</v>
      </c>
      <c r="B385" s="914" t="s">
        <v>256</v>
      </c>
      <c r="C385" s="915"/>
      <c r="D385" s="916" t="s">
        <v>1200</v>
      </c>
      <c r="E385" s="917"/>
      <c r="F385" s="917">
        <f t="shared" si="62"/>
        <v>0</v>
      </c>
      <c r="G385" s="917">
        <f t="shared" si="63"/>
        <v>0</v>
      </c>
      <c r="H385" s="917"/>
      <c r="I385" s="917"/>
      <c r="J385" s="917">
        <f t="shared" si="64"/>
        <v>0</v>
      </c>
      <c r="K385" s="917"/>
      <c r="L385" s="917"/>
      <c r="M385" s="917">
        <f t="shared" si="65"/>
        <v>0</v>
      </c>
      <c r="N385" s="917" t="e">
        <f>#REF!+#REF!+K385+H385+F385</f>
        <v>#REF!</v>
      </c>
      <c r="O385" s="917" t="e">
        <f t="shared" si="66"/>
        <v>#REF!</v>
      </c>
      <c r="P385" s="917" t="e">
        <f>Develop!K275</f>
        <v>#REF!</v>
      </c>
      <c r="Q385" s="917" t="e">
        <f t="shared" si="67"/>
        <v>#REF!</v>
      </c>
      <c r="R385" s="917" t="e">
        <f t="shared" si="68"/>
        <v>#REF!</v>
      </c>
      <c r="S385" s="917" t="e">
        <f t="shared" si="61"/>
        <v>#REF!</v>
      </c>
    </row>
    <row r="386" spans="1:19" ht="63" customHeight="1" x14ac:dyDescent="0.25">
      <c r="A386" s="820">
        <v>59.2</v>
      </c>
      <c r="B386" s="821" t="s">
        <v>34</v>
      </c>
      <c r="C386" s="1488">
        <f>[1]Data!$K$2111</f>
        <v>1606.93</v>
      </c>
      <c r="D386" s="867" t="s">
        <v>1200</v>
      </c>
      <c r="E386" s="954">
        <f>'SI 2 in 1 ALIYAR '!H669</f>
        <v>4</v>
      </c>
      <c r="F386" s="954">
        <f>E386</f>
        <v>4</v>
      </c>
      <c r="G386" s="954">
        <f>F386*C386</f>
        <v>6427.72</v>
      </c>
      <c r="H386" s="1371">
        <f>'PC 12 IN 1'!H475</f>
        <v>9</v>
      </c>
      <c r="I386" s="1371">
        <f>H386*2</f>
        <v>18</v>
      </c>
      <c r="J386" s="1371">
        <f>I386*C386</f>
        <v>28924.74</v>
      </c>
      <c r="K386" s="960">
        <f>'4 IN 1 PCHC Aliyar'!H702</f>
        <v>3</v>
      </c>
      <c r="L386" s="960">
        <f>K386*3</f>
        <v>9</v>
      </c>
      <c r="M386" s="960">
        <f>L386*C386</f>
        <v>14462.37</v>
      </c>
      <c r="N386" s="823">
        <f>F386+I386+L386</f>
        <v>31</v>
      </c>
      <c r="O386" s="823">
        <f>N386*C386</f>
        <v>49814.83</v>
      </c>
      <c r="P386" s="823"/>
      <c r="Q386" s="823">
        <f>P386*C386</f>
        <v>0</v>
      </c>
      <c r="R386" s="1390">
        <f>P386+N386</f>
        <v>31</v>
      </c>
      <c r="S386" s="823">
        <f>R386*C386</f>
        <v>49814.83</v>
      </c>
    </row>
    <row r="387" spans="1:19" ht="51" hidden="1" x14ac:dyDescent="0.25">
      <c r="A387" s="892">
        <v>59.3</v>
      </c>
      <c r="B387" s="893" t="s">
        <v>198</v>
      </c>
      <c r="C387" s="897"/>
      <c r="D387" s="895" t="s">
        <v>1200</v>
      </c>
      <c r="E387" s="896"/>
      <c r="F387" s="896">
        <f t="shared" si="62"/>
        <v>0</v>
      </c>
      <c r="G387" s="896">
        <f t="shared" si="63"/>
        <v>0</v>
      </c>
      <c r="H387" s="896"/>
      <c r="I387" s="896"/>
      <c r="J387" s="896">
        <f t="shared" si="64"/>
        <v>0</v>
      </c>
      <c r="K387" s="896"/>
      <c r="L387" s="896"/>
      <c r="M387" s="896">
        <f t="shared" si="65"/>
        <v>0</v>
      </c>
      <c r="N387" s="896" t="e">
        <f>#REF!+#REF!+K387+H387+F387</f>
        <v>#REF!</v>
      </c>
      <c r="O387" s="896" t="e">
        <f t="shared" si="66"/>
        <v>#REF!</v>
      </c>
      <c r="P387" s="896" t="e">
        <f>Develop!K277</f>
        <v>#REF!</v>
      </c>
      <c r="Q387" s="896" t="e">
        <f t="shared" si="67"/>
        <v>#REF!</v>
      </c>
      <c r="R387" s="896" t="e">
        <f t="shared" si="68"/>
        <v>#REF!</v>
      </c>
      <c r="S387" s="896" t="e">
        <f t="shared" si="61"/>
        <v>#REF!</v>
      </c>
    </row>
    <row r="388" spans="1:19" ht="51" hidden="1" x14ac:dyDescent="0.25">
      <c r="A388" s="820">
        <v>59.4</v>
      </c>
      <c r="B388" s="821" t="s">
        <v>1124</v>
      </c>
      <c r="C388" s="825"/>
      <c r="D388" s="822" t="s">
        <v>1200</v>
      </c>
      <c r="E388" s="823"/>
      <c r="F388" s="823">
        <f t="shared" si="62"/>
        <v>0</v>
      </c>
      <c r="G388" s="823">
        <f t="shared" si="63"/>
        <v>0</v>
      </c>
      <c r="H388" s="823"/>
      <c r="I388" s="823"/>
      <c r="J388" s="823">
        <f t="shared" si="64"/>
        <v>0</v>
      </c>
      <c r="K388" s="823"/>
      <c r="L388" s="823"/>
      <c r="M388" s="823">
        <f t="shared" si="65"/>
        <v>0</v>
      </c>
      <c r="N388" s="823" t="e">
        <f>#REF!+#REF!+K388+H388+F388</f>
        <v>#REF!</v>
      </c>
      <c r="O388" s="823" t="e">
        <f t="shared" si="66"/>
        <v>#REF!</v>
      </c>
      <c r="P388" s="823" t="e">
        <f>Develop!K278</f>
        <v>#REF!</v>
      </c>
      <c r="Q388" s="823" t="e">
        <f t="shared" si="67"/>
        <v>#REF!</v>
      </c>
      <c r="R388" s="823" t="e">
        <f t="shared" si="68"/>
        <v>#REF!</v>
      </c>
      <c r="S388" s="823" t="e">
        <f t="shared" si="61"/>
        <v>#REF!</v>
      </c>
    </row>
    <row r="389" spans="1:19" ht="51" hidden="1" x14ac:dyDescent="0.25">
      <c r="A389" s="820">
        <v>59.5</v>
      </c>
      <c r="B389" s="821" t="s">
        <v>1125</v>
      </c>
      <c r="C389" s="824" t="e">
        <f>#REF!</f>
        <v>#REF!</v>
      </c>
      <c r="D389" s="822" t="s">
        <v>1200</v>
      </c>
      <c r="E389" s="823"/>
      <c r="F389" s="823">
        <f t="shared" si="62"/>
        <v>0</v>
      </c>
      <c r="G389" s="823" t="e">
        <f t="shared" si="63"/>
        <v>#REF!</v>
      </c>
      <c r="H389" s="823"/>
      <c r="I389" s="823"/>
      <c r="J389" s="823" t="e">
        <f t="shared" si="64"/>
        <v>#REF!</v>
      </c>
      <c r="K389" s="823"/>
      <c r="L389" s="823"/>
      <c r="M389" s="823" t="e">
        <f t="shared" si="65"/>
        <v>#REF!</v>
      </c>
      <c r="N389" s="823" t="e">
        <f>#REF!+#REF!+K389+H389+F389</f>
        <v>#REF!</v>
      </c>
      <c r="O389" s="823" t="e">
        <f t="shared" si="66"/>
        <v>#REF!</v>
      </c>
      <c r="P389" s="823" t="e">
        <f>Develop!K279</f>
        <v>#REF!</v>
      </c>
      <c r="Q389" s="823" t="e">
        <f t="shared" si="67"/>
        <v>#REF!</v>
      </c>
      <c r="R389" s="823" t="e">
        <f t="shared" si="68"/>
        <v>#REF!</v>
      </c>
      <c r="S389" s="823" t="e">
        <f t="shared" si="61"/>
        <v>#REF!</v>
      </c>
    </row>
    <row r="390" spans="1:19" ht="51" hidden="1" x14ac:dyDescent="0.25">
      <c r="A390" s="913">
        <v>59.6</v>
      </c>
      <c r="B390" s="914" t="s">
        <v>1051</v>
      </c>
      <c r="C390" s="915"/>
      <c r="D390" s="916" t="s">
        <v>1200</v>
      </c>
      <c r="E390" s="917"/>
      <c r="F390" s="917">
        <f t="shared" si="62"/>
        <v>0</v>
      </c>
      <c r="G390" s="917">
        <f t="shared" si="63"/>
        <v>0</v>
      </c>
      <c r="H390" s="917"/>
      <c r="I390" s="917"/>
      <c r="J390" s="917">
        <f t="shared" si="64"/>
        <v>0</v>
      </c>
      <c r="K390" s="917"/>
      <c r="L390" s="917"/>
      <c r="M390" s="917">
        <f t="shared" si="65"/>
        <v>0</v>
      </c>
      <c r="N390" s="917" t="e">
        <f>#REF!+#REF!+K390+H390+F390</f>
        <v>#REF!</v>
      </c>
      <c r="O390" s="917" t="e">
        <f t="shared" si="66"/>
        <v>#REF!</v>
      </c>
      <c r="P390" s="917" t="e">
        <f>Develop!K280</f>
        <v>#REF!</v>
      </c>
      <c r="Q390" s="917" t="e">
        <f t="shared" si="67"/>
        <v>#REF!</v>
      </c>
      <c r="R390" s="917" t="e">
        <f t="shared" si="68"/>
        <v>#REF!</v>
      </c>
      <c r="S390" s="917" t="e">
        <f t="shared" si="61"/>
        <v>#REF!</v>
      </c>
    </row>
    <row r="391" spans="1:19" ht="39.950000000000003" customHeight="1" x14ac:dyDescent="0.25">
      <c r="A391" s="820">
        <v>60</v>
      </c>
      <c r="B391" s="821" t="s">
        <v>1316</v>
      </c>
      <c r="C391" s="1488">
        <f>[1]Data!$K$2119</f>
        <v>136.69999999999999</v>
      </c>
      <c r="D391" s="867" t="s">
        <v>1200</v>
      </c>
      <c r="E391" s="954">
        <f>'SI 2 in 1 ALIYAR '!H671</f>
        <v>10</v>
      </c>
      <c r="F391" s="954">
        <f>E391</f>
        <v>10</v>
      </c>
      <c r="G391" s="954">
        <f>F391*C391</f>
        <v>1367</v>
      </c>
      <c r="H391" s="1371">
        <f>'PC 12 IN 1'!H477</f>
        <v>60</v>
      </c>
      <c r="I391" s="1371">
        <f>H391*2</f>
        <v>120</v>
      </c>
      <c r="J391" s="1371">
        <f>I391*C391</f>
        <v>16404</v>
      </c>
      <c r="K391" s="960">
        <f>'4 IN 1 PCHC Aliyar'!H704</f>
        <v>20</v>
      </c>
      <c r="L391" s="960">
        <f>K391*3</f>
        <v>60</v>
      </c>
      <c r="M391" s="960">
        <f>L391*C391</f>
        <v>8202</v>
      </c>
      <c r="N391" s="823">
        <f>F391+I391+L391</f>
        <v>190</v>
      </c>
      <c r="O391" s="823">
        <f>N391*C391</f>
        <v>25973</v>
      </c>
      <c r="P391" s="823"/>
      <c r="Q391" s="823">
        <f>P391*C391</f>
        <v>0</v>
      </c>
      <c r="R391" s="1390">
        <f>P391+N391</f>
        <v>190</v>
      </c>
      <c r="S391" s="823">
        <f>R391*C391</f>
        <v>25973</v>
      </c>
    </row>
    <row r="392" spans="1:19" hidden="1" x14ac:dyDescent="0.25">
      <c r="A392" s="892">
        <v>61.1</v>
      </c>
      <c r="B392" s="893" t="s">
        <v>1127</v>
      </c>
      <c r="C392" s="894"/>
      <c r="D392" s="895"/>
      <c r="E392" s="896"/>
      <c r="F392" s="896">
        <f t="shared" si="62"/>
        <v>0</v>
      </c>
      <c r="G392" s="896">
        <f t="shared" si="63"/>
        <v>0</v>
      </c>
      <c r="H392" s="896"/>
      <c r="I392" s="896"/>
      <c r="J392" s="896">
        <f t="shared" si="64"/>
        <v>0</v>
      </c>
      <c r="K392" s="896"/>
      <c r="L392" s="896"/>
      <c r="M392" s="896">
        <f t="shared" si="65"/>
        <v>0</v>
      </c>
      <c r="N392" s="896" t="e">
        <f>#REF!+#REF!+K392+H392+F392</f>
        <v>#REF!</v>
      </c>
      <c r="O392" s="896" t="e">
        <f t="shared" si="66"/>
        <v>#REF!</v>
      </c>
      <c r="P392" s="896" t="e">
        <f>Develop!K282</f>
        <v>#REF!</v>
      </c>
      <c r="Q392" s="896" t="e">
        <f t="shared" si="67"/>
        <v>#REF!</v>
      </c>
      <c r="R392" s="896" t="e">
        <f t="shared" si="68"/>
        <v>#REF!</v>
      </c>
      <c r="S392" s="896" t="e">
        <f t="shared" ref="S392:S404" si="76">R392*C392</f>
        <v>#REF!</v>
      </c>
    </row>
    <row r="393" spans="1:19" hidden="1" x14ac:dyDescent="0.25">
      <c r="A393" s="821"/>
      <c r="B393" s="821" t="s">
        <v>919</v>
      </c>
      <c r="C393" s="824" t="e">
        <f>ROUND(#REF!,2)</f>
        <v>#REF!</v>
      </c>
      <c r="D393" s="822" t="s">
        <v>718</v>
      </c>
      <c r="E393" s="823"/>
      <c r="F393" s="823">
        <f t="shared" ref="F393:F452" si="77">E393*8</f>
        <v>0</v>
      </c>
      <c r="G393" s="823" t="e">
        <f t="shared" ref="G393:G456" si="78">F393*C393</f>
        <v>#REF!</v>
      </c>
      <c r="H393" s="823"/>
      <c r="I393" s="823"/>
      <c r="J393" s="823" t="e">
        <f t="shared" ref="J393:J452" si="79">H393*C393</f>
        <v>#REF!</v>
      </c>
      <c r="K393" s="823"/>
      <c r="L393" s="823"/>
      <c r="M393" s="823" t="e">
        <f t="shared" ref="M393:M452" si="80">K393*C393</f>
        <v>#REF!</v>
      </c>
      <c r="N393" s="823" t="e">
        <f>#REF!+#REF!+K393+H393+F393</f>
        <v>#REF!</v>
      </c>
      <c r="O393" s="823" t="e">
        <f t="shared" ref="O393:O456" si="81">N393*C393</f>
        <v>#REF!</v>
      </c>
      <c r="P393" s="823" t="e">
        <f>Develop!K283</f>
        <v>#REF!</v>
      </c>
      <c r="Q393" s="823" t="e">
        <f t="shared" ref="Q393:Q456" si="82">P393*C393</f>
        <v>#REF!</v>
      </c>
      <c r="R393" s="823" t="e">
        <f t="shared" ref="R393:R452" si="83">N393+P393</f>
        <v>#REF!</v>
      </c>
      <c r="S393" s="823" t="e">
        <f t="shared" si="76"/>
        <v>#REF!</v>
      </c>
    </row>
    <row r="394" spans="1:19" hidden="1" x14ac:dyDescent="0.25">
      <c r="A394" s="823"/>
      <c r="B394" s="821" t="s">
        <v>920</v>
      </c>
      <c r="C394" s="824" t="e">
        <f>ROUND(#REF!,2)</f>
        <v>#REF!</v>
      </c>
      <c r="D394" s="822" t="s">
        <v>718</v>
      </c>
      <c r="E394" s="823"/>
      <c r="F394" s="823">
        <f t="shared" si="77"/>
        <v>0</v>
      </c>
      <c r="G394" s="823" t="e">
        <f t="shared" si="78"/>
        <v>#REF!</v>
      </c>
      <c r="H394" s="823"/>
      <c r="I394" s="823"/>
      <c r="J394" s="823" t="e">
        <f t="shared" si="79"/>
        <v>#REF!</v>
      </c>
      <c r="K394" s="823"/>
      <c r="L394" s="823"/>
      <c r="M394" s="823" t="e">
        <f t="shared" si="80"/>
        <v>#REF!</v>
      </c>
      <c r="N394" s="823" t="e">
        <f>#REF!+#REF!+K394+H394+F394</f>
        <v>#REF!</v>
      </c>
      <c r="O394" s="823" t="e">
        <f t="shared" si="81"/>
        <v>#REF!</v>
      </c>
      <c r="P394" s="823" t="e">
        <f>Develop!K284</f>
        <v>#REF!</v>
      </c>
      <c r="Q394" s="823" t="e">
        <f t="shared" si="82"/>
        <v>#REF!</v>
      </c>
      <c r="R394" s="823" t="e">
        <f t="shared" si="83"/>
        <v>#REF!</v>
      </c>
      <c r="S394" s="823" t="e">
        <f t="shared" si="76"/>
        <v>#REF!</v>
      </c>
    </row>
    <row r="395" spans="1:19" ht="26.25" hidden="1" x14ac:dyDescent="0.25">
      <c r="A395" s="820">
        <v>61.2</v>
      </c>
      <c r="B395" s="826" t="s">
        <v>921</v>
      </c>
      <c r="C395" s="824"/>
      <c r="D395" s="822"/>
      <c r="E395" s="823"/>
      <c r="F395" s="823">
        <f t="shared" si="77"/>
        <v>0</v>
      </c>
      <c r="G395" s="823">
        <f t="shared" si="78"/>
        <v>0</v>
      </c>
      <c r="H395" s="823"/>
      <c r="I395" s="823"/>
      <c r="J395" s="823">
        <f t="shared" si="79"/>
        <v>0</v>
      </c>
      <c r="K395" s="823"/>
      <c r="L395" s="823"/>
      <c r="M395" s="823">
        <f t="shared" si="80"/>
        <v>0</v>
      </c>
      <c r="N395" s="823" t="e">
        <f>#REF!+#REF!+K395+H395+F395</f>
        <v>#REF!</v>
      </c>
      <c r="O395" s="823" t="e">
        <f t="shared" si="81"/>
        <v>#REF!</v>
      </c>
      <c r="P395" s="823" t="e">
        <f>Develop!K285</f>
        <v>#REF!</v>
      </c>
      <c r="Q395" s="823" t="e">
        <f t="shared" si="82"/>
        <v>#REF!</v>
      </c>
      <c r="R395" s="823" t="e">
        <f t="shared" si="83"/>
        <v>#REF!</v>
      </c>
      <c r="S395" s="823" t="e">
        <f t="shared" si="76"/>
        <v>#REF!</v>
      </c>
    </row>
    <row r="396" spans="1:19" hidden="1" x14ac:dyDescent="0.25">
      <c r="A396" s="821"/>
      <c r="B396" s="821" t="s">
        <v>922</v>
      </c>
      <c r="C396" s="824" t="e">
        <f>ROUND(#REF!,2)</f>
        <v>#REF!</v>
      </c>
      <c r="D396" s="822" t="s">
        <v>718</v>
      </c>
      <c r="E396" s="823"/>
      <c r="F396" s="823">
        <f t="shared" si="77"/>
        <v>0</v>
      </c>
      <c r="G396" s="823" t="e">
        <f t="shared" si="78"/>
        <v>#REF!</v>
      </c>
      <c r="H396" s="823"/>
      <c r="I396" s="823"/>
      <c r="J396" s="823" t="e">
        <f t="shared" si="79"/>
        <v>#REF!</v>
      </c>
      <c r="K396" s="823"/>
      <c r="L396" s="823"/>
      <c r="M396" s="823" t="e">
        <f t="shared" si="80"/>
        <v>#REF!</v>
      </c>
      <c r="N396" s="823" t="e">
        <f>#REF!+#REF!+K396+H396+F396</f>
        <v>#REF!</v>
      </c>
      <c r="O396" s="823" t="e">
        <f t="shared" si="81"/>
        <v>#REF!</v>
      </c>
      <c r="P396" s="823" t="e">
        <f>Develop!K286</f>
        <v>#REF!</v>
      </c>
      <c r="Q396" s="823" t="e">
        <f t="shared" si="82"/>
        <v>#REF!</v>
      </c>
      <c r="R396" s="823" t="e">
        <f t="shared" si="83"/>
        <v>#REF!</v>
      </c>
      <c r="S396" s="823" t="e">
        <f t="shared" si="76"/>
        <v>#REF!</v>
      </c>
    </row>
    <row r="397" spans="1:19" hidden="1" x14ac:dyDescent="0.25">
      <c r="A397" s="823"/>
      <c r="B397" s="821" t="s">
        <v>923</v>
      </c>
      <c r="C397" s="825" t="e">
        <f>ROUND(#REF!,2)</f>
        <v>#REF!</v>
      </c>
      <c r="D397" s="822" t="s">
        <v>718</v>
      </c>
      <c r="E397" s="823"/>
      <c r="F397" s="823">
        <f t="shared" si="77"/>
        <v>0</v>
      </c>
      <c r="G397" s="823" t="e">
        <f t="shared" si="78"/>
        <v>#REF!</v>
      </c>
      <c r="H397" s="823"/>
      <c r="I397" s="823"/>
      <c r="J397" s="823" t="e">
        <f t="shared" si="79"/>
        <v>#REF!</v>
      </c>
      <c r="K397" s="823"/>
      <c r="L397" s="823"/>
      <c r="M397" s="823" t="e">
        <f t="shared" si="80"/>
        <v>#REF!</v>
      </c>
      <c r="N397" s="823" t="e">
        <f>#REF!+#REF!+K397+H397+F397</f>
        <v>#REF!</v>
      </c>
      <c r="O397" s="823" t="e">
        <f t="shared" si="81"/>
        <v>#REF!</v>
      </c>
      <c r="P397" s="823" t="e">
        <f>Develop!K287</f>
        <v>#REF!</v>
      </c>
      <c r="Q397" s="823" t="e">
        <f t="shared" si="82"/>
        <v>#REF!</v>
      </c>
      <c r="R397" s="823" t="e">
        <f t="shared" si="83"/>
        <v>#REF!</v>
      </c>
      <c r="S397" s="823" t="e">
        <f t="shared" si="76"/>
        <v>#REF!</v>
      </c>
    </row>
    <row r="398" spans="1:19" hidden="1" x14ac:dyDescent="0.25">
      <c r="A398" s="820">
        <v>62.1</v>
      </c>
      <c r="B398" s="821" t="s">
        <v>924</v>
      </c>
      <c r="C398" s="824"/>
      <c r="D398" s="822"/>
      <c r="E398" s="823"/>
      <c r="F398" s="823">
        <f t="shared" si="77"/>
        <v>0</v>
      </c>
      <c r="G398" s="823">
        <f t="shared" si="78"/>
        <v>0</v>
      </c>
      <c r="H398" s="823"/>
      <c r="I398" s="823"/>
      <c r="J398" s="823">
        <f t="shared" si="79"/>
        <v>0</v>
      </c>
      <c r="K398" s="823"/>
      <c r="L398" s="823"/>
      <c r="M398" s="823">
        <f t="shared" si="80"/>
        <v>0</v>
      </c>
      <c r="N398" s="823" t="e">
        <f>#REF!+#REF!+K398+H398+F398</f>
        <v>#REF!</v>
      </c>
      <c r="O398" s="823" t="e">
        <f t="shared" si="81"/>
        <v>#REF!</v>
      </c>
      <c r="P398" s="823" t="e">
        <f>Develop!K288</f>
        <v>#REF!</v>
      </c>
      <c r="Q398" s="823" t="e">
        <f t="shared" si="82"/>
        <v>#REF!</v>
      </c>
      <c r="R398" s="823" t="e">
        <f t="shared" si="83"/>
        <v>#REF!</v>
      </c>
      <c r="S398" s="823" t="e">
        <f t="shared" si="76"/>
        <v>#REF!</v>
      </c>
    </row>
    <row r="399" spans="1:19" hidden="1" x14ac:dyDescent="0.25">
      <c r="A399" s="821"/>
      <c r="B399" s="821" t="s">
        <v>922</v>
      </c>
      <c r="C399" s="824" t="e">
        <f>ROUND(#REF!,2)</f>
        <v>#REF!</v>
      </c>
      <c r="D399" s="822" t="s">
        <v>1200</v>
      </c>
      <c r="E399" s="823"/>
      <c r="F399" s="823">
        <f t="shared" si="77"/>
        <v>0</v>
      </c>
      <c r="G399" s="823" t="e">
        <f t="shared" si="78"/>
        <v>#REF!</v>
      </c>
      <c r="H399" s="823"/>
      <c r="I399" s="823"/>
      <c r="J399" s="823" t="e">
        <f t="shared" si="79"/>
        <v>#REF!</v>
      </c>
      <c r="K399" s="823"/>
      <c r="L399" s="823"/>
      <c r="M399" s="823" t="e">
        <f t="shared" si="80"/>
        <v>#REF!</v>
      </c>
      <c r="N399" s="823" t="e">
        <f>#REF!+#REF!+K399+H399+F399</f>
        <v>#REF!</v>
      </c>
      <c r="O399" s="823" t="e">
        <f t="shared" si="81"/>
        <v>#REF!</v>
      </c>
      <c r="P399" s="823" t="e">
        <f>Develop!K289</f>
        <v>#REF!</v>
      </c>
      <c r="Q399" s="823" t="e">
        <f t="shared" si="82"/>
        <v>#REF!</v>
      </c>
      <c r="R399" s="823" t="e">
        <f t="shared" si="83"/>
        <v>#REF!</v>
      </c>
      <c r="S399" s="823" t="e">
        <f t="shared" si="76"/>
        <v>#REF!</v>
      </c>
    </row>
    <row r="400" spans="1:19" hidden="1" x14ac:dyDescent="0.25">
      <c r="A400" s="823"/>
      <c r="B400" s="821" t="s">
        <v>923</v>
      </c>
      <c r="C400" s="825" t="e">
        <f>ROUND(#REF!,2)</f>
        <v>#REF!</v>
      </c>
      <c r="D400" s="822" t="s">
        <v>1200</v>
      </c>
      <c r="E400" s="823"/>
      <c r="F400" s="823">
        <f t="shared" si="77"/>
        <v>0</v>
      </c>
      <c r="G400" s="823" t="e">
        <f t="shared" si="78"/>
        <v>#REF!</v>
      </c>
      <c r="H400" s="823"/>
      <c r="I400" s="823"/>
      <c r="J400" s="823" t="e">
        <f t="shared" si="79"/>
        <v>#REF!</v>
      </c>
      <c r="K400" s="823"/>
      <c r="L400" s="823"/>
      <c r="M400" s="823" t="e">
        <f t="shared" si="80"/>
        <v>#REF!</v>
      </c>
      <c r="N400" s="823" t="e">
        <f>#REF!+#REF!+K400+H400+F400</f>
        <v>#REF!</v>
      </c>
      <c r="O400" s="823" t="e">
        <f t="shared" si="81"/>
        <v>#REF!</v>
      </c>
      <c r="P400" s="823" t="e">
        <f>Develop!K290</f>
        <v>#REF!</v>
      </c>
      <c r="Q400" s="823" t="e">
        <f t="shared" si="82"/>
        <v>#REF!</v>
      </c>
      <c r="R400" s="823" t="e">
        <f t="shared" si="83"/>
        <v>#REF!</v>
      </c>
      <c r="S400" s="823" t="e">
        <f t="shared" si="76"/>
        <v>#REF!</v>
      </c>
    </row>
    <row r="401" spans="1:19" hidden="1" x14ac:dyDescent="0.25">
      <c r="A401" s="820">
        <v>62.2</v>
      </c>
      <c r="B401" s="821" t="s">
        <v>925</v>
      </c>
      <c r="C401" s="824"/>
      <c r="D401" s="822"/>
      <c r="E401" s="823"/>
      <c r="F401" s="823">
        <f t="shared" si="77"/>
        <v>0</v>
      </c>
      <c r="G401" s="823">
        <f t="shared" si="78"/>
        <v>0</v>
      </c>
      <c r="H401" s="823"/>
      <c r="I401" s="823"/>
      <c r="J401" s="823">
        <f t="shared" si="79"/>
        <v>0</v>
      </c>
      <c r="K401" s="823"/>
      <c r="L401" s="823"/>
      <c r="M401" s="823">
        <f t="shared" si="80"/>
        <v>0</v>
      </c>
      <c r="N401" s="823" t="e">
        <f>#REF!+#REF!+K401+H401+F401</f>
        <v>#REF!</v>
      </c>
      <c r="O401" s="823" t="e">
        <f t="shared" si="81"/>
        <v>#REF!</v>
      </c>
      <c r="P401" s="823" t="e">
        <f>Develop!K291</f>
        <v>#REF!</v>
      </c>
      <c r="Q401" s="823" t="e">
        <f t="shared" si="82"/>
        <v>#REF!</v>
      </c>
      <c r="R401" s="823" t="e">
        <f t="shared" si="83"/>
        <v>#REF!</v>
      </c>
      <c r="S401" s="823" t="e">
        <f t="shared" si="76"/>
        <v>#REF!</v>
      </c>
    </row>
    <row r="402" spans="1:19" hidden="1" x14ac:dyDescent="0.25">
      <c r="A402" s="821"/>
      <c r="B402" s="821" t="s">
        <v>922</v>
      </c>
      <c r="C402" s="824" t="e">
        <f>ROUND(#REF!,2)</f>
        <v>#REF!</v>
      </c>
      <c r="D402" s="822" t="s">
        <v>1200</v>
      </c>
      <c r="E402" s="823"/>
      <c r="F402" s="823">
        <f t="shared" si="77"/>
        <v>0</v>
      </c>
      <c r="G402" s="823" t="e">
        <f t="shared" si="78"/>
        <v>#REF!</v>
      </c>
      <c r="H402" s="823"/>
      <c r="I402" s="823"/>
      <c r="J402" s="823" t="e">
        <f t="shared" si="79"/>
        <v>#REF!</v>
      </c>
      <c r="K402" s="823"/>
      <c r="L402" s="823"/>
      <c r="M402" s="823" t="e">
        <f t="shared" si="80"/>
        <v>#REF!</v>
      </c>
      <c r="N402" s="823" t="e">
        <f>#REF!+#REF!+K402+H402+F402</f>
        <v>#REF!</v>
      </c>
      <c r="O402" s="823" t="e">
        <f t="shared" si="81"/>
        <v>#REF!</v>
      </c>
      <c r="P402" s="823" t="e">
        <f>Develop!K292</f>
        <v>#REF!</v>
      </c>
      <c r="Q402" s="823" t="e">
        <f t="shared" si="82"/>
        <v>#REF!</v>
      </c>
      <c r="R402" s="823" t="e">
        <f t="shared" si="83"/>
        <v>#REF!</v>
      </c>
      <c r="S402" s="823" t="e">
        <f t="shared" si="76"/>
        <v>#REF!</v>
      </c>
    </row>
    <row r="403" spans="1:19" hidden="1" x14ac:dyDescent="0.25">
      <c r="A403" s="823"/>
      <c r="B403" s="821" t="s">
        <v>923</v>
      </c>
      <c r="C403" s="824" t="e">
        <f>ROUND(#REF!,2)</f>
        <v>#REF!</v>
      </c>
      <c r="D403" s="822" t="s">
        <v>1200</v>
      </c>
      <c r="E403" s="823"/>
      <c r="F403" s="823">
        <f t="shared" si="77"/>
        <v>0</v>
      </c>
      <c r="G403" s="823" t="e">
        <f t="shared" si="78"/>
        <v>#REF!</v>
      </c>
      <c r="H403" s="823"/>
      <c r="I403" s="823"/>
      <c r="J403" s="823" t="e">
        <f t="shared" si="79"/>
        <v>#REF!</v>
      </c>
      <c r="K403" s="823"/>
      <c r="L403" s="823"/>
      <c r="M403" s="823" t="e">
        <f t="shared" si="80"/>
        <v>#REF!</v>
      </c>
      <c r="N403" s="823" t="e">
        <f>#REF!+#REF!+K403+H403+F403</f>
        <v>#REF!</v>
      </c>
      <c r="O403" s="823" t="e">
        <f t="shared" si="81"/>
        <v>#REF!</v>
      </c>
      <c r="P403" s="823" t="e">
        <f>Develop!K293</f>
        <v>#REF!</v>
      </c>
      <c r="Q403" s="823" t="e">
        <f t="shared" si="82"/>
        <v>#REF!</v>
      </c>
      <c r="R403" s="823" t="e">
        <f t="shared" si="83"/>
        <v>#REF!</v>
      </c>
      <c r="S403" s="823" t="e">
        <f t="shared" si="76"/>
        <v>#REF!</v>
      </c>
    </row>
    <row r="404" spans="1:19" hidden="1" x14ac:dyDescent="0.25">
      <c r="A404" s="913">
        <v>63</v>
      </c>
      <c r="B404" s="914" t="s">
        <v>1818</v>
      </c>
      <c r="C404" s="915" t="e">
        <f>ROUND(#REF!,2)</f>
        <v>#REF!</v>
      </c>
      <c r="D404" s="916" t="s">
        <v>1200</v>
      </c>
      <c r="E404" s="917"/>
      <c r="F404" s="917">
        <f t="shared" si="77"/>
        <v>0</v>
      </c>
      <c r="G404" s="917" t="e">
        <f t="shared" si="78"/>
        <v>#REF!</v>
      </c>
      <c r="H404" s="917"/>
      <c r="I404" s="917"/>
      <c r="J404" s="917" t="e">
        <f t="shared" si="79"/>
        <v>#REF!</v>
      </c>
      <c r="K404" s="917"/>
      <c r="L404" s="917"/>
      <c r="M404" s="917" t="e">
        <f t="shared" si="80"/>
        <v>#REF!</v>
      </c>
      <c r="N404" s="917" t="e">
        <f>#REF!+#REF!+K404+H404+F404</f>
        <v>#REF!</v>
      </c>
      <c r="O404" s="917" t="e">
        <f t="shared" si="81"/>
        <v>#REF!</v>
      </c>
      <c r="P404" s="917" t="e">
        <f>Develop!K294</f>
        <v>#REF!</v>
      </c>
      <c r="Q404" s="917" t="e">
        <f t="shared" si="82"/>
        <v>#REF!</v>
      </c>
      <c r="R404" s="917" t="e">
        <f t="shared" si="83"/>
        <v>#REF!</v>
      </c>
      <c r="S404" s="917" t="e">
        <f t="shared" si="76"/>
        <v>#REF!</v>
      </c>
    </row>
    <row r="405" spans="1:19" ht="39.950000000000003" customHeight="1" x14ac:dyDescent="0.25">
      <c r="A405" s="820"/>
      <c r="B405" s="826" t="s">
        <v>1819</v>
      </c>
      <c r="C405" s="1488"/>
      <c r="D405" s="867"/>
      <c r="E405" s="954"/>
      <c r="F405" s="954">
        <f>E405</f>
        <v>0</v>
      </c>
      <c r="G405" s="954">
        <f>F405*C405</f>
        <v>0</v>
      </c>
      <c r="H405" s="1371"/>
      <c r="I405" s="1371">
        <f>H405*2</f>
        <v>0</v>
      </c>
      <c r="J405" s="1371">
        <f>I405*C405</f>
        <v>0</v>
      </c>
      <c r="K405" s="960"/>
      <c r="L405" s="960">
        <f>K405*3</f>
        <v>0</v>
      </c>
      <c r="M405" s="960">
        <f>L405*C405</f>
        <v>0</v>
      </c>
      <c r="N405" s="823">
        <f>F405+I405+L405</f>
        <v>0</v>
      </c>
      <c r="O405" s="823">
        <f>N405*C405</f>
        <v>0</v>
      </c>
      <c r="P405" s="823"/>
      <c r="Q405" s="823">
        <f>P405*C405</f>
        <v>0</v>
      </c>
      <c r="R405" s="1390">
        <f>P405+N405</f>
        <v>0</v>
      </c>
      <c r="S405" s="823">
        <f>R405*C405</f>
        <v>0</v>
      </c>
    </row>
    <row r="406" spans="1:19" hidden="1" x14ac:dyDescent="0.25">
      <c r="A406" s="892">
        <v>64</v>
      </c>
      <c r="B406" s="893" t="s">
        <v>1820</v>
      </c>
      <c r="C406" s="897" t="e">
        <f>#REF!</f>
        <v>#REF!</v>
      </c>
      <c r="D406" s="895" t="s">
        <v>1200</v>
      </c>
      <c r="E406" s="896"/>
      <c r="F406" s="896">
        <f t="shared" si="77"/>
        <v>0</v>
      </c>
      <c r="G406" s="896" t="e">
        <f t="shared" si="78"/>
        <v>#REF!</v>
      </c>
      <c r="H406" s="896"/>
      <c r="I406" s="896"/>
      <c r="J406" s="896" t="e">
        <f t="shared" si="79"/>
        <v>#REF!</v>
      </c>
      <c r="K406" s="896"/>
      <c r="L406" s="896"/>
      <c r="M406" s="896" t="e">
        <f t="shared" si="80"/>
        <v>#REF!</v>
      </c>
      <c r="N406" s="896" t="e">
        <f>#REF!+#REF!+K406+H406+F406</f>
        <v>#REF!</v>
      </c>
      <c r="O406" s="896" t="e">
        <f t="shared" si="81"/>
        <v>#REF!</v>
      </c>
      <c r="P406" s="896" t="e">
        <f>Develop!K296</f>
        <v>#REF!</v>
      </c>
      <c r="Q406" s="896" t="e">
        <f t="shared" si="82"/>
        <v>#REF!</v>
      </c>
      <c r="R406" s="896" t="e">
        <f t="shared" si="83"/>
        <v>#REF!</v>
      </c>
      <c r="S406" s="896" t="e">
        <f t="shared" ref="S406:S469" si="84">R406*C406</f>
        <v>#REF!</v>
      </c>
    </row>
    <row r="407" spans="1:19" hidden="1" x14ac:dyDescent="0.25">
      <c r="A407" s="821"/>
      <c r="B407" s="821" t="s">
        <v>1098</v>
      </c>
      <c r="C407" s="825"/>
      <c r="D407" s="822" t="s">
        <v>1200</v>
      </c>
      <c r="E407" s="823"/>
      <c r="F407" s="823">
        <f t="shared" si="77"/>
        <v>0</v>
      </c>
      <c r="G407" s="823">
        <f t="shared" si="78"/>
        <v>0</v>
      </c>
      <c r="H407" s="823"/>
      <c r="I407" s="823"/>
      <c r="J407" s="823">
        <f t="shared" si="79"/>
        <v>0</v>
      </c>
      <c r="K407" s="823"/>
      <c r="L407" s="823"/>
      <c r="M407" s="823">
        <f t="shared" si="80"/>
        <v>0</v>
      </c>
      <c r="N407" s="823" t="e">
        <f>#REF!+#REF!+K407+H407+F407</f>
        <v>#REF!</v>
      </c>
      <c r="O407" s="823" t="e">
        <f t="shared" si="81"/>
        <v>#REF!</v>
      </c>
      <c r="P407" s="823" t="e">
        <f>Develop!K297</f>
        <v>#REF!</v>
      </c>
      <c r="Q407" s="823" t="e">
        <f t="shared" si="82"/>
        <v>#REF!</v>
      </c>
      <c r="R407" s="823" t="e">
        <f t="shared" si="83"/>
        <v>#REF!</v>
      </c>
      <c r="S407" s="823" t="e">
        <f t="shared" si="84"/>
        <v>#REF!</v>
      </c>
    </row>
    <row r="408" spans="1:19" hidden="1" x14ac:dyDescent="0.25">
      <c r="A408" s="823"/>
      <c r="B408" s="821" t="s">
        <v>267</v>
      </c>
      <c r="C408" s="825" t="e">
        <f>#REF!</f>
        <v>#REF!</v>
      </c>
      <c r="D408" s="822" t="s">
        <v>1200</v>
      </c>
      <c r="E408" s="823"/>
      <c r="F408" s="823">
        <f t="shared" si="77"/>
        <v>0</v>
      </c>
      <c r="G408" s="823" t="e">
        <f t="shared" si="78"/>
        <v>#REF!</v>
      </c>
      <c r="H408" s="823"/>
      <c r="I408" s="823"/>
      <c r="J408" s="823" t="e">
        <f t="shared" si="79"/>
        <v>#REF!</v>
      </c>
      <c r="K408" s="823"/>
      <c r="L408" s="823"/>
      <c r="M408" s="823" t="e">
        <f t="shared" si="80"/>
        <v>#REF!</v>
      </c>
      <c r="N408" s="823" t="e">
        <f>#REF!+#REF!+K408+H408+F408</f>
        <v>#REF!</v>
      </c>
      <c r="O408" s="823" t="e">
        <f t="shared" si="81"/>
        <v>#REF!</v>
      </c>
      <c r="P408" s="823" t="e">
        <f>Develop!K298</f>
        <v>#REF!</v>
      </c>
      <c r="Q408" s="823" t="e">
        <f t="shared" si="82"/>
        <v>#REF!</v>
      </c>
      <c r="R408" s="823" t="e">
        <f t="shared" si="83"/>
        <v>#REF!</v>
      </c>
      <c r="S408" s="823" t="e">
        <f t="shared" si="84"/>
        <v>#REF!</v>
      </c>
    </row>
    <row r="409" spans="1:19" hidden="1" x14ac:dyDescent="0.25">
      <c r="A409" s="820">
        <v>65</v>
      </c>
      <c r="B409" s="821" t="s">
        <v>268</v>
      </c>
      <c r="C409" s="825" t="e">
        <f>#REF!</f>
        <v>#REF!</v>
      </c>
      <c r="D409" s="822" t="s">
        <v>1200</v>
      </c>
      <c r="E409" s="823"/>
      <c r="F409" s="823">
        <f t="shared" si="77"/>
        <v>0</v>
      </c>
      <c r="G409" s="823" t="e">
        <f t="shared" si="78"/>
        <v>#REF!</v>
      </c>
      <c r="H409" s="823"/>
      <c r="I409" s="823"/>
      <c r="J409" s="823" t="e">
        <f t="shared" si="79"/>
        <v>#REF!</v>
      </c>
      <c r="K409" s="823"/>
      <c r="L409" s="823"/>
      <c r="M409" s="823" t="e">
        <f t="shared" si="80"/>
        <v>#REF!</v>
      </c>
      <c r="N409" s="823" t="e">
        <f>#REF!+#REF!+K409+H409+F409</f>
        <v>#REF!</v>
      </c>
      <c r="O409" s="823" t="e">
        <f t="shared" si="81"/>
        <v>#REF!</v>
      </c>
      <c r="P409" s="823" t="e">
        <f>Develop!K299</f>
        <v>#REF!</v>
      </c>
      <c r="Q409" s="823" t="e">
        <f t="shared" si="82"/>
        <v>#REF!</v>
      </c>
      <c r="R409" s="823" t="e">
        <f t="shared" si="83"/>
        <v>#REF!</v>
      </c>
      <c r="S409" s="823" t="e">
        <f t="shared" si="84"/>
        <v>#REF!</v>
      </c>
    </row>
    <row r="410" spans="1:19" hidden="1" x14ac:dyDescent="0.25">
      <c r="A410" s="820">
        <v>66</v>
      </c>
      <c r="B410" s="821" t="s">
        <v>269</v>
      </c>
      <c r="C410" s="825" t="e">
        <f>#REF!</f>
        <v>#REF!</v>
      </c>
      <c r="D410" s="822" t="s">
        <v>1200</v>
      </c>
      <c r="E410" s="823"/>
      <c r="F410" s="823">
        <f t="shared" si="77"/>
        <v>0</v>
      </c>
      <c r="G410" s="823" t="e">
        <f t="shared" si="78"/>
        <v>#REF!</v>
      </c>
      <c r="H410" s="823"/>
      <c r="I410" s="823"/>
      <c r="J410" s="823" t="e">
        <f t="shared" si="79"/>
        <v>#REF!</v>
      </c>
      <c r="K410" s="823"/>
      <c r="L410" s="823"/>
      <c r="M410" s="823" t="e">
        <f t="shared" si="80"/>
        <v>#REF!</v>
      </c>
      <c r="N410" s="823" t="e">
        <f>#REF!+#REF!+K410+H410+F410</f>
        <v>#REF!</v>
      </c>
      <c r="O410" s="823" t="e">
        <f t="shared" si="81"/>
        <v>#REF!</v>
      </c>
      <c r="P410" s="823" t="e">
        <f>Develop!K300</f>
        <v>#REF!</v>
      </c>
      <c r="Q410" s="823" t="e">
        <f t="shared" si="82"/>
        <v>#REF!</v>
      </c>
      <c r="R410" s="823" t="e">
        <f t="shared" si="83"/>
        <v>#REF!</v>
      </c>
      <c r="S410" s="823" t="e">
        <f t="shared" si="84"/>
        <v>#REF!</v>
      </c>
    </row>
    <row r="411" spans="1:19" hidden="1" x14ac:dyDescent="0.25">
      <c r="A411" s="820">
        <v>67</v>
      </c>
      <c r="B411" s="821" t="s">
        <v>1540</v>
      </c>
      <c r="C411" s="825" t="e">
        <f>#REF!</f>
        <v>#REF!</v>
      </c>
      <c r="D411" s="822" t="s">
        <v>1200</v>
      </c>
      <c r="E411" s="823"/>
      <c r="F411" s="823">
        <f t="shared" si="77"/>
        <v>0</v>
      </c>
      <c r="G411" s="823" t="e">
        <f t="shared" si="78"/>
        <v>#REF!</v>
      </c>
      <c r="H411" s="823"/>
      <c r="I411" s="823"/>
      <c r="J411" s="823" t="e">
        <f t="shared" si="79"/>
        <v>#REF!</v>
      </c>
      <c r="K411" s="823"/>
      <c r="L411" s="823"/>
      <c r="M411" s="823" t="e">
        <f t="shared" si="80"/>
        <v>#REF!</v>
      </c>
      <c r="N411" s="823" t="e">
        <f>#REF!+#REF!+K411+H411+F411</f>
        <v>#REF!</v>
      </c>
      <c r="O411" s="823" t="e">
        <f t="shared" si="81"/>
        <v>#REF!</v>
      </c>
      <c r="P411" s="823" t="e">
        <f>Develop!K301</f>
        <v>#REF!</v>
      </c>
      <c r="Q411" s="823" t="e">
        <f t="shared" si="82"/>
        <v>#REF!</v>
      </c>
      <c r="R411" s="823" t="e">
        <f t="shared" si="83"/>
        <v>#REF!</v>
      </c>
      <c r="S411" s="823" t="e">
        <f t="shared" si="84"/>
        <v>#REF!</v>
      </c>
    </row>
    <row r="412" spans="1:19" hidden="1" x14ac:dyDescent="0.25">
      <c r="A412" s="913">
        <v>68</v>
      </c>
      <c r="B412" s="914" t="s">
        <v>1541</v>
      </c>
      <c r="C412" s="915" t="e">
        <f>#REF!</f>
        <v>#REF!</v>
      </c>
      <c r="D412" s="916" t="s">
        <v>1200</v>
      </c>
      <c r="E412" s="917"/>
      <c r="F412" s="917">
        <f t="shared" si="77"/>
        <v>0</v>
      </c>
      <c r="G412" s="917" t="e">
        <f t="shared" si="78"/>
        <v>#REF!</v>
      </c>
      <c r="H412" s="917"/>
      <c r="I412" s="917"/>
      <c r="J412" s="917" t="e">
        <f t="shared" si="79"/>
        <v>#REF!</v>
      </c>
      <c r="K412" s="917"/>
      <c r="L412" s="917"/>
      <c r="M412" s="917" t="e">
        <f t="shared" si="80"/>
        <v>#REF!</v>
      </c>
      <c r="N412" s="917" t="e">
        <f>#REF!+#REF!+K412+H412+F412</f>
        <v>#REF!</v>
      </c>
      <c r="O412" s="917" t="e">
        <f t="shared" si="81"/>
        <v>#REF!</v>
      </c>
      <c r="P412" s="917" t="e">
        <f>Develop!K302</f>
        <v>#REF!</v>
      </c>
      <c r="Q412" s="917" t="e">
        <f t="shared" si="82"/>
        <v>#REF!</v>
      </c>
      <c r="R412" s="917" t="e">
        <f t="shared" si="83"/>
        <v>#REF!</v>
      </c>
      <c r="S412" s="917" t="e">
        <f t="shared" si="84"/>
        <v>#REF!</v>
      </c>
    </row>
    <row r="413" spans="1:19" ht="39.950000000000003" customHeight="1" x14ac:dyDescent="0.25">
      <c r="A413" s="820">
        <v>69</v>
      </c>
      <c r="B413" s="821" t="s">
        <v>1542</v>
      </c>
      <c r="C413" s="1488">
        <f>[1]Data!$K$2268</f>
        <v>129</v>
      </c>
      <c r="D413" s="867" t="s">
        <v>1200</v>
      </c>
      <c r="E413" s="954">
        <f>'SI 2 in 1 ALIYAR '!H680</f>
        <v>6</v>
      </c>
      <c r="F413" s="954">
        <f>E413</f>
        <v>6</v>
      </c>
      <c r="G413" s="954">
        <f>F413*C413</f>
        <v>774</v>
      </c>
      <c r="H413" s="1371">
        <f>'PC 12 IN 1'!H480</f>
        <v>36</v>
      </c>
      <c r="I413" s="1371">
        <f>H413*2</f>
        <v>72</v>
      </c>
      <c r="J413" s="1371">
        <f>I413*C413</f>
        <v>9288</v>
      </c>
      <c r="K413" s="960">
        <f>'4 IN 1 PCHC Aliyar'!H713</f>
        <v>8</v>
      </c>
      <c r="L413" s="960">
        <f>K413*3</f>
        <v>24</v>
      </c>
      <c r="M413" s="960">
        <f>L413*C413</f>
        <v>3096</v>
      </c>
      <c r="N413" s="823">
        <f>F413+I413+L413</f>
        <v>102</v>
      </c>
      <c r="O413" s="823">
        <f>N413*C413</f>
        <v>13158</v>
      </c>
      <c r="P413" s="823"/>
      <c r="Q413" s="823">
        <f>P413*C413</f>
        <v>0</v>
      </c>
      <c r="R413" s="1390">
        <f>P413+N413</f>
        <v>102</v>
      </c>
      <c r="S413" s="823">
        <f>R413*C413</f>
        <v>13158</v>
      </c>
    </row>
    <row r="414" spans="1:19" hidden="1" x14ac:dyDescent="0.25">
      <c r="A414" s="892">
        <v>70.099999999999994</v>
      </c>
      <c r="B414" s="893" t="s">
        <v>1543</v>
      </c>
      <c r="C414" s="897" t="e">
        <f>#REF!</f>
        <v>#REF!</v>
      </c>
      <c r="D414" s="895" t="s">
        <v>1200</v>
      </c>
      <c r="E414" s="896"/>
      <c r="F414" s="896">
        <f t="shared" si="77"/>
        <v>0</v>
      </c>
      <c r="G414" s="896" t="e">
        <f t="shared" si="78"/>
        <v>#REF!</v>
      </c>
      <c r="H414" s="896"/>
      <c r="I414" s="896"/>
      <c r="J414" s="896" t="e">
        <f t="shared" si="79"/>
        <v>#REF!</v>
      </c>
      <c r="K414" s="896"/>
      <c r="L414" s="896"/>
      <c r="M414" s="896" t="e">
        <f t="shared" si="80"/>
        <v>#REF!</v>
      </c>
      <c r="N414" s="896" t="e">
        <f>#REF!+#REF!+K414+H414+F414</f>
        <v>#REF!</v>
      </c>
      <c r="O414" s="896" t="e">
        <f t="shared" si="81"/>
        <v>#REF!</v>
      </c>
      <c r="P414" s="896" t="e">
        <f>Develop!K304</f>
        <v>#REF!</v>
      </c>
      <c r="Q414" s="896" t="e">
        <f t="shared" si="82"/>
        <v>#REF!</v>
      </c>
      <c r="R414" s="896" t="e">
        <f t="shared" si="83"/>
        <v>#REF!</v>
      </c>
      <c r="S414" s="896" t="e">
        <f t="shared" si="84"/>
        <v>#REF!</v>
      </c>
    </row>
    <row r="415" spans="1:19" hidden="1" x14ac:dyDescent="0.25">
      <c r="A415" s="820">
        <v>70.2</v>
      </c>
      <c r="B415" s="821" t="s">
        <v>1544</v>
      </c>
      <c r="C415" s="825"/>
      <c r="D415" s="822" t="s">
        <v>1200</v>
      </c>
      <c r="E415" s="823"/>
      <c r="F415" s="823">
        <f t="shared" si="77"/>
        <v>0</v>
      </c>
      <c r="G415" s="823">
        <f t="shared" si="78"/>
        <v>0</v>
      </c>
      <c r="H415" s="823"/>
      <c r="I415" s="823"/>
      <c r="J415" s="823">
        <f t="shared" si="79"/>
        <v>0</v>
      </c>
      <c r="K415" s="823"/>
      <c r="L415" s="823"/>
      <c r="M415" s="823">
        <f t="shared" si="80"/>
        <v>0</v>
      </c>
      <c r="N415" s="823" t="e">
        <f>#REF!+#REF!+K415+H415+F415</f>
        <v>#REF!</v>
      </c>
      <c r="O415" s="823" t="e">
        <f t="shared" si="81"/>
        <v>#REF!</v>
      </c>
      <c r="P415" s="823" t="e">
        <f>Develop!K305</f>
        <v>#REF!</v>
      </c>
      <c r="Q415" s="823" t="e">
        <f t="shared" si="82"/>
        <v>#REF!</v>
      </c>
      <c r="R415" s="823" t="e">
        <f t="shared" si="83"/>
        <v>#REF!</v>
      </c>
      <c r="S415" s="823" t="e">
        <f t="shared" si="84"/>
        <v>#REF!</v>
      </c>
    </row>
    <row r="416" spans="1:19" hidden="1" x14ac:dyDescent="0.25">
      <c r="A416" s="820">
        <v>70.3</v>
      </c>
      <c r="B416" s="821" t="s">
        <v>1545</v>
      </c>
      <c r="C416" s="825" t="e">
        <f>#REF!</f>
        <v>#REF!</v>
      </c>
      <c r="D416" s="822" t="s">
        <v>1200</v>
      </c>
      <c r="E416" s="823"/>
      <c r="F416" s="823">
        <f t="shared" si="77"/>
        <v>0</v>
      </c>
      <c r="G416" s="823" t="e">
        <f t="shared" si="78"/>
        <v>#REF!</v>
      </c>
      <c r="H416" s="823"/>
      <c r="I416" s="823"/>
      <c r="J416" s="823" t="e">
        <f t="shared" si="79"/>
        <v>#REF!</v>
      </c>
      <c r="K416" s="823"/>
      <c r="L416" s="823"/>
      <c r="M416" s="823" t="e">
        <f t="shared" si="80"/>
        <v>#REF!</v>
      </c>
      <c r="N416" s="823" t="e">
        <f>#REF!+#REF!+K416+H416+F416</f>
        <v>#REF!</v>
      </c>
      <c r="O416" s="823" t="e">
        <f t="shared" si="81"/>
        <v>#REF!</v>
      </c>
      <c r="P416" s="823" t="e">
        <f>Develop!K306</f>
        <v>#REF!</v>
      </c>
      <c r="Q416" s="823" t="e">
        <f t="shared" si="82"/>
        <v>#REF!</v>
      </c>
      <c r="R416" s="823" t="e">
        <f t="shared" si="83"/>
        <v>#REF!</v>
      </c>
      <c r="S416" s="823" t="e">
        <f t="shared" si="84"/>
        <v>#REF!</v>
      </c>
    </row>
    <row r="417" spans="1:19" hidden="1" x14ac:dyDescent="0.25">
      <c r="A417" s="820">
        <v>70.400000000000006</v>
      </c>
      <c r="B417" s="821" t="s">
        <v>1189</v>
      </c>
      <c r="C417" s="825" t="e">
        <f>#REF!</f>
        <v>#REF!</v>
      </c>
      <c r="D417" s="822" t="s">
        <v>1200</v>
      </c>
      <c r="E417" s="823"/>
      <c r="F417" s="823">
        <f t="shared" si="77"/>
        <v>0</v>
      </c>
      <c r="G417" s="823" t="e">
        <f t="shared" si="78"/>
        <v>#REF!</v>
      </c>
      <c r="H417" s="823"/>
      <c r="I417" s="823"/>
      <c r="J417" s="823" t="e">
        <f t="shared" si="79"/>
        <v>#REF!</v>
      </c>
      <c r="K417" s="823"/>
      <c r="L417" s="823"/>
      <c r="M417" s="823" t="e">
        <f t="shared" si="80"/>
        <v>#REF!</v>
      </c>
      <c r="N417" s="823" t="e">
        <f>#REF!+#REF!+K417+H417+F417</f>
        <v>#REF!</v>
      </c>
      <c r="O417" s="823" t="e">
        <f t="shared" si="81"/>
        <v>#REF!</v>
      </c>
      <c r="P417" s="823" t="e">
        <f>Develop!K307</f>
        <v>#REF!</v>
      </c>
      <c r="Q417" s="823" t="e">
        <f t="shared" si="82"/>
        <v>#REF!</v>
      </c>
      <c r="R417" s="823" t="e">
        <f t="shared" si="83"/>
        <v>#REF!</v>
      </c>
      <c r="S417" s="823" t="e">
        <f t="shared" si="84"/>
        <v>#REF!</v>
      </c>
    </row>
    <row r="418" spans="1:19" hidden="1" x14ac:dyDescent="0.25">
      <c r="A418" s="913">
        <v>71</v>
      </c>
      <c r="B418" s="914" t="s">
        <v>1190</v>
      </c>
      <c r="C418" s="921" t="e">
        <f>#REF!</f>
        <v>#REF!</v>
      </c>
      <c r="D418" s="916" t="s">
        <v>1200</v>
      </c>
      <c r="E418" s="917"/>
      <c r="F418" s="917">
        <f t="shared" si="77"/>
        <v>0</v>
      </c>
      <c r="G418" s="917" t="e">
        <f t="shared" si="78"/>
        <v>#REF!</v>
      </c>
      <c r="H418" s="917"/>
      <c r="I418" s="917"/>
      <c r="J418" s="917" t="e">
        <f t="shared" si="79"/>
        <v>#REF!</v>
      </c>
      <c r="K418" s="917"/>
      <c r="L418" s="917"/>
      <c r="M418" s="917" t="e">
        <f t="shared" si="80"/>
        <v>#REF!</v>
      </c>
      <c r="N418" s="917" t="e">
        <f>#REF!+#REF!+K418+H418+F418</f>
        <v>#REF!</v>
      </c>
      <c r="O418" s="917" t="e">
        <f t="shared" si="81"/>
        <v>#REF!</v>
      </c>
      <c r="P418" s="917" t="e">
        <f>Develop!K308</f>
        <v>#REF!</v>
      </c>
      <c r="Q418" s="917" t="e">
        <f t="shared" si="82"/>
        <v>#REF!</v>
      </c>
      <c r="R418" s="917" t="e">
        <f t="shared" si="83"/>
        <v>#REF!</v>
      </c>
      <c r="S418" s="917" t="e">
        <f t="shared" si="84"/>
        <v>#REF!</v>
      </c>
    </row>
    <row r="419" spans="1:19" ht="39.950000000000003" customHeight="1" x14ac:dyDescent="0.25">
      <c r="A419" s="820">
        <v>72</v>
      </c>
      <c r="B419" s="821" t="s">
        <v>792</v>
      </c>
      <c r="C419" s="1488">
        <f>[1]Data!$K$2274</f>
        <v>33.9</v>
      </c>
      <c r="D419" s="867" t="s">
        <v>1200</v>
      </c>
      <c r="E419" s="954">
        <f>'SI 2 in 1 ALIYAR '!H685</f>
        <v>12</v>
      </c>
      <c r="F419" s="954">
        <f>E419</f>
        <v>12</v>
      </c>
      <c r="G419" s="954">
        <f t="shared" si="78"/>
        <v>406.8</v>
      </c>
      <c r="H419" s="1371">
        <f>'PC 12 IN 1'!H485</f>
        <v>72</v>
      </c>
      <c r="I419" s="1371">
        <f>H419*2</f>
        <v>144</v>
      </c>
      <c r="J419" s="1371">
        <f>I419*C419</f>
        <v>4881.6000000000004</v>
      </c>
      <c r="K419" s="960">
        <f>'4 IN 1 PCHC Aliyar'!H719</f>
        <v>24</v>
      </c>
      <c r="L419" s="960">
        <f>K419*3</f>
        <v>72</v>
      </c>
      <c r="M419" s="960">
        <f>L419*C419</f>
        <v>2440.8000000000002</v>
      </c>
      <c r="N419" s="823">
        <f>F419+I419+L419</f>
        <v>228</v>
      </c>
      <c r="O419" s="823">
        <f t="shared" si="81"/>
        <v>7729.2</v>
      </c>
      <c r="P419" s="823"/>
      <c r="Q419" s="823">
        <f t="shared" si="82"/>
        <v>0</v>
      </c>
      <c r="R419" s="1390">
        <f>P419+N419</f>
        <v>228</v>
      </c>
      <c r="S419" s="823">
        <f t="shared" si="84"/>
        <v>7729.2</v>
      </c>
    </row>
    <row r="420" spans="1:19" ht="39.950000000000003" customHeight="1" x14ac:dyDescent="0.25">
      <c r="A420" s="821">
        <v>73.099999999999994</v>
      </c>
      <c r="B420" s="821" t="s">
        <v>793</v>
      </c>
      <c r="C420" s="1488">
        <f>[1]Data!$K$2275</f>
        <v>4020</v>
      </c>
      <c r="D420" s="867" t="s">
        <v>1200</v>
      </c>
      <c r="E420" s="954">
        <f>'SI 2 in 1 ALIYAR '!H686</f>
        <v>1</v>
      </c>
      <c r="F420" s="954">
        <f>E420</f>
        <v>1</v>
      </c>
      <c r="G420" s="954">
        <f t="shared" si="78"/>
        <v>4020</v>
      </c>
      <c r="H420" s="1371">
        <f>'PC 12 IN 1'!H486</f>
        <v>2</v>
      </c>
      <c r="I420" s="1371">
        <f>H420*2</f>
        <v>4</v>
      </c>
      <c r="J420" s="1371">
        <f>I420*C420</f>
        <v>16080</v>
      </c>
      <c r="K420" s="960">
        <f>'4 IN 1 PCHC Aliyar'!H720</f>
        <v>1</v>
      </c>
      <c r="L420" s="960">
        <f>K420*3</f>
        <v>3</v>
      </c>
      <c r="M420" s="960">
        <f>L420*C420</f>
        <v>12060</v>
      </c>
      <c r="N420" s="823">
        <f>F420+I420+L420</f>
        <v>8</v>
      </c>
      <c r="O420" s="823">
        <f t="shared" si="81"/>
        <v>32160</v>
      </c>
      <c r="P420" s="823"/>
      <c r="Q420" s="823">
        <f t="shared" si="82"/>
        <v>0</v>
      </c>
      <c r="R420" s="1390">
        <f>P420+N420</f>
        <v>8</v>
      </c>
      <c r="S420" s="823">
        <f t="shared" si="84"/>
        <v>32160</v>
      </c>
    </row>
    <row r="421" spans="1:19" ht="39.950000000000003" customHeight="1" x14ac:dyDescent="0.25">
      <c r="A421" s="820">
        <v>73.2</v>
      </c>
      <c r="B421" s="821" t="s">
        <v>794</v>
      </c>
      <c r="C421" s="1488">
        <f>[1]Data!$K$2276</f>
        <v>3250</v>
      </c>
      <c r="D421" s="867" t="s">
        <v>1200</v>
      </c>
      <c r="E421" s="954"/>
      <c r="F421" s="954">
        <f>E421</f>
        <v>0</v>
      </c>
      <c r="G421" s="954">
        <f t="shared" si="78"/>
        <v>0</v>
      </c>
      <c r="H421" s="1371"/>
      <c r="I421" s="1371">
        <f>H421*2</f>
        <v>0</v>
      </c>
      <c r="J421" s="1371">
        <f>I421*C421</f>
        <v>0</v>
      </c>
      <c r="K421" s="960"/>
      <c r="L421" s="960">
        <f>K421*3</f>
        <v>0</v>
      </c>
      <c r="M421" s="960">
        <f>L421*C421</f>
        <v>0</v>
      </c>
      <c r="N421" s="823">
        <f>F421+I421+L421</f>
        <v>0</v>
      </c>
      <c r="O421" s="823">
        <f t="shared" si="81"/>
        <v>0</v>
      </c>
      <c r="P421" s="823"/>
      <c r="Q421" s="823">
        <f t="shared" si="82"/>
        <v>0</v>
      </c>
      <c r="R421" s="1390">
        <f>P421+N421</f>
        <v>0</v>
      </c>
      <c r="S421" s="823">
        <f t="shared" si="84"/>
        <v>0</v>
      </c>
    </row>
    <row r="422" spans="1:19" ht="39.950000000000003" customHeight="1" x14ac:dyDescent="0.25">
      <c r="A422" s="820">
        <v>74</v>
      </c>
      <c r="B422" s="821" t="s">
        <v>795</v>
      </c>
      <c r="C422" s="1488">
        <f>[1]Data!$K$2277</f>
        <v>467</v>
      </c>
      <c r="D422" s="867" t="s">
        <v>1200</v>
      </c>
      <c r="E422" s="954">
        <f>'SI 2 in 1 ALIYAR '!H687</f>
        <v>8</v>
      </c>
      <c r="F422" s="954">
        <f>E422</f>
        <v>8</v>
      </c>
      <c r="G422" s="954">
        <f t="shared" si="78"/>
        <v>3736</v>
      </c>
      <c r="H422" s="1371">
        <f>'PC 12 IN 1'!H487</f>
        <v>48</v>
      </c>
      <c r="I422" s="1371">
        <f>H422*2</f>
        <v>96</v>
      </c>
      <c r="J422" s="1371">
        <f>I422*C422</f>
        <v>44832</v>
      </c>
      <c r="K422" s="960">
        <f>'4 IN 1 PCHC Aliyar'!H721</f>
        <v>16</v>
      </c>
      <c r="L422" s="960">
        <f>K422*3</f>
        <v>48</v>
      </c>
      <c r="M422" s="960">
        <f>L422*C422</f>
        <v>22416</v>
      </c>
      <c r="N422" s="823">
        <f>F422+I422+L422</f>
        <v>152</v>
      </c>
      <c r="O422" s="823">
        <f t="shared" si="81"/>
        <v>70984</v>
      </c>
      <c r="P422" s="823"/>
      <c r="Q422" s="823">
        <f t="shared" si="82"/>
        <v>0</v>
      </c>
      <c r="R422" s="1390">
        <f>P422+N422</f>
        <v>152</v>
      </c>
      <c r="S422" s="823">
        <f t="shared" si="84"/>
        <v>70984</v>
      </c>
    </row>
    <row r="423" spans="1:19" ht="26.25" hidden="1" x14ac:dyDescent="0.25">
      <c r="A423" s="892">
        <v>75</v>
      </c>
      <c r="B423" s="898" t="s">
        <v>796</v>
      </c>
      <c r="C423" s="897"/>
      <c r="D423" s="895"/>
      <c r="E423" s="896"/>
      <c r="F423" s="896">
        <f t="shared" si="77"/>
        <v>0</v>
      </c>
      <c r="G423" s="896">
        <f t="shared" si="78"/>
        <v>0</v>
      </c>
      <c r="H423" s="896"/>
      <c r="I423" s="896"/>
      <c r="J423" s="896">
        <f t="shared" si="79"/>
        <v>0</v>
      </c>
      <c r="K423" s="896"/>
      <c r="L423" s="896"/>
      <c r="M423" s="896">
        <f t="shared" si="80"/>
        <v>0</v>
      </c>
      <c r="N423" s="896" t="e">
        <f>#REF!+#REF!+K423+H423+F423</f>
        <v>#REF!</v>
      </c>
      <c r="O423" s="896" t="e">
        <f t="shared" si="81"/>
        <v>#REF!</v>
      </c>
      <c r="P423" s="896" t="e">
        <f>Develop!K313</f>
        <v>#REF!</v>
      </c>
      <c r="Q423" s="896" t="e">
        <f t="shared" si="82"/>
        <v>#REF!</v>
      </c>
      <c r="R423" s="896" t="e">
        <f t="shared" si="83"/>
        <v>#REF!</v>
      </c>
      <c r="S423" s="896" t="e">
        <f t="shared" si="84"/>
        <v>#REF!</v>
      </c>
    </row>
    <row r="424" spans="1:19" hidden="1" x14ac:dyDescent="0.25">
      <c r="A424" s="821"/>
      <c r="B424" s="821" t="s">
        <v>797</v>
      </c>
      <c r="C424" s="825"/>
      <c r="D424" s="822" t="s">
        <v>1200</v>
      </c>
      <c r="E424" s="823"/>
      <c r="F424" s="823">
        <f t="shared" si="77"/>
        <v>0</v>
      </c>
      <c r="G424" s="823">
        <f t="shared" si="78"/>
        <v>0</v>
      </c>
      <c r="H424" s="823"/>
      <c r="I424" s="823"/>
      <c r="J424" s="823">
        <f t="shared" si="79"/>
        <v>0</v>
      </c>
      <c r="K424" s="823"/>
      <c r="L424" s="823"/>
      <c r="M424" s="823">
        <f t="shared" si="80"/>
        <v>0</v>
      </c>
      <c r="N424" s="823" t="e">
        <f>#REF!+#REF!+K424+H424+F424</f>
        <v>#REF!</v>
      </c>
      <c r="O424" s="823" t="e">
        <f t="shared" si="81"/>
        <v>#REF!</v>
      </c>
      <c r="P424" s="823" t="e">
        <f>Develop!K314</f>
        <v>#REF!</v>
      </c>
      <c r="Q424" s="823" t="e">
        <f t="shared" si="82"/>
        <v>#REF!</v>
      </c>
      <c r="R424" s="823" t="e">
        <f t="shared" si="83"/>
        <v>#REF!</v>
      </c>
      <c r="S424" s="823" t="e">
        <f t="shared" si="84"/>
        <v>#REF!</v>
      </c>
    </row>
    <row r="425" spans="1:19" hidden="1" x14ac:dyDescent="0.25">
      <c r="A425" s="917"/>
      <c r="B425" s="914" t="s">
        <v>798</v>
      </c>
      <c r="C425" s="915"/>
      <c r="D425" s="916" t="s">
        <v>1200</v>
      </c>
      <c r="E425" s="917"/>
      <c r="F425" s="917">
        <f t="shared" si="77"/>
        <v>0</v>
      </c>
      <c r="G425" s="917">
        <f t="shared" si="78"/>
        <v>0</v>
      </c>
      <c r="H425" s="917"/>
      <c r="I425" s="917"/>
      <c r="J425" s="917">
        <f t="shared" si="79"/>
        <v>0</v>
      </c>
      <c r="K425" s="917"/>
      <c r="L425" s="917"/>
      <c r="M425" s="917">
        <f t="shared" si="80"/>
        <v>0</v>
      </c>
      <c r="N425" s="917" t="e">
        <f>#REF!+#REF!+K425+H425+F425</f>
        <v>#REF!</v>
      </c>
      <c r="O425" s="917" t="e">
        <f t="shared" si="81"/>
        <v>#REF!</v>
      </c>
      <c r="P425" s="917" t="e">
        <f>Develop!K315</f>
        <v>#REF!</v>
      </c>
      <c r="Q425" s="917" t="e">
        <f t="shared" si="82"/>
        <v>#REF!</v>
      </c>
      <c r="R425" s="917" t="e">
        <f t="shared" si="83"/>
        <v>#REF!</v>
      </c>
      <c r="S425" s="917" t="e">
        <f t="shared" si="84"/>
        <v>#REF!</v>
      </c>
    </row>
    <row r="426" spans="1:19" ht="39.950000000000003" customHeight="1" x14ac:dyDescent="0.25">
      <c r="A426" s="820">
        <v>76</v>
      </c>
      <c r="B426" s="821" t="s">
        <v>799</v>
      </c>
      <c r="C426" s="1488">
        <f>[1]Elec.Data!$K$3294</f>
        <v>21.6</v>
      </c>
      <c r="D426" s="867" t="s">
        <v>718</v>
      </c>
      <c r="E426" s="954">
        <f>'SI 2 in 1 ALIYAR '!H688</f>
        <v>10</v>
      </c>
      <c r="F426" s="954">
        <f>E426</f>
        <v>10</v>
      </c>
      <c r="G426" s="954">
        <f>F426*C426</f>
        <v>216</v>
      </c>
      <c r="H426" s="1371">
        <f>'PC 12 IN 1'!H488</f>
        <v>30</v>
      </c>
      <c r="I426" s="1371">
        <f>H426*2</f>
        <v>60</v>
      </c>
      <c r="J426" s="1371">
        <f>I426*C426</f>
        <v>1296</v>
      </c>
      <c r="K426" s="960">
        <f>'4 IN 1 PCHC Aliyar'!H723</f>
        <v>15</v>
      </c>
      <c r="L426" s="960">
        <f>K426*3</f>
        <v>45</v>
      </c>
      <c r="M426" s="960">
        <f>L426*C426</f>
        <v>972</v>
      </c>
      <c r="N426" s="823">
        <f>F426+I426+L426</f>
        <v>115</v>
      </c>
      <c r="O426" s="823">
        <f>N426*C426</f>
        <v>2484</v>
      </c>
      <c r="P426" s="823"/>
      <c r="Q426" s="823">
        <f>P426*C426</f>
        <v>0</v>
      </c>
      <c r="R426" s="1390">
        <f>P426+N426</f>
        <v>115</v>
      </c>
      <c r="S426" s="823">
        <f>R426*C426</f>
        <v>2484</v>
      </c>
    </row>
    <row r="427" spans="1:19" hidden="1" x14ac:dyDescent="0.25">
      <c r="A427" s="892">
        <v>77</v>
      </c>
      <c r="B427" s="893" t="s">
        <v>800</v>
      </c>
      <c r="C427" s="897" t="e">
        <f>ROUND(#REF!,2)</f>
        <v>#REF!</v>
      </c>
      <c r="D427" s="895" t="s">
        <v>718</v>
      </c>
      <c r="E427" s="896"/>
      <c r="F427" s="896">
        <f t="shared" si="77"/>
        <v>0</v>
      </c>
      <c r="G427" s="896" t="e">
        <f t="shared" si="78"/>
        <v>#REF!</v>
      </c>
      <c r="H427" s="896"/>
      <c r="I427" s="896"/>
      <c r="J427" s="896" t="e">
        <f t="shared" si="79"/>
        <v>#REF!</v>
      </c>
      <c r="K427" s="896"/>
      <c r="L427" s="896"/>
      <c r="M427" s="896" t="e">
        <f t="shared" si="80"/>
        <v>#REF!</v>
      </c>
      <c r="N427" s="896" t="e">
        <f>#REF!+#REF!+K427+H427+F427</f>
        <v>#REF!</v>
      </c>
      <c r="O427" s="896" t="e">
        <f t="shared" si="81"/>
        <v>#REF!</v>
      </c>
      <c r="P427" s="896" t="e">
        <f>Develop!K317</f>
        <v>#REF!</v>
      </c>
      <c r="Q427" s="896" t="e">
        <f t="shared" si="82"/>
        <v>#REF!</v>
      </c>
      <c r="R427" s="896" t="e">
        <f t="shared" si="83"/>
        <v>#REF!</v>
      </c>
      <c r="S427" s="896" t="e">
        <f t="shared" si="84"/>
        <v>#REF!</v>
      </c>
    </row>
    <row r="428" spans="1:19" ht="51" hidden="1" x14ac:dyDescent="0.25">
      <c r="A428" s="820">
        <v>77.099999999999994</v>
      </c>
      <c r="B428" s="821" t="s">
        <v>1645</v>
      </c>
      <c r="C428" s="825" t="e">
        <f>ROUND(#REF!,2)</f>
        <v>#REF!</v>
      </c>
      <c r="D428" s="822" t="s">
        <v>718</v>
      </c>
      <c r="E428" s="823"/>
      <c r="F428" s="823">
        <f t="shared" si="77"/>
        <v>0</v>
      </c>
      <c r="G428" s="823" t="e">
        <f t="shared" si="78"/>
        <v>#REF!</v>
      </c>
      <c r="H428" s="823"/>
      <c r="I428" s="823"/>
      <c r="J428" s="823" t="e">
        <f t="shared" si="79"/>
        <v>#REF!</v>
      </c>
      <c r="K428" s="823"/>
      <c r="L428" s="823"/>
      <c r="M428" s="823" t="e">
        <f t="shared" si="80"/>
        <v>#REF!</v>
      </c>
      <c r="N428" s="823" t="e">
        <f>#REF!+#REF!+K428+H428+F428</f>
        <v>#REF!</v>
      </c>
      <c r="O428" s="823" t="e">
        <f t="shared" si="81"/>
        <v>#REF!</v>
      </c>
      <c r="P428" s="823" t="e">
        <f>Develop!K318</f>
        <v>#REF!</v>
      </c>
      <c r="Q428" s="823" t="e">
        <f t="shared" si="82"/>
        <v>#REF!</v>
      </c>
      <c r="R428" s="823" t="e">
        <f t="shared" si="83"/>
        <v>#REF!</v>
      </c>
      <c r="S428" s="823" t="e">
        <f t="shared" si="84"/>
        <v>#REF!</v>
      </c>
    </row>
    <row r="429" spans="1:19" hidden="1" x14ac:dyDescent="0.25">
      <c r="A429" s="913">
        <v>77.2</v>
      </c>
      <c r="B429" s="914" t="s">
        <v>259</v>
      </c>
      <c r="C429" s="915" t="e">
        <f>#REF!</f>
        <v>#REF!</v>
      </c>
      <c r="D429" s="916" t="s">
        <v>1200</v>
      </c>
      <c r="E429" s="917"/>
      <c r="F429" s="917">
        <f t="shared" si="77"/>
        <v>0</v>
      </c>
      <c r="G429" s="917" t="e">
        <f t="shared" si="78"/>
        <v>#REF!</v>
      </c>
      <c r="H429" s="917"/>
      <c r="I429" s="917"/>
      <c r="J429" s="917" t="e">
        <f t="shared" si="79"/>
        <v>#REF!</v>
      </c>
      <c r="K429" s="917"/>
      <c r="L429" s="917"/>
      <c r="M429" s="917" t="e">
        <f t="shared" si="80"/>
        <v>#REF!</v>
      </c>
      <c r="N429" s="917" t="e">
        <f>#REF!+#REF!+K429+H429+F429</f>
        <v>#REF!</v>
      </c>
      <c r="O429" s="917" t="e">
        <f t="shared" si="81"/>
        <v>#REF!</v>
      </c>
      <c r="P429" s="917" t="e">
        <f>Develop!K319</f>
        <v>#REF!</v>
      </c>
      <c r="Q429" s="917" t="e">
        <f t="shared" si="82"/>
        <v>#REF!</v>
      </c>
      <c r="R429" s="917" t="e">
        <f t="shared" si="83"/>
        <v>#REF!</v>
      </c>
      <c r="S429" s="917" t="e">
        <f t="shared" si="84"/>
        <v>#REF!</v>
      </c>
    </row>
    <row r="430" spans="1:19" ht="39.950000000000003" customHeight="1" x14ac:dyDescent="0.25">
      <c r="A430" s="820">
        <v>77.3</v>
      </c>
      <c r="B430" s="821" t="s">
        <v>1153</v>
      </c>
      <c r="C430" s="1488">
        <f>[1]Data!$K$2285</f>
        <v>80</v>
      </c>
      <c r="D430" s="867" t="s">
        <v>1200</v>
      </c>
      <c r="E430" s="954">
        <f>'SI 2 in 1 ALIYAR '!H693</f>
        <v>6</v>
      </c>
      <c r="F430" s="954">
        <f>E430</f>
        <v>6</v>
      </c>
      <c r="G430" s="954">
        <f t="shared" si="78"/>
        <v>480</v>
      </c>
      <c r="H430" s="1371">
        <f>'PC 12 IN 1'!H490</f>
        <v>36</v>
      </c>
      <c r="I430" s="1371">
        <f>H430*2</f>
        <v>72</v>
      </c>
      <c r="J430" s="1371">
        <f>I430*C430</f>
        <v>5760</v>
      </c>
      <c r="K430" s="960">
        <f>'4 IN 1 PCHC Aliyar'!H726</f>
        <v>12</v>
      </c>
      <c r="L430" s="960">
        <f>K430*3</f>
        <v>36</v>
      </c>
      <c r="M430" s="960">
        <f>L430*C430</f>
        <v>2880</v>
      </c>
      <c r="N430" s="823">
        <f>F430+I430+L430</f>
        <v>114</v>
      </c>
      <c r="O430" s="823">
        <f t="shared" si="81"/>
        <v>9120</v>
      </c>
      <c r="P430" s="823"/>
      <c r="Q430" s="823">
        <f t="shared" si="82"/>
        <v>0</v>
      </c>
      <c r="R430" s="1390">
        <f>P430+N430</f>
        <v>114</v>
      </c>
      <c r="S430" s="823">
        <f t="shared" si="84"/>
        <v>9120</v>
      </c>
    </row>
    <row r="431" spans="1:19" ht="39.950000000000003" customHeight="1" x14ac:dyDescent="0.25">
      <c r="A431" s="820">
        <v>77.400000000000006</v>
      </c>
      <c r="B431" s="821" t="s">
        <v>918</v>
      </c>
      <c r="C431" s="1488">
        <f>[1]Data!$K$2304</f>
        <v>72.010000000000005</v>
      </c>
      <c r="D431" s="867" t="s">
        <v>718</v>
      </c>
      <c r="E431" s="954">
        <f>'SI 2 in 1 ALIYAR '!H695</f>
        <v>39</v>
      </c>
      <c r="F431" s="954">
        <f>E431</f>
        <v>39</v>
      </c>
      <c r="G431" s="954">
        <f t="shared" si="78"/>
        <v>2808.39</v>
      </c>
      <c r="H431" s="1371">
        <f>'PC 12 IN 1'!H493</f>
        <v>234</v>
      </c>
      <c r="I431" s="1371">
        <f>H431*2</f>
        <v>468</v>
      </c>
      <c r="J431" s="1371">
        <f>I431*C431</f>
        <v>33700.68</v>
      </c>
      <c r="K431" s="960">
        <f>'4 IN 1 PCHC Aliyar'!H729</f>
        <v>78</v>
      </c>
      <c r="L431" s="960">
        <f>K431*3</f>
        <v>234</v>
      </c>
      <c r="M431" s="960">
        <f>L431*C431</f>
        <v>16850.34</v>
      </c>
      <c r="N431" s="823">
        <f>F431+I431+L431</f>
        <v>741</v>
      </c>
      <c r="O431" s="823">
        <f t="shared" si="81"/>
        <v>53359.41</v>
      </c>
      <c r="P431" s="823"/>
      <c r="Q431" s="823">
        <f t="shared" si="82"/>
        <v>0</v>
      </c>
      <c r="R431" s="1390">
        <f>P431+N431</f>
        <v>741</v>
      </c>
      <c r="S431" s="823">
        <f t="shared" si="84"/>
        <v>53359.41</v>
      </c>
    </row>
    <row r="432" spans="1:19" ht="39.950000000000003" customHeight="1" x14ac:dyDescent="0.25">
      <c r="A432" s="820">
        <v>78</v>
      </c>
      <c r="B432" s="821" t="s">
        <v>1843</v>
      </c>
      <c r="C432" s="1488">
        <f>[1]Data!$K$2286</f>
        <v>2355</v>
      </c>
      <c r="D432" s="867" t="s">
        <v>1200</v>
      </c>
      <c r="E432" s="954">
        <f>'SI 2 in 1 ALIYAR '!H697</f>
        <v>2</v>
      </c>
      <c r="F432" s="954">
        <f>E432</f>
        <v>2</v>
      </c>
      <c r="G432" s="954">
        <f t="shared" si="78"/>
        <v>4710</v>
      </c>
      <c r="H432" s="1371">
        <f>'PC 12 IN 1'!H495</f>
        <v>2</v>
      </c>
      <c r="I432" s="1371">
        <f>H432*2</f>
        <v>4</v>
      </c>
      <c r="J432" s="1371">
        <f>I432*C432</f>
        <v>9420</v>
      </c>
      <c r="K432" s="960">
        <f>'4 IN 1 PCHC Aliyar'!H730</f>
        <v>1</v>
      </c>
      <c r="L432" s="960">
        <f>K432*3</f>
        <v>3</v>
      </c>
      <c r="M432" s="960">
        <f>L432*C432</f>
        <v>7065</v>
      </c>
      <c r="N432" s="823">
        <f>F432+I432+L432</f>
        <v>9</v>
      </c>
      <c r="O432" s="823">
        <f t="shared" si="81"/>
        <v>21195</v>
      </c>
      <c r="P432" s="823"/>
      <c r="Q432" s="823">
        <f t="shared" si="82"/>
        <v>0</v>
      </c>
      <c r="R432" s="1390">
        <f>P432+N432</f>
        <v>9</v>
      </c>
      <c r="S432" s="823">
        <f t="shared" si="84"/>
        <v>21195</v>
      </c>
    </row>
    <row r="433" spans="1:19" hidden="1" x14ac:dyDescent="0.25">
      <c r="A433" s="892">
        <v>78.099999999999994</v>
      </c>
      <c r="B433" s="893" t="s">
        <v>1844</v>
      </c>
      <c r="C433" s="897"/>
      <c r="D433" s="895" t="s">
        <v>1200</v>
      </c>
      <c r="E433" s="896"/>
      <c r="F433" s="896">
        <f t="shared" si="77"/>
        <v>0</v>
      </c>
      <c r="G433" s="896">
        <f t="shared" si="78"/>
        <v>0</v>
      </c>
      <c r="H433" s="896"/>
      <c r="I433" s="896"/>
      <c r="J433" s="896">
        <f t="shared" si="79"/>
        <v>0</v>
      </c>
      <c r="K433" s="896"/>
      <c r="L433" s="896"/>
      <c r="M433" s="896">
        <f t="shared" si="80"/>
        <v>0</v>
      </c>
      <c r="N433" s="896" t="e">
        <f>#REF!+#REF!+K433+H433+F433</f>
        <v>#REF!</v>
      </c>
      <c r="O433" s="896" t="e">
        <f t="shared" si="81"/>
        <v>#REF!</v>
      </c>
      <c r="P433" s="896" t="e">
        <f>Develop!K323</f>
        <v>#REF!</v>
      </c>
      <c r="Q433" s="896" t="e">
        <f t="shared" si="82"/>
        <v>#REF!</v>
      </c>
      <c r="R433" s="896" t="e">
        <f t="shared" si="83"/>
        <v>#REF!</v>
      </c>
      <c r="S433" s="896" t="e">
        <f t="shared" si="84"/>
        <v>#REF!</v>
      </c>
    </row>
    <row r="434" spans="1:19" hidden="1" x14ac:dyDescent="0.25">
      <c r="A434" s="820">
        <v>79.099999999999994</v>
      </c>
      <c r="B434" s="821" t="s">
        <v>1888</v>
      </c>
      <c r="C434" s="825" t="e">
        <f>#REF!</f>
        <v>#REF!</v>
      </c>
      <c r="D434" s="822" t="s">
        <v>1200</v>
      </c>
      <c r="E434" s="823"/>
      <c r="F434" s="823">
        <f t="shared" si="77"/>
        <v>0</v>
      </c>
      <c r="G434" s="823" t="e">
        <f t="shared" si="78"/>
        <v>#REF!</v>
      </c>
      <c r="H434" s="823"/>
      <c r="I434" s="823"/>
      <c r="J434" s="823" t="e">
        <f t="shared" si="79"/>
        <v>#REF!</v>
      </c>
      <c r="K434" s="823"/>
      <c r="L434" s="823"/>
      <c r="M434" s="823" t="e">
        <f t="shared" si="80"/>
        <v>#REF!</v>
      </c>
      <c r="N434" s="823" t="e">
        <f>#REF!+#REF!+K434+H434+F434</f>
        <v>#REF!</v>
      </c>
      <c r="O434" s="823" t="e">
        <f t="shared" si="81"/>
        <v>#REF!</v>
      </c>
      <c r="P434" s="823" t="e">
        <f>Develop!K324</f>
        <v>#REF!</v>
      </c>
      <c r="Q434" s="823" t="e">
        <f t="shared" si="82"/>
        <v>#REF!</v>
      </c>
      <c r="R434" s="823" t="e">
        <f t="shared" si="83"/>
        <v>#REF!</v>
      </c>
      <c r="S434" s="823" t="e">
        <f t="shared" si="84"/>
        <v>#REF!</v>
      </c>
    </row>
    <row r="435" spans="1:19" hidden="1" x14ac:dyDescent="0.25">
      <c r="A435" s="820">
        <v>79.2</v>
      </c>
      <c r="B435" s="821" t="s">
        <v>1042</v>
      </c>
      <c r="C435" s="825" t="e">
        <f>#REF!</f>
        <v>#REF!</v>
      </c>
      <c r="D435" s="822" t="s">
        <v>1200</v>
      </c>
      <c r="E435" s="823"/>
      <c r="F435" s="823">
        <f t="shared" si="77"/>
        <v>0</v>
      </c>
      <c r="G435" s="823" t="e">
        <f t="shared" si="78"/>
        <v>#REF!</v>
      </c>
      <c r="H435" s="823"/>
      <c r="I435" s="823"/>
      <c r="J435" s="823" t="e">
        <f t="shared" si="79"/>
        <v>#REF!</v>
      </c>
      <c r="K435" s="823"/>
      <c r="L435" s="823"/>
      <c r="M435" s="823" t="e">
        <f t="shared" si="80"/>
        <v>#REF!</v>
      </c>
      <c r="N435" s="823" t="e">
        <f>#REF!+#REF!+K435+H435+F435</f>
        <v>#REF!</v>
      </c>
      <c r="O435" s="823" t="e">
        <f t="shared" si="81"/>
        <v>#REF!</v>
      </c>
      <c r="P435" s="823" t="e">
        <f>Develop!K325</f>
        <v>#REF!</v>
      </c>
      <c r="Q435" s="823" t="e">
        <f t="shared" si="82"/>
        <v>#REF!</v>
      </c>
      <c r="R435" s="823" t="e">
        <f t="shared" si="83"/>
        <v>#REF!</v>
      </c>
      <c r="S435" s="823" t="e">
        <f t="shared" si="84"/>
        <v>#REF!</v>
      </c>
    </row>
    <row r="436" spans="1:19" hidden="1" x14ac:dyDescent="0.25">
      <c r="A436" s="913">
        <v>80</v>
      </c>
      <c r="B436" s="914" t="s">
        <v>551</v>
      </c>
      <c r="C436" s="921" t="e">
        <f>#REF!</f>
        <v>#REF!</v>
      </c>
      <c r="D436" s="916" t="s">
        <v>1200</v>
      </c>
      <c r="E436" s="917"/>
      <c r="F436" s="917">
        <f t="shared" si="77"/>
        <v>0</v>
      </c>
      <c r="G436" s="917" t="e">
        <f t="shared" si="78"/>
        <v>#REF!</v>
      </c>
      <c r="H436" s="917"/>
      <c r="I436" s="917"/>
      <c r="J436" s="917" t="e">
        <f t="shared" si="79"/>
        <v>#REF!</v>
      </c>
      <c r="K436" s="917"/>
      <c r="L436" s="917"/>
      <c r="M436" s="917" t="e">
        <f t="shared" si="80"/>
        <v>#REF!</v>
      </c>
      <c r="N436" s="917" t="e">
        <f>#REF!+#REF!+K436+H436+F436</f>
        <v>#REF!</v>
      </c>
      <c r="O436" s="917" t="e">
        <f t="shared" si="81"/>
        <v>#REF!</v>
      </c>
      <c r="P436" s="917" t="e">
        <f>Develop!K326</f>
        <v>#REF!</v>
      </c>
      <c r="Q436" s="917" t="e">
        <f t="shared" si="82"/>
        <v>#REF!</v>
      </c>
      <c r="R436" s="917" t="e">
        <f t="shared" si="83"/>
        <v>#REF!</v>
      </c>
      <c r="S436" s="917" t="e">
        <f t="shared" si="84"/>
        <v>#REF!</v>
      </c>
    </row>
    <row r="437" spans="1:19" ht="39.950000000000003" customHeight="1" x14ac:dyDescent="0.25">
      <c r="A437" s="820">
        <v>81</v>
      </c>
      <c r="B437" s="821" t="s">
        <v>260</v>
      </c>
      <c r="C437" s="1488">
        <f>[1]Data!$K$2288</f>
        <v>2211.5700000000002</v>
      </c>
      <c r="D437" s="867" t="s">
        <v>1941</v>
      </c>
      <c r="E437" s="954"/>
      <c r="F437" s="954">
        <f>E437</f>
        <v>0</v>
      </c>
      <c r="G437" s="954">
        <f>F437*C437</f>
        <v>0</v>
      </c>
      <c r="H437" s="1371"/>
      <c r="I437" s="1371">
        <f>H437*2</f>
        <v>0</v>
      </c>
      <c r="J437" s="1371">
        <f>I437*C437</f>
        <v>0</v>
      </c>
      <c r="K437" s="960"/>
      <c r="L437" s="960">
        <f>K437*3</f>
        <v>0</v>
      </c>
      <c r="M437" s="960">
        <f>L437*C437</f>
        <v>0</v>
      </c>
      <c r="N437" s="823">
        <f>F437+I437+L437</f>
        <v>0</v>
      </c>
      <c r="O437" s="823">
        <f>N437*C437</f>
        <v>0</v>
      </c>
      <c r="P437" s="823"/>
      <c r="Q437" s="823">
        <f>P437*C437</f>
        <v>0</v>
      </c>
      <c r="R437" s="1390">
        <f>P437+N437</f>
        <v>0</v>
      </c>
      <c r="S437" s="823">
        <f>R437*C437</f>
        <v>0</v>
      </c>
    </row>
    <row r="438" spans="1:19" hidden="1" x14ac:dyDescent="0.25">
      <c r="A438" s="901">
        <v>82</v>
      </c>
      <c r="B438" s="893" t="s">
        <v>949</v>
      </c>
      <c r="C438" s="894" t="e">
        <f>ROUND(#REF!,2)</f>
        <v>#REF!</v>
      </c>
      <c r="D438" s="895" t="s">
        <v>1200</v>
      </c>
      <c r="E438" s="896"/>
      <c r="F438" s="896">
        <f t="shared" si="77"/>
        <v>0</v>
      </c>
      <c r="G438" s="896" t="e">
        <f t="shared" si="78"/>
        <v>#REF!</v>
      </c>
      <c r="H438" s="896"/>
      <c r="I438" s="896"/>
      <c r="J438" s="896" t="e">
        <f t="shared" si="79"/>
        <v>#REF!</v>
      </c>
      <c r="K438" s="896"/>
      <c r="L438" s="896"/>
      <c r="M438" s="896" t="e">
        <f t="shared" si="80"/>
        <v>#REF!</v>
      </c>
      <c r="N438" s="896" t="e">
        <f>#REF!+#REF!+K438+H438+F438</f>
        <v>#REF!</v>
      </c>
      <c r="O438" s="896" t="e">
        <f t="shared" si="81"/>
        <v>#REF!</v>
      </c>
      <c r="P438" s="896" t="e">
        <f>Develop!K328</f>
        <v>#REF!</v>
      </c>
      <c r="Q438" s="896" t="e">
        <f t="shared" si="82"/>
        <v>#REF!</v>
      </c>
      <c r="R438" s="896" t="e">
        <f t="shared" si="83"/>
        <v>#REF!</v>
      </c>
      <c r="S438" s="896" t="e">
        <f t="shared" si="84"/>
        <v>#REF!</v>
      </c>
    </row>
    <row r="439" spans="1:19" hidden="1" x14ac:dyDescent="0.25">
      <c r="A439" s="820">
        <v>83</v>
      </c>
      <c r="B439" s="821" t="s">
        <v>1043</v>
      </c>
      <c r="C439" s="825" t="e">
        <f>#REF!</f>
        <v>#REF!</v>
      </c>
      <c r="D439" s="822" t="s">
        <v>718</v>
      </c>
      <c r="E439" s="823"/>
      <c r="F439" s="823">
        <f t="shared" si="77"/>
        <v>0</v>
      </c>
      <c r="G439" s="823" t="e">
        <f t="shared" si="78"/>
        <v>#REF!</v>
      </c>
      <c r="H439" s="823"/>
      <c r="I439" s="823"/>
      <c r="J439" s="823" t="e">
        <f t="shared" si="79"/>
        <v>#REF!</v>
      </c>
      <c r="K439" s="823"/>
      <c r="L439" s="823"/>
      <c r="M439" s="823" t="e">
        <f t="shared" si="80"/>
        <v>#REF!</v>
      </c>
      <c r="N439" s="823" t="e">
        <f>#REF!+#REF!+K439+H439+F439</f>
        <v>#REF!</v>
      </c>
      <c r="O439" s="823" t="e">
        <f t="shared" si="81"/>
        <v>#REF!</v>
      </c>
      <c r="P439" s="823" t="e">
        <f>Develop!K329</f>
        <v>#REF!</v>
      </c>
      <c r="Q439" s="823" t="e">
        <f t="shared" si="82"/>
        <v>#REF!</v>
      </c>
      <c r="R439" s="823" t="e">
        <f t="shared" si="83"/>
        <v>#REF!</v>
      </c>
      <c r="S439" s="823" t="e">
        <f t="shared" si="84"/>
        <v>#REF!</v>
      </c>
    </row>
    <row r="440" spans="1:19" hidden="1" x14ac:dyDescent="0.25">
      <c r="A440" s="820">
        <v>84</v>
      </c>
      <c r="B440" s="821" t="s">
        <v>1044</v>
      </c>
      <c r="C440" s="825"/>
      <c r="D440" s="822" t="s">
        <v>718</v>
      </c>
      <c r="E440" s="823"/>
      <c r="F440" s="823">
        <f t="shared" si="77"/>
        <v>0</v>
      </c>
      <c r="G440" s="823">
        <f t="shared" si="78"/>
        <v>0</v>
      </c>
      <c r="H440" s="823"/>
      <c r="I440" s="823"/>
      <c r="J440" s="823">
        <f t="shared" si="79"/>
        <v>0</v>
      </c>
      <c r="K440" s="823"/>
      <c r="L440" s="823"/>
      <c r="M440" s="823">
        <f t="shared" si="80"/>
        <v>0</v>
      </c>
      <c r="N440" s="823" t="e">
        <f>#REF!+#REF!+K440+H440+F440</f>
        <v>#REF!</v>
      </c>
      <c r="O440" s="823" t="e">
        <f t="shared" si="81"/>
        <v>#REF!</v>
      </c>
      <c r="P440" s="823" t="e">
        <f>Develop!K330</f>
        <v>#REF!</v>
      </c>
      <c r="Q440" s="823" t="e">
        <f t="shared" si="82"/>
        <v>#REF!</v>
      </c>
      <c r="R440" s="823" t="e">
        <f t="shared" si="83"/>
        <v>#REF!</v>
      </c>
      <c r="S440" s="823" t="e">
        <f t="shared" si="84"/>
        <v>#REF!</v>
      </c>
    </row>
    <row r="441" spans="1:19" hidden="1" x14ac:dyDescent="0.25">
      <c r="A441" s="913">
        <v>85</v>
      </c>
      <c r="B441" s="914" t="s">
        <v>1045</v>
      </c>
      <c r="C441" s="915" t="e">
        <f>#REF!</f>
        <v>#REF!</v>
      </c>
      <c r="D441" s="916" t="s">
        <v>718</v>
      </c>
      <c r="E441" s="917"/>
      <c r="F441" s="917">
        <f t="shared" si="77"/>
        <v>0</v>
      </c>
      <c r="G441" s="917" t="e">
        <f t="shared" si="78"/>
        <v>#REF!</v>
      </c>
      <c r="H441" s="917"/>
      <c r="I441" s="917"/>
      <c r="J441" s="917" t="e">
        <f t="shared" si="79"/>
        <v>#REF!</v>
      </c>
      <c r="K441" s="917"/>
      <c r="L441" s="917"/>
      <c r="M441" s="917" t="e">
        <f t="shared" si="80"/>
        <v>#REF!</v>
      </c>
      <c r="N441" s="917" t="e">
        <f>#REF!+#REF!+K441+H441+F441</f>
        <v>#REF!</v>
      </c>
      <c r="O441" s="917" t="e">
        <f t="shared" si="81"/>
        <v>#REF!</v>
      </c>
      <c r="P441" s="917" t="e">
        <f>Develop!K331</f>
        <v>#REF!</v>
      </c>
      <c r="Q441" s="917" t="e">
        <f t="shared" si="82"/>
        <v>#REF!</v>
      </c>
      <c r="R441" s="917" t="e">
        <f t="shared" si="83"/>
        <v>#REF!</v>
      </c>
      <c r="S441" s="917" t="e">
        <f t="shared" si="84"/>
        <v>#REF!</v>
      </c>
    </row>
    <row r="442" spans="1:19" ht="39.950000000000003" customHeight="1" x14ac:dyDescent="0.25">
      <c r="A442" s="834">
        <v>86</v>
      </c>
      <c r="B442" s="821" t="s">
        <v>211</v>
      </c>
      <c r="C442" s="1488">
        <f>[1]Data!$C$806</f>
        <v>33.9</v>
      </c>
      <c r="D442" s="867" t="s">
        <v>1589</v>
      </c>
      <c r="E442" s="954">
        <f>'SI 2 in 1 ALIYAR '!H701</f>
        <v>91.53</v>
      </c>
      <c r="F442" s="954">
        <f>E442</f>
        <v>91.53</v>
      </c>
      <c r="G442" s="954">
        <f>F442*C442</f>
        <v>3102.87</v>
      </c>
      <c r="H442" s="1371">
        <f>'PC 12 IN 1'!H500</f>
        <v>205.4</v>
      </c>
      <c r="I442" s="1371">
        <f>H442*2</f>
        <v>410.8</v>
      </c>
      <c r="J442" s="1371">
        <f>I442*C442</f>
        <v>13926.12</v>
      </c>
      <c r="K442" s="960">
        <f>'4 IN 1 PCHC Aliyar'!H735</f>
        <v>61.7</v>
      </c>
      <c r="L442" s="960">
        <f>K442*3</f>
        <v>185.1</v>
      </c>
      <c r="M442" s="960">
        <f>L442*C442</f>
        <v>6274.89</v>
      </c>
      <c r="N442" s="823">
        <f>F442+I442+L442</f>
        <v>687.43</v>
      </c>
      <c r="O442" s="823">
        <f>N442*C442</f>
        <v>23303.88</v>
      </c>
      <c r="P442" s="823"/>
      <c r="Q442" s="823">
        <f>P442*C442</f>
        <v>0</v>
      </c>
      <c r="R442" s="1390">
        <f>P442+N442</f>
        <v>687.43</v>
      </c>
      <c r="S442" s="823">
        <f>R442*C442</f>
        <v>23303.88</v>
      </c>
    </row>
    <row r="443" spans="1:19" hidden="1" x14ac:dyDescent="0.25">
      <c r="A443" s="901">
        <v>87</v>
      </c>
      <c r="B443" s="893" t="s">
        <v>1620</v>
      </c>
      <c r="C443" s="894" t="e">
        <f>ROUND(#REF!,2)</f>
        <v>#REF!</v>
      </c>
      <c r="D443" s="895" t="s">
        <v>1200</v>
      </c>
      <c r="E443" s="896"/>
      <c r="F443" s="896">
        <f t="shared" si="77"/>
        <v>0</v>
      </c>
      <c r="G443" s="896" t="e">
        <f t="shared" si="78"/>
        <v>#REF!</v>
      </c>
      <c r="H443" s="896"/>
      <c r="I443" s="896"/>
      <c r="J443" s="896" t="e">
        <f t="shared" si="79"/>
        <v>#REF!</v>
      </c>
      <c r="K443" s="896"/>
      <c r="L443" s="896"/>
      <c r="M443" s="896" t="e">
        <f t="shared" si="80"/>
        <v>#REF!</v>
      </c>
      <c r="N443" s="896" t="e">
        <f>#REF!+#REF!+K443+H443+F443</f>
        <v>#REF!</v>
      </c>
      <c r="O443" s="896" t="e">
        <f t="shared" si="81"/>
        <v>#REF!</v>
      </c>
      <c r="P443" s="896" t="e">
        <f>Develop!K333</f>
        <v>#REF!</v>
      </c>
      <c r="Q443" s="896" t="e">
        <f t="shared" si="82"/>
        <v>#REF!</v>
      </c>
      <c r="R443" s="896" t="e">
        <f t="shared" si="83"/>
        <v>#REF!</v>
      </c>
      <c r="S443" s="896" t="e">
        <f t="shared" si="84"/>
        <v>#REF!</v>
      </c>
    </row>
    <row r="444" spans="1:19" hidden="1" x14ac:dyDescent="0.25">
      <c r="A444" s="820">
        <v>112</v>
      </c>
      <c r="B444" s="821" t="s">
        <v>3213</v>
      </c>
      <c r="C444" s="825" t="e">
        <f>ROUND(#REF!,2)</f>
        <v>#REF!</v>
      </c>
      <c r="D444" s="822" t="s">
        <v>1200</v>
      </c>
      <c r="E444" s="823"/>
      <c r="F444" s="823">
        <f t="shared" si="77"/>
        <v>0</v>
      </c>
      <c r="G444" s="823" t="e">
        <f t="shared" si="78"/>
        <v>#REF!</v>
      </c>
      <c r="H444" s="823"/>
      <c r="I444" s="823"/>
      <c r="J444" s="823" t="e">
        <f t="shared" si="79"/>
        <v>#REF!</v>
      </c>
      <c r="K444" s="823"/>
      <c r="L444" s="823"/>
      <c r="M444" s="823" t="e">
        <f t="shared" si="80"/>
        <v>#REF!</v>
      </c>
      <c r="N444" s="823" t="e">
        <f>#REF!+#REF!+K444+H444+F444</f>
        <v>#REF!</v>
      </c>
      <c r="O444" s="823" t="e">
        <f t="shared" si="81"/>
        <v>#REF!</v>
      </c>
      <c r="P444" s="823" t="e">
        <f>Develop!K334</f>
        <v>#REF!</v>
      </c>
      <c r="Q444" s="823" t="e">
        <f t="shared" si="82"/>
        <v>#REF!</v>
      </c>
      <c r="R444" s="823" t="e">
        <f t="shared" si="83"/>
        <v>#REF!</v>
      </c>
      <c r="S444" s="823" t="e">
        <f t="shared" si="84"/>
        <v>#REF!</v>
      </c>
    </row>
    <row r="445" spans="1:19" ht="26.25" hidden="1" x14ac:dyDescent="0.25">
      <c r="A445" s="927">
        <v>238</v>
      </c>
      <c r="B445" s="914" t="s">
        <v>3539</v>
      </c>
      <c r="C445" s="915" t="e">
        <f>ROUND(#REF!,2)</f>
        <v>#REF!</v>
      </c>
      <c r="D445" s="916" t="s">
        <v>452</v>
      </c>
      <c r="E445" s="917"/>
      <c r="F445" s="917">
        <f t="shared" si="77"/>
        <v>0</v>
      </c>
      <c r="G445" s="917" t="e">
        <f t="shared" si="78"/>
        <v>#REF!</v>
      </c>
      <c r="H445" s="917"/>
      <c r="I445" s="917"/>
      <c r="J445" s="917" t="e">
        <f t="shared" si="79"/>
        <v>#REF!</v>
      </c>
      <c r="K445" s="917"/>
      <c r="L445" s="917"/>
      <c r="M445" s="917" t="e">
        <f t="shared" si="80"/>
        <v>#REF!</v>
      </c>
      <c r="N445" s="917" t="e">
        <f>#REF!+#REF!+K445+H445+F445</f>
        <v>#REF!</v>
      </c>
      <c r="O445" s="917" t="e">
        <f t="shared" si="81"/>
        <v>#REF!</v>
      </c>
      <c r="P445" s="917" t="e">
        <f>Develop!K335</f>
        <v>#REF!</v>
      </c>
      <c r="Q445" s="917" t="e">
        <f t="shared" si="82"/>
        <v>#REF!</v>
      </c>
      <c r="R445" s="917" t="e">
        <f t="shared" si="83"/>
        <v>#REF!</v>
      </c>
      <c r="S445" s="917" t="e">
        <f t="shared" si="84"/>
        <v>#REF!</v>
      </c>
    </row>
    <row r="446" spans="1:19" ht="39.950000000000003" customHeight="1" x14ac:dyDescent="0.25">
      <c r="A446" s="834"/>
      <c r="B446" s="835" t="s">
        <v>2526</v>
      </c>
      <c r="C446" s="1488"/>
      <c r="D446" s="867"/>
      <c r="E446" s="954"/>
      <c r="F446" s="954">
        <f t="shared" ref="F446:F451" si="85">E446</f>
        <v>0</v>
      </c>
      <c r="G446" s="954">
        <f t="shared" si="78"/>
        <v>0</v>
      </c>
      <c r="H446" s="1371"/>
      <c r="I446" s="1371">
        <f t="shared" ref="I446:I451" si="86">H446*2</f>
        <v>0</v>
      </c>
      <c r="J446" s="1371">
        <f t="shared" ref="J446:J451" si="87">I446*C446</f>
        <v>0</v>
      </c>
      <c r="K446" s="960"/>
      <c r="L446" s="960">
        <f t="shared" ref="L446:L451" si="88">K446*3</f>
        <v>0</v>
      </c>
      <c r="M446" s="960">
        <f t="shared" ref="M446:M451" si="89">L446*C446</f>
        <v>0</v>
      </c>
      <c r="N446" s="823">
        <f t="shared" ref="N446:N451" si="90">F446+I446+L446</f>
        <v>0</v>
      </c>
      <c r="O446" s="823">
        <f t="shared" si="81"/>
        <v>0</v>
      </c>
      <c r="P446" s="823"/>
      <c r="Q446" s="823">
        <f t="shared" si="82"/>
        <v>0</v>
      </c>
      <c r="R446" s="1390">
        <f t="shared" ref="R446:R451" si="91">P446+N446</f>
        <v>0</v>
      </c>
      <c r="S446" s="823">
        <f t="shared" si="84"/>
        <v>0</v>
      </c>
    </row>
    <row r="447" spans="1:19" ht="69.75" customHeight="1" x14ac:dyDescent="0.25">
      <c r="A447" s="832" t="s">
        <v>870</v>
      </c>
      <c r="B447" s="826" t="s">
        <v>3362</v>
      </c>
      <c r="C447" s="1488"/>
      <c r="D447" s="867"/>
      <c r="E447" s="954"/>
      <c r="F447" s="954">
        <f t="shared" si="85"/>
        <v>0</v>
      </c>
      <c r="G447" s="954">
        <f t="shared" si="78"/>
        <v>0</v>
      </c>
      <c r="H447" s="1371"/>
      <c r="I447" s="1371">
        <f t="shared" si="86"/>
        <v>0</v>
      </c>
      <c r="J447" s="1371">
        <f t="shared" si="87"/>
        <v>0</v>
      </c>
      <c r="K447" s="960"/>
      <c r="L447" s="960">
        <f t="shared" si="88"/>
        <v>0</v>
      </c>
      <c r="M447" s="960">
        <f t="shared" si="89"/>
        <v>0</v>
      </c>
      <c r="N447" s="823">
        <f t="shared" si="90"/>
        <v>0</v>
      </c>
      <c r="O447" s="823">
        <f t="shared" si="81"/>
        <v>0</v>
      </c>
      <c r="P447" s="823"/>
      <c r="Q447" s="823">
        <f t="shared" si="82"/>
        <v>0</v>
      </c>
      <c r="R447" s="1390">
        <f t="shared" si="91"/>
        <v>0</v>
      </c>
      <c r="S447" s="823">
        <f t="shared" si="84"/>
        <v>0</v>
      </c>
    </row>
    <row r="448" spans="1:19" ht="39.950000000000003" customHeight="1" x14ac:dyDescent="0.25">
      <c r="A448" s="821"/>
      <c r="B448" s="821" t="s">
        <v>1084</v>
      </c>
      <c r="C448" s="1488">
        <f>[1]Data!$X$537</f>
        <v>1154.8699999999999</v>
      </c>
      <c r="D448" s="867" t="s">
        <v>1589</v>
      </c>
      <c r="E448" s="954">
        <f>'SI 2 in 1 ALIYAR '!H327</f>
        <v>7.56</v>
      </c>
      <c r="F448" s="954">
        <f t="shared" si="85"/>
        <v>7.56</v>
      </c>
      <c r="G448" s="954">
        <f t="shared" si="78"/>
        <v>8730.82</v>
      </c>
      <c r="H448" s="1371">
        <f>'PC 12 IN 1'!H510</f>
        <v>33.799999999999997</v>
      </c>
      <c r="I448" s="1371">
        <f t="shared" si="86"/>
        <v>67.599999999999994</v>
      </c>
      <c r="J448" s="1371">
        <f t="shared" si="87"/>
        <v>78069.210000000006</v>
      </c>
      <c r="K448" s="960">
        <f>'4 IN 1 PCHC Aliyar'!G404</f>
        <v>13.9</v>
      </c>
      <c r="L448" s="960">
        <f t="shared" si="88"/>
        <v>41.7</v>
      </c>
      <c r="M448" s="960">
        <f t="shared" si="89"/>
        <v>48158.080000000002</v>
      </c>
      <c r="N448" s="823">
        <f t="shared" si="90"/>
        <v>116.86</v>
      </c>
      <c r="O448" s="823">
        <f t="shared" si="81"/>
        <v>134958.10999999999</v>
      </c>
      <c r="P448" s="823"/>
      <c r="Q448" s="823">
        <f t="shared" si="82"/>
        <v>0</v>
      </c>
      <c r="R448" s="1390">
        <f t="shared" si="91"/>
        <v>116.86</v>
      </c>
      <c r="S448" s="823">
        <f t="shared" si="84"/>
        <v>134958.10999999999</v>
      </c>
    </row>
    <row r="449" spans="1:19" ht="39.950000000000003" customHeight="1" x14ac:dyDescent="0.25">
      <c r="A449" s="821"/>
      <c r="B449" s="821" t="s">
        <v>1188</v>
      </c>
      <c r="C449" s="1488">
        <f>[1]Data!$X$538</f>
        <v>1158.44</v>
      </c>
      <c r="D449" s="867" t="s">
        <v>1589</v>
      </c>
      <c r="E449" s="954">
        <f>'SI 2 in 1 ALIYAR '!H329</f>
        <v>7.56</v>
      </c>
      <c r="F449" s="954">
        <f t="shared" si="85"/>
        <v>7.56</v>
      </c>
      <c r="G449" s="954">
        <f t="shared" si="78"/>
        <v>8757.81</v>
      </c>
      <c r="H449" s="1371">
        <f>'PC 12 IN 1'!H512</f>
        <v>33.799999999999997</v>
      </c>
      <c r="I449" s="1371">
        <f t="shared" si="86"/>
        <v>67.599999999999994</v>
      </c>
      <c r="J449" s="1371">
        <f t="shared" si="87"/>
        <v>78310.539999999994</v>
      </c>
      <c r="K449" s="960">
        <f>'4 IN 1 PCHC Aliyar'!G407</f>
        <v>13.9</v>
      </c>
      <c r="L449" s="960">
        <f t="shared" si="88"/>
        <v>41.7</v>
      </c>
      <c r="M449" s="960">
        <f t="shared" si="89"/>
        <v>48306.95</v>
      </c>
      <c r="N449" s="823">
        <f t="shared" si="90"/>
        <v>116.86</v>
      </c>
      <c r="O449" s="823">
        <f t="shared" si="81"/>
        <v>135375.29999999999</v>
      </c>
      <c r="P449" s="823"/>
      <c r="Q449" s="823">
        <f t="shared" si="82"/>
        <v>0</v>
      </c>
      <c r="R449" s="1390">
        <f t="shared" si="91"/>
        <v>116.86</v>
      </c>
      <c r="S449" s="823">
        <f t="shared" si="84"/>
        <v>135375.29999999999</v>
      </c>
    </row>
    <row r="450" spans="1:19" ht="39.950000000000003" customHeight="1" x14ac:dyDescent="0.25">
      <c r="A450" s="821"/>
      <c r="B450" s="821" t="s">
        <v>1230</v>
      </c>
      <c r="C450" s="1488">
        <f>[1]Data!$X$539</f>
        <v>1162.01</v>
      </c>
      <c r="D450" s="867" t="s">
        <v>1589</v>
      </c>
      <c r="E450" s="954"/>
      <c r="F450" s="954">
        <f t="shared" si="85"/>
        <v>0</v>
      </c>
      <c r="G450" s="954">
        <f t="shared" si="78"/>
        <v>0</v>
      </c>
      <c r="H450" s="1371">
        <f>'PC 12 IN 1'!H514</f>
        <v>33.799999999999997</v>
      </c>
      <c r="I450" s="1371">
        <f t="shared" si="86"/>
        <v>67.599999999999994</v>
      </c>
      <c r="J450" s="1371">
        <f t="shared" si="87"/>
        <v>78551.88</v>
      </c>
      <c r="K450" s="960">
        <f>'4 IN 1 PCHC Aliyar'!G410</f>
        <v>13.9</v>
      </c>
      <c r="L450" s="960">
        <f t="shared" si="88"/>
        <v>41.7</v>
      </c>
      <c r="M450" s="960">
        <f t="shared" si="89"/>
        <v>48455.82</v>
      </c>
      <c r="N450" s="823">
        <f t="shared" si="90"/>
        <v>109.3</v>
      </c>
      <c r="O450" s="823">
        <f t="shared" si="81"/>
        <v>127007.69</v>
      </c>
      <c r="P450" s="823"/>
      <c r="Q450" s="823">
        <f t="shared" si="82"/>
        <v>0</v>
      </c>
      <c r="R450" s="1390">
        <f t="shared" si="91"/>
        <v>109.3</v>
      </c>
      <c r="S450" s="823">
        <f t="shared" si="84"/>
        <v>127007.69</v>
      </c>
    </row>
    <row r="451" spans="1:19" ht="39.950000000000003" customHeight="1" x14ac:dyDescent="0.25">
      <c r="A451" s="821"/>
      <c r="B451" s="821" t="s">
        <v>1138</v>
      </c>
      <c r="C451" s="1488">
        <f>[1]Data!$X$548</f>
        <v>1190.57</v>
      </c>
      <c r="D451" s="867" t="s">
        <v>1589</v>
      </c>
      <c r="E451" s="954"/>
      <c r="F451" s="954">
        <f t="shared" si="85"/>
        <v>0</v>
      </c>
      <c r="G451" s="954">
        <f t="shared" si="78"/>
        <v>0</v>
      </c>
      <c r="H451" s="1371">
        <f>'PC 12 IN 1'!H516</f>
        <v>33.799999999999997</v>
      </c>
      <c r="I451" s="1371">
        <f t="shared" si="86"/>
        <v>67.599999999999994</v>
      </c>
      <c r="J451" s="1371">
        <f t="shared" si="87"/>
        <v>80482.53</v>
      </c>
      <c r="K451" s="960">
        <f>'4 IN 1 PCHC Aliyar'!G413</f>
        <v>13.9</v>
      </c>
      <c r="L451" s="960">
        <f t="shared" si="88"/>
        <v>41.7</v>
      </c>
      <c r="M451" s="960">
        <f t="shared" si="89"/>
        <v>49646.77</v>
      </c>
      <c r="N451" s="823">
        <f t="shared" si="90"/>
        <v>109.3</v>
      </c>
      <c r="O451" s="823">
        <f t="shared" si="81"/>
        <v>130129.3</v>
      </c>
      <c r="P451" s="823"/>
      <c r="Q451" s="823">
        <f t="shared" si="82"/>
        <v>0</v>
      </c>
      <c r="R451" s="1390">
        <f t="shared" si="91"/>
        <v>109.3</v>
      </c>
      <c r="S451" s="823">
        <f t="shared" si="84"/>
        <v>130129.3</v>
      </c>
    </row>
    <row r="452" spans="1:19" hidden="1" x14ac:dyDescent="0.25">
      <c r="A452" s="926"/>
      <c r="B452" s="923" t="s">
        <v>943</v>
      </c>
      <c r="C452" s="928" t="e">
        <f>#REF!</f>
        <v>#REF!</v>
      </c>
      <c r="D452" s="925" t="s">
        <v>1589</v>
      </c>
      <c r="E452" s="926"/>
      <c r="F452" s="926">
        <f t="shared" si="77"/>
        <v>0</v>
      </c>
      <c r="G452" s="926" t="e">
        <f t="shared" si="78"/>
        <v>#REF!</v>
      </c>
      <c r="H452" s="926"/>
      <c r="I452" s="926"/>
      <c r="J452" s="926" t="e">
        <f t="shared" si="79"/>
        <v>#REF!</v>
      </c>
      <c r="K452" s="926"/>
      <c r="L452" s="926"/>
      <c r="M452" s="926" t="e">
        <f t="shared" si="80"/>
        <v>#REF!</v>
      </c>
      <c r="N452" s="926" t="e">
        <f>#REF!+#REF!+K452+H452+F452</f>
        <v>#REF!</v>
      </c>
      <c r="O452" s="926" t="e">
        <f t="shared" si="81"/>
        <v>#REF!</v>
      </c>
      <c r="P452" s="926" t="e">
        <f>Develop!K342</f>
        <v>#REF!</v>
      </c>
      <c r="Q452" s="926" t="e">
        <f t="shared" si="82"/>
        <v>#REF!</v>
      </c>
      <c r="R452" s="926" t="e">
        <f t="shared" si="83"/>
        <v>#REF!</v>
      </c>
      <c r="S452" s="926" t="e">
        <f t="shared" si="84"/>
        <v>#REF!</v>
      </c>
    </row>
    <row r="453" spans="1:19" ht="78.75" x14ac:dyDescent="0.25">
      <c r="A453" s="832" t="s">
        <v>988</v>
      </c>
      <c r="B453" s="826" t="s">
        <v>3363</v>
      </c>
      <c r="C453" s="1488"/>
      <c r="D453" s="867"/>
      <c r="E453" s="954"/>
      <c r="F453" s="954">
        <f>E453</f>
        <v>0</v>
      </c>
      <c r="G453" s="954">
        <f t="shared" si="78"/>
        <v>0</v>
      </c>
      <c r="H453" s="1371"/>
      <c r="I453" s="1371">
        <f>H453*2</f>
        <v>0</v>
      </c>
      <c r="J453" s="1371">
        <f>I453*C453</f>
        <v>0</v>
      </c>
      <c r="K453" s="960"/>
      <c r="L453" s="960">
        <f>K453*3</f>
        <v>0</v>
      </c>
      <c r="M453" s="960">
        <f>L453*C453</f>
        <v>0</v>
      </c>
      <c r="N453" s="823">
        <f>F453+I453+L453</f>
        <v>0</v>
      </c>
      <c r="O453" s="823">
        <f t="shared" si="81"/>
        <v>0</v>
      </c>
      <c r="P453" s="823"/>
      <c r="Q453" s="823">
        <f t="shared" si="82"/>
        <v>0</v>
      </c>
      <c r="R453" s="1390">
        <f>P453+N453</f>
        <v>0</v>
      </c>
      <c r="S453" s="823">
        <f t="shared" si="84"/>
        <v>0</v>
      </c>
    </row>
    <row r="454" spans="1:19" ht="39.950000000000003" customHeight="1" x14ac:dyDescent="0.25">
      <c r="A454" s="821"/>
      <c r="B454" s="821" t="s">
        <v>538</v>
      </c>
      <c r="C454" s="1488">
        <f>[1]Data!$X$559</f>
        <v>1281.9000000000001</v>
      </c>
      <c r="D454" s="867" t="s">
        <v>1589</v>
      </c>
      <c r="E454" s="954">
        <f>'SI 2 in 1 ALIYAR '!H335</f>
        <v>3.3</v>
      </c>
      <c r="F454" s="954">
        <f>E454</f>
        <v>3.3</v>
      </c>
      <c r="G454" s="954">
        <f t="shared" si="78"/>
        <v>4230.2700000000004</v>
      </c>
      <c r="H454" s="1371">
        <f>'PC 12 IN 1'!H519</f>
        <v>6.75</v>
      </c>
      <c r="I454" s="1371">
        <f>H454*2</f>
        <v>13.5</v>
      </c>
      <c r="J454" s="1371">
        <f>I454*C454</f>
        <v>17305.650000000001</v>
      </c>
      <c r="K454" s="960">
        <f>'4 IN 1 PCHC Aliyar'!G417</f>
        <v>2.2999999999999998</v>
      </c>
      <c r="L454" s="960">
        <f>K454*3</f>
        <v>6.9</v>
      </c>
      <c r="M454" s="960">
        <f>L454*C454</f>
        <v>8845.11</v>
      </c>
      <c r="N454" s="823">
        <f>F454+I454+L454</f>
        <v>23.7</v>
      </c>
      <c r="O454" s="823">
        <f t="shared" si="81"/>
        <v>30381.03</v>
      </c>
      <c r="P454" s="823"/>
      <c r="Q454" s="823">
        <f t="shared" si="82"/>
        <v>0</v>
      </c>
      <c r="R454" s="1390">
        <f>P454+N454</f>
        <v>23.7</v>
      </c>
      <c r="S454" s="823">
        <f t="shared" si="84"/>
        <v>30381.03</v>
      </c>
    </row>
    <row r="455" spans="1:19" ht="39.950000000000003" customHeight="1" x14ac:dyDescent="0.25">
      <c r="A455" s="821"/>
      <c r="B455" s="821" t="s">
        <v>539</v>
      </c>
      <c r="C455" s="1488">
        <f>[1]Data!$X$561</f>
        <v>1285.53</v>
      </c>
      <c r="D455" s="867" t="s">
        <v>1589</v>
      </c>
      <c r="E455" s="954">
        <f>'SI 2 in 1 ALIYAR '!H338</f>
        <v>0.3</v>
      </c>
      <c r="F455" s="954">
        <f>E455</f>
        <v>0.3</v>
      </c>
      <c r="G455" s="954">
        <f t="shared" si="78"/>
        <v>385.66</v>
      </c>
      <c r="H455" s="1371">
        <f>'PC 12 IN 1'!H521</f>
        <v>3.6</v>
      </c>
      <c r="I455" s="1371">
        <f>H455*2</f>
        <v>7.2</v>
      </c>
      <c r="J455" s="1371">
        <f>I455*C455</f>
        <v>9255.82</v>
      </c>
      <c r="K455" s="960">
        <f>'4 IN 1 PCHC Aliyar'!H419</f>
        <v>1.2</v>
      </c>
      <c r="L455" s="960">
        <f>K455*3</f>
        <v>3.6</v>
      </c>
      <c r="M455" s="960">
        <f>L455*C455</f>
        <v>4627.91</v>
      </c>
      <c r="N455" s="823">
        <f>F455+I455+L455</f>
        <v>11.1</v>
      </c>
      <c r="O455" s="823">
        <f t="shared" si="81"/>
        <v>14269.38</v>
      </c>
      <c r="P455" s="823"/>
      <c r="Q455" s="823">
        <f t="shared" si="82"/>
        <v>0</v>
      </c>
      <c r="R455" s="1390">
        <f>P455+N455</f>
        <v>11.1</v>
      </c>
      <c r="S455" s="823">
        <f t="shared" si="84"/>
        <v>14269.38</v>
      </c>
    </row>
    <row r="456" spans="1:19" ht="39.950000000000003" customHeight="1" x14ac:dyDescent="0.25">
      <c r="A456" s="821"/>
      <c r="B456" s="821" t="s">
        <v>1078</v>
      </c>
      <c r="C456" s="1488">
        <f>[1]Data!$X$562</f>
        <v>1292.68</v>
      </c>
      <c r="D456" s="867" t="s">
        <v>1589</v>
      </c>
      <c r="E456" s="954">
        <f>'SI 2 in 1 ALIYAR '!H340</f>
        <v>0.3</v>
      </c>
      <c r="F456" s="954">
        <f>E456</f>
        <v>0.3</v>
      </c>
      <c r="G456" s="954">
        <f t="shared" si="78"/>
        <v>387.8</v>
      </c>
      <c r="H456" s="1371">
        <f>'PC 12 IN 1'!H523</f>
        <v>3.6</v>
      </c>
      <c r="I456" s="1371">
        <f>H456*2</f>
        <v>7.2</v>
      </c>
      <c r="J456" s="1371">
        <f>I456*C456</f>
        <v>9307.2999999999993</v>
      </c>
      <c r="K456" s="960">
        <f>'4 IN 1 PCHC Aliyar'!H421</f>
        <v>1.2</v>
      </c>
      <c r="L456" s="960">
        <f>K456*3</f>
        <v>3.6</v>
      </c>
      <c r="M456" s="960">
        <f>L456*C456</f>
        <v>4653.6499999999996</v>
      </c>
      <c r="N456" s="823">
        <f>F456+I456+L456</f>
        <v>11.1</v>
      </c>
      <c r="O456" s="823">
        <f t="shared" si="81"/>
        <v>14348.75</v>
      </c>
      <c r="P456" s="823"/>
      <c r="Q456" s="823">
        <f t="shared" si="82"/>
        <v>0</v>
      </c>
      <c r="R456" s="1390">
        <f>P456+N456</f>
        <v>11.1</v>
      </c>
      <c r="S456" s="823">
        <f t="shared" si="84"/>
        <v>14348.75</v>
      </c>
    </row>
    <row r="457" spans="1:19" ht="39.950000000000003" customHeight="1" x14ac:dyDescent="0.25">
      <c r="A457" s="821"/>
      <c r="B457" s="821" t="s">
        <v>593</v>
      </c>
      <c r="C457" s="1488">
        <f>[1]Data!$X$563</f>
        <v>1299.83</v>
      </c>
      <c r="D457" s="867" t="s">
        <v>1589</v>
      </c>
      <c r="E457" s="954"/>
      <c r="F457" s="954">
        <f>E457</f>
        <v>0</v>
      </c>
      <c r="G457" s="954">
        <f t="shared" ref="G457:G521" si="92">F457*C457</f>
        <v>0</v>
      </c>
      <c r="H457" s="1371">
        <f>'PC 12 IN 1'!H525</f>
        <v>3.6</v>
      </c>
      <c r="I457" s="1371">
        <f>H457*2</f>
        <v>7.2</v>
      </c>
      <c r="J457" s="1371">
        <f>I457*C457</f>
        <v>9358.7800000000007</v>
      </c>
      <c r="K457" s="960">
        <f>'4 IN 1 PCHC Aliyar'!H423</f>
        <v>1.2</v>
      </c>
      <c r="L457" s="960">
        <f>K457*3</f>
        <v>3.6</v>
      </c>
      <c r="M457" s="960">
        <f>L457*C457</f>
        <v>4679.3900000000003</v>
      </c>
      <c r="N457" s="823">
        <f>F457+I457+L457</f>
        <v>10.8</v>
      </c>
      <c r="O457" s="823">
        <f t="shared" ref="O457:O521" si="93">N457*C457</f>
        <v>14038.16</v>
      </c>
      <c r="P457" s="823"/>
      <c r="Q457" s="823">
        <f t="shared" ref="Q457:Q521" si="94">P457*C457</f>
        <v>0</v>
      </c>
      <c r="R457" s="1390">
        <f>P457+N457</f>
        <v>10.8</v>
      </c>
      <c r="S457" s="823">
        <f t="shared" si="84"/>
        <v>14038.16</v>
      </c>
    </row>
    <row r="458" spans="1:19" hidden="1" x14ac:dyDescent="0.25">
      <c r="A458" s="893"/>
      <c r="B458" s="893" t="s">
        <v>594</v>
      </c>
      <c r="C458" s="894" t="e">
        <f>#REF!</f>
        <v>#REF!</v>
      </c>
      <c r="D458" s="895" t="s">
        <v>1589</v>
      </c>
      <c r="E458" s="896"/>
      <c r="F458" s="896">
        <f t="shared" ref="F458:F522" si="95">E458*8</f>
        <v>0</v>
      </c>
      <c r="G458" s="896" t="e">
        <f t="shared" si="92"/>
        <v>#REF!</v>
      </c>
      <c r="H458" s="896"/>
      <c r="I458" s="896"/>
      <c r="J458" s="896" t="e">
        <f t="shared" ref="J458:J522" si="96">H458*C458</f>
        <v>#REF!</v>
      </c>
      <c r="K458" s="896"/>
      <c r="L458" s="896"/>
      <c r="M458" s="896" t="e">
        <f t="shared" ref="M458:M522" si="97">K458*C458</f>
        <v>#REF!</v>
      </c>
      <c r="N458" s="896" t="e">
        <f>#REF!+#REF!+K458+H458+F458</f>
        <v>#REF!</v>
      </c>
      <c r="O458" s="896" t="e">
        <f t="shared" si="93"/>
        <v>#REF!</v>
      </c>
      <c r="P458" s="896" t="e">
        <f>Develop!K348</f>
        <v>#REF!</v>
      </c>
      <c r="Q458" s="896" t="e">
        <f t="shared" si="94"/>
        <v>#REF!</v>
      </c>
      <c r="R458" s="896" t="e">
        <f t="shared" ref="R458:R522" si="98">N458+P458</f>
        <v>#REF!</v>
      </c>
      <c r="S458" s="896" t="e">
        <f t="shared" si="84"/>
        <v>#REF!</v>
      </c>
    </row>
    <row r="459" spans="1:19" hidden="1" x14ac:dyDescent="0.25">
      <c r="A459" s="823"/>
      <c r="B459" s="821" t="s">
        <v>1101</v>
      </c>
      <c r="C459" s="824" t="e">
        <f>#REF!</f>
        <v>#REF!</v>
      </c>
      <c r="D459" s="822" t="s">
        <v>1589</v>
      </c>
      <c r="E459" s="823"/>
      <c r="F459" s="823">
        <f t="shared" si="95"/>
        <v>0</v>
      </c>
      <c r="G459" s="823" t="e">
        <f t="shared" si="92"/>
        <v>#REF!</v>
      </c>
      <c r="H459" s="823"/>
      <c r="I459" s="823"/>
      <c r="J459" s="823" t="e">
        <f t="shared" si="96"/>
        <v>#REF!</v>
      </c>
      <c r="K459" s="823"/>
      <c r="L459" s="823"/>
      <c r="M459" s="823" t="e">
        <f t="shared" si="97"/>
        <v>#REF!</v>
      </c>
      <c r="N459" s="823" t="e">
        <f>#REF!+#REF!+K459+H459+F459</f>
        <v>#REF!</v>
      </c>
      <c r="O459" s="823" t="e">
        <f t="shared" si="93"/>
        <v>#REF!</v>
      </c>
      <c r="P459" s="823" t="e">
        <f>Develop!K349</f>
        <v>#REF!</v>
      </c>
      <c r="Q459" s="823" t="e">
        <f t="shared" si="94"/>
        <v>#REF!</v>
      </c>
      <c r="R459" s="823" t="e">
        <f t="shared" si="98"/>
        <v>#REF!</v>
      </c>
      <c r="S459" s="823" t="e">
        <f t="shared" si="84"/>
        <v>#REF!</v>
      </c>
    </row>
    <row r="460" spans="1:19" ht="78.75" hidden="1" x14ac:dyDescent="0.25">
      <c r="A460" s="832" t="s">
        <v>870</v>
      </c>
      <c r="B460" s="826" t="s">
        <v>3422</v>
      </c>
      <c r="C460" s="824"/>
      <c r="D460" s="822"/>
      <c r="E460" s="823"/>
      <c r="F460" s="823">
        <f t="shared" si="95"/>
        <v>0</v>
      </c>
      <c r="G460" s="823">
        <f t="shared" si="92"/>
        <v>0</v>
      </c>
      <c r="H460" s="823"/>
      <c r="I460" s="823"/>
      <c r="J460" s="823">
        <f t="shared" si="96"/>
        <v>0</v>
      </c>
      <c r="K460" s="823"/>
      <c r="L460" s="823"/>
      <c r="M460" s="823">
        <f t="shared" si="97"/>
        <v>0</v>
      </c>
      <c r="N460" s="823" t="e">
        <f>#REF!+#REF!+K460+H460+F460</f>
        <v>#REF!</v>
      </c>
      <c r="O460" s="823" t="e">
        <f t="shared" si="93"/>
        <v>#REF!</v>
      </c>
      <c r="P460" s="823" t="e">
        <f>Develop!K350</f>
        <v>#REF!</v>
      </c>
      <c r="Q460" s="823" t="e">
        <f t="shared" si="94"/>
        <v>#REF!</v>
      </c>
      <c r="R460" s="823" t="e">
        <f t="shared" si="98"/>
        <v>#REF!</v>
      </c>
      <c r="S460" s="823" t="e">
        <f t="shared" si="84"/>
        <v>#REF!</v>
      </c>
    </row>
    <row r="461" spans="1:19" hidden="1" x14ac:dyDescent="0.25">
      <c r="A461" s="821"/>
      <c r="B461" s="821" t="s">
        <v>1084</v>
      </c>
      <c r="C461" s="824" t="e">
        <f>#REF!</f>
        <v>#REF!</v>
      </c>
      <c r="D461" s="822" t="s">
        <v>1589</v>
      </c>
      <c r="E461" s="823"/>
      <c r="F461" s="823">
        <f t="shared" si="95"/>
        <v>0</v>
      </c>
      <c r="G461" s="823" t="e">
        <f t="shared" si="92"/>
        <v>#REF!</v>
      </c>
      <c r="H461" s="823"/>
      <c r="I461" s="823"/>
      <c r="J461" s="823" t="e">
        <f t="shared" si="96"/>
        <v>#REF!</v>
      </c>
      <c r="K461" s="823"/>
      <c r="L461" s="823"/>
      <c r="M461" s="823" t="e">
        <f t="shared" si="97"/>
        <v>#REF!</v>
      </c>
      <c r="N461" s="823" t="e">
        <f>#REF!+#REF!+K461+H461+F461</f>
        <v>#REF!</v>
      </c>
      <c r="O461" s="823" t="e">
        <f t="shared" si="93"/>
        <v>#REF!</v>
      </c>
      <c r="P461" s="823" t="e">
        <f>Develop!K351</f>
        <v>#REF!</v>
      </c>
      <c r="Q461" s="823" t="e">
        <f t="shared" si="94"/>
        <v>#REF!</v>
      </c>
      <c r="R461" s="823" t="e">
        <f t="shared" si="98"/>
        <v>#REF!</v>
      </c>
      <c r="S461" s="823" t="e">
        <f t="shared" si="84"/>
        <v>#REF!</v>
      </c>
    </row>
    <row r="462" spans="1:19" hidden="1" x14ac:dyDescent="0.25">
      <c r="A462" s="821"/>
      <c r="B462" s="821" t="s">
        <v>1188</v>
      </c>
      <c r="C462" s="824" t="e">
        <f>#REF!</f>
        <v>#REF!</v>
      </c>
      <c r="D462" s="822" t="s">
        <v>1589</v>
      </c>
      <c r="E462" s="823"/>
      <c r="F462" s="823">
        <f t="shared" si="95"/>
        <v>0</v>
      </c>
      <c r="G462" s="823" t="e">
        <f t="shared" si="92"/>
        <v>#REF!</v>
      </c>
      <c r="H462" s="823"/>
      <c r="I462" s="823"/>
      <c r="J462" s="823" t="e">
        <f t="shared" si="96"/>
        <v>#REF!</v>
      </c>
      <c r="K462" s="823"/>
      <c r="L462" s="823"/>
      <c r="M462" s="823" t="e">
        <f t="shared" si="97"/>
        <v>#REF!</v>
      </c>
      <c r="N462" s="823" t="e">
        <f>#REF!+#REF!+K462+H462+F462</f>
        <v>#REF!</v>
      </c>
      <c r="O462" s="823" t="e">
        <f t="shared" si="93"/>
        <v>#REF!</v>
      </c>
      <c r="P462" s="823" t="e">
        <f>Develop!K352</f>
        <v>#REF!</v>
      </c>
      <c r="Q462" s="823" t="e">
        <f t="shared" si="94"/>
        <v>#REF!</v>
      </c>
      <c r="R462" s="823" t="e">
        <f t="shared" si="98"/>
        <v>#REF!</v>
      </c>
      <c r="S462" s="823" t="e">
        <f t="shared" si="84"/>
        <v>#REF!</v>
      </c>
    </row>
    <row r="463" spans="1:19" hidden="1" x14ac:dyDescent="0.25">
      <c r="A463" s="821"/>
      <c r="B463" s="821" t="s">
        <v>1230</v>
      </c>
      <c r="C463" s="824" t="e">
        <f>#REF!</f>
        <v>#REF!</v>
      </c>
      <c r="D463" s="822" t="s">
        <v>1589</v>
      </c>
      <c r="E463" s="823"/>
      <c r="F463" s="823">
        <f t="shared" si="95"/>
        <v>0</v>
      </c>
      <c r="G463" s="823" t="e">
        <f t="shared" si="92"/>
        <v>#REF!</v>
      </c>
      <c r="H463" s="823"/>
      <c r="I463" s="823"/>
      <c r="J463" s="823" t="e">
        <f t="shared" si="96"/>
        <v>#REF!</v>
      </c>
      <c r="K463" s="823"/>
      <c r="L463" s="823"/>
      <c r="M463" s="823" t="e">
        <f t="shared" si="97"/>
        <v>#REF!</v>
      </c>
      <c r="N463" s="823" t="e">
        <f>#REF!+#REF!+K463+H463+F463</f>
        <v>#REF!</v>
      </c>
      <c r="O463" s="823" t="e">
        <f t="shared" si="93"/>
        <v>#REF!</v>
      </c>
      <c r="P463" s="823" t="e">
        <f>Develop!K353</f>
        <v>#REF!</v>
      </c>
      <c r="Q463" s="823" t="e">
        <f t="shared" si="94"/>
        <v>#REF!</v>
      </c>
      <c r="R463" s="823" t="e">
        <f t="shared" si="98"/>
        <v>#REF!</v>
      </c>
      <c r="S463" s="823" t="e">
        <f t="shared" si="84"/>
        <v>#REF!</v>
      </c>
    </row>
    <row r="464" spans="1:19" hidden="1" x14ac:dyDescent="0.25">
      <c r="A464" s="821"/>
      <c r="B464" s="821" t="s">
        <v>1138</v>
      </c>
      <c r="C464" s="824" t="e">
        <f>#REF!</f>
        <v>#REF!</v>
      </c>
      <c r="D464" s="822" t="s">
        <v>1589</v>
      </c>
      <c r="E464" s="823"/>
      <c r="F464" s="823">
        <f t="shared" si="95"/>
        <v>0</v>
      </c>
      <c r="G464" s="823" t="e">
        <f t="shared" si="92"/>
        <v>#REF!</v>
      </c>
      <c r="H464" s="823"/>
      <c r="I464" s="823"/>
      <c r="J464" s="823" t="e">
        <f t="shared" si="96"/>
        <v>#REF!</v>
      </c>
      <c r="K464" s="823"/>
      <c r="L464" s="823"/>
      <c r="M464" s="823" t="e">
        <f t="shared" si="97"/>
        <v>#REF!</v>
      </c>
      <c r="N464" s="823" t="e">
        <f>#REF!+#REF!+K464+H464+F464</f>
        <v>#REF!</v>
      </c>
      <c r="O464" s="823" t="e">
        <f t="shared" si="93"/>
        <v>#REF!</v>
      </c>
      <c r="P464" s="823" t="e">
        <f>Develop!K354</f>
        <v>#REF!</v>
      </c>
      <c r="Q464" s="823" t="e">
        <f t="shared" si="94"/>
        <v>#REF!</v>
      </c>
      <c r="R464" s="823" t="e">
        <f t="shared" si="98"/>
        <v>#REF!</v>
      </c>
      <c r="S464" s="823" t="e">
        <f t="shared" si="84"/>
        <v>#REF!</v>
      </c>
    </row>
    <row r="465" spans="1:19" hidden="1" x14ac:dyDescent="0.25">
      <c r="A465" s="823"/>
      <c r="B465" s="821" t="s">
        <v>943</v>
      </c>
      <c r="C465" s="824" t="e">
        <f>#REF!</f>
        <v>#REF!</v>
      </c>
      <c r="D465" s="822" t="s">
        <v>1589</v>
      </c>
      <c r="E465" s="823"/>
      <c r="F465" s="823">
        <f t="shared" si="95"/>
        <v>0</v>
      </c>
      <c r="G465" s="823" t="e">
        <f t="shared" si="92"/>
        <v>#REF!</v>
      </c>
      <c r="H465" s="823"/>
      <c r="I465" s="823"/>
      <c r="J465" s="823" t="e">
        <f t="shared" si="96"/>
        <v>#REF!</v>
      </c>
      <c r="K465" s="823"/>
      <c r="L465" s="823"/>
      <c r="M465" s="823" t="e">
        <f t="shared" si="97"/>
        <v>#REF!</v>
      </c>
      <c r="N465" s="823" t="e">
        <f>#REF!+#REF!+K465+H465+F465</f>
        <v>#REF!</v>
      </c>
      <c r="O465" s="823" t="e">
        <f t="shared" si="93"/>
        <v>#REF!</v>
      </c>
      <c r="P465" s="823" t="e">
        <f>Develop!K355</f>
        <v>#REF!</v>
      </c>
      <c r="Q465" s="823" t="e">
        <f t="shared" si="94"/>
        <v>#REF!</v>
      </c>
      <c r="R465" s="823" t="e">
        <f t="shared" si="98"/>
        <v>#REF!</v>
      </c>
      <c r="S465" s="823" t="e">
        <f t="shared" si="84"/>
        <v>#REF!</v>
      </c>
    </row>
    <row r="466" spans="1:19" ht="78.75" hidden="1" x14ac:dyDescent="0.25">
      <c r="A466" s="832" t="s">
        <v>988</v>
      </c>
      <c r="B466" s="826" t="s">
        <v>3423</v>
      </c>
      <c r="C466" s="824"/>
      <c r="D466" s="822"/>
      <c r="E466" s="823"/>
      <c r="F466" s="823">
        <f t="shared" si="95"/>
        <v>0</v>
      </c>
      <c r="G466" s="823">
        <f t="shared" si="92"/>
        <v>0</v>
      </c>
      <c r="H466" s="823"/>
      <c r="I466" s="823"/>
      <c r="J466" s="823">
        <f t="shared" si="96"/>
        <v>0</v>
      </c>
      <c r="K466" s="823"/>
      <c r="L466" s="823"/>
      <c r="M466" s="823">
        <f t="shared" si="97"/>
        <v>0</v>
      </c>
      <c r="N466" s="823" t="e">
        <f>#REF!+#REF!+K466+H466+F466</f>
        <v>#REF!</v>
      </c>
      <c r="O466" s="823" t="e">
        <f t="shared" si="93"/>
        <v>#REF!</v>
      </c>
      <c r="P466" s="823" t="e">
        <f>Develop!K356</f>
        <v>#REF!</v>
      </c>
      <c r="Q466" s="823" t="e">
        <f t="shared" si="94"/>
        <v>#REF!</v>
      </c>
      <c r="R466" s="823" t="e">
        <f t="shared" si="98"/>
        <v>#REF!</v>
      </c>
      <c r="S466" s="823" t="e">
        <f t="shared" si="84"/>
        <v>#REF!</v>
      </c>
    </row>
    <row r="467" spans="1:19" hidden="1" x14ac:dyDescent="0.25">
      <c r="A467" s="821"/>
      <c r="B467" s="821" t="s">
        <v>538</v>
      </c>
      <c r="C467" s="824" t="e">
        <f>#REF!</f>
        <v>#REF!</v>
      </c>
      <c r="D467" s="822" t="s">
        <v>1589</v>
      </c>
      <c r="E467" s="823"/>
      <c r="F467" s="823">
        <f t="shared" si="95"/>
        <v>0</v>
      </c>
      <c r="G467" s="823" t="e">
        <f t="shared" si="92"/>
        <v>#REF!</v>
      </c>
      <c r="H467" s="823"/>
      <c r="I467" s="823"/>
      <c r="J467" s="823" t="e">
        <f t="shared" si="96"/>
        <v>#REF!</v>
      </c>
      <c r="K467" s="823"/>
      <c r="L467" s="823"/>
      <c r="M467" s="823" t="e">
        <f t="shared" si="97"/>
        <v>#REF!</v>
      </c>
      <c r="N467" s="823" t="e">
        <f>#REF!+#REF!+K467+H467+F467</f>
        <v>#REF!</v>
      </c>
      <c r="O467" s="823" t="e">
        <f t="shared" si="93"/>
        <v>#REF!</v>
      </c>
      <c r="P467" s="823" t="e">
        <f>Develop!K357</f>
        <v>#REF!</v>
      </c>
      <c r="Q467" s="823" t="e">
        <f t="shared" si="94"/>
        <v>#REF!</v>
      </c>
      <c r="R467" s="823" t="e">
        <f t="shared" si="98"/>
        <v>#REF!</v>
      </c>
      <c r="S467" s="823" t="e">
        <f t="shared" si="84"/>
        <v>#REF!</v>
      </c>
    </row>
    <row r="468" spans="1:19" hidden="1" x14ac:dyDescent="0.25">
      <c r="A468" s="821"/>
      <c r="B468" s="821" t="s">
        <v>539</v>
      </c>
      <c r="C468" s="824" t="e">
        <f>#REF!</f>
        <v>#REF!</v>
      </c>
      <c r="D468" s="822" t="s">
        <v>1589</v>
      </c>
      <c r="E468" s="823"/>
      <c r="F468" s="823">
        <f t="shared" si="95"/>
        <v>0</v>
      </c>
      <c r="G468" s="823" t="e">
        <f t="shared" si="92"/>
        <v>#REF!</v>
      </c>
      <c r="H468" s="823"/>
      <c r="I468" s="823"/>
      <c r="J468" s="823" t="e">
        <f t="shared" si="96"/>
        <v>#REF!</v>
      </c>
      <c r="K468" s="823"/>
      <c r="L468" s="823"/>
      <c r="M468" s="823" t="e">
        <f t="shared" si="97"/>
        <v>#REF!</v>
      </c>
      <c r="N468" s="823" t="e">
        <f>#REF!+#REF!+K468+H468+F468</f>
        <v>#REF!</v>
      </c>
      <c r="O468" s="823" t="e">
        <f t="shared" si="93"/>
        <v>#REF!</v>
      </c>
      <c r="P468" s="823" t="e">
        <f>Develop!K358</f>
        <v>#REF!</v>
      </c>
      <c r="Q468" s="823" t="e">
        <f t="shared" si="94"/>
        <v>#REF!</v>
      </c>
      <c r="R468" s="823" t="e">
        <f t="shared" si="98"/>
        <v>#REF!</v>
      </c>
      <c r="S468" s="823" t="e">
        <f t="shared" si="84"/>
        <v>#REF!</v>
      </c>
    </row>
    <row r="469" spans="1:19" hidden="1" x14ac:dyDescent="0.25">
      <c r="A469" s="821"/>
      <c r="B469" s="821" t="s">
        <v>1078</v>
      </c>
      <c r="C469" s="824" t="e">
        <f>#REF!</f>
        <v>#REF!</v>
      </c>
      <c r="D469" s="822" t="s">
        <v>1589</v>
      </c>
      <c r="E469" s="823"/>
      <c r="F469" s="823">
        <f t="shared" si="95"/>
        <v>0</v>
      </c>
      <c r="G469" s="823" t="e">
        <f t="shared" si="92"/>
        <v>#REF!</v>
      </c>
      <c r="H469" s="823"/>
      <c r="I469" s="823"/>
      <c r="J469" s="823" t="e">
        <f t="shared" si="96"/>
        <v>#REF!</v>
      </c>
      <c r="K469" s="823"/>
      <c r="L469" s="823"/>
      <c r="M469" s="823" t="e">
        <f t="shared" si="97"/>
        <v>#REF!</v>
      </c>
      <c r="N469" s="823" t="e">
        <f>#REF!+#REF!+K469+H469+F469</f>
        <v>#REF!</v>
      </c>
      <c r="O469" s="823" t="e">
        <f t="shared" si="93"/>
        <v>#REF!</v>
      </c>
      <c r="P469" s="823" t="e">
        <f>Develop!K359</f>
        <v>#REF!</v>
      </c>
      <c r="Q469" s="823" t="e">
        <f t="shared" si="94"/>
        <v>#REF!</v>
      </c>
      <c r="R469" s="823" t="e">
        <f t="shared" si="98"/>
        <v>#REF!</v>
      </c>
      <c r="S469" s="823" t="e">
        <f t="shared" si="84"/>
        <v>#REF!</v>
      </c>
    </row>
    <row r="470" spans="1:19" hidden="1" x14ac:dyDescent="0.25">
      <c r="A470" s="821"/>
      <c r="B470" s="821" t="s">
        <v>593</v>
      </c>
      <c r="C470" s="824" t="e">
        <f>#REF!</f>
        <v>#REF!</v>
      </c>
      <c r="D470" s="822" t="s">
        <v>1589</v>
      </c>
      <c r="E470" s="823"/>
      <c r="F470" s="823">
        <f t="shared" si="95"/>
        <v>0</v>
      </c>
      <c r="G470" s="823" t="e">
        <f t="shared" si="92"/>
        <v>#REF!</v>
      </c>
      <c r="H470" s="823"/>
      <c r="I470" s="823"/>
      <c r="J470" s="823" t="e">
        <f t="shared" si="96"/>
        <v>#REF!</v>
      </c>
      <c r="K470" s="823"/>
      <c r="L470" s="823"/>
      <c r="M470" s="823" t="e">
        <f t="shared" si="97"/>
        <v>#REF!</v>
      </c>
      <c r="N470" s="823" t="e">
        <f>#REF!+#REF!+K470+H470+F470</f>
        <v>#REF!</v>
      </c>
      <c r="O470" s="823" t="e">
        <f t="shared" si="93"/>
        <v>#REF!</v>
      </c>
      <c r="P470" s="823" t="e">
        <f>Develop!K360</f>
        <v>#REF!</v>
      </c>
      <c r="Q470" s="823" t="e">
        <f t="shared" si="94"/>
        <v>#REF!</v>
      </c>
      <c r="R470" s="823" t="e">
        <f t="shared" si="98"/>
        <v>#REF!</v>
      </c>
      <c r="S470" s="823" t="e">
        <f t="shared" ref="S470:S533" si="99">R470*C470</f>
        <v>#REF!</v>
      </c>
    </row>
    <row r="471" spans="1:19" hidden="1" x14ac:dyDescent="0.25">
      <c r="A471" s="821"/>
      <c r="B471" s="821" t="s">
        <v>594</v>
      </c>
      <c r="C471" s="824" t="e">
        <f>#REF!</f>
        <v>#REF!</v>
      </c>
      <c r="D471" s="822" t="s">
        <v>1589</v>
      </c>
      <c r="E471" s="823"/>
      <c r="F471" s="823">
        <f t="shared" si="95"/>
        <v>0</v>
      </c>
      <c r="G471" s="823" t="e">
        <f t="shared" si="92"/>
        <v>#REF!</v>
      </c>
      <c r="H471" s="823"/>
      <c r="I471" s="823"/>
      <c r="J471" s="823" t="e">
        <f t="shared" si="96"/>
        <v>#REF!</v>
      </c>
      <c r="K471" s="823"/>
      <c r="L471" s="823"/>
      <c r="M471" s="823" t="e">
        <f t="shared" si="97"/>
        <v>#REF!</v>
      </c>
      <c r="N471" s="823" t="e">
        <f>#REF!+#REF!+K471+H471+F471</f>
        <v>#REF!</v>
      </c>
      <c r="O471" s="823" t="e">
        <f t="shared" si="93"/>
        <v>#REF!</v>
      </c>
      <c r="P471" s="823" t="e">
        <f>Develop!K361</f>
        <v>#REF!</v>
      </c>
      <c r="Q471" s="823" t="e">
        <f t="shared" si="94"/>
        <v>#REF!</v>
      </c>
      <c r="R471" s="823" t="e">
        <f t="shared" si="98"/>
        <v>#REF!</v>
      </c>
      <c r="S471" s="823" t="e">
        <f t="shared" si="99"/>
        <v>#REF!</v>
      </c>
    </row>
    <row r="472" spans="1:19" hidden="1" x14ac:dyDescent="0.25">
      <c r="A472" s="823"/>
      <c r="B472" s="821" t="s">
        <v>1101</v>
      </c>
      <c r="C472" s="824" t="e">
        <f>#REF!</f>
        <v>#REF!</v>
      </c>
      <c r="D472" s="822" t="s">
        <v>1589</v>
      </c>
      <c r="E472" s="823"/>
      <c r="F472" s="823">
        <f t="shared" si="95"/>
        <v>0</v>
      </c>
      <c r="G472" s="823" t="e">
        <f t="shared" si="92"/>
        <v>#REF!</v>
      </c>
      <c r="H472" s="823"/>
      <c r="I472" s="823"/>
      <c r="J472" s="823" t="e">
        <f t="shared" si="96"/>
        <v>#REF!</v>
      </c>
      <c r="K472" s="823"/>
      <c r="L472" s="823"/>
      <c r="M472" s="823" t="e">
        <f t="shared" si="97"/>
        <v>#REF!</v>
      </c>
      <c r="N472" s="823" t="e">
        <f>#REF!+#REF!+K472+H472+F472</f>
        <v>#REF!</v>
      </c>
      <c r="O472" s="823" t="e">
        <f t="shared" si="93"/>
        <v>#REF!</v>
      </c>
      <c r="P472" s="823" t="e">
        <f>Develop!K362</f>
        <v>#REF!</v>
      </c>
      <c r="Q472" s="823" t="e">
        <f t="shared" si="94"/>
        <v>#REF!</v>
      </c>
      <c r="R472" s="823" t="e">
        <f t="shared" si="98"/>
        <v>#REF!</v>
      </c>
      <c r="S472" s="823" t="e">
        <f t="shared" si="99"/>
        <v>#REF!</v>
      </c>
    </row>
    <row r="473" spans="1:19" ht="78.75" hidden="1" x14ac:dyDescent="0.25">
      <c r="A473" s="823"/>
      <c r="B473" s="836" t="s">
        <v>3540</v>
      </c>
      <c r="C473" s="824"/>
      <c r="D473" s="822"/>
      <c r="E473" s="823"/>
      <c r="F473" s="823">
        <f t="shared" si="95"/>
        <v>0</v>
      </c>
      <c r="G473" s="823">
        <f t="shared" si="92"/>
        <v>0</v>
      </c>
      <c r="H473" s="823"/>
      <c r="I473" s="823"/>
      <c r="J473" s="823">
        <f t="shared" si="96"/>
        <v>0</v>
      </c>
      <c r="K473" s="823"/>
      <c r="L473" s="823"/>
      <c r="M473" s="823">
        <f t="shared" si="97"/>
        <v>0</v>
      </c>
      <c r="N473" s="823" t="e">
        <f>#REF!+#REF!+K473+H473+F473</f>
        <v>#REF!</v>
      </c>
      <c r="O473" s="823" t="e">
        <f t="shared" si="93"/>
        <v>#REF!</v>
      </c>
      <c r="P473" s="823" t="e">
        <f>Develop!K363</f>
        <v>#REF!</v>
      </c>
      <c r="Q473" s="823" t="e">
        <f t="shared" si="94"/>
        <v>#REF!</v>
      </c>
      <c r="R473" s="823" t="e">
        <f t="shared" si="98"/>
        <v>#REF!</v>
      </c>
      <c r="S473" s="823" t="e">
        <f t="shared" si="99"/>
        <v>#REF!</v>
      </c>
    </row>
    <row r="474" spans="1:19" hidden="1" x14ac:dyDescent="0.25">
      <c r="A474" s="823"/>
      <c r="B474" s="821" t="s">
        <v>3457</v>
      </c>
      <c r="C474" s="824" t="e">
        <f>#REF!</f>
        <v>#REF!</v>
      </c>
      <c r="D474" s="822" t="s">
        <v>1589</v>
      </c>
      <c r="E474" s="823"/>
      <c r="F474" s="823">
        <f t="shared" si="95"/>
        <v>0</v>
      </c>
      <c r="G474" s="823" t="e">
        <f t="shared" si="92"/>
        <v>#REF!</v>
      </c>
      <c r="H474" s="823"/>
      <c r="I474" s="823"/>
      <c r="J474" s="823" t="e">
        <f t="shared" si="96"/>
        <v>#REF!</v>
      </c>
      <c r="K474" s="823"/>
      <c r="L474" s="823"/>
      <c r="M474" s="823" t="e">
        <f t="shared" si="97"/>
        <v>#REF!</v>
      </c>
      <c r="N474" s="823" t="e">
        <f>#REF!+#REF!+K474+H474+F474</f>
        <v>#REF!</v>
      </c>
      <c r="O474" s="823" t="e">
        <f t="shared" si="93"/>
        <v>#REF!</v>
      </c>
      <c r="P474" s="823" t="e">
        <f>Develop!K364</f>
        <v>#REF!</v>
      </c>
      <c r="Q474" s="823" t="e">
        <f t="shared" si="94"/>
        <v>#REF!</v>
      </c>
      <c r="R474" s="823" t="e">
        <f t="shared" si="98"/>
        <v>#REF!</v>
      </c>
      <c r="S474" s="823" t="e">
        <f t="shared" si="99"/>
        <v>#REF!</v>
      </c>
    </row>
    <row r="475" spans="1:19" hidden="1" x14ac:dyDescent="0.25">
      <c r="A475" s="823"/>
      <c r="B475" s="821" t="s">
        <v>1188</v>
      </c>
      <c r="C475" s="824" t="e">
        <f>#REF!</f>
        <v>#REF!</v>
      </c>
      <c r="D475" s="822" t="s">
        <v>1589</v>
      </c>
      <c r="E475" s="823"/>
      <c r="F475" s="823">
        <f t="shared" si="95"/>
        <v>0</v>
      </c>
      <c r="G475" s="823" t="e">
        <f t="shared" si="92"/>
        <v>#REF!</v>
      </c>
      <c r="H475" s="823"/>
      <c r="I475" s="823"/>
      <c r="J475" s="823" t="e">
        <f t="shared" si="96"/>
        <v>#REF!</v>
      </c>
      <c r="K475" s="823"/>
      <c r="L475" s="823"/>
      <c r="M475" s="823" t="e">
        <f t="shared" si="97"/>
        <v>#REF!</v>
      </c>
      <c r="N475" s="823" t="e">
        <f>#REF!+#REF!+K475+H475+F475</f>
        <v>#REF!</v>
      </c>
      <c r="O475" s="823" t="e">
        <f t="shared" si="93"/>
        <v>#REF!</v>
      </c>
      <c r="P475" s="823" t="e">
        <f>Develop!K365</f>
        <v>#REF!</v>
      </c>
      <c r="Q475" s="823" t="e">
        <f t="shared" si="94"/>
        <v>#REF!</v>
      </c>
      <c r="R475" s="823" t="e">
        <f t="shared" si="98"/>
        <v>#REF!</v>
      </c>
      <c r="S475" s="823" t="e">
        <f t="shared" si="99"/>
        <v>#REF!</v>
      </c>
    </row>
    <row r="476" spans="1:19" hidden="1" x14ac:dyDescent="0.25">
      <c r="A476" s="823"/>
      <c r="B476" s="821" t="s">
        <v>1230</v>
      </c>
      <c r="C476" s="824" t="e">
        <f>#REF!</f>
        <v>#REF!</v>
      </c>
      <c r="D476" s="822" t="s">
        <v>1589</v>
      </c>
      <c r="E476" s="823"/>
      <c r="F476" s="823">
        <f t="shared" si="95"/>
        <v>0</v>
      </c>
      <c r="G476" s="823" t="e">
        <f t="shared" si="92"/>
        <v>#REF!</v>
      </c>
      <c r="H476" s="823"/>
      <c r="I476" s="823"/>
      <c r="J476" s="823" t="e">
        <f t="shared" si="96"/>
        <v>#REF!</v>
      </c>
      <c r="K476" s="823"/>
      <c r="L476" s="823"/>
      <c r="M476" s="823" t="e">
        <f t="shared" si="97"/>
        <v>#REF!</v>
      </c>
      <c r="N476" s="823" t="e">
        <f>#REF!+#REF!+K476+H476+F476</f>
        <v>#REF!</v>
      </c>
      <c r="O476" s="823" t="e">
        <f t="shared" si="93"/>
        <v>#REF!</v>
      </c>
      <c r="P476" s="823" t="e">
        <f>Develop!K366</f>
        <v>#REF!</v>
      </c>
      <c r="Q476" s="823" t="e">
        <f t="shared" si="94"/>
        <v>#REF!</v>
      </c>
      <c r="R476" s="823" t="e">
        <f t="shared" si="98"/>
        <v>#REF!</v>
      </c>
      <c r="S476" s="823" t="e">
        <f t="shared" si="99"/>
        <v>#REF!</v>
      </c>
    </row>
    <row r="477" spans="1:19" hidden="1" x14ac:dyDescent="0.25">
      <c r="A477" s="823"/>
      <c r="B477" s="821" t="s">
        <v>1138</v>
      </c>
      <c r="C477" s="824" t="e">
        <f>#REF!</f>
        <v>#REF!</v>
      </c>
      <c r="D477" s="822" t="s">
        <v>1589</v>
      </c>
      <c r="E477" s="823"/>
      <c r="F477" s="823">
        <f t="shared" si="95"/>
        <v>0</v>
      </c>
      <c r="G477" s="823" t="e">
        <f t="shared" si="92"/>
        <v>#REF!</v>
      </c>
      <c r="H477" s="823"/>
      <c r="I477" s="823"/>
      <c r="J477" s="823" t="e">
        <f t="shared" si="96"/>
        <v>#REF!</v>
      </c>
      <c r="K477" s="823"/>
      <c r="L477" s="823"/>
      <c r="M477" s="823" t="e">
        <f t="shared" si="97"/>
        <v>#REF!</v>
      </c>
      <c r="N477" s="823" t="e">
        <f>#REF!+#REF!+K477+H477+F477</f>
        <v>#REF!</v>
      </c>
      <c r="O477" s="823" t="e">
        <f t="shared" si="93"/>
        <v>#REF!</v>
      </c>
      <c r="P477" s="823" t="e">
        <f>Develop!K367</f>
        <v>#REF!</v>
      </c>
      <c r="Q477" s="823" t="e">
        <f t="shared" si="94"/>
        <v>#REF!</v>
      </c>
      <c r="R477" s="823" t="e">
        <f t="shared" si="98"/>
        <v>#REF!</v>
      </c>
      <c r="S477" s="823" t="e">
        <f t="shared" si="99"/>
        <v>#REF!</v>
      </c>
    </row>
    <row r="478" spans="1:19" hidden="1" x14ac:dyDescent="0.25">
      <c r="A478" s="917"/>
      <c r="B478" s="914" t="s">
        <v>943</v>
      </c>
      <c r="C478" s="921" t="e">
        <f>#REF!</f>
        <v>#REF!</v>
      </c>
      <c r="D478" s="916" t="s">
        <v>1589</v>
      </c>
      <c r="E478" s="917"/>
      <c r="F478" s="917">
        <f t="shared" si="95"/>
        <v>0</v>
      </c>
      <c r="G478" s="917" t="e">
        <f t="shared" si="92"/>
        <v>#REF!</v>
      </c>
      <c r="H478" s="917"/>
      <c r="I478" s="917"/>
      <c r="J478" s="917" t="e">
        <f t="shared" si="96"/>
        <v>#REF!</v>
      </c>
      <c r="K478" s="917"/>
      <c r="L478" s="917"/>
      <c r="M478" s="917" t="e">
        <f t="shared" si="97"/>
        <v>#REF!</v>
      </c>
      <c r="N478" s="917" t="e">
        <f>#REF!+#REF!+K478+H478+F478</f>
        <v>#REF!</v>
      </c>
      <c r="O478" s="917" t="e">
        <f t="shared" si="93"/>
        <v>#REF!</v>
      </c>
      <c r="P478" s="917" t="e">
        <f>Develop!K368</f>
        <v>#REF!</v>
      </c>
      <c r="Q478" s="917" t="e">
        <f t="shared" si="94"/>
        <v>#REF!</v>
      </c>
      <c r="R478" s="917" t="e">
        <f t="shared" si="98"/>
        <v>#REF!</v>
      </c>
      <c r="S478" s="917" t="e">
        <f t="shared" si="99"/>
        <v>#REF!</v>
      </c>
    </row>
    <row r="479" spans="1:19" ht="48" customHeight="1" x14ac:dyDescent="0.25">
      <c r="A479" s="917"/>
      <c r="B479" s="821" t="s">
        <v>1138</v>
      </c>
      <c r="C479" s="1489">
        <f>[1]Data!$X$564</f>
        <v>1306.98</v>
      </c>
      <c r="D479" s="867" t="s">
        <v>1589</v>
      </c>
      <c r="E479" s="1367"/>
      <c r="F479" s="954">
        <f t="shared" ref="F479:F485" si="100">E479</f>
        <v>0</v>
      </c>
      <c r="G479" s="954">
        <f t="shared" si="92"/>
        <v>0</v>
      </c>
      <c r="H479" s="1373">
        <f>'PC 12 IN 1'!H527</f>
        <v>3.6</v>
      </c>
      <c r="I479" s="1371">
        <f t="shared" ref="I479:I485" si="101">H479*2</f>
        <v>7.2</v>
      </c>
      <c r="J479" s="1371">
        <f t="shared" ref="J479:J485" si="102">I479*C479</f>
        <v>9410.26</v>
      </c>
      <c r="K479" s="1376">
        <f>'4 IN 1 PCHC Aliyar'!H425</f>
        <v>1.2</v>
      </c>
      <c r="L479" s="960">
        <f t="shared" ref="L479:L485" si="103">K479*3</f>
        <v>3.6</v>
      </c>
      <c r="M479" s="960">
        <f t="shared" ref="M479:M485" si="104">L479*C479</f>
        <v>4705.13</v>
      </c>
      <c r="N479" s="823">
        <f t="shared" ref="N479:N485" si="105">F479+I479+L479</f>
        <v>10.8</v>
      </c>
      <c r="O479" s="823">
        <f t="shared" si="93"/>
        <v>14115.38</v>
      </c>
      <c r="P479" s="823"/>
      <c r="Q479" s="823">
        <f t="shared" si="94"/>
        <v>0</v>
      </c>
      <c r="R479" s="1390">
        <f t="shared" ref="R479:R485" si="106">P479+N479</f>
        <v>10.8</v>
      </c>
      <c r="S479" s="823">
        <f t="shared" si="99"/>
        <v>14115.38</v>
      </c>
    </row>
    <row r="480" spans="1:19" ht="93.75" customHeight="1" x14ac:dyDescent="0.25">
      <c r="A480" s="837"/>
      <c r="B480" s="821" t="s">
        <v>3473</v>
      </c>
      <c r="C480" s="1488"/>
      <c r="D480" s="867"/>
      <c r="E480" s="954"/>
      <c r="F480" s="954">
        <f t="shared" si="100"/>
        <v>0</v>
      </c>
      <c r="G480" s="954">
        <f t="shared" si="92"/>
        <v>0</v>
      </c>
      <c r="H480" s="1371"/>
      <c r="I480" s="1371">
        <f t="shared" si="101"/>
        <v>0</v>
      </c>
      <c r="J480" s="1371">
        <f t="shared" si="102"/>
        <v>0</v>
      </c>
      <c r="K480" s="960"/>
      <c r="L480" s="960">
        <f t="shared" si="103"/>
        <v>0</v>
      </c>
      <c r="M480" s="960">
        <f t="shared" si="104"/>
        <v>0</v>
      </c>
      <c r="N480" s="823">
        <f t="shared" si="105"/>
        <v>0</v>
      </c>
      <c r="O480" s="823">
        <f t="shared" si="93"/>
        <v>0</v>
      </c>
      <c r="P480" s="823"/>
      <c r="Q480" s="823">
        <f t="shared" si="94"/>
        <v>0</v>
      </c>
      <c r="R480" s="1390">
        <f t="shared" si="106"/>
        <v>0</v>
      </c>
      <c r="S480" s="823">
        <f t="shared" si="99"/>
        <v>0</v>
      </c>
    </row>
    <row r="481" spans="1:19" ht="39.950000000000003" customHeight="1" x14ac:dyDescent="0.25">
      <c r="A481" s="820"/>
      <c r="B481" s="821" t="s">
        <v>176</v>
      </c>
      <c r="C481" s="1488">
        <f>[1]Data!$X$486</f>
        <v>2311.23</v>
      </c>
      <c r="D481" s="867" t="s">
        <v>1589</v>
      </c>
      <c r="E481" s="954">
        <f>'SI 2 in 1 ALIYAR '!H346</f>
        <v>1.1000000000000001</v>
      </c>
      <c r="F481" s="954">
        <f t="shared" si="100"/>
        <v>1.1000000000000001</v>
      </c>
      <c r="G481" s="954">
        <f t="shared" si="92"/>
        <v>2542.35</v>
      </c>
      <c r="H481" s="1371">
        <f>'PC 12 IN 1'!H535</f>
        <v>6.8</v>
      </c>
      <c r="I481" s="1371">
        <f t="shared" si="101"/>
        <v>13.6</v>
      </c>
      <c r="J481" s="1371">
        <f t="shared" si="102"/>
        <v>31432.73</v>
      </c>
      <c r="K481" s="960">
        <f>'4 IN 1 PCHC Aliyar'!G433</f>
        <v>3</v>
      </c>
      <c r="L481" s="960">
        <f t="shared" si="103"/>
        <v>9</v>
      </c>
      <c r="M481" s="960">
        <f t="shared" si="104"/>
        <v>20801.07</v>
      </c>
      <c r="N481" s="823">
        <f t="shared" si="105"/>
        <v>23.7</v>
      </c>
      <c r="O481" s="823">
        <f t="shared" si="93"/>
        <v>54776.15</v>
      </c>
      <c r="P481" s="823"/>
      <c r="Q481" s="823">
        <f t="shared" si="94"/>
        <v>0</v>
      </c>
      <c r="R481" s="1390">
        <f t="shared" si="106"/>
        <v>23.7</v>
      </c>
      <c r="S481" s="823">
        <f t="shared" si="99"/>
        <v>54776.15</v>
      </c>
    </row>
    <row r="482" spans="1:19" ht="39.950000000000003" customHeight="1" x14ac:dyDescent="0.25">
      <c r="A482" s="820"/>
      <c r="B482" s="821" t="s">
        <v>1188</v>
      </c>
      <c r="C482" s="1488">
        <f>[1]Data!$X$487</f>
        <v>2317.89</v>
      </c>
      <c r="D482" s="867" t="s">
        <v>1589</v>
      </c>
      <c r="E482" s="954">
        <f>'SI 2 in 1 ALIYAR '!H352</f>
        <v>3.1</v>
      </c>
      <c r="F482" s="954">
        <f t="shared" si="100"/>
        <v>3.1</v>
      </c>
      <c r="G482" s="954">
        <f t="shared" si="92"/>
        <v>7185.46</v>
      </c>
      <c r="H482" s="1371">
        <f>'PC 12 IN 1'!H537</f>
        <v>6.8</v>
      </c>
      <c r="I482" s="1371">
        <f t="shared" si="101"/>
        <v>13.6</v>
      </c>
      <c r="J482" s="1371">
        <f t="shared" si="102"/>
        <v>31523.3</v>
      </c>
      <c r="K482" s="960">
        <f>'4 IN 1 PCHC Aliyar'!G436</f>
        <v>3</v>
      </c>
      <c r="L482" s="960">
        <f t="shared" si="103"/>
        <v>9</v>
      </c>
      <c r="M482" s="960">
        <f t="shared" si="104"/>
        <v>20861.009999999998</v>
      </c>
      <c r="N482" s="823">
        <f t="shared" si="105"/>
        <v>25.7</v>
      </c>
      <c r="O482" s="823">
        <f t="shared" si="93"/>
        <v>59569.77</v>
      </c>
      <c r="P482" s="823"/>
      <c r="Q482" s="823">
        <f t="shared" si="94"/>
        <v>0</v>
      </c>
      <c r="R482" s="1390">
        <f t="shared" si="106"/>
        <v>25.7</v>
      </c>
      <c r="S482" s="823">
        <f t="shared" si="99"/>
        <v>59569.77</v>
      </c>
    </row>
    <row r="483" spans="1:19" ht="39.950000000000003" customHeight="1" x14ac:dyDescent="0.25">
      <c r="A483" s="820"/>
      <c r="B483" s="821" t="s">
        <v>1230</v>
      </c>
      <c r="C483" s="1488">
        <f>[1]Data!$X$488</f>
        <v>2324.5500000000002</v>
      </c>
      <c r="D483" s="867" t="s">
        <v>1589</v>
      </c>
      <c r="E483" s="954"/>
      <c r="F483" s="954">
        <f t="shared" si="100"/>
        <v>0</v>
      </c>
      <c r="G483" s="954">
        <f t="shared" si="92"/>
        <v>0</v>
      </c>
      <c r="H483" s="1371">
        <f>'PC 12 IN 1'!H539</f>
        <v>6.8</v>
      </c>
      <c r="I483" s="1371">
        <f t="shared" si="101"/>
        <v>13.6</v>
      </c>
      <c r="J483" s="1371">
        <f t="shared" si="102"/>
        <v>31613.88</v>
      </c>
      <c r="K483" s="960">
        <f>'4 IN 1 PCHC Aliyar'!G439</f>
        <v>3</v>
      </c>
      <c r="L483" s="960">
        <f t="shared" si="103"/>
        <v>9</v>
      </c>
      <c r="M483" s="960">
        <f t="shared" si="104"/>
        <v>20920.95</v>
      </c>
      <c r="N483" s="823">
        <f t="shared" si="105"/>
        <v>22.6</v>
      </c>
      <c r="O483" s="823">
        <f t="shared" si="93"/>
        <v>52534.83</v>
      </c>
      <c r="P483" s="823"/>
      <c r="Q483" s="823">
        <f t="shared" si="94"/>
        <v>0</v>
      </c>
      <c r="R483" s="1390">
        <f t="shared" si="106"/>
        <v>22.6</v>
      </c>
      <c r="S483" s="823">
        <f t="shared" si="99"/>
        <v>52534.83</v>
      </c>
    </row>
    <row r="484" spans="1:19" ht="39.950000000000003" customHeight="1" x14ac:dyDescent="0.25">
      <c r="A484" s="820"/>
      <c r="B484" s="821" t="s">
        <v>1138</v>
      </c>
      <c r="C484" s="1488">
        <f>[1]Data!$X$489</f>
        <v>2331.21</v>
      </c>
      <c r="D484" s="867" t="s">
        <v>1589</v>
      </c>
      <c r="E484" s="954"/>
      <c r="F484" s="954">
        <f t="shared" si="100"/>
        <v>0</v>
      </c>
      <c r="G484" s="954">
        <f t="shared" si="92"/>
        <v>0</v>
      </c>
      <c r="H484" s="1371">
        <f>'PC 12 IN 1'!H541</f>
        <v>6.8</v>
      </c>
      <c r="I484" s="1371">
        <f t="shared" si="101"/>
        <v>13.6</v>
      </c>
      <c r="J484" s="1371">
        <f t="shared" si="102"/>
        <v>31704.46</v>
      </c>
      <c r="K484" s="960">
        <f>'4 IN 1 PCHC Aliyar'!G442</f>
        <v>3</v>
      </c>
      <c r="L484" s="960">
        <f t="shared" si="103"/>
        <v>9</v>
      </c>
      <c r="M484" s="960">
        <f t="shared" si="104"/>
        <v>20980.89</v>
      </c>
      <c r="N484" s="823">
        <f t="shared" si="105"/>
        <v>22.6</v>
      </c>
      <c r="O484" s="823">
        <f t="shared" si="93"/>
        <v>52685.35</v>
      </c>
      <c r="P484" s="823"/>
      <c r="Q484" s="823">
        <f t="shared" si="94"/>
        <v>0</v>
      </c>
      <c r="R484" s="1390">
        <f t="shared" si="106"/>
        <v>22.6</v>
      </c>
      <c r="S484" s="823">
        <f t="shared" si="99"/>
        <v>52685.35</v>
      </c>
    </row>
    <row r="485" spans="1:19" ht="39.950000000000003" customHeight="1" x14ac:dyDescent="0.25">
      <c r="A485" s="828"/>
      <c r="B485" s="821" t="s">
        <v>943</v>
      </c>
      <c r="C485" s="1488">
        <f>[1]Data!$X$490</f>
        <v>2337.87</v>
      </c>
      <c r="D485" s="867" t="s">
        <v>1589</v>
      </c>
      <c r="E485" s="954"/>
      <c r="F485" s="954">
        <f t="shared" si="100"/>
        <v>0</v>
      </c>
      <c r="G485" s="954">
        <f t="shared" si="92"/>
        <v>0</v>
      </c>
      <c r="H485" s="1371">
        <f>'PC 12 IN 1'!H544</f>
        <v>4.0999999999999996</v>
      </c>
      <c r="I485" s="1371">
        <f t="shared" si="101"/>
        <v>8.1999999999999993</v>
      </c>
      <c r="J485" s="1371">
        <f t="shared" si="102"/>
        <v>19170.53</v>
      </c>
      <c r="K485" s="960">
        <f>'4 IN 1 PCHC Aliyar'!G445</f>
        <v>2.1</v>
      </c>
      <c r="L485" s="960">
        <f t="shared" si="103"/>
        <v>6.3</v>
      </c>
      <c r="M485" s="960">
        <f t="shared" si="104"/>
        <v>14728.58</v>
      </c>
      <c r="N485" s="823">
        <f t="shared" si="105"/>
        <v>14.5</v>
      </c>
      <c r="O485" s="823">
        <f t="shared" si="93"/>
        <v>33899.120000000003</v>
      </c>
      <c r="P485" s="823"/>
      <c r="Q485" s="823">
        <f t="shared" si="94"/>
        <v>0</v>
      </c>
      <c r="R485" s="1390">
        <f t="shared" si="106"/>
        <v>14.5</v>
      </c>
      <c r="S485" s="823">
        <f t="shared" si="99"/>
        <v>33899.120000000003</v>
      </c>
    </row>
    <row r="486" spans="1:19" hidden="1" x14ac:dyDescent="0.25">
      <c r="A486" s="929"/>
      <c r="B486" s="923" t="s">
        <v>3182</v>
      </c>
      <c r="C486" s="928" t="e">
        <f>#REF!</f>
        <v>#REF!</v>
      </c>
      <c r="D486" s="925" t="s">
        <v>1589</v>
      </c>
      <c r="E486" s="926"/>
      <c r="F486" s="926">
        <f t="shared" si="95"/>
        <v>0</v>
      </c>
      <c r="G486" s="926" t="e">
        <f t="shared" si="92"/>
        <v>#REF!</v>
      </c>
      <c r="H486" s="926"/>
      <c r="I486" s="926"/>
      <c r="J486" s="926" t="e">
        <f t="shared" si="96"/>
        <v>#REF!</v>
      </c>
      <c r="K486" s="926"/>
      <c r="L486" s="926"/>
      <c r="M486" s="926" t="e">
        <f t="shared" si="97"/>
        <v>#REF!</v>
      </c>
      <c r="N486" s="926" t="e">
        <f>#REF!+#REF!+K486+H486+F486</f>
        <v>#REF!</v>
      </c>
      <c r="O486" s="926" t="e">
        <f t="shared" si="93"/>
        <v>#REF!</v>
      </c>
      <c r="P486" s="926" t="e">
        <f>Develop!K375</f>
        <v>#REF!</v>
      </c>
      <c r="Q486" s="926" t="e">
        <f t="shared" si="94"/>
        <v>#REF!</v>
      </c>
      <c r="R486" s="926" t="e">
        <f t="shared" si="98"/>
        <v>#REF!</v>
      </c>
      <c r="S486" s="926" t="e">
        <f t="shared" si="99"/>
        <v>#REF!</v>
      </c>
    </row>
    <row r="487" spans="1:19" ht="39.950000000000003" customHeight="1" x14ac:dyDescent="0.25">
      <c r="A487" s="1361">
        <v>4.0999999999999996</v>
      </c>
      <c r="B487" s="1364" t="s">
        <v>3365</v>
      </c>
      <c r="C487" s="1490"/>
      <c r="D487" s="1495"/>
      <c r="E487" s="954"/>
      <c r="F487" s="954">
        <f t="shared" ref="F487:F495" si="107">E487</f>
        <v>0</v>
      </c>
      <c r="G487" s="954">
        <f t="shared" si="92"/>
        <v>0</v>
      </c>
      <c r="H487" s="1371"/>
      <c r="I487" s="1371">
        <f t="shared" ref="I487:I495" si="108">H487*2</f>
        <v>0</v>
      </c>
      <c r="J487" s="1371">
        <f t="shared" ref="J487:J495" si="109">I487*C487</f>
        <v>0</v>
      </c>
      <c r="K487" s="960"/>
      <c r="L487" s="960">
        <f t="shared" ref="L487:L495" si="110">K487*3</f>
        <v>0</v>
      </c>
      <c r="M487" s="960">
        <f t="shared" ref="M487:M495" si="111">L487*C487</f>
        <v>0</v>
      </c>
      <c r="N487" s="823">
        <f t="shared" ref="N487:N495" si="112">F487+I487+L487</f>
        <v>0</v>
      </c>
      <c r="O487" s="823">
        <f t="shared" si="93"/>
        <v>0</v>
      </c>
      <c r="P487" s="823"/>
      <c r="Q487" s="823">
        <f t="shared" si="94"/>
        <v>0</v>
      </c>
      <c r="R487" s="1390">
        <f t="shared" ref="R487:R495" si="113">P487+N487</f>
        <v>0</v>
      </c>
      <c r="S487" s="823">
        <f t="shared" si="99"/>
        <v>0</v>
      </c>
    </row>
    <row r="488" spans="1:19" ht="39.950000000000003" customHeight="1" x14ac:dyDescent="0.25">
      <c r="A488" s="1361"/>
      <c r="B488" s="889" t="s">
        <v>469</v>
      </c>
      <c r="C488" s="1490">
        <f>[1]Data!$X$718</f>
        <v>6922.33</v>
      </c>
      <c r="D488" s="1495" t="s">
        <v>1829</v>
      </c>
      <c r="E488" s="954">
        <f>'SI 2 in 1 ALIYAR '!H101</f>
        <v>19.5</v>
      </c>
      <c r="F488" s="954">
        <f t="shared" si="107"/>
        <v>19.5</v>
      </c>
      <c r="G488" s="954">
        <f t="shared" si="92"/>
        <v>134985.44</v>
      </c>
      <c r="H488" s="1371">
        <f>'PC 12 IN 1'!H578</f>
        <v>52.7</v>
      </c>
      <c r="I488" s="1371">
        <f t="shared" si="108"/>
        <v>105.4</v>
      </c>
      <c r="J488" s="1371">
        <f t="shared" si="109"/>
        <v>729613.58</v>
      </c>
      <c r="K488" s="960">
        <f>'4 IN 1 PCHC Aliyar'!H158</f>
        <v>25.05</v>
      </c>
      <c r="L488" s="960">
        <f t="shared" si="110"/>
        <v>75.150000000000006</v>
      </c>
      <c r="M488" s="960">
        <f t="shared" si="111"/>
        <v>520213.1</v>
      </c>
      <c r="N488" s="823">
        <f t="shared" si="112"/>
        <v>200.05</v>
      </c>
      <c r="O488" s="823">
        <f t="shared" si="93"/>
        <v>1384812.12</v>
      </c>
      <c r="P488" s="823"/>
      <c r="Q488" s="823">
        <f t="shared" si="94"/>
        <v>0</v>
      </c>
      <c r="R488" s="1390">
        <f t="shared" si="113"/>
        <v>200.05</v>
      </c>
      <c r="S488" s="823">
        <f t="shared" si="99"/>
        <v>1384812.12</v>
      </c>
    </row>
    <row r="489" spans="1:19" ht="39.950000000000003" customHeight="1" x14ac:dyDescent="0.25">
      <c r="A489" s="1361">
        <v>8.1</v>
      </c>
      <c r="B489" s="889" t="s">
        <v>1810</v>
      </c>
      <c r="C489" s="1490">
        <f>[1]Data!$X$720</f>
        <v>7012.23</v>
      </c>
      <c r="D489" s="1495" t="s">
        <v>1829</v>
      </c>
      <c r="E489" s="954">
        <f>'SI 2 in 1 ALIYAR '!H186</f>
        <v>22.5</v>
      </c>
      <c r="F489" s="954">
        <f t="shared" si="107"/>
        <v>22.5</v>
      </c>
      <c r="G489" s="954">
        <f t="shared" si="92"/>
        <v>157775.18</v>
      </c>
      <c r="H489" s="1371">
        <f>'PC 12 IN 1'!H636</f>
        <v>54</v>
      </c>
      <c r="I489" s="1371">
        <f t="shared" si="108"/>
        <v>108</v>
      </c>
      <c r="J489" s="1371">
        <f t="shared" si="109"/>
        <v>757320.84</v>
      </c>
      <c r="K489" s="960">
        <f>'4 IN 1 PCHC Aliyar'!H238</f>
        <v>15.7</v>
      </c>
      <c r="L489" s="960">
        <f t="shared" si="110"/>
        <v>47.1</v>
      </c>
      <c r="M489" s="960">
        <f t="shared" si="111"/>
        <v>330276.03000000003</v>
      </c>
      <c r="N489" s="823">
        <f t="shared" si="112"/>
        <v>177.6</v>
      </c>
      <c r="O489" s="823">
        <f t="shared" si="93"/>
        <v>1245372.05</v>
      </c>
      <c r="P489" s="823" t="s">
        <v>5450</v>
      </c>
      <c r="Q489" s="823"/>
      <c r="R489" s="1521">
        <f>N489</f>
        <v>177.6</v>
      </c>
      <c r="S489" s="823">
        <f t="shared" si="99"/>
        <v>1245372.05</v>
      </c>
    </row>
    <row r="490" spans="1:19" ht="39.950000000000003" customHeight="1" x14ac:dyDescent="0.25">
      <c r="A490" s="1361"/>
      <c r="B490" s="889" t="s">
        <v>471</v>
      </c>
      <c r="C490" s="1490">
        <f>[1]Data!$X$721</f>
        <v>7189.23</v>
      </c>
      <c r="D490" s="1495" t="s">
        <v>1829</v>
      </c>
      <c r="E490" s="954">
        <f>'SI 2 in 1 ALIYAR '!H194</f>
        <v>24.9</v>
      </c>
      <c r="F490" s="954">
        <f t="shared" si="107"/>
        <v>24.9</v>
      </c>
      <c r="G490" s="954">
        <f t="shared" si="92"/>
        <v>179011.83</v>
      </c>
      <c r="H490" s="1371">
        <f>'PC 12 IN 1'!H638</f>
        <v>54</v>
      </c>
      <c r="I490" s="1371">
        <f t="shared" si="108"/>
        <v>108</v>
      </c>
      <c r="J490" s="1371">
        <f t="shared" si="109"/>
        <v>776436.84</v>
      </c>
      <c r="K490" s="960">
        <f>'4 IN 1 PCHC Aliyar'!H242</f>
        <v>15.7</v>
      </c>
      <c r="L490" s="960">
        <f t="shared" si="110"/>
        <v>47.1</v>
      </c>
      <c r="M490" s="960">
        <f t="shared" si="111"/>
        <v>338612.73</v>
      </c>
      <c r="N490" s="823">
        <f t="shared" si="112"/>
        <v>180</v>
      </c>
      <c r="O490" s="823">
        <f t="shared" si="93"/>
        <v>1294061.3999999999</v>
      </c>
      <c r="P490" s="823"/>
      <c r="Q490" s="823">
        <f t="shared" si="94"/>
        <v>0</v>
      </c>
      <c r="R490" s="1390">
        <f t="shared" si="113"/>
        <v>180</v>
      </c>
      <c r="S490" s="823">
        <f t="shared" si="99"/>
        <v>1294061.3999999999</v>
      </c>
    </row>
    <row r="491" spans="1:19" ht="39.950000000000003" customHeight="1" x14ac:dyDescent="0.25">
      <c r="A491" s="1361"/>
      <c r="B491" s="889" t="s">
        <v>1559</v>
      </c>
      <c r="C491" s="1490">
        <f>[1]Data!$X$722</f>
        <v>7366.23</v>
      </c>
      <c r="D491" s="1495" t="s">
        <v>1829</v>
      </c>
      <c r="E491" s="954">
        <f>'SI 2 in 1 ALIYAR '!H206</f>
        <v>3.6</v>
      </c>
      <c r="F491" s="954">
        <f t="shared" si="107"/>
        <v>3.6</v>
      </c>
      <c r="G491" s="954">
        <f t="shared" si="92"/>
        <v>26518.43</v>
      </c>
      <c r="H491" s="1371">
        <f>'PC 12 IN 1'!H640</f>
        <v>54</v>
      </c>
      <c r="I491" s="1371">
        <f t="shared" si="108"/>
        <v>108</v>
      </c>
      <c r="J491" s="1371">
        <f t="shared" si="109"/>
        <v>795552.84</v>
      </c>
      <c r="K491" s="960">
        <f>'4 IN 1 PCHC Aliyar'!H242</f>
        <v>15.7</v>
      </c>
      <c r="L491" s="960">
        <f t="shared" si="110"/>
        <v>47.1</v>
      </c>
      <c r="M491" s="960">
        <f t="shared" si="111"/>
        <v>346949.43</v>
      </c>
      <c r="N491" s="823">
        <f t="shared" si="112"/>
        <v>158.69999999999999</v>
      </c>
      <c r="O491" s="823">
        <f t="shared" si="93"/>
        <v>1169020.7</v>
      </c>
      <c r="P491" s="823"/>
      <c r="Q491" s="823">
        <f t="shared" si="94"/>
        <v>0</v>
      </c>
      <c r="R491" s="1390">
        <f t="shared" si="113"/>
        <v>158.69999999999999</v>
      </c>
      <c r="S491" s="823">
        <f t="shared" si="99"/>
        <v>1169020.7</v>
      </c>
    </row>
    <row r="492" spans="1:19" ht="39.950000000000003" customHeight="1" x14ac:dyDescent="0.25">
      <c r="A492" s="1361"/>
      <c r="B492" s="889" t="s">
        <v>594</v>
      </c>
      <c r="C492" s="1490">
        <f>[1]Data!$X$723</f>
        <v>7543.23</v>
      </c>
      <c r="D492" s="1495" t="s">
        <v>1829</v>
      </c>
      <c r="E492" s="954"/>
      <c r="F492" s="954">
        <f t="shared" si="107"/>
        <v>0</v>
      </c>
      <c r="G492" s="954">
        <f t="shared" si="92"/>
        <v>0</v>
      </c>
      <c r="H492" s="1371">
        <f>'PC 12 IN 1'!H643</f>
        <v>54</v>
      </c>
      <c r="I492" s="1371">
        <f t="shared" si="108"/>
        <v>108</v>
      </c>
      <c r="J492" s="1371">
        <f t="shared" si="109"/>
        <v>814668.84</v>
      </c>
      <c r="K492" s="960">
        <f>'4 IN 1 PCHC Aliyar'!H244</f>
        <v>15.7</v>
      </c>
      <c r="L492" s="960">
        <f t="shared" si="110"/>
        <v>47.1</v>
      </c>
      <c r="M492" s="960">
        <f t="shared" si="111"/>
        <v>355286.13</v>
      </c>
      <c r="N492" s="823">
        <f t="shared" si="112"/>
        <v>155.1</v>
      </c>
      <c r="O492" s="823">
        <f t="shared" si="93"/>
        <v>1169954.97</v>
      </c>
      <c r="P492" s="823"/>
      <c r="Q492" s="823">
        <f t="shared" si="94"/>
        <v>0</v>
      </c>
      <c r="R492" s="1390">
        <f t="shared" si="113"/>
        <v>155.1</v>
      </c>
      <c r="S492" s="823">
        <f t="shared" si="99"/>
        <v>1169954.97</v>
      </c>
    </row>
    <row r="493" spans="1:19" ht="39.950000000000003" customHeight="1" x14ac:dyDescent="0.25">
      <c r="A493" s="1361"/>
      <c r="B493" s="889" t="s">
        <v>3375</v>
      </c>
      <c r="C493" s="1490">
        <f>[1]Data!$X$724</f>
        <v>7720.23</v>
      </c>
      <c r="D493" s="1495" t="s">
        <v>1829</v>
      </c>
      <c r="E493" s="954"/>
      <c r="F493" s="954">
        <f t="shared" si="107"/>
        <v>0</v>
      </c>
      <c r="G493" s="954">
        <f t="shared" si="92"/>
        <v>0</v>
      </c>
      <c r="H493" s="1371">
        <f>'PC 12 IN 1'!H657</f>
        <v>9.6</v>
      </c>
      <c r="I493" s="1371">
        <f t="shared" si="108"/>
        <v>19.2</v>
      </c>
      <c r="J493" s="1371">
        <f t="shared" si="109"/>
        <v>148228.42000000001</v>
      </c>
      <c r="K493" s="960">
        <f>'4 IN 1 PCHC Aliyar'!H260</f>
        <v>5.6</v>
      </c>
      <c r="L493" s="960">
        <f t="shared" si="110"/>
        <v>16.8</v>
      </c>
      <c r="M493" s="960">
        <f t="shared" si="111"/>
        <v>129699.86</v>
      </c>
      <c r="N493" s="823">
        <f t="shared" si="112"/>
        <v>36</v>
      </c>
      <c r="O493" s="823">
        <f t="shared" si="93"/>
        <v>277928.28000000003</v>
      </c>
      <c r="P493" s="823"/>
      <c r="Q493" s="823">
        <f t="shared" si="94"/>
        <v>0</v>
      </c>
      <c r="R493" s="1390">
        <f t="shared" si="113"/>
        <v>36</v>
      </c>
      <c r="S493" s="823">
        <f t="shared" si="99"/>
        <v>277928.28000000003</v>
      </c>
    </row>
    <row r="494" spans="1:19" ht="39.950000000000003" customHeight="1" x14ac:dyDescent="0.25">
      <c r="A494" s="834" t="s">
        <v>3376</v>
      </c>
      <c r="B494" s="839" t="s">
        <v>3364</v>
      </c>
      <c r="C494" s="1488"/>
      <c r="D494" s="867"/>
      <c r="E494" s="954"/>
      <c r="F494" s="954">
        <f t="shared" si="107"/>
        <v>0</v>
      </c>
      <c r="G494" s="954">
        <f t="shared" si="92"/>
        <v>0</v>
      </c>
      <c r="H494" s="1371"/>
      <c r="I494" s="1371">
        <f t="shared" si="108"/>
        <v>0</v>
      </c>
      <c r="J494" s="1371">
        <f t="shared" si="109"/>
        <v>0</v>
      </c>
      <c r="K494" s="960"/>
      <c r="L494" s="960">
        <f t="shared" si="110"/>
        <v>0</v>
      </c>
      <c r="M494" s="960">
        <f t="shared" si="111"/>
        <v>0</v>
      </c>
      <c r="N494" s="823">
        <f t="shared" si="112"/>
        <v>0</v>
      </c>
      <c r="O494" s="823">
        <f t="shared" si="93"/>
        <v>0</v>
      </c>
      <c r="P494" s="823"/>
      <c r="Q494" s="823">
        <f t="shared" si="94"/>
        <v>0</v>
      </c>
      <c r="R494" s="1390">
        <f t="shared" si="113"/>
        <v>0</v>
      </c>
      <c r="S494" s="823">
        <f t="shared" si="99"/>
        <v>0</v>
      </c>
    </row>
    <row r="495" spans="1:19" ht="39.950000000000003" customHeight="1" x14ac:dyDescent="0.25">
      <c r="A495" s="838"/>
      <c r="B495" s="821" t="s">
        <v>469</v>
      </c>
      <c r="C495" s="1488">
        <f>[1]Data!$X$688</f>
        <v>7446.86</v>
      </c>
      <c r="D495" s="867" t="s">
        <v>1829</v>
      </c>
      <c r="E495" s="954"/>
      <c r="F495" s="954">
        <f t="shared" si="107"/>
        <v>0</v>
      </c>
      <c r="G495" s="954">
        <f t="shared" si="92"/>
        <v>0</v>
      </c>
      <c r="H495" s="1371"/>
      <c r="I495" s="1371">
        <f t="shared" si="108"/>
        <v>0</v>
      </c>
      <c r="J495" s="1371">
        <f t="shared" si="109"/>
        <v>0</v>
      </c>
      <c r="K495" s="960"/>
      <c r="L495" s="960">
        <f t="shared" si="110"/>
        <v>0</v>
      </c>
      <c r="M495" s="960">
        <f t="shared" si="111"/>
        <v>0</v>
      </c>
      <c r="N495" s="823">
        <f t="shared" si="112"/>
        <v>0</v>
      </c>
      <c r="O495" s="823">
        <f t="shared" si="93"/>
        <v>0</v>
      </c>
      <c r="P495" s="823"/>
      <c r="Q495" s="823">
        <f t="shared" si="94"/>
        <v>0</v>
      </c>
      <c r="R495" s="1390">
        <f t="shared" si="113"/>
        <v>0</v>
      </c>
      <c r="S495" s="823">
        <f t="shared" si="99"/>
        <v>0</v>
      </c>
    </row>
    <row r="496" spans="1:19" hidden="1" x14ac:dyDescent="0.25">
      <c r="A496" s="901"/>
      <c r="B496" s="893" t="s">
        <v>470</v>
      </c>
      <c r="C496" s="894" t="e">
        <f>#REF!</f>
        <v>#REF!</v>
      </c>
      <c r="D496" s="895" t="s">
        <v>1829</v>
      </c>
      <c r="E496" s="896"/>
      <c r="F496" s="896">
        <f t="shared" si="95"/>
        <v>0</v>
      </c>
      <c r="G496" s="896" t="e">
        <f t="shared" si="92"/>
        <v>#REF!</v>
      </c>
      <c r="H496" s="896"/>
      <c r="I496" s="896"/>
      <c r="J496" s="896" t="e">
        <f t="shared" si="96"/>
        <v>#REF!</v>
      </c>
      <c r="K496" s="896"/>
      <c r="L496" s="896"/>
      <c r="M496" s="896" t="e">
        <f t="shared" si="97"/>
        <v>#REF!</v>
      </c>
      <c r="N496" s="896" t="e">
        <f>#REF!+#REF!+K496+H496+F496</f>
        <v>#REF!</v>
      </c>
      <c r="O496" s="896" t="e">
        <f t="shared" si="93"/>
        <v>#REF!</v>
      </c>
      <c r="P496" s="896" t="e">
        <f>Develop!K385</f>
        <v>#REF!</v>
      </c>
      <c r="Q496" s="896" t="e">
        <f t="shared" si="94"/>
        <v>#REF!</v>
      </c>
      <c r="R496" s="896" t="e">
        <f t="shared" si="98"/>
        <v>#REF!</v>
      </c>
      <c r="S496" s="896" t="e">
        <f t="shared" si="99"/>
        <v>#REF!</v>
      </c>
    </row>
    <row r="497" spans="1:19" hidden="1" x14ac:dyDescent="0.25">
      <c r="A497" s="834"/>
      <c r="B497" s="821" t="s">
        <v>471</v>
      </c>
      <c r="C497" s="824" t="e">
        <f>#REF!</f>
        <v>#REF!</v>
      </c>
      <c r="D497" s="822" t="s">
        <v>1829</v>
      </c>
      <c r="E497" s="823"/>
      <c r="F497" s="823">
        <f t="shared" si="95"/>
        <v>0</v>
      </c>
      <c r="G497" s="823" t="e">
        <f t="shared" si="92"/>
        <v>#REF!</v>
      </c>
      <c r="H497" s="823"/>
      <c r="I497" s="823"/>
      <c r="J497" s="823" t="e">
        <f t="shared" si="96"/>
        <v>#REF!</v>
      </c>
      <c r="K497" s="823"/>
      <c r="L497" s="823"/>
      <c r="M497" s="823" t="e">
        <f t="shared" si="97"/>
        <v>#REF!</v>
      </c>
      <c r="N497" s="823" t="e">
        <f>#REF!+#REF!+K497+H497+F497</f>
        <v>#REF!</v>
      </c>
      <c r="O497" s="823" t="e">
        <f t="shared" si="93"/>
        <v>#REF!</v>
      </c>
      <c r="P497" s="823" t="e">
        <f>Develop!K386</f>
        <v>#REF!</v>
      </c>
      <c r="Q497" s="823" t="e">
        <f t="shared" si="94"/>
        <v>#REF!</v>
      </c>
      <c r="R497" s="823" t="e">
        <f t="shared" si="98"/>
        <v>#REF!</v>
      </c>
      <c r="S497" s="823" t="e">
        <f t="shared" si="99"/>
        <v>#REF!</v>
      </c>
    </row>
    <row r="498" spans="1:19" hidden="1" x14ac:dyDescent="0.25">
      <c r="A498" s="834"/>
      <c r="B498" s="821" t="s">
        <v>1559</v>
      </c>
      <c r="C498" s="824" t="e">
        <f>#REF!</f>
        <v>#REF!</v>
      </c>
      <c r="D498" s="822" t="s">
        <v>1829</v>
      </c>
      <c r="E498" s="823"/>
      <c r="F498" s="823">
        <f t="shared" si="95"/>
        <v>0</v>
      </c>
      <c r="G498" s="823" t="e">
        <f t="shared" si="92"/>
        <v>#REF!</v>
      </c>
      <c r="H498" s="823"/>
      <c r="I498" s="823"/>
      <c r="J498" s="823" t="e">
        <f t="shared" si="96"/>
        <v>#REF!</v>
      </c>
      <c r="K498" s="823"/>
      <c r="L498" s="823"/>
      <c r="M498" s="823" t="e">
        <f t="shared" si="97"/>
        <v>#REF!</v>
      </c>
      <c r="N498" s="823" t="e">
        <f>#REF!+#REF!+K498+H498+F498</f>
        <v>#REF!</v>
      </c>
      <c r="O498" s="823" t="e">
        <f t="shared" si="93"/>
        <v>#REF!</v>
      </c>
      <c r="P498" s="823" t="e">
        <f>Develop!K387</f>
        <v>#REF!</v>
      </c>
      <c r="Q498" s="823" t="e">
        <f t="shared" si="94"/>
        <v>#REF!</v>
      </c>
      <c r="R498" s="823" t="e">
        <f t="shared" si="98"/>
        <v>#REF!</v>
      </c>
      <c r="S498" s="823" t="e">
        <f t="shared" si="99"/>
        <v>#REF!</v>
      </c>
    </row>
    <row r="499" spans="1:19" hidden="1" x14ac:dyDescent="0.25">
      <c r="A499" s="834"/>
      <c r="B499" s="821" t="s">
        <v>594</v>
      </c>
      <c r="C499" s="824" t="e">
        <f>#REF!</f>
        <v>#REF!</v>
      </c>
      <c r="D499" s="822" t="s">
        <v>1829</v>
      </c>
      <c r="E499" s="823"/>
      <c r="F499" s="823">
        <f t="shared" si="95"/>
        <v>0</v>
      </c>
      <c r="G499" s="823" t="e">
        <f t="shared" si="92"/>
        <v>#REF!</v>
      </c>
      <c r="H499" s="823"/>
      <c r="I499" s="823"/>
      <c r="J499" s="823" t="e">
        <f t="shared" si="96"/>
        <v>#REF!</v>
      </c>
      <c r="K499" s="823"/>
      <c r="L499" s="823"/>
      <c r="M499" s="823" t="e">
        <f t="shared" si="97"/>
        <v>#REF!</v>
      </c>
      <c r="N499" s="823" t="e">
        <f>#REF!+#REF!+K499+H499+F499</f>
        <v>#REF!</v>
      </c>
      <c r="O499" s="823" t="e">
        <f t="shared" si="93"/>
        <v>#REF!</v>
      </c>
      <c r="P499" s="823" t="e">
        <f>Develop!K388</f>
        <v>#REF!</v>
      </c>
      <c r="Q499" s="823" t="e">
        <f t="shared" si="94"/>
        <v>#REF!</v>
      </c>
      <c r="R499" s="823" t="e">
        <f t="shared" si="98"/>
        <v>#REF!</v>
      </c>
      <c r="S499" s="823" t="e">
        <f t="shared" si="99"/>
        <v>#REF!</v>
      </c>
    </row>
    <row r="500" spans="1:19" ht="52.5" hidden="1" x14ac:dyDescent="0.25">
      <c r="A500" s="834"/>
      <c r="B500" s="840" t="s">
        <v>3061</v>
      </c>
      <c r="C500" s="825"/>
      <c r="D500" s="822"/>
      <c r="E500" s="823"/>
      <c r="F500" s="823">
        <f t="shared" si="95"/>
        <v>0</v>
      </c>
      <c r="G500" s="823">
        <f t="shared" si="92"/>
        <v>0</v>
      </c>
      <c r="H500" s="823"/>
      <c r="I500" s="823"/>
      <c r="J500" s="823">
        <f t="shared" si="96"/>
        <v>0</v>
      </c>
      <c r="K500" s="823"/>
      <c r="L500" s="823"/>
      <c r="M500" s="823">
        <f t="shared" si="97"/>
        <v>0</v>
      </c>
      <c r="N500" s="823" t="e">
        <f>#REF!+#REF!+K500+H500+F500</f>
        <v>#REF!</v>
      </c>
      <c r="O500" s="823" t="e">
        <f t="shared" si="93"/>
        <v>#REF!</v>
      </c>
      <c r="P500" s="823" t="e">
        <f>Develop!K389</f>
        <v>#REF!</v>
      </c>
      <c r="Q500" s="823" t="e">
        <f t="shared" si="94"/>
        <v>#REF!</v>
      </c>
      <c r="R500" s="823" t="e">
        <f t="shared" si="98"/>
        <v>#REF!</v>
      </c>
      <c r="S500" s="823" t="e">
        <f t="shared" si="99"/>
        <v>#REF!</v>
      </c>
    </row>
    <row r="501" spans="1:19" hidden="1" x14ac:dyDescent="0.25">
      <c r="A501" s="834"/>
      <c r="B501" s="841" t="s">
        <v>1809</v>
      </c>
      <c r="C501" s="825" t="e">
        <f>#REF!</f>
        <v>#REF!</v>
      </c>
      <c r="D501" s="822" t="s">
        <v>1829</v>
      </c>
      <c r="E501" s="823"/>
      <c r="F501" s="823">
        <f t="shared" si="95"/>
        <v>0</v>
      </c>
      <c r="G501" s="823" t="e">
        <f t="shared" si="92"/>
        <v>#REF!</v>
      </c>
      <c r="H501" s="823"/>
      <c r="I501" s="823"/>
      <c r="J501" s="823" t="e">
        <f t="shared" si="96"/>
        <v>#REF!</v>
      </c>
      <c r="K501" s="823"/>
      <c r="L501" s="823"/>
      <c r="M501" s="823" t="e">
        <f t="shared" si="97"/>
        <v>#REF!</v>
      </c>
      <c r="N501" s="823" t="e">
        <f>#REF!+#REF!+K501+H501+F501</f>
        <v>#REF!</v>
      </c>
      <c r="O501" s="823" t="e">
        <f t="shared" si="93"/>
        <v>#REF!</v>
      </c>
      <c r="P501" s="823" t="e">
        <f>Develop!K390</f>
        <v>#REF!</v>
      </c>
      <c r="Q501" s="823" t="e">
        <f t="shared" si="94"/>
        <v>#REF!</v>
      </c>
      <c r="R501" s="823" t="e">
        <f t="shared" si="98"/>
        <v>#REF!</v>
      </c>
      <c r="S501" s="823" t="e">
        <f t="shared" si="99"/>
        <v>#REF!</v>
      </c>
    </row>
    <row r="502" spans="1:19" hidden="1" x14ac:dyDescent="0.25">
      <c r="A502" s="834"/>
      <c r="B502" s="841" t="s">
        <v>3062</v>
      </c>
      <c r="C502" s="825" t="e">
        <f>#REF!</f>
        <v>#REF!</v>
      </c>
      <c r="D502" s="822" t="s">
        <v>1829</v>
      </c>
      <c r="E502" s="823"/>
      <c r="F502" s="823">
        <f t="shared" si="95"/>
        <v>0</v>
      </c>
      <c r="G502" s="823" t="e">
        <f t="shared" si="92"/>
        <v>#REF!</v>
      </c>
      <c r="H502" s="823"/>
      <c r="I502" s="823"/>
      <c r="J502" s="823" t="e">
        <f t="shared" si="96"/>
        <v>#REF!</v>
      </c>
      <c r="K502" s="823"/>
      <c r="L502" s="823"/>
      <c r="M502" s="823" t="e">
        <f t="shared" si="97"/>
        <v>#REF!</v>
      </c>
      <c r="N502" s="823" t="e">
        <f>#REF!+#REF!+K502+H502+F502</f>
        <v>#REF!</v>
      </c>
      <c r="O502" s="823" t="e">
        <f t="shared" si="93"/>
        <v>#REF!</v>
      </c>
      <c r="P502" s="823" t="e">
        <f>Develop!K391</f>
        <v>#REF!</v>
      </c>
      <c r="Q502" s="823" t="e">
        <f t="shared" si="94"/>
        <v>#REF!</v>
      </c>
      <c r="R502" s="823" t="e">
        <f t="shared" si="98"/>
        <v>#REF!</v>
      </c>
      <c r="S502" s="823" t="e">
        <f t="shared" si="99"/>
        <v>#REF!</v>
      </c>
    </row>
    <row r="503" spans="1:19" ht="52.5" hidden="1" x14ac:dyDescent="0.25">
      <c r="A503" s="834"/>
      <c r="B503" s="826" t="s">
        <v>3063</v>
      </c>
      <c r="C503" s="825"/>
      <c r="D503" s="822"/>
      <c r="E503" s="823"/>
      <c r="F503" s="823">
        <f t="shared" si="95"/>
        <v>0</v>
      </c>
      <c r="G503" s="823">
        <f t="shared" si="92"/>
        <v>0</v>
      </c>
      <c r="H503" s="823"/>
      <c r="I503" s="823"/>
      <c r="J503" s="823">
        <f t="shared" si="96"/>
        <v>0</v>
      </c>
      <c r="K503" s="823"/>
      <c r="L503" s="823"/>
      <c r="M503" s="823">
        <f t="shared" si="97"/>
        <v>0</v>
      </c>
      <c r="N503" s="823" t="e">
        <f>#REF!+#REF!+K503+H503+F503</f>
        <v>#REF!</v>
      </c>
      <c r="O503" s="823" t="e">
        <f t="shared" si="93"/>
        <v>#REF!</v>
      </c>
      <c r="P503" s="823" t="e">
        <f>Develop!K392</f>
        <v>#REF!</v>
      </c>
      <c r="Q503" s="823" t="e">
        <f t="shared" si="94"/>
        <v>#REF!</v>
      </c>
      <c r="R503" s="823" t="e">
        <f t="shared" si="98"/>
        <v>#REF!</v>
      </c>
      <c r="S503" s="823" t="e">
        <f t="shared" si="99"/>
        <v>#REF!</v>
      </c>
    </row>
    <row r="504" spans="1:19" hidden="1" x14ac:dyDescent="0.25">
      <c r="A504" s="834"/>
      <c r="B504" s="821" t="s">
        <v>469</v>
      </c>
      <c r="C504" s="825" t="e">
        <f>#REF!</f>
        <v>#REF!</v>
      </c>
      <c r="D504" s="822" t="s">
        <v>1050</v>
      </c>
      <c r="E504" s="823"/>
      <c r="F504" s="823">
        <f t="shared" si="95"/>
        <v>0</v>
      </c>
      <c r="G504" s="823" t="e">
        <f t="shared" si="92"/>
        <v>#REF!</v>
      </c>
      <c r="H504" s="823"/>
      <c r="I504" s="823"/>
      <c r="J504" s="823" t="e">
        <f t="shared" si="96"/>
        <v>#REF!</v>
      </c>
      <c r="K504" s="823"/>
      <c r="L504" s="823"/>
      <c r="M504" s="823" t="e">
        <f t="shared" si="97"/>
        <v>#REF!</v>
      </c>
      <c r="N504" s="823" t="e">
        <f>#REF!+#REF!+K504+H504+F504</f>
        <v>#REF!</v>
      </c>
      <c r="O504" s="823" t="e">
        <f t="shared" si="93"/>
        <v>#REF!</v>
      </c>
      <c r="P504" s="823" t="e">
        <f>Develop!K393</f>
        <v>#REF!</v>
      </c>
      <c r="Q504" s="823" t="e">
        <f t="shared" si="94"/>
        <v>#REF!</v>
      </c>
      <c r="R504" s="823" t="e">
        <f t="shared" si="98"/>
        <v>#REF!</v>
      </c>
      <c r="S504" s="823" t="e">
        <f t="shared" si="99"/>
        <v>#REF!</v>
      </c>
    </row>
    <row r="505" spans="1:19" hidden="1" x14ac:dyDescent="0.25">
      <c r="A505" s="834"/>
      <c r="B505" s="821" t="s">
        <v>3093</v>
      </c>
      <c r="C505" s="825" t="e">
        <f>#REF!</f>
        <v>#REF!</v>
      </c>
      <c r="D505" s="822" t="s">
        <v>1050</v>
      </c>
      <c r="E505" s="823"/>
      <c r="F505" s="823">
        <f t="shared" si="95"/>
        <v>0</v>
      </c>
      <c r="G505" s="823" t="e">
        <f t="shared" si="92"/>
        <v>#REF!</v>
      </c>
      <c r="H505" s="823"/>
      <c r="I505" s="823"/>
      <c r="J505" s="823" t="e">
        <f t="shared" si="96"/>
        <v>#REF!</v>
      </c>
      <c r="K505" s="823"/>
      <c r="L505" s="823"/>
      <c r="M505" s="823" t="e">
        <f t="shared" si="97"/>
        <v>#REF!</v>
      </c>
      <c r="N505" s="823" t="e">
        <f>#REF!+#REF!+K505+H505+F505</f>
        <v>#REF!</v>
      </c>
      <c r="O505" s="823" t="e">
        <f t="shared" si="93"/>
        <v>#REF!</v>
      </c>
      <c r="P505" s="823" t="e">
        <f>Develop!K394</f>
        <v>#REF!</v>
      </c>
      <c r="Q505" s="823" t="e">
        <f t="shared" si="94"/>
        <v>#REF!</v>
      </c>
      <c r="R505" s="823" t="e">
        <f t="shared" si="98"/>
        <v>#REF!</v>
      </c>
      <c r="S505" s="823" t="e">
        <f t="shared" si="99"/>
        <v>#REF!</v>
      </c>
    </row>
    <row r="506" spans="1:19" hidden="1" x14ac:dyDescent="0.25">
      <c r="A506" s="834"/>
      <c r="B506" s="821" t="s">
        <v>471</v>
      </c>
      <c r="C506" s="825" t="e">
        <f>#REF!</f>
        <v>#REF!</v>
      </c>
      <c r="D506" s="822" t="s">
        <v>1050</v>
      </c>
      <c r="E506" s="823"/>
      <c r="F506" s="823">
        <f t="shared" si="95"/>
        <v>0</v>
      </c>
      <c r="G506" s="823" t="e">
        <f t="shared" si="92"/>
        <v>#REF!</v>
      </c>
      <c r="H506" s="823"/>
      <c r="I506" s="823"/>
      <c r="J506" s="823" t="e">
        <f t="shared" si="96"/>
        <v>#REF!</v>
      </c>
      <c r="K506" s="823"/>
      <c r="L506" s="823"/>
      <c r="M506" s="823" t="e">
        <f t="shared" si="97"/>
        <v>#REF!</v>
      </c>
      <c r="N506" s="823" t="e">
        <f>#REF!+#REF!+K506+H506+F506</f>
        <v>#REF!</v>
      </c>
      <c r="O506" s="823" t="e">
        <f t="shared" si="93"/>
        <v>#REF!</v>
      </c>
      <c r="P506" s="823" t="e">
        <f>Develop!K395</f>
        <v>#REF!</v>
      </c>
      <c r="Q506" s="823" t="e">
        <f t="shared" si="94"/>
        <v>#REF!</v>
      </c>
      <c r="R506" s="823" t="e">
        <f t="shared" si="98"/>
        <v>#REF!</v>
      </c>
      <c r="S506" s="823" t="e">
        <f t="shared" si="99"/>
        <v>#REF!</v>
      </c>
    </row>
    <row r="507" spans="1:19" hidden="1" x14ac:dyDescent="0.25">
      <c r="A507" s="834"/>
      <c r="B507" s="821" t="s">
        <v>1559</v>
      </c>
      <c r="C507" s="825" t="e">
        <f>#REF!</f>
        <v>#REF!</v>
      </c>
      <c r="D507" s="822" t="s">
        <v>1050</v>
      </c>
      <c r="E507" s="823"/>
      <c r="F507" s="823">
        <f t="shared" si="95"/>
        <v>0</v>
      </c>
      <c r="G507" s="823" t="e">
        <f t="shared" si="92"/>
        <v>#REF!</v>
      </c>
      <c r="H507" s="823"/>
      <c r="I507" s="823"/>
      <c r="J507" s="823" t="e">
        <f t="shared" si="96"/>
        <v>#REF!</v>
      </c>
      <c r="K507" s="823"/>
      <c r="L507" s="823"/>
      <c r="M507" s="823" t="e">
        <f t="shared" si="97"/>
        <v>#REF!</v>
      </c>
      <c r="N507" s="823" t="e">
        <f>#REF!+#REF!+K507+H507+F507</f>
        <v>#REF!</v>
      </c>
      <c r="O507" s="823" t="e">
        <f t="shared" si="93"/>
        <v>#REF!</v>
      </c>
      <c r="P507" s="823" t="e">
        <f>Develop!K396</f>
        <v>#REF!</v>
      </c>
      <c r="Q507" s="823" t="e">
        <f t="shared" si="94"/>
        <v>#REF!</v>
      </c>
      <c r="R507" s="823" t="e">
        <f t="shared" si="98"/>
        <v>#REF!</v>
      </c>
      <c r="S507" s="823" t="e">
        <f t="shared" si="99"/>
        <v>#REF!</v>
      </c>
    </row>
    <row r="508" spans="1:19" hidden="1" x14ac:dyDescent="0.25">
      <c r="A508" s="834"/>
      <c r="B508" s="821" t="s">
        <v>594</v>
      </c>
      <c r="C508" s="825" t="e">
        <f>#REF!</f>
        <v>#REF!</v>
      </c>
      <c r="D508" s="822" t="s">
        <v>1050</v>
      </c>
      <c r="E508" s="823"/>
      <c r="F508" s="823">
        <f t="shared" si="95"/>
        <v>0</v>
      </c>
      <c r="G508" s="823" t="e">
        <f t="shared" si="92"/>
        <v>#REF!</v>
      </c>
      <c r="H508" s="823"/>
      <c r="I508" s="823"/>
      <c r="J508" s="823" t="e">
        <f t="shared" si="96"/>
        <v>#REF!</v>
      </c>
      <c r="K508" s="823"/>
      <c r="L508" s="823"/>
      <c r="M508" s="823" t="e">
        <f t="shared" si="97"/>
        <v>#REF!</v>
      </c>
      <c r="N508" s="823" t="e">
        <f>#REF!+#REF!+K508+H508+F508</f>
        <v>#REF!</v>
      </c>
      <c r="O508" s="823" t="e">
        <f t="shared" si="93"/>
        <v>#REF!</v>
      </c>
      <c r="P508" s="823" t="e">
        <f>Develop!K397</f>
        <v>#REF!</v>
      </c>
      <c r="Q508" s="823" t="e">
        <f t="shared" si="94"/>
        <v>#REF!</v>
      </c>
      <c r="R508" s="823" t="e">
        <f t="shared" si="98"/>
        <v>#REF!</v>
      </c>
      <c r="S508" s="823" t="e">
        <f t="shared" si="99"/>
        <v>#REF!</v>
      </c>
    </row>
    <row r="509" spans="1:19" hidden="1" x14ac:dyDescent="0.25">
      <c r="A509" s="834"/>
      <c r="B509" s="821" t="s">
        <v>931</v>
      </c>
      <c r="C509" s="825" t="e">
        <f>#REF!</f>
        <v>#REF!</v>
      </c>
      <c r="D509" s="822" t="s">
        <v>1050</v>
      </c>
      <c r="E509" s="823"/>
      <c r="F509" s="823">
        <f t="shared" si="95"/>
        <v>0</v>
      </c>
      <c r="G509" s="823" t="e">
        <f t="shared" si="92"/>
        <v>#REF!</v>
      </c>
      <c r="H509" s="823"/>
      <c r="I509" s="823"/>
      <c r="J509" s="823" t="e">
        <f t="shared" si="96"/>
        <v>#REF!</v>
      </c>
      <c r="K509" s="823"/>
      <c r="L509" s="823"/>
      <c r="M509" s="823" t="e">
        <f t="shared" si="97"/>
        <v>#REF!</v>
      </c>
      <c r="N509" s="823" t="e">
        <f>#REF!+#REF!+K509+H509+F509</f>
        <v>#REF!</v>
      </c>
      <c r="O509" s="823" t="e">
        <f t="shared" si="93"/>
        <v>#REF!</v>
      </c>
      <c r="P509" s="823" t="e">
        <f>Develop!K398</f>
        <v>#REF!</v>
      </c>
      <c r="Q509" s="823" t="e">
        <f t="shared" si="94"/>
        <v>#REF!</v>
      </c>
      <c r="R509" s="823" t="e">
        <f t="shared" si="98"/>
        <v>#REF!</v>
      </c>
      <c r="S509" s="823" t="e">
        <f t="shared" si="99"/>
        <v>#REF!</v>
      </c>
    </row>
    <row r="510" spans="1:19" hidden="1" x14ac:dyDescent="0.25">
      <c r="A510" s="834"/>
      <c r="B510" s="821" t="s">
        <v>3064</v>
      </c>
      <c r="C510" s="825" t="e">
        <f>#REF!</f>
        <v>#REF!</v>
      </c>
      <c r="D510" s="822" t="s">
        <v>1050</v>
      </c>
      <c r="E510" s="823"/>
      <c r="F510" s="823">
        <f t="shared" si="95"/>
        <v>0</v>
      </c>
      <c r="G510" s="823" t="e">
        <f t="shared" si="92"/>
        <v>#REF!</v>
      </c>
      <c r="H510" s="823"/>
      <c r="I510" s="823"/>
      <c r="J510" s="823" t="e">
        <f t="shared" si="96"/>
        <v>#REF!</v>
      </c>
      <c r="K510" s="823"/>
      <c r="L510" s="823"/>
      <c r="M510" s="823" t="e">
        <f t="shared" si="97"/>
        <v>#REF!</v>
      </c>
      <c r="N510" s="823" t="e">
        <f>#REF!+#REF!+K510+H510+F510</f>
        <v>#REF!</v>
      </c>
      <c r="O510" s="823" t="e">
        <f t="shared" si="93"/>
        <v>#REF!</v>
      </c>
      <c r="P510" s="823" t="e">
        <f>Develop!K399</f>
        <v>#REF!</v>
      </c>
      <c r="Q510" s="823" t="e">
        <f t="shared" si="94"/>
        <v>#REF!</v>
      </c>
      <c r="R510" s="823" t="e">
        <f t="shared" si="98"/>
        <v>#REF!</v>
      </c>
      <c r="S510" s="823" t="e">
        <f t="shared" si="99"/>
        <v>#REF!</v>
      </c>
    </row>
    <row r="511" spans="1:19" hidden="1" x14ac:dyDescent="0.25">
      <c r="A511" s="834"/>
      <c r="B511" s="821" t="s">
        <v>3101</v>
      </c>
      <c r="C511" s="825" t="e">
        <f>#REF!</f>
        <v>#REF!</v>
      </c>
      <c r="D511" s="822" t="s">
        <v>1050</v>
      </c>
      <c r="E511" s="823"/>
      <c r="F511" s="823">
        <f t="shared" si="95"/>
        <v>0</v>
      </c>
      <c r="G511" s="823" t="e">
        <f t="shared" si="92"/>
        <v>#REF!</v>
      </c>
      <c r="H511" s="823"/>
      <c r="I511" s="823"/>
      <c r="J511" s="823" t="e">
        <f t="shared" si="96"/>
        <v>#REF!</v>
      </c>
      <c r="K511" s="823"/>
      <c r="L511" s="823"/>
      <c r="M511" s="823" t="e">
        <f t="shared" si="97"/>
        <v>#REF!</v>
      </c>
      <c r="N511" s="823" t="e">
        <f>#REF!+#REF!+K511+H511+F511</f>
        <v>#REF!</v>
      </c>
      <c r="O511" s="823" t="e">
        <f t="shared" si="93"/>
        <v>#REF!</v>
      </c>
      <c r="P511" s="823" t="e">
        <f>Develop!K400</f>
        <v>#REF!</v>
      </c>
      <c r="Q511" s="823" t="e">
        <f t="shared" si="94"/>
        <v>#REF!</v>
      </c>
      <c r="R511" s="823" t="e">
        <f t="shared" si="98"/>
        <v>#REF!</v>
      </c>
      <c r="S511" s="823" t="e">
        <f t="shared" si="99"/>
        <v>#REF!</v>
      </c>
    </row>
    <row r="512" spans="1:19" hidden="1" x14ac:dyDescent="0.25">
      <c r="A512" s="834"/>
      <c r="B512" s="821" t="s">
        <v>3065</v>
      </c>
      <c r="C512" s="825" t="e">
        <f>#REF!</f>
        <v>#REF!</v>
      </c>
      <c r="D512" s="822" t="s">
        <v>1050</v>
      </c>
      <c r="E512" s="823"/>
      <c r="F512" s="823">
        <f t="shared" si="95"/>
        <v>0</v>
      </c>
      <c r="G512" s="823" t="e">
        <f t="shared" si="92"/>
        <v>#REF!</v>
      </c>
      <c r="H512" s="823"/>
      <c r="I512" s="823"/>
      <c r="J512" s="823" t="e">
        <f t="shared" si="96"/>
        <v>#REF!</v>
      </c>
      <c r="K512" s="823"/>
      <c r="L512" s="823"/>
      <c r="M512" s="823" t="e">
        <f t="shared" si="97"/>
        <v>#REF!</v>
      </c>
      <c r="N512" s="823" t="e">
        <f>#REF!+#REF!+K512+H512+F512</f>
        <v>#REF!</v>
      </c>
      <c r="O512" s="823" t="e">
        <f t="shared" si="93"/>
        <v>#REF!</v>
      </c>
      <c r="P512" s="823" t="e">
        <f>Develop!K401</f>
        <v>#REF!</v>
      </c>
      <c r="Q512" s="823" t="e">
        <f t="shared" si="94"/>
        <v>#REF!</v>
      </c>
      <c r="R512" s="823" t="e">
        <f t="shared" si="98"/>
        <v>#REF!</v>
      </c>
      <c r="S512" s="823" t="e">
        <f t="shared" si="99"/>
        <v>#REF!</v>
      </c>
    </row>
    <row r="513" spans="1:19" hidden="1" x14ac:dyDescent="0.25">
      <c r="A513" s="834"/>
      <c r="B513" s="841" t="s">
        <v>3066</v>
      </c>
      <c r="C513" s="825" t="e">
        <f>#REF!</f>
        <v>#REF!</v>
      </c>
      <c r="D513" s="822" t="s">
        <v>1050</v>
      </c>
      <c r="E513" s="823"/>
      <c r="F513" s="823">
        <f t="shared" si="95"/>
        <v>0</v>
      </c>
      <c r="G513" s="823" t="e">
        <f t="shared" si="92"/>
        <v>#REF!</v>
      </c>
      <c r="H513" s="823"/>
      <c r="I513" s="823"/>
      <c r="J513" s="823" t="e">
        <f t="shared" si="96"/>
        <v>#REF!</v>
      </c>
      <c r="K513" s="823"/>
      <c r="L513" s="823"/>
      <c r="M513" s="823" t="e">
        <f t="shared" si="97"/>
        <v>#REF!</v>
      </c>
      <c r="N513" s="823" t="e">
        <f>#REF!+#REF!+K513+H513+F513</f>
        <v>#REF!</v>
      </c>
      <c r="O513" s="823" t="e">
        <f t="shared" si="93"/>
        <v>#REF!</v>
      </c>
      <c r="P513" s="823" t="e">
        <f>Develop!K402</f>
        <v>#REF!</v>
      </c>
      <c r="Q513" s="823" t="e">
        <f t="shared" si="94"/>
        <v>#REF!</v>
      </c>
      <c r="R513" s="823" t="e">
        <f t="shared" si="98"/>
        <v>#REF!</v>
      </c>
      <c r="S513" s="823" t="e">
        <f t="shared" si="99"/>
        <v>#REF!</v>
      </c>
    </row>
    <row r="514" spans="1:19" hidden="1" x14ac:dyDescent="0.25">
      <c r="A514" s="834"/>
      <c r="B514" s="841" t="s">
        <v>3067</v>
      </c>
      <c r="C514" s="825" t="e">
        <f>#REF!</f>
        <v>#REF!</v>
      </c>
      <c r="D514" s="822" t="s">
        <v>1050</v>
      </c>
      <c r="E514" s="823"/>
      <c r="F514" s="823">
        <f t="shared" si="95"/>
        <v>0</v>
      </c>
      <c r="G514" s="823" t="e">
        <f t="shared" si="92"/>
        <v>#REF!</v>
      </c>
      <c r="H514" s="823"/>
      <c r="I514" s="823"/>
      <c r="J514" s="823" t="e">
        <f t="shared" si="96"/>
        <v>#REF!</v>
      </c>
      <c r="K514" s="823"/>
      <c r="L514" s="823"/>
      <c r="M514" s="823" t="e">
        <f t="shared" si="97"/>
        <v>#REF!</v>
      </c>
      <c r="N514" s="823" t="e">
        <f>#REF!+#REF!+K514+H514+F514</f>
        <v>#REF!</v>
      </c>
      <c r="O514" s="823" t="e">
        <f t="shared" si="93"/>
        <v>#REF!</v>
      </c>
      <c r="P514" s="823" t="e">
        <f>Develop!K403</f>
        <v>#REF!</v>
      </c>
      <c r="Q514" s="823" t="e">
        <f t="shared" si="94"/>
        <v>#REF!</v>
      </c>
      <c r="R514" s="823" t="e">
        <f t="shared" si="98"/>
        <v>#REF!</v>
      </c>
      <c r="S514" s="823" t="e">
        <f t="shared" si="99"/>
        <v>#REF!</v>
      </c>
    </row>
    <row r="515" spans="1:19" hidden="1" x14ac:dyDescent="0.25">
      <c r="A515" s="834"/>
      <c r="B515" s="841" t="s">
        <v>3068</v>
      </c>
      <c r="C515" s="825" t="e">
        <f>#REF!</f>
        <v>#REF!</v>
      </c>
      <c r="D515" s="822" t="s">
        <v>1050</v>
      </c>
      <c r="E515" s="823"/>
      <c r="F515" s="823">
        <f t="shared" si="95"/>
        <v>0</v>
      </c>
      <c r="G515" s="823" t="e">
        <f t="shared" si="92"/>
        <v>#REF!</v>
      </c>
      <c r="H515" s="823"/>
      <c r="I515" s="823"/>
      <c r="J515" s="823" t="e">
        <f t="shared" si="96"/>
        <v>#REF!</v>
      </c>
      <c r="K515" s="823"/>
      <c r="L515" s="823"/>
      <c r="M515" s="823" t="e">
        <f t="shared" si="97"/>
        <v>#REF!</v>
      </c>
      <c r="N515" s="823" t="e">
        <f>#REF!+#REF!+K515+H515+F515</f>
        <v>#REF!</v>
      </c>
      <c r="O515" s="823" t="e">
        <f t="shared" si="93"/>
        <v>#REF!</v>
      </c>
      <c r="P515" s="823" t="e">
        <f>Develop!K404</f>
        <v>#REF!</v>
      </c>
      <c r="Q515" s="823" t="e">
        <f t="shared" si="94"/>
        <v>#REF!</v>
      </c>
      <c r="R515" s="823" t="e">
        <f t="shared" si="98"/>
        <v>#REF!</v>
      </c>
      <c r="S515" s="823" t="e">
        <f t="shared" si="99"/>
        <v>#REF!</v>
      </c>
    </row>
    <row r="516" spans="1:19" hidden="1" x14ac:dyDescent="0.25">
      <c r="A516" s="834"/>
      <c r="B516" s="821" t="s">
        <v>3188</v>
      </c>
      <c r="C516" s="825" t="e">
        <f>#REF!</f>
        <v>#REF!</v>
      </c>
      <c r="D516" s="822" t="s">
        <v>1050</v>
      </c>
      <c r="E516" s="823"/>
      <c r="F516" s="823">
        <f t="shared" si="95"/>
        <v>0</v>
      </c>
      <c r="G516" s="823" t="e">
        <f t="shared" si="92"/>
        <v>#REF!</v>
      </c>
      <c r="H516" s="823"/>
      <c r="I516" s="823"/>
      <c r="J516" s="823" t="e">
        <f t="shared" si="96"/>
        <v>#REF!</v>
      </c>
      <c r="K516" s="823"/>
      <c r="L516" s="823"/>
      <c r="M516" s="823" t="e">
        <f t="shared" si="97"/>
        <v>#REF!</v>
      </c>
      <c r="N516" s="823" t="e">
        <f>#REF!+#REF!+K516+H516+F516</f>
        <v>#REF!</v>
      </c>
      <c r="O516" s="823" t="e">
        <f t="shared" si="93"/>
        <v>#REF!</v>
      </c>
      <c r="P516" s="823" t="e">
        <f>Develop!K405</f>
        <v>#REF!</v>
      </c>
      <c r="Q516" s="823" t="e">
        <f t="shared" si="94"/>
        <v>#REF!</v>
      </c>
      <c r="R516" s="823" t="e">
        <f t="shared" si="98"/>
        <v>#REF!</v>
      </c>
      <c r="S516" s="823" t="e">
        <f t="shared" si="99"/>
        <v>#REF!</v>
      </c>
    </row>
    <row r="517" spans="1:19" hidden="1" x14ac:dyDescent="0.25">
      <c r="A517" s="834"/>
      <c r="B517" s="821" t="s">
        <v>3189</v>
      </c>
      <c r="C517" s="825" t="e">
        <f>#REF!</f>
        <v>#REF!</v>
      </c>
      <c r="D517" s="822" t="s">
        <v>1050</v>
      </c>
      <c r="E517" s="823"/>
      <c r="F517" s="823">
        <f t="shared" si="95"/>
        <v>0</v>
      </c>
      <c r="G517" s="823" t="e">
        <f t="shared" si="92"/>
        <v>#REF!</v>
      </c>
      <c r="H517" s="823"/>
      <c r="I517" s="823"/>
      <c r="J517" s="823" t="e">
        <f t="shared" si="96"/>
        <v>#REF!</v>
      </c>
      <c r="K517" s="823"/>
      <c r="L517" s="823"/>
      <c r="M517" s="823" t="e">
        <f t="shared" si="97"/>
        <v>#REF!</v>
      </c>
      <c r="N517" s="823" t="e">
        <f>#REF!+#REF!+K517+H517+F517</f>
        <v>#REF!</v>
      </c>
      <c r="O517" s="823" t="e">
        <f t="shared" si="93"/>
        <v>#REF!</v>
      </c>
      <c r="P517" s="823" t="e">
        <f>Develop!K406</f>
        <v>#REF!</v>
      </c>
      <c r="Q517" s="823" t="e">
        <f t="shared" si="94"/>
        <v>#REF!</v>
      </c>
      <c r="R517" s="823" t="e">
        <f t="shared" si="98"/>
        <v>#REF!</v>
      </c>
      <c r="S517" s="823" t="e">
        <f t="shared" si="99"/>
        <v>#REF!</v>
      </c>
    </row>
    <row r="518" spans="1:19" hidden="1" x14ac:dyDescent="0.25">
      <c r="A518" s="834"/>
      <c r="B518" s="821" t="s">
        <v>3196</v>
      </c>
      <c r="C518" s="825" t="e">
        <f>#REF!</f>
        <v>#REF!</v>
      </c>
      <c r="D518" s="822" t="s">
        <v>1050</v>
      </c>
      <c r="E518" s="823"/>
      <c r="F518" s="823">
        <f t="shared" si="95"/>
        <v>0</v>
      </c>
      <c r="G518" s="823" t="e">
        <f t="shared" si="92"/>
        <v>#REF!</v>
      </c>
      <c r="H518" s="823"/>
      <c r="I518" s="823"/>
      <c r="J518" s="823" t="e">
        <f t="shared" si="96"/>
        <v>#REF!</v>
      </c>
      <c r="K518" s="823"/>
      <c r="L518" s="823"/>
      <c r="M518" s="823" t="e">
        <f t="shared" si="97"/>
        <v>#REF!</v>
      </c>
      <c r="N518" s="823" t="e">
        <f>#REF!+#REF!+K518+H518+F518</f>
        <v>#REF!</v>
      </c>
      <c r="O518" s="823" t="e">
        <f t="shared" si="93"/>
        <v>#REF!</v>
      </c>
      <c r="P518" s="823" t="e">
        <f>Develop!K407</f>
        <v>#REF!</v>
      </c>
      <c r="Q518" s="823" t="e">
        <f t="shared" si="94"/>
        <v>#REF!</v>
      </c>
      <c r="R518" s="823" t="e">
        <f t="shared" si="98"/>
        <v>#REF!</v>
      </c>
      <c r="S518" s="823" t="e">
        <f t="shared" si="99"/>
        <v>#REF!</v>
      </c>
    </row>
    <row r="519" spans="1:19" ht="77.25" hidden="1" x14ac:dyDescent="0.25">
      <c r="A519" s="820">
        <v>9.1999999999999993</v>
      </c>
      <c r="B519" s="826" t="s">
        <v>3517</v>
      </c>
      <c r="C519" s="825"/>
      <c r="D519" s="822"/>
      <c r="E519" s="823"/>
      <c r="F519" s="823">
        <f t="shared" si="95"/>
        <v>0</v>
      </c>
      <c r="G519" s="823">
        <f t="shared" si="92"/>
        <v>0</v>
      </c>
      <c r="H519" s="823"/>
      <c r="I519" s="823"/>
      <c r="J519" s="823">
        <f t="shared" si="96"/>
        <v>0</v>
      </c>
      <c r="K519" s="823"/>
      <c r="L519" s="823"/>
      <c r="M519" s="823">
        <f t="shared" si="97"/>
        <v>0</v>
      </c>
      <c r="N519" s="823" t="e">
        <f>#REF!+#REF!+K519+H519+F519</f>
        <v>#REF!</v>
      </c>
      <c r="O519" s="823" t="e">
        <f t="shared" si="93"/>
        <v>#REF!</v>
      </c>
      <c r="P519" s="823" t="e">
        <f>Develop!K408</f>
        <v>#REF!</v>
      </c>
      <c r="Q519" s="823" t="e">
        <f t="shared" si="94"/>
        <v>#REF!</v>
      </c>
      <c r="R519" s="823" t="e">
        <f t="shared" si="98"/>
        <v>#REF!</v>
      </c>
      <c r="S519" s="823" t="e">
        <f t="shared" si="99"/>
        <v>#REF!</v>
      </c>
    </row>
    <row r="520" spans="1:19" hidden="1" x14ac:dyDescent="0.25">
      <c r="A520" s="834"/>
      <c r="B520" s="821" t="s">
        <v>3064</v>
      </c>
      <c r="C520" s="825" t="e">
        <f>#REF!</f>
        <v>#REF!</v>
      </c>
      <c r="D520" s="822" t="s">
        <v>1050</v>
      </c>
      <c r="E520" s="823"/>
      <c r="F520" s="823">
        <f t="shared" si="95"/>
        <v>0</v>
      </c>
      <c r="G520" s="823" t="e">
        <f t="shared" si="92"/>
        <v>#REF!</v>
      </c>
      <c r="H520" s="823"/>
      <c r="I520" s="823"/>
      <c r="J520" s="823" t="e">
        <f t="shared" si="96"/>
        <v>#REF!</v>
      </c>
      <c r="K520" s="823"/>
      <c r="L520" s="823"/>
      <c r="M520" s="823" t="e">
        <f t="shared" si="97"/>
        <v>#REF!</v>
      </c>
      <c r="N520" s="823" t="e">
        <f>#REF!+#REF!+K520+H520+F520</f>
        <v>#REF!</v>
      </c>
      <c r="O520" s="823" t="e">
        <f t="shared" si="93"/>
        <v>#REF!</v>
      </c>
      <c r="P520" s="823" t="e">
        <f>Develop!K409</f>
        <v>#REF!</v>
      </c>
      <c r="Q520" s="823" t="e">
        <f t="shared" si="94"/>
        <v>#REF!</v>
      </c>
      <c r="R520" s="823" t="e">
        <f t="shared" si="98"/>
        <v>#REF!</v>
      </c>
      <c r="S520" s="823" t="e">
        <f t="shared" si="99"/>
        <v>#REF!</v>
      </c>
    </row>
    <row r="521" spans="1:19" hidden="1" x14ac:dyDescent="0.25">
      <c r="A521" s="834"/>
      <c r="B521" s="821" t="s">
        <v>3101</v>
      </c>
      <c r="C521" s="825" t="e">
        <f>#REF!</f>
        <v>#REF!</v>
      </c>
      <c r="D521" s="822" t="s">
        <v>1050</v>
      </c>
      <c r="E521" s="823"/>
      <c r="F521" s="823">
        <f t="shared" si="95"/>
        <v>0</v>
      </c>
      <c r="G521" s="823" t="e">
        <f t="shared" si="92"/>
        <v>#REF!</v>
      </c>
      <c r="H521" s="823"/>
      <c r="I521" s="823"/>
      <c r="J521" s="823" t="e">
        <f t="shared" si="96"/>
        <v>#REF!</v>
      </c>
      <c r="K521" s="823"/>
      <c r="L521" s="823"/>
      <c r="M521" s="823" t="e">
        <f t="shared" si="97"/>
        <v>#REF!</v>
      </c>
      <c r="N521" s="823" t="e">
        <f>#REF!+#REF!+K521+H521+F521</f>
        <v>#REF!</v>
      </c>
      <c r="O521" s="823" t="e">
        <f t="shared" si="93"/>
        <v>#REF!</v>
      </c>
      <c r="P521" s="823" t="e">
        <f>Develop!K410</f>
        <v>#REF!</v>
      </c>
      <c r="Q521" s="823" t="e">
        <f t="shared" si="94"/>
        <v>#REF!</v>
      </c>
      <c r="R521" s="823" t="e">
        <f t="shared" si="98"/>
        <v>#REF!</v>
      </c>
      <c r="S521" s="823" t="e">
        <f t="shared" si="99"/>
        <v>#REF!</v>
      </c>
    </row>
    <row r="522" spans="1:19" hidden="1" x14ac:dyDescent="0.25">
      <c r="A522" s="834"/>
      <c r="B522" s="821" t="s">
        <v>3065</v>
      </c>
      <c r="C522" s="825" t="e">
        <f>#REF!</f>
        <v>#REF!</v>
      </c>
      <c r="D522" s="822" t="s">
        <v>1050</v>
      </c>
      <c r="E522" s="823"/>
      <c r="F522" s="823">
        <f t="shared" si="95"/>
        <v>0</v>
      </c>
      <c r="G522" s="823" t="e">
        <f t="shared" ref="G522:G585" si="114">F522*C522</f>
        <v>#REF!</v>
      </c>
      <c r="H522" s="823"/>
      <c r="I522" s="823"/>
      <c r="J522" s="823" t="e">
        <f t="shared" si="96"/>
        <v>#REF!</v>
      </c>
      <c r="K522" s="823"/>
      <c r="L522" s="823"/>
      <c r="M522" s="823" t="e">
        <f t="shared" si="97"/>
        <v>#REF!</v>
      </c>
      <c r="N522" s="823" t="e">
        <f>#REF!+#REF!+K522+H522+F522</f>
        <v>#REF!</v>
      </c>
      <c r="O522" s="823" t="e">
        <f t="shared" ref="O522:O585" si="115">N522*C522</f>
        <v>#REF!</v>
      </c>
      <c r="P522" s="823" t="e">
        <f>Develop!K411</f>
        <v>#REF!</v>
      </c>
      <c r="Q522" s="823" t="e">
        <f t="shared" ref="Q522:Q585" si="116">P522*C522</f>
        <v>#REF!</v>
      </c>
      <c r="R522" s="823" t="e">
        <f t="shared" si="98"/>
        <v>#REF!</v>
      </c>
      <c r="S522" s="823" t="e">
        <f t="shared" si="99"/>
        <v>#REF!</v>
      </c>
    </row>
    <row r="523" spans="1:19" hidden="1" x14ac:dyDescent="0.25">
      <c r="A523" s="834"/>
      <c r="B523" s="841" t="s">
        <v>3066</v>
      </c>
      <c r="C523" s="825" t="e">
        <f>#REF!</f>
        <v>#REF!</v>
      </c>
      <c r="D523" s="822" t="s">
        <v>1050</v>
      </c>
      <c r="E523" s="823"/>
      <c r="F523" s="823">
        <f t="shared" ref="F523:F586" si="117">E523*8</f>
        <v>0</v>
      </c>
      <c r="G523" s="823" t="e">
        <f t="shared" si="114"/>
        <v>#REF!</v>
      </c>
      <c r="H523" s="823"/>
      <c r="I523" s="823"/>
      <c r="J523" s="823" t="e">
        <f t="shared" ref="J523:J586" si="118">H523*C523</f>
        <v>#REF!</v>
      </c>
      <c r="K523" s="823"/>
      <c r="L523" s="823"/>
      <c r="M523" s="823" t="e">
        <f t="shared" ref="M523:M586" si="119">K523*C523</f>
        <v>#REF!</v>
      </c>
      <c r="N523" s="823" t="e">
        <f>#REF!+#REF!+K523+H523+F523</f>
        <v>#REF!</v>
      </c>
      <c r="O523" s="823" t="e">
        <f t="shared" si="115"/>
        <v>#REF!</v>
      </c>
      <c r="P523" s="823" t="e">
        <f>Develop!K412</f>
        <v>#REF!</v>
      </c>
      <c r="Q523" s="823" t="e">
        <f t="shared" si="116"/>
        <v>#REF!</v>
      </c>
      <c r="R523" s="823" t="e">
        <f t="shared" ref="R523:R586" si="120">N523+P523</f>
        <v>#REF!</v>
      </c>
      <c r="S523" s="823" t="e">
        <f t="shared" si="99"/>
        <v>#REF!</v>
      </c>
    </row>
    <row r="524" spans="1:19" hidden="1" x14ac:dyDescent="0.25">
      <c r="A524" s="834"/>
      <c r="B524" s="841" t="s">
        <v>3067</v>
      </c>
      <c r="C524" s="825" t="e">
        <f>#REF!</f>
        <v>#REF!</v>
      </c>
      <c r="D524" s="822" t="s">
        <v>1050</v>
      </c>
      <c r="E524" s="823"/>
      <c r="F524" s="823">
        <f t="shared" si="117"/>
        <v>0</v>
      </c>
      <c r="G524" s="823" t="e">
        <f t="shared" si="114"/>
        <v>#REF!</v>
      </c>
      <c r="H524" s="823"/>
      <c r="I524" s="823"/>
      <c r="J524" s="823" t="e">
        <f t="shared" si="118"/>
        <v>#REF!</v>
      </c>
      <c r="K524" s="823"/>
      <c r="L524" s="823"/>
      <c r="M524" s="823" t="e">
        <f t="shared" si="119"/>
        <v>#REF!</v>
      </c>
      <c r="N524" s="823" t="e">
        <f>#REF!+#REF!+K524+H524+F524</f>
        <v>#REF!</v>
      </c>
      <c r="O524" s="823" t="e">
        <f t="shared" si="115"/>
        <v>#REF!</v>
      </c>
      <c r="P524" s="823" t="e">
        <f>Develop!K413</f>
        <v>#REF!</v>
      </c>
      <c r="Q524" s="823" t="e">
        <f t="shared" si="116"/>
        <v>#REF!</v>
      </c>
      <c r="R524" s="823" t="e">
        <f t="shared" si="120"/>
        <v>#REF!</v>
      </c>
      <c r="S524" s="823" t="e">
        <f t="shared" si="99"/>
        <v>#REF!</v>
      </c>
    </row>
    <row r="525" spans="1:19" hidden="1" x14ac:dyDescent="0.25">
      <c r="A525" s="834"/>
      <c r="B525" s="841" t="s">
        <v>3068</v>
      </c>
      <c r="C525" s="825" t="e">
        <f>#REF!</f>
        <v>#REF!</v>
      </c>
      <c r="D525" s="822"/>
      <c r="E525" s="823"/>
      <c r="F525" s="823">
        <f t="shared" si="117"/>
        <v>0</v>
      </c>
      <c r="G525" s="823" t="e">
        <f t="shared" si="114"/>
        <v>#REF!</v>
      </c>
      <c r="H525" s="823"/>
      <c r="I525" s="823"/>
      <c r="J525" s="823" t="e">
        <f t="shared" si="118"/>
        <v>#REF!</v>
      </c>
      <c r="K525" s="823"/>
      <c r="L525" s="823"/>
      <c r="M525" s="823" t="e">
        <f t="shared" si="119"/>
        <v>#REF!</v>
      </c>
      <c r="N525" s="823" t="e">
        <f>#REF!+#REF!+K525+H525+F525</f>
        <v>#REF!</v>
      </c>
      <c r="O525" s="823" t="e">
        <f t="shared" si="115"/>
        <v>#REF!</v>
      </c>
      <c r="P525" s="823" t="e">
        <f>Develop!K414</f>
        <v>#REF!</v>
      </c>
      <c r="Q525" s="823" t="e">
        <f t="shared" si="116"/>
        <v>#REF!</v>
      </c>
      <c r="R525" s="823" t="e">
        <f t="shared" si="120"/>
        <v>#REF!</v>
      </c>
      <c r="S525" s="823" t="e">
        <f t="shared" si="99"/>
        <v>#REF!</v>
      </c>
    </row>
    <row r="526" spans="1:19" ht="78" hidden="1" x14ac:dyDescent="0.25">
      <c r="A526" s="820">
        <v>10.199999999999999</v>
      </c>
      <c r="B526" s="826" t="s">
        <v>3520</v>
      </c>
      <c r="C526" s="825"/>
      <c r="D526" s="822"/>
      <c r="E526" s="823"/>
      <c r="F526" s="823">
        <f t="shared" si="117"/>
        <v>0</v>
      </c>
      <c r="G526" s="823">
        <f t="shared" si="114"/>
        <v>0</v>
      </c>
      <c r="H526" s="823"/>
      <c r="I526" s="823"/>
      <c r="J526" s="823">
        <f t="shared" si="118"/>
        <v>0</v>
      </c>
      <c r="K526" s="823"/>
      <c r="L526" s="823"/>
      <c r="M526" s="823">
        <f t="shared" si="119"/>
        <v>0</v>
      </c>
      <c r="N526" s="823" t="e">
        <f>#REF!+#REF!+K526+H526+F526</f>
        <v>#REF!</v>
      </c>
      <c r="O526" s="823" t="e">
        <f t="shared" si="115"/>
        <v>#REF!</v>
      </c>
      <c r="P526" s="823" t="e">
        <f>Develop!K415</f>
        <v>#REF!</v>
      </c>
      <c r="Q526" s="823" t="e">
        <f t="shared" si="116"/>
        <v>#REF!</v>
      </c>
      <c r="R526" s="823" t="e">
        <f t="shared" si="120"/>
        <v>#REF!</v>
      </c>
      <c r="S526" s="823" t="e">
        <f t="shared" si="99"/>
        <v>#REF!</v>
      </c>
    </row>
    <row r="527" spans="1:19" hidden="1" x14ac:dyDescent="0.25">
      <c r="A527" s="834"/>
      <c r="B527" s="821" t="s">
        <v>3064</v>
      </c>
      <c r="C527" s="825" t="e">
        <f>#REF!</f>
        <v>#REF!</v>
      </c>
      <c r="D527" s="822" t="s">
        <v>1050</v>
      </c>
      <c r="E527" s="823"/>
      <c r="F527" s="823">
        <f t="shared" si="117"/>
        <v>0</v>
      </c>
      <c r="G527" s="823" t="e">
        <f t="shared" si="114"/>
        <v>#REF!</v>
      </c>
      <c r="H527" s="823"/>
      <c r="I527" s="823"/>
      <c r="J527" s="823" t="e">
        <f t="shared" si="118"/>
        <v>#REF!</v>
      </c>
      <c r="K527" s="823"/>
      <c r="L527" s="823"/>
      <c r="M527" s="823" t="e">
        <f t="shared" si="119"/>
        <v>#REF!</v>
      </c>
      <c r="N527" s="823" t="e">
        <f>#REF!+#REF!+K527+H527+F527</f>
        <v>#REF!</v>
      </c>
      <c r="O527" s="823" t="e">
        <f t="shared" si="115"/>
        <v>#REF!</v>
      </c>
      <c r="P527" s="823" t="e">
        <f>Develop!K416</f>
        <v>#REF!</v>
      </c>
      <c r="Q527" s="823" t="e">
        <f t="shared" si="116"/>
        <v>#REF!</v>
      </c>
      <c r="R527" s="823" t="e">
        <f t="shared" si="120"/>
        <v>#REF!</v>
      </c>
      <c r="S527" s="823" t="e">
        <f t="shared" si="99"/>
        <v>#REF!</v>
      </c>
    </row>
    <row r="528" spans="1:19" hidden="1" x14ac:dyDescent="0.25">
      <c r="A528" s="834"/>
      <c r="B528" s="821" t="s">
        <v>3101</v>
      </c>
      <c r="C528" s="825" t="e">
        <f>#REF!</f>
        <v>#REF!</v>
      </c>
      <c r="D528" s="822" t="s">
        <v>1050</v>
      </c>
      <c r="E528" s="823"/>
      <c r="F528" s="823">
        <f t="shared" si="117"/>
        <v>0</v>
      </c>
      <c r="G528" s="823" t="e">
        <f t="shared" si="114"/>
        <v>#REF!</v>
      </c>
      <c r="H528" s="823"/>
      <c r="I528" s="823"/>
      <c r="J528" s="823" t="e">
        <f t="shared" si="118"/>
        <v>#REF!</v>
      </c>
      <c r="K528" s="823"/>
      <c r="L528" s="823"/>
      <c r="M528" s="823" t="e">
        <f t="shared" si="119"/>
        <v>#REF!</v>
      </c>
      <c r="N528" s="823" t="e">
        <f>#REF!+#REF!+K528+H528+F528</f>
        <v>#REF!</v>
      </c>
      <c r="O528" s="823" t="e">
        <f t="shared" si="115"/>
        <v>#REF!</v>
      </c>
      <c r="P528" s="823" t="e">
        <f>Develop!K417</f>
        <v>#REF!</v>
      </c>
      <c r="Q528" s="823" t="e">
        <f t="shared" si="116"/>
        <v>#REF!</v>
      </c>
      <c r="R528" s="823" t="e">
        <f t="shared" si="120"/>
        <v>#REF!</v>
      </c>
      <c r="S528" s="823" t="e">
        <f t="shared" si="99"/>
        <v>#REF!</v>
      </c>
    </row>
    <row r="529" spans="1:19" hidden="1" x14ac:dyDescent="0.25">
      <c r="A529" s="834"/>
      <c r="B529" s="821" t="s">
        <v>3065</v>
      </c>
      <c r="C529" s="825" t="e">
        <f>#REF!</f>
        <v>#REF!</v>
      </c>
      <c r="D529" s="822" t="s">
        <v>1050</v>
      </c>
      <c r="E529" s="823"/>
      <c r="F529" s="823">
        <f t="shared" si="117"/>
        <v>0</v>
      </c>
      <c r="G529" s="823" t="e">
        <f t="shared" si="114"/>
        <v>#REF!</v>
      </c>
      <c r="H529" s="823"/>
      <c r="I529" s="823"/>
      <c r="J529" s="823" t="e">
        <f t="shared" si="118"/>
        <v>#REF!</v>
      </c>
      <c r="K529" s="823"/>
      <c r="L529" s="823"/>
      <c r="M529" s="823" t="e">
        <f t="shared" si="119"/>
        <v>#REF!</v>
      </c>
      <c r="N529" s="823" t="e">
        <f>#REF!+#REF!+K529+H529+F529</f>
        <v>#REF!</v>
      </c>
      <c r="O529" s="823" t="e">
        <f t="shared" si="115"/>
        <v>#REF!</v>
      </c>
      <c r="P529" s="823" t="e">
        <f>Develop!K418</f>
        <v>#REF!</v>
      </c>
      <c r="Q529" s="823" t="e">
        <f t="shared" si="116"/>
        <v>#REF!</v>
      </c>
      <c r="R529" s="823" t="e">
        <f t="shared" si="120"/>
        <v>#REF!</v>
      </c>
      <c r="S529" s="823" t="e">
        <f t="shared" si="99"/>
        <v>#REF!</v>
      </c>
    </row>
    <row r="530" spans="1:19" hidden="1" x14ac:dyDescent="0.25">
      <c r="A530" s="834"/>
      <c r="B530" s="841" t="s">
        <v>3066</v>
      </c>
      <c r="C530" s="825" t="e">
        <f>#REF!</f>
        <v>#REF!</v>
      </c>
      <c r="D530" s="822" t="s">
        <v>1050</v>
      </c>
      <c r="E530" s="823"/>
      <c r="F530" s="823">
        <f t="shared" si="117"/>
        <v>0</v>
      </c>
      <c r="G530" s="823" t="e">
        <f t="shared" si="114"/>
        <v>#REF!</v>
      </c>
      <c r="H530" s="823"/>
      <c r="I530" s="823"/>
      <c r="J530" s="823" t="e">
        <f t="shared" si="118"/>
        <v>#REF!</v>
      </c>
      <c r="K530" s="823"/>
      <c r="L530" s="823"/>
      <c r="M530" s="823" t="e">
        <f t="shared" si="119"/>
        <v>#REF!</v>
      </c>
      <c r="N530" s="823" t="e">
        <f>#REF!+#REF!+K530+H530+F530</f>
        <v>#REF!</v>
      </c>
      <c r="O530" s="823" t="e">
        <f t="shared" si="115"/>
        <v>#REF!</v>
      </c>
      <c r="P530" s="823" t="e">
        <f>Develop!K419</f>
        <v>#REF!</v>
      </c>
      <c r="Q530" s="823" t="e">
        <f t="shared" si="116"/>
        <v>#REF!</v>
      </c>
      <c r="R530" s="823" t="e">
        <f t="shared" si="120"/>
        <v>#REF!</v>
      </c>
      <c r="S530" s="823" t="e">
        <f t="shared" si="99"/>
        <v>#REF!</v>
      </c>
    </row>
    <row r="531" spans="1:19" hidden="1" x14ac:dyDescent="0.25">
      <c r="A531" s="834"/>
      <c r="B531" s="841" t="s">
        <v>3067</v>
      </c>
      <c r="C531" s="825" t="e">
        <f>#REF!</f>
        <v>#REF!</v>
      </c>
      <c r="D531" s="822" t="s">
        <v>1050</v>
      </c>
      <c r="E531" s="823"/>
      <c r="F531" s="823">
        <f t="shared" si="117"/>
        <v>0</v>
      </c>
      <c r="G531" s="823" t="e">
        <f t="shared" si="114"/>
        <v>#REF!</v>
      </c>
      <c r="H531" s="823"/>
      <c r="I531" s="823"/>
      <c r="J531" s="823" t="e">
        <f t="shared" si="118"/>
        <v>#REF!</v>
      </c>
      <c r="K531" s="823"/>
      <c r="L531" s="823"/>
      <c r="M531" s="823" t="e">
        <f t="shared" si="119"/>
        <v>#REF!</v>
      </c>
      <c r="N531" s="823" t="e">
        <f>#REF!+#REF!+K531+H531+F531</f>
        <v>#REF!</v>
      </c>
      <c r="O531" s="823" t="e">
        <f t="shared" si="115"/>
        <v>#REF!</v>
      </c>
      <c r="P531" s="823" t="e">
        <f>Develop!K420</f>
        <v>#REF!</v>
      </c>
      <c r="Q531" s="823" t="e">
        <f t="shared" si="116"/>
        <v>#REF!</v>
      </c>
      <c r="R531" s="823" t="e">
        <f t="shared" si="120"/>
        <v>#REF!</v>
      </c>
      <c r="S531" s="823" t="e">
        <f t="shared" si="99"/>
        <v>#REF!</v>
      </c>
    </row>
    <row r="532" spans="1:19" ht="78" hidden="1" x14ac:dyDescent="0.25">
      <c r="A532" s="820">
        <v>11.2</v>
      </c>
      <c r="B532" s="826" t="s">
        <v>3525</v>
      </c>
      <c r="C532" s="825"/>
      <c r="D532" s="822"/>
      <c r="E532" s="823"/>
      <c r="F532" s="823">
        <f t="shared" si="117"/>
        <v>0</v>
      </c>
      <c r="G532" s="823">
        <f t="shared" si="114"/>
        <v>0</v>
      </c>
      <c r="H532" s="823"/>
      <c r="I532" s="823"/>
      <c r="J532" s="823">
        <f t="shared" si="118"/>
        <v>0</v>
      </c>
      <c r="K532" s="823"/>
      <c r="L532" s="823"/>
      <c r="M532" s="823">
        <f t="shared" si="119"/>
        <v>0</v>
      </c>
      <c r="N532" s="823" t="e">
        <f>#REF!+#REF!+K532+H532+F532</f>
        <v>#REF!</v>
      </c>
      <c r="O532" s="823" t="e">
        <f t="shared" si="115"/>
        <v>#REF!</v>
      </c>
      <c r="P532" s="823" t="e">
        <f>Develop!K421</f>
        <v>#REF!</v>
      </c>
      <c r="Q532" s="823" t="e">
        <f t="shared" si="116"/>
        <v>#REF!</v>
      </c>
      <c r="R532" s="823" t="e">
        <f t="shared" si="120"/>
        <v>#REF!</v>
      </c>
      <c r="S532" s="823" t="e">
        <f t="shared" si="99"/>
        <v>#REF!</v>
      </c>
    </row>
    <row r="533" spans="1:19" hidden="1" x14ac:dyDescent="0.25">
      <c r="A533" s="834"/>
      <c r="B533" s="821" t="s">
        <v>3064</v>
      </c>
      <c r="C533" s="825" t="e">
        <f>#REF!</f>
        <v>#REF!</v>
      </c>
      <c r="D533" s="822" t="s">
        <v>1941</v>
      </c>
      <c r="E533" s="823"/>
      <c r="F533" s="823">
        <f t="shared" si="117"/>
        <v>0</v>
      </c>
      <c r="G533" s="823" t="e">
        <f t="shared" si="114"/>
        <v>#REF!</v>
      </c>
      <c r="H533" s="823"/>
      <c r="I533" s="823"/>
      <c r="J533" s="823" t="e">
        <f t="shared" si="118"/>
        <v>#REF!</v>
      </c>
      <c r="K533" s="823"/>
      <c r="L533" s="823"/>
      <c r="M533" s="823" t="e">
        <f t="shared" si="119"/>
        <v>#REF!</v>
      </c>
      <c r="N533" s="823" t="e">
        <f>#REF!+#REF!+K533+H533+F533</f>
        <v>#REF!</v>
      </c>
      <c r="O533" s="823" t="e">
        <f t="shared" si="115"/>
        <v>#REF!</v>
      </c>
      <c r="P533" s="823" t="e">
        <f>Develop!K422</f>
        <v>#REF!</v>
      </c>
      <c r="Q533" s="823" t="e">
        <f t="shared" si="116"/>
        <v>#REF!</v>
      </c>
      <c r="R533" s="823" t="e">
        <f t="shared" si="120"/>
        <v>#REF!</v>
      </c>
      <c r="S533" s="823" t="e">
        <f t="shared" si="99"/>
        <v>#REF!</v>
      </c>
    </row>
    <row r="534" spans="1:19" hidden="1" x14ac:dyDescent="0.25">
      <c r="A534" s="834"/>
      <c r="B534" s="821" t="s">
        <v>3101</v>
      </c>
      <c r="C534" s="825" t="e">
        <f>#REF!</f>
        <v>#REF!</v>
      </c>
      <c r="D534" s="822" t="s">
        <v>1941</v>
      </c>
      <c r="E534" s="823"/>
      <c r="F534" s="823">
        <f t="shared" si="117"/>
        <v>0</v>
      </c>
      <c r="G534" s="823" t="e">
        <f t="shared" si="114"/>
        <v>#REF!</v>
      </c>
      <c r="H534" s="823"/>
      <c r="I534" s="823"/>
      <c r="J534" s="823" t="e">
        <f t="shared" si="118"/>
        <v>#REF!</v>
      </c>
      <c r="K534" s="823"/>
      <c r="L534" s="823"/>
      <c r="M534" s="823" t="e">
        <f t="shared" si="119"/>
        <v>#REF!</v>
      </c>
      <c r="N534" s="823" t="e">
        <f>#REF!+#REF!+K534+H534+F534</f>
        <v>#REF!</v>
      </c>
      <c r="O534" s="823" t="e">
        <f t="shared" si="115"/>
        <v>#REF!</v>
      </c>
      <c r="P534" s="823" t="e">
        <f>Develop!K423</f>
        <v>#REF!</v>
      </c>
      <c r="Q534" s="823" t="e">
        <f t="shared" si="116"/>
        <v>#REF!</v>
      </c>
      <c r="R534" s="823" t="e">
        <f t="shared" si="120"/>
        <v>#REF!</v>
      </c>
      <c r="S534" s="823" t="e">
        <f t="shared" ref="S534:S571" si="121">R534*C534</f>
        <v>#REF!</v>
      </c>
    </row>
    <row r="535" spans="1:19" hidden="1" x14ac:dyDescent="0.25">
      <c r="A535" s="834"/>
      <c r="B535" s="821" t="s">
        <v>3065</v>
      </c>
      <c r="C535" s="825" t="e">
        <f>#REF!</f>
        <v>#REF!</v>
      </c>
      <c r="D535" s="822" t="s">
        <v>1941</v>
      </c>
      <c r="E535" s="823"/>
      <c r="F535" s="823">
        <f t="shared" si="117"/>
        <v>0</v>
      </c>
      <c r="G535" s="823" t="e">
        <f t="shared" si="114"/>
        <v>#REF!</v>
      </c>
      <c r="H535" s="823"/>
      <c r="I535" s="823"/>
      <c r="J535" s="823" t="e">
        <f t="shared" si="118"/>
        <v>#REF!</v>
      </c>
      <c r="K535" s="823"/>
      <c r="L535" s="823"/>
      <c r="M535" s="823" t="e">
        <f t="shared" si="119"/>
        <v>#REF!</v>
      </c>
      <c r="N535" s="823" t="e">
        <f>#REF!+#REF!+K535+H535+F535</f>
        <v>#REF!</v>
      </c>
      <c r="O535" s="823" t="e">
        <f t="shared" si="115"/>
        <v>#REF!</v>
      </c>
      <c r="P535" s="823" t="e">
        <f>Develop!K424</f>
        <v>#REF!</v>
      </c>
      <c r="Q535" s="823" t="e">
        <f t="shared" si="116"/>
        <v>#REF!</v>
      </c>
      <c r="R535" s="823" t="e">
        <f t="shared" si="120"/>
        <v>#REF!</v>
      </c>
      <c r="S535" s="823" t="e">
        <f t="shared" si="121"/>
        <v>#REF!</v>
      </c>
    </row>
    <row r="536" spans="1:19" hidden="1" x14ac:dyDescent="0.25">
      <c r="A536" s="834"/>
      <c r="B536" s="841" t="s">
        <v>3204</v>
      </c>
      <c r="C536" s="825" t="e">
        <f>#REF!</f>
        <v>#REF!</v>
      </c>
      <c r="D536" s="822" t="s">
        <v>1941</v>
      </c>
      <c r="E536" s="823"/>
      <c r="F536" s="823">
        <f t="shared" si="117"/>
        <v>0</v>
      </c>
      <c r="G536" s="823" t="e">
        <f t="shared" si="114"/>
        <v>#REF!</v>
      </c>
      <c r="H536" s="823"/>
      <c r="I536" s="823"/>
      <c r="J536" s="823" t="e">
        <f t="shared" si="118"/>
        <v>#REF!</v>
      </c>
      <c r="K536" s="823"/>
      <c r="L536" s="823"/>
      <c r="M536" s="823" t="e">
        <f t="shared" si="119"/>
        <v>#REF!</v>
      </c>
      <c r="N536" s="823" t="e">
        <f>#REF!+#REF!+K536+H536+F536</f>
        <v>#REF!</v>
      </c>
      <c r="O536" s="823" t="e">
        <f t="shared" si="115"/>
        <v>#REF!</v>
      </c>
      <c r="P536" s="823" t="e">
        <f>Develop!K425</f>
        <v>#REF!</v>
      </c>
      <c r="Q536" s="823" t="e">
        <f t="shared" si="116"/>
        <v>#REF!</v>
      </c>
      <c r="R536" s="823" t="e">
        <f t="shared" si="120"/>
        <v>#REF!</v>
      </c>
      <c r="S536" s="823" t="e">
        <f t="shared" si="121"/>
        <v>#REF!</v>
      </c>
    </row>
    <row r="537" spans="1:19" hidden="1" x14ac:dyDescent="0.25">
      <c r="A537" s="834"/>
      <c r="B537" s="841" t="s">
        <v>3067</v>
      </c>
      <c r="C537" s="825" t="e">
        <f>#REF!</f>
        <v>#REF!</v>
      </c>
      <c r="D537" s="822" t="s">
        <v>1941</v>
      </c>
      <c r="E537" s="823"/>
      <c r="F537" s="823">
        <f t="shared" si="117"/>
        <v>0</v>
      </c>
      <c r="G537" s="823" t="e">
        <f t="shared" si="114"/>
        <v>#REF!</v>
      </c>
      <c r="H537" s="823"/>
      <c r="I537" s="823"/>
      <c r="J537" s="823" t="e">
        <f t="shared" si="118"/>
        <v>#REF!</v>
      </c>
      <c r="K537" s="823"/>
      <c r="L537" s="823"/>
      <c r="M537" s="823" t="e">
        <f t="shared" si="119"/>
        <v>#REF!</v>
      </c>
      <c r="N537" s="823" t="e">
        <f>#REF!+#REF!+K537+H537+F537</f>
        <v>#REF!</v>
      </c>
      <c r="O537" s="823" t="e">
        <f t="shared" si="115"/>
        <v>#REF!</v>
      </c>
      <c r="P537" s="823" t="e">
        <f>Develop!K426</f>
        <v>#REF!</v>
      </c>
      <c r="Q537" s="823" t="e">
        <f t="shared" si="116"/>
        <v>#REF!</v>
      </c>
      <c r="R537" s="823" t="e">
        <f t="shared" si="120"/>
        <v>#REF!</v>
      </c>
      <c r="S537" s="823" t="e">
        <f t="shared" si="121"/>
        <v>#REF!</v>
      </c>
    </row>
    <row r="538" spans="1:19" hidden="1" x14ac:dyDescent="0.25">
      <c r="A538" s="834"/>
      <c r="B538" s="821" t="s">
        <v>3209</v>
      </c>
      <c r="C538" s="825">
        <v>2796.22</v>
      </c>
      <c r="D538" s="822" t="s">
        <v>1829</v>
      </c>
      <c r="E538" s="823"/>
      <c r="F538" s="823">
        <f t="shared" si="117"/>
        <v>0</v>
      </c>
      <c r="G538" s="823">
        <f t="shared" si="114"/>
        <v>0</v>
      </c>
      <c r="H538" s="823"/>
      <c r="I538" s="823"/>
      <c r="J538" s="823">
        <f t="shared" si="118"/>
        <v>0</v>
      </c>
      <c r="K538" s="823"/>
      <c r="L538" s="823"/>
      <c r="M538" s="823">
        <f t="shared" si="119"/>
        <v>0</v>
      </c>
      <c r="N538" s="823" t="e">
        <f>#REF!+#REF!+K538+H538+F538</f>
        <v>#REF!</v>
      </c>
      <c r="O538" s="823" t="e">
        <f t="shared" si="115"/>
        <v>#REF!</v>
      </c>
      <c r="P538" s="823" t="e">
        <f>Develop!K427</f>
        <v>#REF!</v>
      </c>
      <c r="Q538" s="823" t="e">
        <f t="shared" si="116"/>
        <v>#REF!</v>
      </c>
      <c r="R538" s="823" t="e">
        <f t="shared" si="120"/>
        <v>#REF!</v>
      </c>
      <c r="S538" s="823" t="e">
        <f t="shared" si="121"/>
        <v>#REF!</v>
      </c>
    </row>
    <row r="539" spans="1:19" hidden="1" x14ac:dyDescent="0.25">
      <c r="A539" s="927"/>
      <c r="B539" s="930" t="s">
        <v>3069</v>
      </c>
      <c r="C539" s="915" t="e">
        <f>#REF!</f>
        <v>#REF!</v>
      </c>
      <c r="D539" s="916" t="s">
        <v>1050</v>
      </c>
      <c r="E539" s="917"/>
      <c r="F539" s="917">
        <f t="shared" si="117"/>
        <v>0</v>
      </c>
      <c r="G539" s="917" t="e">
        <f t="shared" si="114"/>
        <v>#REF!</v>
      </c>
      <c r="H539" s="917"/>
      <c r="I539" s="917"/>
      <c r="J539" s="917" t="e">
        <f t="shared" si="118"/>
        <v>#REF!</v>
      </c>
      <c r="K539" s="917"/>
      <c r="L539" s="917"/>
      <c r="M539" s="917" t="e">
        <f t="shared" si="119"/>
        <v>#REF!</v>
      </c>
      <c r="N539" s="917" t="e">
        <f>#REF!+#REF!+K539+H539+F539</f>
        <v>#REF!</v>
      </c>
      <c r="O539" s="917" t="e">
        <f t="shared" si="115"/>
        <v>#REF!</v>
      </c>
      <c r="P539" s="917" t="e">
        <f>Develop!K428</f>
        <v>#REF!</v>
      </c>
      <c r="Q539" s="917" t="e">
        <f t="shared" si="116"/>
        <v>#REF!</v>
      </c>
      <c r="R539" s="917" t="e">
        <f t="shared" si="120"/>
        <v>#REF!</v>
      </c>
      <c r="S539" s="917" t="e">
        <f t="shared" si="121"/>
        <v>#REF!</v>
      </c>
    </row>
    <row r="540" spans="1:19" ht="39.950000000000003" customHeight="1" x14ac:dyDescent="0.25">
      <c r="A540" s="1365"/>
      <c r="B540" s="821" t="s">
        <v>3151</v>
      </c>
      <c r="C540" s="1488">
        <f>[1]Data!$K$1442</f>
        <v>227.04</v>
      </c>
      <c r="D540" s="867" t="s">
        <v>1941</v>
      </c>
      <c r="E540" s="954">
        <f>'SI 2 in 1 ALIYAR '!H601</f>
        <v>10.1</v>
      </c>
      <c r="F540" s="954">
        <f>E540</f>
        <v>10.1</v>
      </c>
      <c r="G540" s="954">
        <f t="shared" si="114"/>
        <v>2293.1</v>
      </c>
      <c r="H540" s="1371">
        <f>'PC 12 IN 1'!H667</f>
        <v>90.7</v>
      </c>
      <c r="I540" s="1371">
        <f>H540*2</f>
        <v>181.4</v>
      </c>
      <c r="J540" s="1371">
        <f>I540*C540</f>
        <v>41185.06</v>
      </c>
      <c r="K540" s="960">
        <f>'4 IN 1 PCHC Aliyar'!H920</f>
        <v>30.2</v>
      </c>
      <c r="L540" s="960">
        <f>K540*3</f>
        <v>90.6</v>
      </c>
      <c r="M540" s="960">
        <f>L540*C540</f>
        <v>20569.82</v>
      </c>
      <c r="N540" s="823">
        <f>F540+I540+L540</f>
        <v>282.10000000000002</v>
      </c>
      <c r="O540" s="823">
        <f t="shared" si="115"/>
        <v>64047.98</v>
      </c>
      <c r="P540" s="823"/>
      <c r="Q540" s="823">
        <f t="shared" si="116"/>
        <v>0</v>
      </c>
      <c r="R540" s="1390">
        <f>P540+N540</f>
        <v>282.10000000000002</v>
      </c>
      <c r="S540" s="823">
        <f t="shared" si="121"/>
        <v>64047.98</v>
      </c>
    </row>
    <row r="541" spans="1:19" s="339" customFormat="1" ht="39.950000000000003" customHeight="1" x14ac:dyDescent="0.25">
      <c r="A541" s="1366"/>
      <c r="B541" s="821" t="s">
        <v>3149</v>
      </c>
      <c r="C541" s="867">
        <f>[1]Data!$R$144</f>
        <v>378.9</v>
      </c>
      <c r="D541" s="867" t="s">
        <v>1829</v>
      </c>
      <c r="E541" s="956"/>
      <c r="F541" s="954">
        <f>E541</f>
        <v>0</v>
      </c>
      <c r="G541" s="954">
        <f t="shared" si="114"/>
        <v>0</v>
      </c>
      <c r="H541" s="1371">
        <f>'PC 12 IN 1'!H678</f>
        <v>89.9</v>
      </c>
      <c r="I541" s="1371">
        <f>H541*2</f>
        <v>179.8</v>
      </c>
      <c r="J541" s="1371">
        <f>I541*C541</f>
        <v>68126.22</v>
      </c>
      <c r="K541" s="962">
        <f>'4 IN 1 PCHC Aliyar'!H88</f>
        <v>47.2</v>
      </c>
      <c r="L541" s="960">
        <f>K541*3</f>
        <v>141.6</v>
      </c>
      <c r="M541" s="960">
        <f>L541*C541</f>
        <v>53652.24</v>
      </c>
      <c r="N541" s="823">
        <f>F541+I541+L541</f>
        <v>321.39999999999998</v>
      </c>
      <c r="O541" s="823">
        <f t="shared" si="115"/>
        <v>121778.46</v>
      </c>
      <c r="P541" s="823"/>
      <c r="Q541" s="823">
        <f t="shared" si="116"/>
        <v>0</v>
      </c>
      <c r="R541" s="1390">
        <f>P541+N541</f>
        <v>321.39999999999998</v>
      </c>
      <c r="S541" s="823">
        <f t="shared" si="121"/>
        <v>121778.46</v>
      </c>
    </row>
    <row r="542" spans="1:19" ht="51" hidden="1" x14ac:dyDescent="0.25">
      <c r="A542" s="902"/>
      <c r="B542" s="893" t="s">
        <v>3180</v>
      </c>
      <c r="C542" s="897" t="e">
        <f>#REF!</f>
        <v>#REF!</v>
      </c>
      <c r="D542" s="895" t="s">
        <v>1829</v>
      </c>
      <c r="E542" s="896"/>
      <c r="F542" s="896">
        <f t="shared" si="117"/>
        <v>0</v>
      </c>
      <c r="G542" s="896" t="e">
        <f t="shared" si="114"/>
        <v>#REF!</v>
      </c>
      <c r="H542" s="896"/>
      <c r="I542" s="896"/>
      <c r="J542" s="896" t="e">
        <f t="shared" si="118"/>
        <v>#REF!</v>
      </c>
      <c r="K542" s="896"/>
      <c r="L542" s="896"/>
      <c r="M542" s="896" t="e">
        <f t="shared" si="119"/>
        <v>#REF!</v>
      </c>
      <c r="N542" s="896" t="e">
        <f>#REF!+#REF!+K542+H542+F542</f>
        <v>#REF!</v>
      </c>
      <c r="O542" s="896" t="e">
        <f t="shared" si="115"/>
        <v>#REF!</v>
      </c>
      <c r="P542" s="896" t="e">
        <f>Develop!K431</f>
        <v>#REF!</v>
      </c>
      <c r="Q542" s="896" t="e">
        <f t="shared" si="116"/>
        <v>#REF!</v>
      </c>
      <c r="R542" s="896" t="e">
        <f t="shared" si="120"/>
        <v>#REF!</v>
      </c>
      <c r="S542" s="896" t="e">
        <f t="shared" si="121"/>
        <v>#REF!</v>
      </c>
    </row>
    <row r="543" spans="1:19" ht="51" hidden="1" x14ac:dyDescent="0.35">
      <c r="A543" s="842"/>
      <c r="B543" s="821" t="s">
        <v>3361</v>
      </c>
      <c r="C543" s="825" t="e">
        <f>#REF!</f>
        <v>#REF!</v>
      </c>
      <c r="D543" s="843" t="s">
        <v>1829</v>
      </c>
      <c r="E543" s="823"/>
      <c r="F543" s="823">
        <f t="shared" si="117"/>
        <v>0</v>
      </c>
      <c r="G543" s="823" t="e">
        <f t="shared" si="114"/>
        <v>#REF!</v>
      </c>
      <c r="H543" s="823"/>
      <c r="I543" s="823"/>
      <c r="J543" s="823" t="e">
        <f t="shared" si="118"/>
        <v>#REF!</v>
      </c>
      <c r="K543" s="823"/>
      <c r="L543" s="823"/>
      <c r="M543" s="823" t="e">
        <f t="shared" si="119"/>
        <v>#REF!</v>
      </c>
      <c r="N543" s="823" t="e">
        <f>#REF!+#REF!+K543+H543+F543</f>
        <v>#REF!</v>
      </c>
      <c r="O543" s="823" t="e">
        <f t="shared" si="115"/>
        <v>#REF!</v>
      </c>
      <c r="P543" s="823" t="e">
        <f>Develop!K432</f>
        <v>#REF!</v>
      </c>
      <c r="Q543" s="823" t="e">
        <f t="shared" si="116"/>
        <v>#REF!</v>
      </c>
      <c r="R543" s="823" t="e">
        <f t="shared" si="120"/>
        <v>#REF!</v>
      </c>
      <c r="S543" s="823" t="e">
        <f t="shared" si="121"/>
        <v>#REF!</v>
      </c>
    </row>
    <row r="544" spans="1:19" ht="51" hidden="1" x14ac:dyDescent="0.25">
      <c r="A544" s="818"/>
      <c r="B544" s="821" t="s">
        <v>3463</v>
      </c>
      <c r="C544" s="825" t="e">
        <f>#REF!</f>
        <v>#REF!</v>
      </c>
      <c r="D544" s="822" t="s">
        <v>1829</v>
      </c>
      <c r="E544" s="823"/>
      <c r="F544" s="823">
        <f t="shared" si="117"/>
        <v>0</v>
      </c>
      <c r="G544" s="823" t="e">
        <f t="shared" si="114"/>
        <v>#REF!</v>
      </c>
      <c r="H544" s="823"/>
      <c r="I544" s="823"/>
      <c r="J544" s="823" t="e">
        <f t="shared" si="118"/>
        <v>#REF!</v>
      </c>
      <c r="K544" s="823"/>
      <c r="L544" s="823"/>
      <c r="M544" s="823" t="e">
        <f t="shared" si="119"/>
        <v>#REF!</v>
      </c>
      <c r="N544" s="823" t="e">
        <f>#REF!+#REF!+K544+H544+F544</f>
        <v>#REF!</v>
      </c>
      <c r="O544" s="823" t="e">
        <f t="shared" si="115"/>
        <v>#REF!</v>
      </c>
      <c r="P544" s="823" t="e">
        <f>Develop!K433</f>
        <v>#REF!</v>
      </c>
      <c r="Q544" s="823" t="e">
        <f t="shared" si="116"/>
        <v>#REF!</v>
      </c>
      <c r="R544" s="823" t="e">
        <f t="shared" si="120"/>
        <v>#REF!</v>
      </c>
      <c r="S544" s="823" t="e">
        <f t="shared" si="121"/>
        <v>#REF!</v>
      </c>
    </row>
    <row r="545" spans="1:19" ht="51" hidden="1" x14ac:dyDescent="0.25">
      <c r="A545" s="818"/>
      <c r="B545" s="821" t="s">
        <v>3152</v>
      </c>
      <c r="C545" s="825" t="e">
        <f>#REF!</f>
        <v>#REF!</v>
      </c>
      <c r="D545" s="822" t="s">
        <v>1829</v>
      </c>
      <c r="E545" s="823"/>
      <c r="F545" s="823">
        <f t="shared" si="117"/>
        <v>0</v>
      </c>
      <c r="G545" s="823" t="e">
        <f t="shared" si="114"/>
        <v>#REF!</v>
      </c>
      <c r="H545" s="823"/>
      <c r="I545" s="823"/>
      <c r="J545" s="823" t="e">
        <f t="shared" si="118"/>
        <v>#REF!</v>
      </c>
      <c r="K545" s="823"/>
      <c r="L545" s="823"/>
      <c r="M545" s="823" t="e">
        <f t="shared" si="119"/>
        <v>#REF!</v>
      </c>
      <c r="N545" s="823" t="e">
        <f>#REF!+#REF!+K545+H545+F545</f>
        <v>#REF!</v>
      </c>
      <c r="O545" s="823" t="e">
        <f t="shared" si="115"/>
        <v>#REF!</v>
      </c>
      <c r="P545" s="823" t="e">
        <f>Develop!K434</f>
        <v>#REF!</v>
      </c>
      <c r="Q545" s="823" t="e">
        <f t="shared" si="116"/>
        <v>#REF!</v>
      </c>
      <c r="R545" s="823" t="e">
        <f t="shared" si="120"/>
        <v>#REF!</v>
      </c>
      <c r="S545" s="823" t="e">
        <f t="shared" si="121"/>
        <v>#REF!</v>
      </c>
    </row>
    <row r="546" spans="1:19" ht="51.75" hidden="1" x14ac:dyDescent="0.25">
      <c r="A546" s="823"/>
      <c r="B546" s="821" t="s">
        <v>3541</v>
      </c>
      <c r="C546" s="825" t="e">
        <f>#REF!</f>
        <v>#REF!</v>
      </c>
      <c r="D546" s="822"/>
      <c r="E546" s="823"/>
      <c r="F546" s="823">
        <f t="shared" si="117"/>
        <v>0</v>
      </c>
      <c r="G546" s="823" t="e">
        <f t="shared" si="114"/>
        <v>#REF!</v>
      </c>
      <c r="H546" s="823"/>
      <c r="I546" s="823"/>
      <c r="J546" s="823" t="e">
        <f t="shared" si="118"/>
        <v>#REF!</v>
      </c>
      <c r="K546" s="823"/>
      <c r="L546" s="823"/>
      <c r="M546" s="823" t="e">
        <f t="shared" si="119"/>
        <v>#REF!</v>
      </c>
      <c r="N546" s="823" t="e">
        <f>#REF!+#REF!+K546+H546+F546</f>
        <v>#REF!</v>
      </c>
      <c r="O546" s="823" t="e">
        <f t="shared" si="115"/>
        <v>#REF!</v>
      </c>
      <c r="P546" s="823" t="e">
        <f>Develop!K435</f>
        <v>#REF!</v>
      </c>
      <c r="Q546" s="823" t="e">
        <f t="shared" si="116"/>
        <v>#REF!</v>
      </c>
      <c r="R546" s="823" t="e">
        <f t="shared" si="120"/>
        <v>#REF!</v>
      </c>
      <c r="S546" s="823" t="e">
        <f t="shared" si="121"/>
        <v>#REF!</v>
      </c>
    </row>
    <row r="547" spans="1:19" ht="51.75" hidden="1" x14ac:dyDescent="0.25">
      <c r="A547" s="823"/>
      <c r="B547" s="821" t="s">
        <v>3542</v>
      </c>
      <c r="C547" s="825" t="e">
        <f>#REF!</f>
        <v>#REF!</v>
      </c>
      <c r="D547" s="822"/>
      <c r="E547" s="823"/>
      <c r="F547" s="823">
        <f t="shared" si="117"/>
        <v>0</v>
      </c>
      <c r="G547" s="823" t="e">
        <f t="shared" si="114"/>
        <v>#REF!</v>
      </c>
      <c r="H547" s="823"/>
      <c r="I547" s="823"/>
      <c r="J547" s="823" t="e">
        <f t="shared" si="118"/>
        <v>#REF!</v>
      </c>
      <c r="K547" s="823"/>
      <c r="L547" s="823"/>
      <c r="M547" s="823" t="e">
        <f t="shared" si="119"/>
        <v>#REF!</v>
      </c>
      <c r="N547" s="823" t="e">
        <f>#REF!+#REF!+K547+H547+F547</f>
        <v>#REF!</v>
      </c>
      <c r="O547" s="823" t="e">
        <f t="shared" si="115"/>
        <v>#REF!</v>
      </c>
      <c r="P547" s="823" t="e">
        <f>Develop!K436</f>
        <v>#REF!</v>
      </c>
      <c r="Q547" s="823" t="e">
        <f t="shared" si="116"/>
        <v>#REF!</v>
      </c>
      <c r="R547" s="823" t="e">
        <f t="shared" si="120"/>
        <v>#REF!</v>
      </c>
      <c r="S547" s="823" t="e">
        <f t="shared" si="121"/>
        <v>#REF!</v>
      </c>
    </row>
    <row r="548" spans="1:19" ht="51.75" hidden="1" x14ac:dyDescent="0.25">
      <c r="A548" s="823"/>
      <c r="B548" s="821" t="s">
        <v>3543</v>
      </c>
      <c r="C548" s="825" t="e">
        <f>#REF!</f>
        <v>#REF!</v>
      </c>
      <c r="D548" s="822"/>
      <c r="E548" s="823"/>
      <c r="F548" s="823">
        <f t="shared" si="117"/>
        <v>0</v>
      </c>
      <c r="G548" s="823" t="e">
        <f t="shared" si="114"/>
        <v>#REF!</v>
      </c>
      <c r="H548" s="823"/>
      <c r="I548" s="823"/>
      <c r="J548" s="823" t="e">
        <f t="shared" si="118"/>
        <v>#REF!</v>
      </c>
      <c r="K548" s="823"/>
      <c r="L548" s="823"/>
      <c r="M548" s="823" t="e">
        <f t="shared" si="119"/>
        <v>#REF!</v>
      </c>
      <c r="N548" s="823" t="e">
        <f>#REF!+#REF!+K548+H548+F548</f>
        <v>#REF!</v>
      </c>
      <c r="O548" s="823" t="e">
        <f t="shared" si="115"/>
        <v>#REF!</v>
      </c>
      <c r="P548" s="823" t="e">
        <f>Develop!K437</f>
        <v>#REF!</v>
      </c>
      <c r="Q548" s="823" t="e">
        <f t="shared" si="116"/>
        <v>#REF!</v>
      </c>
      <c r="R548" s="823" t="e">
        <f t="shared" si="120"/>
        <v>#REF!</v>
      </c>
      <c r="S548" s="823" t="e">
        <f t="shared" si="121"/>
        <v>#REF!</v>
      </c>
    </row>
    <row r="549" spans="1:19" hidden="1" x14ac:dyDescent="0.35">
      <c r="A549" s="821">
        <v>3.8</v>
      </c>
      <c r="B549" s="821"/>
      <c r="C549" s="844"/>
      <c r="D549" s="843" t="s">
        <v>1829</v>
      </c>
      <c r="E549" s="823"/>
      <c r="F549" s="823">
        <f t="shared" si="117"/>
        <v>0</v>
      </c>
      <c r="G549" s="823">
        <f t="shared" si="114"/>
        <v>0</v>
      </c>
      <c r="H549" s="823"/>
      <c r="I549" s="823"/>
      <c r="J549" s="823">
        <f t="shared" si="118"/>
        <v>0</v>
      </c>
      <c r="K549" s="823"/>
      <c r="L549" s="823"/>
      <c r="M549" s="823">
        <f t="shared" si="119"/>
        <v>0</v>
      </c>
      <c r="N549" s="823" t="e">
        <f>#REF!+#REF!+K549+H549+F549</f>
        <v>#REF!</v>
      </c>
      <c r="O549" s="823" t="e">
        <f t="shared" si="115"/>
        <v>#REF!</v>
      </c>
      <c r="P549" s="823" t="e">
        <f>Develop!K438</f>
        <v>#REF!</v>
      </c>
      <c r="Q549" s="823" t="e">
        <f t="shared" si="116"/>
        <v>#REF!</v>
      </c>
      <c r="R549" s="823" t="e">
        <f t="shared" si="120"/>
        <v>#REF!</v>
      </c>
      <c r="S549" s="823" t="e">
        <f t="shared" si="121"/>
        <v>#REF!</v>
      </c>
    </row>
    <row r="550" spans="1:19" hidden="1" x14ac:dyDescent="0.35">
      <c r="A550" s="821">
        <v>4.8</v>
      </c>
      <c r="B550" s="821"/>
      <c r="C550" s="844"/>
      <c r="D550" s="843" t="s">
        <v>1829</v>
      </c>
      <c r="E550" s="823"/>
      <c r="F550" s="823">
        <f t="shared" si="117"/>
        <v>0</v>
      </c>
      <c r="G550" s="823">
        <f t="shared" si="114"/>
        <v>0</v>
      </c>
      <c r="H550" s="823"/>
      <c r="I550" s="823"/>
      <c r="J550" s="823">
        <f t="shared" si="118"/>
        <v>0</v>
      </c>
      <c r="K550" s="823"/>
      <c r="L550" s="823"/>
      <c r="M550" s="823">
        <f t="shared" si="119"/>
        <v>0</v>
      </c>
      <c r="N550" s="823" t="e">
        <f>#REF!+#REF!+K550+H550+F550</f>
        <v>#REF!</v>
      </c>
      <c r="O550" s="823" t="e">
        <f t="shared" si="115"/>
        <v>#REF!</v>
      </c>
      <c r="P550" s="823" t="e">
        <f>Develop!K439</f>
        <v>#REF!</v>
      </c>
      <c r="Q550" s="823" t="e">
        <f t="shared" si="116"/>
        <v>#REF!</v>
      </c>
      <c r="R550" s="823" t="e">
        <f t="shared" si="120"/>
        <v>#REF!</v>
      </c>
      <c r="S550" s="823" t="e">
        <f t="shared" si="121"/>
        <v>#REF!</v>
      </c>
    </row>
    <row r="551" spans="1:19" ht="52.5" hidden="1" x14ac:dyDescent="0.25">
      <c r="A551" s="834">
        <v>8.4</v>
      </c>
      <c r="B551" s="826" t="s">
        <v>202</v>
      </c>
      <c r="C551" s="825"/>
      <c r="D551" s="822"/>
      <c r="E551" s="823"/>
      <c r="F551" s="823">
        <f t="shared" si="117"/>
        <v>0</v>
      </c>
      <c r="G551" s="823">
        <f t="shared" si="114"/>
        <v>0</v>
      </c>
      <c r="H551" s="823"/>
      <c r="I551" s="823"/>
      <c r="J551" s="823">
        <f t="shared" si="118"/>
        <v>0</v>
      </c>
      <c r="K551" s="823"/>
      <c r="L551" s="823"/>
      <c r="M551" s="823">
        <f t="shared" si="119"/>
        <v>0</v>
      </c>
      <c r="N551" s="823" t="e">
        <f>#REF!+#REF!+K551+H551+F551</f>
        <v>#REF!</v>
      </c>
      <c r="O551" s="823" t="e">
        <f t="shared" si="115"/>
        <v>#REF!</v>
      </c>
      <c r="P551" s="823" t="e">
        <f>Develop!K440</f>
        <v>#REF!</v>
      </c>
      <c r="Q551" s="823" t="e">
        <f t="shared" si="116"/>
        <v>#REF!</v>
      </c>
      <c r="R551" s="823" t="e">
        <f t="shared" si="120"/>
        <v>#REF!</v>
      </c>
      <c r="S551" s="823" t="e">
        <f t="shared" si="121"/>
        <v>#REF!</v>
      </c>
    </row>
    <row r="552" spans="1:19" hidden="1" x14ac:dyDescent="0.25">
      <c r="A552" s="834"/>
      <c r="B552" s="821" t="s">
        <v>1809</v>
      </c>
      <c r="C552" s="825" t="e">
        <f>ROUND(#REF!,2)</f>
        <v>#REF!</v>
      </c>
      <c r="D552" s="822" t="s">
        <v>1829</v>
      </c>
      <c r="E552" s="823"/>
      <c r="F552" s="823">
        <f t="shared" si="117"/>
        <v>0</v>
      </c>
      <c r="G552" s="823" t="e">
        <f t="shared" si="114"/>
        <v>#REF!</v>
      </c>
      <c r="H552" s="823"/>
      <c r="I552" s="823"/>
      <c r="J552" s="823" t="e">
        <f t="shared" si="118"/>
        <v>#REF!</v>
      </c>
      <c r="K552" s="823"/>
      <c r="L552" s="823"/>
      <c r="M552" s="823" t="e">
        <f t="shared" si="119"/>
        <v>#REF!</v>
      </c>
      <c r="N552" s="823" t="e">
        <f>#REF!+#REF!+K552+H552+F552</f>
        <v>#REF!</v>
      </c>
      <c r="O552" s="823" t="e">
        <f t="shared" si="115"/>
        <v>#REF!</v>
      </c>
      <c r="P552" s="823" t="e">
        <f>Develop!K441</f>
        <v>#REF!</v>
      </c>
      <c r="Q552" s="823" t="e">
        <f t="shared" si="116"/>
        <v>#REF!</v>
      </c>
      <c r="R552" s="823" t="e">
        <f t="shared" si="120"/>
        <v>#REF!</v>
      </c>
      <c r="S552" s="823" t="e">
        <f t="shared" si="121"/>
        <v>#REF!</v>
      </c>
    </row>
    <row r="553" spans="1:19" hidden="1" x14ac:dyDescent="0.25">
      <c r="A553" s="834"/>
      <c r="B553" s="821" t="s">
        <v>1810</v>
      </c>
      <c r="C553" s="825" t="e">
        <f>ROUND(#REF!,2)</f>
        <v>#REF!</v>
      </c>
      <c r="D553" s="822" t="s">
        <v>1829</v>
      </c>
      <c r="E553" s="823"/>
      <c r="F553" s="823">
        <f t="shared" si="117"/>
        <v>0</v>
      </c>
      <c r="G553" s="823" t="e">
        <f t="shared" si="114"/>
        <v>#REF!</v>
      </c>
      <c r="H553" s="823"/>
      <c r="I553" s="823"/>
      <c r="J553" s="823" t="e">
        <f t="shared" si="118"/>
        <v>#REF!</v>
      </c>
      <c r="K553" s="823"/>
      <c r="L553" s="823"/>
      <c r="M553" s="823" t="e">
        <f t="shared" si="119"/>
        <v>#REF!</v>
      </c>
      <c r="N553" s="823" t="e">
        <f>#REF!+#REF!+K553+H553+F553</f>
        <v>#REF!</v>
      </c>
      <c r="O553" s="823" t="e">
        <f t="shared" si="115"/>
        <v>#REF!</v>
      </c>
      <c r="P553" s="823" t="e">
        <f>Develop!K442</f>
        <v>#REF!</v>
      </c>
      <c r="Q553" s="823" t="e">
        <f t="shared" si="116"/>
        <v>#REF!</v>
      </c>
      <c r="R553" s="823" t="e">
        <f t="shared" si="120"/>
        <v>#REF!</v>
      </c>
      <c r="S553" s="823" t="e">
        <f t="shared" si="121"/>
        <v>#REF!</v>
      </c>
    </row>
    <row r="554" spans="1:19" hidden="1" x14ac:dyDescent="0.25">
      <c r="A554" s="834"/>
      <c r="B554" s="821" t="s">
        <v>1811</v>
      </c>
      <c r="C554" s="825" t="e">
        <f>ROUND(#REF!,2)</f>
        <v>#REF!</v>
      </c>
      <c r="D554" s="822" t="s">
        <v>1829</v>
      </c>
      <c r="E554" s="823"/>
      <c r="F554" s="823">
        <f t="shared" si="117"/>
        <v>0</v>
      </c>
      <c r="G554" s="823" t="e">
        <f t="shared" si="114"/>
        <v>#REF!</v>
      </c>
      <c r="H554" s="823"/>
      <c r="I554" s="823"/>
      <c r="J554" s="823" t="e">
        <f t="shared" si="118"/>
        <v>#REF!</v>
      </c>
      <c r="K554" s="823"/>
      <c r="L554" s="823"/>
      <c r="M554" s="823" t="e">
        <f t="shared" si="119"/>
        <v>#REF!</v>
      </c>
      <c r="N554" s="823" t="e">
        <f>#REF!+#REF!+K554+H554+F554</f>
        <v>#REF!</v>
      </c>
      <c r="O554" s="823" t="e">
        <f t="shared" si="115"/>
        <v>#REF!</v>
      </c>
      <c r="P554" s="823" t="e">
        <f>Develop!K443</f>
        <v>#REF!</v>
      </c>
      <c r="Q554" s="823" t="e">
        <f t="shared" si="116"/>
        <v>#REF!</v>
      </c>
      <c r="R554" s="823" t="e">
        <f t="shared" si="120"/>
        <v>#REF!</v>
      </c>
      <c r="S554" s="823" t="e">
        <f t="shared" si="121"/>
        <v>#REF!</v>
      </c>
    </row>
    <row r="555" spans="1:19" hidden="1" x14ac:dyDescent="0.25">
      <c r="A555" s="823"/>
      <c r="B555" s="821" t="s">
        <v>1812</v>
      </c>
      <c r="C555" s="821" t="e">
        <f>ROUND(#REF!,2)</f>
        <v>#REF!</v>
      </c>
      <c r="D555" s="822" t="s">
        <v>1829</v>
      </c>
      <c r="E555" s="823"/>
      <c r="F555" s="823">
        <f t="shared" si="117"/>
        <v>0</v>
      </c>
      <c r="G555" s="823" t="e">
        <f t="shared" si="114"/>
        <v>#REF!</v>
      </c>
      <c r="H555" s="823"/>
      <c r="I555" s="823"/>
      <c r="J555" s="823" t="e">
        <f t="shared" si="118"/>
        <v>#REF!</v>
      </c>
      <c r="K555" s="823"/>
      <c r="L555" s="823"/>
      <c r="M555" s="823" t="e">
        <f t="shared" si="119"/>
        <v>#REF!</v>
      </c>
      <c r="N555" s="823" t="e">
        <f>#REF!+#REF!+K555+H555+F555</f>
        <v>#REF!</v>
      </c>
      <c r="O555" s="823" t="e">
        <f t="shared" si="115"/>
        <v>#REF!</v>
      </c>
      <c r="P555" s="823" t="e">
        <f>Develop!K444</f>
        <v>#REF!</v>
      </c>
      <c r="Q555" s="823" t="e">
        <f t="shared" si="116"/>
        <v>#REF!</v>
      </c>
      <c r="R555" s="823" t="e">
        <f t="shared" si="120"/>
        <v>#REF!</v>
      </c>
      <c r="S555" s="823" t="e">
        <f t="shared" si="121"/>
        <v>#REF!</v>
      </c>
    </row>
    <row r="556" spans="1:19" ht="52.5" hidden="1" x14ac:dyDescent="0.25">
      <c r="A556" s="834">
        <v>8.5</v>
      </c>
      <c r="B556" s="826" t="s">
        <v>1468</v>
      </c>
      <c r="C556" s="825"/>
      <c r="D556" s="822"/>
      <c r="E556" s="823"/>
      <c r="F556" s="823">
        <f t="shared" si="117"/>
        <v>0</v>
      </c>
      <c r="G556" s="823">
        <f t="shared" si="114"/>
        <v>0</v>
      </c>
      <c r="H556" s="823"/>
      <c r="I556" s="823"/>
      <c r="J556" s="823">
        <f t="shared" si="118"/>
        <v>0</v>
      </c>
      <c r="K556" s="823"/>
      <c r="L556" s="823"/>
      <c r="M556" s="823">
        <f t="shared" si="119"/>
        <v>0</v>
      </c>
      <c r="N556" s="823" t="e">
        <f>#REF!+#REF!+K556+H556+F556</f>
        <v>#REF!</v>
      </c>
      <c r="O556" s="823" t="e">
        <f t="shared" si="115"/>
        <v>#REF!</v>
      </c>
      <c r="P556" s="823" t="e">
        <f>Develop!K445</f>
        <v>#REF!</v>
      </c>
      <c r="Q556" s="823" t="e">
        <f t="shared" si="116"/>
        <v>#REF!</v>
      </c>
      <c r="R556" s="823" t="e">
        <f t="shared" si="120"/>
        <v>#REF!</v>
      </c>
      <c r="S556" s="823" t="e">
        <f t="shared" si="121"/>
        <v>#REF!</v>
      </c>
    </row>
    <row r="557" spans="1:19" hidden="1" x14ac:dyDescent="0.25">
      <c r="A557" s="834"/>
      <c r="B557" s="821" t="s">
        <v>203</v>
      </c>
      <c r="C557" s="825" t="e">
        <f>ROUND(#REF!,2)</f>
        <v>#REF!</v>
      </c>
      <c r="D557" s="822" t="s">
        <v>718</v>
      </c>
      <c r="E557" s="823"/>
      <c r="F557" s="823">
        <f t="shared" si="117"/>
        <v>0</v>
      </c>
      <c r="G557" s="823" t="e">
        <f t="shared" si="114"/>
        <v>#REF!</v>
      </c>
      <c r="H557" s="823"/>
      <c r="I557" s="823"/>
      <c r="J557" s="823" t="e">
        <f t="shared" si="118"/>
        <v>#REF!</v>
      </c>
      <c r="K557" s="823"/>
      <c r="L557" s="823"/>
      <c r="M557" s="823" t="e">
        <f t="shared" si="119"/>
        <v>#REF!</v>
      </c>
      <c r="N557" s="823" t="e">
        <f>#REF!+#REF!+K557+H557+F557</f>
        <v>#REF!</v>
      </c>
      <c r="O557" s="823" t="e">
        <f t="shared" si="115"/>
        <v>#REF!</v>
      </c>
      <c r="P557" s="823" t="e">
        <f>Develop!K446</f>
        <v>#REF!</v>
      </c>
      <c r="Q557" s="823" t="e">
        <f t="shared" si="116"/>
        <v>#REF!</v>
      </c>
      <c r="R557" s="823" t="e">
        <f t="shared" si="120"/>
        <v>#REF!</v>
      </c>
      <c r="S557" s="823" t="e">
        <f t="shared" si="121"/>
        <v>#REF!</v>
      </c>
    </row>
    <row r="558" spans="1:19" hidden="1" x14ac:dyDescent="0.25">
      <c r="A558" s="834"/>
      <c r="B558" s="821" t="s">
        <v>204</v>
      </c>
      <c r="C558" s="825" t="e">
        <f>ROUND(#REF!,2)</f>
        <v>#REF!</v>
      </c>
      <c r="D558" s="822" t="s">
        <v>718</v>
      </c>
      <c r="E558" s="823"/>
      <c r="F558" s="823">
        <f t="shared" si="117"/>
        <v>0</v>
      </c>
      <c r="G558" s="823" t="e">
        <f t="shared" si="114"/>
        <v>#REF!</v>
      </c>
      <c r="H558" s="823"/>
      <c r="I558" s="823"/>
      <c r="J558" s="823" t="e">
        <f t="shared" si="118"/>
        <v>#REF!</v>
      </c>
      <c r="K558" s="823"/>
      <c r="L558" s="823"/>
      <c r="M558" s="823" t="e">
        <f t="shared" si="119"/>
        <v>#REF!</v>
      </c>
      <c r="N558" s="823" t="e">
        <f>#REF!+#REF!+K558+H558+F558</f>
        <v>#REF!</v>
      </c>
      <c r="O558" s="823" t="e">
        <f t="shared" si="115"/>
        <v>#REF!</v>
      </c>
      <c r="P558" s="823" t="e">
        <f>Develop!K447</f>
        <v>#REF!</v>
      </c>
      <c r="Q558" s="823" t="e">
        <f t="shared" si="116"/>
        <v>#REF!</v>
      </c>
      <c r="R558" s="823" t="e">
        <f t="shared" si="120"/>
        <v>#REF!</v>
      </c>
      <c r="S558" s="823" t="e">
        <f t="shared" si="121"/>
        <v>#REF!</v>
      </c>
    </row>
    <row r="559" spans="1:19" hidden="1" x14ac:dyDescent="0.25">
      <c r="A559" s="820"/>
      <c r="B559" s="821" t="s">
        <v>205</v>
      </c>
      <c r="C559" s="825" t="e">
        <f>ROUND(#REF!,2)</f>
        <v>#REF!</v>
      </c>
      <c r="D559" s="822" t="s">
        <v>718</v>
      </c>
      <c r="E559" s="823"/>
      <c r="F559" s="823">
        <f t="shared" si="117"/>
        <v>0</v>
      </c>
      <c r="G559" s="823" t="e">
        <f t="shared" si="114"/>
        <v>#REF!</v>
      </c>
      <c r="H559" s="823"/>
      <c r="I559" s="823"/>
      <c r="J559" s="823" t="e">
        <f t="shared" si="118"/>
        <v>#REF!</v>
      </c>
      <c r="K559" s="823"/>
      <c r="L559" s="823"/>
      <c r="M559" s="823" t="e">
        <f t="shared" si="119"/>
        <v>#REF!</v>
      </c>
      <c r="N559" s="823" t="e">
        <f>#REF!+#REF!+K559+H559+F559</f>
        <v>#REF!</v>
      </c>
      <c r="O559" s="823" t="e">
        <f t="shared" si="115"/>
        <v>#REF!</v>
      </c>
      <c r="P559" s="823" t="e">
        <f>Develop!K448</f>
        <v>#REF!</v>
      </c>
      <c r="Q559" s="823" t="e">
        <f t="shared" si="116"/>
        <v>#REF!</v>
      </c>
      <c r="R559" s="823" t="e">
        <f t="shared" si="120"/>
        <v>#REF!</v>
      </c>
      <c r="S559" s="823" t="e">
        <f t="shared" si="121"/>
        <v>#REF!</v>
      </c>
    </row>
    <row r="560" spans="1:19" ht="52.5" hidden="1" x14ac:dyDescent="0.25">
      <c r="A560" s="820" t="s">
        <v>3190</v>
      </c>
      <c r="B560" s="826" t="s">
        <v>3495</v>
      </c>
      <c r="C560" s="825"/>
      <c r="D560" s="822"/>
      <c r="E560" s="823"/>
      <c r="F560" s="823">
        <f t="shared" si="117"/>
        <v>0</v>
      </c>
      <c r="G560" s="823">
        <f t="shared" si="114"/>
        <v>0</v>
      </c>
      <c r="H560" s="823"/>
      <c r="I560" s="823"/>
      <c r="J560" s="823">
        <f t="shared" si="118"/>
        <v>0</v>
      </c>
      <c r="K560" s="823"/>
      <c r="L560" s="823"/>
      <c r="M560" s="823">
        <f t="shared" si="119"/>
        <v>0</v>
      </c>
      <c r="N560" s="823" t="e">
        <f>#REF!+#REF!+K560+H560+F560</f>
        <v>#REF!</v>
      </c>
      <c r="O560" s="823" t="e">
        <f t="shared" si="115"/>
        <v>#REF!</v>
      </c>
      <c r="P560" s="823" t="e">
        <f>Develop!K449</f>
        <v>#REF!</v>
      </c>
      <c r="Q560" s="823" t="e">
        <f t="shared" si="116"/>
        <v>#REF!</v>
      </c>
      <c r="R560" s="823" t="e">
        <f t="shared" si="120"/>
        <v>#REF!</v>
      </c>
      <c r="S560" s="823" t="e">
        <f t="shared" si="121"/>
        <v>#REF!</v>
      </c>
    </row>
    <row r="561" spans="1:19" hidden="1" x14ac:dyDescent="0.25">
      <c r="A561" s="820"/>
      <c r="B561" s="821" t="s">
        <v>3191</v>
      </c>
      <c r="C561" s="825" t="e">
        <f>'pile data ( M20 grade)'!F81</f>
        <v>#REF!</v>
      </c>
      <c r="D561" s="822" t="s">
        <v>718</v>
      </c>
      <c r="E561" s="823"/>
      <c r="F561" s="823">
        <f t="shared" si="117"/>
        <v>0</v>
      </c>
      <c r="G561" s="823" t="e">
        <f t="shared" si="114"/>
        <v>#REF!</v>
      </c>
      <c r="H561" s="823"/>
      <c r="I561" s="823"/>
      <c r="J561" s="823" t="e">
        <f t="shared" si="118"/>
        <v>#REF!</v>
      </c>
      <c r="K561" s="823"/>
      <c r="L561" s="823"/>
      <c r="M561" s="823" t="e">
        <f t="shared" si="119"/>
        <v>#REF!</v>
      </c>
      <c r="N561" s="823" t="e">
        <f>#REF!+#REF!+K561+H561+F561</f>
        <v>#REF!</v>
      </c>
      <c r="O561" s="823" t="e">
        <f t="shared" si="115"/>
        <v>#REF!</v>
      </c>
      <c r="P561" s="823" t="e">
        <f>Develop!K450</f>
        <v>#REF!</v>
      </c>
      <c r="Q561" s="823" t="e">
        <f t="shared" si="116"/>
        <v>#REF!</v>
      </c>
      <c r="R561" s="823" t="e">
        <f t="shared" si="120"/>
        <v>#REF!</v>
      </c>
      <c r="S561" s="823" t="e">
        <f t="shared" si="121"/>
        <v>#REF!</v>
      </c>
    </row>
    <row r="562" spans="1:19" ht="76.5" hidden="1" x14ac:dyDescent="0.25">
      <c r="A562" s="820"/>
      <c r="B562" s="845" t="s">
        <v>3076</v>
      </c>
      <c r="C562" s="825"/>
      <c r="D562" s="822"/>
      <c r="E562" s="823"/>
      <c r="F562" s="823">
        <f t="shared" si="117"/>
        <v>0</v>
      </c>
      <c r="G562" s="823">
        <f t="shared" si="114"/>
        <v>0</v>
      </c>
      <c r="H562" s="823"/>
      <c r="I562" s="823"/>
      <c r="J562" s="823">
        <f t="shared" si="118"/>
        <v>0</v>
      </c>
      <c r="K562" s="823"/>
      <c r="L562" s="823"/>
      <c r="M562" s="823">
        <f t="shared" si="119"/>
        <v>0</v>
      </c>
      <c r="N562" s="823" t="e">
        <f>#REF!+#REF!+K562+H562+F562</f>
        <v>#REF!</v>
      </c>
      <c r="O562" s="823" t="e">
        <f t="shared" si="115"/>
        <v>#REF!</v>
      </c>
      <c r="P562" s="823" t="e">
        <f>Develop!K451</f>
        <v>#REF!</v>
      </c>
      <c r="Q562" s="823" t="e">
        <f t="shared" si="116"/>
        <v>#REF!</v>
      </c>
      <c r="R562" s="823" t="e">
        <f t="shared" si="120"/>
        <v>#REF!</v>
      </c>
      <c r="S562" s="823" t="e">
        <f t="shared" si="121"/>
        <v>#REF!</v>
      </c>
    </row>
    <row r="563" spans="1:19" hidden="1" x14ac:dyDescent="0.25">
      <c r="A563" s="820"/>
      <c r="B563" s="845" t="s">
        <v>3194</v>
      </c>
      <c r="C563" s="846">
        <f>'pile data ( M20 grade)'!F92</f>
        <v>619.82000000000005</v>
      </c>
      <c r="D563" s="847" t="s">
        <v>718</v>
      </c>
      <c r="E563" s="823"/>
      <c r="F563" s="823">
        <f t="shared" si="117"/>
        <v>0</v>
      </c>
      <c r="G563" s="823">
        <f t="shared" si="114"/>
        <v>0</v>
      </c>
      <c r="H563" s="823"/>
      <c r="I563" s="823"/>
      <c r="J563" s="823">
        <f t="shared" si="118"/>
        <v>0</v>
      </c>
      <c r="K563" s="823"/>
      <c r="L563" s="823"/>
      <c r="M563" s="823">
        <f t="shared" si="119"/>
        <v>0</v>
      </c>
      <c r="N563" s="823" t="e">
        <f>#REF!+#REF!+K563+H563+F563</f>
        <v>#REF!</v>
      </c>
      <c r="O563" s="823" t="e">
        <f t="shared" si="115"/>
        <v>#REF!</v>
      </c>
      <c r="P563" s="823" t="e">
        <f>Develop!K452</f>
        <v>#REF!</v>
      </c>
      <c r="Q563" s="823" t="e">
        <f t="shared" si="116"/>
        <v>#REF!</v>
      </c>
      <c r="R563" s="823" t="e">
        <f t="shared" si="120"/>
        <v>#REF!</v>
      </c>
      <c r="S563" s="823" t="e">
        <f t="shared" si="121"/>
        <v>#REF!</v>
      </c>
    </row>
    <row r="564" spans="1:19" ht="51" hidden="1" x14ac:dyDescent="0.25">
      <c r="A564" s="820"/>
      <c r="B564" s="845" t="s">
        <v>3192</v>
      </c>
      <c r="C564" s="846">
        <v>70000</v>
      </c>
      <c r="D564" s="848" t="s">
        <v>1228</v>
      </c>
      <c r="E564" s="823"/>
      <c r="F564" s="823">
        <f t="shared" si="117"/>
        <v>0</v>
      </c>
      <c r="G564" s="823">
        <f t="shared" si="114"/>
        <v>0</v>
      </c>
      <c r="H564" s="823"/>
      <c r="I564" s="823"/>
      <c r="J564" s="823">
        <f t="shared" si="118"/>
        <v>0</v>
      </c>
      <c r="K564" s="823"/>
      <c r="L564" s="823"/>
      <c r="M564" s="823">
        <f t="shared" si="119"/>
        <v>0</v>
      </c>
      <c r="N564" s="823" t="e">
        <f>#REF!+#REF!+K564+H564+F564</f>
        <v>#REF!</v>
      </c>
      <c r="O564" s="823" t="e">
        <f t="shared" si="115"/>
        <v>#REF!</v>
      </c>
      <c r="P564" s="823" t="e">
        <f>Develop!K453</f>
        <v>#REF!</v>
      </c>
      <c r="Q564" s="823" t="e">
        <f t="shared" si="116"/>
        <v>#REF!</v>
      </c>
      <c r="R564" s="823" t="e">
        <f t="shared" si="120"/>
        <v>#REF!</v>
      </c>
      <c r="S564" s="823" t="e">
        <f t="shared" si="121"/>
        <v>#REF!</v>
      </c>
    </row>
    <row r="565" spans="1:19" ht="51" hidden="1" x14ac:dyDescent="0.25">
      <c r="A565" s="820"/>
      <c r="B565" s="845" t="s">
        <v>3193</v>
      </c>
      <c r="C565" s="846">
        <v>50000</v>
      </c>
      <c r="D565" s="848" t="s">
        <v>251</v>
      </c>
      <c r="E565" s="823"/>
      <c r="F565" s="823">
        <f t="shared" si="117"/>
        <v>0</v>
      </c>
      <c r="G565" s="823">
        <f t="shared" si="114"/>
        <v>0</v>
      </c>
      <c r="H565" s="823"/>
      <c r="I565" s="823"/>
      <c r="J565" s="823">
        <f t="shared" si="118"/>
        <v>0</v>
      </c>
      <c r="K565" s="823"/>
      <c r="L565" s="823"/>
      <c r="M565" s="823">
        <f t="shared" si="119"/>
        <v>0</v>
      </c>
      <c r="N565" s="823" t="e">
        <f>#REF!+#REF!+K565+H565+F565</f>
        <v>#REF!</v>
      </c>
      <c r="O565" s="823" t="e">
        <f t="shared" si="115"/>
        <v>#REF!</v>
      </c>
      <c r="P565" s="823" t="e">
        <f>Develop!K454</f>
        <v>#REF!</v>
      </c>
      <c r="Q565" s="823" t="e">
        <f t="shared" si="116"/>
        <v>#REF!</v>
      </c>
      <c r="R565" s="823" t="e">
        <f t="shared" si="120"/>
        <v>#REF!</v>
      </c>
      <c r="S565" s="823" t="e">
        <f t="shared" si="121"/>
        <v>#REF!</v>
      </c>
    </row>
    <row r="566" spans="1:19" hidden="1" x14ac:dyDescent="0.25">
      <c r="A566" s="913"/>
      <c r="B566" s="931" t="s">
        <v>3198</v>
      </c>
      <c r="C566" s="932" t="e">
        <f>#REF!</f>
        <v>#REF!</v>
      </c>
      <c r="D566" s="933" t="s">
        <v>1941</v>
      </c>
      <c r="E566" s="917"/>
      <c r="F566" s="917">
        <f t="shared" si="117"/>
        <v>0</v>
      </c>
      <c r="G566" s="917" t="e">
        <f t="shared" si="114"/>
        <v>#REF!</v>
      </c>
      <c r="H566" s="917"/>
      <c r="I566" s="917"/>
      <c r="J566" s="917" t="e">
        <f t="shared" si="118"/>
        <v>#REF!</v>
      </c>
      <c r="K566" s="917"/>
      <c r="L566" s="917"/>
      <c r="M566" s="917" t="e">
        <f t="shared" si="119"/>
        <v>#REF!</v>
      </c>
      <c r="N566" s="917" t="e">
        <f>#REF!+#REF!+K566+H566+F566</f>
        <v>#REF!</v>
      </c>
      <c r="O566" s="917" t="e">
        <f t="shared" si="115"/>
        <v>#REF!</v>
      </c>
      <c r="P566" s="917" t="e">
        <f>Develop!K455</f>
        <v>#REF!</v>
      </c>
      <c r="Q566" s="917" t="e">
        <f t="shared" si="116"/>
        <v>#REF!</v>
      </c>
      <c r="R566" s="917" t="e">
        <f t="shared" si="120"/>
        <v>#REF!</v>
      </c>
      <c r="S566" s="917" t="e">
        <f t="shared" si="121"/>
        <v>#REF!</v>
      </c>
    </row>
    <row r="567" spans="1:19" ht="39.950000000000003" customHeight="1" x14ac:dyDescent="0.25">
      <c r="A567" s="820">
        <v>18.100000000000001</v>
      </c>
      <c r="B567" s="826" t="s">
        <v>173</v>
      </c>
      <c r="C567" s="1488"/>
      <c r="D567" s="867"/>
      <c r="E567" s="954"/>
      <c r="F567" s="954">
        <f>E567</f>
        <v>0</v>
      </c>
      <c r="G567" s="954">
        <f t="shared" si="114"/>
        <v>0</v>
      </c>
      <c r="H567" s="1371"/>
      <c r="I567" s="1371">
        <f>H567*2</f>
        <v>0</v>
      </c>
      <c r="J567" s="1371">
        <f>I567*C567</f>
        <v>0</v>
      </c>
      <c r="K567" s="960"/>
      <c r="L567" s="960">
        <f>K567*3</f>
        <v>0</v>
      </c>
      <c r="M567" s="960">
        <f>L567*C567</f>
        <v>0</v>
      </c>
      <c r="N567" s="823">
        <f>F567+I567+L567</f>
        <v>0</v>
      </c>
      <c r="O567" s="823">
        <f t="shared" si="115"/>
        <v>0</v>
      </c>
      <c r="P567" s="823"/>
      <c r="Q567" s="823">
        <f t="shared" si="116"/>
        <v>0</v>
      </c>
      <c r="R567" s="1390">
        <f>P567+N567</f>
        <v>0</v>
      </c>
      <c r="S567" s="823">
        <f t="shared" si="121"/>
        <v>0</v>
      </c>
    </row>
    <row r="568" spans="1:19" ht="55.5" customHeight="1" x14ac:dyDescent="0.25">
      <c r="A568" s="820"/>
      <c r="B568" s="821" t="s">
        <v>1576</v>
      </c>
      <c r="C568" s="1488">
        <f>[1]Data!$I$2354</f>
        <v>664.3</v>
      </c>
      <c r="D568" s="867" t="s">
        <v>1941</v>
      </c>
      <c r="E568" s="954">
        <f>'SI 2 in 1 ALIYAR '!H735</f>
        <v>85.86</v>
      </c>
      <c r="F568" s="954">
        <f>E568</f>
        <v>85.86</v>
      </c>
      <c r="G568" s="954">
        <f t="shared" si="114"/>
        <v>57036.800000000003</v>
      </c>
      <c r="H568" s="1371">
        <f>'PC 12 IN 1'!H711</f>
        <v>227.4</v>
      </c>
      <c r="I568" s="1371">
        <f>H568*2</f>
        <v>454.8</v>
      </c>
      <c r="J568" s="1371">
        <f>I568*C568</f>
        <v>302123.64</v>
      </c>
      <c r="K568" s="960">
        <f>'4 IN 1 PCHC Aliyar'!H763</f>
        <v>105.4</v>
      </c>
      <c r="L568" s="960">
        <f>K568*3</f>
        <v>316.2</v>
      </c>
      <c r="M568" s="960">
        <f>L568*C568</f>
        <v>210051.66</v>
      </c>
      <c r="N568" s="823">
        <f>F568+I568+L568</f>
        <v>856.86</v>
      </c>
      <c r="O568" s="823">
        <f t="shared" si="115"/>
        <v>569212.1</v>
      </c>
      <c r="P568" s="823"/>
      <c r="Q568" s="823">
        <f t="shared" si="116"/>
        <v>0</v>
      </c>
      <c r="R568" s="1390">
        <f>P568+N568</f>
        <v>856.86</v>
      </c>
      <c r="S568" s="823">
        <f t="shared" si="121"/>
        <v>569212.1</v>
      </c>
    </row>
    <row r="569" spans="1:19" ht="114" customHeight="1" x14ac:dyDescent="0.25">
      <c r="A569" s="820"/>
      <c r="B569" s="821" t="s">
        <v>940</v>
      </c>
      <c r="C569" s="1488">
        <f>[1]Data!$I$2356</f>
        <v>751.65</v>
      </c>
      <c r="D569" s="867" t="s">
        <v>1941</v>
      </c>
      <c r="E569" s="954">
        <f>'SI 2 in 1 ALIYAR '!H838</f>
        <v>821</v>
      </c>
      <c r="F569" s="954">
        <f>E569</f>
        <v>821</v>
      </c>
      <c r="G569" s="954">
        <f t="shared" si="114"/>
        <v>617104.65</v>
      </c>
      <c r="H569" s="1371">
        <f>'PC 12 IN 1'!H794</f>
        <v>1535.5</v>
      </c>
      <c r="I569" s="1371">
        <f>H569*2</f>
        <v>3071</v>
      </c>
      <c r="J569" s="1371">
        <f>I569*C569</f>
        <v>2308317.15</v>
      </c>
      <c r="K569" s="960">
        <f>'4 IN 1 PCHC Aliyar'!H846</f>
        <v>440.6</v>
      </c>
      <c r="L569" s="960">
        <f>K569*3</f>
        <v>1321.8</v>
      </c>
      <c r="M569" s="960">
        <f>L569*C569</f>
        <v>993530.97</v>
      </c>
      <c r="N569" s="823">
        <f>F569+I569+L569</f>
        <v>5213.8</v>
      </c>
      <c r="O569" s="823">
        <f t="shared" si="115"/>
        <v>3918952.77</v>
      </c>
      <c r="P569" s="823"/>
      <c r="Q569" s="823">
        <f t="shared" si="116"/>
        <v>0</v>
      </c>
      <c r="R569" s="1390">
        <f>P569+N569</f>
        <v>5213.8</v>
      </c>
      <c r="S569" s="823">
        <f t="shared" si="121"/>
        <v>3918952.77</v>
      </c>
    </row>
    <row r="570" spans="1:19" ht="60" customHeight="1" x14ac:dyDescent="0.25">
      <c r="A570" s="821"/>
      <c r="B570" s="821" t="s">
        <v>1437</v>
      </c>
      <c r="C570" s="1488">
        <f>[1]Data!$I$2358</f>
        <v>901.98</v>
      </c>
      <c r="D570" s="867" t="s">
        <v>1941</v>
      </c>
      <c r="E570" s="954">
        <f>'SI 2 in 1 ALIYAR '!H868</f>
        <v>398.56</v>
      </c>
      <c r="F570" s="954">
        <f>E570</f>
        <v>398.56</v>
      </c>
      <c r="G570" s="954">
        <f t="shared" si="114"/>
        <v>359493.15</v>
      </c>
      <c r="H570" s="1371">
        <f>'PC 12 IN 1'!H812</f>
        <v>728.1</v>
      </c>
      <c r="I570" s="1371">
        <f>H570*2</f>
        <v>1456.2</v>
      </c>
      <c r="J570" s="1371">
        <f>I570*C570</f>
        <v>1313463.28</v>
      </c>
      <c r="K570" s="960">
        <f>'4 IN 1 PCHC Aliyar'!H870</f>
        <v>268.7</v>
      </c>
      <c r="L570" s="960">
        <f>K570*3</f>
        <v>806.1</v>
      </c>
      <c r="M570" s="960">
        <f>L570*C570</f>
        <v>727086.07999999996</v>
      </c>
      <c r="N570" s="823">
        <f>F570+I570+L570</f>
        <v>2660.86</v>
      </c>
      <c r="O570" s="823">
        <f t="shared" si="115"/>
        <v>2400042.5</v>
      </c>
      <c r="P570" s="823"/>
      <c r="Q570" s="823">
        <f t="shared" si="116"/>
        <v>0</v>
      </c>
      <c r="R570" s="1390">
        <f>P570+N570</f>
        <v>2660.86</v>
      </c>
      <c r="S570" s="823">
        <f t="shared" si="121"/>
        <v>2400042.5</v>
      </c>
    </row>
    <row r="571" spans="1:19" ht="30" customHeight="1" x14ac:dyDescent="0.25">
      <c r="A571" s="825"/>
      <c r="B571" s="821" t="s">
        <v>3360</v>
      </c>
      <c r="C571" s="1488">
        <f>[2]Data!$I$2361</f>
        <v>0</v>
      </c>
      <c r="D571" s="867" t="s">
        <v>1941</v>
      </c>
      <c r="E571" s="954"/>
      <c r="F571" s="954">
        <f>E571</f>
        <v>0</v>
      </c>
      <c r="G571" s="954">
        <f t="shared" si="114"/>
        <v>0</v>
      </c>
      <c r="H571" s="1371"/>
      <c r="I571" s="1371">
        <f>H571*2</f>
        <v>0</v>
      </c>
      <c r="J571" s="1371">
        <f>I571*C571</f>
        <v>0</v>
      </c>
      <c r="K571" s="960"/>
      <c r="L571" s="960">
        <f>K571*3</f>
        <v>0</v>
      </c>
      <c r="M571" s="960">
        <f>L571*C571</f>
        <v>0</v>
      </c>
      <c r="N571" s="823">
        <f>F571+I571+L571</f>
        <v>0</v>
      </c>
      <c r="O571" s="823">
        <f t="shared" si="115"/>
        <v>0</v>
      </c>
      <c r="P571" s="823"/>
      <c r="Q571" s="823">
        <f t="shared" si="116"/>
        <v>0</v>
      </c>
      <c r="R571" s="1390">
        <f>P571+N571</f>
        <v>0</v>
      </c>
      <c r="S571" s="823">
        <f t="shared" si="121"/>
        <v>0</v>
      </c>
    </row>
    <row r="572" spans="1:19" hidden="1" x14ac:dyDescent="0.25">
      <c r="A572" s="896"/>
      <c r="B572" s="893" t="s">
        <v>3214</v>
      </c>
      <c r="C572" s="894">
        <f>C570*2</f>
        <v>1803.96</v>
      </c>
      <c r="D572" s="895" t="s">
        <v>1941</v>
      </c>
      <c r="E572" s="896"/>
      <c r="F572" s="896">
        <f t="shared" si="117"/>
        <v>0</v>
      </c>
      <c r="G572" s="896">
        <f t="shared" si="114"/>
        <v>0</v>
      </c>
      <c r="H572" s="896"/>
      <c r="I572" s="896"/>
      <c r="J572" s="896">
        <f t="shared" si="118"/>
        <v>0</v>
      </c>
      <c r="K572" s="896"/>
      <c r="L572" s="896"/>
      <c r="M572" s="896">
        <f t="shared" si="119"/>
        <v>0</v>
      </c>
      <c r="N572" s="896" t="e">
        <f>#REF!+#REF!+K572+H572+F572</f>
        <v>#REF!</v>
      </c>
      <c r="O572" s="896" t="e">
        <f t="shared" si="115"/>
        <v>#REF!</v>
      </c>
      <c r="P572" s="896" t="e">
        <f>Develop!K461</f>
        <v>#REF!</v>
      </c>
      <c r="Q572" s="896" t="e">
        <f t="shared" si="116"/>
        <v>#REF!</v>
      </c>
      <c r="R572" s="896" t="e">
        <f t="shared" si="120"/>
        <v>#REF!</v>
      </c>
      <c r="S572" s="896" t="e">
        <f>R572*C572</f>
        <v>#REF!</v>
      </c>
    </row>
    <row r="573" spans="1:19" hidden="1" x14ac:dyDescent="0.25">
      <c r="A573" s="823"/>
      <c r="B573" s="821" t="s">
        <v>3218</v>
      </c>
      <c r="C573" s="824">
        <f>C569*1.5</f>
        <v>1127.48</v>
      </c>
      <c r="D573" s="822" t="s">
        <v>1941</v>
      </c>
      <c r="E573" s="823"/>
      <c r="F573" s="823">
        <f t="shared" si="117"/>
        <v>0</v>
      </c>
      <c r="G573" s="823">
        <f t="shared" si="114"/>
        <v>0</v>
      </c>
      <c r="H573" s="823"/>
      <c r="I573" s="823"/>
      <c r="J573" s="823">
        <f t="shared" si="118"/>
        <v>0</v>
      </c>
      <c r="K573" s="823"/>
      <c r="L573" s="823"/>
      <c r="M573" s="823">
        <f t="shared" si="119"/>
        <v>0</v>
      </c>
      <c r="N573" s="823" t="e">
        <f>#REF!+#REF!+K573+H573+F573</f>
        <v>#REF!</v>
      </c>
      <c r="O573" s="823" t="e">
        <f t="shared" si="115"/>
        <v>#REF!</v>
      </c>
      <c r="P573" s="823" t="e">
        <f>Develop!K462</f>
        <v>#REF!</v>
      </c>
      <c r="Q573" s="823" t="e">
        <f t="shared" si="116"/>
        <v>#REF!</v>
      </c>
      <c r="R573" s="823" t="e">
        <f t="shared" si="120"/>
        <v>#REF!</v>
      </c>
      <c r="S573" s="823" t="e">
        <f>R573*C573</f>
        <v>#REF!</v>
      </c>
    </row>
    <row r="574" spans="1:19" hidden="1" x14ac:dyDescent="0.25">
      <c r="A574" s="917"/>
      <c r="B574" s="914" t="s">
        <v>3091</v>
      </c>
      <c r="C574" s="915">
        <f>C569*2</f>
        <v>1503.3</v>
      </c>
      <c r="D574" s="916" t="s">
        <v>1941</v>
      </c>
      <c r="E574" s="917"/>
      <c r="F574" s="917">
        <f t="shared" si="117"/>
        <v>0</v>
      </c>
      <c r="G574" s="917">
        <f t="shared" si="114"/>
        <v>0</v>
      </c>
      <c r="H574" s="917"/>
      <c r="I574" s="917"/>
      <c r="J574" s="917">
        <f t="shared" si="118"/>
        <v>0</v>
      </c>
      <c r="K574" s="917"/>
      <c r="L574" s="917"/>
      <c r="M574" s="917">
        <f t="shared" si="119"/>
        <v>0</v>
      </c>
      <c r="N574" s="917" t="e">
        <f>#REF!+#REF!+K574+H574+F574</f>
        <v>#REF!</v>
      </c>
      <c r="O574" s="917" t="e">
        <f t="shared" si="115"/>
        <v>#REF!</v>
      </c>
      <c r="P574" s="917" t="e">
        <f>Develop!K463</f>
        <v>#REF!</v>
      </c>
      <c r="Q574" s="917" t="e">
        <f t="shared" si="116"/>
        <v>#REF!</v>
      </c>
      <c r="R574" s="917" t="e">
        <f t="shared" si="120"/>
        <v>#REF!</v>
      </c>
      <c r="S574" s="917" t="e">
        <f>R574*C574</f>
        <v>#REF!</v>
      </c>
    </row>
    <row r="575" spans="1:19" ht="105" x14ac:dyDescent="0.25">
      <c r="A575" s="820">
        <v>21.6</v>
      </c>
      <c r="B575" s="826" t="s">
        <v>3485</v>
      </c>
      <c r="C575" s="1488"/>
      <c r="D575" s="867"/>
      <c r="E575" s="954"/>
      <c r="F575" s="954">
        <f>E575</f>
        <v>0</v>
      </c>
      <c r="G575" s="954">
        <f t="shared" si="114"/>
        <v>0</v>
      </c>
      <c r="H575" s="1371"/>
      <c r="I575" s="1371">
        <f>H575*2</f>
        <v>0</v>
      </c>
      <c r="J575" s="1371">
        <f>I575*C575</f>
        <v>0</v>
      </c>
      <c r="K575" s="960"/>
      <c r="L575" s="960">
        <f>K575*3</f>
        <v>0</v>
      </c>
      <c r="M575" s="960">
        <f>L575*C575</f>
        <v>0</v>
      </c>
      <c r="N575" s="823">
        <f>F575+I575+L575</f>
        <v>0</v>
      </c>
      <c r="O575" s="823">
        <f t="shared" si="115"/>
        <v>0</v>
      </c>
      <c r="P575" s="823"/>
      <c r="Q575" s="823">
        <f t="shared" si="116"/>
        <v>0</v>
      </c>
      <c r="R575" s="1390">
        <f>P575+N575</f>
        <v>0</v>
      </c>
      <c r="S575" s="823">
        <f>R575*C575</f>
        <v>0</v>
      </c>
    </row>
    <row r="576" spans="1:19" ht="39.950000000000003" customHeight="1" x14ac:dyDescent="0.25">
      <c r="A576" s="833"/>
      <c r="B576" s="821" t="s">
        <v>496</v>
      </c>
      <c r="C576" s="1488">
        <f>[1]Data!$K$889</f>
        <v>2195.98</v>
      </c>
      <c r="D576" s="867" t="s">
        <v>1200</v>
      </c>
      <c r="E576" s="954">
        <f>'SI 2 in 1 ALIYAR '!H873</f>
        <v>4</v>
      </c>
      <c r="F576" s="954">
        <f>E576</f>
        <v>4</v>
      </c>
      <c r="G576" s="954">
        <f t="shared" si="114"/>
        <v>8783.92</v>
      </c>
      <c r="H576" s="1371">
        <f>'PC 12 IN 1'!H815</f>
        <v>24</v>
      </c>
      <c r="I576" s="1371">
        <f>H576*2</f>
        <v>48</v>
      </c>
      <c r="J576" s="1371">
        <f>I576*C576</f>
        <v>105407.03999999999</v>
      </c>
      <c r="K576" s="960">
        <f>'4 IN 1 PCHC Aliyar'!H875</f>
        <v>8</v>
      </c>
      <c r="L576" s="960">
        <f>K576*3</f>
        <v>24</v>
      </c>
      <c r="M576" s="960">
        <f>L576*C576</f>
        <v>52703.519999999997</v>
      </c>
      <c r="N576" s="823">
        <f>F576+I576+L576</f>
        <v>76</v>
      </c>
      <c r="O576" s="823">
        <f t="shared" si="115"/>
        <v>166894.48000000001</v>
      </c>
      <c r="P576" s="823"/>
      <c r="Q576" s="823">
        <f t="shared" si="116"/>
        <v>0</v>
      </c>
      <c r="R576" s="1390">
        <f>P576+N576</f>
        <v>76</v>
      </c>
      <c r="S576" s="823">
        <f>R576*C576</f>
        <v>166894.48000000001</v>
      </c>
    </row>
    <row r="577" spans="1:19" hidden="1" x14ac:dyDescent="0.25">
      <c r="A577" s="900"/>
      <c r="B577" s="893" t="s">
        <v>3202</v>
      </c>
      <c r="C577" s="894" t="e">
        <f>#REF!</f>
        <v>#REF!</v>
      </c>
      <c r="D577" s="895" t="s">
        <v>1200</v>
      </c>
      <c r="E577" s="896"/>
      <c r="F577" s="896">
        <f t="shared" si="117"/>
        <v>0</v>
      </c>
      <c r="G577" s="896" t="e">
        <f t="shared" si="114"/>
        <v>#REF!</v>
      </c>
      <c r="H577" s="896"/>
      <c r="I577" s="896"/>
      <c r="J577" s="896" t="e">
        <f t="shared" si="118"/>
        <v>#REF!</v>
      </c>
      <c r="K577" s="896"/>
      <c r="L577" s="896"/>
      <c r="M577" s="896" t="e">
        <f t="shared" si="119"/>
        <v>#REF!</v>
      </c>
      <c r="N577" s="896" t="e">
        <f>#REF!+#REF!+K577+H577+F577</f>
        <v>#REF!</v>
      </c>
      <c r="O577" s="896" t="e">
        <f t="shared" si="115"/>
        <v>#REF!</v>
      </c>
      <c r="P577" s="896" t="e">
        <f>Develop!K466</f>
        <v>#REF!</v>
      </c>
      <c r="Q577" s="896" t="e">
        <f t="shared" si="116"/>
        <v>#REF!</v>
      </c>
      <c r="R577" s="896" t="e">
        <f t="shared" si="120"/>
        <v>#REF!</v>
      </c>
      <c r="S577" s="896" t="e">
        <f t="shared" ref="S577:S640" si="122">R577*C577</f>
        <v>#REF!</v>
      </c>
    </row>
    <row r="578" spans="1:19" hidden="1" x14ac:dyDescent="0.25">
      <c r="A578" s="833"/>
      <c r="B578" s="821" t="s">
        <v>3153</v>
      </c>
      <c r="C578" s="824" t="e">
        <f>#REF!</f>
        <v>#REF!</v>
      </c>
      <c r="D578" s="822"/>
      <c r="E578" s="823"/>
      <c r="F578" s="823">
        <f t="shared" si="117"/>
        <v>0</v>
      </c>
      <c r="G578" s="823" t="e">
        <f t="shared" si="114"/>
        <v>#REF!</v>
      </c>
      <c r="H578" s="823"/>
      <c r="I578" s="823"/>
      <c r="J578" s="823" t="e">
        <f t="shared" si="118"/>
        <v>#REF!</v>
      </c>
      <c r="K578" s="823"/>
      <c r="L578" s="823"/>
      <c r="M578" s="823" t="e">
        <f t="shared" si="119"/>
        <v>#REF!</v>
      </c>
      <c r="N578" s="823" t="e">
        <f>#REF!+#REF!+K578+H578+F578</f>
        <v>#REF!</v>
      </c>
      <c r="O578" s="823" t="e">
        <f t="shared" si="115"/>
        <v>#REF!</v>
      </c>
      <c r="P578" s="823" t="e">
        <f>Develop!K467</f>
        <v>#REF!</v>
      </c>
      <c r="Q578" s="823" t="e">
        <f t="shared" si="116"/>
        <v>#REF!</v>
      </c>
      <c r="R578" s="823" t="e">
        <f t="shared" si="120"/>
        <v>#REF!</v>
      </c>
      <c r="S578" s="823" t="e">
        <f t="shared" si="122"/>
        <v>#REF!</v>
      </c>
    </row>
    <row r="579" spans="1:19" hidden="1" x14ac:dyDescent="0.25">
      <c r="A579" s="823"/>
      <c r="B579" s="821" t="s">
        <v>1627</v>
      </c>
      <c r="C579" s="825" t="e">
        <f>ROUND(#REF!,2)</f>
        <v>#REF!</v>
      </c>
      <c r="D579" s="822" t="s">
        <v>1200</v>
      </c>
      <c r="E579" s="823"/>
      <c r="F579" s="823">
        <f t="shared" si="117"/>
        <v>0</v>
      </c>
      <c r="G579" s="823" t="e">
        <f t="shared" si="114"/>
        <v>#REF!</v>
      </c>
      <c r="H579" s="823"/>
      <c r="I579" s="823"/>
      <c r="J579" s="823" t="e">
        <f t="shared" si="118"/>
        <v>#REF!</v>
      </c>
      <c r="K579" s="823"/>
      <c r="L579" s="823"/>
      <c r="M579" s="823" t="e">
        <f t="shared" si="119"/>
        <v>#REF!</v>
      </c>
      <c r="N579" s="823" t="e">
        <f>#REF!+#REF!+K579+H579+F579</f>
        <v>#REF!</v>
      </c>
      <c r="O579" s="823" t="e">
        <f t="shared" si="115"/>
        <v>#REF!</v>
      </c>
      <c r="P579" s="823" t="e">
        <f>Develop!K468</f>
        <v>#REF!</v>
      </c>
      <c r="Q579" s="823" t="e">
        <f t="shared" si="116"/>
        <v>#REF!</v>
      </c>
      <c r="R579" s="823" t="e">
        <f t="shared" si="120"/>
        <v>#REF!</v>
      </c>
      <c r="S579" s="823" t="e">
        <f t="shared" si="122"/>
        <v>#REF!</v>
      </c>
    </row>
    <row r="580" spans="1:19" ht="78.75" hidden="1" x14ac:dyDescent="0.25">
      <c r="A580" s="823"/>
      <c r="B580" s="826" t="s">
        <v>3230</v>
      </c>
      <c r="C580" s="825"/>
      <c r="D580" s="822"/>
      <c r="E580" s="823"/>
      <c r="F580" s="823">
        <f t="shared" si="117"/>
        <v>0</v>
      </c>
      <c r="G580" s="823">
        <f t="shared" si="114"/>
        <v>0</v>
      </c>
      <c r="H580" s="823"/>
      <c r="I580" s="823"/>
      <c r="J580" s="823">
        <f t="shared" si="118"/>
        <v>0</v>
      </c>
      <c r="K580" s="823"/>
      <c r="L580" s="823"/>
      <c r="M580" s="823">
        <f t="shared" si="119"/>
        <v>0</v>
      </c>
      <c r="N580" s="823" t="e">
        <f>#REF!+#REF!+K580+H580+F580</f>
        <v>#REF!</v>
      </c>
      <c r="O580" s="823" t="e">
        <f t="shared" si="115"/>
        <v>#REF!</v>
      </c>
      <c r="P580" s="823" t="e">
        <f>Develop!K469</f>
        <v>#REF!</v>
      </c>
      <c r="Q580" s="823" t="e">
        <f t="shared" si="116"/>
        <v>#REF!</v>
      </c>
      <c r="R580" s="823" t="e">
        <f t="shared" si="120"/>
        <v>#REF!</v>
      </c>
      <c r="S580" s="823" t="e">
        <f t="shared" si="122"/>
        <v>#REF!</v>
      </c>
    </row>
    <row r="581" spans="1:19" hidden="1" x14ac:dyDescent="0.25">
      <c r="A581" s="823"/>
      <c r="B581" s="821" t="s">
        <v>1170</v>
      </c>
      <c r="C581" s="825" t="e">
        <f>#REF!</f>
        <v>#REF!</v>
      </c>
      <c r="D581" s="822" t="s">
        <v>1589</v>
      </c>
      <c r="E581" s="823"/>
      <c r="F581" s="823">
        <f t="shared" si="117"/>
        <v>0</v>
      </c>
      <c r="G581" s="823" t="e">
        <f t="shared" si="114"/>
        <v>#REF!</v>
      </c>
      <c r="H581" s="823"/>
      <c r="I581" s="823"/>
      <c r="J581" s="823" t="e">
        <f t="shared" si="118"/>
        <v>#REF!</v>
      </c>
      <c r="K581" s="823"/>
      <c r="L581" s="823"/>
      <c r="M581" s="823" t="e">
        <f t="shared" si="119"/>
        <v>#REF!</v>
      </c>
      <c r="N581" s="823" t="e">
        <f>#REF!+#REF!+K581+H581+F581</f>
        <v>#REF!</v>
      </c>
      <c r="O581" s="823" t="e">
        <f t="shared" si="115"/>
        <v>#REF!</v>
      </c>
      <c r="P581" s="823" t="e">
        <f>Develop!K470</f>
        <v>#REF!</v>
      </c>
      <c r="Q581" s="823" t="e">
        <f t="shared" si="116"/>
        <v>#REF!</v>
      </c>
      <c r="R581" s="823" t="e">
        <f t="shared" si="120"/>
        <v>#REF!</v>
      </c>
      <c r="S581" s="823" t="e">
        <f t="shared" si="122"/>
        <v>#REF!</v>
      </c>
    </row>
    <row r="582" spans="1:19" hidden="1" x14ac:dyDescent="0.25">
      <c r="A582" s="823"/>
      <c r="B582" s="821" t="s">
        <v>239</v>
      </c>
      <c r="C582" s="825"/>
      <c r="D582" s="822" t="s">
        <v>1589</v>
      </c>
      <c r="E582" s="823"/>
      <c r="F582" s="823">
        <f t="shared" si="117"/>
        <v>0</v>
      </c>
      <c r="G582" s="823">
        <f t="shared" si="114"/>
        <v>0</v>
      </c>
      <c r="H582" s="823"/>
      <c r="I582" s="823"/>
      <c r="J582" s="823">
        <f t="shared" si="118"/>
        <v>0</v>
      </c>
      <c r="K582" s="823"/>
      <c r="L582" s="823"/>
      <c r="M582" s="823">
        <f t="shared" si="119"/>
        <v>0</v>
      </c>
      <c r="N582" s="823" t="e">
        <f>#REF!+#REF!+K582+H582+F582</f>
        <v>#REF!</v>
      </c>
      <c r="O582" s="823" t="e">
        <f t="shared" si="115"/>
        <v>#REF!</v>
      </c>
      <c r="P582" s="823" t="e">
        <f>Develop!K471</f>
        <v>#REF!</v>
      </c>
      <c r="Q582" s="823" t="e">
        <f t="shared" si="116"/>
        <v>#REF!</v>
      </c>
      <c r="R582" s="823" t="e">
        <f t="shared" si="120"/>
        <v>#REF!</v>
      </c>
      <c r="S582" s="823" t="e">
        <f t="shared" si="122"/>
        <v>#REF!</v>
      </c>
    </row>
    <row r="583" spans="1:19" hidden="1" x14ac:dyDescent="0.25">
      <c r="A583" s="823"/>
      <c r="B583" s="821" t="s">
        <v>240</v>
      </c>
      <c r="C583" s="825" t="e">
        <f>#REF!</f>
        <v>#REF!</v>
      </c>
      <c r="D583" s="822" t="s">
        <v>1589</v>
      </c>
      <c r="E583" s="823"/>
      <c r="F583" s="823">
        <f t="shared" si="117"/>
        <v>0</v>
      </c>
      <c r="G583" s="823" t="e">
        <f t="shared" si="114"/>
        <v>#REF!</v>
      </c>
      <c r="H583" s="823"/>
      <c r="I583" s="823"/>
      <c r="J583" s="823" t="e">
        <f t="shared" si="118"/>
        <v>#REF!</v>
      </c>
      <c r="K583" s="823"/>
      <c r="L583" s="823"/>
      <c r="M583" s="823" t="e">
        <f t="shared" si="119"/>
        <v>#REF!</v>
      </c>
      <c r="N583" s="823" t="e">
        <f>#REF!+#REF!+K583+H583+F583</f>
        <v>#REF!</v>
      </c>
      <c r="O583" s="823" t="e">
        <f t="shared" si="115"/>
        <v>#REF!</v>
      </c>
      <c r="P583" s="823" t="e">
        <f>Develop!K472</f>
        <v>#REF!</v>
      </c>
      <c r="Q583" s="823" t="e">
        <f t="shared" si="116"/>
        <v>#REF!</v>
      </c>
      <c r="R583" s="823" t="e">
        <f t="shared" si="120"/>
        <v>#REF!</v>
      </c>
      <c r="S583" s="823" t="e">
        <f t="shared" si="122"/>
        <v>#REF!</v>
      </c>
    </row>
    <row r="584" spans="1:19" hidden="1" x14ac:dyDescent="0.25">
      <c r="A584" s="823"/>
      <c r="B584" s="821" t="s">
        <v>241</v>
      </c>
      <c r="C584" s="825" t="e">
        <f>#REF!</f>
        <v>#REF!</v>
      </c>
      <c r="D584" s="822" t="s">
        <v>1589</v>
      </c>
      <c r="E584" s="823"/>
      <c r="F584" s="823">
        <f t="shared" si="117"/>
        <v>0</v>
      </c>
      <c r="G584" s="823" t="e">
        <f t="shared" si="114"/>
        <v>#REF!</v>
      </c>
      <c r="H584" s="823"/>
      <c r="I584" s="823"/>
      <c r="J584" s="823" t="e">
        <f t="shared" si="118"/>
        <v>#REF!</v>
      </c>
      <c r="K584" s="823"/>
      <c r="L584" s="823"/>
      <c r="M584" s="823" t="e">
        <f t="shared" si="119"/>
        <v>#REF!</v>
      </c>
      <c r="N584" s="823" t="e">
        <f>#REF!+#REF!+K584+H584+F584</f>
        <v>#REF!</v>
      </c>
      <c r="O584" s="823" t="e">
        <f t="shared" si="115"/>
        <v>#REF!</v>
      </c>
      <c r="P584" s="823" t="e">
        <f>Develop!K473</f>
        <v>#REF!</v>
      </c>
      <c r="Q584" s="823" t="e">
        <f t="shared" si="116"/>
        <v>#REF!</v>
      </c>
      <c r="R584" s="823" t="e">
        <f t="shared" si="120"/>
        <v>#REF!</v>
      </c>
      <c r="S584" s="823" t="e">
        <f t="shared" si="122"/>
        <v>#REF!</v>
      </c>
    </row>
    <row r="585" spans="1:19" hidden="1" x14ac:dyDescent="0.25">
      <c r="A585" s="823"/>
      <c r="B585" s="821" t="s">
        <v>3223</v>
      </c>
      <c r="C585" s="825">
        <v>2203.2800000000002</v>
      </c>
      <c r="D585" s="822" t="s">
        <v>1589</v>
      </c>
      <c r="E585" s="823"/>
      <c r="F585" s="823">
        <f t="shared" si="117"/>
        <v>0</v>
      </c>
      <c r="G585" s="823">
        <f t="shared" si="114"/>
        <v>0</v>
      </c>
      <c r="H585" s="823"/>
      <c r="I585" s="823"/>
      <c r="J585" s="823">
        <f t="shared" si="118"/>
        <v>0</v>
      </c>
      <c r="K585" s="823"/>
      <c r="L585" s="823"/>
      <c r="M585" s="823">
        <f t="shared" si="119"/>
        <v>0</v>
      </c>
      <c r="N585" s="823" t="e">
        <f>#REF!+#REF!+K585+H585+F585</f>
        <v>#REF!</v>
      </c>
      <c r="O585" s="823" t="e">
        <f t="shared" si="115"/>
        <v>#REF!</v>
      </c>
      <c r="P585" s="823" t="e">
        <f>Develop!K474</f>
        <v>#REF!</v>
      </c>
      <c r="Q585" s="823" t="e">
        <f t="shared" si="116"/>
        <v>#REF!</v>
      </c>
      <c r="R585" s="823" t="e">
        <f t="shared" si="120"/>
        <v>#REF!</v>
      </c>
      <c r="S585" s="823" t="e">
        <f t="shared" si="122"/>
        <v>#REF!</v>
      </c>
    </row>
    <row r="586" spans="1:19" ht="76.5" hidden="1" x14ac:dyDescent="0.25">
      <c r="A586" s="834" t="s">
        <v>1469</v>
      </c>
      <c r="B586" s="821" t="s">
        <v>1122</v>
      </c>
      <c r="C586" s="825" t="e">
        <f>ROUND(#REF!,2)</f>
        <v>#REF!</v>
      </c>
      <c r="D586" s="822" t="s">
        <v>1941</v>
      </c>
      <c r="E586" s="823"/>
      <c r="F586" s="823">
        <f t="shared" si="117"/>
        <v>0</v>
      </c>
      <c r="G586" s="823" t="e">
        <f t="shared" ref="G586:G649" si="123">F586*C586</f>
        <v>#REF!</v>
      </c>
      <c r="H586" s="823"/>
      <c r="I586" s="823"/>
      <c r="J586" s="823" t="e">
        <f t="shared" si="118"/>
        <v>#REF!</v>
      </c>
      <c r="K586" s="823"/>
      <c r="L586" s="823"/>
      <c r="M586" s="823" t="e">
        <f t="shared" si="119"/>
        <v>#REF!</v>
      </c>
      <c r="N586" s="823" t="e">
        <f>#REF!+#REF!+K586+H586+F586</f>
        <v>#REF!</v>
      </c>
      <c r="O586" s="823" t="e">
        <f t="shared" ref="O586:O636" si="124">N586*C586</f>
        <v>#REF!</v>
      </c>
      <c r="P586" s="823" t="e">
        <f>Develop!K475</f>
        <v>#REF!</v>
      </c>
      <c r="Q586" s="823" t="e">
        <f t="shared" ref="Q586:Q636" si="125">P586*C586</f>
        <v>#REF!</v>
      </c>
      <c r="R586" s="823" t="e">
        <f t="shared" si="120"/>
        <v>#REF!</v>
      </c>
      <c r="S586" s="823" t="e">
        <f t="shared" si="122"/>
        <v>#REF!</v>
      </c>
    </row>
    <row r="587" spans="1:19" ht="102" hidden="1" x14ac:dyDescent="0.25">
      <c r="A587" s="834"/>
      <c r="B587" s="821" t="s">
        <v>1312</v>
      </c>
      <c r="C587" s="824" t="e">
        <f>ROUND(#REF!,2)</f>
        <v>#REF!</v>
      </c>
      <c r="D587" s="822" t="s">
        <v>1941</v>
      </c>
      <c r="E587" s="823"/>
      <c r="F587" s="823">
        <f t="shared" ref="F587:F635" si="126">E587*8</f>
        <v>0</v>
      </c>
      <c r="G587" s="823" t="e">
        <f t="shared" si="123"/>
        <v>#REF!</v>
      </c>
      <c r="H587" s="823"/>
      <c r="I587" s="823"/>
      <c r="J587" s="823" t="e">
        <f t="shared" ref="J587:J635" si="127">H587*C587</f>
        <v>#REF!</v>
      </c>
      <c r="K587" s="823"/>
      <c r="L587" s="823"/>
      <c r="M587" s="823" t="e">
        <f t="shared" ref="M587:M635" si="128">K587*C587</f>
        <v>#REF!</v>
      </c>
      <c r="N587" s="823" t="e">
        <f>#REF!+#REF!+K587+H587+F587</f>
        <v>#REF!</v>
      </c>
      <c r="O587" s="823" t="e">
        <f t="shared" si="124"/>
        <v>#REF!</v>
      </c>
      <c r="P587" s="823" t="e">
        <f>Develop!K476</f>
        <v>#REF!</v>
      </c>
      <c r="Q587" s="823" t="e">
        <f t="shared" si="125"/>
        <v>#REF!</v>
      </c>
      <c r="R587" s="823" t="e">
        <f t="shared" ref="R587:R635" si="129">N587+P587</f>
        <v>#REF!</v>
      </c>
      <c r="S587" s="823" t="e">
        <f t="shared" si="122"/>
        <v>#REF!</v>
      </c>
    </row>
    <row r="588" spans="1:19" ht="76.5" hidden="1" x14ac:dyDescent="0.25">
      <c r="A588" s="820">
        <v>22.8</v>
      </c>
      <c r="B588" s="821" t="s">
        <v>1692</v>
      </c>
      <c r="C588" s="825"/>
      <c r="D588" s="822"/>
      <c r="E588" s="823"/>
      <c r="F588" s="823">
        <f t="shared" si="126"/>
        <v>0</v>
      </c>
      <c r="G588" s="823">
        <f t="shared" si="123"/>
        <v>0</v>
      </c>
      <c r="H588" s="823"/>
      <c r="I588" s="823"/>
      <c r="J588" s="823">
        <f t="shared" si="127"/>
        <v>0</v>
      </c>
      <c r="K588" s="823"/>
      <c r="L588" s="823"/>
      <c r="M588" s="823">
        <f t="shared" si="128"/>
        <v>0</v>
      </c>
      <c r="N588" s="823" t="e">
        <f>#REF!+#REF!+K588+H588+F588</f>
        <v>#REF!</v>
      </c>
      <c r="O588" s="823" t="e">
        <f t="shared" si="124"/>
        <v>#REF!</v>
      </c>
      <c r="P588" s="823" t="e">
        <f>Develop!K477</f>
        <v>#REF!</v>
      </c>
      <c r="Q588" s="823" t="e">
        <f t="shared" si="125"/>
        <v>#REF!</v>
      </c>
      <c r="R588" s="823" t="e">
        <f t="shared" si="129"/>
        <v>#REF!</v>
      </c>
      <c r="S588" s="823" t="e">
        <f t="shared" si="122"/>
        <v>#REF!</v>
      </c>
    </row>
    <row r="589" spans="1:19" hidden="1" x14ac:dyDescent="0.25">
      <c r="A589" s="834"/>
      <c r="B589" s="821" t="s">
        <v>1693</v>
      </c>
      <c r="C589" s="825" t="e">
        <f>ROUND(#REF!,2)</f>
        <v>#REF!</v>
      </c>
      <c r="D589" s="822" t="s">
        <v>1941</v>
      </c>
      <c r="E589" s="823"/>
      <c r="F589" s="823">
        <f t="shared" si="126"/>
        <v>0</v>
      </c>
      <c r="G589" s="823" t="e">
        <f t="shared" si="123"/>
        <v>#REF!</v>
      </c>
      <c r="H589" s="823"/>
      <c r="I589" s="823"/>
      <c r="J589" s="823" t="e">
        <f t="shared" si="127"/>
        <v>#REF!</v>
      </c>
      <c r="K589" s="823"/>
      <c r="L589" s="823"/>
      <c r="M589" s="823" t="e">
        <f t="shared" si="128"/>
        <v>#REF!</v>
      </c>
      <c r="N589" s="823" t="e">
        <f>#REF!+#REF!+K589+H589+F589</f>
        <v>#REF!</v>
      </c>
      <c r="O589" s="823" t="e">
        <f t="shared" si="124"/>
        <v>#REF!</v>
      </c>
      <c r="P589" s="823" t="e">
        <f>Develop!K478</f>
        <v>#REF!</v>
      </c>
      <c r="Q589" s="823" t="e">
        <f t="shared" si="125"/>
        <v>#REF!</v>
      </c>
      <c r="R589" s="823" t="e">
        <f t="shared" si="129"/>
        <v>#REF!</v>
      </c>
      <c r="S589" s="823" t="e">
        <f t="shared" si="122"/>
        <v>#REF!</v>
      </c>
    </row>
    <row r="590" spans="1:19" hidden="1" x14ac:dyDescent="0.25">
      <c r="A590" s="834"/>
      <c r="B590" s="821" t="s">
        <v>609</v>
      </c>
      <c r="C590" s="825" t="e">
        <f>ROUND(#REF!,2)</f>
        <v>#REF!</v>
      </c>
      <c r="D590" s="822" t="s">
        <v>1941</v>
      </c>
      <c r="E590" s="823"/>
      <c r="F590" s="823">
        <f t="shared" si="126"/>
        <v>0</v>
      </c>
      <c r="G590" s="823" t="e">
        <f t="shared" si="123"/>
        <v>#REF!</v>
      </c>
      <c r="H590" s="823"/>
      <c r="I590" s="823"/>
      <c r="J590" s="823" t="e">
        <f t="shared" si="127"/>
        <v>#REF!</v>
      </c>
      <c r="K590" s="823"/>
      <c r="L590" s="823"/>
      <c r="M590" s="823" t="e">
        <f t="shared" si="128"/>
        <v>#REF!</v>
      </c>
      <c r="N590" s="823" t="e">
        <f>#REF!+#REF!+K590+H590+F590</f>
        <v>#REF!</v>
      </c>
      <c r="O590" s="823" t="e">
        <f t="shared" si="124"/>
        <v>#REF!</v>
      </c>
      <c r="P590" s="823" t="e">
        <f>Develop!K479</f>
        <v>#REF!</v>
      </c>
      <c r="Q590" s="823" t="e">
        <f t="shared" si="125"/>
        <v>#REF!</v>
      </c>
      <c r="R590" s="823" t="e">
        <f t="shared" si="129"/>
        <v>#REF!</v>
      </c>
      <c r="S590" s="823" t="e">
        <f t="shared" si="122"/>
        <v>#REF!</v>
      </c>
    </row>
    <row r="591" spans="1:19" hidden="1" x14ac:dyDescent="0.25">
      <c r="A591" s="917"/>
      <c r="B591" s="914" t="s">
        <v>197</v>
      </c>
      <c r="C591" s="915"/>
      <c r="D591" s="916" t="s">
        <v>1941</v>
      </c>
      <c r="E591" s="917"/>
      <c r="F591" s="917">
        <f t="shared" si="126"/>
        <v>0</v>
      </c>
      <c r="G591" s="917">
        <f t="shared" si="123"/>
        <v>0</v>
      </c>
      <c r="H591" s="917"/>
      <c r="I591" s="917"/>
      <c r="J591" s="917">
        <f t="shared" si="127"/>
        <v>0</v>
      </c>
      <c r="K591" s="917"/>
      <c r="L591" s="917"/>
      <c r="M591" s="917">
        <f t="shared" si="128"/>
        <v>0</v>
      </c>
      <c r="N591" s="917" t="e">
        <f>#REF!+#REF!+K591+H591+F591</f>
        <v>#REF!</v>
      </c>
      <c r="O591" s="917" t="e">
        <f t="shared" si="124"/>
        <v>#REF!</v>
      </c>
      <c r="P591" s="917" t="e">
        <f>Develop!K480</f>
        <v>#REF!</v>
      </c>
      <c r="Q591" s="917" t="e">
        <f t="shared" si="125"/>
        <v>#REF!</v>
      </c>
      <c r="R591" s="917" t="e">
        <f t="shared" si="129"/>
        <v>#REF!</v>
      </c>
      <c r="S591" s="917" t="e">
        <f t="shared" si="122"/>
        <v>#REF!</v>
      </c>
    </row>
    <row r="592" spans="1:19" ht="39.950000000000003" customHeight="1" x14ac:dyDescent="0.25">
      <c r="A592" s="825"/>
      <c r="B592" s="826" t="s">
        <v>3146</v>
      </c>
      <c r="C592" s="1488"/>
      <c r="D592" s="867"/>
      <c r="E592" s="954"/>
      <c r="F592" s="954">
        <f>E592</f>
        <v>0</v>
      </c>
      <c r="G592" s="954">
        <f t="shared" si="123"/>
        <v>0</v>
      </c>
      <c r="H592" s="1371"/>
      <c r="I592" s="1371">
        <f>H592*2</f>
        <v>0</v>
      </c>
      <c r="J592" s="1371">
        <f>I592*C592</f>
        <v>0</v>
      </c>
      <c r="K592" s="960"/>
      <c r="L592" s="960">
        <f>K592*3</f>
        <v>0</v>
      </c>
      <c r="M592" s="960">
        <f>L592*C592</f>
        <v>0</v>
      </c>
      <c r="N592" s="823">
        <f>F592+I592+L592</f>
        <v>0</v>
      </c>
      <c r="O592" s="823">
        <f t="shared" si="124"/>
        <v>0</v>
      </c>
      <c r="P592" s="823"/>
      <c r="Q592" s="823">
        <f t="shared" si="125"/>
        <v>0</v>
      </c>
      <c r="R592" s="1390">
        <f>P592+N592</f>
        <v>0</v>
      </c>
      <c r="S592" s="823">
        <f t="shared" si="122"/>
        <v>0</v>
      </c>
    </row>
    <row r="593" spans="1:19" ht="39.950000000000003" customHeight="1" x14ac:dyDescent="0.25">
      <c r="A593" s="825"/>
      <c r="B593" s="821" t="s">
        <v>3145</v>
      </c>
      <c r="C593" s="1488">
        <f>[1]Data!$K$2827</f>
        <v>5552.86</v>
      </c>
      <c r="D593" s="867" t="s">
        <v>1941</v>
      </c>
      <c r="E593" s="954">
        <f>'SI 2 in 1 ALIYAR '!H1047</f>
        <v>3.69</v>
      </c>
      <c r="F593" s="954">
        <f>E593</f>
        <v>3.69</v>
      </c>
      <c r="G593" s="954">
        <f t="shared" si="123"/>
        <v>20490.05</v>
      </c>
      <c r="H593" s="1371">
        <f>'PC 12 IN 1'!H819</f>
        <v>22.2</v>
      </c>
      <c r="I593" s="1371">
        <f>H593*2</f>
        <v>44.4</v>
      </c>
      <c r="J593" s="1371">
        <f>I593*C593</f>
        <v>246546.98</v>
      </c>
      <c r="K593" s="960">
        <f>'4 IN 1 PCHC Aliyar'!H1031</f>
        <v>7.38</v>
      </c>
      <c r="L593" s="960">
        <f>K593*3</f>
        <v>22.14</v>
      </c>
      <c r="M593" s="960">
        <f>L593*C593</f>
        <v>122940.32</v>
      </c>
      <c r="N593" s="823">
        <f>F593+I593+L593</f>
        <v>70.23</v>
      </c>
      <c r="O593" s="823">
        <f t="shared" si="124"/>
        <v>389977.36</v>
      </c>
      <c r="P593" s="823"/>
      <c r="Q593" s="823">
        <f t="shared" si="125"/>
        <v>0</v>
      </c>
      <c r="R593" s="1390">
        <f>P593+N593</f>
        <v>70.23</v>
      </c>
      <c r="S593" s="823">
        <f t="shared" si="122"/>
        <v>389977.36</v>
      </c>
    </row>
    <row r="594" spans="1:19" hidden="1" x14ac:dyDescent="0.25">
      <c r="A594" s="896"/>
      <c r="B594" s="893" t="s">
        <v>3092</v>
      </c>
      <c r="C594" s="897"/>
      <c r="D594" s="895"/>
      <c r="E594" s="896"/>
      <c r="F594" s="896">
        <f t="shared" si="126"/>
        <v>0</v>
      </c>
      <c r="G594" s="896">
        <f t="shared" si="123"/>
        <v>0</v>
      </c>
      <c r="H594" s="896"/>
      <c r="I594" s="896"/>
      <c r="J594" s="896">
        <f t="shared" si="127"/>
        <v>0</v>
      </c>
      <c r="K594" s="896"/>
      <c r="L594" s="896"/>
      <c r="M594" s="896">
        <f t="shared" si="128"/>
        <v>0</v>
      </c>
      <c r="N594" s="896" t="e">
        <f>#REF!+#REF!+K594+H594+F594</f>
        <v>#REF!</v>
      </c>
      <c r="O594" s="896" t="e">
        <f t="shared" si="124"/>
        <v>#REF!</v>
      </c>
      <c r="P594" s="896" t="e">
        <f>Develop!K483</f>
        <v>#REF!</v>
      </c>
      <c r="Q594" s="896" t="e">
        <f t="shared" si="125"/>
        <v>#REF!</v>
      </c>
      <c r="R594" s="896" t="e">
        <f t="shared" si="129"/>
        <v>#REF!</v>
      </c>
      <c r="S594" s="896" t="e">
        <f t="shared" si="122"/>
        <v>#REF!</v>
      </c>
    </row>
    <row r="595" spans="1:19" ht="51" hidden="1" x14ac:dyDescent="0.25">
      <c r="A595" s="823"/>
      <c r="B595" s="821" t="s">
        <v>3109</v>
      </c>
      <c r="C595" s="825" t="e">
        <f>#REF!</f>
        <v>#REF!</v>
      </c>
      <c r="D595" s="822" t="s">
        <v>1941</v>
      </c>
      <c r="E595" s="823"/>
      <c r="F595" s="823">
        <f t="shared" si="126"/>
        <v>0</v>
      </c>
      <c r="G595" s="823" t="e">
        <f t="shared" si="123"/>
        <v>#REF!</v>
      </c>
      <c r="H595" s="823"/>
      <c r="I595" s="823"/>
      <c r="J595" s="823" t="e">
        <f t="shared" si="127"/>
        <v>#REF!</v>
      </c>
      <c r="K595" s="823"/>
      <c r="L595" s="823"/>
      <c r="M595" s="823" t="e">
        <f t="shared" si="128"/>
        <v>#REF!</v>
      </c>
      <c r="N595" s="823" t="e">
        <f>#REF!+#REF!+K595+H595+F595</f>
        <v>#REF!</v>
      </c>
      <c r="O595" s="823" t="e">
        <f t="shared" si="124"/>
        <v>#REF!</v>
      </c>
      <c r="P595" s="823" t="e">
        <f>Develop!K484</f>
        <v>#REF!</v>
      </c>
      <c r="Q595" s="823" t="e">
        <f t="shared" si="125"/>
        <v>#REF!</v>
      </c>
      <c r="R595" s="823" t="e">
        <f t="shared" si="129"/>
        <v>#REF!</v>
      </c>
      <c r="S595" s="823" t="e">
        <f t="shared" si="122"/>
        <v>#REF!</v>
      </c>
    </row>
    <row r="596" spans="1:19" ht="51" hidden="1" x14ac:dyDescent="0.25">
      <c r="A596" s="823"/>
      <c r="B596" s="821" t="s">
        <v>3102</v>
      </c>
      <c r="C596" s="825" t="e">
        <f>#REF!</f>
        <v>#REF!</v>
      </c>
      <c r="D596" s="822"/>
      <c r="E596" s="823"/>
      <c r="F596" s="823">
        <f t="shared" si="126"/>
        <v>0</v>
      </c>
      <c r="G596" s="823" t="e">
        <f t="shared" si="123"/>
        <v>#REF!</v>
      </c>
      <c r="H596" s="823"/>
      <c r="I596" s="823"/>
      <c r="J596" s="823" t="e">
        <f t="shared" si="127"/>
        <v>#REF!</v>
      </c>
      <c r="K596" s="823"/>
      <c r="L596" s="823"/>
      <c r="M596" s="823" t="e">
        <f t="shared" si="128"/>
        <v>#REF!</v>
      </c>
      <c r="N596" s="823" t="e">
        <f>#REF!+#REF!+K596+H596+F596</f>
        <v>#REF!</v>
      </c>
      <c r="O596" s="823" t="e">
        <f t="shared" si="124"/>
        <v>#REF!</v>
      </c>
      <c r="P596" s="823" t="e">
        <f>Develop!K485</f>
        <v>#REF!</v>
      </c>
      <c r="Q596" s="823" t="e">
        <f t="shared" si="125"/>
        <v>#REF!</v>
      </c>
      <c r="R596" s="823" t="e">
        <f t="shared" si="129"/>
        <v>#REF!</v>
      </c>
      <c r="S596" s="823" t="e">
        <f t="shared" si="122"/>
        <v>#REF!</v>
      </c>
    </row>
    <row r="597" spans="1:19" hidden="1" x14ac:dyDescent="0.25">
      <c r="A597" s="823"/>
      <c r="B597" s="821" t="s">
        <v>3110</v>
      </c>
      <c r="C597" s="825"/>
      <c r="D597" s="822"/>
      <c r="E597" s="823"/>
      <c r="F597" s="823">
        <f t="shared" si="126"/>
        <v>0</v>
      </c>
      <c r="G597" s="823">
        <f t="shared" si="123"/>
        <v>0</v>
      </c>
      <c r="H597" s="823"/>
      <c r="I597" s="823"/>
      <c r="J597" s="823">
        <f t="shared" si="127"/>
        <v>0</v>
      </c>
      <c r="K597" s="823"/>
      <c r="L597" s="823"/>
      <c r="M597" s="823">
        <f t="shared" si="128"/>
        <v>0</v>
      </c>
      <c r="N597" s="823" t="e">
        <f>#REF!+#REF!+K597+H597+F597</f>
        <v>#REF!</v>
      </c>
      <c r="O597" s="823" t="e">
        <f t="shared" si="124"/>
        <v>#REF!</v>
      </c>
      <c r="P597" s="823" t="e">
        <f>Develop!K486</f>
        <v>#REF!</v>
      </c>
      <c r="Q597" s="823" t="e">
        <f t="shared" si="125"/>
        <v>#REF!</v>
      </c>
      <c r="R597" s="823" t="e">
        <f t="shared" si="129"/>
        <v>#REF!</v>
      </c>
      <c r="S597" s="823" t="e">
        <f t="shared" si="122"/>
        <v>#REF!</v>
      </c>
    </row>
    <row r="598" spans="1:19" ht="76.5" hidden="1" x14ac:dyDescent="0.25">
      <c r="A598" s="823"/>
      <c r="B598" s="821" t="s">
        <v>3393</v>
      </c>
      <c r="C598" s="825" t="e">
        <f>#REF!</f>
        <v>#REF!</v>
      </c>
      <c r="D598" s="849" t="s">
        <v>1941</v>
      </c>
      <c r="E598" s="823"/>
      <c r="F598" s="823">
        <f t="shared" si="126"/>
        <v>0</v>
      </c>
      <c r="G598" s="823" t="e">
        <f t="shared" si="123"/>
        <v>#REF!</v>
      </c>
      <c r="H598" s="823"/>
      <c r="I598" s="823"/>
      <c r="J598" s="823" t="e">
        <f t="shared" si="127"/>
        <v>#REF!</v>
      </c>
      <c r="K598" s="823"/>
      <c r="L598" s="823"/>
      <c r="M598" s="823" t="e">
        <f t="shared" si="128"/>
        <v>#REF!</v>
      </c>
      <c r="N598" s="823" t="e">
        <f>#REF!+#REF!+K598+H598+F598</f>
        <v>#REF!</v>
      </c>
      <c r="O598" s="823" t="e">
        <f t="shared" si="124"/>
        <v>#REF!</v>
      </c>
      <c r="P598" s="823" t="e">
        <f>Develop!K487</f>
        <v>#REF!</v>
      </c>
      <c r="Q598" s="823" t="e">
        <f t="shared" si="125"/>
        <v>#REF!</v>
      </c>
      <c r="R598" s="823" t="e">
        <f t="shared" si="129"/>
        <v>#REF!</v>
      </c>
      <c r="S598" s="823" t="e">
        <f t="shared" si="122"/>
        <v>#REF!</v>
      </c>
    </row>
    <row r="599" spans="1:19" ht="51" hidden="1" x14ac:dyDescent="0.25">
      <c r="A599" s="823"/>
      <c r="B599" s="821" t="s">
        <v>3392</v>
      </c>
      <c r="C599" s="825" t="e">
        <f>#REF!</f>
        <v>#REF!</v>
      </c>
      <c r="D599" s="822" t="s">
        <v>1941</v>
      </c>
      <c r="E599" s="823"/>
      <c r="F599" s="823">
        <f t="shared" si="126"/>
        <v>0</v>
      </c>
      <c r="G599" s="823" t="e">
        <f t="shared" si="123"/>
        <v>#REF!</v>
      </c>
      <c r="H599" s="823"/>
      <c r="I599" s="823"/>
      <c r="J599" s="823" t="e">
        <f t="shared" si="127"/>
        <v>#REF!</v>
      </c>
      <c r="K599" s="823"/>
      <c r="L599" s="823"/>
      <c r="M599" s="823" t="e">
        <f t="shared" si="128"/>
        <v>#REF!</v>
      </c>
      <c r="N599" s="823" t="e">
        <f>#REF!+#REF!+K599+H599+F599</f>
        <v>#REF!</v>
      </c>
      <c r="O599" s="823" t="e">
        <f t="shared" si="124"/>
        <v>#REF!</v>
      </c>
      <c r="P599" s="823" t="e">
        <f>Develop!K488</f>
        <v>#REF!</v>
      </c>
      <c r="Q599" s="823" t="e">
        <f t="shared" si="125"/>
        <v>#REF!</v>
      </c>
      <c r="R599" s="823" t="e">
        <f t="shared" si="129"/>
        <v>#REF!</v>
      </c>
      <c r="S599" s="823" t="e">
        <f t="shared" si="122"/>
        <v>#REF!</v>
      </c>
    </row>
    <row r="600" spans="1:19" ht="51" hidden="1" x14ac:dyDescent="0.25">
      <c r="A600" s="823"/>
      <c r="B600" s="821" t="s">
        <v>3504</v>
      </c>
      <c r="C600" s="825" t="e">
        <f>#REF!</f>
        <v>#REF!</v>
      </c>
      <c r="D600" s="822" t="s">
        <v>1941</v>
      </c>
      <c r="E600" s="823"/>
      <c r="F600" s="823">
        <f t="shared" si="126"/>
        <v>0</v>
      </c>
      <c r="G600" s="823" t="e">
        <f t="shared" si="123"/>
        <v>#REF!</v>
      </c>
      <c r="H600" s="823"/>
      <c r="I600" s="823"/>
      <c r="J600" s="823" t="e">
        <f t="shared" si="127"/>
        <v>#REF!</v>
      </c>
      <c r="K600" s="823"/>
      <c r="L600" s="823"/>
      <c r="M600" s="823" t="e">
        <f t="shared" si="128"/>
        <v>#REF!</v>
      </c>
      <c r="N600" s="823" t="e">
        <f>#REF!+#REF!+K600+H600+F600</f>
        <v>#REF!</v>
      </c>
      <c r="O600" s="823" t="e">
        <f t="shared" si="124"/>
        <v>#REF!</v>
      </c>
      <c r="P600" s="823" t="e">
        <f>Develop!K489</f>
        <v>#REF!</v>
      </c>
      <c r="Q600" s="823" t="e">
        <f t="shared" si="125"/>
        <v>#REF!</v>
      </c>
      <c r="R600" s="823" t="e">
        <f t="shared" si="129"/>
        <v>#REF!</v>
      </c>
      <c r="S600" s="823" t="e">
        <f t="shared" si="122"/>
        <v>#REF!</v>
      </c>
    </row>
    <row r="601" spans="1:19" ht="78" hidden="1" x14ac:dyDescent="0.25">
      <c r="A601" s="823"/>
      <c r="B601" s="836" t="s">
        <v>3544</v>
      </c>
      <c r="C601" s="825" t="e">
        <f>#REF!</f>
        <v>#REF!</v>
      </c>
      <c r="D601" s="822" t="s">
        <v>1941</v>
      </c>
      <c r="E601" s="823"/>
      <c r="F601" s="823">
        <f t="shared" si="126"/>
        <v>0</v>
      </c>
      <c r="G601" s="823" t="e">
        <f t="shared" si="123"/>
        <v>#REF!</v>
      </c>
      <c r="H601" s="823"/>
      <c r="I601" s="823"/>
      <c r="J601" s="823" t="e">
        <f t="shared" si="127"/>
        <v>#REF!</v>
      </c>
      <c r="K601" s="823"/>
      <c r="L601" s="823"/>
      <c r="M601" s="823" t="e">
        <f t="shared" si="128"/>
        <v>#REF!</v>
      </c>
      <c r="N601" s="823" t="e">
        <f>#REF!+#REF!+K601+H601+F601</f>
        <v>#REF!</v>
      </c>
      <c r="O601" s="823" t="e">
        <f t="shared" si="124"/>
        <v>#REF!</v>
      </c>
      <c r="P601" s="823" t="e">
        <f>Develop!K490</f>
        <v>#REF!</v>
      </c>
      <c r="Q601" s="823" t="e">
        <f t="shared" si="125"/>
        <v>#REF!</v>
      </c>
      <c r="R601" s="823" t="e">
        <f t="shared" si="129"/>
        <v>#REF!</v>
      </c>
      <c r="S601" s="823" t="e">
        <f t="shared" si="122"/>
        <v>#REF!</v>
      </c>
    </row>
    <row r="602" spans="1:19" ht="52.5" hidden="1" x14ac:dyDescent="0.25">
      <c r="A602" s="917"/>
      <c r="B602" s="934" t="s">
        <v>3545</v>
      </c>
      <c r="C602" s="915" t="e">
        <f>#REF!</f>
        <v>#REF!</v>
      </c>
      <c r="D602" s="916" t="s">
        <v>1941</v>
      </c>
      <c r="E602" s="917"/>
      <c r="F602" s="917">
        <f t="shared" si="126"/>
        <v>0</v>
      </c>
      <c r="G602" s="917" t="e">
        <f t="shared" si="123"/>
        <v>#REF!</v>
      </c>
      <c r="H602" s="917"/>
      <c r="I602" s="917"/>
      <c r="J602" s="917" t="e">
        <f t="shared" si="127"/>
        <v>#REF!</v>
      </c>
      <c r="K602" s="917"/>
      <c r="L602" s="917"/>
      <c r="M602" s="917" t="e">
        <f t="shared" si="128"/>
        <v>#REF!</v>
      </c>
      <c r="N602" s="917" t="e">
        <f>#REF!+#REF!+K602+H602+F602</f>
        <v>#REF!</v>
      </c>
      <c r="O602" s="917" t="e">
        <f t="shared" si="124"/>
        <v>#REF!</v>
      </c>
      <c r="P602" s="917" t="e">
        <f>Develop!K491</f>
        <v>#REF!</v>
      </c>
      <c r="Q602" s="917" t="e">
        <f t="shared" si="125"/>
        <v>#REF!</v>
      </c>
      <c r="R602" s="917" t="e">
        <f t="shared" si="129"/>
        <v>#REF!</v>
      </c>
      <c r="S602" s="917" t="e">
        <f t="shared" si="122"/>
        <v>#REF!</v>
      </c>
    </row>
    <row r="603" spans="1:19" ht="100.5" customHeight="1" x14ac:dyDescent="0.25">
      <c r="A603" s="825"/>
      <c r="B603" s="821" t="s">
        <v>3147</v>
      </c>
      <c r="C603" s="1488">
        <f>[1]Data!$K$1066</f>
        <v>3263.68</v>
      </c>
      <c r="D603" s="867" t="s">
        <v>1941</v>
      </c>
      <c r="E603" s="954">
        <f>'SI 2 in 1 ALIYAR '!H876</f>
        <v>6.56</v>
      </c>
      <c r="F603" s="954">
        <f>E603</f>
        <v>6.56</v>
      </c>
      <c r="G603" s="954">
        <f>F603*C603</f>
        <v>21409.74</v>
      </c>
      <c r="H603" s="1371">
        <f>'PC 12 IN 1'!H823</f>
        <v>39.4</v>
      </c>
      <c r="I603" s="1371">
        <f>H603*2</f>
        <v>78.8</v>
      </c>
      <c r="J603" s="1371">
        <f>I603*C603</f>
        <v>257177.98</v>
      </c>
      <c r="K603" s="960">
        <f>'4 IN 1 PCHC Aliyar'!G881</f>
        <v>13.2</v>
      </c>
      <c r="L603" s="960">
        <f>K603*3</f>
        <v>39.6</v>
      </c>
      <c r="M603" s="960">
        <f>L603*C603</f>
        <v>129241.73</v>
      </c>
      <c r="N603" s="823">
        <f>F603+I603+L603</f>
        <v>124.96</v>
      </c>
      <c r="O603" s="823">
        <f>N603*C603</f>
        <v>407829.45</v>
      </c>
      <c r="P603" s="823"/>
      <c r="Q603" s="823">
        <f>P603*C603</f>
        <v>0</v>
      </c>
      <c r="R603" s="1390">
        <f>P603+N603</f>
        <v>124.96</v>
      </c>
      <c r="S603" s="823">
        <f>R603*C603</f>
        <v>407829.45</v>
      </c>
    </row>
    <row r="604" spans="1:19" ht="76.5" hidden="1" x14ac:dyDescent="0.25">
      <c r="A604" s="896"/>
      <c r="B604" s="893" t="s">
        <v>3150</v>
      </c>
      <c r="C604" s="894" t="e">
        <f>#REF!</f>
        <v>#REF!</v>
      </c>
      <c r="D604" s="895" t="s">
        <v>1941</v>
      </c>
      <c r="E604" s="896"/>
      <c r="F604" s="896">
        <f t="shared" si="126"/>
        <v>0</v>
      </c>
      <c r="G604" s="896" t="e">
        <f t="shared" si="123"/>
        <v>#REF!</v>
      </c>
      <c r="H604" s="896"/>
      <c r="I604" s="896"/>
      <c r="J604" s="896" t="e">
        <f t="shared" si="127"/>
        <v>#REF!</v>
      </c>
      <c r="K604" s="896"/>
      <c r="L604" s="896"/>
      <c r="M604" s="896" t="e">
        <f t="shared" si="128"/>
        <v>#REF!</v>
      </c>
      <c r="N604" s="896" t="e">
        <f>#REF!+#REF!+K604+H604+F604</f>
        <v>#REF!</v>
      </c>
      <c r="O604" s="896" t="e">
        <f t="shared" si="124"/>
        <v>#REF!</v>
      </c>
      <c r="P604" s="896" t="e">
        <f>Develop!K493</f>
        <v>#REF!</v>
      </c>
      <c r="Q604" s="896" t="e">
        <f t="shared" si="125"/>
        <v>#REF!</v>
      </c>
      <c r="R604" s="896" t="e">
        <f t="shared" si="129"/>
        <v>#REF!</v>
      </c>
      <c r="S604" s="896" t="e">
        <f t="shared" si="122"/>
        <v>#REF!</v>
      </c>
    </row>
    <row r="605" spans="1:19" ht="76.5" hidden="1" x14ac:dyDescent="0.25">
      <c r="A605" s="823"/>
      <c r="B605" s="821" t="s">
        <v>3257</v>
      </c>
      <c r="C605" s="825" t="e">
        <f>#REF!</f>
        <v>#REF!</v>
      </c>
      <c r="D605" s="822" t="s">
        <v>1941</v>
      </c>
      <c r="E605" s="823"/>
      <c r="F605" s="823">
        <f t="shared" si="126"/>
        <v>0</v>
      </c>
      <c r="G605" s="823" t="e">
        <f t="shared" si="123"/>
        <v>#REF!</v>
      </c>
      <c r="H605" s="823"/>
      <c r="I605" s="823"/>
      <c r="J605" s="823" t="e">
        <f t="shared" si="127"/>
        <v>#REF!</v>
      </c>
      <c r="K605" s="823"/>
      <c r="L605" s="823"/>
      <c r="M605" s="823" t="e">
        <f t="shared" si="128"/>
        <v>#REF!</v>
      </c>
      <c r="N605" s="823" t="e">
        <f>#REF!+#REF!+K605+H605+F605</f>
        <v>#REF!</v>
      </c>
      <c r="O605" s="823" t="e">
        <f t="shared" si="124"/>
        <v>#REF!</v>
      </c>
      <c r="P605" s="823" t="e">
        <f>Develop!K494</f>
        <v>#REF!</v>
      </c>
      <c r="Q605" s="823" t="e">
        <f t="shared" si="125"/>
        <v>#REF!</v>
      </c>
      <c r="R605" s="823" t="e">
        <f t="shared" si="129"/>
        <v>#REF!</v>
      </c>
      <c r="S605" s="823" t="e">
        <f t="shared" si="122"/>
        <v>#REF!</v>
      </c>
    </row>
    <row r="606" spans="1:19" ht="76.5" hidden="1" x14ac:dyDescent="0.25">
      <c r="A606" s="823"/>
      <c r="B606" s="821" t="s">
        <v>3394</v>
      </c>
      <c r="C606" s="825"/>
      <c r="D606" s="822" t="s">
        <v>1941</v>
      </c>
      <c r="E606" s="823"/>
      <c r="F606" s="823">
        <f t="shared" si="126"/>
        <v>0</v>
      </c>
      <c r="G606" s="823">
        <f t="shared" si="123"/>
        <v>0</v>
      </c>
      <c r="H606" s="823"/>
      <c r="I606" s="823"/>
      <c r="J606" s="823">
        <f t="shared" si="127"/>
        <v>0</v>
      </c>
      <c r="K606" s="823"/>
      <c r="L606" s="823"/>
      <c r="M606" s="823">
        <f t="shared" si="128"/>
        <v>0</v>
      </c>
      <c r="N606" s="823" t="e">
        <f>#REF!+#REF!+K606+H606+F606</f>
        <v>#REF!</v>
      </c>
      <c r="O606" s="823" t="e">
        <f t="shared" si="124"/>
        <v>#REF!</v>
      </c>
      <c r="P606" s="823" t="e">
        <f>Develop!K495</f>
        <v>#REF!</v>
      </c>
      <c r="Q606" s="823" t="e">
        <f t="shared" si="125"/>
        <v>#REF!</v>
      </c>
      <c r="R606" s="823" t="e">
        <f t="shared" si="129"/>
        <v>#REF!</v>
      </c>
      <c r="S606" s="823" t="e">
        <f t="shared" si="122"/>
        <v>#REF!</v>
      </c>
    </row>
    <row r="607" spans="1:19" ht="76.5" hidden="1" x14ac:dyDescent="0.25">
      <c r="A607" s="917"/>
      <c r="B607" s="914" t="s">
        <v>2899</v>
      </c>
      <c r="C607" s="915" t="e">
        <f>#REF!</f>
        <v>#REF!</v>
      </c>
      <c r="D607" s="916" t="s">
        <v>1941</v>
      </c>
      <c r="E607" s="917"/>
      <c r="F607" s="917">
        <f t="shared" si="126"/>
        <v>0</v>
      </c>
      <c r="G607" s="917" t="e">
        <f t="shared" si="123"/>
        <v>#REF!</v>
      </c>
      <c r="H607" s="917"/>
      <c r="I607" s="917"/>
      <c r="J607" s="917" t="e">
        <f t="shared" si="127"/>
        <v>#REF!</v>
      </c>
      <c r="K607" s="917"/>
      <c r="L607" s="917"/>
      <c r="M607" s="917" t="e">
        <f t="shared" si="128"/>
        <v>#REF!</v>
      </c>
      <c r="N607" s="917" t="e">
        <f>#REF!+#REF!+K607+H607+F607</f>
        <v>#REF!</v>
      </c>
      <c r="O607" s="917" t="e">
        <f t="shared" si="124"/>
        <v>#REF!</v>
      </c>
      <c r="P607" s="917" t="e">
        <f>Develop!K496</f>
        <v>#REF!</v>
      </c>
      <c r="Q607" s="917" t="e">
        <f t="shared" si="125"/>
        <v>#REF!</v>
      </c>
      <c r="R607" s="917" t="e">
        <f t="shared" si="129"/>
        <v>#REF!</v>
      </c>
      <c r="S607" s="917" t="e">
        <f t="shared" si="122"/>
        <v>#REF!</v>
      </c>
    </row>
    <row r="608" spans="1:19" ht="69.95" customHeight="1" x14ac:dyDescent="0.25">
      <c r="A608" s="1361" t="s">
        <v>3053</v>
      </c>
      <c r="B608" s="821" t="s">
        <v>1567</v>
      </c>
      <c r="C608" s="1488">
        <f>[1]Data!$C$704</f>
        <v>2828</v>
      </c>
      <c r="D608" s="867" t="s">
        <v>1941</v>
      </c>
      <c r="E608" s="954">
        <f>'SI 2 in 1 ALIYAR '!H870</f>
        <v>6.3</v>
      </c>
      <c r="F608" s="954">
        <f>E608</f>
        <v>6.3</v>
      </c>
      <c r="G608" s="954">
        <f t="shared" si="123"/>
        <v>17816.400000000001</v>
      </c>
      <c r="H608" s="1371">
        <f>'PC 12 IN 1'!H825</f>
        <v>37.799999999999997</v>
      </c>
      <c r="I608" s="1371">
        <f>H608*2</f>
        <v>75.599999999999994</v>
      </c>
      <c r="J608" s="1371">
        <f>I608*C608</f>
        <v>213796.8</v>
      </c>
      <c r="K608" s="960">
        <f>'4 IN 1 PCHC Aliyar'!H872</f>
        <v>12.6</v>
      </c>
      <c r="L608" s="960">
        <f>K608*3</f>
        <v>37.799999999999997</v>
      </c>
      <c r="M608" s="960">
        <f>L608*C608</f>
        <v>106898.4</v>
      </c>
      <c r="N608" s="823">
        <f>F608+I608+L608</f>
        <v>119.7</v>
      </c>
      <c r="O608" s="823">
        <f t="shared" si="124"/>
        <v>338511.6</v>
      </c>
      <c r="P608" s="823"/>
      <c r="Q608" s="823">
        <f t="shared" si="125"/>
        <v>0</v>
      </c>
      <c r="R608" s="1390">
        <f>P608+N608</f>
        <v>119.7</v>
      </c>
      <c r="S608" s="823">
        <f t="shared" si="122"/>
        <v>338511.6</v>
      </c>
    </row>
    <row r="609" spans="1:19" ht="69.95" customHeight="1" x14ac:dyDescent="0.25">
      <c r="A609" s="850" t="s">
        <v>610</v>
      </c>
      <c r="B609" s="821" t="s">
        <v>1470</v>
      </c>
      <c r="C609" s="1488">
        <f>[1]Data!$K$1185</f>
        <v>688.2</v>
      </c>
      <c r="D609" s="867" t="s">
        <v>1941</v>
      </c>
      <c r="E609" s="954">
        <f>'SI 2 in 1 ALIYAR '!H883</f>
        <v>20.94</v>
      </c>
      <c r="F609" s="954">
        <f>E609</f>
        <v>20.94</v>
      </c>
      <c r="G609" s="954">
        <f t="shared" si="123"/>
        <v>14410.91</v>
      </c>
      <c r="H609" s="1371">
        <f>'PC 12 IN 1'!H831</f>
        <v>88.9</v>
      </c>
      <c r="I609" s="1371">
        <f>H609*2</f>
        <v>177.8</v>
      </c>
      <c r="J609" s="1371">
        <f>I609*C609</f>
        <v>122361.96</v>
      </c>
      <c r="K609" s="960">
        <f>'4 IN 1 PCHC Aliyar'!H887</f>
        <v>30</v>
      </c>
      <c r="L609" s="960">
        <f>K609*3</f>
        <v>90</v>
      </c>
      <c r="M609" s="960">
        <f>L609*C609</f>
        <v>61938</v>
      </c>
      <c r="N609" s="823">
        <f>F609+I609+L609</f>
        <v>288.74</v>
      </c>
      <c r="O609" s="823">
        <f t="shared" si="124"/>
        <v>198710.87</v>
      </c>
      <c r="P609" s="823"/>
      <c r="Q609" s="823">
        <f t="shared" si="125"/>
        <v>0</v>
      </c>
      <c r="R609" s="1390">
        <f>P609+N609</f>
        <v>288.74</v>
      </c>
      <c r="S609" s="823">
        <f t="shared" si="122"/>
        <v>198710.87</v>
      </c>
    </row>
    <row r="610" spans="1:19" ht="52.5" hidden="1" x14ac:dyDescent="0.25">
      <c r="A610" s="903"/>
      <c r="B610" s="898" t="s">
        <v>194</v>
      </c>
      <c r="C610" s="894"/>
      <c r="D610" s="895"/>
      <c r="E610" s="896"/>
      <c r="F610" s="896">
        <f t="shared" si="126"/>
        <v>0</v>
      </c>
      <c r="G610" s="896">
        <f t="shared" si="123"/>
        <v>0</v>
      </c>
      <c r="H610" s="896"/>
      <c r="I610" s="896"/>
      <c r="J610" s="896">
        <f t="shared" si="127"/>
        <v>0</v>
      </c>
      <c r="K610" s="896"/>
      <c r="L610" s="896"/>
      <c r="M610" s="896">
        <f t="shared" si="128"/>
        <v>0</v>
      </c>
      <c r="N610" s="896" t="e">
        <f>#REF!+#REF!+K610+H610+F610</f>
        <v>#REF!</v>
      </c>
      <c r="O610" s="896" t="e">
        <f t="shared" si="124"/>
        <v>#REF!</v>
      </c>
      <c r="P610" s="896" t="e">
        <f>Develop!K499</f>
        <v>#REF!</v>
      </c>
      <c r="Q610" s="896" t="e">
        <f t="shared" si="125"/>
        <v>#REF!</v>
      </c>
      <c r="R610" s="896" t="e">
        <f t="shared" si="129"/>
        <v>#REF!</v>
      </c>
      <c r="S610" s="896" t="e">
        <f t="shared" si="122"/>
        <v>#REF!</v>
      </c>
    </row>
    <row r="611" spans="1:19" hidden="1" x14ac:dyDescent="0.25">
      <c r="A611" s="821"/>
      <c r="B611" s="821" t="s">
        <v>1084</v>
      </c>
      <c r="C611" s="824" t="e">
        <f>ROUND(#REF!,2)</f>
        <v>#REF!</v>
      </c>
      <c r="D611" s="822" t="s">
        <v>1589</v>
      </c>
      <c r="E611" s="823"/>
      <c r="F611" s="823">
        <f t="shared" si="126"/>
        <v>0</v>
      </c>
      <c r="G611" s="823" t="e">
        <f t="shared" si="123"/>
        <v>#REF!</v>
      </c>
      <c r="H611" s="823"/>
      <c r="I611" s="823"/>
      <c r="J611" s="823" t="e">
        <f t="shared" si="127"/>
        <v>#REF!</v>
      </c>
      <c r="K611" s="823"/>
      <c r="L611" s="823"/>
      <c r="M611" s="823" t="e">
        <f t="shared" si="128"/>
        <v>#REF!</v>
      </c>
      <c r="N611" s="823" t="e">
        <f>#REF!+#REF!+K611+H611+F611</f>
        <v>#REF!</v>
      </c>
      <c r="O611" s="823" t="e">
        <f t="shared" si="124"/>
        <v>#REF!</v>
      </c>
      <c r="P611" s="823" t="e">
        <f>Develop!K500</f>
        <v>#REF!</v>
      </c>
      <c r="Q611" s="823" t="e">
        <f t="shared" si="125"/>
        <v>#REF!</v>
      </c>
      <c r="R611" s="823" t="e">
        <f t="shared" si="129"/>
        <v>#REF!</v>
      </c>
      <c r="S611" s="823" t="e">
        <f t="shared" si="122"/>
        <v>#REF!</v>
      </c>
    </row>
    <row r="612" spans="1:19" hidden="1" x14ac:dyDescent="0.25">
      <c r="A612" s="821"/>
      <c r="B612" s="821" t="s">
        <v>1188</v>
      </c>
      <c r="C612" s="824" t="e">
        <f>ROUND(#REF!,2)</f>
        <v>#REF!</v>
      </c>
      <c r="D612" s="822" t="s">
        <v>1589</v>
      </c>
      <c r="E612" s="823"/>
      <c r="F612" s="823">
        <f t="shared" si="126"/>
        <v>0</v>
      </c>
      <c r="G612" s="823" t="e">
        <f t="shared" si="123"/>
        <v>#REF!</v>
      </c>
      <c r="H612" s="823"/>
      <c r="I612" s="823"/>
      <c r="J612" s="823" t="e">
        <f t="shared" si="127"/>
        <v>#REF!</v>
      </c>
      <c r="K612" s="823"/>
      <c r="L612" s="823"/>
      <c r="M612" s="823" t="e">
        <f t="shared" si="128"/>
        <v>#REF!</v>
      </c>
      <c r="N612" s="823" t="e">
        <f>#REF!+#REF!+K612+H612+F612</f>
        <v>#REF!</v>
      </c>
      <c r="O612" s="823" t="e">
        <f t="shared" si="124"/>
        <v>#REF!</v>
      </c>
      <c r="P612" s="823" t="e">
        <f>Develop!K501</f>
        <v>#REF!</v>
      </c>
      <c r="Q612" s="823" t="e">
        <f t="shared" si="125"/>
        <v>#REF!</v>
      </c>
      <c r="R612" s="823" t="e">
        <f t="shared" si="129"/>
        <v>#REF!</v>
      </c>
      <c r="S612" s="823" t="e">
        <f t="shared" si="122"/>
        <v>#REF!</v>
      </c>
    </row>
    <row r="613" spans="1:19" hidden="1" x14ac:dyDescent="0.25">
      <c r="A613" s="821"/>
      <c r="B613" s="821" t="s">
        <v>1230</v>
      </c>
      <c r="C613" s="824" t="e">
        <f>ROUND(#REF!,2)</f>
        <v>#REF!</v>
      </c>
      <c r="D613" s="822" t="s">
        <v>1589</v>
      </c>
      <c r="E613" s="823"/>
      <c r="F613" s="823">
        <f t="shared" si="126"/>
        <v>0</v>
      </c>
      <c r="G613" s="823" t="e">
        <f t="shared" si="123"/>
        <v>#REF!</v>
      </c>
      <c r="H613" s="823"/>
      <c r="I613" s="823"/>
      <c r="J613" s="823" t="e">
        <f t="shared" si="127"/>
        <v>#REF!</v>
      </c>
      <c r="K613" s="823"/>
      <c r="L613" s="823"/>
      <c r="M613" s="823" t="e">
        <f t="shared" si="128"/>
        <v>#REF!</v>
      </c>
      <c r="N613" s="823" t="e">
        <f>#REF!+#REF!+K613+H613+F613</f>
        <v>#REF!</v>
      </c>
      <c r="O613" s="823" t="e">
        <f t="shared" si="124"/>
        <v>#REF!</v>
      </c>
      <c r="P613" s="823" t="e">
        <f>Develop!K502</f>
        <v>#REF!</v>
      </c>
      <c r="Q613" s="823" t="e">
        <f t="shared" si="125"/>
        <v>#REF!</v>
      </c>
      <c r="R613" s="823" t="e">
        <f t="shared" si="129"/>
        <v>#REF!</v>
      </c>
      <c r="S613" s="823" t="e">
        <f t="shared" si="122"/>
        <v>#REF!</v>
      </c>
    </row>
    <row r="614" spans="1:19" hidden="1" x14ac:dyDescent="0.25">
      <c r="A614" s="821"/>
      <c r="B614" s="821" t="s">
        <v>1138</v>
      </c>
      <c r="C614" s="824" t="e">
        <f>ROUND(#REF!,2)</f>
        <v>#REF!</v>
      </c>
      <c r="D614" s="822" t="s">
        <v>1589</v>
      </c>
      <c r="E614" s="823"/>
      <c r="F614" s="823">
        <f t="shared" si="126"/>
        <v>0</v>
      </c>
      <c r="G614" s="823" t="e">
        <f t="shared" si="123"/>
        <v>#REF!</v>
      </c>
      <c r="H614" s="823"/>
      <c r="I614" s="823"/>
      <c r="J614" s="823" t="e">
        <f t="shared" si="127"/>
        <v>#REF!</v>
      </c>
      <c r="K614" s="823"/>
      <c r="L614" s="823"/>
      <c r="M614" s="823" t="e">
        <f t="shared" si="128"/>
        <v>#REF!</v>
      </c>
      <c r="N614" s="823" t="e">
        <f>#REF!+#REF!+K614+H614+F614</f>
        <v>#REF!</v>
      </c>
      <c r="O614" s="823" t="e">
        <f t="shared" si="124"/>
        <v>#REF!</v>
      </c>
      <c r="P614" s="823" t="e">
        <f>Develop!K503</f>
        <v>#REF!</v>
      </c>
      <c r="Q614" s="823" t="e">
        <f t="shared" si="125"/>
        <v>#REF!</v>
      </c>
      <c r="R614" s="823" t="e">
        <f t="shared" si="129"/>
        <v>#REF!</v>
      </c>
      <c r="S614" s="823" t="e">
        <f t="shared" si="122"/>
        <v>#REF!</v>
      </c>
    </row>
    <row r="615" spans="1:19" hidden="1" x14ac:dyDescent="0.25">
      <c r="A615" s="823"/>
      <c r="B615" s="821" t="s">
        <v>943</v>
      </c>
      <c r="C615" s="825" t="e">
        <f>ROUND(#REF!,2)</f>
        <v>#REF!</v>
      </c>
      <c r="D615" s="822" t="s">
        <v>1589</v>
      </c>
      <c r="E615" s="823"/>
      <c r="F615" s="823">
        <f t="shared" si="126"/>
        <v>0</v>
      </c>
      <c r="G615" s="823" t="e">
        <f t="shared" si="123"/>
        <v>#REF!</v>
      </c>
      <c r="H615" s="823"/>
      <c r="I615" s="823"/>
      <c r="J615" s="823" t="e">
        <f t="shared" si="127"/>
        <v>#REF!</v>
      </c>
      <c r="K615" s="823"/>
      <c r="L615" s="823"/>
      <c r="M615" s="823" t="e">
        <f t="shared" si="128"/>
        <v>#REF!</v>
      </c>
      <c r="N615" s="823" t="e">
        <f>#REF!+#REF!+K615+H615+F615</f>
        <v>#REF!</v>
      </c>
      <c r="O615" s="823" t="e">
        <f t="shared" si="124"/>
        <v>#REF!</v>
      </c>
      <c r="P615" s="823" t="e">
        <f>Develop!K504</f>
        <v>#REF!</v>
      </c>
      <c r="Q615" s="823" t="e">
        <f t="shared" si="125"/>
        <v>#REF!</v>
      </c>
      <c r="R615" s="823" t="e">
        <f t="shared" si="129"/>
        <v>#REF!</v>
      </c>
      <c r="S615" s="823" t="e">
        <f t="shared" si="122"/>
        <v>#REF!</v>
      </c>
    </row>
    <row r="616" spans="1:19" ht="26.25" hidden="1" x14ac:dyDescent="0.25">
      <c r="A616" s="823"/>
      <c r="B616" s="826" t="s">
        <v>2887</v>
      </c>
      <c r="C616" s="825"/>
      <c r="D616" s="822"/>
      <c r="E616" s="823"/>
      <c r="F616" s="823">
        <f t="shared" si="126"/>
        <v>0</v>
      </c>
      <c r="G616" s="823">
        <f t="shared" si="123"/>
        <v>0</v>
      </c>
      <c r="H616" s="823"/>
      <c r="I616" s="823"/>
      <c r="J616" s="823">
        <f t="shared" si="127"/>
        <v>0</v>
      </c>
      <c r="K616" s="823"/>
      <c r="L616" s="823"/>
      <c r="M616" s="823">
        <f t="shared" si="128"/>
        <v>0</v>
      </c>
      <c r="N616" s="823" t="e">
        <f>#REF!+#REF!+K616+H616+F616</f>
        <v>#REF!</v>
      </c>
      <c r="O616" s="823" t="e">
        <f t="shared" si="124"/>
        <v>#REF!</v>
      </c>
      <c r="P616" s="823" t="e">
        <f>Develop!K505</f>
        <v>#REF!</v>
      </c>
      <c r="Q616" s="823" t="e">
        <f t="shared" si="125"/>
        <v>#REF!</v>
      </c>
      <c r="R616" s="823" t="e">
        <f t="shared" si="129"/>
        <v>#REF!</v>
      </c>
      <c r="S616" s="823" t="e">
        <f t="shared" si="122"/>
        <v>#REF!</v>
      </c>
    </row>
    <row r="617" spans="1:19" hidden="1" x14ac:dyDescent="0.25">
      <c r="A617" s="823"/>
      <c r="B617" s="821" t="s">
        <v>3123</v>
      </c>
      <c r="C617" s="825" t="e">
        <f>#REF!</f>
        <v>#REF!</v>
      </c>
      <c r="D617" s="822" t="s">
        <v>1589</v>
      </c>
      <c r="E617" s="823"/>
      <c r="F617" s="823">
        <f t="shared" si="126"/>
        <v>0</v>
      </c>
      <c r="G617" s="823" t="e">
        <f t="shared" si="123"/>
        <v>#REF!</v>
      </c>
      <c r="H617" s="823"/>
      <c r="I617" s="823"/>
      <c r="J617" s="823" t="e">
        <f t="shared" si="127"/>
        <v>#REF!</v>
      </c>
      <c r="K617" s="823"/>
      <c r="L617" s="823"/>
      <c r="M617" s="823" t="e">
        <f t="shared" si="128"/>
        <v>#REF!</v>
      </c>
      <c r="N617" s="823" t="e">
        <f>#REF!+#REF!+K617+H617+F617</f>
        <v>#REF!</v>
      </c>
      <c r="O617" s="823" t="e">
        <f t="shared" si="124"/>
        <v>#REF!</v>
      </c>
      <c r="P617" s="823" t="e">
        <f>Develop!K506</f>
        <v>#REF!</v>
      </c>
      <c r="Q617" s="823" t="e">
        <f t="shared" si="125"/>
        <v>#REF!</v>
      </c>
      <c r="R617" s="823" t="e">
        <f t="shared" si="129"/>
        <v>#REF!</v>
      </c>
      <c r="S617" s="823" t="e">
        <f t="shared" si="122"/>
        <v>#REF!</v>
      </c>
    </row>
    <row r="618" spans="1:19" hidden="1" x14ac:dyDescent="0.25">
      <c r="A618" s="823"/>
      <c r="B618" s="821" t="s">
        <v>1188</v>
      </c>
      <c r="C618" s="825" t="e">
        <f>#REF!</f>
        <v>#REF!</v>
      </c>
      <c r="D618" s="822" t="s">
        <v>1589</v>
      </c>
      <c r="E618" s="823"/>
      <c r="F618" s="823">
        <f t="shared" si="126"/>
        <v>0</v>
      </c>
      <c r="G618" s="823" t="e">
        <f t="shared" si="123"/>
        <v>#REF!</v>
      </c>
      <c r="H618" s="823"/>
      <c r="I618" s="823"/>
      <c r="J618" s="823" t="e">
        <f t="shared" si="127"/>
        <v>#REF!</v>
      </c>
      <c r="K618" s="823"/>
      <c r="L618" s="823"/>
      <c r="M618" s="823" t="e">
        <f t="shared" si="128"/>
        <v>#REF!</v>
      </c>
      <c r="N618" s="823" t="e">
        <f>#REF!+#REF!+K618+H618+F618</f>
        <v>#REF!</v>
      </c>
      <c r="O618" s="823" t="e">
        <f t="shared" si="124"/>
        <v>#REF!</v>
      </c>
      <c r="P618" s="823" t="e">
        <f>Develop!K507</f>
        <v>#REF!</v>
      </c>
      <c r="Q618" s="823" t="e">
        <f t="shared" si="125"/>
        <v>#REF!</v>
      </c>
      <c r="R618" s="823" t="e">
        <f t="shared" si="129"/>
        <v>#REF!</v>
      </c>
      <c r="S618" s="823" t="e">
        <f t="shared" si="122"/>
        <v>#REF!</v>
      </c>
    </row>
    <row r="619" spans="1:19" hidden="1" x14ac:dyDescent="0.25">
      <c r="A619" s="823"/>
      <c r="B619" s="821" t="s">
        <v>1230</v>
      </c>
      <c r="C619" s="825" t="e">
        <f>#REF!</f>
        <v>#REF!</v>
      </c>
      <c r="D619" s="822" t="s">
        <v>1589</v>
      </c>
      <c r="E619" s="823"/>
      <c r="F619" s="823">
        <f t="shared" si="126"/>
        <v>0</v>
      </c>
      <c r="G619" s="823" t="e">
        <f t="shared" si="123"/>
        <v>#REF!</v>
      </c>
      <c r="H619" s="823"/>
      <c r="I619" s="823"/>
      <c r="J619" s="823" t="e">
        <f t="shared" si="127"/>
        <v>#REF!</v>
      </c>
      <c r="K619" s="823"/>
      <c r="L619" s="823"/>
      <c r="M619" s="823" t="e">
        <f t="shared" si="128"/>
        <v>#REF!</v>
      </c>
      <c r="N619" s="823" t="e">
        <f>#REF!+#REF!+K619+H619+F619</f>
        <v>#REF!</v>
      </c>
      <c r="O619" s="823" t="e">
        <f t="shared" si="124"/>
        <v>#REF!</v>
      </c>
      <c r="P619" s="823" t="e">
        <f>Develop!K508</f>
        <v>#REF!</v>
      </c>
      <c r="Q619" s="823" t="e">
        <f t="shared" si="125"/>
        <v>#REF!</v>
      </c>
      <c r="R619" s="823" t="e">
        <f t="shared" si="129"/>
        <v>#REF!</v>
      </c>
      <c r="S619" s="823" t="e">
        <f t="shared" si="122"/>
        <v>#REF!</v>
      </c>
    </row>
    <row r="620" spans="1:19" hidden="1" x14ac:dyDescent="0.25">
      <c r="A620" s="823"/>
      <c r="B620" s="821" t="s">
        <v>1138</v>
      </c>
      <c r="C620" s="825" t="e">
        <f>#REF!</f>
        <v>#REF!</v>
      </c>
      <c r="D620" s="822" t="s">
        <v>1589</v>
      </c>
      <c r="E620" s="823"/>
      <c r="F620" s="823">
        <f t="shared" si="126"/>
        <v>0</v>
      </c>
      <c r="G620" s="823" t="e">
        <f t="shared" si="123"/>
        <v>#REF!</v>
      </c>
      <c r="H620" s="823"/>
      <c r="I620" s="823"/>
      <c r="J620" s="823" t="e">
        <f t="shared" si="127"/>
        <v>#REF!</v>
      </c>
      <c r="K620" s="823"/>
      <c r="L620" s="823"/>
      <c r="M620" s="823" t="e">
        <f t="shared" si="128"/>
        <v>#REF!</v>
      </c>
      <c r="N620" s="823" t="e">
        <f>#REF!+#REF!+K620+H620+F620</f>
        <v>#REF!</v>
      </c>
      <c r="O620" s="823" t="e">
        <f t="shared" si="124"/>
        <v>#REF!</v>
      </c>
      <c r="P620" s="823" t="e">
        <f>Develop!K509</f>
        <v>#REF!</v>
      </c>
      <c r="Q620" s="823" t="e">
        <f t="shared" si="125"/>
        <v>#REF!</v>
      </c>
      <c r="R620" s="823" t="e">
        <f t="shared" si="129"/>
        <v>#REF!</v>
      </c>
      <c r="S620" s="823" t="e">
        <f t="shared" si="122"/>
        <v>#REF!</v>
      </c>
    </row>
    <row r="621" spans="1:19" hidden="1" x14ac:dyDescent="0.25">
      <c r="A621" s="823"/>
      <c r="B621" s="821" t="s">
        <v>943</v>
      </c>
      <c r="C621" s="825" t="e">
        <f>#REF!</f>
        <v>#REF!</v>
      </c>
      <c r="D621" s="822" t="s">
        <v>1589</v>
      </c>
      <c r="E621" s="823"/>
      <c r="F621" s="823">
        <f t="shared" si="126"/>
        <v>0</v>
      </c>
      <c r="G621" s="823" t="e">
        <f t="shared" si="123"/>
        <v>#REF!</v>
      </c>
      <c r="H621" s="823"/>
      <c r="I621" s="823"/>
      <c r="J621" s="823" t="e">
        <f t="shared" si="127"/>
        <v>#REF!</v>
      </c>
      <c r="K621" s="823"/>
      <c r="L621" s="823"/>
      <c r="M621" s="823" t="e">
        <f t="shared" si="128"/>
        <v>#REF!</v>
      </c>
      <c r="N621" s="823" t="e">
        <f>#REF!+#REF!+K621+H621+F621</f>
        <v>#REF!</v>
      </c>
      <c r="O621" s="823" t="e">
        <f t="shared" si="124"/>
        <v>#REF!</v>
      </c>
      <c r="P621" s="823" t="e">
        <f>Develop!K510</f>
        <v>#REF!</v>
      </c>
      <c r="Q621" s="823" t="e">
        <f t="shared" si="125"/>
        <v>#REF!</v>
      </c>
      <c r="R621" s="823" t="e">
        <f t="shared" si="129"/>
        <v>#REF!</v>
      </c>
      <c r="S621" s="823" t="e">
        <f t="shared" si="122"/>
        <v>#REF!</v>
      </c>
    </row>
    <row r="622" spans="1:19" ht="26.25" hidden="1" x14ac:dyDescent="0.25">
      <c r="A622" s="823"/>
      <c r="B622" s="826" t="s">
        <v>590</v>
      </c>
      <c r="C622" s="825"/>
      <c r="D622" s="822"/>
      <c r="E622" s="823"/>
      <c r="F622" s="823">
        <f t="shared" si="126"/>
        <v>0</v>
      </c>
      <c r="G622" s="823">
        <f t="shared" si="123"/>
        <v>0</v>
      </c>
      <c r="H622" s="823"/>
      <c r="I622" s="823"/>
      <c r="J622" s="823">
        <f t="shared" si="127"/>
        <v>0</v>
      </c>
      <c r="K622" s="823"/>
      <c r="L622" s="823"/>
      <c r="M622" s="823">
        <f t="shared" si="128"/>
        <v>0</v>
      </c>
      <c r="N622" s="823" t="e">
        <f>#REF!+#REF!+K622+H622+F622</f>
        <v>#REF!</v>
      </c>
      <c r="O622" s="823" t="e">
        <f t="shared" si="124"/>
        <v>#REF!</v>
      </c>
      <c r="P622" s="823" t="e">
        <f>Develop!K511</f>
        <v>#REF!</v>
      </c>
      <c r="Q622" s="823" t="e">
        <f t="shared" si="125"/>
        <v>#REF!</v>
      </c>
      <c r="R622" s="823" t="e">
        <f t="shared" si="129"/>
        <v>#REF!</v>
      </c>
      <c r="S622" s="823" t="e">
        <f t="shared" si="122"/>
        <v>#REF!</v>
      </c>
    </row>
    <row r="623" spans="1:19" hidden="1" x14ac:dyDescent="0.25">
      <c r="A623" s="823"/>
      <c r="B623" s="821" t="s">
        <v>1084</v>
      </c>
      <c r="C623" s="825" t="e">
        <f>#REF!</f>
        <v>#REF!</v>
      </c>
      <c r="D623" s="822" t="s">
        <v>1589</v>
      </c>
      <c r="E623" s="823"/>
      <c r="F623" s="823">
        <f t="shared" si="126"/>
        <v>0</v>
      </c>
      <c r="G623" s="823" t="e">
        <f t="shared" si="123"/>
        <v>#REF!</v>
      </c>
      <c r="H623" s="823"/>
      <c r="I623" s="823"/>
      <c r="J623" s="823" t="e">
        <f t="shared" si="127"/>
        <v>#REF!</v>
      </c>
      <c r="K623" s="823"/>
      <c r="L623" s="823"/>
      <c r="M623" s="823" t="e">
        <f t="shared" si="128"/>
        <v>#REF!</v>
      </c>
      <c r="N623" s="823" t="e">
        <f>#REF!+#REF!+K623+H623+F623</f>
        <v>#REF!</v>
      </c>
      <c r="O623" s="823" t="e">
        <f t="shared" si="124"/>
        <v>#REF!</v>
      </c>
      <c r="P623" s="823" t="e">
        <f>Develop!K512</f>
        <v>#REF!</v>
      </c>
      <c r="Q623" s="823" t="e">
        <f t="shared" si="125"/>
        <v>#REF!</v>
      </c>
      <c r="R623" s="823" t="e">
        <f t="shared" si="129"/>
        <v>#REF!</v>
      </c>
      <c r="S623" s="823" t="e">
        <f t="shared" si="122"/>
        <v>#REF!</v>
      </c>
    </row>
    <row r="624" spans="1:19" hidden="1" x14ac:dyDescent="0.25">
      <c r="A624" s="823"/>
      <c r="B624" s="821" t="s">
        <v>1188</v>
      </c>
      <c r="C624" s="825" t="e">
        <f>#REF!</f>
        <v>#REF!</v>
      </c>
      <c r="D624" s="822" t="s">
        <v>1589</v>
      </c>
      <c r="E624" s="823"/>
      <c r="F624" s="823">
        <f t="shared" si="126"/>
        <v>0</v>
      </c>
      <c r="G624" s="823" t="e">
        <f t="shared" si="123"/>
        <v>#REF!</v>
      </c>
      <c r="H624" s="823"/>
      <c r="I624" s="823"/>
      <c r="J624" s="823" t="e">
        <f t="shared" si="127"/>
        <v>#REF!</v>
      </c>
      <c r="K624" s="823"/>
      <c r="L624" s="823"/>
      <c r="M624" s="823" t="e">
        <f t="shared" si="128"/>
        <v>#REF!</v>
      </c>
      <c r="N624" s="823" t="e">
        <f>#REF!+#REF!+K624+H624+F624</f>
        <v>#REF!</v>
      </c>
      <c r="O624" s="823" t="e">
        <f t="shared" si="124"/>
        <v>#REF!</v>
      </c>
      <c r="P624" s="823" t="e">
        <f>Develop!K513</f>
        <v>#REF!</v>
      </c>
      <c r="Q624" s="823" t="e">
        <f t="shared" si="125"/>
        <v>#REF!</v>
      </c>
      <c r="R624" s="823" t="e">
        <f t="shared" si="129"/>
        <v>#REF!</v>
      </c>
      <c r="S624" s="823" t="e">
        <f t="shared" si="122"/>
        <v>#REF!</v>
      </c>
    </row>
    <row r="625" spans="1:19" hidden="1" x14ac:dyDescent="0.25">
      <c r="A625" s="823"/>
      <c r="B625" s="821" t="s">
        <v>1230</v>
      </c>
      <c r="C625" s="825" t="e">
        <f>#REF!</f>
        <v>#REF!</v>
      </c>
      <c r="D625" s="822" t="s">
        <v>1589</v>
      </c>
      <c r="E625" s="823"/>
      <c r="F625" s="823">
        <f t="shared" si="126"/>
        <v>0</v>
      </c>
      <c r="G625" s="823" t="e">
        <f t="shared" si="123"/>
        <v>#REF!</v>
      </c>
      <c r="H625" s="823"/>
      <c r="I625" s="823"/>
      <c r="J625" s="823" t="e">
        <f t="shared" si="127"/>
        <v>#REF!</v>
      </c>
      <c r="K625" s="823"/>
      <c r="L625" s="823"/>
      <c r="M625" s="823" t="e">
        <f t="shared" si="128"/>
        <v>#REF!</v>
      </c>
      <c r="N625" s="823" t="e">
        <f>#REF!+#REF!+K625+H625+F625</f>
        <v>#REF!</v>
      </c>
      <c r="O625" s="823" t="e">
        <f t="shared" si="124"/>
        <v>#REF!</v>
      </c>
      <c r="P625" s="823" t="e">
        <f>Develop!K514</f>
        <v>#REF!</v>
      </c>
      <c r="Q625" s="823" t="e">
        <f t="shared" si="125"/>
        <v>#REF!</v>
      </c>
      <c r="R625" s="823" t="e">
        <f t="shared" si="129"/>
        <v>#REF!</v>
      </c>
      <c r="S625" s="823" t="e">
        <f t="shared" si="122"/>
        <v>#REF!</v>
      </c>
    </row>
    <row r="626" spans="1:19" hidden="1" x14ac:dyDescent="0.25">
      <c r="A626" s="823"/>
      <c r="B626" s="821" t="s">
        <v>1138</v>
      </c>
      <c r="C626" s="825" t="e">
        <f>#REF!</f>
        <v>#REF!</v>
      </c>
      <c r="D626" s="822" t="s">
        <v>1589</v>
      </c>
      <c r="E626" s="823"/>
      <c r="F626" s="823">
        <f t="shared" si="126"/>
        <v>0</v>
      </c>
      <c r="G626" s="823" t="e">
        <f t="shared" si="123"/>
        <v>#REF!</v>
      </c>
      <c r="H626" s="823"/>
      <c r="I626" s="823"/>
      <c r="J626" s="823" t="e">
        <f t="shared" si="127"/>
        <v>#REF!</v>
      </c>
      <c r="K626" s="823"/>
      <c r="L626" s="823"/>
      <c r="M626" s="823" t="e">
        <f t="shared" si="128"/>
        <v>#REF!</v>
      </c>
      <c r="N626" s="823" t="e">
        <f>#REF!+#REF!+K626+H626+F626</f>
        <v>#REF!</v>
      </c>
      <c r="O626" s="823" t="e">
        <f t="shared" si="124"/>
        <v>#REF!</v>
      </c>
      <c r="P626" s="823" t="e">
        <f>Develop!K515</f>
        <v>#REF!</v>
      </c>
      <c r="Q626" s="823" t="e">
        <f t="shared" si="125"/>
        <v>#REF!</v>
      </c>
      <c r="R626" s="823" t="e">
        <f t="shared" si="129"/>
        <v>#REF!</v>
      </c>
      <c r="S626" s="823" t="e">
        <f t="shared" si="122"/>
        <v>#REF!</v>
      </c>
    </row>
    <row r="627" spans="1:19" hidden="1" x14ac:dyDescent="0.25">
      <c r="A627" s="823"/>
      <c r="B627" s="821" t="s">
        <v>943</v>
      </c>
      <c r="C627" s="825" t="e">
        <f>#REF!</f>
        <v>#REF!</v>
      </c>
      <c r="D627" s="822"/>
      <c r="E627" s="823"/>
      <c r="F627" s="823">
        <f t="shared" si="126"/>
        <v>0</v>
      </c>
      <c r="G627" s="823" t="e">
        <f t="shared" si="123"/>
        <v>#REF!</v>
      </c>
      <c r="H627" s="823"/>
      <c r="I627" s="823"/>
      <c r="J627" s="823" t="e">
        <f t="shared" si="127"/>
        <v>#REF!</v>
      </c>
      <c r="K627" s="823"/>
      <c r="L627" s="823"/>
      <c r="M627" s="823" t="e">
        <f t="shared" si="128"/>
        <v>#REF!</v>
      </c>
      <c r="N627" s="823" t="e">
        <f>#REF!+#REF!+K627+H627+F627</f>
        <v>#REF!</v>
      </c>
      <c r="O627" s="823" t="e">
        <f t="shared" si="124"/>
        <v>#REF!</v>
      </c>
      <c r="P627" s="823" t="e">
        <f>Develop!K516</f>
        <v>#REF!</v>
      </c>
      <c r="Q627" s="823" t="e">
        <f t="shared" si="125"/>
        <v>#REF!</v>
      </c>
      <c r="R627" s="823" t="e">
        <f t="shared" si="129"/>
        <v>#REF!</v>
      </c>
      <c r="S627" s="823" t="e">
        <f t="shared" si="122"/>
        <v>#REF!</v>
      </c>
    </row>
    <row r="628" spans="1:19" ht="26.25" hidden="1" x14ac:dyDescent="0.25">
      <c r="A628" s="823"/>
      <c r="B628" s="826" t="s">
        <v>3256</v>
      </c>
      <c r="C628" s="825"/>
      <c r="D628" s="822"/>
      <c r="E628" s="823"/>
      <c r="F628" s="823">
        <f t="shared" si="126"/>
        <v>0</v>
      </c>
      <c r="G628" s="823">
        <f t="shared" si="123"/>
        <v>0</v>
      </c>
      <c r="H628" s="823"/>
      <c r="I628" s="823"/>
      <c r="J628" s="823">
        <f t="shared" si="127"/>
        <v>0</v>
      </c>
      <c r="K628" s="823"/>
      <c r="L628" s="823"/>
      <c r="M628" s="823">
        <f t="shared" si="128"/>
        <v>0</v>
      </c>
      <c r="N628" s="823" t="e">
        <f>#REF!+#REF!+K628+H628+F628</f>
        <v>#REF!</v>
      </c>
      <c r="O628" s="823" t="e">
        <f t="shared" si="124"/>
        <v>#REF!</v>
      </c>
      <c r="P628" s="823" t="e">
        <f>Develop!K517</f>
        <v>#REF!</v>
      </c>
      <c r="Q628" s="823" t="e">
        <f t="shared" si="125"/>
        <v>#REF!</v>
      </c>
      <c r="R628" s="823" t="e">
        <f t="shared" si="129"/>
        <v>#REF!</v>
      </c>
      <c r="S628" s="823" t="e">
        <f t="shared" si="122"/>
        <v>#REF!</v>
      </c>
    </row>
    <row r="629" spans="1:19" hidden="1" x14ac:dyDescent="0.25">
      <c r="A629" s="823"/>
      <c r="B629" s="821" t="s">
        <v>1084</v>
      </c>
      <c r="C629" s="825" t="e">
        <f>#REF!</f>
        <v>#REF!</v>
      </c>
      <c r="D629" s="822" t="s">
        <v>1589</v>
      </c>
      <c r="E629" s="823"/>
      <c r="F629" s="823">
        <f t="shared" si="126"/>
        <v>0</v>
      </c>
      <c r="G629" s="823" t="e">
        <f t="shared" si="123"/>
        <v>#REF!</v>
      </c>
      <c r="H629" s="823"/>
      <c r="I629" s="823"/>
      <c r="J629" s="823" t="e">
        <f t="shared" si="127"/>
        <v>#REF!</v>
      </c>
      <c r="K629" s="823"/>
      <c r="L629" s="823"/>
      <c r="M629" s="823" t="e">
        <f t="shared" si="128"/>
        <v>#REF!</v>
      </c>
      <c r="N629" s="823" t="e">
        <f>#REF!+#REF!+K629+H629+F629</f>
        <v>#REF!</v>
      </c>
      <c r="O629" s="823" t="e">
        <f t="shared" si="124"/>
        <v>#REF!</v>
      </c>
      <c r="P629" s="823" t="e">
        <f>Develop!K518</f>
        <v>#REF!</v>
      </c>
      <c r="Q629" s="823" t="e">
        <f t="shared" si="125"/>
        <v>#REF!</v>
      </c>
      <c r="R629" s="823" t="e">
        <f t="shared" si="129"/>
        <v>#REF!</v>
      </c>
      <c r="S629" s="823" t="e">
        <f t="shared" si="122"/>
        <v>#REF!</v>
      </c>
    </row>
    <row r="630" spans="1:19" hidden="1" x14ac:dyDescent="0.25">
      <c r="A630" s="823"/>
      <c r="B630" s="821" t="s">
        <v>1188</v>
      </c>
      <c r="C630" s="825" t="e">
        <f>#REF!</f>
        <v>#REF!</v>
      </c>
      <c r="D630" s="822" t="s">
        <v>1589</v>
      </c>
      <c r="E630" s="823"/>
      <c r="F630" s="823">
        <f t="shared" si="126"/>
        <v>0</v>
      </c>
      <c r="G630" s="823" t="e">
        <f t="shared" si="123"/>
        <v>#REF!</v>
      </c>
      <c r="H630" s="823"/>
      <c r="I630" s="823"/>
      <c r="J630" s="823" t="e">
        <f t="shared" si="127"/>
        <v>#REF!</v>
      </c>
      <c r="K630" s="823"/>
      <c r="L630" s="823"/>
      <c r="M630" s="823" t="e">
        <f t="shared" si="128"/>
        <v>#REF!</v>
      </c>
      <c r="N630" s="823" t="e">
        <f>#REF!+#REF!+K630+H630+F630</f>
        <v>#REF!</v>
      </c>
      <c r="O630" s="823" t="e">
        <f t="shared" si="124"/>
        <v>#REF!</v>
      </c>
      <c r="P630" s="823" t="e">
        <f>Develop!K519</f>
        <v>#REF!</v>
      </c>
      <c r="Q630" s="823" t="e">
        <f t="shared" si="125"/>
        <v>#REF!</v>
      </c>
      <c r="R630" s="823" t="e">
        <f t="shared" si="129"/>
        <v>#REF!</v>
      </c>
      <c r="S630" s="823" t="e">
        <f t="shared" si="122"/>
        <v>#REF!</v>
      </c>
    </row>
    <row r="631" spans="1:19" hidden="1" x14ac:dyDescent="0.25">
      <c r="A631" s="823"/>
      <c r="B631" s="821" t="s">
        <v>1230</v>
      </c>
      <c r="C631" s="825" t="e">
        <f>#REF!</f>
        <v>#REF!</v>
      </c>
      <c r="D631" s="822" t="s">
        <v>1589</v>
      </c>
      <c r="E631" s="823"/>
      <c r="F631" s="823">
        <f t="shared" si="126"/>
        <v>0</v>
      </c>
      <c r="G631" s="823" t="e">
        <f t="shared" si="123"/>
        <v>#REF!</v>
      </c>
      <c r="H631" s="823"/>
      <c r="I631" s="823"/>
      <c r="J631" s="823" t="e">
        <f t="shared" si="127"/>
        <v>#REF!</v>
      </c>
      <c r="K631" s="823"/>
      <c r="L631" s="823"/>
      <c r="M631" s="823" t="e">
        <f t="shared" si="128"/>
        <v>#REF!</v>
      </c>
      <c r="N631" s="823" t="e">
        <f>#REF!+#REF!+K631+H631+F631</f>
        <v>#REF!</v>
      </c>
      <c r="O631" s="823" t="e">
        <f t="shared" si="124"/>
        <v>#REF!</v>
      </c>
      <c r="P631" s="823" t="e">
        <f>Develop!K520</f>
        <v>#REF!</v>
      </c>
      <c r="Q631" s="823" t="e">
        <f t="shared" si="125"/>
        <v>#REF!</v>
      </c>
      <c r="R631" s="823" t="e">
        <f t="shared" si="129"/>
        <v>#REF!</v>
      </c>
      <c r="S631" s="823" t="e">
        <f t="shared" si="122"/>
        <v>#REF!</v>
      </c>
    </row>
    <row r="632" spans="1:19" hidden="1" x14ac:dyDescent="0.25">
      <c r="A632" s="823"/>
      <c r="B632" s="821" t="s">
        <v>1138</v>
      </c>
      <c r="C632" s="825" t="e">
        <f>#REF!</f>
        <v>#REF!</v>
      </c>
      <c r="D632" s="822" t="s">
        <v>1589</v>
      </c>
      <c r="E632" s="823"/>
      <c r="F632" s="823">
        <f t="shared" si="126"/>
        <v>0</v>
      </c>
      <c r="G632" s="823" t="e">
        <f t="shared" si="123"/>
        <v>#REF!</v>
      </c>
      <c r="H632" s="823"/>
      <c r="I632" s="823"/>
      <c r="J632" s="823" t="e">
        <f t="shared" si="127"/>
        <v>#REF!</v>
      </c>
      <c r="K632" s="823"/>
      <c r="L632" s="823"/>
      <c r="M632" s="823" t="e">
        <f t="shared" si="128"/>
        <v>#REF!</v>
      </c>
      <c r="N632" s="823" t="e">
        <f>#REF!+#REF!+K632+H632+F632</f>
        <v>#REF!</v>
      </c>
      <c r="O632" s="823" t="e">
        <f t="shared" si="124"/>
        <v>#REF!</v>
      </c>
      <c r="P632" s="823" t="e">
        <f>Develop!K521</f>
        <v>#REF!</v>
      </c>
      <c r="Q632" s="823" t="e">
        <f t="shared" si="125"/>
        <v>#REF!</v>
      </c>
      <c r="R632" s="823" t="e">
        <f t="shared" si="129"/>
        <v>#REF!</v>
      </c>
      <c r="S632" s="823" t="e">
        <f t="shared" si="122"/>
        <v>#REF!</v>
      </c>
    </row>
    <row r="633" spans="1:19" hidden="1" x14ac:dyDescent="0.25">
      <c r="A633" s="917"/>
      <c r="B633" s="914" t="s">
        <v>943</v>
      </c>
      <c r="C633" s="915" t="e">
        <f>#REF!</f>
        <v>#REF!</v>
      </c>
      <c r="D633" s="916" t="s">
        <v>1589</v>
      </c>
      <c r="E633" s="917"/>
      <c r="F633" s="917">
        <f t="shared" si="126"/>
        <v>0</v>
      </c>
      <c r="G633" s="917" t="e">
        <f t="shared" si="123"/>
        <v>#REF!</v>
      </c>
      <c r="H633" s="917"/>
      <c r="I633" s="917"/>
      <c r="J633" s="917" t="e">
        <f t="shared" si="127"/>
        <v>#REF!</v>
      </c>
      <c r="K633" s="917"/>
      <c r="L633" s="917"/>
      <c r="M633" s="917" t="e">
        <f t="shared" si="128"/>
        <v>#REF!</v>
      </c>
      <c r="N633" s="917" t="e">
        <f>#REF!+#REF!+K633+H633+F633</f>
        <v>#REF!</v>
      </c>
      <c r="O633" s="917" t="e">
        <f t="shared" si="124"/>
        <v>#REF!</v>
      </c>
      <c r="P633" s="917" t="e">
        <f>Develop!K522</f>
        <v>#REF!</v>
      </c>
      <c r="Q633" s="917" t="e">
        <f t="shared" si="125"/>
        <v>#REF!</v>
      </c>
      <c r="R633" s="917" t="e">
        <f t="shared" si="129"/>
        <v>#REF!</v>
      </c>
      <c r="S633" s="917" t="e">
        <f t="shared" si="122"/>
        <v>#REF!</v>
      </c>
    </row>
    <row r="634" spans="1:19" ht="39.950000000000003" customHeight="1" x14ac:dyDescent="0.25">
      <c r="A634" s="820">
        <v>29.8</v>
      </c>
      <c r="B634" s="821" t="s">
        <v>1109</v>
      </c>
      <c r="C634" s="1488">
        <f>[1]Data!$K$1278</f>
        <v>1139.56</v>
      </c>
      <c r="D634" s="867" t="s">
        <v>1941</v>
      </c>
      <c r="E634" s="954">
        <f>'SI 2 in 1 ALIYAR '!H922</f>
        <v>54.4</v>
      </c>
      <c r="F634" s="954">
        <f>E634</f>
        <v>54.4</v>
      </c>
      <c r="G634" s="954">
        <f>F634*C634</f>
        <v>61992.06</v>
      </c>
      <c r="H634" s="1371">
        <f>'PC 12 IN 1'!H848</f>
        <v>344.99</v>
      </c>
      <c r="I634" s="1371">
        <f>H634*2</f>
        <v>689.98</v>
      </c>
      <c r="J634" s="1371">
        <f>I634*C634</f>
        <v>786273.61</v>
      </c>
      <c r="K634" s="960">
        <f>'4 IN 1 PCHC Aliyar'!H900</f>
        <v>128.1</v>
      </c>
      <c r="L634" s="960">
        <f>K634*3</f>
        <v>384.3</v>
      </c>
      <c r="M634" s="960">
        <f>L634*C634</f>
        <v>437932.91</v>
      </c>
      <c r="N634" s="823">
        <f>F634+I634+L634</f>
        <v>1128.68</v>
      </c>
      <c r="O634" s="823">
        <f>N634*C634</f>
        <v>1286198.58</v>
      </c>
      <c r="P634" s="823"/>
      <c r="Q634" s="823">
        <f>P634*C634</f>
        <v>0</v>
      </c>
      <c r="R634" s="1390">
        <f>P634+N634</f>
        <v>1128.68</v>
      </c>
      <c r="S634" s="823">
        <f>R634*C634</f>
        <v>1286198.58</v>
      </c>
    </row>
    <row r="635" spans="1:19" ht="51" hidden="1" x14ac:dyDescent="0.25">
      <c r="A635" s="922"/>
      <c r="B635" s="923" t="s">
        <v>1851</v>
      </c>
      <c r="C635" s="924" t="e">
        <f>ROUND(#REF!,2)</f>
        <v>#REF!</v>
      </c>
      <c r="D635" s="925" t="s">
        <v>1941</v>
      </c>
      <c r="E635" s="926"/>
      <c r="F635" s="926">
        <f t="shared" si="126"/>
        <v>0</v>
      </c>
      <c r="G635" s="926" t="e">
        <f t="shared" si="123"/>
        <v>#REF!</v>
      </c>
      <c r="H635" s="926"/>
      <c r="I635" s="926"/>
      <c r="J635" s="926" t="e">
        <f t="shared" si="127"/>
        <v>#REF!</v>
      </c>
      <c r="K635" s="926"/>
      <c r="L635" s="926"/>
      <c r="M635" s="926" t="e">
        <f t="shared" si="128"/>
        <v>#REF!</v>
      </c>
      <c r="N635" s="926" t="e">
        <f>#REF!+#REF!+K635+H635+F635</f>
        <v>#REF!</v>
      </c>
      <c r="O635" s="926" t="e">
        <f t="shared" si="124"/>
        <v>#REF!</v>
      </c>
      <c r="P635" s="926" t="e">
        <f>Develop!K524</f>
        <v>#REF!</v>
      </c>
      <c r="Q635" s="926" t="e">
        <f t="shared" si="125"/>
        <v>#REF!</v>
      </c>
      <c r="R635" s="926" t="e">
        <f t="shared" si="129"/>
        <v>#REF!</v>
      </c>
      <c r="S635" s="926" t="e">
        <f t="shared" si="122"/>
        <v>#REF!</v>
      </c>
    </row>
    <row r="636" spans="1:19" ht="69.95" customHeight="1" x14ac:dyDescent="0.25">
      <c r="A636" s="820">
        <v>29.9</v>
      </c>
      <c r="B636" s="821" t="s">
        <v>1473</v>
      </c>
      <c r="C636" s="1488">
        <f>[1]Data!$K$1264</f>
        <v>1009.63</v>
      </c>
      <c r="D636" s="867" t="s">
        <v>1941</v>
      </c>
      <c r="E636" s="954">
        <f>'SI 2 in 1 ALIYAR '!H929</f>
        <v>10.8</v>
      </c>
      <c r="F636" s="954">
        <f>E636</f>
        <v>10.8</v>
      </c>
      <c r="G636" s="954">
        <f t="shared" si="123"/>
        <v>10904</v>
      </c>
      <c r="H636" s="1371">
        <f>'PC 12 IN 1'!H854</f>
        <v>67.319999999999993</v>
      </c>
      <c r="I636" s="1371">
        <f>H636*2</f>
        <v>134.63999999999999</v>
      </c>
      <c r="J636" s="1371">
        <f>I636*C636</f>
        <v>135936.57999999999</v>
      </c>
      <c r="K636" s="960">
        <f>'4 IN 1 PCHC Aliyar'!H906</f>
        <v>22.5</v>
      </c>
      <c r="L636" s="960">
        <f>K636*3</f>
        <v>67.5</v>
      </c>
      <c r="M636" s="960">
        <f>L636*C636</f>
        <v>68150.03</v>
      </c>
      <c r="N636" s="823">
        <f>F636+I636+L636</f>
        <v>212.94</v>
      </c>
      <c r="O636" s="823">
        <f t="shared" si="124"/>
        <v>214990.61</v>
      </c>
      <c r="P636" s="823"/>
      <c r="Q636" s="823">
        <f t="shared" si="125"/>
        <v>0</v>
      </c>
      <c r="R636" s="1390">
        <f>P636+N636</f>
        <v>212.94</v>
      </c>
      <c r="S636" s="823">
        <f t="shared" si="122"/>
        <v>214990.61</v>
      </c>
    </row>
    <row r="637" spans="1:19" ht="69.95" customHeight="1" x14ac:dyDescent="0.25">
      <c r="A637" s="820">
        <v>38.4</v>
      </c>
      <c r="B637" s="821" t="s">
        <v>1474</v>
      </c>
      <c r="C637" s="1488">
        <f>[1]Data!$K$2725</f>
        <v>103.69</v>
      </c>
      <c r="D637" s="867" t="s">
        <v>1941</v>
      </c>
      <c r="E637" s="954"/>
      <c r="F637" s="954">
        <f>E637</f>
        <v>0</v>
      </c>
      <c r="G637" s="954">
        <f t="shared" si="123"/>
        <v>0</v>
      </c>
      <c r="H637" s="1371"/>
      <c r="I637" s="1371">
        <f>H637*2</f>
        <v>0</v>
      </c>
      <c r="J637" s="1371">
        <f>I637*C637</f>
        <v>0</v>
      </c>
      <c r="K637" s="960"/>
      <c r="L637" s="960">
        <f>K637*3</f>
        <v>0</v>
      </c>
      <c r="M637" s="960">
        <f>L637*C637</f>
        <v>0</v>
      </c>
      <c r="N637" s="823">
        <f>F637+I637+L637</f>
        <v>0</v>
      </c>
      <c r="O637" s="823">
        <f>N637*C637</f>
        <v>0</v>
      </c>
      <c r="P637" s="823"/>
      <c r="Q637" s="823">
        <f>P637*C637</f>
        <v>0</v>
      </c>
      <c r="R637" s="1390">
        <f>P637+N637</f>
        <v>0</v>
      </c>
      <c r="S637" s="823">
        <f t="shared" si="122"/>
        <v>0</v>
      </c>
    </row>
    <row r="638" spans="1:19" hidden="1" x14ac:dyDescent="0.25">
      <c r="A638" s="922">
        <v>38.5</v>
      </c>
      <c r="B638" s="923" t="s">
        <v>32</v>
      </c>
      <c r="C638" s="924" t="e">
        <f>ROUND(#REF!,2)</f>
        <v>#REF!</v>
      </c>
      <c r="D638" s="925" t="s">
        <v>1941</v>
      </c>
      <c r="E638" s="926"/>
      <c r="F638" s="926">
        <f>E638*8</f>
        <v>0</v>
      </c>
      <c r="G638" s="926" t="e">
        <f t="shared" si="123"/>
        <v>#REF!</v>
      </c>
      <c r="H638" s="926"/>
      <c r="I638" s="926"/>
      <c r="J638" s="926" t="e">
        <f>H638*C638</f>
        <v>#REF!</v>
      </c>
      <c r="K638" s="926"/>
      <c r="L638" s="926"/>
      <c r="M638" s="926" t="e">
        <f>K638*C638</f>
        <v>#REF!</v>
      </c>
      <c r="N638" s="926" t="e">
        <f>#REF!+#REF!+K638+H638+F638</f>
        <v>#REF!</v>
      </c>
      <c r="O638" s="926" t="e">
        <f t="shared" ref="O638:O700" si="130">N638*C638</f>
        <v>#REF!</v>
      </c>
      <c r="P638" s="926" t="e">
        <f>Develop!K527</f>
        <v>#REF!</v>
      </c>
      <c r="Q638" s="926" t="e">
        <f t="shared" ref="Q638:Q700" si="131">P638*C638</f>
        <v>#REF!</v>
      </c>
      <c r="R638" s="926" t="e">
        <f>N638+P638</f>
        <v>#REF!</v>
      </c>
      <c r="S638" s="926" t="e">
        <f t="shared" si="122"/>
        <v>#REF!</v>
      </c>
    </row>
    <row r="639" spans="1:19" ht="69.95" customHeight="1" x14ac:dyDescent="0.25">
      <c r="A639" s="820">
        <v>38.6</v>
      </c>
      <c r="B639" s="821" t="s">
        <v>1475</v>
      </c>
      <c r="C639" s="1488">
        <f>[1]Data!$K$2716</f>
        <v>48.4</v>
      </c>
      <c r="D639" s="867" t="s">
        <v>1941</v>
      </c>
      <c r="E639" s="954">
        <f>'SI 2 in 1 ALIYAR '!H948</f>
        <v>709.46</v>
      </c>
      <c r="F639" s="954">
        <f>E639</f>
        <v>709.46</v>
      </c>
      <c r="G639" s="954">
        <f>F639*C639</f>
        <v>34337.86</v>
      </c>
      <c r="H639" s="1371">
        <f>'PC 12 IN 1'!H859</f>
        <v>3000.2</v>
      </c>
      <c r="I639" s="1371">
        <f>H639*2</f>
        <v>6000.4</v>
      </c>
      <c r="J639" s="1371">
        <f>I639*C639</f>
        <v>290419.36</v>
      </c>
      <c r="K639" s="960">
        <f>'4 IN 1 PCHC Aliyar'!H924</f>
        <v>819.6</v>
      </c>
      <c r="L639" s="960">
        <f>K639*3</f>
        <v>2458.8000000000002</v>
      </c>
      <c r="M639" s="960">
        <f>L639*C639</f>
        <v>119005.92</v>
      </c>
      <c r="N639" s="823">
        <f>F639+I639+L639</f>
        <v>9168.66</v>
      </c>
      <c r="O639" s="823">
        <f>N639*C639</f>
        <v>443763.14</v>
      </c>
      <c r="P639" s="823"/>
      <c r="Q639" s="823">
        <f>P639*C639</f>
        <v>0</v>
      </c>
      <c r="R639" s="1390">
        <f>P639+N639</f>
        <v>9168.66</v>
      </c>
      <c r="S639" s="823">
        <f>R639*C639</f>
        <v>443763.14</v>
      </c>
    </row>
    <row r="640" spans="1:19" ht="77.25" hidden="1" x14ac:dyDescent="0.25">
      <c r="A640" s="922">
        <v>42</v>
      </c>
      <c r="B640" s="923" t="s">
        <v>3546</v>
      </c>
      <c r="C640" s="928" t="e">
        <f>ROUND(#REF!,2)</f>
        <v>#REF!</v>
      </c>
      <c r="D640" s="925" t="s">
        <v>452</v>
      </c>
      <c r="E640" s="926"/>
      <c r="F640" s="926">
        <f>E640*8</f>
        <v>0</v>
      </c>
      <c r="G640" s="926" t="e">
        <f t="shared" si="123"/>
        <v>#REF!</v>
      </c>
      <c r="H640" s="926"/>
      <c r="I640" s="926"/>
      <c r="J640" s="926" t="e">
        <f>H640*C640</f>
        <v>#REF!</v>
      </c>
      <c r="K640" s="926"/>
      <c r="L640" s="926"/>
      <c r="M640" s="926" t="e">
        <f>K640*C640</f>
        <v>#REF!</v>
      </c>
      <c r="N640" s="926" t="e">
        <f>#REF!+#REF!+K640+H640+F640</f>
        <v>#REF!</v>
      </c>
      <c r="O640" s="926" t="e">
        <f t="shared" si="130"/>
        <v>#REF!</v>
      </c>
      <c r="P640" s="926" t="e">
        <f>Develop!K529</f>
        <v>#REF!</v>
      </c>
      <c r="Q640" s="926" t="e">
        <f t="shared" si="131"/>
        <v>#REF!</v>
      </c>
      <c r="R640" s="926" t="e">
        <f>N640+P640</f>
        <v>#REF!</v>
      </c>
      <c r="S640" s="926" t="e">
        <f t="shared" si="122"/>
        <v>#REF!</v>
      </c>
    </row>
    <row r="641" spans="1:19" ht="69.95" customHeight="1" x14ac:dyDescent="0.25">
      <c r="A641" s="820">
        <v>43</v>
      </c>
      <c r="B641" s="821" t="s">
        <v>3589</v>
      </c>
      <c r="C641" s="1488">
        <f>[1]Data!$K$1608</f>
        <v>68782.5</v>
      </c>
      <c r="D641" s="867" t="s">
        <v>452</v>
      </c>
      <c r="E641" s="955">
        <f>'SI 2 in 1 ALIYAR '!H953</f>
        <v>6.04</v>
      </c>
      <c r="F641" s="954">
        <f>E641</f>
        <v>6.04</v>
      </c>
      <c r="G641" s="954">
        <f t="shared" si="123"/>
        <v>415446.3</v>
      </c>
      <c r="H641" s="1372">
        <f>'PC 12 IN 1'!H862</f>
        <v>30.45</v>
      </c>
      <c r="I641" s="1371">
        <f>H641*2</f>
        <v>60.9</v>
      </c>
      <c r="J641" s="1371">
        <f>I641*C641</f>
        <v>4188854.25</v>
      </c>
      <c r="K641" s="961">
        <f>'4 IN 1 PCHC Aliyar'!H929</f>
        <v>10.15</v>
      </c>
      <c r="L641" s="960">
        <f>K641*3</f>
        <v>30.45</v>
      </c>
      <c r="M641" s="960">
        <f>L641*C641</f>
        <v>2094427.13</v>
      </c>
      <c r="N641" s="823">
        <f>F641+I641+L641</f>
        <v>97.39</v>
      </c>
      <c r="O641" s="823">
        <f t="shared" si="130"/>
        <v>6698727.6799999997</v>
      </c>
      <c r="P641" s="823"/>
      <c r="Q641" s="823">
        <f t="shared" si="131"/>
        <v>0</v>
      </c>
      <c r="R641" s="1390">
        <f>P641+N641</f>
        <v>97.39</v>
      </c>
      <c r="S641" s="823">
        <f t="shared" ref="S641:S704" si="132">R641*C641</f>
        <v>6698727.6799999997</v>
      </c>
    </row>
    <row r="642" spans="1:19" ht="69.95" customHeight="1" x14ac:dyDescent="0.25">
      <c r="A642" s="820">
        <v>44.6</v>
      </c>
      <c r="B642" s="821" t="s">
        <v>3474</v>
      </c>
      <c r="C642" s="1488">
        <f>[1]Data!$K$1638</f>
        <v>305.33999999999997</v>
      </c>
      <c r="D642" s="867" t="s">
        <v>718</v>
      </c>
      <c r="E642" s="954">
        <f>'SI 2 in 1 ALIYAR '!H961</f>
        <v>26</v>
      </c>
      <c r="F642" s="954">
        <f>E642</f>
        <v>26</v>
      </c>
      <c r="G642" s="954">
        <f t="shared" si="123"/>
        <v>7938.84</v>
      </c>
      <c r="H642" s="1371">
        <f>'PC 12 IN 1'!H867</f>
        <v>61.5</v>
      </c>
      <c r="I642" s="1371">
        <f>H642*2</f>
        <v>123</v>
      </c>
      <c r="J642" s="1371">
        <f>I642*C642</f>
        <v>37556.82</v>
      </c>
      <c r="K642" s="960">
        <f>'4 IN 1 PCHC Aliyar'!H937</f>
        <v>21</v>
      </c>
      <c r="L642" s="960">
        <f>K642*3</f>
        <v>63</v>
      </c>
      <c r="M642" s="960">
        <f>L642*C642</f>
        <v>19236.419999999998</v>
      </c>
      <c r="N642" s="823">
        <f>F642+I642+L642</f>
        <v>212</v>
      </c>
      <c r="O642" s="823">
        <f t="shared" si="130"/>
        <v>64732.08</v>
      </c>
      <c r="P642" s="823"/>
      <c r="Q642" s="823">
        <f t="shared" si="131"/>
        <v>0</v>
      </c>
      <c r="R642" s="1390">
        <f>P642+N642</f>
        <v>212</v>
      </c>
      <c r="S642" s="823">
        <f t="shared" si="132"/>
        <v>64732.08</v>
      </c>
    </row>
    <row r="643" spans="1:19" ht="39.950000000000003" customHeight="1" x14ac:dyDescent="0.25">
      <c r="A643" s="820">
        <v>50.6</v>
      </c>
      <c r="B643" s="821" t="s">
        <v>942</v>
      </c>
      <c r="C643" s="1488">
        <f>[1]Data!$K$2392</f>
        <v>356.48</v>
      </c>
      <c r="D643" s="867" t="s">
        <v>1941</v>
      </c>
      <c r="E643" s="954"/>
      <c r="F643" s="954">
        <f>E643</f>
        <v>0</v>
      </c>
      <c r="G643" s="954">
        <f t="shared" si="123"/>
        <v>0</v>
      </c>
      <c r="H643" s="1371"/>
      <c r="I643" s="1371">
        <f>H643*2</f>
        <v>0</v>
      </c>
      <c r="J643" s="1371">
        <f>I643*C643</f>
        <v>0</v>
      </c>
      <c r="K643" s="960"/>
      <c r="L643" s="960">
        <f>K643*3</f>
        <v>0</v>
      </c>
      <c r="M643" s="960">
        <f>L643*C643</f>
        <v>0</v>
      </c>
      <c r="N643" s="823">
        <f>F643+I643+L643</f>
        <v>0</v>
      </c>
      <c r="O643" s="823">
        <f t="shared" si="130"/>
        <v>0</v>
      </c>
      <c r="P643" s="823">
        <f>Develop!K55</f>
        <v>153.6</v>
      </c>
      <c r="Q643" s="823">
        <f t="shared" si="131"/>
        <v>54755.33</v>
      </c>
      <c r="R643" s="1390">
        <f>P643+N643</f>
        <v>153.6</v>
      </c>
      <c r="S643" s="823">
        <f t="shared" si="132"/>
        <v>54755.33</v>
      </c>
    </row>
    <row r="644" spans="1:19" ht="69.95" customHeight="1" x14ac:dyDescent="0.25">
      <c r="A644" s="820">
        <v>52.4</v>
      </c>
      <c r="B644" s="821" t="s">
        <v>1894</v>
      </c>
      <c r="C644" s="1488">
        <f>[1]Data!$K$2767</f>
        <v>188.81</v>
      </c>
      <c r="D644" s="867" t="s">
        <v>718</v>
      </c>
      <c r="E644" s="954">
        <f>'SI 2 in 1 ALIYAR '!H965</f>
        <v>34</v>
      </c>
      <c r="F644" s="954">
        <f>E644</f>
        <v>34</v>
      </c>
      <c r="G644" s="954">
        <f t="shared" si="123"/>
        <v>6419.54</v>
      </c>
      <c r="H644" s="1371">
        <f>'PC 12 IN 1'!H872</f>
        <v>258</v>
      </c>
      <c r="I644" s="1371">
        <f>H644*2</f>
        <v>516</v>
      </c>
      <c r="J644" s="1371">
        <f>I644*C644</f>
        <v>97425.96</v>
      </c>
      <c r="K644" s="960">
        <f>'4 IN 1 PCHC Aliyar'!H942</f>
        <v>71.2</v>
      </c>
      <c r="L644" s="960">
        <f>K644*3</f>
        <v>213.6</v>
      </c>
      <c r="M644" s="960">
        <f>L644*C644</f>
        <v>40329.82</v>
      </c>
      <c r="N644" s="823">
        <f>F644+I644+L644</f>
        <v>763.6</v>
      </c>
      <c r="O644" s="823">
        <f t="shared" si="130"/>
        <v>144175.32</v>
      </c>
      <c r="P644" s="823"/>
      <c r="Q644" s="823">
        <f t="shared" si="131"/>
        <v>0</v>
      </c>
      <c r="R644" s="1390">
        <f>P644+N644</f>
        <v>763.6</v>
      </c>
      <c r="S644" s="823">
        <f t="shared" si="132"/>
        <v>144175.32</v>
      </c>
    </row>
    <row r="645" spans="1:19" ht="51" hidden="1" x14ac:dyDescent="0.25">
      <c r="A645" s="922">
        <v>53.4</v>
      </c>
      <c r="B645" s="923" t="s">
        <v>66</v>
      </c>
      <c r="C645" s="928" t="e">
        <f>#REF!</f>
        <v>#REF!</v>
      </c>
      <c r="D645" s="925" t="s">
        <v>1200</v>
      </c>
      <c r="E645" s="926"/>
      <c r="F645" s="926">
        <f>E645*8</f>
        <v>0</v>
      </c>
      <c r="G645" s="926" t="e">
        <f t="shared" si="123"/>
        <v>#REF!</v>
      </c>
      <c r="H645" s="926"/>
      <c r="I645" s="926"/>
      <c r="J645" s="926" t="e">
        <f>H645*C645</f>
        <v>#REF!</v>
      </c>
      <c r="K645" s="926"/>
      <c r="L645" s="926"/>
      <c r="M645" s="926" t="e">
        <f>K645*C645</f>
        <v>#REF!</v>
      </c>
      <c r="N645" s="926" t="e">
        <f>#REF!+#REF!+K645+H645+F645</f>
        <v>#REF!</v>
      </c>
      <c r="O645" s="926" t="e">
        <f t="shared" si="130"/>
        <v>#REF!</v>
      </c>
      <c r="P645" s="926" t="e">
        <f>Develop!K534</f>
        <v>#REF!</v>
      </c>
      <c r="Q645" s="926" t="e">
        <f t="shared" si="131"/>
        <v>#REF!</v>
      </c>
      <c r="R645" s="926" t="e">
        <f>N645+P645</f>
        <v>#REF!</v>
      </c>
      <c r="S645" s="926" t="e">
        <f t="shared" si="132"/>
        <v>#REF!</v>
      </c>
    </row>
    <row r="646" spans="1:19" ht="39.950000000000003" customHeight="1" x14ac:dyDescent="0.25">
      <c r="A646" s="820"/>
      <c r="B646" s="821" t="s">
        <v>715</v>
      </c>
      <c r="C646" s="1488">
        <f>[1]Data!$K$3569</f>
        <v>2944.82</v>
      </c>
      <c r="D646" s="867" t="s">
        <v>1200</v>
      </c>
      <c r="E646" s="954">
        <f>'SI 2 in 1 ALIYAR '!H967</f>
        <v>4</v>
      </c>
      <c r="F646" s="954">
        <f>E646</f>
        <v>4</v>
      </c>
      <c r="G646" s="954">
        <f>F646*C646</f>
        <v>11779.28</v>
      </c>
      <c r="H646" s="1371">
        <f>'PC 12 IN 1'!H874</f>
        <v>24</v>
      </c>
      <c r="I646" s="1371">
        <f>H646*2</f>
        <v>48</v>
      </c>
      <c r="J646" s="1371">
        <f>I646*C646</f>
        <v>141351.35999999999</v>
      </c>
      <c r="K646" s="960">
        <f>'4 IN 1 PCHC Aliyar'!H944</f>
        <v>8</v>
      </c>
      <c r="L646" s="960">
        <f>K646*3</f>
        <v>24</v>
      </c>
      <c r="M646" s="960">
        <f>L646*C646</f>
        <v>70675.679999999993</v>
      </c>
      <c r="N646" s="823">
        <f>F646+I646+L646</f>
        <v>76</v>
      </c>
      <c r="O646" s="823">
        <f>N646*C646</f>
        <v>223806.32</v>
      </c>
      <c r="P646" s="823"/>
      <c r="Q646" s="823">
        <f>P646*C646</f>
        <v>0</v>
      </c>
      <c r="R646" s="1390">
        <f>P646+N646</f>
        <v>76</v>
      </c>
      <c r="S646" s="823">
        <f>R646*C646</f>
        <v>223806.32</v>
      </c>
    </row>
    <row r="647" spans="1:19" ht="129" hidden="1" x14ac:dyDescent="0.25">
      <c r="A647" s="892">
        <v>54.3</v>
      </c>
      <c r="B647" s="893" t="s">
        <v>3547</v>
      </c>
      <c r="C647" s="897" t="e">
        <f>ROUND(#REF!,2)</f>
        <v>#REF!</v>
      </c>
      <c r="D647" s="895" t="s">
        <v>1200</v>
      </c>
      <c r="E647" s="896"/>
      <c r="F647" s="896">
        <f>E647*8</f>
        <v>0</v>
      </c>
      <c r="G647" s="896" t="e">
        <f t="shared" si="123"/>
        <v>#REF!</v>
      </c>
      <c r="H647" s="896"/>
      <c r="I647" s="896"/>
      <c r="J647" s="896" t="e">
        <f>H647*C647</f>
        <v>#REF!</v>
      </c>
      <c r="K647" s="896"/>
      <c r="L647" s="896"/>
      <c r="M647" s="896" t="e">
        <f>K647*C647</f>
        <v>#REF!</v>
      </c>
      <c r="N647" s="896" t="e">
        <f>#REF!+#REF!+K647+H647+F647</f>
        <v>#REF!</v>
      </c>
      <c r="O647" s="896" t="e">
        <f t="shared" si="130"/>
        <v>#REF!</v>
      </c>
      <c r="P647" s="896" t="e">
        <f>Develop!K536</f>
        <v>#REF!</v>
      </c>
      <c r="Q647" s="896" t="e">
        <f t="shared" si="131"/>
        <v>#REF!</v>
      </c>
      <c r="R647" s="896" t="e">
        <f>N647+P647</f>
        <v>#REF!</v>
      </c>
      <c r="S647" s="896" t="e">
        <f t="shared" si="132"/>
        <v>#REF!</v>
      </c>
    </row>
    <row r="648" spans="1:19" ht="51" hidden="1" x14ac:dyDescent="0.25">
      <c r="A648" s="820">
        <v>56.3</v>
      </c>
      <c r="B648" s="821" t="s">
        <v>716</v>
      </c>
      <c r="C648" s="824" t="e">
        <f>ROUND(#REF!,2)</f>
        <v>#REF!</v>
      </c>
      <c r="D648" s="822" t="s">
        <v>1200</v>
      </c>
      <c r="E648" s="823"/>
      <c r="F648" s="823">
        <f>E648*8</f>
        <v>0</v>
      </c>
      <c r="G648" s="823" t="e">
        <f t="shared" si="123"/>
        <v>#REF!</v>
      </c>
      <c r="H648" s="823"/>
      <c r="I648" s="823"/>
      <c r="J648" s="823" t="e">
        <f>H648*C648</f>
        <v>#REF!</v>
      </c>
      <c r="K648" s="823"/>
      <c r="L648" s="823"/>
      <c r="M648" s="823" t="e">
        <f>K648*C648</f>
        <v>#REF!</v>
      </c>
      <c r="N648" s="823" t="e">
        <f>#REF!+#REF!+K648+H648+F648</f>
        <v>#REF!</v>
      </c>
      <c r="O648" s="823" t="e">
        <f t="shared" si="130"/>
        <v>#REF!</v>
      </c>
      <c r="P648" s="823" t="e">
        <f>Develop!K537</f>
        <v>#REF!</v>
      </c>
      <c r="Q648" s="823" t="e">
        <f t="shared" si="131"/>
        <v>#REF!</v>
      </c>
      <c r="R648" s="823" t="e">
        <f>N648+P648</f>
        <v>#REF!</v>
      </c>
      <c r="S648" s="823" t="e">
        <f t="shared" si="132"/>
        <v>#REF!</v>
      </c>
    </row>
    <row r="649" spans="1:19" ht="76.5" hidden="1" x14ac:dyDescent="0.25">
      <c r="A649" s="913">
        <v>56.4</v>
      </c>
      <c r="B649" s="914" t="s">
        <v>1110</v>
      </c>
      <c r="C649" s="921" t="e">
        <f>ROUND(#REF!,2)</f>
        <v>#REF!</v>
      </c>
      <c r="D649" s="916" t="s">
        <v>1200</v>
      </c>
      <c r="E649" s="917"/>
      <c r="F649" s="917">
        <f>E649*8</f>
        <v>0</v>
      </c>
      <c r="G649" s="917" t="e">
        <f t="shared" si="123"/>
        <v>#REF!</v>
      </c>
      <c r="H649" s="917"/>
      <c r="I649" s="917"/>
      <c r="J649" s="917" t="e">
        <f>H649*C649</f>
        <v>#REF!</v>
      </c>
      <c r="K649" s="917"/>
      <c r="L649" s="917"/>
      <c r="M649" s="917" t="e">
        <f>K649*C649</f>
        <v>#REF!</v>
      </c>
      <c r="N649" s="917" t="e">
        <f>#REF!+#REF!+K649+H649+F649</f>
        <v>#REF!</v>
      </c>
      <c r="O649" s="917" t="e">
        <f t="shared" si="130"/>
        <v>#REF!</v>
      </c>
      <c r="P649" s="917" t="e">
        <f>Develop!K538</f>
        <v>#REF!</v>
      </c>
      <c r="Q649" s="917" t="e">
        <f t="shared" si="131"/>
        <v>#REF!</v>
      </c>
      <c r="R649" s="917" t="e">
        <f>N649+P649</f>
        <v>#REF!</v>
      </c>
      <c r="S649" s="917" t="e">
        <f t="shared" si="132"/>
        <v>#REF!</v>
      </c>
    </row>
    <row r="650" spans="1:19" ht="69.95" customHeight="1" x14ac:dyDescent="0.25">
      <c r="A650" s="820">
        <v>58.3</v>
      </c>
      <c r="B650" s="826" t="s">
        <v>1111</v>
      </c>
      <c r="C650" s="1488"/>
      <c r="D650" s="1492"/>
      <c r="E650" s="954"/>
      <c r="F650" s="954">
        <f t="shared" ref="F650:F661" si="133">E650</f>
        <v>0</v>
      </c>
      <c r="G650" s="954">
        <f t="shared" ref="G650:G700" si="134">F650*C650</f>
        <v>0</v>
      </c>
      <c r="H650" s="1371"/>
      <c r="I650" s="1371">
        <f t="shared" ref="I650:I661" si="135">H650*2</f>
        <v>0</v>
      </c>
      <c r="J650" s="1371">
        <f t="shared" ref="J650:J661" si="136">I650*C650</f>
        <v>0</v>
      </c>
      <c r="K650" s="960"/>
      <c r="L650" s="960">
        <f t="shared" ref="L650:L661" si="137">K650*3</f>
        <v>0</v>
      </c>
      <c r="M650" s="960">
        <f t="shared" ref="M650:M661" si="138">L650*C650</f>
        <v>0</v>
      </c>
      <c r="N650" s="823">
        <f t="shared" ref="N650:N661" si="139">F650+I650+L650</f>
        <v>0</v>
      </c>
      <c r="O650" s="823">
        <f t="shared" si="130"/>
        <v>0</v>
      </c>
      <c r="P650" s="823"/>
      <c r="Q650" s="823">
        <f t="shared" si="131"/>
        <v>0</v>
      </c>
      <c r="R650" s="1390">
        <f t="shared" ref="R650:R661" si="140">P650+N650</f>
        <v>0</v>
      </c>
      <c r="S650" s="823">
        <f t="shared" si="132"/>
        <v>0</v>
      </c>
    </row>
    <row r="651" spans="1:19" ht="39.950000000000003" customHeight="1" x14ac:dyDescent="0.25">
      <c r="A651" s="820"/>
      <c r="B651" s="821" t="s">
        <v>35</v>
      </c>
      <c r="C651" s="1488">
        <f>[1]Data!$K$2063</f>
        <v>610.45000000000005</v>
      </c>
      <c r="D651" s="867" t="s">
        <v>718</v>
      </c>
      <c r="E651" s="954">
        <f>'SI 2 in 1 ALIYAR '!H979</f>
        <v>30</v>
      </c>
      <c r="F651" s="954">
        <f t="shared" si="133"/>
        <v>30</v>
      </c>
      <c r="G651" s="954">
        <f t="shared" si="134"/>
        <v>18313.5</v>
      </c>
      <c r="H651" s="1371">
        <f>'PC 12 IN 1'!H883</f>
        <v>195</v>
      </c>
      <c r="I651" s="1371">
        <f t="shared" si="135"/>
        <v>390</v>
      </c>
      <c r="J651" s="1371">
        <f t="shared" si="136"/>
        <v>238075.5</v>
      </c>
      <c r="K651" s="960">
        <f>'4 IN 1 PCHC Aliyar'!G957</f>
        <v>64.5</v>
      </c>
      <c r="L651" s="960">
        <f t="shared" si="137"/>
        <v>193.5</v>
      </c>
      <c r="M651" s="960">
        <f t="shared" si="138"/>
        <v>118122.08</v>
      </c>
      <c r="N651" s="823">
        <f t="shared" si="139"/>
        <v>613.5</v>
      </c>
      <c r="O651" s="823">
        <f t="shared" si="130"/>
        <v>374511.08</v>
      </c>
      <c r="P651" s="823"/>
      <c r="Q651" s="823">
        <f t="shared" si="131"/>
        <v>0</v>
      </c>
      <c r="R651" s="1390">
        <f t="shared" si="140"/>
        <v>613.5</v>
      </c>
      <c r="S651" s="823">
        <f t="shared" si="132"/>
        <v>374511.08</v>
      </c>
    </row>
    <row r="652" spans="1:19" ht="39.950000000000003" customHeight="1" x14ac:dyDescent="0.25">
      <c r="A652" s="825"/>
      <c r="B652" s="821" t="s">
        <v>36</v>
      </c>
      <c r="C652" s="1488">
        <f>[1]Data!$K$2087</f>
        <v>497.65</v>
      </c>
      <c r="D652" s="867" t="s">
        <v>718</v>
      </c>
      <c r="E652" s="954">
        <f>'SI 2 in 1 ALIYAR '!H992</f>
        <v>53</v>
      </c>
      <c r="F652" s="954">
        <f t="shared" si="133"/>
        <v>53</v>
      </c>
      <c r="G652" s="954">
        <f t="shared" si="134"/>
        <v>26375.45</v>
      </c>
      <c r="H652" s="1371">
        <f>'PC 12 IN 1'!H893</f>
        <v>259.64999999999998</v>
      </c>
      <c r="I652" s="1371">
        <f t="shared" si="135"/>
        <v>519.29999999999995</v>
      </c>
      <c r="J652" s="1371">
        <f t="shared" si="136"/>
        <v>258429.65</v>
      </c>
      <c r="K652" s="960">
        <f>'4 IN 1 PCHC Aliyar'!G967</f>
        <v>86.5</v>
      </c>
      <c r="L652" s="960">
        <f t="shared" si="137"/>
        <v>259.5</v>
      </c>
      <c r="M652" s="960">
        <f t="shared" si="138"/>
        <v>129140.18</v>
      </c>
      <c r="N652" s="823">
        <f t="shared" si="139"/>
        <v>831.8</v>
      </c>
      <c r="O652" s="823">
        <f t="shared" si="130"/>
        <v>413945.27</v>
      </c>
      <c r="P652" s="823"/>
      <c r="Q652" s="823">
        <f t="shared" si="131"/>
        <v>0</v>
      </c>
      <c r="R652" s="1390">
        <f t="shared" si="140"/>
        <v>831.8</v>
      </c>
      <c r="S652" s="823">
        <f t="shared" si="132"/>
        <v>413945.27</v>
      </c>
    </row>
    <row r="653" spans="1:19" ht="84" customHeight="1" x14ac:dyDescent="0.25">
      <c r="A653" s="820">
        <v>58.4</v>
      </c>
      <c r="B653" s="821" t="s">
        <v>741</v>
      </c>
      <c r="C653" s="1488">
        <f>[1]Data!$K$2888</f>
        <v>81.2</v>
      </c>
      <c r="D653" s="1492" t="s">
        <v>718</v>
      </c>
      <c r="E653" s="954">
        <f>'SI 2 in 1 ALIYAR '!H995</f>
        <v>9</v>
      </c>
      <c r="F653" s="954">
        <f t="shared" si="133"/>
        <v>9</v>
      </c>
      <c r="G653" s="954">
        <f t="shared" si="134"/>
        <v>730.8</v>
      </c>
      <c r="H653" s="1371">
        <f>'PC 12 IN 1'!H898</f>
        <v>60</v>
      </c>
      <c r="I653" s="1371">
        <f t="shared" si="135"/>
        <v>120</v>
      </c>
      <c r="J653" s="1371">
        <f t="shared" si="136"/>
        <v>9744</v>
      </c>
      <c r="K653" s="960">
        <f>'4 IN 1 PCHC Aliyar'!H972</f>
        <v>20</v>
      </c>
      <c r="L653" s="960">
        <f t="shared" si="137"/>
        <v>60</v>
      </c>
      <c r="M653" s="960">
        <f t="shared" si="138"/>
        <v>4872</v>
      </c>
      <c r="N653" s="823">
        <f t="shared" si="139"/>
        <v>189</v>
      </c>
      <c r="O653" s="823">
        <f t="shared" si="130"/>
        <v>15346.8</v>
      </c>
      <c r="P653" s="823"/>
      <c r="Q653" s="823">
        <f t="shared" si="131"/>
        <v>0</v>
      </c>
      <c r="R653" s="1390">
        <f t="shared" si="140"/>
        <v>189</v>
      </c>
      <c r="S653" s="823">
        <f t="shared" si="132"/>
        <v>15346.8</v>
      </c>
    </row>
    <row r="654" spans="1:19" ht="132" customHeight="1" x14ac:dyDescent="0.25">
      <c r="A654" s="820">
        <v>64.099999999999994</v>
      </c>
      <c r="B654" s="826" t="s">
        <v>3358</v>
      </c>
      <c r="C654" s="1488"/>
      <c r="D654" s="1492"/>
      <c r="E654" s="954"/>
      <c r="F654" s="954">
        <f t="shared" si="133"/>
        <v>0</v>
      </c>
      <c r="G654" s="954">
        <f t="shared" si="134"/>
        <v>0</v>
      </c>
      <c r="H654" s="1371"/>
      <c r="I654" s="1371">
        <f t="shared" si="135"/>
        <v>0</v>
      </c>
      <c r="J654" s="1371">
        <f t="shared" si="136"/>
        <v>0</v>
      </c>
      <c r="K654" s="960"/>
      <c r="L654" s="960">
        <f t="shared" si="137"/>
        <v>0</v>
      </c>
      <c r="M654" s="960">
        <f t="shared" si="138"/>
        <v>0</v>
      </c>
      <c r="N654" s="823">
        <f t="shared" si="139"/>
        <v>0</v>
      </c>
      <c r="O654" s="823">
        <f t="shared" si="130"/>
        <v>0</v>
      </c>
      <c r="P654" s="823"/>
      <c r="Q654" s="823">
        <f t="shared" si="131"/>
        <v>0</v>
      </c>
      <c r="R654" s="1390">
        <f t="shared" si="140"/>
        <v>0</v>
      </c>
      <c r="S654" s="823">
        <f t="shared" si="132"/>
        <v>0</v>
      </c>
    </row>
    <row r="655" spans="1:19" ht="39.950000000000003" customHeight="1" x14ac:dyDescent="0.25">
      <c r="A655" s="820"/>
      <c r="B655" s="821" t="s">
        <v>1820</v>
      </c>
      <c r="C655" s="1488">
        <f>[1]Data!$K$2261</f>
        <v>1340</v>
      </c>
      <c r="D655" s="1488" t="s">
        <v>1200</v>
      </c>
      <c r="E655" s="954">
        <f>'SI 2 in 1 ALIYAR '!H1004</f>
        <v>20</v>
      </c>
      <c r="F655" s="954">
        <f t="shared" si="133"/>
        <v>20</v>
      </c>
      <c r="G655" s="954">
        <f t="shared" si="134"/>
        <v>26800</v>
      </c>
      <c r="H655" s="1371">
        <f>'PC 12 IN 1'!H908</f>
        <v>106</v>
      </c>
      <c r="I655" s="1371">
        <f t="shared" si="135"/>
        <v>212</v>
      </c>
      <c r="J655" s="1371">
        <f t="shared" si="136"/>
        <v>284080</v>
      </c>
      <c r="K655" s="960">
        <f>'4 IN 1 PCHC Aliyar'!H982</f>
        <v>43</v>
      </c>
      <c r="L655" s="960">
        <f t="shared" si="137"/>
        <v>129</v>
      </c>
      <c r="M655" s="960">
        <f t="shared" si="138"/>
        <v>172860</v>
      </c>
      <c r="N655" s="823">
        <f t="shared" si="139"/>
        <v>361</v>
      </c>
      <c r="O655" s="823">
        <f t="shared" si="130"/>
        <v>483740</v>
      </c>
      <c r="P655" s="823"/>
      <c r="Q655" s="823">
        <f t="shared" si="131"/>
        <v>0</v>
      </c>
      <c r="R655" s="1390">
        <f t="shared" si="140"/>
        <v>361</v>
      </c>
      <c r="S655" s="823">
        <f t="shared" si="132"/>
        <v>483740</v>
      </c>
    </row>
    <row r="656" spans="1:19" ht="39.950000000000003" customHeight="1" x14ac:dyDescent="0.25">
      <c r="A656" s="820"/>
      <c r="B656" s="821" t="s">
        <v>1098</v>
      </c>
      <c r="C656" s="1488">
        <f>[1]Data!$K$2262</f>
        <v>1344</v>
      </c>
      <c r="D656" s="1488" t="s">
        <v>1200</v>
      </c>
      <c r="E656" s="954">
        <f>'SI 2 in 1 ALIYAR '!H1010</f>
        <v>20</v>
      </c>
      <c r="F656" s="954">
        <f t="shared" si="133"/>
        <v>20</v>
      </c>
      <c r="G656" s="954">
        <f t="shared" si="134"/>
        <v>26880</v>
      </c>
      <c r="H656" s="1371">
        <f>'PC 12 IN 1'!H915</f>
        <v>124</v>
      </c>
      <c r="I656" s="1371">
        <f t="shared" si="135"/>
        <v>248</v>
      </c>
      <c r="J656" s="1371">
        <f t="shared" si="136"/>
        <v>333312</v>
      </c>
      <c r="K656" s="960">
        <f>'4 IN 1 PCHC Aliyar'!H989</f>
        <v>42</v>
      </c>
      <c r="L656" s="960">
        <f t="shared" si="137"/>
        <v>126</v>
      </c>
      <c r="M656" s="960">
        <f t="shared" si="138"/>
        <v>169344</v>
      </c>
      <c r="N656" s="823">
        <f t="shared" si="139"/>
        <v>394</v>
      </c>
      <c r="O656" s="823">
        <f t="shared" si="130"/>
        <v>529536</v>
      </c>
      <c r="P656" s="823"/>
      <c r="Q656" s="823">
        <f t="shared" si="131"/>
        <v>0</v>
      </c>
      <c r="R656" s="1390">
        <f t="shared" si="140"/>
        <v>394</v>
      </c>
      <c r="S656" s="823">
        <f t="shared" si="132"/>
        <v>529536</v>
      </c>
    </row>
    <row r="657" spans="1:19" ht="39.950000000000003" customHeight="1" x14ac:dyDescent="0.25">
      <c r="A657" s="825"/>
      <c r="B657" s="821" t="s">
        <v>267</v>
      </c>
      <c r="C657" s="1488">
        <f>[1]Data!$K$2263</f>
        <v>1372</v>
      </c>
      <c r="D657" s="1488" t="s">
        <v>1200</v>
      </c>
      <c r="E657" s="954">
        <f>'SI 2 in 1 ALIYAR '!H1011</f>
        <v>2</v>
      </c>
      <c r="F657" s="954">
        <f t="shared" si="133"/>
        <v>2</v>
      </c>
      <c r="G657" s="954">
        <f t="shared" si="134"/>
        <v>2744</v>
      </c>
      <c r="H657" s="1371">
        <f>'PC 12 IN 1'!H916</f>
        <v>12</v>
      </c>
      <c r="I657" s="1371">
        <f t="shared" si="135"/>
        <v>24</v>
      </c>
      <c r="J657" s="1371">
        <f t="shared" si="136"/>
        <v>32928</v>
      </c>
      <c r="K657" s="960">
        <f>'4 IN 1 PCHC Aliyar'!H990</f>
        <v>4</v>
      </c>
      <c r="L657" s="960">
        <f t="shared" si="137"/>
        <v>12</v>
      </c>
      <c r="M657" s="960">
        <f t="shared" si="138"/>
        <v>16464</v>
      </c>
      <c r="N657" s="823">
        <f t="shared" si="139"/>
        <v>38</v>
      </c>
      <c r="O657" s="823">
        <f t="shared" si="130"/>
        <v>52136</v>
      </c>
      <c r="P657" s="823"/>
      <c r="Q657" s="823">
        <f t="shared" si="131"/>
        <v>0</v>
      </c>
      <c r="R657" s="1390">
        <f t="shared" si="140"/>
        <v>38</v>
      </c>
      <c r="S657" s="823">
        <f t="shared" si="132"/>
        <v>52136</v>
      </c>
    </row>
    <row r="658" spans="1:19" ht="131.25" customHeight="1" x14ac:dyDescent="0.25">
      <c r="A658" s="820">
        <v>65.099999999999994</v>
      </c>
      <c r="B658" s="821" t="s">
        <v>3475</v>
      </c>
      <c r="C658" s="1488">
        <f>[1]Data!$K$2264</f>
        <v>1399</v>
      </c>
      <c r="D658" s="1488" t="s">
        <v>1200</v>
      </c>
      <c r="E658" s="954">
        <f>'SI 2 in 1 ALIYAR '!H1015</f>
        <v>8</v>
      </c>
      <c r="F658" s="954">
        <f t="shared" si="133"/>
        <v>8</v>
      </c>
      <c r="G658" s="954">
        <f t="shared" si="134"/>
        <v>11192</v>
      </c>
      <c r="H658" s="1371">
        <f>'PC 12 IN 1'!H920</f>
        <v>48</v>
      </c>
      <c r="I658" s="1371">
        <f t="shared" si="135"/>
        <v>96</v>
      </c>
      <c r="J658" s="1371">
        <f t="shared" si="136"/>
        <v>134304</v>
      </c>
      <c r="K658" s="960">
        <f>'4 IN 1 PCHC Aliyar'!H994</f>
        <v>16</v>
      </c>
      <c r="L658" s="960">
        <f t="shared" si="137"/>
        <v>48</v>
      </c>
      <c r="M658" s="960">
        <f t="shared" si="138"/>
        <v>67152</v>
      </c>
      <c r="N658" s="823">
        <f t="shared" si="139"/>
        <v>152</v>
      </c>
      <c r="O658" s="823">
        <f t="shared" si="130"/>
        <v>212648</v>
      </c>
      <c r="P658" s="823"/>
      <c r="Q658" s="823">
        <f t="shared" si="131"/>
        <v>0</v>
      </c>
      <c r="R658" s="1390">
        <f t="shared" si="140"/>
        <v>152</v>
      </c>
      <c r="S658" s="823">
        <f t="shared" si="132"/>
        <v>212648</v>
      </c>
    </row>
    <row r="659" spans="1:19" ht="117.75" customHeight="1" x14ac:dyDescent="0.25">
      <c r="A659" s="820">
        <v>66.099999999999994</v>
      </c>
      <c r="B659" s="821" t="s">
        <v>3476</v>
      </c>
      <c r="C659" s="1488">
        <f>[1]Data!$K$2265</f>
        <v>2507</v>
      </c>
      <c r="D659" s="1488" t="s">
        <v>1200</v>
      </c>
      <c r="E659" s="954">
        <f>'SI 2 in 1 ALIYAR '!H1017</f>
        <v>2</v>
      </c>
      <c r="F659" s="954">
        <f t="shared" si="133"/>
        <v>2</v>
      </c>
      <c r="G659" s="954">
        <f t="shared" si="134"/>
        <v>5014</v>
      </c>
      <c r="H659" s="1371">
        <f>'PC 12 IN 1'!H922</f>
        <v>10</v>
      </c>
      <c r="I659" s="1371">
        <f t="shared" si="135"/>
        <v>20</v>
      </c>
      <c r="J659" s="1371">
        <f t="shared" si="136"/>
        <v>50140</v>
      </c>
      <c r="K659" s="960">
        <f>'4 IN 1 PCHC Aliyar'!H996</f>
        <v>4</v>
      </c>
      <c r="L659" s="960">
        <f t="shared" si="137"/>
        <v>12</v>
      </c>
      <c r="M659" s="960">
        <f t="shared" si="138"/>
        <v>30084</v>
      </c>
      <c r="N659" s="823">
        <f t="shared" si="139"/>
        <v>34</v>
      </c>
      <c r="O659" s="823">
        <f t="shared" si="130"/>
        <v>85238</v>
      </c>
      <c r="P659" s="823"/>
      <c r="Q659" s="823">
        <f t="shared" si="131"/>
        <v>0</v>
      </c>
      <c r="R659" s="1390">
        <f t="shared" si="140"/>
        <v>34</v>
      </c>
      <c r="S659" s="823">
        <f t="shared" si="132"/>
        <v>85238</v>
      </c>
    </row>
    <row r="660" spans="1:19" ht="141" customHeight="1" x14ac:dyDescent="0.25">
      <c r="A660" s="820"/>
      <c r="B660" s="821" t="s">
        <v>3548</v>
      </c>
      <c r="C660" s="1488">
        <f>[1]Data!$K$2266</f>
        <v>688</v>
      </c>
      <c r="D660" s="1488" t="s">
        <v>1200</v>
      </c>
      <c r="E660" s="954">
        <f>'SI 2 in 1 ALIYAR '!H1023</f>
        <v>14</v>
      </c>
      <c r="F660" s="954">
        <f t="shared" si="133"/>
        <v>14</v>
      </c>
      <c r="G660" s="954">
        <f t="shared" si="134"/>
        <v>9632</v>
      </c>
      <c r="H660" s="1371">
        <f>'PC 12 IN 1'!H928</f>
        <v>76</v>
      </c>
      <c r="I660" s="1371">
        <f t="shared" si="135"/>
        <v>152</v>
      </c>
      <c r="J660" s="1371">
        <f t="shared" si="136"/>
        <v>104576</v>
      </c>
      <c r="K660" s="960">
        <f>'4 IN 1 PCHC Aliyar'!H1002</f>
        <v>24</v>
      </c>
      <c r="L660" s="960">
        <f t="shared" si="137"/>
        <v>72</v>
      </c>
      <c r="M660" s="960">
        <f t="shared" si="138"/>
        <v>49536</v>
      </c>
      <c r="N660" s="823">
        <f t="shared" si="139"/>
        <v>238</v>
      </c>
      <c r="O660" s="823">
        <f t="shared" si="130"/>
        <v>163744</v>
      </c>
      <c r="P660" s="823"/>
      <c r="Q660" s="823">
        <f t="shared" si="131"/>
        <v>0</v>
      </c>
      <c r="R660" s="1390">
        <f t="shared" si="140"/>
        <v>238</v>
      </c>
      <c r="S660" s="823">
        <f t="shared" si="132"/>
        <v>163744</v>
      </c>
    </row>
    <row r="661" spans="1:19" ht="151.5" customHeight="1" x14ac:dyDescent="0.25">
      <c r="A661" s="820">
        <v>68.2</v>
      </c>
      <c r="B661" s="821" t="s">
        <v>3477</v>
      </c>
      <c r="C661" s="1488">
        <f>[1]Data!$K$2267</f>
        <v>934</v>
      </c>
      <c r="D661" s="1488" t="s">
        <v>1200</v>
      </c>
      <c r="E661" s="954">
        <f>'SI 2 in 1 ALIYAR '!H1028</f>
        <v>10</v>
      </c>
      <c r="F661" s="954">
        <f t="shared" si="133"/>
        <v>10</v>
      </c>
      <c r="G661" s="954">
        <f t="shared" si="134"/>
        <v>9340</v>
      </c>
      <c r="H661" s="1371">
        <f>'PC 12 IN 1'!H933</f>
        <v>60</v>
      </c>
      <c r="I661" s="1371">
        <f t="shared" si="135"/>
        <v>120</v>
      </c>
      <c r="J661" s="1371">
        <f t="shared" si="136"/>
        <v>112080</v>
      </c>
      <c r="K661" s="960">
        <f>'4 IN 1 PCHC Aliyar'!H1007</f>
        <v>20</v>
      </c>
      <c r="L661" s="960">
        <f t="shared" si="137"/>
        <v>60</v>
      </c>
      <c r="M661" s="960">
        <f t="shared" si="138"/>
        <v>56040</v>
      </c>
      <c r="N661" s="823">
        <f t="shared" si="139"/>
        <v>190</v>
      </c>
      <c r="O661" s="823">
        <f t="shared" si="130"/>
        <v>177460</v>
      </c>
      <c r="P661" s="823"/>
      <c r="Q661" s="823">
        <f t="shared" si="131"/>
        <v>0</v>
      </c>
      <c r="R661" s="1390">
        <f t="shared" si="140"/>
        <v>190</v>
      </c>
      <c r="S661" s="823">
        <f t="shared" si="132"/>
        <v>177460</v>
      </c>
    </row>
    <row r="662" spans="1:19" ht="51" hidden="1" x14ac:dyDescent="0.35">
      <c r="A662" s="922">
        <v>70.5</v>
      </c>
      <c r="B662" s="923" t="s">
        <v>1123</v>
      </c>
      <c r="C662" s="935" t="e">
        <f>#REF!</f>
        <v>#REF!</v>
      </c>
      <c r="D662" s="936" t="s">
        <v>1200</v>
      </c>
      <c r="E662" s="926"/>
      <c r="F662" s="926">
        <f>E662*8</f>
        <v>0</v>
      </c>
      <c r="G662" s="926" t="e">
        <f t="shared" si="134"/>
        <v>#REF!</v>
      </c>
      <c r="H662" s="926"/>
      <c r="I662" s="926"/>
      <c r="J662" s="926" t="e">
        <f>H662*C662</f>
        <v>#REF!</v>
      </c>
      <c r="K662" s="926"/>
      <c r="L662" s="926"/>
      <c r="M662" s="926" t="e">
        <f>K662*C662</f>
        <v>#REF!</v>
      </c>
      <c r="N662" s="926" t="e">
        <f>#REF!+#REF!+K662+H662+F662</f>
        <v>#REF!</v>
      </c>
      <c r="O662" s="926" t="e">
        <f t="shared" si="130"/>
        <v>#REF!</v>
      </c>
      <c r="P662" s="926" t="e">
        <f>Develop!K552</f>
        <v>#REF!</v>
      </c>
      <c r="Q662" s="926" t="e">
        <f t="shared" si="131"/>
        <v>#REF!</v>
      </c>
      <c r="R662" s="926" t="e">
        <f>N662+P662</f>
        <v>#REF!</v>
      </c>
      <c r="S662" s="926" t="e">
        <f t="shared" si="132"/>
        <v>#REF!</v>
      </c>
    </row>
    <row r="663" spans="1:19" ht="66.75" customHeight="1" x14ac:dyDescent="0.25">
      <c r="A663" s="825"/>
      <c r="B663" s="821" t="s">
        <v>3478</v>
      </c>
      <c r="C663" s="1488">
        <f>[1]Data!$K$3038</f>
        <v>1300</v>
      </c>
      <c r="D663" s="1488" t="s">
        <v>1200</v>
      </c>
      <c r="E663" s="954">
        <f>'SI 2 in 1 ALIYAR '!H1031</f>
        <v>8</v>
      </c>
      <c r="F663" s="954">
        <f>E663</f>
        <v>8</v>
      </c>
      <c r="G663" s="954">
        <f t="shared" si="134"/>
        <v>10400</v>
      </c>
      <c r="H663" s="1371">
        <f>'PC 12 IN 1'!H936</f>
        <v>48</v>
      </c>
      <c r="I663" s="1371">
        <f>H663*2</f>
        <v>96</v>
      </c>
      <c r="J663" s="1371">
        <f>I663*C663</f>
        <v>124800</v>
      </c>
      <c r="K663" s="960">
        <f>'4 IN 1 PCHC Aliyar'!H1010</f>
        <v>16</v>
      </c>
      <c r="L663" s="960">
        <f>K663*3</f>
        <v>48</v>
      </c>
      <c r="M663" s="960">
        <f>L663*C663</f>
        <v>62400</v>
      </c>
      <c r="N663" s="823">
        <f>F663+I663+L663</f>
        <v>152</v>
      </c>
      <c r="O663" s="823">
        <f t="shared" si="130"/>
        <v>197600</v>
      </c>
      <c r="P663" s="823"/>
      <c r="Q663" s="823">
        <f t="shared" si="131"/>
        <v>0</v>
      </c>
      <c r="R663" s="1390">
        <f>P663+N663</f>
        <v>152</v>
      </c>
      <c r="S663" s="823">
        <f t="shared" si="132"/>
        <v>197600</v>
      </c>
    </row>
    <row r="664" spans="1:19" ht="102" x14ac:dyDescent="0.25">
      <c r="A664" s="825"/>
      <c r="B664" s="821" t="s">
        <v>3051</v>
      </c>
      <c r="C664" s="1488">
        <f>[1]Elec.Data!$R$3078</f>
        <v>250</v>
      </c>
      <c r="D664" s="1492" t="s">
        <v>718</v>
      </c>
      <c r="E664" s="954">
        <f>'SI 2 in 1 ALIYAR '!H1037</f>
        <v>45</v>
      </c>
      <c r="F664" s="954">
        <f>E664</f>
        <v>45</v>
      </c>
      <c r="G664" s="954">
        <f t="shared" si="134"/>
        <v>11250</v>
      </c>
      <c r="H664" s="1371">
        <f>'PC 12 IN 1'!H947</f>
        <v>192</v>
      </c>
      <c r="I664" s="1371">
        <f>H664*2</f>
        <v>384</v>
      </c>
      <c r="J664" s="1371">
        <f>I664*C664</f>
        <v>96000</v>
      </c>
      <c r="K664" s="960">
        <f>'4 IN 1 PCHC Aliyar'!G1019</f>
        <v>43.5</v>
      </c>
      <c r="L664" s="960">
        <f>K664*3</f>
        <v>130.5</v>
      </c>
      <c r="M664" s="960">
        <f>L664*C664</f>
        <v>32625</v>
      </c>
      <c r="N664" s="823">
        <f>F664+I664+L664</f>
        <v>559.5</v>
      </c>
      <c r="O664" s="823">
        <f t="shared" si="130"/>
        <v>139875</v>
      </c>
      <c r="P664" s="823"/>
      <c r="Q664" s="823">
        <f t="shared" si="131"/>
        <v>0</v>
      </c>
      <c r="R664" s="1390">
        <f>P664+N664</f>
        <v>559.5</v>
      </c>
      <c r="S664" s="823">
        <f t="shared" si="132"/>
        <v>139875</v>
      </c>
    </row>
    <row r="665" spans="1:19" ht="102" hidden="1" x14ac:dyDescent="0.25">
      <c r="A665" s="901">
        <v>77.5</v>
      </c>
      <c r="B665" s="893" t="s">
        <v>3052</v>
      </c>
      <c r="C665" s="894" t="e">
        <f>ROUND(#REF!,2)</f>
        <v>#REF!</v>
      </c>
      <c r="D665" s="906" t="s">
        <v>718</v>
      </c>
      <c r="E665" s="896"/>
      <c r="F665" s="896">
        <f>E665*8</f>
        <v>0</v>
      </c>
      <c r="G665" s="896" t="e">
        <f t="shared" si="134"/>
        <v>#REF!</v>
      </c>
      <c r="H665" s="896"/>
      <c r="I665" s="896"/>
      <c r="J665" s="896" t="e">
        <f>H665*C665</f>
        <v>#REF!</v>
      </c>
      <c r="K665" s="896"/>
      <c r="L665" s="896"/>
      <c r="M665" s="896" t="e">
        <f>K665*C665</f>
        <v>#REF!</v>
      </c>
      <c r="N665" s="896" t="e">
        <f>#REF!+#REF!+K665+H665+F665</f>
        <v>#REF!</v>
      </c>
      <c r="O665" s="896" t="e">
        <f t="shared" si="130"/>
        <v>#REF!</v>
      </c>
      <c r="P665" s="896" t="e">
        <f>Develop!K555</f>
        <v>#REF!</v>
      </c>
      <c r="Q665" s="896" t="e">
        <f t="shared" si="131"/>
        <v>#REF!</v>
      </c>
      <c r="R665" s="896" t="e">
        <f>N665+P665</f>
        <v>#REF!</v>
      </c>
      <c r="S665" s="896" t="e">
        <f t="shared" si="132"/>
        <v>#REF!</v>
      </c>
    </row>
    <row r="666" spans="1:19" ht="102" hidden="1" x14ac:dyDescent="0.25">
      <c r="A666" s="927"/>
      <c r="B666" s="914" t="s">
        <v>3051</v>
      </c>
      <c r="C666" s="921" t="e">
        <f>ROUND(#REF!,2)</f>
        <v>#REF!</v>
      </c>
      <c r="D666" s="937" t="s">
        <v>718</v>
      </c>
      <c r="E666" s="917"/>
      <c r="F666" s="917">
        <f>E666*8</f>
        <v>0</v>
      </c>
      <c r="G666" s="917" t="e">
        <f t="shared" si="134"/>
        <v>#REF!</v>
      </c>
      <c r="H666" s="917"/>
      <c r="I666" s="917"/>
      <c r="J666" s="917" t="e">
        <f>H666*C666</f>
        <v>#REF!</v>
      </c>
      <c r="K666" s="917"/>
      <c r="L666" s="917"/>
      <c r="M666" s="917" t="e">
        <f>K666*C666</f>
        <v>#REF!</v>
      </c>
      <c r="N666" s="917" t="e">
        <f>#REF!+#REF!+K666+H666+F666</f>
        <v>#REF!</v>
      </c>
      <c r="O666" s="917" t="e">
        <f t="shared" si="130"/>
        <v>#REF!</v>
      </c>
      <c r="P666" s="917" t="e">
        <f>Develop!K556</f>
        <v>#REF!</v>
      </c>
      <c r="Q666" s="917" t="e">
        <f t="shared" si="131"/>
        <v>#REF!</v>
      </c>
      <c r="R666" s="917" t="e">
        <f>N666+P666</f>
        <v>#REF!</v>
      </c>
      <c r="S666" s="917" t="e">
        <f t="shared" si="132"/>
        <v>#REF!</v>
      </c>
    </row>
    <row r="667" spans="1:19" ht="93" customHeight="1" x14ac:dyDescent="0.25">
      <c r="A667" s="834"/>
      <c r="B667" s="821" t="s">
        <v>2954</v>
      </c>
      <c r="C667" s="1488">
        <f>[1]Elec.Data!$K$3539</f>
        <v>221</v>
      </c>
      <c r="D667" s="1492" t="s">
        <v>718</v>
      </c>
      <c r="E667" s="954">
        <f>'SI 2 in 1 ALIYAR '!H1039</f>
        <v>23</v>
      </c>
      <c r="F667" s="954">
        <f>E667</f>
        <v>23</v>
      </c>
      <c r="G667" s="954">
        <f t="shared" si="134"/>
        <v>5083</v>
      </c>
      <c r="H667" s="1371">
        <f>'PC 12 IN 1'!H949</f>
        <v>120</v>
      </c>
      <c r="I667" s="1371">
        <f>H667*2</f>
        <v>240</v>
      </c>
      <c r="J667" s="1371">
        <f>I667*C667</f>
        <v>53040</v>
      </c>
      <c r="K667" s="960">
        <f>'4 IN 1 PCHC Aliyar'!G1022</f>
        <v>40</v>
      </c>
      <c r="L667" s="960">
        <f>K667*3</f>
        <v>120</v>
      </c>
      <c r="M667" s="960">
        <f>L667*C667</f>
        <v>26520</v>
      </c>
      <c r="N667" s="823">
        <f>F667+I667+L667</f>
        <v>383</v>
      </c>
      <c r="O667" s="823">
        <f t="shared" si="130"/>
        <v>84643</v>
      </c>
      <c r="P667" s="823"/>
      <c r="Q667" s="823">
        <f t="shared" si="131"/>
        <v>0</v>
      </c>
      <c r="R667" s="1390">
        <f>P667+N667</f>
        <v>383</v>
      </c>
      <c r="S667" s="823">
        <f t="shared" si="132"/>
        <v>84643</v>
      </c>
    </row>
    <row r="668" spans="1:19" ht="117" customHeight="1" x14ac:dyDescent="0.25">
      <c r="A668" s="834"/>
      <c r="B668" s="821" t="s">
        <v>3070</v>
      </c>
      <c r="C668" s="1488">
        <f>[1]Elec.Data!$K$3092</f>
        <v>187</v>
      </c>
      <c r="D668" s="1496" t="s">
        <v>718</v>
      </c>
      <c r="E668" s="954">
        <f>'SI 2 in 1 ALIYAR '!H1044</f>
        <v>38</v>
      </c>
      <c r="F668" s="954">
        <f>E668</f>
        <v>38</v>
      </c>
      <c r="G668" s="954">
        <f t="shared" si="134"/>
        <v>7106</v>
      </c>
      <c r="H668" s="1371">
        <f>'PC 12 IN 1'!H959</f>
        <v>228</v>
      </c>
      <c r="I668" s="1371">
        <f>H668*2</f>
        <v>456</v>
      </c>
      <c r="J668" s="1371">
        <f>I668*C668</f>
        <v>85272</v>
      </c>
      <c r="K668" s="960">
        <f>'4 IN 1 PCHC Aliyar'!G1028</f>
        <v>132</v>
      </c>
      <c r="L668" s="960">
        <f>K668*3</f>
        <v>396</v>
      </c>
      <c r="M668" s="960">
        <f>L668*C668</f>
        <v>74052</v>
      </c>
      <c r="N668" s="823">
        <f>F668+I668+L668</f>
        <v>890</v>
      </c>
      <c r="O668" s="823">
        <f t="shared" si="130"/>
        <v>166430</v>
      </c>
      <c r="P668" s="823"/>
      <c r="Q668" s="823">
        <f t="shared" si="131"/>
        <v>0</v>
      </c>
      <c r="R668" s="1390">
        <f>P668+N668</f>
        <v>890</v>
      </c>
      <c r="S668" s="823">
        <f t="shared" si="132"/>
        <v>166430</v>
      </c>
    </row>
    <row r="669" spans="1:19" ht="51" hidden="1" x14ac:dyDescent="0.25">
      <c r="A669" s="901"/>
      <c r="B669" s="907" t="s">
        <v>3143</v>
      </c>
      <c r="C669" s="897" t="e">
        <f>#REF!</f>
        <v>#REF!</v>
      </c>
      <c r="D669" s="908" t="s">
        <v>718</v>
      </c>
      <c r="E669" s="896"/>
      <c r="F669" s="896">
        <f>E669*8</f>
        <v>0</v>
      </c>
      <c r="G669" s="896" t="e">
        <f t="shared" si="134"/>
        <v>#REF!</v>
      </c>
      <c r="H669" s="896"/>
      <c r="I669" s="896"/>
      <c r="J669" s="896" t="e">
        <f>H669*C669</f>
        <v>#REF!</v>
      </c>
      <c r="K669" s="896"/>
      <c r="L669" s="896"/>
      <c r="M669" s="896" t="e">
        <f>K669*C669</f>
        <v>#REF!</v>
      </c>
      <c r="N669" s="896" t="e">
        <f>#REF!+#REF!+K669+H669+F669</f>
        <v>#REF!</v>
      </c>
      <c r="O669" s="896" t="e">
        <f t="shared" si="130"/>
        <v>#REF!</v>
      </c>
      <c r="P669" s="896" t="e">
        <f>Develop!K559</f>
        <v>#REF!</v>
      </c>
      <c r="Q669" s="896" t="e">
        <f t="shared" si="131"/>
        <v>#REF!</v>
      </c>
      <c r="R669" s="896" t="e">
        <f>N669+P669</f>
        <v>#REF!</v>
      </c>
      <c r="S669" s="896" t="e">
        <f t="shared" si="132"/>
        <v>#REF!</v>
      </c>
    </row>
    <row r="670" spans="1:19" ht="51" hidden="1" x14ac:dyDescent="0.25">
      <c r="A670" s="927"/>
      <c r="B670" s="938" t="s">
        <v>3144</v>
      </c>
      <c r="C670" s="915" t="e">
        <f>#REF!</f>
        <v>#REF!</v>
      </c>
      <c r="D670" s="939" t="s">
        <v>718</v>
      </c>
      <c r="E670" s="917"/>
      <c r="F670" s="917">
        <f>E670*8</f>
        <v>0</v>
      </c>
      <c r="G670" s="917" t="e">
        <f t="shared" si="134"/>
        <v>#REF!</v>
      </c>
      <c r="H670" s="917"/>
      <c r="I670" s="917"/>
      <c r="J670" s="917" t="e">
        <f>H670*C670</f>
        <v>#REF!</v>
      </c>
      <c r="K670" s="917"/>
      <c r="L670" s="917"/>
      <c r="M670" s="917" t="e">
        <f>K670*C670</f>
        <v>#REF!</v>
      </c>
      <c r="N670" s="917" t="e">
        <f>#REF!+#REF!+K670+H670+F670</f>
        <v>#REF!</v>
      </c>
      <c r="O670" s="917" t="e">
        <f t="shared" si="130"/>
        <v>#REF!</v>
      </c>
      <c r="P670" s="917" t="e">
        <f>Develop!K560</f>
        <v>#REF!</v>
      </c>
      <c r="Q670" s="917" t="e">
        <f t="shared" si="131"/>
        <v>#REF!</v>
      </c>
      <c r="R670" s="917" t="e">
        <f>N670+P670</f>
        <v>#REF!</v>
      </c>
      <c r="S670" s="917" t="e">
        <f t="shared" si="132"/>
        <v>#REF!</v>
      </c>
    </row>
    <row r="671" spans="1:19" ht="39.950000000000003" customHeight="1" x14ac:dyDescent="0.25">
      <c r="A671" s="820">
        <v>112.1</v>
      </c>
      <c r="B671" s="821" t="s">
        <v>1642</v>
      </c>
      <c r="C671" s="1488">
        <f>[1]Data!$K$3018</f>
        <v>1770</v>
      </c>
      <c r="D671" s="1488" t="s">
        <v>1200</v>
      </c>
      <c r="E671" s="954">
        <f>'SI 2 in 1 ALIYAR '!H1049</f>
        <v>2</v>
      </c>
      <c r="F671" s="954">
        <f>E671</f>
        <v>2</v>
      </c>
      <c r="G671" s="954">
        <f>F671*C671</f>
        <v>3540</v>
      </c>
      <c r="H671" s="1371">
        <f>'PC 12 IN 1'!H961</f>
        <v>12</v>
      </c>
      <c r="I671" s="1371">
        <f>H671*2</f>
        <v>24</v>
      </c>
      <c r="J671" s="1371">
        <f>I671*C671</f>
        <v>42480</v>
      </c>
      <c r="K671" s="960">
        <f>'4 IN 1 PCHC Aliyar'!H1033</f>
        <v>4</v>
      </c>
      <c r="L671" s="960">
        <f>K671*3</f>
        <v>12</v>
      </c>
      <c r="M671" s="960">
        <f>L671*C671</f>
        <v>21240</v>
      </c>
      <c r="N671" s="823">
        <f>F671+I671+L671</f>
        <v>38</v>
      </c>
      <c r="O671" s="823">
        <f>N671*C671</f>
        <v>67260</v>
      </c>
      <c r="P671" s="823"/>
      <c r="Q671" s="823">
        <f>P671*C671</f>
        <v>0</v>
      </c>
      <c r="R671" s="1390">
        <f>P671+N671</f>
        <v>38</v>
      </c>
      <c r="S671" s="823">
        <f>R671*C671</f>
        <v>67260</v>
      </c>
    </row>
    <row r="672" spans="1:19" ht="26.25" hidden="1" x14ac:dyDescent="0.35">
      <c r="A672" s="892"/>
      <c r="B672" s="898" t="s">
        <v>884</v>
      </c>
      <c r="C672" s="904"/>
      <c r="D672" s="905"/>
      <c r="E672" s="896"/>
      <c r="F672" s="896">
        <f>E672*8</f>
        <v>0</v>
      </c>
      <c r="G672" s="896">
        <f t="shared" si="134"/>
        <v>0</v>
      </c>
      <c r="H672" s="896"/>
      <c r="I672" s="896"/>
      <c r="J672" s="896">
        <f>H672*C672</f>
        <v>0</v>
      </c>
      <c r="K672" s="896"/>
      <c r="L672" s="896"/>
      <c r="M672" s="896">
        <f>K672*C672</f>
        <v>0</v>
      </c>
      <c r="N672" s="896" t="e">
        <f>#REF!+#REF!+K672+H672+F672</f>
        <v>#REF!</v>
      </c>
      <c r="O672" s="896" t="e">
        <f t="shared" si="130"/>
        <v>#REF!</v>
      </c>
      <c r="P672" s="896" t="e">
        <f>Develop!K562</f>
        <v>#REF!</v>
      </c>
      <c r="Q672" s="896" t="e">
        <f t="shared" si="131"/>
        <v>#REF!</v>
      </c>
      <c r="R672" s="896" t="e">
        <f>N672+P672</f>
        <v>#REF!</v>
      </c>
      <c r="S672" s="896" t="e">
        <f t="shared" si="132"/>
        <v>#REF!</v>
      </c>
    </row>
    <row r="673" spans="1:19" hidden="1" x14ac:dyDescent="0.35">
      <c r="A673" s="820"/>
      <c r="B673" s="821" t="s">
        <v>1232</v>
      </c>
      <c r="C673" s="844" t="e">
        <f>ROUND(#REF!,2)</f>
        <v>#REF!</v>
      </c>
      <c r="D673" s="852" t="s">
        <v>1200</v>
      </c>
      <c r="E673" s="823"/>
      <c r="F673" s="823">
        <f>E673*8</f>
        <v>0</v>
      </c>
      <c r="G673" s="823" t="e">
        <f t="shared" si="134"/>
        <v>#REF!</v>
      </c>
      <c r="H673" s="823"/>
      <c r="I673" s="823"/>
      <c r="J673" s="823" t="e">
        <f>H673*C673</f>
        <v>#REF!</v>
      </c>
      <c r="K673" s="823"/>
      <c r="L673" s="823"/>
      <c r="M673" s="823" t="e">
        <f>K673*C673</f>
        <v>#REF!</v>
      </c>
      <c r="N673" s="823" t="e">
        <f>#REF!+#REF!+K673+H673+F673</f>
        <v>#REF!</v>
      </c>
      <c r="O673" s="823" t="e">
        <f t="shared" si="130"/>
        <v>#REF!</v>
      </c>
      <c r="P673" s="823" t="e">
        <f>Develop!K563</f>
        <v>#REF!</v>
      </c>
      <c r="Q673" s="823" t="e">
        <f t="shared" si="131"/>
        <v>#REF!</v>
      </c>
      <c r="R673" s="823" t="e">
        <f>N673+P673</f>
        <v>#REF!</v>
      </c>
      <c r="S673" s="823" t="e">
        <f t="shared" si="132"/>
        <v>#REF!</v>
      </c>
    </row>
    <row r="674" spans="1:19" hidden="1" x14ac:dyDescent="0.35">
      <c r="A674" s="820"/>
      <c r="B674" s="821" t="s">
        <v>1231</v>
      </c>
      <c r="C674" s="844" t="e">
        <f>#REF!</f>
        <v>#REF!</v>
      </c>
      <c r="D674" s="852" t="s">
        <v>1200</v>
      </c>
      <c r="E674" s="823"/>
      <c r="F674" s="823">
        <f>E674*8</f>
        <v>0</v>
      </c>
      <c r="G674" s="823" t="e">
        <f t="shared" si="134"/>
        <v>#REF!</v>
      </c>
      <c r="H674" s="823"/>
      <c r="I674" s="823"/>
      <c r="J674" s="823" t="e">
        <f>H674*C674</f>
        <v>#REF!</v>
      </c>
      <c r="K674" s="823"/>
      <c r="L674" s="823"/>
      <c r="M674" s="823" t="e">
        <f>K674*C674</f>
        <v>#REF!</v>
      </c>
      <c r="N674" s="823" t="e">
        <f>#REF!+#REF!+K674+H674+F674</f>
        <v>#REF!</v>
      </c>
      <c r="O674" s="823" t="e">
        <f t="shared" si="130"/>
        <v>#REF!</v>
      </c>
      <c r="P674" s="823" t="e">
        <f>Develop!K564</f>
        <v>#REF!</v>
      </c>
      <c r="Q674" s="823" t="e">
        <f t="shared" si="131"/>
        <v>#REF!</v>
      </c>
      <c r="R674" s="823" t="e">
        <f>N674+P674</f>
        <v>#REF!</v>
      </c>
      <c r="S674" s="823" t="e">
        <f t="shared" si="132"/>
        <v>#REF!</v>
      </c>
    </row>
    <row r="675" spans="1:19" hidden="1" x14ac:dyDescent="0.35">
      <c r="A675" s="913"/>
      <c r="B675" s="914" t="s">
        <v>174</v>
      </c>
      <c r="C675" s="940" t="e">
        <f>#REF!</f>
        <v>#REF!</v>
      </c>
      <c r="D675" s="941" t="s">
        <v>1200</v>
      </c>
      <c r="E675" s="917"/>
      <c r="F675" s="917">
        <f>E675*8</f>
        <v>0</v>
      </c>
      <c r="G675" s="917" t="e">
        <f t="shared" si="134"/>
        <v>#REF!</v>
      </c>
      <c r="H675" s="917"/>
      <c r="I675" s="917"/>
      <c r="J675" s="917" t="e">
        <f>H675*C675</f>
        <v>#REF!</v>
      </c>
      <c r="K675" s="917"/>
      <c r="L675" s="917"/>
      <c r="M675" s="917" t="e">
        <f>K675*C675</f>
        <v>#REF!</v>
      </c>
      <c r="N675" s="917" t="e">
        <f>#REF!+#REF!+K675+H675+F675</f>
        <v>#REF!</v>
      </c>
      <c r="O675" s="917" t="e">
        <f t="shared" si="130"/>
        <v>#REF!</v>
      </c>
      <c r="P675" s="917" t="e">
        <f>Develop!K565</f>
        <v>#REF!</v>
      </c>
      <c r="Q675" s="917" t="e">
        <f t="shared" si="131"/>
        <v>#REF!</v>
      </c>
      <c r="R675" s="917" t="e">
        <f>N675+P675</f>
        <v>#REF!</v>
      </c>
      <c r="S675" s="917" t="e">
        <f t="shared" si="132"/>
        <v>#REF!</v>
      </c>
    </row>
    <row r="676" spans="1:19" ht="89.25" customHeight="1" x14ac:dyDescent="0.25">
      <c r="A676" s="820">
        <v>44.2</v>
      </c>
      <c r="B676" s="826" t="s">
        <v>1628</v>
      </c>
      <c r="C676" s="1488"/>
      <c r="D676" s="1488"/>
      <c r="E676" s="954"/>
      <c r="F676" s="954">
        <f>E676</f>
        <v>0</v>
      </c>
      <c r="G676" s="954">
        <f t="shared" si="134"/>
        <v>0</v>
      </c>
      <c r="H676" s="1371"/>
      <c r="I676" s="1371">
        <f>H676*2</f>
        <v>0</v>
      </c>
      <c r="J676" s="1371">
        <f>I676*C676</f>
        <v>0</v>
      </c>
      <c r="K676" s="960"/>
      <c r="L676" s="960">
        <f>K676*3</f>
        <v>0</v>
      </c>
      <c r="M676" s="960">
        <f>L676*C676</f>
        <v>0</v>
      </c>
      <c r="N676" s="823">
        <f>F676+I676+L676</f>
        <v>0</v>
      </c>
      <c r="O676" s="823">
        <f t="shared" si="130"/>
        <v>0</v>
      </c>
      <c r="P676" s="823"/>
      <c r="Q676" s="823">
        <f t="shared" si="131"/>
        <v>0</v>
      </c>
      <c r="R676" s="1390">
        <f>P676+N676</f>
        <v>0</v>
      </c>
      <c r="S676" s="823">
        <f t="shared" si="132"/>
        <v>0</v>
      </c>
    </row>
    <row r="677" spans="1:19" ht="39.950000000000003" customHeight="1" x14ac:dyDescent="0.25">
      <c r="A677" s="820"/>
      <c r="B677" s="821" t="s">
        <v>1629</v>
      </c>
      <c r="C677" s="1488">
        <f>[1]Data!$R$2350</f>
        <v>1790.84</v>
      </c>
      <c r="D677" s="1488" t="s">
        <v>1200</v>
      </c>
      <c r="E677" s="954">
        <f>'SI 2 in 1 ALIYAR '!H955</f>
        <v>2</v>
      </c>
      <c r="F677" s="954">
        <f>E677</f>
        <v>2</v>
      </c>
      <c r="G677" s="954">
        <f t="shared" si="134"/>
        <v>3581.68</v>
      </c>
      <c r="H677" s="1371">
        <f>'PC 12 IN 1'!H963</f>
        <v>2</v>
      </c>
      <c r="I677" s="1371">
        <f>H677*2</f>
        <v>4</v>
      </c>
      <c r="J677" s="1371">
        <f>I677*C677</f>
        <v>7163.36</v>
      </c>
      <c r="K677" s="960">
        <f>'4 IN 1 PCHC Aliyar'!H931</f>
        <v>1</v>
      </c>
      <c r="L677" s="960">
        <f>K677*3</f>
        <v>3</v>
      </c>
      <c r="M677" s="960">
        <f>L677*C677</f>
        <v>5372.52</v>
      </c>
      <c r="N677" s="823">
        <f>F677+I677+L677</f>
        <v>9</v>
      </c>
      <c r="O677" s="823">
        <f t="shared" si="130"/>
        <v>16117.56</v>
      </c>
      <c r="P677" s="823"/>
      <c r="Q677" s="823">
        <f t="shared" si="131"/>
        <v>0</v>
      </c>
      <c r="R677" s="1390">
        <f>P677+N677</f>
        <v>9</v>
      </c>
      <c r="S677" s="823">
        <f t="shared" si="132"/>
        <v>16117.56</v>
      </c>
    </row>
    <row r="678" spans="1:19" ht="39.950000000000003" customHeight="1" x14ac:dyDescent="0.25">
      <c r="A678" s="820"/>
      <c r="B678" s="821" t="s">
        <v>284</v>
      </c>
      <c r="C678" s="1488">
        <f>[1]Data!$R$2357</f>
        <v>397.66</v>
      </c>
      <c r="D678" s="1488" t="s">
        <v>718</v>
      </c>
      <c r="E678" s="954">
        <f>'SI 2 in 1 ALIYAR '!H956</f>
        <v>6</v>
      </c>
      <c r="F678" s="954">
        <f>E678</f>
        <v>6</v>
      </c>
      <c r="G678" s="954">
        <f t="shared" si="134"/>
        <v>2385.96</v>
      </c>
      <c r="H678" s="1371">
        <f>'PC 12 IN 1'!H964</f>
        <v>6</v>
      </c>
      <c r="I678" s="1371">
        <f>H678*2</f>
        <v>12</v>
      </c>
      <c r="J678" s="1371">
        <f>I678*C678</f>
        <v>4771.92</v>
      </c>
      <c r="K678" s="960">
        <f>'4 IN 1 PCHC Aliyar'!H932</f>
        <v>3</v>
      </c>
      <c r="L678" s="960">
        <f>K678*3</f>
        <v>9</v>
      </c>
      <c r="M678" s="960">
        <f>L678*C678</f>
        <v>3578.94</v>
      </c>
      <c r="N678" s="823">
        <f>F678+I678+L678</f>
        <v>27</v>
      </c>
      <c r="O678" s="823">
        <f t="shared" si="130"/>
        <v>10736.82</v>
      </c>
      <c r="P678" s="823"/>
      <c r="Q678" s="823">
        <f t="shared" si="131"/>
        <v>0</v>
      </c>
      <c r="R678" s="1390">
        <f>P678+N678</f>
        <v>27</v>
      </c>
      <c r="S678" s="823">
        <f t="shared" si="132"/>
        <v>10736.82</v>
      </c>
    </row>
    <row r="679" spans="1:19" ht="51" hidden="1" x14ac:dyDescent="0.25">
      <c r="A679" s="922">
        <v>257.10000000000002</v>
      </c>
      <c r="B679" s="923" t="s">
        <v>1187</v>
      </c>
      <c r="C679" s="924" t="e">
        <f>ROUND(#REF!,2)</f>
        <v>#REF!</v>
      </c>
      <c r="D679" s="942" t="s">
        <v>718</v>
      </c>
      <c r="E679" s="926"/>
      <c r="F679" s="926">
        <f>E679*8</f>
        <v>0</v>
      </c>
      <c r="G679" s="926" t="e">
        <f t="shared" si="134"/>
        <v>#REF!</v>
      </c>
      <c r="H679" s="926"/>
      <c r="I679" s="926"/>
      <c r="J679" s="926" t="e">
        <f>H679*C679</f>
        <v>#REF!</v>
      </c>
      <c r="K679" s="926"/>
      <c r="L679" s="926"/>
      <c r="M679" s="926" t="e">
        <f>K679*C679</f>
        <v>#REF!</v>
      </c>
      <c r="N679" s="926" t="e">
        <f>#REF!+#REF!+K679+H679+F679</f>
        <v>#REF!</v>
      </c>
      <c r="O679" s="926" t="e">
        <f t="shared" si="130"/>
        <v>#REF!</v>
      </c>
      <c r="P679" s="926" t="e">
        <f>Develop!K569</f>
        <v>#REF!</v>
      </c>
      <c r="Q679" s="926" t="e">
        <f t="shared" si="131"/>
        <v>#REF!</v>
      </c>
      <c r="R679" s="926" t="e">
        <f>N679+P679</f>
        <v>#REF!</v>
      </c>
      <c r="S679" s="926" t="e">
        <f t="shared" si="132"/>
        <v>#REF!</v>
      </c>
    </row>
    <row r="680" spans="1:19" ht="39.950000000000003" customHeight="1" x14ac:dyDescent="0.25">
      <c r="A680" s="834">
        <v>344.2</v>
      </c>
      <c r="B680" s="821" t="s">
        <v>667</v>
      </c>
      <c r="C680" s="1488">
        <f>[1]Data!$K$3014</f>
        <v>375.7</v>
      </c>
      <c r="D680" s="1488" t="s">
        <v>1200</v>
      </c>
      <c r="E680" s="954">
        <f>'SI 2 in 1 ALIYAR '!H1051</f>
        <v>4</v>
      </c>
      <c r="F680" s="954">
        <f>E680</f>
        <v>4</v>
      </c>
      <c r="G680" s="954">
        <f t="shared" si="134"/>
        <v>1502.8</v>
      </c>
      <c r="H680" s="1371">
        <f>'PC 12 IN 1'!H966</f>
        <v>24</v>
      </c>
      <c r="I680" s="1371">
        <f>H680*2</f>
        <v>48</v>
      </c>
      <c r="J680" s="1371">
        <f>I680*C680</f>
        <v>18033.599999999999</v>
      </c>
      <c r="K680" s="960">
        <f>'4 IN 1 PCHC Aliyar'!H1035</f>
        <v>8</v>
      </c>
      <c r="L680" s="960">
        <f>K680*3</f>
        <v>24</v>
      </c>
      <c r="M680" s="960">
        <f>L680*C680</f>
        <v>9016.7999999999993</v>
      </c>
      <c r="N680" s="823">
        <f>F680+I680+L680</f>
        <v>76</v>
      </c>
      <c r="O680" s="823">
        <f t="shared" si="130"/>
        <v>28553.200000000001</v>
      </c>
      <c r="P680" s="823"/>
      <c r="Q680" s="823">
        <f t="shared" si="131"/>
        <v>0</v>
      </c>
      <c r="R680" s="1390">
        <f>P680+N680</f>
        <v>76</v>
      </c>
      <c r="S680" s="823">
        <f t="shared" si="132"/>
        <v>28553.200000000001</v>
      </c>
    </row>
    <row r="681" spans="1:19" ht="39.950000000000003" customHeight="1" x14ac:dyDescent="0.25">
      <c r="A681" s="833">
        <v>383</v>
      </c>
      <c r="B681" s="821" t="s">
        <v>1407</v>
      </c>
      <c r="C681" s="1488">
        <f>[1]Data!$C$764</f>
        <v>1000</v>
      </c>
      <c r="D681" s="867" t="s">
        <v>1200</v>
      </c>
      <c r="E681" s="954">
        <f>'SI 2 in 1 ALIYAR '!H1070</f>
        <v>2</v>
      </c>
      <c r="F681" s="954">
        <f>E681</f>
        <v>2</v>
      </c>
      <c r="G681" s="954">
        <f t="shared" si="134"/>
        <v>2000</v>
      </c>
      <c r="H681" s="1371">
        <f>'PC 12 IN 1'!H968</f>
        <v>12</v>
      </c>
      <c r="I681" s="1371">
        <f>H681*2</f>
        <v>24</v>
      </c>
      <c r="J681" s="1371">
        <f>I681*C681</f>
        <v>24000</v>
      </c>
      <c r="K681" s="960">
        <f>'4 IN 1 PCHC Aliyar'!H1057</f>
        <v>4</v>
      </c>
      <c r="L681" s="960">
        <f>K681*3</f>
        <v>12</v>
      </c>
      <c r="M681" s="960">
        <f>L681*C681</f>
        <v>12000</v>
      </c>
      <c r="N681" s="823">
        <f>F681+I681+L681</f>
        <v>38</v>
      </c>
      <c r="O681" s="823">
        <f t="shared" si="130"/>
        <v>38000</v>
      </c>
      <c r="P681" s="823"/>
      <c r="Q681" s="823">
        <f t="shared" si="131"/>
        <v>0</v>
      </c>
      <c r="R681" s="1390">
        <f>P681+N681</f>
        <v>38</v>
      </c>
      <c r="S681" s="823">
        <f t="shared" si="132"/>
        <v>38000</v>
      </c>
    </row>
    <row r="682" spans="1:19" hidden="1" x14ac:dyDescent="0.25">
      <c r="A682" s="892">
        <v>383.1</v>
      </c>
      <c r="B682" s="893" t="s">
        <v>3221</v>
      </c>
      <c r="C682" s="894">
        <v>235</v>
      </c>
      <c r="D682" s="909" t="s">
        <v>718</v>
      </c>
      <c r="E682" s="896"/>
      <c r="F682" s="896">
        <f>E682*8</f>
        <v>0</v>
      </c>
      <c r="G682" s="896">
        <f t="shared" si="134"/>
        <v>0</v>
      </c>
      <c r="H682" s="896"/>
      <c r="I682" s="896"/>
      <c r="J682" s="896">
        <f>H682*C682</f>
        <v>0</v>
      </c>
      <c r="K682" s="896"/>
      <c r="L682" s="896"/>
      <c r="M682" s="896">
        <f>K682*C682</f>
        <v>0</v>
      </c>
      <c r="N682" s="896" t="e">
        <f>#REF!+#REF!+K682+H682+F682</f>
        <v>#REF!</v>
      </c>
      <c r="O682" s="896" t="e">
        <f t="shared" si="130"/>
        <v>#REF!</v>
      </c>
      <c r="P682" s="896" t="e">
        <f>Develop!K572</f>
        <v>#REF!</v>
      </c>
      <c r="Q682" s="896" t="e">
        <f t="shared" si="131"/>
        <v>#REF!</v>
      </c>
      <c r="R682" s="896" t="e">
        <f>N682+P682</f>
        <v>#REF!</v>
      </c>
      <c r="S682" s="896" t="e">
        <f t="shared" si="132"/>
        <v>#REF!</v>
      </c>
    </row>
    <row r="683" spans="1:19" ht="76.5" hidden="1" x14ac:dyDescent="0.25">
      <c r="A683" s="820"/>
      <c r="B683" s="821" t="s">
        <v>3090</v>
      </c>
      <c r="C683" s="825" t="e">
        <f>#REF!</f>
        <v>#REF!</v>
      </c>
      <c r="D683" s="849"/>
      <c r="E683" s="823"/>
      <c r="F683" s="823">
        <f>E683*8</f>
        <v>0</v>
      </c>
      <c r="G683" s="823" t="e">
        <f t="shared" si="134"/>
        <v>#REF!</v>
      </c>
      <c r="H683" s="823"/>
      <c r="I683" s="823"/>
      <c r="J683" s="823" t="e">
        <f>H683*C683</f>
        <v>#REF!</v>
      </c>
      <c r="K683" s="823"/>
      <c r="L683" s="823"/>
      <c r="M683" s="823" t="e">
        <f>K683*C683</f>
        <v>#REF!</v>
      </c>
      <c r="N683" s="823" t="e">
        <f>#REF!+#REF!+K683+H683+F683</f>
        <v>#REF!</v>
      </c>
      <c r="O683" s="823" t="e">
        <f t="shared" si="130"/>
        <v>#REF!</v>
      </c>
      <c r="P683" s="823" t="e">
        <f>Develop!K573</f>
        <v>#REF!</v>
      </c>
      <c r="Q683" s="823" t="e">
        <f t="shared" si="131"/>
        <v>#REF!</v>
      </c>
      <c r="R683" s="823" t="e">
        <f>N683+P683</f>
        <v>#REF!</v>
      </c>
      <c r="S683" s="823" t="e">
        <f t="shared" si="132"/>
        <v>#REF!</v>
      </c>
    </row>
    <row r="684" spans="1:19" hidden="1" x14ac:dyDescent="0.25">
      <c r="A684" s="833">
        <v>384</v>
      </c>
      <c r="B684" s="821" t="s">
        <v>195</v>
      </c>
      <c r="C684" s="825" t="e">
        <f>#REF!</f>
        <v>#REF!</v>
      </c>
      <c r="D684" s="853" t="s">
        <v>1200</v>
      </c>
      <c r="E684" s="823"/>
      <c r="F684" s="823">
        <f>E684*8</f>
        <v>0</v>
      </c>
      <c r="G684" s="823" t="e">
        <f t="shared" si="134"/>
        <v>#REF!</v>
      </c>
      <c r="H684" s="823"/>
      <c r="I684" s="823"/>
      <c r="J684" s="823" t="e">
        <f>H684*C684</f>
        <v>#REF!</v>
      </c>
      <c r="K684" s="823"/>
      <c r="L684" s="823"/>
      <c r="M684" s="823" t="e">
        <f>K684*C684</f>
        <v>#REF!</v>
      </c>
      <c r="N684" s="823" t="e">
        <f>#REF!+#REF!+K684+H684+F684</f>
        <v>#REF!</v>
      </c>
      <c r="O684" s="823" t="e">
        <f t="shared" si="130"/>
        <v>#REF!</v>
      </c>
      <c r="P684" s="823" t="e">
        <f>Develop!K574</f>
        <v>#REF!</v>
      </c>
      <c r="Q684" s="823" t="e">
        <f t="shared" si="131"/>
        <v>#REF!</v>
      </c>
      <c r="R684" s="823" t="e">
        <f>N684+P684</f>
        <v>#REF!</v>
      </c>
      <c r="S684" s="823" t="e">
        <f t="shared" si="132"/>
        <v>#REF!</v>
      </c>
    </row>
    <row r="685" spans="1:19" hidden="1" x14ac:dyDescent="0.25">
      <c r="A685" s="833">
        <v>385</v>
      </c>
      <c r="B685" s="821" t="s">
        <v>196</v>
      </c>
      <c r="C685" s="825" t="e">
        <f>ROUND(#REF!,2)</f>
        <v>#REF!</v>
      </c>
      <c r="D685" s="822" t="s">
        <v>1200</v>
      </c>
      <c r="E685" s="823"/>
      <c r="F685" s="823">
        <f>E685*8</f>
        <v>0</v>
      </c>
      <c r="G685" s="823" t="e">
        <f t="shared" si="134"/>
        <v>#REF!</v>
      </c>
      <c r="H685" s="823"/>
      <c r="I685" s="823"/>
      <c r="J685" s="823" t="e">
        <f>H685*C685</f>
        <v>#REF!</v>
      </c>
      <c r="K685" s="823"/>
      <c r="L685" s="823"/>
      <c r="M685" s="823" t="e">
        <f>K685*C685</f>
        <v>#REF!</v>
      </c>
      <c r="N685" s="823" t="e">
        <f>#REF!+#REF!+K685+H685+F685</f>
        <v>#REF!</v>
      </c>
      <c r="O685" s="823" t="e">
        <f t="shared" si="130"/>
        <v>#REF!</v>
      </c>
      <c r="P685" s="823" t="e">
        <f>Develop!K575</f>
        <v>#REF!</v>
      </c>
      <c r="Q685" s="823" t="e">
        <f t="shared" si="131"/>
        <v>#REF!</v>
      </c>
      <c r="R685" s="823" t="e">
        <f>N685+P685</f>
        <v>#REF!</v>
      </c>
      <c r="S685" s="823" t="e">
        <f t="shared" si="132"/>
        <v>#REF!</v>
      </c>
    </row>
    <row r="686" spans="1:19" ht="26.25" hidden="1" x14ac:dyDescent="0.25">
      <c r="A686" s="913">
        <v>238.1</v>
      </c>
      <c r="B686" s="914" t="s">
        <v>3549</v>
      </c>
      <c r="C686" s="915" t="e">
        <f>ROUND(#REF!,2)</f>
        <v>#REF!</v>
      </c>
      <c r="D686" s="939" t="s">
        <v>452</v>
      </c>
      <c r="E686" s="917"/>
      <c r="F686" s="917">
        <f>E686*8</f>
        <v>0</v>
      </c>
      <c r="G686" s="917" t="e">
        <f t="shared" si="134"/>
        <v>#REF!</v>
      </c>
      <c r="H686" s="917"/>
      <c r="I686" s="917"/>
      <c r="J686" s="917" t="e">
        <f>H686*C686</f>
        <v>#REF!</v>
      </c>
      <c r="K686" s="917"/>
      <c r="L686" s="917"/>
      <c r="M686" s="917" t="e">
        <f>K686*C686</f>
        <v>#REF!</v>
      </c>
      <c r="N686" s="917" t="e">
        <f>#REF!+#REF!+K686+H686+F686</f>
        <v>#REF!</v>
      </c>
      <c r="O686" s="917" t="e">
        <f t="shared" si="130"/>
        <v>#REF!</v>
      </c>
      <c r="P686" s="917" t="e">
        <f>Develop!K576</f>
        <v>#REF!</v>
      </c>
      <c r="Q686" s="917" t="e">
        <f t="shared" si="131"/>
        <v>#REF!</v>
      </c>
      <c r="R686" s="917" t="e">
        <f>N686+P686</f>
        <v>#REF!</v>
      </c>
      <c r="S686" s="917" t="e">
        <f t="shared" si="132"/>
        <v>#REF!</v>
      </c>
    </row>
    <row r="687" spans="1:19" ht="69" customHeight="1" x14ac:dyDescent="0.25">
      <c r="A687" s="820"/>
      <c r="B687" s="821" t="s">
        <v>3048</v>
      </c>
      <c r="C687" s="1488">
        <f>[1]Elec.Data!$K$3210</f>
        <v>1484.66</v>
      </c>
      <c r="D687" s="1496" t="s">
        <v>1200</v>
      </c>
      <c r="E687" s="954">
        <f>'SI 2 in 1 ALIYAR '!H689</f>
        <v>3</v>
      </c>
      <c r="F687" s="954">
        <f>E687</f>
        <v>3</v>
      </c>
      <c r="G687" s="954">
        <f t="shared" si="134"/>
        <v>4453.9799999999996</v>
      </c>
      <c r="H687" s="1371">
        <f>'PC 12 IN 1'!H969</f>
        <v>14</v>
      </c>
      <c r="I687" s="1371">
        <f>H687*2</f>
        <v>28</v>
      </c>
      <c r="J687" s="1371">
        <f>I687*C687</f>
        <v>41570.480000000003</v>
      </c>
      <c r="K687" s="960">
        <f>'4 IN 1 PCHC Aliyar'!H1061</f>
        <v>5</v>
      </c>
      <c r="L687" s="960">
        <f>K687*3</f>
        <v>15</v>
      </c>
      <c r="M687" s="960">
        <f>L687*C687</f>
        <v>22269.9</v>
      </c>
      <c r="N687" s="823">
        <f>F687+I687+L687</f>
        <v>46</v>
      </c>
      <c r="O687" s="823">
        <f t="shared" si="130"/>
        <v>68294.36</v>
      </c>
      <c r="P687" s="823"/>
      <c r="Q687" s="823">
        <f t="shared" si="131"/>
        <v>0</v>
      </c>
      <c r="R687" s="1390">
        <f>P687+N687</f>
        <v>46</v>
      </c>
      <c r="S687" s="823">
        <f t="shared" si="132"/>
        <v>68294.36</v>
      </c>
    </row>
    <row r="688" spans="1:19" ht="39.950000000000003" customHeight="1" x14ac:dyDescent="0.25">
      <c r="A688" s="820"/>
      <c r="B688" s="821" t="s">
        <v>3219</v>
      </c>
      <c r="C688" s="1488">
        <f>[1]Elec.Data!$K$3481</f>
        <v>1170</v>
      </c>
      <c r="D688" s="1496" t="s">
        <v>1200</v>
      </c>
      <c r="E688" s="954">
        <f>'SI 2 in 1 ALIYAR '!H699</f>
        <v>4</v>
      </c>
      <c r="F688" s="954">
        <f>E688</f>
        <v>4</v>
      </c>
      <c r="G688" s="954">
        <f t="shared" si="134"/>
        <v>4680</v>
      </c>
      <c r="H688" s="1371">
        <f>'PC 12 IN 1'!H974</f>
        <v>16</v>
      </c>
      <c r="I688" s="1371">
        <f>H688*2</f>
        <v>32</v>
      </c>
      <c r="J688" s="1371">
        <f>I688*C688</f>
        <v>37440</v>
      </c>
      <c r="K688" s="960">
        <f>'4 IN 1 PCHC Aliyar'!H1068</f>
        <v>6</v>
      </c>
      <c r="L688" s="960">
        <f>K688*3</f>
        <v>18</v>
      </c>
      <c r="M688" s="960">
        <f>L688*C688</f>
        <v>21060</v>
      </c>
      <c r="N688" s="823">
        <f>F688+I688+L688</f>
        <v>54</v>
      </c>
      <c r="O688" s="823">
        <f t="shared" si="130"/>
        <v>63180</v>
      </c>
      <c r="P688" s="823"/>
      <c r="Q688" s="823">
        <f t="shared" si="131"/>
        <v>0</v>
      </c>
      <c r="R688" s="1390">
        <f>P688+N688</f>
        <v>54</v>
      </c>
      <c r="S688" s="823">
        <f t="shared" si="132"/>
        <v>63180</v>
      </c>
    </row>
    <row r="689" spans="1:19" hidden="1" x14ac:dyDescent="0.25">
      <c r="A689" s="892"/>
      <c r="B689" s="893" t="s">
        <v>3054</v>
      </c>
      <c r="C689" s="897" t="e">
        <f>#REF!</f>
        <v>#REF!</v>
      </c>
      <c r="D689" s="908" t="s">
        <v>1200</v>
      </c>
      <c r="E689" s="896"/>
      <c r="F689" s="896">
        <f>E689*8</f>
        <v>0</v>
      </c>
      <c r="G689" s="896" t="e">
        <f t="shared" si="134"/>
        <v>#REF!</v>
      </c>
      <c r="H689" s="896"/>
      <c r="I689" s="896"/>
      <c r="J689" s="896" t="e">
        <f>H689*C689</f>
        <v>#REF!</v>
      </c>
      <c r="K689" s="896"/>
      <c r="L689" s="896"/>
      <c r="M689" s="896" t="e">
        <f>K689*C689</f>
        <v>#REF!</v>
      </c>
      <c r="N689" s="896" t="e">
        <f>#REF!+#REF!+K689+H689+F689</f>
        <v>#REF!</v>
      </c>
      <c r="O689" s="896" t="e">
        <f t="shared" si="130"/>
        <v>#REF!</v>
      </c>
      <c r="P689" s="896" t="e">
        <f>Develop!K579</f>
        <v>#REF!</v>
      </c>
      <c r="Q689" s="896" t="e">
        <f t="shared" si="131"/>
        <v>#REF!</v>
      </c>
      <c r="R689" s="896" t="e">
        <f>N689+P689</f>
        <v>#REF!</v>
      </c>
      <c r="S689" s="896" t="e">
        <f t="shared" si="132"/>
        <v>#REF!</v>
      </c>
    </row>
    <row r="690" spans="1:19" hidden="1" x14ac:dyDescent="0.25">
      <c r="A690" s="913"/>
      <c r="B690" s="914" t="s">
        <v>3215</v>
      </c>
      <c r="C690" s="915" t="e">
        <f>#REF!</f>
        <v>#REF!</v>
      </c>
      <c r="D690" s="939" t="s">
        <v>1200</v>
      </c>
      <c r="E690" s="917"/>
      <c r="F690" s="917">
        <f>E690*8</f>
        <v>0</v>
      </c>
      <c r="G690" s="917" t="e">
        <f t="shared" si="134"/>
        <v>#REF!</v>
      </c>
      <c r="H690" s="917"/>
      <c r="I690" s="917"/>
      <c r="J690" s="917" t="e">
        <f>H690*C690</f>
        <v>#REF!</v>
      </c>
      <c r="K690" s="917"/>
      <c r="L690" s="917"/>
      <c r="M690" s="917" t="e">
        <f>K690*C690</f>
        <v>#REF!</v>
      </c>
      <c r="N690" s="917" t="e">
        <f>#REF!+#REF!+K690+H690+F690</f>
        <v>#REF!</v>
      </c>
      <c r="O690" s="917" t="e">
        <f t="shared" si="130"/>
        <v>#REF!</v>
      </c>
      <c r="P690" s="917" t="e">
        <f>Develop!K580</f>
        <v>#REF!</v>
      </c>
      <c r="Q690" s="917" t="e">
        <f t="shared" si="131"/>
        <v>#REF!</v>
      </c>
      <c r="R690" s="917" t="e">
        <f>N690+P690</f>
        <v>#REF!</v>
      </c>
      <c r="S690" s="917" t="e">
        <f t="shared" si="132"/>
        <v>#REF!</v>
      </c>
    </row>
    <row r="691" spans="1:19" ht="54" customHeight="1" x14ac:dyDescent="0.25">
      <c r="A691" s="820"/>
      <c r="B691" s="821" t="s">
        <v>2053</v>
      </c>
      <c r="C691" s="1488">
        <f>[1]Elec.Data!$K$3468</f>
        <v>2870</v>
      </c>
      <c r="D691" s="1496" t="s">
        <v>1200</v>
      </c>
      <c r="E691" s="954">
        <f>'SI 2 in 1 ALIYAR '!H697</f>
        <v>2</v>
      </c>
      <c r="F691" s="954">
        <f>E691</f>
        <v>2</v>
      </c>
      <c r="G691" s="954">
        <f>F691*C691</f>
        <v>5740</v>
      </c>
      <c r="H691" s="1371">
        <f>'PC 12 IN 1'!H975</f>
        <v>12</v>
      </c>
      <c r="I691" s="1371">
        <f>H691*2</f>
        <v>24</v>
      </c>
      <c r="J691" s="1371">
        <f>I691*C691</f>
        <v>68880</v>
      </c>
      <c r="K691" s="960">
        <f>'4 IN 1 PCHC Aliyar'!H1062</f>
        <v>4</v>
      </c>
      <c r="L691" s="960">
        <f>K691*3</f>
        <v>12</v>
      </c>
      <c r="M691" s="960">
        <f>L691*C691</f>
        <v>34440</v>
      </c>
      <c r="N691" s="823">
        <f>F691+I691+L691</f>
        <v>38</v>
      </c>
      <c r="O691" s="823">
        <f>N691*C691</f>
        <v>109060</v>
      </c>
      <c r="P691" s="823"/>
      <c r="Q691" s="823">
        <f>P691*C691</f>
        <v>0</v>
      </c>
      <c r="R691" s="1390">
        <f>P691+N691</f>
        <v>38</v>
      </c>
      <c r="S691" s="823">
        <f>R691*C691</f>
        <v>109060</v>
      </c>
    </row>
    <row r="692" spans="1:19" hidden="1" x14ac:dyDescent="0.25">
      <c r="A692" s="922"/>
      <c r="B692" s="923" t="s">
        <v>3220</v>
      </c>
      <c r="C692" s="924" t="e">
        <f>C916</f>
        <v>#REF!</v>
      </c>
      <c r="D692" s="943" t="s">
        <v>718</v>
      </c>
      <c r="E692" s="926"/>
      <c r="F692" s="926">
        <f>E692*8</f>
        <v>0</v>
      </c>
      <c r="G692" s="926" t="e">
        <f t="shared" si="134"/>
        <v>#REF!</v>
      </c>
      <c r="H692" s="926"/>
      <c r="I692" s="926"/>
      <c r="J692" s="926" t="e">
        <f>H692*C692</f>
        <v>#REF!</v>
      </c>
      <c r="K692" s="926"/>
      <c r="L692" s="926"/>
      <c r="M692" s="926" t="e">
        <f>K692*C692</f>
        <v>#REF!</v>
      </c>
      <c r="N692" s="926" t="e">
        <f>#REF!+#REF!+K692+H692+F692</f>
        <v>#REF!</v>
      </c>
      <c r="O692" s="926" t="e">
        <f t="shared" si="130"/>
        <v>#REF!</v>
      </c>
      <c r="P692" s="926" t="e">
        <f>Develop!K582</f>
        <v>#REF!</v>
      </c>
      <c r="Q692" s="926" t="e">
        <f t="shared" si="131"/>
        <v>#REF!</v>
      </c>
      <c r="R692" s="926" t="e">
        <f>N692+P692</f>
        <v>#REF!</v>
      </c>
      <c r="S692" s="926" t="e">
        <f t="shared" si="132"/>
        <v>#REF!</v>
      </c>
    </row>
    <row r="693" spans="1:19" ht="63" customHeight="1" x14ac:dyDescent="0.25">
      <c r="A693" s="820"/>
      <c r="B693" s="821" t="s">
        <v>3482</v>
      </c>
      <c r="C693" s="1488">
        <f>[1]Data!$R$1326</f>
        <v>190.31</v>
      </c>
      <c r="D693" s="1496" t="s">
        <v>1941</v>
      </c>
      <c r="E693" s="954">
        <f>'SI 2 in 1 ALIYAR '!H950</f>
        <v>594.09</v>
      </c>
      <c r="F693" s="954">
        <f>E693</f>
        <v>594.09</v>
      </c>
      <c r="G693" s="954">
        <f t="shared" si="134"/>
        <v>113061.27</v>
      </c>
      <c r="H693" s="1371">
        <f>'PC 12 IN 1'!H978</f>
        <v>919.6</v>
      </c>
      <c r="I693" s="1371">
        <f>H693*2</f>
        <v>1839.2</v>
      </c>
      <c r="J693" s="1371">
        <f>I693*C693</f>
        <v>350018.15</v>
      </c>
      <c r="K693" s="960">
        <f>'4 IN 1 PCHC Aliyar'!H926</f>
        <v>580.1</v>
      </c>
      <c r="L693" s="960">
        <f>K693*3</f>
        <v>1740.3</v>
      </c>
      <c r="M693" s="960">
        <f>L693*C693</f>
        <v>331196.49</v>
      </c>
      <c r="N693" s="823">
        <f>F693+I693+L693</f>
        <v>4173.59</v>
      </c>
      <c r="O693" s="823">
        <f t="shared" si="130"/>
        <v>794275.91</v>
      </c>
      <c r="P693" s="823"/>
      <c r="Q693" s="823">
        <f t="shared" si="131"/>
        <v>0</v>
      </c>
      <c r="R693" s="1390">
        <f>P693+N693</f>
        <v>4173.59</v>
      </c>
      <c r="S693" s="823">
        <f t="shared" si="132"/>
        <v>794275.91</v>
      </c>
    </row>
    <row r="694" spans="1:19" ht="60" customHeight="1" x14ac:dyDescent="0.25">
      <c r="A694" s="820"/>
      <c r="B694" s="821" t="s">
        <v>3222</v>
      </c>
      <c r="C694" s="1488">
        <f>[1]Data!$K$3348</f>
        <v>98.77</v>
      </c>
      <c r="D694" s="1496" t="s">
        <v>1941</v>
      </c>
      <c r="E694" s="954">
        <f>'SI 2 in 1 ALIYAR '!H1073</f>
        <v>709.46</v>
      </c>
      <c r="F694" s="954">
        <f>E694</f>
        <v>709.46</v>
      </c>
      <c r="G694" s="954">
        <f t="shared" si="134"/>
        <v>70073.36</v>
      </c>
      <c r="H694" s="1371">
        <f>'PC 12 IN 1'!H981</f>
        <v>3000.2</v>
      </c>
      <c r="I694" s="1371">
        <f>H694*2</f>
        <v>6000.4</v>
      </c>
      <c r="J694" s="1371">
        <f>I694*C694</f>
        <v>592659.51</v>
      </c>
      <c r="K694" s="960">
        <f>'4 IN 1 PCHC Aliyar'!H1060</f>
        <v>819.6</v>
      </c>
      <c r="L694" s="960">
        <f>K694*3</f>
        <v>2458.8000000000002</v>
      </c>
      <c r="M694" s="960">
        <f>L694*C694</f>
        <v>242855.67999999999</v>
      </c>
      <c r="N694" s="823">
        <f>F694+I694+L694</f>
        <v>9168.66</v>
      </c>
      <c r="O694" s="823">
        <f t="shared" si="130"/>
        <v>905588.55</v>
      </c>
      <c r="P694" s="823"/>
      <c r="Q694" s="823">
        <f t="shared" si="131"/>
        <v>0</v>
      </c>
      <c r="R694" s="1390">
        <f>P694+N694</f>
        <v>9168.66</v>
      </c>
      <c r="S694" s="823">
        <f t="shared" si="132"/>
        <v>905588.55</v>
      </c>
    </row>
    <row r="695" spans="1:19" hidden="1" x14ac:dyDescent="0.25">
      <c r="A695" s="892"/>
      <c r="B695" s="893" t="e">
        <f>#REF!</f>
        <v>#REF!</v>
      </c>
      <c r="C695" s="897" t="e">
        <f>#REF!</f>
        <v>#REF!</v>
      </c>
      <c r="D695" s="908" t="s">
        <v>718</v>
      </c>
      <c r="E695" s="896"/>
      <c r="F695" s="896">
        <f>E695*8</f>
        <v>0</v>
      </c>
      <c r="G695" s="896" t="e">
        <f t="shared" si="134"/>
        <v>#REF!</v>
      </c>
      <c r="H695" s="896"/>
      <c r="I695" s="896"/>
      <c r="J695" s="896" t="e">
        <f>H695*C695</f>
        <v>#REF!</v>
      </c>
      <c r="K695" s="896"/>
      <c r="L695" s="896"/>
      <c r="M695" s="896" t="e">
        <f>K695*C695</f>
        <v>#REF!</v>
      </c>
      <c r="N695" s="896" t="e">
        <f>#REF!+#REF!+K695+H695+F695</f>
        <v>#REF!</v>
      </c>
      <c r="O695" s="896" t="e">
        <f t="shared" si="130"/>
        <v>#REF!</v>
      </c>
      <c r="P695" s="896" t="e">
        <f>Develop!K585</f>
        <v>#REF!</v>
      </c>
      <c r="Q695" s="896" t="e">
        <f t="shared" si="131"/>
        <v>#REF!</v>
      </c>
      <c r="R695" s="896" t="e">
        <f>N695+P695</f>
        <v>#REF!</v>
      </c>
      <c r="S695" s="896" t="e">
        <f t="shared" si="132"/>
        <v>#REF!</v>
      </c>
    </row>
    <row r="696" spans="1:19" hidden="1" x14ac:dyDescent="0.25">
      <c r="A696" s="820"/>
      <c r="B696" s="821" t="e">
        <f>#REF!</f>
        <v>#REF!</v>
      </c>
      <c r="C696" s="821" t="e">
        <f>#REF!</f>
        <v>#REF!</v>
      </c>
      <c r="D696" s="853" t="s">
        <v>718</v>
      </c>
      <c r="E696" s="823"/>
      <c r="F696" s="823">
        <f>E696*8</f>
        <v>0</v>
      </c>
      <c r="G696" s="823" t="e">
        <f t="shared" si="134"/>
        <v>#REF!</v>
      </c>
      <c r="H696" s="823"/>
      <c r="I696" s="823"/>
      <c r="J696" s="823" t="e">
        <f>H696*C696</f>
        <v>#REF!</v>
      </c>
      <c r="K696" s="823"/>
      <c r="L696" s="823"/>
      <c r="M696" s="823" t="e">
        <f>K696*C696</f>
        <v>#REF!</v>
      </c>
      <c r="N696" s="823" t="e">
        <f>#REF!+#REF!+K696+H696+F696</f>
        <v>#REF!</v>
      </c>
      <c r="O696" s="823" t="e">
        <f t="shared" si="130"/>
        <v>#REF!</v>
      </c>
      <c r="P696" s="823" t="e">
        <f>Develop!K586</f>
        <v>#REF!</v>
      </c>
      <c r="Q696" s="823" t="e">
        <f t="shared" si="131"/>
        <v>#REF!</v>
      </c>
      <c r="R696" s="823" t="e">
        <f>N696+P696</f>
        <v>#REF!</v>
      </c>
      <c r="S696" s="823" t="e">
        <f t="shared" si="132"/>
        <v>#REF!</v>
      </c>
    </row>
    <row r="697" spans="1:19" hidden="1" x14ac:dyDescent="0.25">
      <c r="A697" s="913"/>
      <c r="B697" s="914" t="s">
        <v>3195</v>
      </c>
      <c r="C697" s="915" t="e">
        <f>#REF!</f>
        <v>#REF!</v>
      </c>
      <c r="D697" s="916" t="s">
        <v>1200</v>
      </c>
      <c r="E697" s="917"/>
      <c r="F697" s="917">
        <f>E697*8</f>
        <v>0</v>
      </c>
      <c r="G697" s="917" t="e">
        <f t="shared" si="134"/>
        <v>#REF!</v>
      </c>
      <c r="H697" s="917"/>
      <c r="I697" s="917"/>
      <c r="J697" s="917" t="e">
        <f>H697*C697</f>
        <v>#REF!</v>
      </c>
      <c r="K697" s="917"/>
      <c r="L697" s="917"/>
      <c r="M697" s="917" t="e">
        <f>K697*C697</f>
        <v>#REF!</v>
      </c>
      <c r="N697" s="917" t="e">
        <f>#REF!+#REF!+K697+H697+F697</f>
        <v>#REF!</v>
      </c>
      <c r="O697" s="917" t="e">
        <f t="shared" si="130"/>
        <v>#REF!</v>
      </c>
      <c r="P697" s="917" t="e">
        <f>Develop!K587</f>
        <v>#REF!</v>
      </c>
      <c r="Q697" s="917" t="e">
        <f t="shared" si="131"/>
        <v>#REF!</v>
      </c>
      <c r="R697" s="917" t="e">
        <f>N697+P697</f>
        <v>#REF!</v>
      </c>
      <c r="S697" s="917" t="e">
        <f t="shared" si="132"/>
        <v>#REF!</v>
      </c>
    </row>
    <row r="698" spans="1:19" ht="67.5" customHeight="1" x14ac:dyDescent="0.25">
      <c r="A698" s="820"/>
      <c r="B698" s="821" t="s">
        <v>3049</v>
      </c>
      <c r="C698" s="1488">
        <f>[1]Data!$R$204</f>
        <v>5129.37</v>
      </c>
      <c r="D698" s="867" t="s">
        <v>1829</v>
      </c>
      <c r="E698" s="954"/>
      <c r="F698" s="954">
        <f>E698</f>
        <v>0</v>
      </c>
      <c r="G698" s="954">
        <f t="shared" si="134"/>
        <v>0</v>
      </c>
      <c r="H698" s="1371"/>
      <c r="I698" s="1371">
        <f>H698*2</f>
        <v>0</v>
      </c>
      <c r="J698" s="1371">
        <f>I698*C698</f>
        <v>0</v>
      </c>
      <c r="K698" s="960"/>
      <c r="L698" s="960">
        <f>K698*3</f>
        <v>0</v>
      </c>
      <c r="M698" s="960">
        <f>L698*C698</f>
        <v>0</v>
      </c>
      <c r="N698" s="823">
        <f>F698+I698+L698</f>
        <v>0</v>
      </c>
      <c r="O698" s="823">
        <f t="shared" si="130"/>
        <v>0</v>
      </c>
      <c r="P698" s="823"/>
      <c r="Q698" s="823">
        <f t="shared" si="131"/>
        <v>0</v>
      </c>
      <c r="R698" s="1390">
        <f>P698+N698</f>
        <v>0</v>
      </c>
      <c r="S698" s="823">
        <f t="shared" si="132"/>
        <v>0</v>
      </c>
    </row>
    <row r="699" spans="1:19" ht="43.5" customHeight="1" x14ac:dyDescent="0.25">
      <c r="A699" s="820"/>
      <c r="B699" s="821" t="s">
        <v>3483</v>
      </c>
      <c r="C699" s="1488">
        <f>[1]Data!$R$3123</f>
        <v>109.75</v>
      </c>
      <c r="D699" s="1496" t="s">
        <v>1200</v>
      </c>
      <c r="E699" s="954">
        <f>'SI 2 in 1 ALIYAR '!H1071</f>
        <v>6</v>
      </c>
      <c r="F699" s="954">
        <f>E699</f>
        <v>6</v>
      </c>
      <c r="G699" s="954">
        <f t="shared" si="134"/>
        <v>658.5</v>
      </c>
      <c r="H699" s="1371">
        <f>'PC 12 IN 1'!H983</f>
        <v>36</v>
      </c>
      <c r="I699" s="1371">
        <f>H699*2</f>
        <v>72</v>
      </c>
      <c r="J699" s="1371">
        <f>I699*C699</f>
        <v>7902</v>
      </c>
      <c r="K699" s="960">
        <f>'4 IN 1 PCHC Aliyar'!H1058</f>
        <v>12</v>
      </c>
      <c r="L699" s="960">
        <f>K699*3</f>
        <v>36</v>
      </c>
      <c r="M699" s="960">
        <f>L699*C699</f>
        <v>3951</v>
      </c>
      <c r="N699" s="823">
        <f>F699+I699+L699</f>
        <v>114</v>
      </c>
      <c r="O699" s="823">
        <f t="shared" si="130"/>
        <v>12511.5</v>
      </c>
      <c r="P699" s="823"/>
      <c r="Q699" s="823">
        <f t="shared" si="131"/>
        <v>0</v>
      </c>
      <c r="R699" s="1390">
        <f>P699+N699</f>
        <v>114</v>
      </c>
      <c r="S699" s="823">
        <f t="shared" si="132"/>
        <v>12511.5</v>
      </c>
    </row>
    <row r="700" spans="1:19" ht="26.25" hidden="1" x14ac:dyDescent="0.25">
      <c r="A700" s="922"/>
      <c r="B700" s="923" t="s">
        <v>3550</v>
      </c>
      <c r="C700" s="924" t="e">
        <f>#REF!</f>
        <v>#REF!</v>
      </c>
      <c r="D700" s="942" t="s">
        <v>1941</v>
      </c>
      <c r="E700" s="926"/>
      <c r="F700" s="926">
        <f>E700*8</f>
        <v>0</v>
      </c>
      <c r="G700" s="926" t="e">
        <f t="shared" si="134"/>
        <v>#REF!</v>
      </c>
      <c r="H700" s="926"/>
      <c r="I700" s="926"/>
      <c r="J700" s="926" t="e">
        <f>H700*C700</f>
        <v>#REF!</v>
      </c>
      <c r="K700" s="926"/>
      <c r="L700" s="926"/>
      <c r="M700" s="926" t="e">
        <f>K700*C700</f>
        <v>#REF!</v>
      </c>
      <c r="N700" s="926" t="e">
        <f>#REF!+#REF!+K700+H700+F700</f>
        <v>#REF!</v>
      </c>
      <c r="O700" s="926" t="e">
        <f t="shared" si="130"/>
        <v>#REF!</v>
      </c>
      <c r="P700" s="926" t="e">
        <f>Develop!K590</f>
        <v>#REF!</v>
      </c>
      <c r="Q700" s="926" t="e">
        <f t="shared" si="131"/>
        <v>#REF!</v>
      </c>
      <c r="R700" s="926" t="e">
        <f>N700+P700</f>
        <v>#REF!</v>
      </c>
      <c r="S700" s="926" t="e">
        <f t="shared" si="132"/>
        <v>#REF!</v>
      </c>
    </row>
    <row r="701" spans="1:19" ht="63.75" customHeight="1" x14ac:dyDescent="0.25">
      <c r="A701" s="820"/>
      <c r="B701" s="821" t="s">
        <v>3484</v>
      </c>
      <c r="C701" s="1488">
        <f>[1]Data!$R$2416</f>
        <v>1204.68</v>
      </c>
      <c r="D701" s="1488" t="s">
        <v>1941</v>
      </c>
      <c r="E701" s="954">
        <f>'SI 2 in 1 ALIYAR '!H1053</f>
        <v>9.4499999999999993</v>
      </c>
      <c r="F701" s="954">
        <f>E701</f>
        <v>9.4499999999999993</v>
      </c>
      <c r="G701" s="954">
        <f>F701*C701</f>
        <v>11384.23</v>
      </c>
      <c r="H701" s="1371">
        <f>'PC 12 IN 1'!H985</f>
        <v>56.7</v>
      </c>
      <c r="I701" s="1371">
        <f>H701*2</f>
        <v>113.4</v>
      </c>
      <c r="J701" s="1371">
        <f>I701*C701</f>
        <v>136610.71</v>
      </c>
      <c r="K701" s="960">
        <f>'4 IN 1 PCHC Aliyar'!H1037</f>
        <v>18.899999999999999</v>
      </c>
      <c r="L701" s="960">
        <f>K701*3</f>
        <v>56.7</v>
      </c>
      <c r="M701" s="960">
        <f>L701*C701</f>
        <v>68305.36</v>
      </c>
      <c r="N701" s="823">
        <f>F701+I701+L701</f>
        <v>179.55</v>
      </c>
      <c r="O701" s="823">
        <f>N701*C701</f>
        <v>216300.29</v>
      </c>
      <c r="P701" s="823"/>
      <c r="Q701" s="823">
        <f>P701*C701</f>
        <v>0</v>
      </c>
      <c r="R701" s="1390">
        <f>P701+N701</f>
        <v>179.55</v>
      </c>
      <c r="S701" s="823">
        <f>R701*C701</f>
        <v>216300.29</v>
      </c>
    </row>
    <row r="702" spans="1:19" ht="51" hidden="1" x14ac:dyDescent="0.25">
      <c r="A702" s="922"/>
      <c r="B702" s="923" t="s">
        <v>3095</v>
      </c>
      <c r="C702" s="928">
        <v>4500</v>
      </c>
      <c r="D702" s="942" t="s">
        <v>718</v>
      </c>
      <c r="E702" s="926"/>
      <c r="F702" s="926">
        <f t="shared" ref="F702:F765" si="141">E702*8</f>
        <v>0</v>
      </c>
      <c r="G702" s="926">
        <f t="shared" ref="G702:G765" si="142">F702*C702</f>
        <v>0</v>
      </c>
      <c r="H702" s="926"/>
      <c r="I702" s="926"/>
      <c r="J702" s="926">
        <f t="shared" ref="J702:J765" si="143">H702*C702</f>
        <v>0</v>
      </c>
      <c r="K702" s="926"/>
      <c r="L702" s="926"/>
      <c r="M702" s="926">
        <f t="shared" ref="M702:M765" si="144">K702*C702</f>
        <v>0</v>
      </c>
      <c r="N702" s="926" t="e">
        <f>#REF!+#REF!+K702+H702+F702</f>
        <v>#REF!</v>
      </c>
      <c r="O702" s="926" t="e">
        <f t="shared" ref="O702:O765" si="145">N702*C702</f>
        <v>#REF!</v>
      </c>
      <c r="P702" s="926" t="e">
        <f>Develop!K592</f>
        <v>#REF!</v>
      </c>
      <c r="Q702" s="926" t="e">
        <f t="shared" ref="Q702:Q765" si="146">P702*C702</f>
        <v>#REF!</v>
      </c>
      <c r="R702" s="926" t="e">
        <f t="shared" ref="R702:R765" si="147">N702+P702</f>
        <v>#REF!</v>
      </c>
      <c r="S702" s="926" t="e">
        <f t="shared" si="132"/>
        <v>#REF!</v>
      </c>
    </row>
    <row r="703" spans="1:19" ht="45" customHeight="1" x14ac:dyDescent="0.25">
      <c r="A703" s="820"/>
      <c r="B703" s="821" t="s">
        <v>3115</v>
      </c>
      <c r="C703" s="1488">
        <f>[1]Data!$R$1272</f>
        <v>1084.79</v>
      </c>
      <c r="D703" s="1488" t="s">
        <v>1941</v>
      </c>
      <c r="E703" s="954">
        <f>'SI 2 in 1 ALIYAR '!H1068</f>
        <v>98.71</v>
      </c>
      <c r="F703" s="954">
        <f>E703</f>
        <v>98.71</v>
      </c>
      <c r="G703" s="954">
        <f>F703*C703</f>
        <v>107079.62</v>
      </c>
      <c r="H703" s="1371">
        <f>'PC 12 IN 1'!H997</f>
        <v>522</v>
      </c>
      <c r="I703" s="1371">
        <f>H703*2</f>
        <v>1044</v>
      </c>
      <c r="J703" s="1371">
        <f>I703*C703</f>
        <v>1132520.76</v>
      </c>
      <c r="K703" s="960">
        <f>'4 IN 1 PCHC Aliyar'!H1055</f>
        <v>175.3</v>
      </c>
      <c r="L703" s="960">
        <f>K703*3</f>
        <v>525.9</v>
      </c>
      <c r="M703" s="960">
        <f>L703*C703</f>
        <v>570491.06000000006</v>
      </c>
      <c r="N703" s="823">
        <f>F703+I703+L703</f>
        <v>1668.61</v>
      </c>
      <c r="O703" s="823">
        <f>N703*C703</f>
        <v>1810091.44</v>
      </c>
      <c r="P703" s="823"/>
      <c r="Q703" s="823">
        <f>P703*C703</f>
        <v>0</v>
      </c>
      <c r="R703" s="1390">
        <f>P703+N703</f>
        <v>1668.61</v>
      </c>
      <c r="S703" s="823">
        <f>R703*C703</f>
        <v>1810091.44</v>
      </c>
    </row>
    <row r="704" spans="1:19" hidden="1" x14ac:dyDescent="0.25">
      <c r="A704" s="892"/>
      <c r="B704" s="893" t="s">
        <v>3071</v>
      </c>
      <c r="C704" s="897" t="e">
        <f>#REF!</f>
        <v>#REF!</v>
      </c>
      <c r="D704" s="909" t="s">
        <v>1941</v>
      </c>
      <c r="E704" s="896"/>
      <c r="F704" s="896">
        <f t="shared" si="141"/>
        <v>0</v>
      </c>
      <c r="G704" s="896" t="e">
        <f t="shared" si="142"/>
        <v>#REF!</v>
      </c>
      <c r="H704" s="896"/>
      <c r="I704" s="896"/>
      <c r="J704" s="896" t="e">
        <f t="shared" si="143"/>
        <v>#REF!</v>
      </c>
      <c r="K704" s="896"/>
      <c r="L704" s="896"/>
      <c r="M704" s="896" t="e">
        <f t="shared" si="144"/>
        <v>#REF!</v>
      </c>
      <c r="N704" s="896" t="e">
        <f>#REF!+#REF!+K704+H704+F704</f>
        <v>#REF!</v>
      </c>
      <c r="O704" s="896" t="e">
        <f t="shared" si="145"/>
        <v>#REF!</v>
      </c>
      <c r="P704" s="896" t="e">
        <f>Develop!K594</f>
        <v>#REF!</v>
      </c>
      <c r="Q704" s="896" t="e">
        <f t="shared" si="146"/>
        <v>#REF!</v>
      </c>
      <c r="R704" s="896" t="e">
        <f t="shared" si="147"/>
        <v>#REF!</v>
      </c>
      <c r="S704" s="896" t="e">
        <f t="shared" si="132"/>
        <v>#REF!</v>
      </c>
    </row>
    <row r="705" spans="1:19" hidden="1" x14ac:dyDescent="0.25">
      <c r="A705" s="820" t="s">
        <v>3461</v>
      </c>
      <c r="B705" s="821" t="s">
        <v>3216</v>
      </c>
      <c r="C705" s="824" t="e">
        <f>#REF!</f>
        <v>#REF!</v>
      </c>
      <c r="D705" s="849" t="s">
        <v>1941</v>
      </c>
      <c r="E705" s="823"/>
      <c r="F705" s="823">
        <f t="shared" si="141"/>
        <v>0</v>
      </c>
      <c r="G705" s="823" t="e">
        <f t="shared" si="142"/>
        <v>#REF!</v>
      </c>
      <c r="H705" s="823"/>
      <c r="I705" s="823"/>
      <c r="J705" s="823" t="e">
        <f t="shared" si="143"/>
        <v>#REF!</v>
      </c>
      <c r="K705" s="823"/>
      <c r="L705" s="823"/>
      <c r="M705" s="823" t="e">
        <f t="shared" si="144"/>
        <v>#REF!</v>
      </c>
      <c r="N705" s="823" t="e">
        <f>#REF!+#REF!+K705+H705+F705</f>
        <v>#REF!</v>
      </c>
      <c r="O705" s="823" t="e">
        <f t="shared" si="145"/>
        <v>#REF!</v>
      </c>
      <c r="P705" s="823" t="e">
        <f>Develop!K595</f>
        <v>#REF!</v>
      </c>
      <c r="Q705" s="823" t="e">
        <f t="shared" si="146"/>
        <v>#REF!</v>
      </c>
      <c r="R705" s="823" t="e">
        <f t="shared" si="147"/>
        <v>#REF!</v>
      </c>
      <c r="S705" s="823" t="e">
        <f t="shared" ref="S705:S768" si="148">R705*C705</f>
        <v>#REF!</v>
      </c>
    </row>
    <row r="706" spans="1:19" hidden="1" x14ac:dyDescent="0.25">
      <c r="A706" s="820"/>
      <c r="B706" s="821" t="s">
        <v>518</v>
      </c>
      <c r="C706" s="824" t="e">
        <f>#REF!</f>
        <v>#REF!</v>
      </c>
      <c r="D706" s="849" t="s">
        <v>1941</v>
      </c>
      <c r="E706" s="823"/>
      <c r="F706" s="823">
        <f t="shared" si="141"/>
        <v>0</v>
      </c>
      <c r="G706" s="823" t="e">
        <f t="shared" si="142"/>
        <v>#REF!</v>
      </c>
      <c r="H706" s="823"/>
      <c r="I706" s="823"/>
      <c r="J706" s="823" t="e">
        <f t="shared" si="143"/>
        <v>#REF!</v>
      </c>
      <c r="K706" s="823"/>
      <c r="L706" s="823"/>
      <c r="M706" s="823" t="e">
        <f t="shared" si="144"/>
        <v>#REF!</v>
      </c>
      <c r="N706" s="823" t="e">
        <f>#REF!+#REF!+K706+H706+F706</f>
        <v>#REF!</v>
      </c>
      <c r="O706" s="823" t="e">
        <f t="shared" si="145"/>
        <v>#REF!</v>
      </c>
      <c r="P706" s="823" t="e">
        <f>Develop!K596</f>
        <v>#REF!</v>
      </c>
      <c r="Q706" s="823" t="e">
        <f t="shared" si="146"/>
        <v>#REF!</v>
      </c>
      <c r="R706" s="823" t="e">
        <f t="shared" si="147"/>
        <v>#REF!</v>
      </c>
      <c r="S706" s="823" t="e">
        <f t="shared" si="148"/>
        <v>#REF!</v>
      </c>
    </row>
    <row r="707" spans="1:19" ht="52.5" hidden="1" x14ac:dyDescent="0.25">
      <c r="A707" s="820"/>
      <c r="B707" s="854" t="s">
        <v>3112</v>
      </c>
      <c r="C707" s="824"/>
      <c r="D707" s="849"/>
      <c r="E707" s="823"/>
      <c r="F707" s="823">
        <f t="shared" si="141"/>
        <v>0</v>
      </c>
      <c r="G707" s="823">
        <f t="shared" si="142"/>
        <v>0</v>
      </c>
      <c r="H707" s="823"/>
      <c r="I707" s="823"/>
      <c r="J707" s="823">
        <f t="shared" si="143"/>
        <v>0</v>
      </c>
      <c r="K707" s="823"/>
      <c r="L707" s="823"/>
      <c r="M707" s="823">
        <f t="shared" si="144"/>
        <v>0</v>
      </c>
      <c r="N707" s="823" t="e">
        <f>#REF!+#REF!+K707+H707+F707</f>
        <v>#REF!</v>
      </c>
      <c r="O707" s="823" t="e">
        <f t="shared" si="145"/>
        <v>#REF!</v>
      </c>
      <c r="P707" s="823" t="e">
        <f>Develop!K597</f>
        <v>#REF!</v>
      </c>
      <c r="Q707" s="823" t="e">
        <f t="shared" si="146"/>
        <v>#REF!</v>
      </c>
      <c r="R707" s="823" t="e">
        <f t="shared" si="147"/>
        <v>#REF!</v>
      </c>
      <c r="S707" s="823" t="e">
        <f t="shared" si="148"/>
        <v>#REF!</v>
      </c>
    </row>
    <row r="708" spans="1:19" hidden="1" x14ac:dyDescent="0.25">
      <c r="A708" s="820"/>
      <c r="B708" s="845" t="s">
        <v>3440</v>
      </c>
      <c r="C708" s="824" t="e">
        <f>#REF!</f>
        <v>#REF!</v>
      </c>
      <c r="D708" s="849"/>
      <c r="E708" s="823"/>
      <c r="F708" s="823">
        <f t="shared" si="141"/>
        <v>0</v>
      </c>
      <c r="G708" s="823" t="e">
        <f t="shared" si="142"/>
        <v>#REF!</v>
      </c>
      <c r="H708" s="823"/>
      <c r="I708" s="823"/>
      <c r="J708" s="823" t="e">
        <f t="shared" si="143"/>
        <v>#REF!</v>
      </c>
      <c r="K708" s="823"/>
      <c r="L708" s="823"/>
      <c r="M708" s="823" t="e">
        <f t="shared" si="144"/>
        <v>#REF!</v>
      </c>
      <c r="N708" s="823" t="e">
        <f>#REF!+#REF!+K708+H708+F708</f>
        <v>#REF!</v>
      </c>
      <c r="O708" s="823" t="e">
        <f t="shared" si="145"/>
        <v>#REF!</v>
      </c>
      <c r="P708" s="823" t="e">
        <f>Develop!K598</f>
        <v>#REF!</v>
      </c>
      <c r="Q708" s="823" t="e">
        <f t="shared" si="146"/>
        <v>#REF!</v>
      </c>
      <c r="R708" s="823" t="e">
        <f t="shared" si="147"/>
        <v>#REF!</v>
      </c>
      <c r="S708" s="823" t="e">
        <f t="shared" si="148"/>
        <v>#REF!</v>
      </c>
    </row>
    <row r="709" spans="1:19" hidden="1" x14ac:dyDescent="0.25">
      <c r="A709" s="820"/>
      <c r="B709" s="845" t="s">
        <v>3455</v>
      </c>
      <c r="C709" s="824" t="e">
        <f>#REF!</f>
        <v>#REF!</v>
      </c>
      <c r="D709" s="849"/>
      <c r="E709" s="823"/>
      <c r="F709" s="823">
        <f t="shared" si="141"/>
        <v>0</v>
      </c>
      <c r="G709" s="823" t="e">
        <f t="shared" si="142"/>
        <v>#REF!</v>
      </c>
      <c r="H709" s="823"/>
      <c r="I709" s="823"/>
      <c r="J709" s="823" t="e">
        <f t="shared" si="143"/>
        <v>#REF!</v>
      </c>
      <c r="K709" s="823"/>
      <c r="L709" s="823"/>
      <c r="M709" s="823" t="e">
        <f t="shared" si="144"/>
        <v>#REF!</v>
      </c>
      <c r="N709" s="823" t="e">
        <f>#REF!+#REF!+K709+H709+F709</f>
        <v>#REF!</v>
      </c>
      <c r="O709" s="823" t="e">
        <f t="shared" si="145"/>
        <v>#REF!</v>
      </c>
      <c r="P709" s="823" t="e">
        <f>Develop!K599</f>
        <v>#REF!</v>
      </c>
      <c r="Q709" s="823" t="e">
        <f t="shared" si="146"/>
        <v>#REF!</v>
      </c>
      <c r="R709" s="823" t="e">
        <f t="shared" si="147"/>
        <v>#REF!</v>
      </c>
      <c r="S709" s="823" t="e">
        <f t="shared" si="148"/>
        <v>#REF!</v>
      </c>
    </row>
    <row r="710" spans="1:19" hidden="1" x14ac:dyDescent="0.25">
      <c r="A710" s="820"/>
      <c r="B710" s="845" t="s">
        <v>3113</v>
      </c>
      <c r="C710" s="824"/>
      <c r="D710" s="849" t="s">
        <v>1941</v>
      </c>
      <c r="E710" s="823"/>
      <c r="F710" s="823">
        <f t="shared" si="141"/>
        <v>0</v>
      </c>
      <c r="G710" s="823">
        <f t="shared" si="142"/>
        <v>0</v>
      </c>
      <c r="H710" s="823"/>
      <c r="I710" s="823"/>
      <c r="J710" s="823">
        <f t="shared" si="143"/>
        <v>0</v>
      </c>
      <c r="K710" s="823"/>
      <c r="L710" s="823"/>
      <c r="M710" s="823">
        <f t="shared" si="144"/>
        <v>0</v>
      </c>
      <c r="N710" s="823" t="e">
        <f>#REF!+#REF!+K710+H710+F710</f>
        <v>#REF!</v>
      </c>
      <c r="O710" s="823" t="e">
        <f t="shared" si="145"/>
        <v>#REF!</v>
      </c>
      <c r="P710" s="823" t="e">
        <f>Develop!K600</f>
        <v>#REF!</v>
      </c>
      <c r="Q710" s="823" t="e">
        <f t="shared" si="146"/>
        <v>#REF!</v>
      </c>
      <c r="R710" s="823" t="e">
        <f t="shared" si="147"/>
        <v>#REF!</v>
      </c>
      <c r="S710" s="823" t="e">
        <f t="shared" si="148"/>
        <v>#REF!</v>
      </c>
    </row>
    <row r="711" spans="1:19" hidden="1" x14ac:dyDescent="0.25">
      <c r="A711" s="820"/>
      <c r="B711" s="845" t="s">
        <v>3114</v>
      </c>
      <c r="C711" s="824"/>
      <c r="D711" s="849" t="s">
        <v>1941</v>
      </c>
      <c r="E711" s="823"/>
      <c r="F711" s="823">
        <f t="shared" si="141"/>
        <v>0</v>
      </c>
      <c r="G711" s="823">
        <f t="shared" si="142"/>
        <v>0</v>
      </c>
      <c r="H711" s="823"/>
      <c r="I711" s="823"/>
      <c r="J711" s="823">
        <f t="shared" si="143"/>
        <v>0</v>
      </c>
      <c r="K711" s="823"/>
      <c r="L711" s="823"/>
      <c r="M711" s="823">
        <f t="shared" si="144"/>
        <v>0</v>
      </c>
      <c r="N711" s="823" t="e">
        <f>#REF!+#REF!+K711+H711+F711</f>
        <v>#REF!</v>
      </c>
      <c r="O711" s="823" t="e">
        <f t="shared" si="145"/>
        <v>#REF!</v>
      </c>
      <c r="P711" s="823" t="e">
        <f>Develop!K601</f>
        <v>#REF!</v>
      </c>
      <c r="Q711" s="823" t="e">
        <f t="shared" si="146"/>
        <v>#REF!</v>
      </c>
      <c r="R711" s="823" t="e">
        <f t="shared" si="147"/>
        <v>#REF!</v>
      </c>
      <c r="S711" s="823" t="e">
        <f t="shared" si="148"/>
        <v>#REF!</v>
      </c>
    </row>
    <row r="712" spans="1:19" ht="51" hidden="1" x14ac:dyDescent="0.25">
      <c r="A712" s="820"/>
      <c r="B712" s="836" t="s">
        <v>3087</v>
      </c>
      <c r="C712" s="846" t="e">
        <f>#REF!</f>
        <v>#REF!</v>
      </c>
      <c r="D712" s="848" t="s">
        <v>1589</v>
      </c>
      <c r="E712" s="823"/>
      <c r="F712" s="823">
        <f t="shared" si="141"/>
        <v>0</v>
      </c>
      <c r="G712" s="823" t="e">
        <f t="shared" si="142"/>
        <v>#REF!</v>
      </c>
      <c r="H712" s="823"/>
      <c r="I712" s="823"/>
      <c r="J712" s="823" t="e">
        <f t="shared" si="143"/>
        <v>#REF!</v>
      </c>
      <c r="K712" s="823"/>
      <c r="L712" s="823"/>
      <c r="M712" s="823" t="e">
        <f t="shared" si="144"/>
        <v>#REF!</v>
      </c>
      <c r="N712" s="823" t="e">
        <f>#REF!+#REF!+K712+H712+F712</f>
        <v>#REF!</v>
      </c>
      <c r="O712" s="823" t="e">
        <f t="shared" si="145"/>
        <v>#REF!</v>
      </c>
      <c r="P712" s="823" t="e">
        <f>Develop!K602</f>
        <v>#REF!</v>
      </c>
      <c r="Q712" s="823" t="e">
        <f t="shared" si="146"/>
        <v>#REF!</v>
      </c>
      <c r="R712" s="823" t="e">
        <f t="shared" si="147"/>
        <v>#REF!</v>
      </c>
      <c r="S712" s="823" t="e">
        <f t="shared" si="148"/>
        <v>#REF!</v>
      </c>
    </row>
    <row r="713" spans="1:19" ht="51" hidden="1" x14ac:dyDescent="0.25">
      <c r="A713" s="820"/>
      <c r="B713" s="836" t="s">
        <v>3088</v>
      </c>
      <c r="C713" s="846" t="e">
        <f>#REF!</f>
        <v>#REF!</v>
      </c>
      <c r="D713" s="848" t="s">
        <v>1589</v>
      </c>
      <c r="E713" s="823"/>
      <c r="F713" s="823">
        <f t="shared" si="141"/>
        <v>0</v>
      </c>
      <c r="G713" s="823" t="e">
        <f t="shared" si="142"/>
        <v>#REF!</v>
      </c>
      <c r="H713" s="823"/>
      <c r="I713" s="823"/>
      <c r="J713" s="823" t="e">
        <f t="shared" si="143"/>
        <v>#REF!</v>
      </c>
      <c r="K713" s="823"/>
      <c r="L713" s="823"/>
      <c r="M713" s="823" t="e">
        <f t="shared" si="144"/>
        <v>#REF!</v>
      </c>
      <c r="N713" s="823" t="e">
        <f>#REF!+#REF!+K713+H713+F713</f>
        <v>#REF!</v>
      </c>
      <c r="O713" s="823" t="e">
        <f t="shared" si="145"/>
        <v>#REF!</v>
      </c>
      <c r="P713" s="823" t="e">
        <f>Develop!K603</f>
        <v>#REF!</v>
      </c>
      <c r="Q713" s="823" t="e">
        <f t="shared" si="146"/>
        <v>#REF!</v>
      </c>
      <c r="R713" s="823" t="e">
        <f t="shared" si="147"/>
        <v>#REF!</v>
      </c>
      <c r="S713" s="823" t="e">
        <f t="shared" si="148"/>
        <v>#REF!</v>
      </c>
    </row>
    <row r="714" spans="1:19" ht="51.75" hidden="1" x14ac:dyDescent="0.25">
      <c r="A714" s="820"/>
      <c r="B714" s="821" t="s">
        <v>3551</v>
      </c>
      <c r="C714" s="846">
        <v>3034.4</v>
      </c>
      <c r="D714" s="822" t="s">
        <v>1941</v>
      </c>
      <c r="E714" s="823"/>
      <c r="F714" s="823">
        <f t="shared" si="141"/>
        <v>0</v>
      </c>
      <c r="G714" s="823">
        <f t="shared" si="142"/>
        <v>0</v>
      </c>
      <c r="H714" s="823"/>
      <c r="I714" s="823"/>
      <c r="J714" s="823">
        <f t="shared" si="143"/>
        <v>0</v>
      </c>
      <c r="K714" s="823"/>
      <c r="L714" s="823"/>
      <c r="M714" s="823">
        <f t="shared" si="144"/>
        <v>0</v>
      </c>
      <c r="N714" s="823" t="e">
        <f>#REF!+#REF!+K714+H714+F714</f>
        <v>#REF!</v>
      </c>
      <c r="O714" s="823" t="e">
        <f t="shared" si="145"/>
        <v>#REF!</v>
      </c>
      <c r="P714" s="823" t="e">
        <f>Develop!K604</f>
        <v>#REF!</v>
      </c>
      <c r="Q714" s="823" t="e">
        <f t="shared" si="146"/>
        <v>#REF!</v>
      </c>
      <c r="R714" s="823" t="e">
        <f t="shared" si="147"/>
        <v>#REF!</v>
      </c>
      <c r="S714" s="823" t="e">
        <f t="shared" si="148"/>
        <v>#REF!</v>
      </c>
    </row>
    <row r="715" spans="1:19" ht="51.75" hidden="1" x14ac:dyDescent="0.25">
      <c r="A715" s="820">
        <f>11.6-7.25</f>
        <v>4.4000000000000004</v>
      </c>
      <c r="B715" s="821" t="s">
        <v>3552</v>
      </c>
      <c r="C715" s="846">
        <v>915.02</v>
      </c>
      <c r="D715" s="822" t="s">
        <v>1941</v>
      </c>
      <c r="E715" s="823"/>
      <c r="F715" s="823">
        <f t="shared" si="141"/>
        <v>0</v>
      </c>
      <c r="G715" s="823">
        <f t="shared" si="142"/>
        <v>0</v>
      </c>
      <c r="H715" s="823"/>
      <c r="I715" s="823"/>
      <c r="J715" s="823">
        <f t="shared" si="143"/>
        <v>0</v>
      </c>
      <c r="K715" s="823"/>
      <c r="L715" s="823"/>
      <c r="M715" s="823">
        <f t="shared" si="144"/>
        <v>0</v>
      </c>
      <c r="N715" s="823" t="e">
        <f>#REF!+#REF!+K715+H715+F715</f>
        <v>#REF!</v>
      </c>
      <c r="O715" s="823" t="e">
        <f t="shared" si="145"/>
        <v>#REF!</v>
      </c>
      <c r="P715" s="823" t="e">
        <f>Develop!K605</f>
        <v>#REF!</v>
      </c>
      <c r="Q715" s="823" t="e">
        <f t="shared" si="146"/>
        <v>#REF!</v>
      </c>
      <c r="R715" s="823" t="e">
        <f t="shared" si="147"/>
        <v>#REF!</v>
      </c>
      <c r="S715" s="823" t="e">
        <f t="shared" si="148"/>
        <v>#REF!</v>
      </c>
    </row>
    <row r="716" spans="1:19" ht="77.25" hidden="1" x14ac:dyDescent="0.25">
      <c r="A716" s="820"/>
      <c r="B716" s="821" t="s">
        <v>3553</v>
      </c>
      <c r="C716" s="846">
        <v>990</v>
      </c>
      <c r="D716" s="822" t="s">
        <v>1941</v>
      </c>
      <c r="E716" s="823"/>
      <c r="F716" s="823">
        <f t="shared" si="141"/>
        <v>0</v>
      </c>
      <c r="G716" s="823">
        <f t="shared" si="142"/>
        <v>0</v>
      </c>
      <c r="H716" s="823"/>
      <c r="I716" s="823"/>
      <c r="J716" s="823">
        <f t="shared" si="143"/>
        <v>0</v>
      </c>
      <c r="K716" s="823"/>
      <c r="L716" s="823"/>
      <c r="M716" s="823">
        <f t="shared" si="144"/>
        <v>0</v>
      </c>
      <c r="N716" s="823" t="e">
        <f>#REF!+#REF!+K716+H716+F716</f>
        <v>#REF!</v>
      </c>
      <c r="O716" s="823" t="e">
        <f t="shared" si="145"/>
        <v>#REF!</v>
      </c>
      <c r="P716" s="823" t="e">
        <f>Develop!K606</f>
        <v>#REF!</v>
      </c>
      <c r="Q716" s="823" t="e">
        <f t="shared" si="146"/>
        <v>#REF!</v>
      </c>
      <c r="R716" s="823" t="e">
        <f t="shared" si="147"/>
        <v>#REF!</v>
      </c>
      <c r="S716" s="823" t="e">
        <f t="shared" si="148"/>
        <v>#REF!</v>
      </c>
    </row>
    <row r="717" spans="1:19" hidden="1" x14ac:dyDescent="0.25">
      <c r="A717" s="820"/>
      <c r="B717" s="821" t="s">
        <v>3072</v>
      </c>
      <c r="C717" s="846">
        <v>905</v>
      </c>
      <c r="D717" s="822" t="s">
        <v>718</v>
      </c>
      <c r="E717" s="823"/>
      <c r="F717" s="823">
        <f t="shared" si="141"/>
        <v>0</v>
      </c>
      <c r="G717" s="823">
        <f t="shared" si="142"/>
        <v>0</v>
      </c>
      <c r="H717" s="823"/>
      <c r="I717" s="823"/>
      <c r="J717" s="823">
        <f t="shared" si="143"/>
        <v>0</v>
      </c>
      <c r="K717" s="823"/>
      <c r="L717" s="823"/>
      <c r="M717" s="823">
        <f t="shared" si="144"/>
        <v>0</v>
      </c>
      <c r="N717" s="823" t="e">
        <f>#REF!+#REF!+K717+H717+F717</f>
        <v>#REF!</v>
      </c>
      <c r="O717" s="823" t="e">
        <f t="shared" si="145"/>
        <v>#REF!</v>
      </c>
      <c r="P717" s="823" t="e">
        <f>Develop!K607</f>
        <v>#REF!</v>
      </c>
      <c r="Q717" s="823" t="e">
        <f t="shared" si="146"/>
        <v>#REF!</v>
      </c>
      <c r="R717" s="823" t="e">
        <f t="shared" si="147"/>
        <v>#REF!</v>
      </c>
      <c r="S717" s="823" t="e">
        <f t="shared" si="148"/>
        <v>#REF!</v>
      </c>
    </row>
    <row r="718" spans="1:19" ht="51" hidden="1" x14ac:dyDescent="0.25">
      <c r="A718" s="820"/>
      <c r="B718" s="821" t="s">
        <v>3103</v>
      </c>
      <c r="C718" s="846">
        <v>8467.2999999999993</v>
      </c>
      <c r="D718" s="822" t="s">
        <v>1200</v>
      </c>
      <c r="E718" s="823"/>
      <c r="F718" s="823">
        <f t="shared" si="141"/>
        <v>0</v>
      </c>
      <c r="G718" s="823">
        <f t="shared" si="142"/>
        <v>0</v>
      </c>
      <c r="H718" s="823"/>
      <c r="I718" s="823"/>
      <c r="J718" s="823">
        <f t="shared" si="143"/>
        <v>0</v>
      </c>
      <c r="K718" s="823"/>
      <c r="L718" s="823"/>
      <c r="M718" s="823">
        <f t="shared" si="144"/>
        <v>0</v>
      </c>
      <c r="N718" s="823" t="e">
        <f>#REF!+#REF!+K718+H718+F718</f>
        <v>#REF!</v>
      </c>
      <c r="O718" s="823" t="e">
        <f t="shared" si="145"/>
        <v>#REF!</v>
      </c>
      <c r="P718" s="823" t="e">
        <f>Develop!K608</f>
        <v>#REF!</v>
      </c>
      <c r="Q718" s="823" t="e">
        <f t="shared" si="146"/>
        <v>#REF!</v>
      </c>
      <c r="R718" s="823" t="e">
        <f t="shared" si="147"/>
        <v>#REF!</v>
      </c>
      <c r="S718" s="823" t="e">
        <f t="shared" si="148"/>
        <v>#REF!</v>
      </c>
    </row>
    <row r="719" spans="1:19" ht="129" hidden="1" x14ac:dyDescent="0.25">
      <c r="A719" s="820"/>
      <c r="B719" s="821" t="s">
        <v>3554</v>
      </c>
      <c r="C719" s="846">
        <v>3409</v>
      </c>
      <c r="D719" s="822" t="s">
        <v>1200</v>
      </c>
      <c r="E719" s="823"/>
      <c r="F719" s="823">
        <f t="shared" si="141"/>
        <v>0</v>
      </c>
      <c r="G719" s="823">
        <f t="shared" si="142"/>
        <v>0</v>
      </c>
      <c r="H719" s="823"/>
      <c r="I719" s="823"/>
      <c r="J719" s="823">
        <f t="shared" si="143"/>
        <v>0</v>
      </c>
      <c r="K719" s="823"/>
      <c r="L719" s="823"/>
      <c r="M719" s="823">
        <f t="shared" si="144"/>
        <v>0</v>
      </c>
      <c r="N719" s="823" t="e">
        <f>#REF!+#REF!+K719+H719+F719</f>
        <v>#REF!</v>
      </c>
      <c r="O719" s="823" t="e">
        <f t="shared" si="145"/>
        <v>#REF!</v>
      </c>
      <c r="P719" s="823" t="e">
        <f>Develop!K609</f>
        <v>#REF!</v>
      </c>
      <c r="Q719" s="823" t="e">
        <f t="shared" si="146"/>
        <v>#REF!</v>
      </c>
      <c r="R719" s="823" t="e">
        <f t="shared" si="147"/>
        <v>#REF!</v>
      </c>
      <c r="S719" s="823" t="e">
        <f t="shared" si="148"/>
        <v>#REF!</v>
      </c>
    </row>
    <row r="720" spans="1:19" ht="102.75" hidden="1" x14ac:dyDescent="0.25">
      <c r="A720" s="820"/>
      <c r="B720" s="821" t="s">
        <v>3555</v>
      </c>
      <c r="C720" s="846">
        <v>469.42</v>
      </c>
      <c r="D720" s="822" t="s">
        <v>1200</v>
      </c>
      <c r="E720" s="823"/>
      <c r="F720" s="823">
        <f t="shared" si="141"/>
        <v>0</v>
      </c>
      <c r="G720" s="823">
        <f t="shared" si="142"/>
        <v>0</v>
      </c>
      <c r="H720" s="823"/>
      <c r="I720" s="823"/>
      <c r="J720" s="823">
        <f t="shared" si="143"/>
        <v>0</v>
      </c>
      <c r="K720" s="823"/>
      <c r="L720" s="823"/>
      <c r="M720" s="823">
        <f t="shared" si="144"/>
        <v>0</v>
      </c>
      <c r="N720" s="823" t="e">
        <f>#REF!+#REF!+K720+H720+F720</f>
        <v>#REF!</v>
      </c>
      <c r="O720" s="823" t="e">
        <f t="shared" si="145"/>
        <v>#REF!</v>
      </c>
      <c r="P720" s="823" t="e">
        <f>Develop!K610</f>
        <v>#REF!</v>
      </c>
      <c r="Q720" s="823" t="e">
        <f t="shared" si="146"/>
        <v>#REF!</v>
      </c>
      <c r="R720" s="823" t="e">
        <f t="shared" si="147"/>
        <v>#REF!</v>
      </c>
      <c r="S720" s="823" t="e">
        <f t="shared" si="148"/>
        <v>#REF!</v>
      </c>
    </row>
    <row r="721" spans="1:19" ht="51" hidden="1" x14ac:dyDescent="0.25">
      <c r="A721" s="820"/>
      <c r="B721" s="821" t="s">
        <v>3073</v>
      </c>
      <c r="C721" s="846"/>
      <c r="D721" s="822"/>
      <c r="E721" s="823"/>
      <c r="F721" s="823">
        <f t="shared" si="141"/>
        <v>0</v>
      </c>
      <c r="G721" s="823">
        <f t="shared" si="142"/>
        <v>0</v>
      </c>
      <c r="H721" s="823"/>
      <c r="I721" s="823"/>
      <c r="J721" s="823">
        <f t="shared" si="143"/>
        <v>0</v>
      </c>
      <c r="K721" s="823"/>
      <c r="L721" s="823"/>
      <c r="M721" s="823">
        <f t="shared" si="144"/>
        <v>0</v>
      </c>
      <c r="N721" s="823" t="e">
        <f>#REF!+#REF!+K721+H721+F721</f>
        <v>#REF!</v>
      </c>
      <c r="O721" s="823" t="e">
        <f t="shared" si="145"/>
        <v>#REF!</v>
      </c>
      <c r="P721" s="823" t="e">
        <f>Develop!K611</f>
        <v>#REF!</v>
      </c>
      <c r="Q721" s="823" t="e">
        <f t="shared" si="146"/>
        <v>#REF!</v>
      </c>
      <c r="R721" s="823" t="e">
        <f t="shared" si="147"/>
        <v>#REF!</v>
      </c>
      <c r="S721" s="823" t="e">
        <f t="shared" si="148"/>
        <v>#REF!</v>
      </c>
    </row>
    <row r="722" spans="1:19" hidden="1" x14ac:dyDescent="0.25">
      <c r="A722" s="820"/>
      <c r="B722" s="821" t="s">
        <v>3104</v>
      </c>
      <c r="C722" s="846">
        <v>5640</v>
      </c>
      <c r="D722" s="822" t="s">
        <v>1200</v>
      </c>
      <c r="E722" s="823"/>
      <c r="F722" s="823">
        <f t="shared" si="141"/>
        <v>0</v>
      </c>
      <c r="G722" s="823">
        <f t="shared" si="142"/>
        <v>0</v>
      </c>
      <c r="H722" s="823"/>
      <c r="I722" s="823"/>
      <c r="J722" s="823">
        <f t="shared" si="143"/>
        <v>0</v>
      </c>
      <c r="K722" s="823"/>
      <c r="L722" s="823"/>
      <c r="M722" s="823">
        <f t="shared" si="144"/>
        <v>0</v>
      </c>
      <c r="N722" s="823" t="e">
        <f>#REF!+#REF!+K722+H722+F722</f>
        <v>#REF!</v>
      </c>
      <c r="O722" s="823" t="e">
        <f t="shared" si="145"/>
        <v>#REF!</v>
      </c>
      <c r="P722" s="823" t="e">
        <f>Develop!K612</f>
        <v>#REF!</v>
      </c>
      <c r="Q722" s="823" t="e">
        <f t="shared" si="146"/>
        <v>#REF!</v>
      </c>
      <c r="R722" s="823" t="e">
        <f t="shared" si="147"/>
        <v>#REF!</v>
      </c>
      <c r="S722" s="823" t="e">
        <f t="shared" si="148"/>
        <v>#REF!</v>
      </c>
    </row>
    <row r="723" spans="1:19" hidden="1" x14ac:dyDescent="0.25">
      <c r="A723" s="820"/>
      <c r="B723" s="821" t="s">
        <v>3105</v>
      </c>
      <c r="C723" s="846">
        <v>1340</v>
      </c>
      <c r="D723" s="822" t="s">
        <v>1200</v>
      </c>
      <c r="E723" s="823"/>
      <c r="F723" s="823">
        <f t="shared" si="141"/>
        <v>0</v>
      </c>
      <c r="G723" s="823">
        <f t="shared" si="142"/>
        <v>0</v>
      </c>
      <c r="H723" s="823"/>
      <c r="I723" s="823"/>
      <c r="J723" s="823">
        <f t="shared" si="143"/>
        <v>0</v>
      </c>
      <c r="K723" s="823"/>
      <c r="L723" s="823"/>
      <c r="M723" s="823">
        <f t="shared" si="144"/>
        <v>0</v>
      </c>
      <c r="N723" s="823" t="e">
        <f>#REF!+#REF!+K723+H723+F723</f>
        <v>#REF!</v>
      </c>
      <c r="O723" s="823" t="e">
        <f t="shared" si="145"/>
        <v>#REF!</v>
      </c>
      <c r="P723" s="823" t="e">
        <f>Develop!K613</f>
        <v>#REF!</v>
      </c>
      <c r="Q723" s="823" t="e">
        <f t="shared" si="146"/>
        <v>#REF!</v>
      </c>
      <c r="R723" s="823" t="e">
        <f t="shared" si="147"/>
        <v>#REF!</v>
      </c>
      <c r="S723" s="823" t="e">
        <f t="shared" si="148"/>
        <v>#REF!</v>
      </c>
    </row>
    <row r="724" spans="1:19" hidden="1" x14ac:dyDescent="0.25">
      <c r="A724" s="820"/>
      <c r="B724" s="821" t="s">
        <v>3106</v>
      </c>
      <c r="C724" s="846">
        <v>604</v>
      </c>
      <c r="D724" s="822" t="s">
        <v>1200</v>
      </c>
      <c r="E724" s="823"/>
      <c r="F724" s="823">
        <f t="shared" si="141"/>
        <v>0</v>
      </c>
      <c r="G724" s="823">
        <f t="shared" si="142"/>
        <v>0</v>
      </c>
      <c r="H724" s="823"/>
      <c r="I724" s="823"/>
      <c r="J724" s="823">
        <f t="shared" si="143"/>
        <v>0</v>
      </c>
      <c r="K724" s="823"/>
      <c r="L724" s="823"/>
      <c r="M724" s="823">
        <f t="shared" si="144"/>
        <v>0</v>
      </c>
      <c r="N724" s="823" t="e">
        <f>#REF!+#REF!+K724+H724+F724</f>
        <v>#REF!</v>
      </c>
      <c r="O724" s="823" t="e">
        <f t="shared" si="145"/>
        <v>#REF!</v>
      </c>
      <c r="P724" s="823" t="e">
        <f>Develop!K614</f>
        <v>#REF!</v>
      </c>
      <c r="Q724" s="823" t="e">
        <f t="shared" si="146"/>
        <v>#REF!</v>
      </c>
      <c r="R724" s="823" t="e">
        <f t="shared" si="147"/>
        <v>#REF!</v>
      </c>
      <c r="S724" s="823" t="e">
        <f t="shared" si="148"/>
        <v>#REF!</v>
      </c>
    </row>
    <row r="725" spans="1:19" ht="102.75" hidden="1" x14ac:dyDescent="0.25">
      <c r="A725" s="820"/>
      <c r="B725" s="821" t="s">
        <v>3556</v>
      </c>
      <c r="C725" s="846"/>
      <c r="D725" s="822"/>
      <c r="E725" s="823"/>
      <c r="F725" s="823">
        <f t="shared" si="141"/>
        <v>0</v>
      </c>
      <c r="G725" s="823">
        <f t="shared" si="142"/>
        <v>0</v>
      </c>
      <c r="H725" s="823"/>
      <c r="I725" s="823"/>
      <c r="J725" s="823">
        <f t="shared" si="143"/>
        <v>0</v>
      </c>
      <c r="K725" s="823"/>
      <c r="L725" s="823"/>
      <c r="M725" s="823">
        <f t="shared" si="144"/>
        <v>0</v>
      </c>
      <c r="N725" s="823" t="e">
        <f>#REF!+#REF!+K725+H725+F725</f>
        <v>#REF!</v>
      </c>
      <c r="O725" s="823" t="e">
        <f t="shared" si="145"/>
        <v>#REF!</v>
      </c>
      <c r="P725" s="823" t="e">
        <f>Develop!K615</f>
        <v>#REF!</v>
      </c>
      <c r="Q725" s="823" t="e">
        <f t="shared" si="146"/>
        <v>#REF!</v>
      </c>
      <c r="R725" s="823" t="e">
        <f t="shared" si="147"/>
        <v>#REF!</v>
      </c>
      <c r="S725" s="823" t="e">
        <f t="shared" si="148"/>
        <v>#REF!</v>
      </c>
    </row>
    <row r="726" spans="1:19" hidden="1" x14ac:dyDescent="0.25">
      <c r="A726" s="820"/>
      <c r="B726" s="821" t="s">
        <v>1820</v>
      </c>
      <c r="C726" s="846">
        <v>1000.51</v>
      </c>
      <c r="D726" s="822" t="s">
        <v>1200</v>
      </c>
      <c r="E726" s="823"/>
      <c r="F726" s="823">
        <f t="shared" si="141"/>
        <v>0</v>
      </c>
      <c r="G726" s="823">
        <f t="shared" si="142"/>
        <v>0</v>
      </c>
      <c r="H726" s="823"/>
      <c r="I726" s="823"/>
      <c r="J726" s="823">
        <f t="shared" si="143"/>
        <v>0</v>
      </c>
      <c r="K726" s="823"/>
      <c r="L726" s="823"/>
      <c r="M726" s="823">
        <f t="shared" si="144"/>
        <v>0</v>
      </c>
      <c r="N726" s="823" t="e">
        <f>#REF!+#REF!+K726+H726+F726</f>
        <v>#REF!</v>
      </c>
      <c r="O726" s="823" t="e">
        <f t="shared" si="145"/>
        <v>#REF!</v>
      </c>
      <c r="P726" s="823" t="e">
        <f>Develop!K616</f>
        <v>#REF!</v>
      </c>
      <c r="Q726" s="823" t="e">
        <f t="shared" si="146"/>
        <v>#REF!</v>
      </c>
      <c r="R726" s="823" t="e">
        <f t="shared" si="147"/>
        <v>#REF!</v>
      </c>
      <c r="S726" s="823" t="e">
        <f t="shared" si="148"/>
        <v>#REF!</v>
      </c>
    </row>
    <row r="727" spans="1:19" hidden="1" x14ac:dyDescent="0.25">
      <c r="A727" s="820"/>
      <c r="B727" s="821" t="s">
        <v>1098</v>
      </c>
      <c r="C727" s="846">
        <v>1003.51</v>
      </c>
      <c r="D727" s="822" t="s">
        <v>1200</v>
      </c>
      <c r="E727" s="823"/>
      <c r="F727" s="823">
        <f t="shared" si="141"/>
        <v>0</v>
      </c>
      <c r="G727" s="823">
        <f t="shared" si="142"/>
        <v>0</v>
      </c>
      <c r="H727" s="823"/>
      <c r="I727" s="823"/>
      <c r="J727" s="823">
        <f t="shared" si="143"/>
        <v>0</v>
      </c>
      <c r="K727" s="823"/>
      <c r="L727" s="823"/>
      <c r="M727" s="823">
        <f t="shared" si="144"/>
        <v>0</v>
      </c>
      <c r="N727" s="823" t="e">
        <f>#REF!+#REF!+K727+H727+F727</f>
        <v>#REF!</v>
      </c>
      <c r="O727" s="823" t="e">
        <f t="shared" si="145"/>
        <v>#REF!</v>
      </c>
      <c r="P727" s="823" t="e">
        <f>Develop!K617</f>
        <v>#REF!</v>
      </c>
      <c r="Q727" s="823" t="e">
        <f t="shared" si="146"/>
        <v>#REF!</v>
      </c>
      <c r="R727" s="823" t="e">
        <f t="shared" si="147"/>
        <v>#REF!</v>
      </c>
      <c r="S727" s="823" t="e">
        <f t="shared" si="148"/>
        <v>#REF!</v>
      </c>
    </row>
    <row r="728" spans="1:19" ht="129" hidden="1" x14ac:dyDescent="0.25">
      <c r="A728" s="820"/>
      <c r="B728" s="821" t="s">
        <v>3557</v>
      </c>
      <c r="C728" s="846">
        <v>769.3</v>
      </c>
      <c r="D728" s="822" t="s">
        <v>1200</v>
      </c>
      <c r="E728" s="823"/>
      <c r="F728" s="823">
        <f t="shared" si="141"/>
        <v>0</v>
      </c>
      <c r="G728" s="823">
        <f t="shared" si="142"/>
        <v>0</v>
      </c>
      <c r="H728" s="823"/>
      <c r="I728" s="823"/>
      <c r="J728" s="823">
        <f t="shared" si="143"/>
        <v>0</v>
      </c>
      <c r="K728" s="823"/>
      <c r="L728" s="823"/>
      <c r="M728" s="823">
        <f t="shared" si="144"/>
        <v>0</v>
      </c>
      <c r="N728" s="823" t="e">
        <f>#REF!+#REF!+K728+H728+F728</f>
        <v>#REF!</v>
      </c>
      <c r="O728" s="823" t="e">
        <f t="shared" si="145"/>
        <v>#REF!</v>
      </c>
      <c r="P728" s="823" t="e">
        <f>Develop!K618</f>
        <v>#REF!</v>
      </c>
      <c r="Q728" s="823" t="e">
        <f t="shared" si="146"/>
        <v>#REF!</v>
      </c>
      <c r="R728" s="823" t="e">
        <f t="shared" si="147"/>
        <v>#REF!</v>
      </c>
      <c r="S728" s="823" t="e">
        <f t="shared" si="148"/>
        <v>#REF!</v>
      </c>
    </row>
    <row r="729" spans="1:19" ht="129" hidden="1" x14ac:dyDescent="0.25">
      <c r="A729" s="820"/>
      <c r="B729" s="821" t="s">
        <v>3558</v>
      </c>
      <c r="C729" s="846">
        <v>536.54999999999995</v>
      </c>
      <c r="D729" s="822" t="s">
        <v>1200</v>
      </c>
      <c r="E729" s="823"/>
      <c r="F729" s="823">
        <f t="shared" si="141"/>
        <v>0</v>
      </c>
      <c r="G729" s="823">
        <f t="shared" si="142"/>
        <v>0</v>
      </c>
      <c r="H729" s="823"/>
      <c r="I729" s="823"/>
      <c r="J729" s="823">
        <f t="shared" si="143"/>
        <v>0</v>
      </c>
      <c r="K729" s="823"/>
      <c r="L729" s="823"/>
      <c r="M729" s="823">
        <f t="shared" si="144"/>
        <v>0</v>
      </c>
      <c r="N729" s="823" t="e">
        <f>#REF!+#REF!+K729+H729+F729</f>
        <v>#REF!</v>
      </c>
      <c r="O729" s="823" t="e">
        <f t="shared" si="145"/>
        <v>#REF!</v>
      </c>
      <c r="P729" s="823" t="e">
        <f>Develop!K619</f>
        <v>#REF!</v>
      </c>
      <c r="Q729" s="823" t="e">
        <f t="shared" si="146"/>
        <v>#REF!</v>
      </c>
      <c r="R729" s="823" t="e">
        <f t="shared" si="147"/>
        <v>#REF!</v>
      </c>
      <c r="S729" s="823" t="e">
        <f t="shared" si="148"/>
        <v>#REF!</v>
      </c>
    </row>
    <row r="730" spans="1:19" ht="51" hidden="1" x14ac:dyDescent="0.25">
      <c r="A730" s="820"/>
      <c r="B730" s="821" t="s">
        <v>3138</v>
      </c>
      <c r="C730" s="846">
        <v>627.4</v>
      </c>
      <c r="D730" s="855" t="s">
        <v>1525</v>
      </c>
      <c r="E730" s="823"/>
      <c r="F730" s="823">
        <f t="shared" si="141"/>
        <v>0</v>
      </c>
      <c r="G730" s="823">
        <f t="shared" si="142"/>
        <v>0</v>
      </c>
      <c r="H730" s="823"/>
      <c r="I730" s="823"/>
      <c r="J730" s="823">
        <f t="shared" si="143"/>
        <v>0</v>
      </c>
      <c r="K730" s="823"/>
      <c r="L730" s="823"/>
      <c r="M730" s="823">
        <f t="shared" si="144"/>
        <v>0</v>
      </c>
      <c r="N730" s="823" t="e">
        <f>#REF!+#REF!+K730+H730+F730</f>
        <v>#REF!</v>
      </c>
      <c r="O730" s="823" t="e">
        <f t="shared" si="145"/>
        <v>#REF!</v>
      </c>
      <c r="P730" s="823" t="e">
        <f>Develop!K620</f>
        <v>#REF!</v>
      </c>
      <c r="Q730" s="823" t="e">
        <f t="shared" si="146"/>
        <v>#REF!</v>
      </c>
      <c r="R730" s="823" t="e">
        <f t="shared" si="147"/>
        <v>#REF!</v>
      </c>
      <c r="S730" s="823" t="e">
        <f t="shared" si="148"/>
        <v>#REF!</v>
      </c>
    </row>
    <row r="731" spans="1:19" hidden="1" x14ac:dyDescent="0.25">
      <c r="A731" s="820"/>
      <c r="B731" s="821" t="s">
        <v>3108</v>
      </c>
      <c r="C731" s="846">
        <v>435</v>
      </c>
      <c r="D731" s="855" t="s">
        <v>1525</v>
      </c>
      <c r="E731" s="823"/>
      <c r="F731" s="823">
        <f t="shared" si="141"/>
        <v>0</v>
      </c>
      <c r="G731" s="823">
        <f t="shared" si="142"/>
        <v>0</v>
      </c>
      <c r="H731" s="823"/>
      <c r="I731" s="823"/>
      <c r="J731" s="823">
        <f t="shared" si="143"/>
        <v>0</v>
      </c>
      <c r="K731" s="823"/>
      <c r="L731" s="823"/>
      <c r="M731" s="823">
        <f t="shared" si="144"/>
        <v>0</v>
      </c>
      <c r="N731" s="823" t="e">
        <f>#REF!+#REF!+K731+H731+F731</f>
        <v>#REF!</v>
      </c>
      <c r="O731" s="823" t="e">
        <f t="shared" si="145"/>
        <v>#REF!</v>
      </c>
      <c r="P731" s="823" t="e">
        <f>Develop!K621</f>
        <v>#REF!</v>
      </c>
      <c r="Q731" s="823" t="e">
        <f t="shared" si="146"/>
        <v>#REF!</v>
      </c>
      <c r="R731" s="823" t="e">
        <f t="shared" si="147"/>
        <v>#REF!</v>
      </c>
      <c r="S731" s="823" t="e">
        <f t="shared" si="148"/>
        <v>#REF!</v>
      </c>
    </row>
    <row r="732" spans="1:19" hidden="1" x14ac:dyDescent="0.25">
      <c r="A732" s="820"/>
      <c r="B732" s="821" t="s">
        <v>3074</v>
      </c>
      <c r="C732" s="846">
        <v>356</v>
      </c>
      <c r="D732" s="855" t="s">
        <v>1525</v>
      </c>
      <c r="E732" s="823"/>
      <c r="F732" s="823">
        <f t="shared" si="141"/>
        <v>0</v>
      </c>
      <c r="G732" s="823">
        <f t="shared" si="142"/>
        <v>0</v>
      </c>
      <c r="H732" s="823"/>
      <c r="I732" s="823"/>
      <c r="J732" s="823">
        <f t="shared" si="143"/>
        <v>0</v>
      </c>
      <c r="K732" s="823"/>
      <c r="L732" s="823"/>
      <c r="M732" s="823">
        <f t="shared" si="144"/>
        <v>0</v>
      </c>
      <c r="N732" s="823" t="e">
        <f>#REF!+#REF!+K732+H732+F732</f>
        <v>#REF!</v>
      </c>
      <c r="O732" s="823" t="e">
        <f t="shared" si="145"/>
        <v>#REF!</v>
      </c>
      <c r="P732" s="823" t="e">
        <f>Develop!K622</f>
        <v>#REF!</v>
      </c>
      <c r="Q732" s="823" t="e">
        <f t="shared" si="146"/>
        <v>#REF!</v>
      </c>
      <c r="R732" s="823" t="e">
        <f t="shared" si="147"/>
        <v>#REF!</v>
      </c>
      <c r="S732" s="823" t="e">
        <f t="shared" si="148"/>
        <v>#REF!</v>
      </c>
    </row>
    <row r="733" spans="1:19" hidden="1" x14ac:dyDescent="0.25">
      <c r="A733" s="820"/>
      <c r="B733" s="821" t="s">
        <v>3075</v>
      </c>
      <c r="C733" s="846">
        <v>317</v>
      </c>
      <c r="D733" s="855" t="s">
        <v>1525</v>
      </c>
      <c r="E733" s="823"/>
      <c r="F733" s="823">
        <f t="shared" si="141"/>
        <v>0</v>
      </c>
      <c r="G733" s="823">
        <f t="shared" si="142"/>
        <v>0</v>
      </c>
      <c r="H733" s="823"/>
      <c r="I733" s="823"/>
      <c r="J733" s="823">
        <f t="shared" si="143"/>
        <v>0</v>
      </c>
      <c r="K733" s="823"/>
      <c r="L733" s="823"/>
      <c r="M733" s="823">
        <f t="shared" si="144"/>
        <v>0</v>
      </c>
      <c r="N733" s="823" t="e">
        <f>#REF!+#REF!+K733+H733+F733</f>
        <v>#REF!</v>
      </c>
      <c r="O733" s="823" t="e">
        <f t="shared" si="145"/>
        <v>#REF!</v>
      </c>
      <c r="P733" s="823" t="e">
        <f>Develop!K623</f>
        <v>#REF!</v>
      </c>
      <c r="Q733" s="823" t="e">
        <f t="shared" si="146"/>
        <v>#REF!</v>
      </c>
      <c r="R733" s="823" t="e">
        <f t="shared" si="147"/>
        <v>#REF!</v>
      </c>
      <c r="S733" s="823" t="e">
        <f t="shared" si="148"/>
        <v>#REF!</v>
      </c>
    </row>
    <row r="734" spans="1:19" hidden="1" x14ac:dyDescent="0.25">
      <c r="A734" s="820"/>
      <c r="B734" s="821" t="s">
        <v>3099</v>
      </c>
      <c r="C734" s="846">
        <v>176.84</v>
      </c>
      <c r="D734" s="855" t="s">
        <v>718</v>
      </c>
      <c r="E734" s="823"/>
      <c r="F734" s="823">
        <f t="shared" si="141"/>
        <v>0</v>
      </c>
      <c r="G734" s="823">
        <f t="shared" si="142"/>
        <v>0</v>
      </c>
      <c r="H734" s="823"/>
      <c r="I734" s="823"/>
      <c r="J734" s="823">
        <f t="shared" si="143"/>
        <v>0</v>
      </c>
      <c r="K734" s="823"/>
      <c r="L734" s="823"/>
      <c r="M734" s="823">
        <f t="shared" si="144"/>
        <v>0</v>
      </c>
      <c r="N734" s="823" t="e">
        <f>#REF!+#REF!+K734+H734+F734</f>
        <v>#REF!</v>
      </c>
      <c r="O734" s="823" t="e">
        <f t="shared" si="145"/>
        <v>#REF!</v>
      </c>
      <c r="P734" s="823" t="e">
        <f>Develop!K624</f>
        <v>#REF!</v>
      </c>
      <c r="Q734" s="823" t="e">
        <f t="shared" si="146"/>
        <v>#REF!</v>
      </c>
      <c r="R734" s="823" t="e">
        <f t="shared" si="147"/>
        <v>#REF!</v>
      </c>
      <c r="S734" s="823" t="e">
        <f t="shared" si="148"/>
        <v>#REF!</v>
      </c>
    </row>
    <row r="735" spans="1:19" ht="77.25" hidden="1" x14ac:dyDescent="0.25">
      <c r="A735" s="820"/>
      <c r="B735" s="821" t="s">
        <v>3559</v>
      </c>
      <c r="C735" s="846">
        <v>293.25</v>
      </c>
      <c r="D735" s="855" t="s">
        <v>1200</v>
      </c>
      <c r="E735" s="823"/>
      <c r="F735" s="823">
        <f t="shared" si="141"/>
        <v>0</v>
      </c>
      <c r="G735" s="823">
        <f t="shared" si="142"/>
        <v>0</v>
      </c>
      <c r="H735" s="823"/>
      <c r="I735" s="823"/>
      <c r="J735" s="823">
        <f t="shared" si="143"/>
        <v>0</v>
      </c>
      <c r="K735" s="823"/>
      <c r="L735" s="823"/>
      <c r="M735" s="823">
        <f t="shared" si="144"/>
        <v>0</v>
      </c>
      <c r="N735" s="823" t="e">
        <f>#REF!+#REF!+K735+H735+F735</f>
        <v>#REF!</v>
      </c>
      <c r="O735" s="823" t="e">
        <f t="shared" si="145"/>
        <v>#REF!</v>
      </c>
      <c r="P735" s="823" t="e">
        <f>Develop!K625</f>
        <v>#REF!</v>
      </c>
      <c r="Q735" s="823" t="e">
        <f t="shared" si="146"/>
        <v>#REF!</v>
      </c>
      <c r="R735" s="823" t="e">
        <f t="shared" si="147"/>
        <v>#REF!</v>
      </c>
      <c r="S735" s="823" t="e">
        <f t="shared" si="148"/>
        <v>#REF!</v>
      </c>
    </row>
    <row r="736" spans="1:19" ht="78.75" hidden="1" x14ac:dyDescent="0.25">
      <c r="A736" s="820"/>
      <c r="B736" s="856" t="s">
        <v>3321</v>
      </c>
      <c r="C736" s="823"/>
      <c r="D736" s="821"/>
      <c r="E736" s="823"/>
      <c r="F736" s="823">
        <f t="shared" si="141"/>
        <v>0</v>
      </c>
      <c r="G736" s="823">
        <f t="shared" si="142"/>
        <v>0</v>
      </c>
      <c r="H736" s="823"/>
      <c r="I736" s="823"/>
      <c r="J736" s="823">
        <f t="shared" si="143"/>
        <v>0</v>
      </c>
      <c r="K736" s="823"/>
      <c r="L736" s="823"/>
      <c r="M736" s="823">
        <f t="shared" si="144"/>
        <v>0</v>
      </c>
      <c r="N736" s="823" t="e">
        <f>#REF!+#REF!+K736+H736+F736</f>
        <v>#REF!</v>
      </c>
      <c r="O736" s="823" t="e">
        <f t="shared" si="145"/>
        <v>#REF!</v>
      </c>
      <c r="P736" s="823" t="e">
        <f>Develop!K626</f>
        <v>#REF!</v>
      </c>
      <c r="Q736" s="823" t="e">
        <f t="shared" si="146"/>
        <v>#REF!</v>
      </c>
      <c r="R736" s="823" t="e">
        <f t="shared" si="147"/>
        <v>#REF!</v>
      </c>
      <c r="S736" s="823" t="e">
        <f t="shared" si="148"/>
        <v>#REF!</v>
      </c>
    </row>
    <row r="737" spans="1:19" hidden="1" x14ac:dyDescent="0.25">
      <c r="A737" s="820"/>
      <c r="B737" s="836" t="s">
        <v>3442</v>
      </c>
      <c r="C737" s="823" t="e">
        <f>#REF!</f>
        <v>#REF!</v>
      </c>
      <c r="D737" s="821" t="s">
        <v>1941</v>
      </c>
      <c r="E737" s="823"/>
      <c r="F737" s="823">
        <f t="shared" si="141"/>
        <v>0</v>
      </c>
      <c r="G737" s="823" t="e">
        <f t="shared" si="142"/>
        <v>#REF!</v>
      </c>
      <c r="H737" s="823"/>
      <c r="I737" s="823"/>
      <c r="J737" s="823" t="e">
        <f t="shared" si="143"/>
        <v>#REF!</v>
      </c>
      <c r="K737" s="823"/>
      <c r="L737" s="823"/>
      <c r="M737" s="823" t="e">
        <f t="shared" si="144"/>
        <v>#REF!</v>
      </c>
      <c r="N737" s="823" t="e">
        <f>#REF!+#REF!+K737+H737+F737</f>
        <v>#REF!</v>
      </c>
      <c r="O737" s="823" t="e">
        <f t="shared" si="145"/>
        <v>#REF!</v>
      </c>
      <c r="P737" s="823" t="e">
        <f>Develop!K627</f>
        <v>#REF!</v>
      </c>
      <c r="Q737" s="823" t="e">
        <f t="shared" si="146"/>
        <v>#REF!</v>
      </c>
      <c r="R737" s="823" t="e">
        <f t="shared" si="147"/>
        <v>#REF!</v>
      </c>
      <c r="S737" s="823" t="e">
        <f t="shared" si="148"/>
        <v>#REF!</v>
      </c>
    </row>
    <row r="738" spans="1:19" hidden="1" x14ac:dyDescent="0.25">
      <c r="A738" s="820"/>
      <c r="B738" s="836" t="s">
        <v>3441</v>
      </c>
      <c r="C738" s="823" t="e">
        <f>Sheet1!F145</f>
        <v>#REF!</v>
      </c>
      <c r="D738" s="821" t="s">
        <v>1941</v>
      </c>
      <c r="E738" s="823"/>
      <c r="F738" s="823">
        <f t="shared" si="141"/>
        <v>0</v>
      </c>
      <c r="G738" s="823" t="e">
        <f t="shared" si="142"/>
        <v>#REF!</v>
      </c>
      <c r="H738" s="823"/>
      <c r="I738" s="823"/>
      <c r="J738" s="823" t="e">
        <f t="shared" si="143"/>
        <v>#REF!</v>
      </c>
      <c r="K738" s="823"/>
      <c r="L738" s="823"/>
      <c r="M738" s="823" t="e">
        <f t="shared" si="144"/>
        <v>#REF!</v>
      </c>
      <c r="N738" s="823" t="e">
        <f>#REF!+#REF!+K738+H738+F738</f>
        <v>#REF!</v>
      </c>
      <c r="O738" s="823" t="e">
        <f t="shared" si="145"/>
        <v>#REF!</v>
      </c>
      <c r="P738" s="823" t="e">
        <f>Develop!K628</f>
        <v>#REF!</v>
      </c>
      <c r="Q738" s="823" t="e">
        <f t="shared" si="146"/>
        <v>#REF!</v>
      </c>
      <c r="R738" s="823" t="e">
        <f t="shared" si="147"/>
        <v>#REF!</v>
      </c>
      <c r="S738" s="823" t="e">
        <f t="shared" si="148"/>
        <v>#REF!</v>
      </c>
    </row>
    <row r="739" spans="1:19" hidden="1" x14ac:dyDescent="0.25">
      <c r="A739" s="820"/>
      <c r="B739" s="836" t="s">
        <v>3443</v>
      </c>
      <c r="C739" s="823" t="e">
        <f>Sheet1!F32</f>
        <v>#REF!</v>
      </c>
      <c r="D739" s="821" t="s">
        <v>1941</v>
      </c>
      <c r="E739" s="823"/>
      <c r="F739" s="823">
        <f t="shared" si="141"/>
        <v>0</v>
      </c>
      <c r="G739" s="823" t="e">
        <f t="shared" si="142"/>
        <v>#REF!</v>
      </c>
      <c r="H739" s="823"/>
      <c r="I739" s="823"/>
      <c r="J739" s="823" t="e">
        <f t="shared" si="143"/>
        <v>#REF!</v>
      </c>
      <c r="K739" s="823"/>
      <c r="L739" s="823"/>
      <c r="M739" s="823" t="e">
        <f t="shared" si="144"/>
        <v>#REF!</v>
      </c>
      <c r="N739" s="823" t="e">
        <f>#REF!+#REF!+K739+H739+F739</f>
        <v>#REF!</v>
      </c>
      <c r="O739" s="823" t="e">
        <f t="shared" si="145"/>
        <v>#REF!</v>
      </c>
      <c r="P739" s="823" t="e">
        <f>Develop!K629</f>
        <v>#REF!</v>
      </c>
      <c r="Q739" s="823" t="e">
        <f t="shared" si="146"/>
        <v>#REF!</v>
      </c>
      <c r="R739" s="823" t="e">
        <f t="shared" si="147"/>
        <v>#REF!</v>
      </c>
      <c r="S739" s="823" t="e">
        <f t="shared" si="148"/>
        <v>#REF!</v>
      </c>
    </row>
    <row r="740" spans="1:19" hidden="1" x14ac:dyDescent="0.25">
      <c r="A740" s="820"/>
      <c r="B740" s="836" t="s">
        <v>3444</v>
      </c>
      <c r="C740" s="823" t="e">
        <f>Sheet1!F307</f>
        <v>#REF!</v>
      </c>
      <c r="D740" s="821" t="s">
        <v>1941</v>
      </c>
      <c r="E740" s="823"/>
      <c r="F740" s="823">
        <f t="shared" si="141"/>
        <v>0</v>
      </c>
      <c r="G740" s="823" t="e">
        <f t="shared" si="142"/>
        <v>#REF!</v>
      </c>
      <c r="H740" s="823"/>
      <c r="I740" s="823"/>
      <c r="J740" s="823" t="e">
        <f t="shared" si="143"/>
        <v>#REF!</v>
      </c>
      <c r="K740" s="823"/>
      <c r="L740" s="823"/>
      <c r="M740" s="823" t="e">
        <f t="shared" si="144"/>
        <v>#REF!</v>
      </c>
      <c r="N740" s="823" t="e">
        <f>#REF!+#REF!+K740+H740+F740</f>
        <v>#REF!</v>
      </c>
      <c r="O740" s="823" t="e">
        <f t="shared" si="145"/>
        <v>#REF!</v>
      </c>
      <c r="P740" s="823" t="e">
        <f>Develop!K630</f>
        <v>#REF!</v>
      </c>
      <c r="Q740" s="823" t="e">
        <f t="shared" si="146"/>
        <v>#REF!</v>
      </c>
      <c r="R740" s="823" t="e">
        <f t="shared" si="147"/>
        <v>#REF!</v>
      </c>
      <c r="S740" s="823" t="e">
        <f t="shared" si="148"/>
        <v>#REF!</v>
      </c>
    </row>
    <row r="741" spans="1:19" hidden="1" x14ac:dyDescent="0.25">
      <c r="A741" s="820"/>
      <c r="B741" s="836" t="s">
        <v>3445</v>
      </c>
      <c r="C741" s="823" t="e">
        <f>Sheet1!F167</f>
        <v>#REF!</v>
      </c>
      <c r="D741" s="821" t="s">
        <v>1941</v>
      </c>
      <c r="E741" s="823"/>
      <c r="F741" s="823">
        <f t="shared" si="141"/>
        <v>0</v>
      </c>
      <c r="G741" s="823" t="e">
        <f t="shared" si="142"/>
        <v>#REF!</v>
      </c>
      <c r="H741" s="823"/>
      <c r="I741" s="823"/>
      <c r="J741" s="823" t="e">
        <f t="shared" si="143"/>
        <v>#REF!</v>
      </c>
      <c r="K741" s="823"/>
      <c r="L741" s="823"/>
      <c r="M741" s="823" t="e">
        <f t="shared" si="144"/>
        <v>#REF!</v>
      </c>
      <c r="N741" s="823" t="e">
        <f>#REF!+#REF!+K741+H741+F741</f>
        <v>#REF!</v>
      </c>
      <c r="O741" s="823" t="e">
        <f t="shared" si="145"/>
        <v>#REF!</v>
      </c>
      <c r="P741" s="823" t="e">
        <f>Develop!K631</f>
        <v>#REF!</v>
      </c>
      <c r="Q741" s="823" t="e">
        <f t="shared" si="146"/>
        <v>#REF!</v>
      </c>
      <c r="R741" s="823" t="e">
        <f t="shared" si="147"/>
        <v>#REF!</v>
      </c>
      <c r="S741" s="823" t="e">
        <f t="shared" si="148"/>
        <v>#REF!</v>
      </c>
    </row>
    <row r="742" spans="1:19" hidden="1" x14ac:dyDescent="0.25">
      <c r="A742" s="820"/>
      <c r="B742" s="836" t="s">
        <v>3322</v>
      </c>
      <c r="C742" s="823" t="e">
        <f>Sheet1!F145</f>
        <v>#REF!</v>
      </c>
      <c r="D742" s="821" t="s">
        <v>1941</v>
      </c>
      <c r="E742" s="823"/>
      <c r="F742" s="823">
        <f t="shared" si="141"/>
        <v>0</v>
      </c>
      <c r="G742" s="823" t="e">
        <f t="shared" si="142"/>
        <v>#REF!</v>
      </c>
      <c r="H742" s="823"/>
      <c r="I742" s="823"/>
      <c r="J742" s="823" t="e">
        <f t="shared" si="143"/>
        <v>#REF!</v>
      </c>
      <c r="K742" s="823"/>
      <c r="L742" s="823"/>
      <c r="M742" s="823" t="e">
        <f t="shared" si="144"/>
        <v>#REF!</v>
      </c>
      <c r="N742" s="823" t="e">
        <f>#REF!+#REF!+K742+H742+F742</f>
        <v>#REF!</v>
      </c>
      <c r="O742" s="823" t="e">
        <f t="shared" si="145"/>
        <v>#REF!</v>
      </c>
      <c r="P742" s="823" t="e">
        <f>Develop!K632</f>
        <v>#REF!</v>
      </c>
      <c r="Q742" s="823" t="e">
        <f t="shared" si="146"/>
        <v>#REF!</v>
      </c>
      <c r="R742" s="823" t="e">
        <f t="shared" si="147"/>
        <v>#REF!</v>
      </c>
      <c r="S742" s="823" t="e">
        <f t="shared" si="148"/>
        <v>#REF!</v>
      </c>
    </row>
    <row r="743" spans="1:19" hidden="1" x14ac:dyDescent="0.25">
      <c r="A743" s="820"/>
      <c r="B743" s="836" t="s">
        <v>3323</v>
      </c>
      <c r="C743" s="823" t="e">
        <f>Sheet1!F46</f>
        <v>#REF!</v>
      </c>
      <c r="D743" s="821" t="s">
        <v>1941</v>
      </c>
      <c r="E743" s="823"/>
      <c r="F743" s="823">
        <f t="shared" si="141"/>
        <v>0</v>
      </c>
      <c r="G743" s="823" t="e">
        <f t="shared" si="142"/>
        <v>#REF!</v>
      </c>
      <c r="H743" s="823"/>
      <c r="I743" s="823"/>
      <c r="J743" s="823" t="e">
        <f t="shared" si="143"/>
        <v>#REF!</v>
      </c>
      <c r="K743" s="823"/>
      <c r="L743" s="823"/>
      <c r="M743" s="823" t="e">
        <f t="shared" si="144"/>
        <v>#REF!</v>
      </c>
      <c r="N743" s="823" t="e">
        <f>#REF!+#REF!+K743+H743+F743</f>
        <v>#REF!</v>
      </c>
      <c r="O743" s="823" t="e">
        <f t="shared" si="145"/>
        <v>#REF!</v>
      </c>
      <c r="P743" s="823" t="e">
        <f>Develop!K633</f>
        <v>#REF!</v>
      </c>
      <c r="Q743" s="823" t="e">
        <f t="shared" si="146"/>
        <v>#REF!</v>
      </c>
      <c r="R743" s="823" t="e">
        <f t="shared" si="147"/>
        <v>#REF!</v>
      </c>
      <c r="S743" s="823" t="e">
        <f t="shared" si="148"/>
        <v>#REF!</v>
      </c>
    </row>
    <row r="744" spans="1:19" hidden="1" x14ac:dyDescent="0.25">
      <c r="A744" s="820"/>
      <c r="B744" s="836" t="s">
        <v>3324</v>
      </c>
      <c r="C744" s="823" t="e">
        <f>Sheet1!F32</f>
        <v>#REF!</v>
      </c>
      <c r="D744" s="821" t="s">
        <v>1941</v>
      </c>
      <c r="E744" s="823"/>
      <c r="F744" s="823">
        <f t="shared" si="141"/>
        <v>0</v>
      </c>
      <c r="G744" s="823" t="e">
        <f t="shared" si="142"/>
        <v>#REF!</v>
      </c>
      <c r="H744" s="823"/>
      <c r="I744" s="823"/>
      <c r="J744" s="823" t="e">
        <f t="shared" si="143"/>
        <v>#REF!</v>
      </c>
      <c r="K744" s="823"/>
      <c r="L744" s="823"/>
      <c r="M744" s="823" t="e">
        <f t="shared" si="144"/>
        <v>#REF!</v>
      </c>
      <c r="N744" s="823" t="e">
        <f>#REF!+#REF!+K744+H744+F744</f>
        <v>#REF!</v>
      </c>
      <c r="O744" s="823" t="e">
        <f t="shared" si="145"/>
        <v>#REF!</v>
      </c>
      <c r="P744" s="823" t="e">
        <f>Develop!K634</f>
        <v>#REF!</v>
      </c>
      <c r="Q744" s="823" t="e">
        <f t="shared" si="146"/>
        <v>#REF!</v>
      </c>
      <c r="R744" s="823" t="e">
        <f t="shared" si="147"/>
        <v>#REF!</v>
      </c>
      <c r="S744" s="823" t="e">
        <f t="shared" si="148"/>
        <v>#REF!</v>
      </c>
    </row>
    <row r="745" spans="1:19" hidden="1" x14ac:dyDescent="0.25">
      <c r="A745" s="820"/>
      <c r="B745" s="836" t="s">
        <v>3325</v>
      </c>
      <c r="C745" s="823" t="e">
        <f>Sheet1!F167</f>
        <v>#REF!</v>
      </c>
      <c r="D745" s="821" t="s">
        <v>1941</v>
      </c>
      <c r="E745" s="823"/>
      <c r="F745" s="823">
        <f t="shared" si="141"/>
        <v>0</v>
      </c>
      <c r="G745" s="823" t="e">
        <f t="shared" si="142"/>
        <v>#REF!</v>
      </c>
      <c r="H745" s="823"/>
      <c r="I745" s="823"/>
      <c r="J745" s="823" t="e">
        <f t="shared" si="143"/>
        <v>#REF!</v>
      </c>
      <c r="K745" s="823"/>
      <c r="L745" s="823"/>
      <c r="M745" s="823" t="e">
        <f t="shared" si="144"/>
        <v>#REF!</v>
      </c>
      <c r="N745" s="823" t="e">
        <f>#REF!+#REF!+K745+H745+F745</f>
        <v>#REF!</v>
      </c>
      <c r="O745" s="823" t="e">
        <f t="shared" si="145"/>
        <v>#REF!</v>
      </c>
      <c r="P745" s="823" t="e">
        <f>Develop!K635</f>
        <v>#REF!</v>
      </c>
      <c r="Q745" s="823" t="e">
        <f t="shared" si="146"/>
        <v>#REF!</v>
      </c>
      <c r="R745" s="823" t="e">
        <f t="shared" si="147"/>
        <v>#REF!</v>
      </c>
      <c r="S745" s="823" t="e">
        <f t="shared" si="148"/>
        <v>#REF!</v>
      </c>
    </row>
    <row r="746" spans="1:19" ht="26.25" hidden="1" x14ac:dyDescent="0.25">
      <c r="A746" s="820"/>
      <c r="B746" s="856" t="s">
        <v>3494</v>
      </c>
      <c r="C746" s="823"/>
      <c r="D746" s="821"/>
      <c r="E746" s="823"/>
      <c r="F746" s="823">
        <f t="shared" si="141"/>
        <v>0</v>
      </c>
      <c r="G746" s="823">
        <f t="shared" si="142"/>
        <v>0</v>
      </c>
      <c r="H746" s="823"/>
      <c r="I746" s="823"/>
      <c r="J746" s="823">
        <f t="shared" si="143"/>
        <v>0</v>
      </c>
      <c r="K746" s="823"/>
      <c r="L746" s="823"/>
      <c r="M746" s="823">
        <f t="shared" si="144"/>
        <v>0</v>
      </c>
      <c r="N746" s="823" t="e">
        <f>#REF!+#REF!+K746+H746+F746</f>
        <v>#REF!</v>
      </c>
      <c r="O746" s="823" t="e">
        <f t="shared" si="145"/>
        <v>#REF!</v>
      </c>
      <c r="P746" s="823" t="e">
        <f>Develop!K636</f>
        <v>#REF!</v>
      </c>
      <c r="Q746" s="823" t="e">
        <f t="shared" si="146"/>
        <v>#REF!</v>
      </c>
      <c r="R746" s="823" t="e">
        <f t="shared" si="147"/>
        <v>#REF!</v>
      </c>
      <c r="S746" s="823" t="e">
        <f t="shared" si="148"/>
        <v>#REF!</v>
      </c>
    </row>
    <row r="747" spans="1:19" ht="26.25" hidden="1" x14ac:dyDescent="0.25">
      <c r="A747" s="820"/>
      <c r="B747" s="856" t="s">
        <v>3329</v>
      </c>
      <c r="C747" s="857" t="e">
        <f>#REF!</f>
        <v>#REF!</v>
      </c>
      <c r="D747" s="821" t="s">
        <v>1941</v>
      </c>
      <c r="E747" s="823"/>
      <c r="F747" s="823">
        <f t="shared" si="141"/>
        <v>0</v>
      </c>
      <c r="G747" s="823" t="e">
        <f t="shared" si="142"/>
        <v>#REF!</v>
      </c>
      <c r="H747" s="823"/>
      <c r="I747" s="823"/>
      <c r="J747" s="823" t="e">
        <f t="shared" si="143"/>
        <v>#REF!</v>
      </c>
      <c r="K747" s="823"/>
      <c r="L747" s="823"/>
      <c r="M747" s="823" t="e">
        <f t="shared" si="144"/>
        <v>#REF!</v>
      </c>
      <c r="N747" s="823" t="e">
        <f>#REF!+#REF!+K747+H747+F747</f>
        <v>#REF!</v>
      </c>
      <c r="O747" s="823" t="e">
        <f t="shared" si="145"/>
        <v>#REF!</v>
      </c>
      <c r="P747" s="823" t="e">
        <f>Develop!K637</f>
        <v>#REF!</v>
      </c>
      <c r="Q747" s="823" t="e">
        <f t="shared" si="146"/>
        <v>#REF!</v>
      </c>
      <c r="R747" s="823" t="e">
        <f t="shared" si="147"/>
        <v>#REF!</v>
      </c>
      <c r="S747" s="823" t="e">
        <f t="shared" si="148"/>
        <v>#REF!</v>
      </c>
    </row>
    <row r="748" spans="1:19" ht="26.25" hidden="1" x14ac:dyDescent="0.4">
      <c r="A748" s="820"/>
      <c r="B748" s="858" t="s">
        <v>3492</v>
      </c>
      <c r="C748" s="858" t="e">
        <f>#REF!</f>
        <v>#REF!</v>
      </c>
      <c r="D748" s="821" t="s">
        <v>1941</v>
      </c>
      <c r="E748" s="823"/>
      <c r="F748" s="823">
        <f t="shared" si="141"/>
        <v>0</v>
      </c>
      <c r="G748" s="823" t="e">
        <f t="shared" si="142"/>
        <v>#REF!</v>
      </c>
      <c r="H748" s="823"/>
      <c r="I748" s="823"/>
      <c r="J748" s="823" t="e">
        <f t="shared" si="143"/>
        <v>#REF!</v>
      </c>
      <c r="K748" s="823"/>
      <c r="L748" s="823"/>
      <c r="M748" s="823" t="e">
        <f t="shared" si="144"/>
        <v>#REF!</v>
      </c>
      <c r="N748" s="823" t="e">
        <f>#REF!+#REF!+K748+H748+F748</f>
        <v>#REF!</v>
      </c>
      <c r="O748" s="823" t="e">
        <f t="shared" si="145"/>
        <v>#REF!</v>
      </c>
      <c r="P748" s="823" t="e">
        <f>Develop!K638</f>
        <v>#REF!</v>
      </c>
      <c r="Q748" s="823" t="e">
        <f t="shared" si="146"/>
        <v>#REF!</v>
      </c>
      <c r="R748" s="823" t="e">
        <f t="shared" si="147"/>
        <v>#REF!</v>
      </c>
      <c r="S748" s="823" t="e">
        <f t="shared" si="148"/>
        <v>#REF!</v>
      </c>
    </row>
    <row r="749" spans="1:19" ht="26.25" hidden="1" x14ac:dyDescent="0.4">
      <c r="A749" s="820"/>
      <c r="B749" s="858" t="s">
        <v>3491</v>
      </c>
      <c r="C749" s="859" t="e">
        <f>#REF!</f>
        <v>#REF!</v>
      </c>
      <c r="D749" s="821" t="s">
        <v>1941</v>
      </c>
      <c r="E749" s="823"/>
      <c r="F749" s="823">
        <f t="shared" si="141"/>
        <v>0</v>
      </c>
      <c r="G749" s="823" t="e">
        <f t="shared" si="142"/>
        <v>#REF!</v>
      </c>
      <c r="H749" s="823"/>
      <c r="I749" s="823"/>
      <c r="J749" s="823" t="e">
        <f t="shared" si="143"/>
        <v>#REF!</v>
      </c>
      <c r="K749" s="823"/>
      <c r="L749" s="823"/>
      <c r="M749" s="823" t="e">
        <f t="shared" si="144"/>
        <v>#REF!</v>
      </c>
      <c r="N749" s="823" t="e">
        <f>#REF!+#REF!+K749+H749+F749</f>
        <v>#REF!</v>
      </c>
      <c r="O749" s="823" t="e">
        <f t="shared" si="145"/>
        <v>#REF!</v>
      </c>
      <c r="P749" s="823" t="e">
        <f>Develop!K639</f>
        <v>#REF!</v>
      </c>
      <c r="Q749" s="823" t="e">
        <f t="shared" si="146"/>
        <v>#REF!</v>
      </c>
      <c r="R749" s="823" t="e">
        <f t="shared" si="147"/>
        <v>#REF!</v>
      </c>
      <c r="S749" s="823" t="e">
        <f t="shared" si="148"/>
        <v>#REF!</v>
      </c>
    </row>
    <row r="750" spans="1:19" ht="26.25" hidden="1" x14ac:dyDescent="0.4">
      <c r="A750" s="820"/>
      <c r="B750" s="858" t="s">
        <v>3493</v>
      </c>
      <c r="C750" s="859" t="e">
        <f>#REF!</f>
        <v>#REF!</v>
      </c>
      <c r="D750" s="821" t="s">
        <v>1941</v>
      </c>
      <c r="E750" s="823"/>
      <c r="F750" s="823">
        <f t="shared" si="141"/>
        <v>0</v>
      </c>
      <c r="G750" s="823" t="e">
        <f t="shared" si="142"/>
        <v>#REF!</v>
      </c>
      <c r="H750" s="823"/>
      <c r="I750" s="823"/>
      <c r="J750" s="823" t="e">
        <f t="shared" si="143"/>
        <v>#REF!</v>
      </c>
      <c r="K750" s="823"/>
      <c r="L750" s="823"/>
      <c r="M750" s="823" t="e">
        <f t="shared" si="144"/>
        <v>#REF!</v>
      </c>
      <c r="N750" s="823" t="e">
        <f>#REF!+#REF!+K750+H750+F750</f>
        <v>#REF!</v>
      </c>
      <c r="O750" s="823" t="e">
        <f t="shared" si="145"/>
        <v>#REF!</v>
      </c>
      <c r="P750" s="823" t="e">
        <f>Develop!K640</f>
        <v>#REF!</v>
      </c>
      <c r="Q750" s="823" t="e">
        <f t="shared" si="146"/>
        <v>#REF!</v>
      </c>
      <c r="R750" s="823" t="e">
        <f t="shared" si="147"/>
        <v>#REF!</v>
      </c>
      <c r="S750" s="823" t="e">
        <f t="shared" si="148"/>
        <v>#REF!</v>
      </c>
    </row>
    <row r="751" spans="1:19" hidden="1" x14ac:dyDescent="0.25">
      <c r="A751" s="820"/>
      <c r="B751" s="860"/>
      <c r="C751" s="846"/>
      <c r="D751" s="855" t="s">
        <v>1200</v>
      </c>
      <c r="E751" s="823"/>
      <c r="F751" s="823">
        <f t="shared" si="141"/>
        <v>0</v>
      </c>
      <c r="G751" s="823">
        <f t="shared" si="142"/>
        <v>0</v>
      </c>
      <c r="H751" s="823"/>
      <c r="I751" s="823"/>
      <c r="J751" s="823">
        <f t="shared" si="143"/>
        <v>0</v>
      </c>
      <c r="K751" s="823"/>
      <c r="L751" s="823"/>
      <c r="M751" s="823">
        <f t="shared" si="144"/>
        <v>0</v>
      </c>
      <c r="N751" s="823" t="e">
        <f>#REF!+#REF!+K751+H751+F751</f>
        <v>#REF!</v>
      </c>
      <c r="O751" s="823" t="e">
        <f t="shared" si="145"/>
        <v>#REF!</v>
      </c>
      <c r="P751" s="823" t="e">
        <f>Develop!K641</f>
        <v>#REF!</v>
      </c>
      <c r="Q751" s="823" t="e">
        <f t="shared" si="146"/>
        <v>#REF!</v>
      </c>
      <c r="R751" s="823" t="e">
        <f t="shared" si="147"/>
        <v>#REF!</v>
      </c>
      <c r="S751" s="823" t="e">
        <f t="shared" si="148"/>
        <v>#REF!</v>
      </c>
    </row>
    <row r="752" spans="1:19" ht="127.5" hidden="1" x14ac:dyDescent="0.25">
      <c r="A752" s="820"/>
      <c r="B752" s="821" t="s">
        <v>3098</v>
      </c>
      <c r="C752" s="846">
        <v>6950</v>
      </c>
      <c r="D752" s="855" t="s">
        <v>1200</v>
      </c>
      <c r="E752" s="823"/>
      <c r="F752" s="823">
        <f t="shared" si="141"/>
        <v>0</v>
      </c>
      <c r="G752" s="823">
        <f t="shared" si="142"/>
        <v>0</v>
      </c>
      <c r="H752" s="823"/>
      <c r="I752" s="823"/>
      <c r="J752" s="823">
        <f t="shared" si="143"/>
        <v>0</v>
      </c>
      <c r="K752" s="823"/>
      <c r="L752" s="823"/>
      <c r="M752" s="823">
        <f t="shared" si="144"/>
        <v>0</v>
      </c>
      <c r="N752" s="823" t="e">
        <f>#REF!+#REF!+K752+H752+F752</f>
        <v>#REF!</v>
      </c>
      <c r="O752" s="823" t="e">
        <f t="shared" si="145"/>
        <v>#REF!</v>
      </c>
      <c r="P752" s="823" t="e">
        <f>Develop!K642</f>
        <v>#REF!</v>
      </c>
      <c r="Q752" s="823" t="e">
        <f t="shared" si="146"/>
        <v>#REF!</v>
      </c>
      <c r="R752" s="823" t="e">
        <f t="shared" si="147"/>
        <v>#REF!</v>
      </c>
      <c r="S752" s="823" t="e">
        <f t="shared" si="148"/>
        <v>#REF!</v>
      </c>
    </row>
    <row r="753" spans="1:19" ht="51" hidden="1" x14ac:dyDescent="0.25">
      <c r="A753" s="820"/>
      <c r="B753" s="821" t="s">
        <v>3133</v>
      </c>
      <c r="C753" s="846">
        <v>634</v>
      </c>
      <c r="D753" s="855" t="s">
        <v>1200</v>
      </c>
      <c r="E753" s="823"/>
      <c r="F753" s="823">
        <f t="shared" si="141"/>
        <v>0</v>
      </c>
      <c r="G753" s="823">
        <f t="shared" si="142"/>
        <v>0</v>
      </c>
      <c r="H753" s="823"/>
      <c r="I753" s="823"/>
      <c r="J753" s="823">
        <f t="shared" si="143"/>
        <v>0</v>
      </c>
      <c r="K753" s="823"/>
      <c r="L753" s="823"/>
      <c r="M753" s="823">
        <f t="shared" si="144"/>
        <v>0</v>
      </c>
      <c r="N753" s="823" t="e">
        <f>#REF!+#REF!+K753+H753+F753</f>
        <v>#REF!</v>
      </c>
      <c r="O753" s="823" t="e">
        <f t="shared" si="145"/>
        <v>#REF!</v>
      </c>
      <c r="P753" s="823" t="e">
        <f>Develop!K643</f>
        <v>#REF!</v>
      </c>
      <c r="Q753" s="823" t="e">
        <f t="shared" si="146"/>
        <v>#REF!</v>
      </c>
      <c r="R753" s="823" t="e">
        <f t="shared" si="147"/>
        <v>#REF!</v>
      </c>
      <c r="S753" s="823" t="e">
        <f t="shared" si="148"/>
        <v>#REF!</v>
      </c>
    </row>
    <row r="754" spans="1:19" ht="76.5" hidden="1" x14ac:dyDescent="0.25">
      <c r="A754" s="820"/>
      <c r="B754" s="821" t="s">
        <v>3139</v>
      </c>
      <c r="C754" s="846">
        <v>9470</v>
      </c>
      <c r="D754" s="855" t="s">
        <v>1200</v>
      </c>
      <c r="E754" s="823"/>
      <c r="F754" s="823">
        <f t="shared" si="141"/>
        <v>0</v>
      </c>
      <c r="G754" s="823">
        <f t="shared" si="142"/>
        <v>0</v>
      </c>
      <c r="H754" s="823"/>
      <c r="I754" s="823"/>
      <c r="J754" s="823">
        <f t="shared" si="143"/>
        <v>0</v>
      </c>
      <c r="K754" s="823"/>
      <c r="L754" s="823"/>
      <c r="M754" s="823">
        <f t="shared" si="144"/>
        <v>0</v>
      </c>
      <c r="N754" s="823" t="e">
        <f>#REF!+#REF!+K754+H754+F754</f>
        <v>#REF!</v>
      </c>
      <c r="O754" s="823" t="e">
        <f t="shared" si="145"/>
        <v>#REF!</v>
      </c>
      <c r="P754" s="823" t="e">
        <f>Develop!K644</f>
        <v>#REF!</v>
      </c>
      <c r="Q754" s="823" t="e">
        <f t="shared" si="146"/>
        <v>#REF!</v>
      </c>
      <c r="R754" s="823" t="e">
        <f t="shared" si="147"/>
        <v>#REF!</v>
      </c>
      <c r="S754" s="823" t="e">
        <f t="shared" si="148"/>
        <v>#REF!</v>
      </c>
    </row>
    <row r="755" spans="1:19" ht="51" hidden="1" x14ac:dyDescent="0.25">
      <c r="A755" s="820"/>
      <c r="B755" s="821" t="s">
        <v>3111</v>
      </c>
      <c r="C755" s="846">
        <v>123622</v>
      </c>
      <c r="D755" s="855" t="s">
        <v>1200</v>
      </c>
      <c r="E755" s="823"/>
      <c r="F755" s="823">
        <f t="shared" si="141"/>
        <v>0</v>
      </c>
      <c r="G755" s="823">
        <f t="shared" si="142"/>
        <v>0</v>
      </c>
      <c r="H755" s="823"/>
      <c r="I755" s="823"/>
      <c r="J755" s="823">
        <f t="shared" si="143"/>
        <v>0</v>
      </c>
      <c r="K755" s="823"/>
      <c r="L755" s="823"/>
      <c r="M755" s="823">
        <f t="shared" si="144"/>
        <v>0</v>
      </c>
      <c r="N755" s="823" t="e">
        <f>#REF!+#REF!+K755+H755+F755</f>
        <v>#REF!</v>
      </c>
      <c r="O755" s="823" t="e">
        <f t="shared" si="145"/>
        <v>#REF!</v>
      </c>
      <c r="P755" s="823" t="e">
        <f>Develop!K645</f>
        <v>#REF!</v>
      </c>
      <c r="Q755" s="823" t="e">
        <f t="shared" si="146"/>
        <v>#REF!</v>
      </c>
      <c r="R755" s="823" t="e">
        <f t="shared" si="147"/>
        <v>#REF!</v>
      </c>
      <c r="S755" s="823" t="e">
        <f t="shared" si="148"/>
        <v>#REF!</v>
      </c>
    </row>
    <row r="756" spans="1:19" ht="77.25" hidden="1" x14ac:dyDescent="0.25">
      <c r="A756" s="820"/>
      <c r="B756" s="821" t="s">
        <v>3560</v>
      </c>
      <c r="C756" s="846">
        <v>704.75</v>
      </c>
      <c r="D756" s="822" t="s">
        <v>1200</v>
      </c>
      <c r="E756" s="823"/>
      <c r="F756" s="823">
        <f t="shared" si="141"/>
        <v>0</v>
      </c>
      <c r="G756" s="823">
        <f t="shared" si="142"/>
        <v>0</v>
      </c>
      <c r="H756" s="823"/>
      <c r="I756" s="823"/>
      <c r="J756" s="823">
        <f t="shared" si="143"/>
        <v>0</v>
      </c>
      <c r="K756" s="823"/>
      <c r="L756" s="823"/>
      <c r="M756" s="823">
        <f t="shared" si="144"/>
        <v>0</v>
      </c>
      <c r="N756" s="823" t="e">
        <f>#REF!+#REF!+K756+H756+F756</f>
        <v>#REF!</v>
      </c>
      <c r="O756" s="823" t="e">
        <f t="shared" si="145"/>
        <v>#REF!</v>
      </c>
      <c r="P756" s="823" t="e">
        <f>Develop!K646</f>
        <v>#REF!</v>
      </c>
      <c r="Q756" s="823" t="e">
        <f t="shared" si="146"/>
        <v>#REF!</v>
      </c>
      <c r="R756" s="823" t="e">
        <f t="shared" si="147"/>
        <v>#REF!</v>
      </c>
      <c r="S756" s="823" t="e">
        <f t="shared" si="148"/>
        <v>#REF!</v>
      </c>
    </row>
    <row r="757" spans="1:19" ht="78" hidden="1" x14ac:dyDescent="0.25">
      <c r="A757" s="820"/>
      <c r="B757" s="821" t="s">
        <v>3561</v>
      </c>
      <c r="C757" s="846">
        <v>514.85</v>
      </c>
      <c r="D757" s="822" t="s">
        <v>1200</v>
      </c>
      <c r="E757" s="823"/>
      <c r="F757" s="823">
        <f t="shared" si="141"/>
        <v>0</v>
      </c>
      <c r="G757" s="823">
        <f t="shared" si="142"/>
        <v>0</v>
      </c>
      <c r="H757" s="823"/>
      <c r="I757" s="823"/>
      <c r="J757" s="823">
        <f t="shared" si="143"/>
        <v>0</v>
      </c>
      <c r="K757" s="823"/>
      <c r="L757" s="823"/>
      <c r="M757" s="823">
        <f t="shared" si="144"/>
        <v>0</v>
      </c>
      <c r="N757" s="823" t="e">
        <f>#REF!+#REF!+K757+H757+F757</f>
        <v>#REF!</v>
      </c>
      <c r="O757" s="823" t="e">
        <f t="shared" si="145"/>
        <v>#REF!</v>
      </c>
      <c r="P757" s="823" t="e">
        <f>Develop!K647</f>
        <v>#REF!</v>
      </c>
      <c r="Q757" s="823" t="e">
        <f t="shared" si="146"/>
        <v>#REF!</v>
      </c>
      <c r="R757" s="823" t="e">
        <f t="shared" si="147"/>
        <v>#REF!</v>
      </c>
      <c r="S757" s="823" t="e">
        <f t="shared" si="148"/>
        <v>#REF!</v>
      </c>
    </row>
    <row r="758" spans="1:19" ht="52.5" hidden="1" x14ac:dyDescent="0.25">
      <c r="A758" s="820"/>
      <c r="B758" s="860" t="s">
        <v>3562</v>
      </c>
      <c r="C758" s="846">
        <v>473.5</v>
      </c>
      <c r="D758" s="855" t="s">
        <v>718</v>
      </c>
      <c r="E758" s="823"/>
      <c r="F758" s="823">
        <f t="shared" si="141"/>
        <v>0</v>
      </c>
      <c r="G758" s="823">
        <f t="shared" si="142"/>
        <v>0</v>
      </c>
      <c r="H758" s="823"/>
      <c r="I758" s="823"/>
      <c r="J758" s="823">
        <f t="shared" si="143"/>
        <v>0</v>
      </c>
      <c r="K758" s="823"/>
      <c r="L758" s="823"/>
      <c r="M758" s="823">
        <f t="shared" si="144"/>
        <v>0</v>
      </c>
      <c r="N758" s="823" t="e">
        <f>#REF!+#REF!+K758+H758+F758</f>
        <v>#REF!</v>
      </c>
      <c r="O758" s="823" t="e">
        <f t="shared" si="145"/>
        <v>#REF!</v>
      </c>
      <c r="P758" s="823" t="e">
        <f>Develop!K648</f>
        <v>#REF!</v>
      </c>
      <c r="Q758" s="823" t="e">
        <f t="shared" si="146"/>
        <v>#REF!</v>
      </c>
      <c r="R758" s="823" t="e">
        <f t="shared" si="147"/>
        <v>#REF!</v>
      </c>
      <c r="S758" s="823" t="e">
        <f t="shared" si="148"/>
        <v>#REF!</v>
      </c>
    </row>
    <row r="759" spans="1:19" ht="51.75" hidden="1" x14ac:dyDescent="0.25">
      <c r="A759" s="820"/>
      <c r="B759" s="860" t="s">
        <v>3563</v>
      </c>
      <c r="C759" s="846">
        <v>952</v>
      </c>
      <c r="D759" s="855" t="s">
        <v>1200</v>
      </c>
      <c r="E759" s="823"/>
      <c r="F759" s="823">
        <f t="shared" si="141"/>
        <v>0</v>
      </c>
      <c r="G759" s="823">
        <f t="shared" si="142"/>
        <v>0</v>
      </c>
      <c r="H759" s="823"/>
      <c r="I759" s="823"/>
      <c r="J759" s="823">
        <f t="shared" si="143"/>
        <v>0</v>
      </c>
      <c r="K759" s="823"/>
      <c r="L759" s="823"/>
      <c r="M759" s="823">
        <f t="shared" si="144"/>
        <v>0</v>
      </c>
      <c r="N759" s="823" t="e">
        <f>#REF!+#REF!+K759+H759+F759</f>
        <v>#REF!</v>
      </c>
      <c r="O759" s="823" t="e">
        <f t="shared" si="145"/>
        <v>#REF!</v>
      </c>
      <c r="P759" s="823" t="e">
        <f>Develop!K649</f>
        <v>#REF!</v>
      </c>
      <c r="Q759" s="823" t="e">
        <f t="shared" si="146"/>
        <v>#REF!</v>
      </c>
      <c r="R759" s="823" t="e">
        <f t="shared" si="147"/>
        <v>#REF!</v>
      </c>
      <c r="S759" s="823" t="e">
        <f t="shared" si="148"/>
        <v>#REF!</v>
      </c>
    </row>
    <row r="760" spans="1:19" hidden="1" x14ac:dyDescent="0.25">
      <c r="A760" s="820"/>
      <c r="B760" s="860" t="s">
        <v>3107</v>
      </c>
      <c r="C760" s="846">
        <v>11481.8</v>
      </c>
      <c r="D760" s="855" t="s">
        <v>1200</v>
      </c>
      <c r="E760" s="823"/>
      <c r="F760" s="823">
        <f t="shared" si="141"/>
        <v>0</v>
      </c>
      <c r="G760" s="823">
        <f t="shared" si="142"/>
        <v>0</v>
      </c>
      <c r="H760" s="823"/>
      <c r="I760" s="823"/>
      <c r="J760" s="823">
        <f t="shared" si="143"/>
        <v>0</v>
      </c>
      <c r="K760" s="823"/>
      <c r="L760" s="823"/>
      <c r="M760" s="823">
        <f t="shared" si="144"/>
        <v>0</v>
      </c>
      <c r="N760" s="823" t="e">
        <f>#REF!+#REF!+K760+H760+F760</f>
        <v>#REF!</v>
      </c>
      <c r="O760" s="823" t="e">
        <f t="shared" si="145"/>
        <v>#REF!</v>
      </c>
      <c r="P760" s="823" t="e">
        <f>Develop!K650</f>
        <v>#REF!</v>
      </c>
      <c r="Q760" s="823" t="e">
        <f t="shared" si="146"/>
        <v>#REF!</v>
      </c>
      <c r="R760" s="823" t="e">
        <f t="shared" si="147"/>
        <v>#REF!</v>
      </c>
      <c r="S760" s="823" t="e">
        <f t="shared" si="148"/>
        <v>#REF!</v>
      </c>
    </row>
    <row r="761" spans="1:19" ht="51" hidden="1" x14ac:dyDescent="0.25">
      <c r="A761" s="820"/>
      <c r="B761" s="860" t="s">
        <v>3124</v>
      </c>
      <c r="C761" s="846">
        <v>5325.6</v>
      </c>
      <c r="D761" s="855" t="s">
        <v>1200</v>
      </c>
      <c r="E761" s="823"/>
      <c r="F761" s="823">
        <f t="shared" si="141"/>
        <v>0</v>
      </c>
      <c r="G761" s="823">
        <f t="shared" si="142"/>
        <v>0</v>
      </c>
      <c r="H761" s="823"/>
      <c r="I761" s="823"/>
      <c r="J761" s="823">
        <f t="shared" si="143"/>
        <v>0</v>
      </c>
      <c r="K761" s="823"/>
      <c r="L761" s="823"/>
      <c r="M761" s="823">
        <f t="shared" si="144"/>
        <v>0</v>
      </c>
      <c r="N761" s="823" t="e">
        <f>#REF!+#REF!+K761+H761+F761</f>
        <v>#REF!</v>
      </c>
      <c r="O761" s="823" t="e">
        <f t="shared" si="145"/>
        <v>#REF!</v>
      </c>
      <c r="P761" s="823" t="e">
        <f>Develop!K651</f>
        <v>#REF!</v>
      </c>
      <c r="Q761" s="823" t="e">
        <f t="shared" si="146"/>
        <v>#REF!</v>
      </c>
      <c r="R761" s="823" t="e">
        <f t="shared" si="147"/>
        <v>#REF!</v>
      </c>
      <c r="S761" s="823" t="e">
        <f t="shared" si="148"/>
        <v>#REF!</v>
      </c>
    </row>
    <row r="762" spans="1:19" ht="51" hidden="1" x14ac:dyDescent="0.25">
      <c r="A762" s="820"/>
      <c r="B762" s="860" t="s">
        <v>3125</v>
      </c>
      <c r="C762" s="846">
        <v>8254.6</v>
      </c>
      <c r="D762" s="855" t="s">
        <v>1200</v>
      </c>
      <c r="E762" s="823"/>
      <c r="F762" s="823">
        <f t="shared" si="141"/>
        <v>0</v>
      </c>
      <c r="G762" s="823">
        <f t="shared" si="142"/>
        <v>0</v>
      </c>
      <c r="H762" s="823"/>
      <c r="I762" s="823"/>
      <c r="J762" s="823">
        <f t="shared" si="143"/>
        <v>0</v>
      </c>
      <c r="K762" s="823"/>
      <c r="L762" s="823"/>
      <c r="M762" s="823">
        <f t="shared" si="144"/>
        <v>0</v>
      </c>
      <c r="N762" s="823" t="e">
        <f>#REF!+#REF!+K762+H762+F762</f>
        <v>#REF!</v>
      </c>
      <c r="O762" s="823" t="e">
        <f t="shared" si="145"/>
        <v>#REF!</v>
      </c>
      <c r="P762" s="823" t="e">
        <f>Develop!K652</f>
        <v>#REF!</v>
      </c>
      <c r="Q762" s="823" t="e">
        <f t="shared" si="146"/>
        <v>#REF!</v>
      </c>
      <c r="R762" s="823" t="e">
        <f t="shared" si="147"/>
        <v>#REF!</v>
      </c>
      <c r="S762" s="823" t="e">
        <f t="shared" si="148"/>
        <v>#REF!</v>
      </c>
    </row>
    <row r="763" spans="1:19" ht="51" hidden="1" x14ac:dyDescent="0.25">
      <c r="A763" s="820"/>
      <c r="B763" s="860" t="s">
        <v>3126</v>
      </c>
      <c r="C763" s="846">
        <v>6588</v>
      </c>
      <c r="D763" s="855" t="s">
        <v>1200</v>
      </c>
      <c r="E763" s="823"/>
      <c r="F763" s="823">
        <f t="shared" si="141"/>
        <v>0</v>
      </c>
      <c r="G763" s="823">
        <f t="shared" si="142"/>
        <v>0</v>
      </c>
      <c r="H763" s="823"/>
      <c r="I763" s="823"/>
      <c r="J763" s="823">
        <f t="shared" si="143"/>
        <v>0</v>
      </c>
      <c r="K763" s="823"/>
      <c r="L763" s="823"/>
      <c r="M763" s="823">
        <f t="shared" si="144"/>
        <v>0</v>
      </c>
      <c r="N763" s="823" t="e">
        <f>#REF!+#REF!+K763+H763+F763</f>
        <v>#REF!</v>
      </c>
      <c r="O763" s="823" t="e">
        <f t="shared" si="145"/>
        <v>#REF!</v>
      </c>
      <c r="P763" s="823" t="e">
        <f>Develop!K653</f>
        <v>#REF!</v>
      </c>
      <c r="Q763" s="823" t="e">
        <f t="shared" si="146"/>
        <v>#REF!</v>
      </c>
      <c r="R763" s="823" t="e">
        <f t="shared" si="147"/>
        <v>#REF!</v>
      </c>
      <c r="S763" s="823" t="e">
        <f t="shared" si="148"/>
        <v>#REF!</v>
      </c>
    </row>
    <row r="764" spans="1:19" ht="77.25" hidden="1" x14ac:dyDescent="0.25">
      <c r="A764" s="820"/>
      <c r="B764" s="860" t="s">
        <v>3564</v>
      </c>
      <c r="C764" s="846">
        <v>593</v>
      </c>
      <c r="D764" s="861" t="s">
        <v>1200</v>
      </c>
      <c r="E764" s="823"/>
      <c r="F764" s="823">
        <f t="shared" si="141"/>
        <v>0</v>
      </c>
      <c r="G764" s="823">
        <f t="shared" si="142"/>
        <v>0</v>
      </c>
      <c r="H764" s="823"/>
      <c r="I764" s="823"/>
      <c r="J764" s="823">
        <f t="shared" si="143"/>
        <v>0</v>
      </c>
      <c r="K764" s="823"/>
      <c r="L764" s="823"/>
      <c r="M764" s="823">
        <f t="shared" si="144"/>
        <v>0</v>
      </c>
      <c r="N764" s="823" t="e">
        <f>#REF!+#REF!+K764+H764+F764</f>
        <v>#REF!</v>
      </c>
      <c r="O764" s="823" t="e">
        <f t="shared" si="145"/>
        <v>#REF!</v>
      </c>
      <c r="P764" s="823" t="e">
        <f>Develop!K654</f>
        <v>#REF!</v>
      </c>
      <c r="Q764" s="823" t="e">
        <f t="shared" si="146"/>
        <v>#REF!</v>
      </c>
      <c r="R764" s="823" t="e">
        <f t="shared" si="147"/>
        <v>#REF!</v>
      </c>
      <c r="S764" s="823" t="e">
        <f t="shared" si="148"/>
        <v>#REF!</v>
      </c>
    </row>
    <row r="765" spans="1:19" hidden="1" x14ac:dyDescent="0.25">
      <c r="A765" s="820"/>
      <c r="B765" s="845" t="s">
        <v>3077</v>
      </c>
      <c r="C765" s="846"/>
      <c r="D765" s="848"/>
      <c r="E765" s="823"/>
      <c r="F765" s="823">
        <f t="shared" si="141"/>
        <v>0</v>
      </c>
      <c r="G765" s="823">
        <f t="shared" si="142"/>
        <v>0</v>
      </c>
      <c r="H765" s="823"/>
      <c r="I765" s="823"/>
      <c r="J765" s="823">
        <f t="shared" si="143"/>
        <v>0</v>
      </c>
      <c r="K765" s="823"/>
      <c r="L765" s="823"/>
      <c r="M765" s="823">
        <f t="shared" si="144"/>
        <v>0</v>
      </c>
      <c r="N765" s="823" t="e">
        <f>#REF!+#REF!+K765+H765+F765</f>
        <v>#REF!</v>
      </c>
      <c r="O765" s="823" t="e">
        <f t="shared" si="145"/>
        <v>#REF!</v>
      </c>
      <c r="P765" s="823" t="e">
        <f>Develop!K655</f>
        <v>#REF!</v>
      </c>
      <c r="Q765" s="823" t="e">
        <f t="shared" si="146"/>
        <v>#REF!</v>
      </c>
      <c r="R765" s="823" t="e">
        <f t="shared" si="147"/>
        <v>#REF!</v>
      </c>
      <c r="S765" s="823" t="e">
        <f t="shared" si="148"/>
        <v>#REF!</v>
      </c>
    </row>
    <row r="766" spans="1:19" hidden="1" x14ac:dyDescent="0.25">
      <c r="A766" s="820"/>
      <c r="B766" s="845" t="s">
        <v>3078</v>
      </c>
      <c r="C766" s="846">
        <v>6300</v>
      </c>
      <c r="D766" s="848" t="s">
        <v>1941</v>
      </c>
      <c r="E766" s="823"/>
      <c r="F766" s="823">
        <f t="shared" ref="F766:F829" si="149">E766*8</f>
        <v>0</v>
      </c>
      <c r="G766" s="823">
        <f t="shared" ref="G766:G829" si="150">F766*C766</f>
        <v>0</v>
      </c>
      <c r="H766" s="823"/>
      <c r="I766" s="823"/>
      <c r="J766" s="823">
        <f t="shared" ref="J766:J829" si="151">H766*C766</f>
        <v>0</v>
      </c>
      <c r="K766" s="823"/>
      <c r="L766" s="823"/>
      <c r="M766" s="823">
        <f t="shared" ref="M766:M829" si="152">K766*C766</f>
        <v>0</v>
      </c>
      <c r="N766" s="823" t="e">
        <f>#REF!+#REF!+K766+H766+F766</f>
        <v>#REF!</v>
      </c>
      <c r="O766" s="823" t="e">
        <f t="shared" ref="O766:O829" si="153">N766*C766</f>
        <v>#REF!</v>
      </c>
      <c r="P766" s="823" t="e">
        <f>Develop!K656</f>
        <v>#REF!</v>
      </c>
      <c r="Q766" s="823" t="e">
        <f t="shared" ref="Q766:Q829" si="154">P766*C766</f>
        <v>#REF!</v>
      </c>
      <c r="R766" s="823" t="e">
        <f t="shared" ref="R766:R829" si="155">N766+P766</f>
        <v>#REF!</v>
      </c>
      <c r="S766" s="823" t="e">
        <f t="shared" si="148"/>
        <v>#REF!</v>
      </c>
    </row>
    <row r="767" spans="1:19" hidden="1" x14ac:dyDescent="0.25">
      <c r="A767" s="820"/>
      <c r="B767" s="845" t="s">
        <v>3079</v>
      </c>
      <c r="C767" s="846">
        <v>6300</v>
      </c>
      <c r="D767" s="848" t="s">
        <v>1941</v>
      </c>
      <c r="E767" s="823"/>
      <c r="F767" s="823">
        <f t="shared" si="149"/>
        <v>0</v>
      </c>
      <c r="G767" s="823">
        <f t="shared" si="150"/>
        <v>0</v>
      </c>
      <c r="H767" s="823"/>
      <c r="I767" s="823"/>
      <c r="J767" s="823">
        <f t="shared" si="151"/>
        <v>0</v>
      </c>
      <c r="K767" s="823"/>
      <c r="L767" s="823"/>
      <c r="M767" s="823">
        <f t="shared" si="152"/>
        <v>0</v>
      </c>
      <c r="N767" s="823" t="e">
        <f>#REF!+#REF!+K767+H767+F767</f>
        <v>#REF!</v>
      </c>
      <c r="O767" s="823" t="e">
        <f t="shared" si="153"/>
        <v>#REF!</v>
      </c>
      <c r="P767" s="823" t="e">
        <f>Develop!K657</f>
        <v>#REF!</v>
      </c>
      <c r="Q767" s="823" t="e">
        <f t="shared" si="154"/>
        <v>#REF!</v>
      </c>
      <c r="R767" s="823" t="e">
        <f t="shared" si="155"/>
        <v>#REF!</v>
      </c>
      <c r="S767" s="823" t="e">
        <f t="shared" si="148"/>
        <v>#REF!</v>
      </c>
    </row>
    <row r="768" spans="1:19" hidden="1" x14ac:dyDescent="0.25">
      <c r="A768" s="820"/>
      <c r="B768" s="845" t="s">
        <v>3080</v>
      </c>
      <c r="C768" s="846">
        <v>6300</v>
      </c>
      <c r="D768" s="848" t="s">
        <v>1941</v>
      </c>
      <c r="E768" s="823"/>
      <c r="F768" s="823">
        <f t="shared" si="149"/>
        <v>0</v>
      </c>
      <c r="G768" s="823">
        <f t="shared" si="150"/>
        <v>0</v>
      </c>
      <c r="H768" s="823"/>
      <c r="I768" s="823"/>
      <c r="J768" s="823">
        <f t="shared" si="151"/>
        <v>0</v>
      </c>
      <c r="K768" s="823"/>
      <c r="L768" s="823"/>
      <c r="M768" s="823">
        <f t="shared" si="152"/>
        <v>0</v>
      </c>
      <c r="N768" s="823" t="e">
        <f>#REF!+#REF!+K768+H768+F768</f>
        <v>#REF!</v>
      </c>
      <c r="O768" s="823" t="e">
        <f t="shared" si="153"/>
        <v>#REF!</v>
      </c>
      <c r="P768" s="823" t="e">
        <f>Develop!K658</f>
        <v>#REF!</v>
      </c>
      <c r="Q768" s="823" t="e">
        <f t="shared" si="154"/>
        <v>#REF!</v>
      </c>
      <c r="R768" s="823" t="e">
        <f t="shared" si="155"/>
        <v>#REF!</v>
      </c>
      <c r="S768" s="823" t="e">
        <f t="shared" si="148"/>
        <v>#REF!</v>
      </c>
    </row>
    <row r="769" spans="1:19" hidden="1" x14ac:dyDescent="0.25">
      <c r="A769" s="820"/>
      <c r="B769" s="845" t="s">
        <v>3081</v>
      </c>
      <c r="C769" s="846">
        <v>6300</v>
      </c>
      <c r="D769" s="848" t="s">
        <v>1941</v>
      </c>
      <c r="E769" s="823"/>
      <c r="F769" s="823">
        <f t="shared" si="149"/>
        <v>0</v>
      </c>
      <c r="G769" s="823">
        <f t="shared" si="150"/>
        <v>0</v>
      </c>
      <c r="H769" s="823"/>
      <c r="I769" s="823"/>
      <c r="J769" s="823">
        <f t="shared" si="151"/>
        <v>0</v>
      </c>
      <c r="K769" s="823"/>
      <c r="L769" s="823"/>
      <c r="M769" s="823">
        <f t="shared" si="152"/>
        <v>0</v>
      </c>
      <c r="N769" s="823" t="e">
        <f>#REF!+#REF!+K769+H769+F769</f>
        <v>#REF!</v>
      </c>
      <c r="O769" s="823" t="e">
        <f t="shared" si="153"/>
        <v>#REF!</v>
      </c>
      <c r="P769" s="823" t="e">
        <f>Develop!K659</f>
        <v>#REF!</v>
      </c>
      <c r="Q769" s="823" t="e">
        <f t="shared" si="154"/>
        <v>#REF!</v>
      </c>
      <c r="R769" s="823" t="e">
        <f t="shared" si="155"/>
        <v>#REF!</v>
      </c>
      <c r="S769" s="823" t="e">
        <f t="shared" ref="S769:S831" si="156">R769*C769</f>
        <v>#REF!</v>
      </c>
    </row>
    <row r="770" spans="1:19" hidden="1" x14ac:dyDescent="0.25">
      <c r="A770" s="820"/>
      <c r="B770" s="845" t="s">
        <v>3082</v>
      </c>
      <c r="C770" s="846">
        <v>6300</v>
      </c>
      <c r="D770" s="848" t="s">
        <v>1941</v>
      </c>
      <c r="E770" s="823"/>
      <c r="F770" s="823">
        <f t="shared" si="149"/>
        <v>0</v>
      </c>
      <c r="G770" s="823">
        <f t="shared" si="150"/>
        <v>0</v>
      </c>
      <c r="H770" s="823"/>
      <c r="I770" s="823"/>
      <c r="J770" s="823">
        <f t="shared" si="151"/>
        <v>0</v>
      </c>
      <c r="K770" s="823"/>
      <c r="L770" s="823"/>
      <c r="M770" s="823">
        <f t="shared" si="152"/>
        <v>0</v>
      </c>
      <c r="N770" s="823" t="e">
        <f>#REF!+#REF!+K770+H770+F770</f>
        <v>#REF!</v>
      </c>
      <c r="O770" s="823" t="e">
        <f t="shared" si="153"/>
        <v>#REF!</v>
      </c>
      <c r="P770" s="823" t="e">
        <f>Develop!K660</f>
        <v>#REF!</v>
      </c>
      <c r="Q770" s="823" t="e">
        <f t="shared" si="154"/>
        <v>#REF!</v>
      </c>
      <c r="R770" s="823" t="e">
        <f t="shared" si="155"/>
        <v>#REF!</v>
      </c>
      <c r="S770" s="823" t="e">
        <f t="shared" si="156"/>
        <v>#REF!</v>
      </c>
    </row>
    <row r="771" spans="1:19" hidden="1" x14ac:dyDescent="0.25">
      <c r="A771" s="820"/>
      <c r="B771" s="845" t="s">
        <v>3083</v>
      </c>
      <c r="C771" s="846">
        <v>6300</v>
      </c>
      <c r="D771" s="848" t="s">
        <v>1941</v>
      </c>
      <c r="E771" s="823"/>
      <c r="F771" s="823">
        <f t="shared" si="149"/>
        <v>0</v>
      </c>
      <c r="G771" s="823">
        <f t="shared" si="150"/>
        <v>0</v>
      </c>
      <c r="H771" s="823"/>
      <c r="I771" s="823"/>
      <c r="J771" s="823">
        <f t="shared" si="151"/>
        <v>0</v>
      </c>
      <c r="K771" s="823"/>
      <c r="L771" s="823"/>
      <c r="M771" s="823">
        <f t="shared" si="152"/>
        <v>0</v>
      </c>
      <c r="N771" s="823" t="e">
        <f>#REF!+#REF!+K771+H771+F771</f>
        <v>#REF!</v>
      </c>
      <c r="O771" s="823" t="e">
        <f t="shared" si="153"/>
        <v>#REF!</v>
      </c>
      <c r="P771" s="823" t="e">
        <f>Develop!K661</f>
        <v>#REF!</v>
      </c>
      <c r="Q771" s="823" t="e">
        <f t="shared" si="154"/>
        <v>#REF!</v>
      </c>
      <c r="R771" s="823" t="e">
        <f t="shared" si="155"/>
        <v>#REF!</v>
      </c>
      <c r="S771" s="823" t="e">
        <f t="shared" si="156"/>
        <v>#REF!</v>
      </c>
    </row>
    <row r="772" spans="1:19" hidden="1" x14ac:dyDescent="0.25">
      <c r="A772" s="820"/>
      <c r="B772" s="845" t="s">
        <v>3084</v>
      </c>
      <c r="C772" s="846">
        <v>6300</v>
      </c>
      <c r="D772" s="848" t="s">
        <v>1941</v>
      </c>
      <c r="E772" s="823"/>
      <c r="F772" s="823">
        <f t="shared" si="149"/>
        <v>0</v>
      </c>
      <c r="G772" s="823">
        <f t="shared" si="150"/>
        <v>0</v>
      </c>
      <c r="H772" s="823"/>
      <c r="I772" s="823"/>
      <c r="J772" s="823">
        <f t="shared" si="151"/>
        <v>0</v>
      </c>
      <c r="K772" s="823"/>
      <c r="L772" s="823"/>
      <c r="M772" s="823">
        <f t="shared" si="152"/>
        <v>0</v>
      </c>
      <c r="N772" s="823" t="e">
        <f>#REF!+#REF!+K772+H772+F772</f>
        <v>#REF!</v>
      </c>
      <c r="O772" s="823" t="e">
        <f t="shared" si="153"/>
        <v>#REF!</v>
      </c>
      <c r="P772" s="823" t="e">
        <f>Develop!K662</f>
        <v>#REF!</v>
      </c>
      <c r="Q772" s="823" t="e">
        <f t="shared" si="154"/>
        <v>#REF!</v>
      </c>
      <c r="R772" s="823" t="e">
        <f t="shared" si="155"/>
        <v>#REF!</v>
      </c>
      <c r="S772" s="823" t="e">
        <f t="shared" si="156"/>
        <v>#REF!</v>
      </c>
    </row>
    <row r="773" spans="1:19" hidden="1" x14ac:dyDescent="0.25">
      <c r="A773" s="820"/>
      <c r="B773" s="845" t="s">
        <v>3085</v>
      </c>
      <c r="C773" s="846">
        <v>6300</v>
      </c>
      <c r="D773" s="848" t="s">
        <v>1941</v>
      </c>
      <c r="E773" s="823"/>
      <c r="F773" s="823">
        <f t="shared" si="149"/>
        <v>0</v>
      </c>
      <c r="G773" s="823">
        <f t="shared" si="150"/>
        <v>0</v>
      </c>
      <c r="H773" s="823"/>
      <c r="I773" s="823"/>
      <c r="J773" s="823">
        <f t="shared" si="151"/>
        <v>0</v>
      </c>
      <c r="K773" s="823"/>
      <c r="L773" s="823"/>
      <c r="M773" s="823">
        <f t="shared" si="152"/>
        <v>0</v>
      </c>
      <c r="N773" s="823" t="e">
        <f>#REF!+#REF!+K773+H773+F773</f>
        <v>#REF!</v>
      </c>
      <c r="O773" s="823" t="e">
        <f t="shared" si="153"/>
        <v>#REF!</v>
      </c>
      <c r="P773" s="823" t="e">
        <f>Develop!K663</f>
        <v>#REF!</v>
      </c>
      <c r="Q773" s="823" t="e">
        <f t="shared" si="154"/>
        <v>#REF!</v>
      </c>
      <c r="R773" s="823" t="e">
        <f t="shared" si="155"/>
        <v>#REF!</v>
      </c>
      <c r="S773" s="823" t="e">
        <f t="shared" si="156"/>
        <v>#REF!</v>
      </c>
    </row>
    <row r="774" spans="1:19" ht="26.25" hidden="1" x14ac:dyDescent="0.25">
      <c r="A774" s="820"/>
      <c r="B774" s="826" t="s">
        <v>3134</v>
      </c>
      <c r="C774" s="846"/>
      <c r="D774" s="848"/>
      <c r="E774" s="823"/>
      <c r="F774" s="823">
        <f t="shared" si="149"/>
        <v>0</v>
      </c>
      <c r="G774" s="823">
        <f t="shared" si="150"/>
        <v>0</v>
      </c>
      <c r="H774" s="823"/>
      <c r="I774" s="823"/>
      <c r="J774" s="823">
        <f t="shared" si="151"/>
        <v>0</v>
      </c>
      <c r="K774" s="823"/>
      <c r="L774" s="823"/>
      <c r="M774" s="823">
        <f t="shared" si="152"/>
        <v>0</v>
      </c>
      <c r="N774" s="823" t="e">
        <f>#REF!+#REF!+K774+H774+F774</f>
        <v>#REF!</v>
      </c>
      <c r="O774" s="823" t="e">
        <f t="shared" si="153"/>
        <v>#REF!</v>
      </c>
      <c r="P774" s="823" t="e">
        <f>Develop!K664</f>
        <v>#REF!</v>
      </c>
      <c r="Q774" s="823" t="e">
        <f t="shared" si="154"/>
        <v>#REF!</v>
      </c>
      <c r="R774" s="823" t="e">
        <f t="shared" si="155"/>
        <v>#REF!</v>
      </c>
      <c r="S774" s="823" t="e">
        <f t="shared" si="156"/>
        <v>#REF!</v>
      </c>
    </row>
    <row r="775" spans="1:19" hidden="1" x14ac:dyDescent="0.25">
      <c r="A775" s="820"/>
      <c r="B775" s="836" t="s">
        <v>3140</v>
      </c>
      <c r="C775" s="846">
        <v>8520</v>
      </c>
      <c r="D775" s="848" t="s">
        <v>1200</v>
      </c>
      <c r="E775" s="823"/>
      <c r="F775" s="823">
        <f t="shared" si="149"/>
        <v>0</v>
      </c>
      <c r="G775" s="823">
        <f t="shared" si="150"/>
        <v>0</v>
      </c>
      <c r="H775" s="823"/>
      <c r="I775" s="823"/>
      <c r="J775" s="823">
        <f t="shared" si="151"/>
        <v>0</v>
      </c>
      <c r="K775" s="823"/>
      <c r="L775" s="823"/>
      <c r="M775" s="823">
        <f t="shared" si="152"/>
        <v>0</v>
      </c>
      <c r="N775" s="823" t="e">
        <f>#REF!+#REF!+K775+H775+F775</f>
        <v>#REF!</v>
      </c>
      <c r="O775" s="823" t="e">
        <f t="shared" si="153"/>
        <v>#REF!</v>
      </c>
      <c r="P775" s="823" t="e">
        <f>Develop!K665</f>
        <v>#REF!</v>
      </c>
      <c r="Q775" s="823" t="e">
        <f t="shared" si="154"/>
        <v>#REF!</v>
      </c>
      <c r="R775" s="823" t="e">
        <f t="shared" si="155"/>
        <v>#REF!</v>
      </c>
      <c r="S775" s="823" t="e">
        <f t="shared" si="156"/>
        <v>#REF!</v>
      </c>
    </row>
    <row r="776" spans="1:19" ht="52.5" hidden="1" x14ac:dyDescent="0.25">
      <c r="A776" s="820"/>
      <c r="B776" s="826" t="s">
        <v>3137</v>
      </c>
      <c r="C776" s="846"/>
      <c r="D776" s="848"/>
      <c r="E776" s="823"/>
      <c r="F776" s="823">
        <f t="shared" si="149"/>
        <v>0</v>
      </c>
      <c r="G776" s="823">
        <f t="shared" si="150"/>
        <v>0</v>
      </c>
      <c r="H776" s="823"/>
      <c r="I776" s="823"/>
      <c r="J776" s="823">
        <f t="shared" si="151"/>
        <v>0</v>
      </c>
      <c r="K776" s="823"/>
      <c r="L776" s="823"/>
      <c r="M776" s="823">
        <f t="shared" si="152"/>
        <v>0</v>
      </c>
      <c r="N776" s="823" t="e">
        <f>#REF!+#REF!+K776+H776+F776</f>
        <v>#REF!</v>
      </c>
      <c r="O776" s="823" t="e">
        <f t="shared" si="153"/>
        <v>#REF!</v>
      </c>
      <c r="P776" s="823" t="e">
        <f>Develop!K666</f>
        <v>#REF!</v>
      </c>
      <c r="Q776" s="823" t="e">
        <f t="shared" si="154"/>
        <v>#REF!</v>
      </c>
      <c r="R776" s="823" t="e">
        <f t="shared" si="155"/>
        <v>#REF!</v>
      </c>
      <c r="S776" s="823" t="e">
        <f t="shared" si="156"/>
        <v>#REF!</v>
      </c>
    </row>
    <row r="777" spans="1:19" hidden="1" x14ac:dyDescent="0.25">
      <c r="A777" s="820"/>
      <c r="B777" s="836" t="s">
        <v>3141</v>
      </c>
      <c r="C777" s="846" t="e">
        <f>#REF!</f>
        <v>#REF!</v>
      </c>
      <c r="D777" s="848" t="s">
        <v>1941</v>
      </c>
      <c r="E777" s="823"/>
      <c r="F777" s="823">
        <f t="shared" si="149"/>
        <v>0</v>
      </c>
      <c r="G777" s="823" t="e">
        <f t="shared" si="150"/>
        <v>#REF!</v>
      </c>
      <c r="H777" s="823"/>
      <c r="I777" s="823"/>
      <c r="J777" s="823" t="e">
        <f t="shared" si="151"/>
        <v>#REF!</v>
      </c>
      <c r="K777" s="823"/>
      <c r="L777" s="823"/>
      <c r="M777" s="823" t="e">
        <f t="shared" si="152"/>
        <v>#REF!</v>
      </c>
      <c r="N777" s="823" t="e">
        <f>#REF!+#REF!+K777+H777+F777</f>
        <v>#REF!</v>
      </c>
      <c r="O777" s="823" t="e">
        <f t="shared" si="153"/>
        <v>#REF!</v>
      </c>
      <c r="P777" s="823" t="e">
        <f>Develop!K667</f>
        <v>#REF!</v>
      </c>
      <c r="Q777" s="823" t="e">
        <f t="shared" si="154"/>
        <v>#REF!</v>
      </c>
      <c r="R777" s="823" t="e">
        <f t="shared" si="155"/>
        <v>#REF!</v>
      </c>
      <c r="S777" s="823" t="e">
        <f t="shared" si="156"/>
        <v>#REF!</v>
      </c>
    </row>
    <row r="778" spans="1:19" ht="51" hidden="1" x14ac:dyDescent="0.25">
      <c r="A778" s="820"/>
      <c r="B778" s="836" t="s">
        <v>3117</v>
      </c>
      <c r="C778" s="825">
        <v>5654</v>
      </c>
      <c r="D778" s="849" t="s">
        <v>3118</v>
      </c>
      <c r="E778" s="823"/>
      <c r="F778" s="823">
        <f t="shared" si="149"/>
        <v>0</v>
      </c>
      <c r="G778" s="823">
        <f t="shared" si="150"/>
        <v>0</v>
      </c>
      <c r="H778" s="823"/>
      <c r="I778" s="823"/>
      <c r="J778" s="823">
        <f t="shared" si="151"/>
        <v>0</v>
      </c>
      <c r="K778" s="823"/>
      <c r="L778" s="823"/>
      <c r="M778" s="823">
        <f t="shared" si="152"/>
        <v>0</v>
      </c>
      <c r="N778" s="823" t="e">
        <f>#REF!+#REF!+K778+H778+F778</f>
        <v>#REF!</v>
      </c>
      <c r="O778" s="823" t="e">
        <f t="shared" si="153"/>
        <v>#REF!</v>
      </c>
      <c r="P778" s="823" t="e">
        <f>Develop!K668</f>
        <v>#REF!</v>
      </c>
      <c r="Q778" s="823" t="e">
        <f t="shared" si="154"/>
        <v>#REF!</v>
      </c>
      <c r="R778" s="823" t="e">
        <f t="shared" si="155"/>
        <v>#REF!</v>
      </c>
      <c r="S778" s="823" t="e">
        <f t="shared" si="156"/>
        <v>#REF!</v>
      </c>
    </row>
    <row r="779" spans="1:19" ht="105" hidden="1" x14ac:dyDescent="0.25">
      <c r="A779" s="820"/>
      <c r="B779" s="856" t="s">
        <v>3499</v>
      </c>
      <c r="C779" s="824">
        <v>6500</v>
      </c>
      <c r="D779" s="855" t="s">
        <v>1941</v>
      </c>
      <c r="E779" s="823"/>
      <c r="F779" s="823">
        <f t="shared" si="149"/>
        <v>0</v>
      </c>
      <c r="G779" s="823">
        <f t="shared" si="150"/>
        <v>0</v>
      </c>
      <c r="H779" s="823"/>
      <c r="I779" s="823"/>
      <c r="J779" s="823">
        <f t="shared" si="151"/>
        <v>0</v>
      </c>
      <c r="K779" s="823"/>
      <c r="L779" s="823"/>
      <c r="M779" s="823">
        <f t="shared" si="152"/>
        <v>0</v>
      </c>
      <c r="N779" s="823" t="e">
        <f>#REF!+#REF!+K779+H779+F779</f>
        <v>#REF!</v>
      </c>
      <c r="O779" s="823" t="e">
        <f t="shared" si="153"/>
        <v>#REF!</v>
      </c>
      <c r="P779" s="823" t="e">
        <f>Develop!K669</f>
        <v>#REF!</v>
      </c>
      <c r="Q779" s="823" t="e">
        <f t="shared" si="154"/>
        <v>#REF!</v>
      </c>
      <c r="R779" s="823" t="e">
        <f t="shared" si="155"/>
        <v>#REF!</v>
      </c>
      <c r="S779" s="823" t="e">
        <f t="shared" si="156"/>
        <v>#REF!</v>
      </c>
    </row>
    <row r="780" spans="1:19" ht="78.75" hidden="1" x14ac:dyDescent="0.25">
      <c r="A780" s="820"/>
      <c r="B780" s="856" t="s">
        <v>3498</v>
      </c>
      <c r="C780" s="824">
        <v>6000</v>
      </c>
      <c r="D780" s="855" t="s">
        <v>1941</v>
      </c>
      <c r="E780" s="823"/>
      <c r="F780" s="823">
        <f t="shared" si="149"/>
        <v>0</v>
      </c>
      <c r="G780" s="823">
        <f t="shared" si="150"/>
        <v>0</v>
      </c>
      <c r="H780" s="823"/>
      <c r="I780" s="823"/>
      <c r="J780" s="823">
        <f t="shared" si="151"/>
        <v>0</v>
      </c>
      <c r="K780" s="823"/>
      <c r="L780" s="823"/>
      <c r="M780" s="823">
        <f t="shared" si="152"/>
        <v>0</v>
      </c>
      <c r="N780" s="823" t="e">
        <f>#REF!+#REF!+K780+H780+F780</f>
        <v>#REF!</v>
      </c>
      <c r="O780" s="823" t="e">
        <f t="shared" si="153"/>
        <v>#REF!</v>
      </c>
      <c r="P780" s="823" t="e">
        <f>Develop!K670</f>
        <v>#REF!</v>
      </c>
      <c r="Q780" s="823" t="e">
        <f t="shared" si="154"/>
        <v>#REF!</v>
      </c>
      <c r="R780" s="823" t="e">
        <f t="shared" si="155"/>
        <v>#REF!</v>
      </c>
      <c r="S780" s="823" t="e">
        <f t="shared" si="156"/>
        <v>#REF!</v>
      </c>
    </row>
    <row r="781" spans="1:19" ht="51" hidden="1" x14ac:dyDescent="0.25">
      <c r="A781" s="820"/>
      <c r="B781" s="836" t="s">
        <v>3127</v>
      </c>
      <c r="C781" s="846">
        <v>2286.4499999999998</v>
      </c>
      <c r="D781" s="848" t="s">
        <v>1200</v>
      </c>
      <c r="E781" s="823"/>
      <c r="F781" s="823">
        <f t="shared" si="149"/>
        <v>0</v>
      </c>
      <c r="G781" s="823">
        <f t="shared" si="150"/>
        <v>0</v>
      </c>
      <c r="H781" s="823"/>
      <c r="I781" s="823"/>
      <c r="J781" s="823">
        <f t="shared" si="151"/>
        <v>0</v>
      </c>
      <c r="K781" s="823"/>
      <c r="L781" s="823"/>
      <c r="M781" s="823">
        <f t="shared" si="152"/>
        <v>0</v>
      </c>
      <c r="N781" s="823" t="e">
        <f>#REF!+#REF!+K781+H781+F781</f>
        <v>#REF!</v>
      </c>
      <c r="O781" s="823" t="e">
        <f t="shared" si="153"/>
        <v>#REF!</v>
      </c>
      <c r="P781" s="823" t="e">
        <f>Develop!K671</f>
        <v>#REF!</v>
      </c>
      <c r="Q781" s="823" t="e">
        <f t="shared" si="154"/>
        <v>#REF!</v>
      </c>
      <c r="R781" s="823" t="e">
        <f t="shared" si="155"/>
        <v>#REF!</v>
      </c>
      <c r="S781" s="823" t="e">
        <f t="shared" si="156"/>
        <v>#REF!</v>
      </c>
    </row>
    <row r="782" spans="1:19" ht="76.5" hidden="1" x14ac:dyDescent="0.25">
      <c r="A782" s="820"/>
      <c r="B782" s="836" t="s">
        <v>3500</v>
      </c>
      <c r="C782" s="823">
        <v>2240</v>
      </c>
      <c r="D782" s="819" t="s">
        <v>1941</v>
      </c>
      <c r="E782" s="823"/>
      <c r="F782" s="823">
        <f t="shared" si="149"/>
        <v>0</v>
      </c>
      <c r="G782" s="823">
        <f t="shared" si="150"/>
        <v>0</v>
      </c>
      <c r="H782" s="823"/>
      <c r="I782" s="823"/>
      <c r="J782" s="823">
        <f t="shared" si="151"/>
        <v>0</v>
      </c>
      <c r="K782" s="823"/>
      <c r="L782" s="823"/>
      <c r="M782" s="823">
        <f t="shared" si="152"/>
        <v>0</v>
      </c>
      <c r="N782" s="823" t="e">
        <f>#REF!+#REF!+K782+H782+F782</f>
        <v>#REF!</v>
      </c>
      <c r="O782" s="823" t="e">
        <f t="shared" si="153"/>
        <v>#REF!</v>
      </c>
      <c r="P782" s="823" t="e">
        <f>Develop!K672</f>
        <v>#REF!</v>
      </c>
      <c r="Q782" s="823" t="e">
        <f t="shared" si="154"/>
        <v>#REF!</v>
      </c>
      <c r="R782" s="823" t="e">
        <f t="shared" si="155"/>
        <v>#REF!</v>
      </c>
      <c r="S782" s="823" t="e">
        <f t="shared" si="156"/>
        <v>#REF!</v>
      </c>
    </row>
    <row r="783" spans="1:19" ht="52.5" hidden="1" x14ac:dyDescent="0.25">
      <c r="A783" s="820"/>
      <c r="B783" s="862" t="s">
        <v>3094</v>
      </c>
      <c r="C783" s="846"/>
      <c r="D783" s="848"/>
      <c r="E783" s="823"/>
      <c r="F783" s="823">
        <f t="shared" si="149"/>
        <v>0</v>
      </c>
      <c r="G783" s="823">
        <f t="shared" si="150"/>
        <v>0</v>
      </c>
      <c r="H783" s="823"/>
      <c r="I783" s="823"/>
      <c r="J783" s="823">
        <f t="shared" si="151"/>
        <v>0</v>
      </c>
      <c r="K783" s="823"/>
      <c r="L783" s="823"/>
      <c r="M783" s="823">
        <f t="shared" si="152"/>
        <v>0</v>
      </c>
      <c r="N783" s="823" t="e">
        <f>#REF!+#REF!+K783+H783+F783</f>
        <v>#REF!</v>
      </c>
      <c r="O783" s="823" t="e">
        <f t="shared" si="153"/>
        <v>#REF!</v>
      </c>
      <c r="P783" s="823" t="e">
        <f>Develop!K673</f>
        <v>#REF!</v>
      </c>
      <c r="Q783" s="823" t="e">
        <f t="shared" si="154"/>
        <v>#REF!</v>
      </c>
      <c r="R783" s="823" t="e">
        <f t="shared" si="155"/>
        <v>#REF!</v>
      </c>
      <c r="S783" s="823" t="e">
        <f t="shared" si="156"/>
        <v>#REF!</v>
      </c>
    </row>
    <row r="784" spans="1:19" hidden="1" x14ac:dyDescent="0.25">
      <c r="A784" s="820"/>
      <c r="B784" s="863" t="s">
        <v>3116</v>
      </c>
      <c r="C784" s="846" t="e">
        <f>#REF!</f>
        <v>#REF!</v>
      </c>
      <c r="D784" s="848" t="s">
        <v>1941</v>
      </c>
      <c r="E784" s="823"/>
      <c r="F784" s="823">
        <f t="shared" si="149"/>
        <v>0</v>
      </c>
      <c r="G784" s="823" t="e">
        <f t="shared" si="150"/>
        <v>#REF!</v>
      </c>
      <c r="H784" s="823"/>
      <c r="I784" s="823"/>
      <c r="J784" s="823" t="e">
        <f t="shared" si="151"/>
        <v>#REF!</v>
      </c>
      <c r="K784" s="823"/>
      <c r="L784" s="823"/>
      <c r="M784" s="823" t="e">
        <f t="shared" si="152"/>
        <v>#REF!</v>
      </c>
      <c r="N784" s="823" t="e">
        <f>#REF!+#REF!+K784+H784+F784</f>
        <v>#REF!</v>
      </c>
      <c r="O784" s="823" t="e">
        <f t="shared" si="153"/>
        <v>#REF!</v>
      </c>
      <c r="P784" s="823" t="e">
        <f>Develop!K674</f>
        <v>#REF!</v>
      </c>
      <c r="Q784" s="823" t="e">
        <f t="shared" si="154"/>
        <v>#REF!</v>
      </c>
      <c r="R784" s="823" t="e">
        <f t="shared" si="155"/>
        <v>#REF!</v>
      </c>
      <c r="S784" s="823" t="e">
        <f t="shared" si="156"/>
        <v>#REF!</v>
      </c>
    </row>
    <row r="785" spans="1:19" hidden="1" x14ac:dyDescent="0.25">
      <c r="A785" s="820"/>
      <c r="B785" s="863" t="s">
        <v>3142</v>
      </c>
      <c r="C785" s="846" t="e">
        <f>#REF!</f>
        <v>#REF!</v>
      </c>
      <c r="D785" s="848" t="s">
        <v>1941</v>
      </c>
      <c r="E785" s="823"/>
      <c r="F785" s="823">
        <f t="shared" si="149"/>
        <v>0</v>
      </c>
      <c r="G785" s="823" t="e">
        <f t="shared" si="150"/>
        <v>#REF!</v>
      </c>
      <c r="H785" s="823"/>
      <c r="I785" s="823"/>
      <c r="J785" s="823" t="e">
        <f t="shared" si="151"/>
        <v>#REF!</v>
      </c>
      <c r="K785" s="823"/>
      <c r="L785" s="823"/>
      <c r="M785" s="823" t="e">
        <f t="shared" si="152"/>
        <v>#REF!</v>
      </c>
      <c r="N785" s="823" t="e">
        <f>#REF!+#REF!+K785+H785+F785</f>
        <v>#REF!</v>
      </c>
      <c r="O785" s="823" t="e">
        <f t="shared" si="153"/>
        <v>#REF!</v>
      </c>
      <c r="P785" s="823" t="e">
        <f>Develop!K675</f>
        <v>#REF!</v>
      </c>
      <c r="Q785" s="823" t="e">
        <f t="shared" si="154"/>
        <v>#REF!</v>
      </c>
      <c r="R785" s="823" t="e">
        <f t="shared" si="155"/>
        <v>#REF!</v>
      </c>
      <c r="S785" s="823" t="e">
        <f t="shared" si="156"/>
        <v>#REF!</v>
      </c>
    </row>
    <row r="786" spans="1:19" hidden="1" x14ac:dyDescent="0.25">
      <c r="A786" s="820"/>
      <c r="B786" s="863" t="s">
        <v>3096</v>
      </c>
      <c r="C786" s="846" t="e">
        <f>#REF!</f>
        <v>#REF!</v>
      </c>
      <c r="D786" s="848" t="s">
        <v>1941</v>
      </c>
      <c r="E786" s="823"/>
      <c r="F786" s="823">
        <f t="shared" si="149"/>
        <v>0</v>
      </c>
      <c r="G786" s="823" t="e">
        <f t="shared" si="150"/>
        <v>#REF!</v>
      </c>
      <c r="H786" s="823"/>
      <c r="I786" s="823"/>
      <c r="J786" s="823" t="e">
        <f t="shared" si="151"/>
        <v>#REF!</v>
      </c>
      <c r="K786" s="823"/>
      <c r="L786" s="823"/>
      <c r="M786" s="823" t="e">
        <f t="shared" si="152"/>
        <v>#REF!</v>
      </c>
      <c r="N786" s="823" t="e">
        <f>#REF!+#REF!+K786+H786+F786</f>
        <v>#REF!</v>
      </c>
      <c r="O786" s="823" t="e">
        <f t="shared" si="153"/>
        <v>#REF!</v>
      </c>
      <c r="P786" s="823" t="e">
        <f>Develop!K676</f>
        <v>#REF!</v>
      </c>
      <c r="Q786" s="823" t="e">
        <f t="shared" si="154"/>
        <v>#REF!</v>
      </c>
      <c r="R786" s="823" t="e">
        <f t="shared" si="155"/>
        <v>#REF!</v>
      </c>
      <c r="S786" s="823" t="e">
        <f t="shared" si="156"/>
        <v>#REF!</v>
      </c>
    </row>
    <row r="787" spans="1:19" hidden="1" x14ac:dyDescent="0.25">
      <c r="A787" s="820"/>
      <c r="B787" s="863" t="s">
        <v>3097</v>
      </c>
      <c r="C787" s="846">
        <v>2225.27</v>
      </c>
      <c r="D787" s="848" t="s">
        <v>1941</v>
      </c>
      <c r="E787" s="823"/>
      <c r="F787" s="823">
        <f t="shared" si="149"/>
        <v>0</v>
      </c>
      <c r="G787" s="823">
        <f t="shared" si="150"/>
        <v>0</v>
      </c>
      <c r="H787" s="823"/>
      <c r="I787" s="823"/>
      <c r="J787" s="823">
        <f t="shared" si="151"/>
        <v>0</v>
      </c>
      <c r="K787" s="823"/>
      <c r="L787" s="823"/>
      <c r="M787" s="823">
        <f t="shared" si="152"/>
        <v>0</v>
      </c>
      <c r="N787" s="823" t="e">
        <f>#REF!+#REF!+K787+H787+F787</f>
        <v>#REF!</v>
      </c>
      <c r="O787" s="823" t="e">
        <f t="shared" si="153"/>
        <v>#REF!</v>
      </c>
      <c r="P787" s="823" t="e">
        <f>Develop!K677</f>
        <v>#REF!</v>
      </c>
      <c r="Q787" s="823" t="e">
        <f t="shared" si="154"/>
        <v>#REF!</v>
      </c>
      <c r="R787" s="823" t="e">
        <f t="shared" si="155"/>
        <v>#REF!</v>
      </c>
      <c r="S787" s="823" t="e">
        <f t="shared" si="156"/>
        <v>#REF!</v>
      </c>
    </row>
    <row r="788" spans="1:19" hidden="1" x14ac:dyDescent="0.25">
      <c r="A788" s="820"/>
      <c r="B788" s="863" t="s">
        <v>3386</v>
      </c>
      <c r="C788" s="846" t="e">
        <f>#REF!</f>
        <v>#REF!</v>
      </c>
      <c r="D788" s="848" t="s">
        <v>1941</v>
      </c>
      <c r="E788" s="823"/>
      <c r="F788" s="823">
        <f t="shared" si="149"/>
        <v>0</v>
      </c>
      <c r="G788" s="823" t="e">
        <f t="shared" si="150"/>
        <v>#REF!</v>
      </c>
      <c r="H788" s="823"/>
      <c r="I788" s="823"/>
      <c r="J788" s="823" t="e">
        <f t="shared" si="151"/>
        <v>#REF!</v>
      </c>
      <c r="K788" s="823"/>
      <c r="L788" s="823"/>
      <c r="M788" s="823" t="e">
        <f t="shared" si="152"/>
        <v>#REF!</v>
      </c>
      <c r="N788" s="823" t="e">
        <f>#REF!+#REF!+K788+H788+F788</f>
        <v>#REF!</v>
      </c>
      <c r="O788" s="823" t="e">
        <f t="shared" si="153"/>
        <v>#REF!</v>
      </c>
      <c r="P788" s="823" t="e">
        <f>Develop!K678</f>
        <v>#REF!</v>
      </c>
      <c r="Q788" s="823" t="e">
        <f t="shared" si="154"/>
        <v>#REF!</v>
      </c>
      <c r="R788" s="823" t="e">
        <f t="shared" si="155"/>
        <v>#REF!</v>
      </c>
      <c r="S788" s="823" t="e">
        <f t="shared" si="156"/>
        <v>#REF!</v>
      </c>
    </row>
    <row r="789" spans="1:19" hidden="1" x14ac:dyDescent="0.25">
      <c r="A789" s="820"/>
      <c r="B789" s="863" t="s">
        <v>3387</v>
      </c>
      <c r="C789" s="846" t="e">
        <f>#REF!</f>
        <v>#REF!</v>
      </c>
      <c r="D789" s="848" t="s">
        <v>1941</v>
      </c>
      <c r="E789" s="823"/>
      <c r="F789" s="823">
        <f t="shared" si="149"/>
        <v>0</v>
      </c>
      <c r="G789" s="823" t="e">
        <f t="shared" si="150"/>
        <v>#REF!</v>
      </c>
      <c r="H789" s="823"/>
      <c r="I789" s="823"/>
      <c r="J789" s="823" t="e">
        <f t="shared" si="151"/>
        <v>#REF!</v>
      </c>
      <c r="K789" s="823"/>
      <c r="L789" s="823"/>
      <c r="M789" s="823" t="e">
        <f t="shared" si="152"/>
        <v>#REF!</v>
      </c>
      <c r="N789" s="823" t="e">
        <f>#REF!+#REF!+K789+H789+F789</f>
        <v>#REF!</v>
      </c>
      <c r="O789" s="823" t="e">
        <f t="shared" si="153"/>
        <v>#REF!</v>
      </c>
      <c r="P789" s="823" t="e">
        <f>Develop!K679</f>
        <v>#REF!</v>
      </c>
      <c r="Q789" s="823" t="e">
        <f t="shared" si="154"/>
        <v>#REF!</v>
      </c>
      <c r="R789" s="823" t="e">
        <f t="shared" si="155"/>
        <v>#REF!</v>
      </c>
      <c r="S789" s="823" t="e">
        <f t="shared" si="156"/>
        <v>#REF!</v>
      </c>
    </row>
    <row r="790" spans="1:19" hidden="1" x14ac:dyDescent="0.25">
      <c r="A790" s="820"/>
      <c r="B790" s="863" t="s">
        <v>3388</v>
      </c>
      <c r="C790" s="846" t="e">
        <f>#REF!</f>
        <v>#REF!</v>
      </c>
      <c r="D790" s="848" t="s">
        <v>1941</v>
      </c>
      <c r="E790" s="823"/>
      <c r="F790" s="823">
        <f t="shared" si="149"/>
        <v>0</v>
      </c>
      <c r="G790" s="823" t="e">
        <f t="shared" si="150"/>
        <v>#REF!</v>
      </c>
      <c r="H790" s="823"/>
      <c r="I790" s="823"/>
      <c r="J790" s="823" t="e">
        <f t="shared" si="151"/>
        <v>#REF!</v>
      </c>
      <c r="K790" s="823"/>
      <c r="L790" s="823"/>
      <c r="M790" s="823" t="e">
        <f t="shared" si="152"/>
        <v>#REF!</v>
      </c>
      <c r="N790" s="823" t="e">
        <f>#REF!+#REF!+K790+H790+F790</f>
        <v>#REF!</v>
      </c>
      <c r="O790" s="823" t="e">
        <f t="shared" si="153"/>
        <v>#REF!</v>
      </c>
      <c r="P790" s="823" t="e">
        <f>Develop!K680</f>
        <v>#REF!</v>
      </c>
      <c r="Q790" s="823" t="e">
        <f t="shared" si="154"/>
        <v>#REF!</v>
      </c>
      <c r="R790" s="823" t="e">
        <f t="shared" si="155"/>
        <v>#REF!</v>
      </c>
      <c r="S790" s="823" t="e">
        <f t="shared" si="156"/>
        <v>#REF!</v>
      </c>
    </row>
    <row r="791" spans="1:19" hidden="1" x14ac:dyDescent="0.25">
      <c r="A791" s="820"/>
      <c r="B791" s="863" t="s">
        <v>3389</v>
      </c>
      <c r="C791" s="846" t="e">
        <f>#REF!</f>
        <v>#REF!</v>
      </c>
      <c r="D791" s="848" t="s">
        <v>1941</v>
      </c>
      <c r="E791" s="823"/>
      <c r="F791" s="823">
        <f t="shared" si="149"/>
        <v>0</v>
      </c>
      <c r="G791" s="823" t="e">
        <f t="shared" si="150"/>
        <v>#REF!</v>
      </c>
      <c r="H791" s="823"/>
      <c r="I791" s="823"/>
      <c r="J791" s="823" t="e">
        <f t="shared" si="151"/>
        <v>#REF!</v>
      </c>
      <c r="K791" s="823"/>
      <c r="L791" s="823"/>
      <c r="M791" s="823" t="e">
        <f t="shared" si="152"/>
        <v>#REF!</v>
      </c>
      <c r="N791" s="823" t="e">
        <f>#REF!+#REF!+K791+H791+F791</f>
        <v>#REF!</v>
      </c>
      <c r="O791" s="823" t="e">
        <f t="shared" si="153"/>
        <v>#REF!</v>
      </c>
      <c r="P791" s="823" t="e">
        <f>Develop!K681</f>
        <v>#REF!</v>
      </c>
      <c r="Q791" s="823" t="e">
        <f t="shared" si="154"/>
        <v>#REF!</v>
      </c>
      <c r="R791" s="823" t="e">
        <f t="shared" si="155"/>
        <v>#REF!</v>
      </c>
      <c r="S791" s="823" t="e">
        <f t="shared" si="156"/>
        <v>#REF!</v>
      </c>
    </row>
    <row r="792" spans="1:19" hidden="1" x14ac:dyDescent="0.25">
      <c r="A792" s="820"/>
      <c r="B792" s="863" t="s">
        <v>3390</v>
      </c>
      <c r="C792" s="846" t="e">
        <f>#REF!</f>
        <v>#REF!</v>
      </c>
      <c r="D792" s="848" t="s">
        <v>1941</v>
      </c>
      <c r="E792" s="823"/>
      <c r="F792" s="823">
        <f t="shared" si="149"/>
        <v>0</v>
      </c>
      <c r="G792" s="823" t="e">
        <f t="shared" si="150"/>
        <v>#REF!</v>
      </c>
      <c r="H792" s="823"/>
      <c r="I792" s="823"/>
      <c r="J792" s="823" t="e">
        <f t="shared" si="151"/>
        <v>#REF!</v>
      </c>
      <c r="K792" s="823"/>
      <c r="L792" s="823"/>
      <c r="M792" s="823" t="e">
        <f t="shared" si="152"/>
        <v>#REF!</v>
      </c>
      <c r="N792" s="823" t="e">
        <f>#REF!+#REF!+K792+H792+F792</f>
        <v>#REF!</v>
      </c>
      <c r="O792" s="823" t="e">
        <f t="shared" si="153"/>
        <v>#REF!</v>
      </c>
      <c r="P792" s="823" t="e">
        <f>Develop!K682</f>
        <v>#REF!</v>
      </c>
      <c r="Q792" s="823" t="e">
        <f t="shared" si="154"/>
        <v>#REF!</v>
      </c>
      <c r="R792" s="823" t="e">
        <f t="shared" si="155"/>
        <v>#REF!</v>
      </c>
      <c r="S792" s="823" t="e">
        <f t="shared" si="156"/>
        <v>#REF!</v>
      </c>
    </row>
    <row r="793" spans="1:19" ht="51" hidden="1" x14ac:dyDescent="0.25">
      <c r="A793" s="820"/>
      <c r="B793" s="821" t="s">
        <v>3086</v>
      </c>
      <c r="C793" s="824" t="e">
        <f>#REF!</f>
        <v>#REF!</v>
      </c>
      <c r="D793" s="849" t="s">
        <v>1941</v>
      </c>
      <c r="E793" s="823"/>
      <c r="F793" s="823">
        <f t="shared" si="149"/>
        <v>0</v>
      </c>
      <c r="G793" s="823" t="e">
        <f t="shared" si="150"/>
        <v>#REF!</v>
      </c>
      <c r="H793" s="823"/>
      <c r="I793" s="823"/>
      <c r="J793" s="823" t="e">
        <f t="shared" si="151"/>
        <v>#REF!</v>
      </c>
      <c r="K793" s="823"/>
      <c r="L793" s="823"/>
      <c r="M793" s="823" t="e">
        <f t="shared" si="152"/>
        <v>#REF!</v>
      </c>
      <c r="N793" s="823" t="e">
        <f>#REF!+#REF!+K793+H793+F793</f>
        <v>#REF!</v>
      </c>
      <c r="O793" s="823" t="e">
        <f t="shared" si="153"/>
        <v>#REF!</v>
      </c>
      <c r="P793" s="823" t="e">
        <f>Develop!K683</f>
        <v>#REF!</v>
      </c>
      <c r="Q793" s="823" t="e">
        <f t="shared" si="154"/>
        <v>#REF!</v>
      </c>
      <c r="R793" s="823" t="e">
        <f t="shared" si="155"/>
        <v>#REF!</v>
      </c>
      <c r="S793" s="823" t="e">
        <f t="shared" si="156"/>
        <v>#REF!</v>
      </c>
    </row>
    <row r="794" spans="1:19" ht="78.75" hidden="1" x14ac:dyDescent="0.25">
      <c r="A794" s="820"/>
      <c r="B794" s="856" t="s">
        <v>3235</v>
      </c>
      <c r="C794" s="824"/>
      <c r="D794" s="849"/>
      <c r="E794" s="823"/>
      <c r="F794" s="823">
        <f t="shared" si="149"/>
        <v>0</v>
      </c>
      <c r="G794" s="823">
        <f t="shared" si="150"/>
        <v>0</v>
      </c>
      <c r="H794" s="823"/>
      <c r="I794" s="823"/>
      <c r="J794" s="823">
        <f t="shared" si="151"/>
        <v>0</v>
      </c>
      <c r="K794" s="823"/>
      <c r="L794" s="823"/>
      <c r="M794" s="823">
        <f t="shared" si="152"/>
        <v>0</v>
      </c>
      <c r="N794" s="823" t="e">
        <f>#REF!+#REF!+K794+H794+F794</f>
        <v>#REF!</v>
      </c>
      <c r="O794" s="823" t="e">
        <f t="shared" si="153"/>
        <v>#REF!</v>
      </c>
      <c r="P794" s="823" t="e">
        <f>Develop!K684</f>
        <v>#REF!</v>
      </c>
      <c r="Q794" s="823" t="e">
        <f t="shared" si="154"/>
        <v>#REF!</v>
      </c>
      <c r="R794" s="823" t="e">
        <f t="shared" si="155"/>
        <v>#REF!</v>
      </c>
      <c r="S794" s="823" t="e">
        <f t="shared" si="156"/>
        <v>#REF!</v>
      </c>
    </row>
    <row r="795" spans="1:19" hidden="1" x14ac:dyDescent="0.25">
      <c r="A795" s="820"/>
      <c r="B795" s="821" t="s">
        <v>1084</v>
      </c>
      <c r="C795" s="824" t="e">
        <f>#REF!</f>
        <v>#REF!</v>
      </c>
      <c r="D795" s="849" t="s">
        <v>1941</v>
      </c>
      <c r="E795" s="823"/>
      <c r="F795" s="823">
        <f t="shared" si="149"/>
        <v>0</v>
      </c>
      <c r="G795" s="823" t="e">
        <f t="shared" si="150"/>
        <v>#REF!</v>
      </c>
      <c r="H795" s="823"/>
      <c r="I795" s="823"/>
      <c r="J795" s="823" t="e">
        <f t="shared" si="151"/>
        <v>#REF!</v>
      </c>
      <c r="K795" s="823"/>
      <c r="L795" s="823"/>
      <c r="M795" s="823" t="e">
        <f t="shared" si="152"/>
        <v>#REF!</v>
      </c>
      <c r="N795" s="823" t="e">
        <f>#REF!+#REF!+K795+H795+F795</f>
        <v>#REF!</v>
      </c>
      <c r="O795" s="823" t="e">
        <f t="shared" si="153"/>
        <v>#REF!</v>
      </c>
      <c r="P795" s="823" t="e">
        <f>Develop!K685</f>
        <v>#REF!</v>
      </c>
      <c r="Q795" s="823" t="e">
        <f t="shared" si="154"/>
        <v>#REF!</v>
      </c>
      <c r="R795" s="823" t="e">
        <f t="shared" si="155"/>
        <v>#REF!</v>
      </c>
      <c r="S795" s="823" t="e">
        <f t="shared" si="156"/>
        <v>#REF!</v>
      </c>
    </row>
    <row r="796" spans="1:19" hidden="1" x14ac:dyDescent="0.25">
      <c r="A796" s="820"/>
      <c r="B796" s="821" t="s">
        <v>1188</v>
      </c>
      <c r="C796" s="824" t="e">
        <f>#REF!</f>
        <v>#REF!</v>
      </c>
      <c r="D796" s="849" t="s">
        <v>1941</v>
      </c>
      <c r="E796" s="823"/>
      <c r="F796" s="823">
        <f t="shared" si="149"/>
        <v>0</v>
      </c>
      <c r="G796" s="823" t="e">
        <f t="shared" si="150"/>
        <v>#REF!</v>
      </c>
      <c r="H796" s="823"/>
      <c r="I796" s="823"/>
      <c r="J796" s="823" t="e">
        <f t="shared" si="151"/>
        <v>#REF!</v>
      </c>
      <c r="K796" s="823"/>
      <c r="L796" s="823"/>
      <c r="M796" s="823" t="e">
        <f t="shared" si="152"/>
        <v>#REF!</v>
      </c>
      <c r="N796" s="823" t="e">
        <f>#REF!+#REF!+K796+H796+F796</f>
        <v>#REF!</v>
      </c>
      <c r="O796" s="823" t="e">
        <f t="shared" si="153"/>
        <v>#REF!</v>
      </c>
      <c r="P796" s="823" t="e">
        <f>Develop!K686</f>
        <v>#REF!</v>
      </c>
      <c r="Q796" s="823" t="e">
        <f t="shared" si="154"/>
        <v>#REF!</v>
      </c>
      <c r="R796" s="823" t="e">
        <f t="shared" si="155"/>
        <v>#REF!</v>
      </c>
      <c r="S796" s="823" t="e">
        <f t="shared" si="156"/>
        <v>#REF!</v>
      </c>
    </row>
    <row r="797" spans="1:19" hidden="1" x14ac:dyDescent="0.25">
      <c r="A797" s="820"/>
      <c r="B797" s="821" t="s">
        <v>1230</v>
      </c>
      <c r="C797" s="824" t="e">
        <f>#REF!</f>
        <v>#REF!</v>
      </c>
      <c r="D797" s="849" t="s">
        <v>1941</v>
      </c>
      <c r="E797" s="823"/>
      <c r="F797" s="823">
        <f t="shared" si="149"/>
        <v>0</v>
      </c>
      <c r="G797" s="823" t="e">
        <f t="shared" si="150"/>
        <v>#REF!</v>
      </c>
      <c r="H797" s="823"/>
      <c r="I797" s="823"/>
      <c r="J797" s="823" t="e">
        <f t="shared" si="151"/>
        <v>#REF!</v>
      </c>
      <c r="K797" s="823"/>
      <c r="L797" s="823"/>
      <c r="M797" s="823" t="e">
        <f t="shared" si="152"/>
        <v>#REF!</v>
      </c>
      <c r="N797" s="823" t="e">
        <f>#REF!+#REF!+K797+H797+F797</f>
        <v>#REF!</v>
      </c>
      <c r="O797" s="823" t="e">
        <f t="shared" si="153"/>
        <v>#REF!</v>
      </c>
      <c r="P797" s="823" t="e">
        <f>Develop!K687</f>
        <v>#REF!</v>
      </c>
      <c r="Q797" s="823" t="e">
        <f t="shared" si="154"/>
        <v>#REF!</v>
      </c>
      <c r="R797" s="823" t="e">
        <f t="shared" si="155"/>
        <v>#REF!</v>
      </c>
      <c r="S797" s="823" t="e">
        <f t="shared" si="156"/>
        <v>#REF!</v>
      </c>
    </row>
    <row r="798" spans="1:19" hidden="1" x14ac:dyDescent="0.25">
      <c r="A798" s="913"/>
      <c r="B798" s="914" t="s">
        <v>1138</v>
      </c>
      <c r="C798" s="921" t="e">
        <f>#REF!</f>
        <v>#REF!</v>
      </c>
      <c r="D798" s="944" t="s">
        <v>1941</v>
      </c>
      <c r="E798" s="917"/>
      <c r="F798" s="917">
        <f t="shared" si="149"/>
        <v>0</v>
      </c>
      <c r="G798" s="917" t="e">
        <f t="shared" si="150"/>
        <v>#REF!</v>
      </c>
      <c r="H798" s="917"/>
      <c r="I798" s="917"/>
      <c r="J798" s="917" t="e">
        <f t="shared" si="151"/>
        <v>#REF!</v>
      </c>
      <c r="K798" s="917"/>
      <c r="L798" s="917"/>
      <c r="M798" s="917" t="e">
        <f t="shared" si="152"/>
        <v>#REF!</v>
      </c>
      <c r="N798" s="917" t="e">
        <f>#REF!+#REF!+K798+H798+F798</f>
        <v>#REF!</v>
      </c>
      <c r="O798" s="917" t="e">
        <f t="shared" si="153"/>
        <v>#REF!</v>
      </c>
      <c r="P798" s="917" t="e">
        <f>Develop!K688</f>
        <v>#REF!</v>
      </c>
      <c r="Q798" s="917" t="e">
        <f t="shared" si="154"/>
        <v>#REF!</v>
      </c>
      <c r="R798" s="917" t="e">
        <f t="shared" si="155"/>
        <v>#REF!</v>
      </c>
      <c r="S798" s="917" t="e">
        <f t="shared" si="156"/>
        <v>#REF!</v>
      </c>
    </row>
    <row r="799" spans="1:19" ht="78.75" x14ac:dyDescent="0.25">
      <c r="A799" s="820"/>
      <c r="B799" s="856" t="s">
        <v>3458</v>
      </c>
      <c r="C799" s="1488"/>
      <c r="D799" s="1488"/>
      <c r="E799" s="954"/>
      <c r="F799" s="954">
        <f>E799</f>
        <v>0</v>
      </c>
      <c r="G799" s="954">
        <f t="shared" si="150"/>
        <v>0</v>
      </c>
      <c r="H799" s="1371"/>
      <c r="I799" s="1371">
        <f>H799*2</f>
        <v>0</v>
      </c>
      <c r="J799" s="1371">
        <f>I799*C799</f>
        <v>0</v>
      </c>
      <c r="K799" s="960"/>
      <c r="L799" s="960">
        <f>K799*3</f>
        <v>0</v>
      </c>
      <c r="M799" s="960">
        <f>L799*C799</f>
        <v>0</v>
      </c>
      <c r="N799" s="823">
        <f>F799+I799+L799</f>
        <v>0</v>
      </c>
      <c r="O799" s="823">
        <f t="shared" si="153"/>
        <v>0</v>
      </c>
      <c r="P799" s="823"/>
      <c r="Q799" s="823">
        <f t="shared" si="154"/>
        <v>0</v>
      </c>
      <c r="R799" s="1390">
        <f>P799+N799</f>
        <v>0</v>
      </c>
      <c r="S799" s="823">
        <f t="shared" si="156"/>
        <v>0</v>
      </c>
    </row>
    <row r="800" spans="1:19" ht="39.950000000000003" customHeight="1" x14ac:dyDescent="0.25">
      <c r="A800" s="820"/>
      <c r="B800" s="821" t="s">
        <v>1084</v>
      </c>
      <c r="C800" s="1488">
        <f>[1]Data!$AK$1197</f>
        <v>1007.76</v>
      </c>
      <c r="D800" s="1488" t="s">
        <v>1941</v>
      </c>
      <c r="E800" s="954">
        <f>'SI 2 in 1 ALIYAR '!H1055</f>
        <v>2.72</v>
      </c>
      <c r="F800" s="954">
        <f>E800</f>
        <v>2.72</v>
      </c>
      <c r="G800" s="954">
        <f t="shared" si="150"/>
        <v>2741.11</v>
      </c>
      <c r="H800" s="1371">
        <f>'PC 12 IN 1'!H999</f>
        <v>9.59</v>
      </c>
      <c r="I800" s="1371">
        <f>H800*2</f>
        <v>19.18</v>
      </c>
      <c r="J800" s="1371">
        <f>I800*C800</f>
        <v>19328.84</v>
      </c>
      <c r="K800" s="960">
        <f>'4 IN 1 PCHC Aliyar'!H1039</f>
        <v>3.2</v>
      </c>
      <c r="L800" s="960">
        <f>K800*3</f>
        <v>9.6</v>
      </c>
      <c r="M800" s="960">
        <f>L800*C800</f>
        <v>9674.5</v>
      </c>
      <c r="N800" s="823">
        <f>F800+I800+L800</f>
        <v>31.5</v>
      </c>
      <c r="O800" s="823">
        <f t="shared" si="153"/>
        <v>31744.44</v>
      </c>
      <c r="P800" s="823"/>
      <c r="Q800" s="823">
        <f t="shared" si="154"/>
        <v>0</v>
      </c>
      <c r="R800" s="1390">
        <f>P800+N800</f>
        <v>31.5</v>
      </c>
      <c r="S800" s="823">
        <f t="shared" si="156"/>
        <v>31744.44</v>
      </c>
    </row>
    <row r="801" spans="1:19" ht="39.950000000000003" customHeight="1" x14ac:dyDescent="0.25">
      <c r="A801" s="820"/>
      <c r="B801" s="821" t="s">
        <v>1188</v>
      </c>
      <c r="C801" s="1488">
        <f>[1]Data!$AK$1198</f>
        <v>1009.53</v>
      </c>
      <c r="D801" s="1488" t="s">
        <v>1941</v>
      </c>
      <c r="E801" s="954">
        <f>'SI 2 in 1 ALIYAR '!H1056</f>
        <v>2.72</v>
      </c>
      <c r="F801" s="954">
        <f>E801</f>
        <v>2.72</v>
      </c>
      <c r="G801" s="954">
        <f t="shared" si="150"/>
        <v>2745.92</v>
      </c>
      <c r="H801" s="1371">
        <f>'PC 12 IN 1'!H1000</f>
        <v>9.59</v>
      </c>
      <c r="I801" s="1371">
        <f>H801*2</f>
        <v>19.18</v>
      </c>
      <c r="J801" s="1371">
        <f>I801*C801</f>
        <v>19362.79</v>
      </c>
      <c r="K801" s="960">
        <f>'4 IN 1 PCHC Aliyar'!H1040</f>
        <v>3.2</v>
      </c>
      <c r="L801" s="960">
        <f>K801*3</f>
        <v>9.6</v>
      </c>
      <c r="M801" s="960">
        <f>L801*C801</f>
        <v>9691.49</v>
      </c>
      <c r="N801" s="823">
        <f>F801+I801+L801</f>
        <v>31.5</v>
      </c>
      <c r="O801" s="823">
        <f t="shared" si="153"/>
        <v>31800.2</v>
      </c>
      <c r="P801" s="823"/>
      <c r="Q801" s="823">
        <f t="shared" si="154"/>
        <v>0</v>
      </c>
      <c r="R801" s="1390">
        <f>P801+N801</f>
        <v>31.5</v>
      </c>
      <c r="S801" s="823">
        <f t="shared" si="156"/>
        <v>31800.2</v>
      </c>
    </row>
    <row r="802" spans="1:19" ht="39.950000000000003" customHeight="1" x14ac:dyDescent="0.25">
      <c r="A802" s="820"/>
      <c r="B802" s="821" t="s">
        <v>1230</v>
      </c>
      <c r="C802" s="1488">
        <f>[1]Data!$AK$1199</f>
        <v>1011.3</v>
      </c>
      <c r="D802" s="1488" t="s">
        <v>1941</v>
      </c>
      <c r="E802" s="954"/>
      <c r="F802" s="954">
        <f>E802</f>
        <v>0</v>
      </c>
      <c r="G802" s="954">
        <f t="shared" si="150"/>
        <v>0</v>
      </c>
      <c r="H802" s="1371">
        <f>'PC 12 IN 1'!H1001</f>
        <v>9.59</v>
      </c>
      <c r="I802" s="1371">
        <f>H802*2</f>
        <v>19.18</v>
      </c>
      <c r="J802" s="1371">
        <f>I802*C802</f>
        <v>19396.73</v>
      </c>
      <c r="K802" s="960">
        <f>'4 IN 1 PCHC Aliyar'!H1041</f>
        <v>3.2</v>
      </c>
      <c r="L802" s="960">
        <f>K802*3</f>
        <v>9.6</v>
      </c>
      <c r="M802" s="960">
        <f>L802*C802</f>
        <v>9708.48</v>
      </c>
      <c r="N802" s="823">
        <f>F802+I802+L802</f>
        <v>28.78</v>
      </c>
      <c r="O802" s="823">
        <f t="shared" si="153"/>
        <v>29105.21</v>
      </c>
      <c r="P802" s="823"/>
      <c r="Q802" s="823">
        <f t="shared" si="154"/>
        <v>0</v>
      </c>
      <c r="R802" s="1390">
        <f>P802+N802</f>
        <v>28.78</v>
      </c>
      <c r="S802" s="823">
        <f t="shared" si="156"/>
        <v>29105.21</v>
      </c>
    </row>
    <row r="803" spans="1:19" ht="39.950000000000003" customHeight="1" x14ac:dyDescent="0.25">
      <c r="A803" s="820"/>
      <c r="B803" s="821" t="s">
        <v>3459</v>
      </c>
      <c r="C803" s="1488">
        <f>[1]Data!$AK$1200</f>
        <v>1013.07</v>
      </c>
      <c r="D803" s="1488" t="s">
        <v>1941</v>
      </c>
      <c r="E803" s="954"/>
      <c r="F803" s="954">
        <f>E803</f>
        <v>0</v>
      </c>
      <c r="G803" s="954">
        <f t="shared" si="150"/>
        <v>0</v>
      </c>
      <c r="H803" s="1371">
        <f>'PC 12 IN 1'!H1002</f>
        <v>9.59</v>
      </c>
      <c r="I803" s="1371">
        <f>H803*2</f>
        <v>19.18</v>
      </c>
      <c r="J803" s="1371">
        <f>I803*C803</f>
        <v>19430.68</v>
      </c>
      <c r="K803" s="960">
        <f>'4 IN 1 PCHC Aliyar'!H1042</f>
        <v>3.2</v>
      </c>
      <c r="L803" s="960">
        <f>K803*3</f>
        <v>9.6</v>
      </c>
      <c r="M803" s="960">
        <f>L803*C803</f>
        <v>9725.4699999999993</v>
      </c>
      <c r="N803" s="823">
        <f>F803+I803+L803</f>
        <v>28.78</v>
      </c>
      <c r="O803" s="823">
        <f t="shared" si="153"/>
        <v>29156.15</v>
      </c>
      <c r="P803" s="823"/>
      <c r="Q803" s="823">
        <f t="shared" si="154"/>
        <v>0</v>
      </c>
      <c r="R803" s="1390">
        <f>P803+N803</f>
        <v>28.78</v>
      </c>
      <c r="S803" s="823">
        <f t="shared" si="156"/>
        <v>29156.15</v>
      </c>
    </row>
    <row r="804" spans="1:19" ht="26.25" hidden="1" x14ac:dyDescent="0.25">
      <c r="A804" s="892"/>
      <c r="B804" s="898" t="s">
        <v>3224</v>
      </c>
      <c r="C804" s="910"/>
      <c r="D804" s="911"/>
      <c r="E804" s="896"/>
      <c r="F804" s="896">
        <f t="shared" si="149"/>
        <v>0</v>
      </c>
      <c r="G804" s="896">
        <f t="shared" si="150"/>
        <v>0</v>
      </c>
      <c r="H804" s="896"/>
      <c r="I804" s="896"/>
      <c r="J804" s="896">
        <f t="shared" si="151"/>
        <v>0</v>
      </c>
      <c r="K804" s="896"/>
      <c r="L804" s="896"/>
      <c r="M804" s="896">
        <f t="shared" si="152"/>
        <v>0</v>
      </c>
      <c r="N804" s="896" t="e">
        <f>#REF!+#REF!+K804+H804+F804</f>
        <v>#REF!</v>
      </c>
      <c r="O804" s="896" t="e">
        <f t="shared" si="153"/>
        <v>#REF!</v>
      </c>
      <c r="P804" s="896" t="e">
        <f>Develop!K694</f>
        <v>#REF!</v>
      </c>
      <c r="Q804" s="896" t="e">
        <f t="shared" si="154"/>
        <v>#REF!</v>
      </c>
      <c r="R804" s="896" t="e">
        <f t="shared" si="155"/>
        <v>#REF!</v>
      </c>
      <c r="S804" s="896" t="e">
        <f t="shared" si="156"/>
        <v>#REF!</v>
      </c>
    </row>
    <row r="805" spans="1:19" hidden="1" x14ac:dyDescent="0.25">
      <c r="A805" s="820"/>
      <c r="B805" s="821" t="s">
        <v>3225</v>
      </c>
      <c r="C805" s="824" t="e">
        <f>#REF!</f>
        <v>#REF!</v>
      </c>
      <c r="D805" s="849" t="s">
        <v>1589</v>
      </c>
      <c r="E805" s="823"/>
      <c r="F805" s="823">
        <f t="shared" si="149"/>
        <v>0</v>
      </c>
      <c r="G805" s="823" t="e">
        <f t="shared" si="150"/>
        <v>#REF!</v>
      </c>
      <c r="H805" s="823"/>
      <c r="I805" s="823"/>
      <c r="J805" s="823" t="e">
        <f t="shared" si="151"/>
        <v>#REF!</v>
      </c>
      <c r="K805" s="823"/>
      <c r="L805" s="823"/>
      <c r="M805" s="823" t="e">
        <f t="shared" si="152"/>
        <v>#REF!</v>
      </c>
      <c r="N805" s="823" t="e">
        <f>#REF!+#REF!+K805+H805+F805</f>
        <v>#REF!</v>
      </c>
      <c r="O805" s="823" t="e">
        <f t="shared" si="153"/>
        <v>#REF!</v>
      </c>
      <c r="P805" s="823" t="e">
        <f>Develop!K695</f>
        <v>#REF!</v>
      </c>
      <c r="Q805" s="823" t="e">
        <f t="shared" si="154"/>
        <v>#REF!</v>
      </c>
      <c r="R805" s="823" t="e">
        <f t="shared" si="155"/>
        <v>#REF!</v>
      </c>
      <c r="S805" s="823" t="e">
        <f t="shared" si="156"/>
        <v>#REF!</v>
      </c>
    </row>
    <row r="806" spans="1:19" hidden="1" x14ac:dyDescent="0.25">
      <c r="A806" s="820"/>
      <c r="B806" s="836" t="s">
        <v>3217</v>
      </c>
      <c r="C806" s="823">
        <v>3358.02</v>
      </c>
      <c r="D806" s="836" t="s">
        <v>1941</v>
      </c>
      <c r="E806" s="823"/>
      <c r="F806" s="823">
        <f t="shared" si="149"/>
        <v>0</v>
      </c>
      <c r="G806" s="823">
        <f t="shared" si="150"/>
        <v>0</v>
      </c>
      <c r="H806" s="823"/>
      <c r="I806" s="823"/>
      <c r="J806" s="823">
        <f t="shared" si="151"/>
        <v>0</v>
      </c>
      <c r="K806" s="823"/>
      <c r="L806" s="823"/>
      <c r="M806" s="823">
        <f t="shared" si="152"/>
        <v>0</v>
      </c>
      <c r="N806" s="823" t="e">
        <f>#REF!+#REF!+K806+H806+F806</f>
        <v>#REF!</v>
      </c>
      <c r="O806" s="823" t="e">
        <f t="shared" si="153"/>
        <v>#REF!</v>
      </c>
      <c r="P806" s="823" t="e">
        <f>Develop!K696</f>
        <v>#REF!</v>
      </c>
      <c r="Q806" s="823" t="e">
        <f t="shared" si="154"/>
        <v>#REF!</v>
      </c>
      <c r="R806" s="823" t="e">
        <f t="shared" si="155"/>
        <v>#REF!</v>
      </c>
      <c r="S806" s="823" t="e">
        <f t="shared" si="156"/>
        <v>#REF!</v>
      </c>
    </row>
    <row r="807" spans="1:19" hidden="1" x14ac:dyDescent="0.25">
      <c r="A807" s="820"/>
      <c r="B807" s="836" t="s">
        <v>3210</v>
      </c>
      <c r="C807" s="823">
        <v>3828.85</v>
      </c>
      <c r="D807" s="836" t="s">
        <v>1941</v>
      </c>
      <c r="E807" s="823"/>
      <c r="F807" s="823">
        <f t="shared" si="149"/>
        <v>0</v>
      </c>
      <c r="G807" s="823">
        <f t="shared" si="150"/>
        <v>0</v>
      </c>
      <c r="H807" s="823"/>
      <c r="I807" s="823"/>
      <c r="J807" s="823">
        <f t="shared" si="151"/>
        <v>0</v>
      </c>
      <c r="K807" s="823"/>
      <c r="L807" s="823"/>
      <c r="M807" s="823">
        <f t="shared" si="152"/>
        <v>0</v>
      </c>
      <c r="N807" s="823" t="e">
        <f>#REF!+#REF!+K807+H807+F807</f>
        <v>#REF!</v>
      </c>
      <c r="O807" s="823" t="e">
        <f t="shared" si="153"/>
        <v>#REF!</v>
      </c>
      <c r="P807" s="823" t="e">
        <f>Develop!K697</f>
        <v>#REF!</v>
      </c>
      <c r="Q807" s="823" t="e">
        <f t="shared" si="154"/>
        <v>#REF!</v>
      </c>
      <c r="R807" s="823" t="e">
        <f t="shared" si="155"/>
        <v>#REF!</v>
      </c>
      <c r="S807" s="823" t="e">
        <f t="shared" si="156"/>
        <v>#REF!</v>
      </c>
    </row>
    <row r="808" spans="1:19" ht="52.5" hidden="1" x14ac:dyDescent="0.25">
      <c r="A808" s="820"/>
      <c r="B808" s="856" t="s">
        <v>3503</v>
      </c>
      <c r="C808" s="823" t="e">
        <f>#REF!</f>
        <v>#REF!</v>
      </c>
      <c r="D808" s="836" t="s">
        <v>1941</v>
      </c>
      <c r="E808" s="823"/>
      <c r="F808" s="823">
        <f t="shared" si="149"/>
        <v>0</v>
      </c>
      <c r="G808" s="823" t="e">
        <f t="shared" si="150"/>
        <v>#REF!</v>
      </c>
      <c r="H808" s="823"/>
      <c r="I808" s="823"/>
      <c r="J808" s="823" t="e">
        <f t="shared" si="151"/>
        <v>#REF!</v>
      </c>
      <c r="K808" s="823"/>
      <c r="L808" s="823"/>
      <c r="M808" s="823" t="e">
        <f t="shared" si="152"/>
        <v>#REF!</v>
      </c>
      <c r="N808" s="823" t="e">
        <f>#REF!+#REF!+K808+H808+F808</f>
        <v>#REF!</v>
      </c>
      <c r="O808" s="823" t="e">
        <f t="shared" si="153"/>
        <v>#REF!</v>
      </c>
      <c r="P808" s="823" t="e">
        <f>Develop!K698</f>
        <v>#REF!</v>
      </c>
      <c r="Q808" s="823" t="e">
        <f t="shared" si="154"/>
        <v>#REF!</v>
      </c>
      <c r="R808" s="823" t="e">
        <f t="shared" si="155"/>
        <v>#REF!</v>
      </c>
      <c r="S808" s="823" t="e">
        <f t="shared" si="156"/>
        <v>#REF!</v>
      </c>
    </row>
    <row r="809" spans="1:19" ht="26.25" hidden="1" x14ac:dyDescent="0.25">
      <c r="A809" s="820"/>
      <c r="B809" s="856" t="s">
        <v>3211</v>
      </c>
      <c r="C809" s="846"/>
      <c r="D809" s="848"/>
      <c r="E809" s="823"/>
      <c r="F809" s="823">
        <f t="shared" si="149"/>
        <v>0</v>
      </c>
      <c r="G809" s="823">
        <f t="shared" si="150"/>
        <v>0</v>
      </c>
      <c r="H809" s="823"/>
      <c r="I809" s="823"/>
      <c r="J809" s="823">
        <f t="shared" si="151"/>
        <v>0</v>
      </c>
      <c r="K809" s="823"/>
      <c r="L809" s="823"/>
      <c r="M809" s="823">
        <f t="shared" si="152"/>
        <v>0</v>
      </c>
      <c r="N809" s="823" t="e">
        <f>#REF!+#REF!+K809+H809+F809</f>
        <v>#REF!</v>
      </c>
      <c r="O809" s="823" t="e">
        <f t="shared" si="153"/>
        <v>#REF!</v>
      </c>
      <c r="P809" s="823" t="e">
        <f>Develop!K699</f>
        <v>#REF!</v>
      </c>
      <c r="Q809" s="823" t="e">
        <f t="shared" si="154"/>
        <v>#REF!</v>
      </c>
      <c r="R809" s="823" t="e">
        <f t="shared" si="155"/>
        <v>#REF!</v>
      </c>
      <c r="S809" s="823" t="e">
        <f t="shared" si="156"/>
        <v>#REF!</v>
      </c>
    </row>
    <row r="810" spans="1:19" hidden="1" x14ac:dyDescent="0.25">
      <c r="A810" s="820"/>
      <c r="B810" s="836" t="s">
        <v>3212</v>
      </c>
      <c r="C810" s="846" t="e">
        <f>#REF!</f>
        <v>#REF!</v>
      </c>
      <c r="D810" s="848" t="s">
        <v>1941</v>
      </c>
      <c r="E810" s="823"/>
      <c r="F810" s="823">
        <f t="shared" si="149"/>
        <v>0</v>
      </c>
      <c r="G810" s="823" t="e">
        <f t="shared" si="150"/>
        <v>#REF!</v>
      </c>
      <c r="H810" s="823"/>
      <c r="I810" s="823"/>
      <c r="J810" s="823" t="e">
        <f t="shared" si="151"/>
        <v>#REF!</v>
      </c>
      <c r="K810" s="823"/>
      <c r="L810" s="823"/>
      <c r="M810" s="823" t="e">
        <f t="shared" si="152"/>
        <v>#REF!</v>
      </c>
      <c r="N810" s="823" t="e">
        <f>#REF!+#REF!+K810+H810+F810</f>
        <v>#REF!</v>
      </c>
      <c r="O810" s="823" t="e">
        <f t="shared" si="153"/>
        <v>#REF!</v>
      </c>
      <c r="P810" s="823" t="e">
        <f>Develop!K700</f>
        <v>#REF!</v>
      </c>
      <c r="Q810" s="823" t="e">
        <f t="shared" si="154"/>
        <v>#REF!</v>
      </c>
      <c r="R810" s="823" t="e">
        <f t="shared" si="155"/>
        <v>#REF!</v>
      </c>
      <c r="S810" s="823" t="e">
        <f t="shared" si="156"/>
        <v>#REF!</v>
      </c>
    </row>
    <row r="811" spans="1:19" hidden="1" x14ac:dyDescent="0.25">
      <c r="A811" s="820"/>
      <c r="B811" s="836" t="s">
        <v>3326</v>
      </c>
      <c r="C811" s="846" t="e">
        <f>#REF!</f>
        <v>#REF!</v>
      </c>
      <c r="D811" s="848" t="s">
        <v>1941</v>
      </c>
      <c r="E811" s="823"/>
      <c r="F811" s="823">
        <f t="shared" si="149"/>
        <v>0</v>
      </c>
      <c r="G811" s="823" t="e">
        <f t="shared" si="150"/>
        <v>#REF!</v>
      </c>
      <c r="H811" s="823"/>
      <c r="I811" s="823"/>
      <c r="J811" s="823" t="e">
        <f t="shared" si="151"/>
        <v>#REF!</v>
      </c>
      <c r="K811" s="823"/>
      <c r="L811" s="823"/>
      <c r="M811" s="823" t="e">
        <f t="shared" si="152"/>
        <v>#REF!</v>
      </c>
      <c r="N811" s="823" t="e">
        <f>#REF!+#REF!+K811+H811+F811</f>
        <v>#REF!</v>
      </c>
      <c r="O811" s="823" t="e">
        <f t="shared" si="153"/>
        <v>#REF!</v>
      </c>
      <c r="P811" s="823" t="e">
        <f>Develop!K701</f>
        <v>#REF!</v>
      </c>
      <c r="Q811" s="823" t="e">
        <f t="shared" si="154"/>
        <v>#REF!</v>
      </c>
      <c r="R811" s="823" t="e">
        <f t="shared" si="155"/>
        <v>#REF!</v>
      </c>
      <c r="S811" s="823" t="e">
        <f t="shared" si="156"/>
        <v>#REF!</v>
      </c>
    </row>
    <row r="812" spans="1:19" hidden="1" x14ac:dyDescent="0.25">
      <c r="A812" s="820"/>
      <c r="B812" s="836" t="s">
        <v>3327</v>
      </c>
      <c r="C812" s="846" t="e">
        <f>#REF!</f>
        <v>#REF!</v>
      </c>
      <c r="D812" s="848" t="s">
        <v>1941</v>
      </c>
      <c r="E812" s="823"/>
      <c r="F812" s="823">
        <f t="shared" si="149"/>
        <v>0</v>
      </c>
      <c r="G812" s="823" t="e">
        <f t="shared" si="150"/>
        <v>#REF!</v>
      </c>
      <c r="H812" s="823"/>
      <c r="I812" s="823"/>
      <c r="J812" s="823" t="e">
        <f t="shared" si="151"/>
        <v>#REF!</v>
      </c>
      <c r="K812" s="823"/>
      <c r="L812" s="823"/>
      <c r="M812" s="823" t="e">
        <f t="shared" si="152"/>
        <v>#REF!</v>
      </c>
      <c r="N812" s="823" t="e">
        <f>#REF!+#REF!+K812+H812+F812</f>
        <v>#REF!</v>
      </c>
      <c r="O812" s="823" t="e">
        <f t="shared" si="153"/>
        <v>#REF!</v>
      </c>
      <c r="P812" s="823" t="e">
        <f>Develop!K702</f>
        <v>#REF!</v>
      </c>
      <c r="Q812" s="823" t="e">
        <f t="shared" si="154"/>
        <v>#REF!</v>
      </c>
      <c r="R812" s="823" t="e">
        <f t="shared" si="155"/>
        <v>#REF!</v>
      </c>
      <c r="S812" s="823" t="e">
        <f t="shared" si="156"/>
        <v>#REF!</v>
      </c>
    </row>
    <row r="813" spans="1:19" hidden="1" x14ac:dyDescent="0.25">
      <c r="A813" s="820"/>
      <c r="B813" s="836" t="s">
        <v>3454</v>
      </c>
      <c r="C813" s="846" t="e">
        <f>#REF!</f>
        <v>#REF!</v>
      </c>
      <c r="D813" s="848" t="s">
        <v>1941</v>
      </c>
      <c r="E813" s="823"/>
      <c r="F813" s="823">
        <f t="shared" si="149"/>
        <v>0</v>
      </c>
      <c r="G813" s="823" t="e">
        <f t="shared" si="150"/>
        <v>#REF!</v>
      </c>
      <c r="H813" s="823"/>
      <c r="I813" s="823"/>
      <c r="J813" s="823" t="e">
        <f t="shared" si="151"/>
        <v>#REF!</v>
      </c>
      <c r="K813" s="823"/>
      <c r="L813" s="823"/>
      <c r="M813" s="823" t="e">
        <f t="shared" si="152"/>
        <v>#REF!</v>
      </c>
      <c r="N813" s="823" t="e">
        <f>#REF!+#REF!+K813+H813+F813</f>
        <v>#REF!</v>
      </c>
      <c r="O813" s="823" t="e">
        <f t="shared" si="153"/>
        <v>#REF!</v>
      </c>
      <c r="P813" s="823" t="e">
        <f>Develop!K703</f>
        <v>#REF!</v>
      </c>
      <c r="Q813" s="823" t="e">
        <f t="shared" si="154"/>
        <v>#REF!</v>
      </c>
      <c r="R813" s="823" t="e">
        <f t="shared" si="155"/>
        <v>#REF!</v>
      </c>
      <c r="S813" s="823" t="e">
        <f t="shared" si="156"/>
        <v>#REF!</v>
      </c>
    </row>
    <row r="814" spans="1:19" ht="52.5" hidden="1" x14ac:dyDescent="0.25">
      <c r="A814" s="820"/>
      <c r="B814" s="856" t="str">
        <f>'[3]Bldg+Dev'!$B$566</f>
        <v>Supply &amp; Fixing of MS door  (for lockup door )</v>
      </c>
      <c r="C814" s="824"/>
      <c r="D814" s="849"/>
      <c r="E814" s="823"/>
      <c r="F814" s="823">
        <f t="shared" si="149"/>
        <v>0</v>
      </c>
      <c r="G814" s="823">
        <f t="shared" si="150"/>
        <v>0</v>
      </c>
      <c r="H814" s="823"/>
      <c r="I814" s="823"/>
      <c r="J814" s="823">
        <f t="shared" si="151"/>
        <v>0</v>
      </c>
      <c r="K814" s="823"/>
      <c r="L814" s="823"/>
      <c r="M814" s="823">
        <f t="shared" si="152"/>
        <v>0</v>
      </c>
      <c r="N814" s="823" t="e">
        <f>#REF!+#REF!+K814+H814+F814</f>
        <v>#REF!</v>
      </c>
      <c r="O814" s="823" t="e">
        <f t="shared" si="153"/>
        <v>#REF!</v>
      </c>
      <c r="P814" s="823" t="e">
        <f>Develop!K704</f>
        <v>#REF!</v>
      </c>
      <c r="Q814" s="823" t="e">
        <f t="shared" si="154"/>
        <v>#REF!</v>
      </c>
      <c r="R814" s="823" t="e">
        <f t="shared" si="155"/>
        <v>#REF!</v>
      </c>
      <c r="S814" s="823" t="e">
        <f t="shared" si="156"/>
        <v>#REF!</v>
      </c>
    </row>
    <row r="815" spans="1:19" hidden="1" x14ac:dyDescent="0.25">
      <c r="A815" s="820"/>
      <c r="B815" s="821" t="s">
        <v>1742</v>
      </c>
      <c r="C815" s="824" t="e">
        <f>#REF!</f>
        <v>#REF!</v>
      </c>
      <c r="D815" s="849" t="s">
        <v>1488</v>
      </c>
      <c r="E815" s="823"/>
      <c r="F815" s="823">
        <f t="shared" si="149"/>
        <v>0</v>
      </c>
      <c r="G815" s="823" t="e">
        <f t="shared" si="150"/>
        <v>#REF!</v>
      </c>
      <c r="H815" s="823"/>
      <c r="I815" s="823"/>
      <c r="J815" s="823" t="e">
        <f t="shared" si="151"/>
        <v>#REF!</v>
      </c>
      <c r="K815" s="823"/>
      <c r="L815" s="823"/>
      <c r="M815" s="823" t="e">
        <f t="shared" si="152"/>
        <v>#REF!</v>
      </c>
      <c r="N815" s="823" t="e">
        <f>#REF!+#REF!+K815+H815+F815</f>
        <v>#REF!</v>
      </c>
      <c r="O815" s="823" t="e">
        <f t="shared" si="153"/>
        <v>#REF!</v>
      </c>
      <c r="P815" s="823" t="e">
        <f>Develop!K705</f>
        <v>#REF!</v>
      </c>
      <c r="Q815" s="823" t="e">
        <f t="shared" si="154"/>
        <v>#REF!</v>
      </c>
      <c r="R815" s="823" t="e">
        <f t="shared" si="155"/>
        <v>#REF!</v>
      </c>
      <c r="S815" s="823" t="e">
        <f t="shared" si="156"/>
        <v>#REF!</v>
      </c>
    </row>
    <row r="816" spans="1:19" hidden="1" x14ac:dyDescent="0.25">
      <c r="A816" s="820"/>
      <c r="B816" s="821" t="s">
        <v>515</v>
      </c>
      <c r="C816" s="824" t="e">
        <f>#REF!</f>
        <v>#REF!</v>
      </c>
      <c r="D816" s="849" t="s">
        <v>1200</v>
      </c>
      <c r="E816" s="823"/>
      <c r="F816" s="823">
        <f t="shared" si="149"/>
        <v>0</v>
      </c>
      <c r="G816" s="823" t="e">
        <f t="shared" si="150"/>
        <v>#REF!</v>
      </c>
      <c r="H816" s="823"/>
      <c r="I816" s="823"/>
      <c r="J816" s="823" t="e">
        <f t="shared" si="151"/>
        <v>#REF!</v>
      </c>
      <c r="K816" s="823"/>
      <c r="L816" s="823"/>
      <c r="M816" s="823" t="e">
        <f t="shared" si="152"/>
        <v>#REF!</v>
      </c>
      <c r="N816" s="823" t="e">
        <f>#REF!+#REF!+K816+H816+F816</f>
        <v>#REF!</v>
      </c>
      <c r="O816" s="823" t="e">
        <f t="shared" si="153"/>
        <v>#REF!</v>
      </c>
      <c r="P816" s="823" t="e">
        <f>Develop!K706</f>
        <v>#REF!</v>
      </c>
      <c r="Q816" s="823" t="e">
        <f t="shared" si="154"/>
        <v>#REF!</v>
      </c>
      <c r="R816" s="823" t="e">
        <f t="shared" si="155"/>
        <v>#REF!</v>
      </c>
      <c r="S816" s="823" t="e">
        <f t="shared" si="156"/>
        <v>#REF!</v>
      </c>
    </row>
    <row r="817" spans="1:19" ht="78.75" hidden="1" x14ac:dyDescent="0.25">
      <c r="A817" s="820"/>
      <c r="B817" s="826" t="s">
        <v>3236</v>
      </c>
      <c r="C817" s="824"/>
      <c r="D817" s="849"/>
      <c r="E817" s="823"/>
      <c r="F817" s="823">
        <f t="shared" si="149"/>
        <v>0</v>
      </c>
      <c r="G817" s="823">
        <f t="shared" si="150"/>
        <v>0</v>
      </c>
      <c r="H817" s="823"/>
      <c r="I817" s="823"/>
      <c r="J817" s="823">
        <f t="shared" si="151"/>
        <v>0</v>
      </c>
      <c r="K817" s="823"/>
      <c r="L817" s="823"/>
      <c r="M817" s="823">
        <f t="shared" si="152"/>
        <v>0</v>
      </c>
      <c r="N817" s="823" t="e">
        <f>#REF!+#REF!+K817+H817+F817</f>
        <v>#REF!</v>
      </c>
      <c r="O817" s="823" t="e">
        <f t="shared" si="153"/>
        <v>#REF!</v>
      </c>
      <c r="P817" s="823" t="e">
        <f>Develop!K707</f>
        <v>#REF!</v>
      </c>
      <c r="Q817" s="823" t="e">
        <f t="shared" si="154"/>
        <v>#REF!</v>
      </c>
      <c r="R817" s="823" t="e">
        <f t="shared" si="155"/>
        <v>#REF!</v>
      </c>
      <c r="S817" s="823" t="e">
        <f t="shared" si="156"/>
        <v>#REF!</v>
      </c>
    </row>
    <row r="818" spans="1:19" hidden="1" x14ac:dyDescent="0.25">
      <c r="A818" s="820"/>
      <c r="B818" s="821" t="s">
        <v>1882</v>
      </c>
      <c r="C818" s="824">
        <v>3004.33</v>
      </c>
      <c r="D818" s="849" t="s">
        <v>1941</v>
      </c>
      <c r="E818" s="823"/>
      <c r="F818" s="823">
        <f t="shared" si="149"/>
        <v>0</v>
      </c>
      <c r="G818" s="823">
        <f t="shared" si="150"/>
        <v>0</v>
      </c>
      <c r="H818" s="823"/>
      <c r="I818" s="823"/>
      <c r="J818" s="823">
        <f t="shared" si="151"/>
        <v>0</v>
      </c>
      <c r="K818" s="823"/>
      <c r="L818" s="823"/>
      <c r="M818" s="823">
        <f t="shared" si="152"/>
        <v>0</v>
      </c>
      <c r="N818" s="823" t="e">
        <f>#REF!+#REF!+K818+H818+F818</f>
        <v>#REF!</v>
      </c>
      <c r="O818" s="823" t="e">
        <f t="shared" si="153"/>
        <v>#REF!</v>
      </c>
      <c r="P818" s="823" t="e">
        <f>Develop!K708</f>
        <v>#REF!</v>
      </c>
      <c r="Q818" s="823" t="e">
        <f t="shared" si="154"/>
        <v>#REF!</v>
      </c>
      <c r="R818" s="823" t="e">
        <f t="shared" si="155"/>
        <v>#REF!</v>
      </c>
      <c r="S818" s="823" t="e">
        <f t="shared" si="156"/>
        <v>#REF!</v>
      </c>
    </row>
    <row r="819" spans="1:19" hidden="1" x14ac:dyDescent="0.25">
      <c r="A819" s="820"/>
      <c r="B819" s="821" t="s">
        <v>516</v>
      </c>
      <c r="C819" s="824" t="e">
        <f>#REF!</f>
        <v>#REF!</v>
      </c>
      <c r="D819" s="849" t="s">
        <v>1941</v>
      </c>
      <c r="E819" s="823"/>
      <c r="F819" s="823">
        <f t="shared" si="149"/>
        <v>0</v>
      </c>
      <c r="G819" s="823" t="e">
        <f t="shared" si="150"/>
        <v>#REF!</v>
      </c>
      <c r="H819" s="823"/>
      <c r="I819" s="823"/>
      <c r="J819" s="823" t="e">
        <f t="shared" si="151"/>
        <v>#REF!</v>
      </c>
      <c r="K819" s="823"/>
      <c r="L819" s="823"/>
      <c r="M819" s="823" t="e">
        <f t="shared" si="152"/>
        <v>#REF!</v>
      </c>
      <c r="N819" s="823" t="e">
        <f>#REF!+#REF!+K819+H819+F819</f>
        <v>#REF!</v>
      </c>
      <c r="O819" s="823" t="e">
        <f t="shared" si="153"/>
        <v>#REF!</v>
      </c>
      <c r="P819" s="823" t="e">
        <f>Develop!K709</f>
        <v>#REF!</v>
      </c>
      <c r="Q819" s="823" t="e">
        <f t="shared" si="154"/>
        <v>#REF!</v>
      </c>
      <c r="R819" s="823" t="e">
        <f t="shared" si="155"/>
        <v>#REF!</v>
      </c>
      <c r="S819" s="823" t="e">
        <f t="shared" si="156"/>
        <v>#REF!</v>
      </c>
    </row>
    <row r="820" spans="1:19" hidden="1" x14ac:dyDescent="0.25">
      <c r="A820" s="820"/>
      <c r="B820" s="821" t="s">
        <v>1623</v>
      </c>
      <c r="C820" s="824" t="e">
        <f>abstract!#REF!</f>
        <v>#REF!</v>
      </c>
      <c r="D820" s="849" t="s">
        <v>1941</v>
      </c>
      <c r="E820" s="823"/>
      <c r="F820" s="823">
        <f t="shared" si="149"/>
        <v>0</v>
      </c>
      <c r="G820" s="823" t="e">
        <f t="shared" si="150"/>
        <v>#REF!</v>
      </c>
      <c r="H820" s="823"/>
      <c r="I820" s="823"/>
      <c r="J820" s="823" t="e">
        <f t="shared" si="151"/>
        <v>#REF!</v>
      </c>
      <c r="K820" s="823"/>
      <c r="L820" s="823"/>
      <c r="M820" s="823" t="e">
        <f t="shared" si="152"/>
        <v>#REF!</v>
      </c>
      <c r="N820" s="823" t="e">
        <f>#REF!+#REF!+K820+H820+F820</f>
        <v>#REF!</v>
      </c>
      <c r="O820" s="823" t="e">
        <f t="shared" si="153"/>
        <v>#REF!</v>
      </c>
      <c r="P820" s="823" t="e">
        <f>Develop!K710</f>
        <v>#REF!</v>
      </c>
      <c r="Q820" s="823" t="e">
        <f t="shared" si="154"/>
        <v>#REF!</v>
      </c>
      <c r="R820" s="823" t="e">
        <f t="shared" si="155"/>
        <v>#REF!</v>
      </c>
      <c r="S820" s="823" t="e">
        <f t="shared" si="156"/>
        <v>#REF!</v>
      </c>
    </row>
    <row r="821" spans="1:19" hidden="1" x14ac:dyDescent="0.25">
      <c r="A821" s="820"/>
      <c r="B821" s="821" t="s">
        <v>1881</v>
      </c>
      <c r="C821" s="824" t="e">
        <f>#REF!</f>
        <v>#REF!</v>
      </c>
      <c r="D821" s="849" t="s">
        <v>1941</v>
      </c>
      <c r="E821" s="823"/>
      <c r="F821" s="823">
        <f t="shared" si="149"/>
        <v>0</v>
      </c>
      <c r="G821" s="823" t="e">
        <f t="shared" si="150"/>
        <v>#REF!</v>
      </c>
      <c r="H821" s="823"/>
      <c r="I821" s="823"/>
      <c r="J821" s="823" t="e">
        <f t="shared" si="151"/>
        <v>#REF!</v>
      </c>
      <c r="K821" s="823"/>
      <c r="L821" s="823"/>
      <c r="M821" s="823" t="e">
        <f t="shared" si="152"/>
        <v>#REF!</v>
      </c>
      <c r="N821" s="823" t="e">
        <f>#REF!+#REF!+K821+H821+F821</f>
        <v>#REF!</v>
      </c>
      <c r="O821" s="823" t="e">
        <f t="shared" si="153"/>
        <v>#REF!</v>
      </c>
      <c r="P821" s="823" t="e">
        <f>Develop!K711</f>
        <v>#REF!</v>
      </c>
      <c r="Q821" s="823" t="e">
        <f t="shared" si="154"/>
        <v>#REF!</v>
      </c>
      <c r="R821" s="823" t="e">
        <f t="shared" si="155"/>
        <v>#REF!</v>
      </c>
      <c r="S821" s="823" t="e">
        <f t="shared" si="156"/>
        <v>#REF!</v>
      </c>
    </row>
    <row r="822" spans="1:19" ht="78.75" hidden="1" x14ac:dyDescent="0.25">
      <c r="A822" s="820"/>
      <c r="B822" s="826" t="s">
        <v>3399</v>
      </c>
      <c r="C822" s="846" t="e">
        <f>#REF!</f>
        <v>#REF!</v>
      </c>
      <c r="D822" s="848" t="s">
        <v>1941</v>
      </c>
      <c r="E822" s="823"/>
      <c r="F822" s="823">
        <f t="shared" si="149"/>
        <v>0</v>
      </c>
      <c r="G822" s="823" t="e">
        <f t="shared" si="150"/>
        <v>#REF!</v>
      </c>
      <c r="H822" s="823"/>
      <c r="I822" s="823"/>
      <c r="J822" s="823" t="e">
        <f t="shared" si="151"/>
        <v>#REF!</v>
      </c>
      <c r="K822" s="823"/>
      <c r="L822" s="823"/>
      <c r="M822" s="823" t="e">
        <f t="shared" si="152"/>
        <v>#REF!</v>
      </c>
      <c r="N822" s="823" t="e">
        <f>#REF!+#REF!+K822+H822+F822</f>
        <v>#REF!</v>
      </c>
      <c r="O822" s="823" t="e">
        <f t="shared" si="153"/>
        <v>#REF!</v>
      </c>
      <c r="P822" s="823" t="e">
        <f>Develop!K712</f>
        <v>#REF!</v>
      </c>
      <c r="Q822" s="823" t="e">
        <f t="shared" si="154"/>
        <v>#REF!</v>
      </c>
      <c r="R822" s="823" t="e">
        <f t="shared" si="155"/>
        <v>#REF!</v>
      </c>
      <c r="S822" s="823" t="e">
        <f t="shared" si="156"/>
        <v>#REF!</v>
      </c>
    </row>
    <row r="823" spans="1:19" ht="52.5" hidden="1" x14ac:dyDescent="0.25">
      <c r="A823" s="820"/>
      <c r="B823" s="826" t="s">
        <v>3400</v>
      </c>
      <c r="C823" s="846" t="e">
        <f>#REF!</f>
        <v>#REF!</v>
      </c>
      <c r="D823" s="848" t="s">
        <v>1941</v>
      </c>
      <c r="E823" s="823"/>
      <c r="F823" s="823">
        <f t="shared" si="149"/>
        <v>0</v>
      </c>
      <c r="G823" s="823" t="e">
        <f t="shared" si="150"/>
        <v>#REF!</v>
      </c>
      <c r="H823" s="823"/>
      <c r="I823" s="823"/>
      <c r="J823" s="823" t="e">
        <f t="shared" si="151"/>
        <v>#REF!</v>
      </c>
      <c r="K823" s="823"/>
      <c r="L823" s="823"/>
      <c r="M823" s="823" t="e">
        <f t="shared" si="152"/>
        <v>#REF!</v>
      </c>
      <c r="N823" s="823" t="e">
        <f>#REF!+#REF!+K823+H823+F823</f>
        <v>#REF!</v>
      </c>
      <c r="O823" s="823" t="e">
        <f t="shared" si="153"/>
        <v>#REF!</v>
      </c>
      <c r="P823" s="823" t="e">
        <f>Develop!K713</f>
        <v>#REF!</v>
      </c>
      <c r="Q823" s="823" t="e">
        <f t="shared" si="154"/>
        <v>#REF!</v>
      </c>
      <c r="R823" s="823" t="e">
        <f t="shared" si="155"/>
        <v>#REF!</v>
      </c>
      <c r="S823" s="823" t="e">
        <f t="shared" si="156"/>
        <v>#REF!</v>
      </c>
    </row>
    <row r="824" spans="1:19" ht="51" hidden="1" x14ac:dyDescent="0.25">
      <c r="A824" s="820"/>
      <c r="B824" s="821" t="s">
        <v>3401</v>
      </c>
      <c r="C824" s="846">
        <v>61.8</v>
      </c>
      <c r="D824" s="849" t="s">
        <v>1200</v>
      </c>
      <c r="E824" s="823"/>
      <c r="F824" s="823">
        <f t="shared" si="149"/>
        <v>0</v>
      </c>
      <c r="G824" s="823">
        <f t="shared" si="150"/>
        <v>0</v>
      </c>
      <c r="H824" s="823"/>
      <c r="I824" s="823"/>
      <c r="J824" s="823">
        <f t="shared" si="151"/>
        <v>0</v>
      </c>
      <c r="K824" s="823"/>
      <c r="L824" s="823"/>
      <c r="M824" s="823">
        <f t="shared" si="152"/>
        <v>0</v>
      </c>
      <c r="N824" s="823" t="e">
        <f>#REF!+#REF!+K824+H824+F824</f>
        <v>#REF!</v>
      </c>
      <c r="O824" s="823" t="e">
        <f t="shared" si="153"/>
        <v>#REF!</v>
      </c>
      <c r="P824" s="823" t="e">
        <f>Develop!K714</f>
        <v>#REF!</v>
      </c>
      <c r="Q824" s="823" t="e">
        <f t="shared" si="154"/>
        <v>#REF!</v>
      </c>
      <c r="R824" s="823" t="e">
        <f t="shared" si="155"/>
        <v>#REF!</v>
      </c>
      <c r="S824" s="823" t="e">
        <f t="shared" si="156"/>
        <v>#REF!</v>
      </c>
    </row>
    <row r="825" spans="1:19" ht="51" hidden="1" x14ac:dyDescent="0.25">
      <c r="A825" s="820"/>
      <c r="B825" s="821" t="s">
        <v>3129</v>
      </c>
      <c r="C825" s="846">
        <v>405</v>
      </c>
      <c r="D825" s="822" t="s">
        <v>718</v>
      </c>
      <c r="E825" s="823"/>
      <c r="F825" s="823">
        <f t="shared" si="149"/>
        <v>0</v>
      </c>
      <c r="G825" s="823">
        <f t="shared" si="150"/>
        <v>0</v>
      </c>
      <c r="H825" s="823"/>
      <c r="I825" s="823"/>
      <c r="J825" s="823">
        <f t="shared" si="151"/>
        <v>0</v>
      </c>
      <c r="K825" s="823"/>
      <c r="L825" s="823"/>
      <c r="M825" s="823">
        <f t="shared" si="152"/>
        <v>0</v>
      </c>
      <c r="N825" s="823" t="e">
        <f>#REF!+#REF!+K825+H825+F825</f>
        <v>#REF!</v>
      </c>
      <c r="O825" s="823" t="e">
        <f t="shared" si="153"/>
        <v>#REF!</v>
      </c>
      <c r="P825" s="823" t="e">
        <f>Develop!K715</f>
        <v>#REF!</v>
      </c>
      <c r="Q825" s="823" t="e">
        <f t="shared" si="154"/>
        <v>#REF!</v>
      </c>
      <c r="R825" s="823" t="e">
        <f t="shared" si="155"/>
        <v>#REF!</v>
      </c>
      <c r="S825" s="823" t="e">
        <f t="shared" si="156"/>
        <v>#REF!</v>
      </c>
    </row>
    <row r="826" spans="1:19" ht="51" hidden="1" x14ac:dyDescent="0.25">
      <c r="A826" s="820"/>
      <c r="B826" s="821" t="s">
        <v>3135</v>
      </c>
      <c r="C826" s="823">
        <v>325</v>
      </c>
      <c r="D826" s="819" t="s">
        <v>1941</v>
      </c>
      <c r="E826" s="823"/>
      <c r="F826" s="823">
        <f t="shared" si="149"/>
        <v>0</v>
      </c>
      <c r="G826" s="823">
        <f t="shared" si="150"/>
        <v>0</v>
      </c>
      <c r="H826" s="823"/>
      <c r="I826" s="823"/>
      <c r="J826" s="823">
        <f t="shared" si="151"/>
        <v>0</v>
      </c>
      <c r="K826" s="823"/>
      <c r="L826" s="823"/>
      <c r="M826" s="823">
        <f t="shared" si="152"/>
        <v>0</v>
      </c>
      <c r="N826" s="823" t="e">
        <f>#REF!+#REF!+K826+H826+F826</f>
        <v>#REF!</v>
      </c>
      <c r="O826" s="823" t="e">
        <f t="shared" si="153"/>
        <v>#REF!</v>
      </c>
      <c r="P826" s="823" t="e">
        <f>Develop!K716</f>
        <v>#REF!</v>
      </c>
      <c r="Q826" s="823" t="e">
        <f t="shared" si="154"/>
        <v>#REF!</v>
      </c>
      <c r="R826" s="823" t="e">
        <f t="shared" si="155"/>
        <v>#REF!</v>
      </c>
      <c r="S826" s="823" t="e">
        <f t="shared" si="156"/>
        <v>#REF!</v>
      </c>
    </row>
    <row r="827" spans="1:19" hidden="1" x14ac:dyDescent="0.25">
      <c r="A827" s="820"/>
      <c r="B827" s="821" t="s">
        <v>3136</v>
      </c>
      <c r="C827" s="823">
        <v>35</v>
      </c>
      <c r="D827" s="819" t="s">
        <v>1941</v>
      </c>
      <c r="E827" s="823"/>
      <c r="F827" s="823">
        <f t="shared" si="149"/>
        <v>0</v>
      </c>
      <c r="G827" s="823">
        <f t="shared" si="150"/>
        <v>0</v>
      </c>
      <c r="H827" s="823"/>
      <c r="I827" s="823"/>
      <c r="J827" s="823">
        <f t="shared" si="151"/>
        <v>0</v>
      </c>
      <c r="K827" s="823"/>
      <c r="L827" s="823"/>
      <c r="M827" s="823">
        <f t="shared" si="152"/>
        <v>0</v>
      </c>
      <c r="N827" s="823" t="e">
        <f>#REF!+#REF!+K827+H827+F827</f>
        <v>#REF!</v>
      </c>
      <c r="O827" s="823" t="e">
        <f t="shared" si="153"/>
        <v>#REF!</v>
      </c>
      <c r="P827" s="823" t="e">
        <f>Develop!K717</f>
        <v>#REF!</v>
      </c>
      <c r="Q827" s="823" t="e">
        <f t="shared" si="154"/>
        <v>#REF!</v>
      </c>
      <c r="R827" s="823" t="e">
        <f t="shared" si="155"/>
        <v>#REF!</v>
      </c>
      <c r="S827" s="823" t="e">
        <f t="shared" si="156"/>
        <v>#REF!</v>
      </c>
    </row>
    <row r="828" spans="1:19" ht="52.5" hidden="1" x14ac:dyDescent="0.25">
      <c r="A828" s="820"/>
      <c r="B828" s="836" t="s">
        <v>3565</v>
      </c>
      <c r="C828" s="864" t="e">
        <f>#REF!</f>
        <v>#REF!</v>
      </c>
      <c r="D828" s="848" t="s">
        <v>1200</v>
      </c>
      <c r="E828" s="823"/>
      <c r="F828" s="823">
        <f t="shared" si="149"/>
        <v>0</v>
      </c>
      <c r="G828" s="823" t="e">
        <f t="shared" si="150"/>
        <v>#REF!</v>
      </c>
      <c r="H828" s="823"/>
      <c r="I828" s="823"/>
      <c r="J828" s="823" t="e">
        <f t="shared" si="151"/>
        <v>#REF!</v>
      </c>
      <c r="K828" s="823"/>
      <c r="L828" s="823"/>
      <c r="M828" s="823" t="e">
        <f t="shared" si="152"/>
        <v>#REF!</v>
      </c>
      <c r="N828" s="823" t="e">
        <f>#REF!+#REF!+K828+H828+F828</f>
        <v>#REF!</v>
      </c>
      <c r="O828" s="823" t="e">
        <f t="shared" si="153"/>
        <v>#REF!</v>
      </c>
      <c r="P828" s="823" t="e">
        <f>Develop!K718</f>
        <v>#REF!</v>
      </c>
      <c r="Q828" s="823" t="e">
        <f t="shared" si="154"/>
        <v>#REF!</v>
      </c>
      <c r="R828" s="823" t="e">
        <f t="shared" si="155"/>
        <v>#REF!</v>
      </c>
      <c r="S828" s="823" t="e">
        <f t="shared" si="156"/>
        <v>#REF!</v>
      </c>
    </row>
    <row r="829" spans="1:19" ht="52.5" hidden="1" x14ac:dyDescent="0.25">
      <c r="A829" s="820"/>
      <c r="B829" s="836" t="s">
        <v>3566</v>
      </c>
      <c r="C829" s="864" t="e">
        <f>#REF!</f>
        <v>#REF!</v>
      </c>
      <c r="D829" s="848" t="s">
        <v>1200</v>
      </c>
      <c r="E829" s="823"/>
      <c r="F829" s="823">
        <f t="shared" si="149"/>
        <v>0</v>
      </c>
      <c r="G829" s="823" t="e">
        <f t="shared" si="150"/>
        <v>#REF!</v>
      </c>
      <c r="H829" s="823"/>
      <c r="I829" s="823"/>
      <c r="J829" s="823" t="e">
        <f t="shared" si="151"/>
        <v>#REF!</v>
      </c>
      <c r="K829" s="823"/>
      <c r="L829" s="823"/>
      <c r="M829" s="823" t="e">
        <f t="shared" si="152"/>
        <v>#REF!</v>
      </c>
      <c r="N829" s="823" t="e">
        <f>#REF!+#REF!+K829+H829+F829</f>
        <v>#REF!</v>
      </c>
      <c r="O829" s="823" t="e">
        <f t="shared" si="153"/>
        <v>#REF!</v>
      </c>
      <c r="P829" s="823" t="e">
        <f>Develop!K719</f>
        <v>#REF!</v>
      </c>
      <c r="Q829" s="823" t="e">
        <f t="shared" si="154"/>
        <v>#REF!</v>
      </c>
      <c r="R829" s="823" t="e">
        <f t="shared" si="155"/>
        <v>#REF!</v>
      </c>
      <c r="S829" s="823" t="e">
        <f t="shared" si="156"/>
        <v>#REF!</v>
      </c>
    </row>
    <row r="830" spans="1:19" ht="51" hidden="1" x14ac:dyDescent="0.35">
      <c r="A830" s="820"/>
      <c r="B830" s="836" t="s">
        <v>3132</v>
      </c>
      <c r="C830" s="865" t="e">
        <f>#REF!</f>
        <v>#REF!</v>
      </c>
      <c r="D830" s="843" t="s">
        <v>1200</v>
      </c>
      <c r="E830" s="823"/>
      <c r="F830" s="823">
        <f t="shared" ref="F830:F893" si="157">E830*8</f>
        <v>0</v>
      </c>
      <c r="G830" s="823" t="e">
        <f t="shared" ref="G830:G893" si="158">F830*C830</f>
        <v>#REF!</v>
      </c>
      <c r="H830" s="823"/>
      <c r="I830" s="823"/>
      <c r="J830" s="823" t="e">
        <f t="shared" ref="J830:J893" si="159">H830*C830</f>
        <v>#REF!</v>
      </c>
      <c r="K830" s="823"/>
      <c r="L830" s="823"/>
      <c r="M830" s="823" t="e">
        <f t="shared" ref="M830:M893" si="160">K830*C830</f>
        <v>#REF!</v>
      </c>
      <c r="N830" s="823" t="e">
        <f>#REF!+#REF!+K830+H830+F830</f>
        <v>#REF!</v>
      </c>
      <c r="O830" s="823" t="e">
        <f t="shared" ref="O830:O893" si="161">N830*C830</f>
        <v>#REF!</v>
      </c>
      <c r="P830" s="823" t="e">
        <f>Develop!K720</f>
        <v>#REF!</v>
      </c>
      <c r="Q830" s="823" t="e">
        <f t="shared" ref="Q830:Q893" si="162">P830*C830</f>
        <v>#REF!</v>
      </c>
      <c r="R830" s="823" t="e">
        <f t="shared" ref="R830:R893" si="163">N830+P830</f>
        <v>#REF!</v>
      </c>
      <c r="S830" s="823" t="e">
        <f t="shared" si="156"/>
        <v>#REF!</v>
      </c>
    </row>
    <row r="831" spans="1:19" hidden="1" x14ac:dyDescent="0.25">
      <c r="A831" s="913"/>
      <c r="B831" s="914" t="s">
        <v>3100</v>
      </c>
      <c r="C831" s="914" t="e">
        <f>#REF!</f>
        <v>#REF!</v>
      </c>
      <c r="D831" s="916" t="s">
        <v>718</v>
      </c>
      <c r="E831" s="917"/>
      <c r="F831" s="917">
        <f t="shared" si="157"/>
        <v>0</v>
      </c>
      <c r="G831" s="917" t="e">
        <f t="shared" si="158"/>
        <v>#REF!</v>
      </c>
      <c r="H831" s="917"/>
      <c r="I831" s="917"/>
      <c r="J831" s="917" t="e">
        <f t="shared" si="159"/>
        <v>#REF!</v>
      </c>
      <c r="K831" s="917"/>
      <c r="L831" s="917"/>
      <c r="M831" s="917" t="e">
        <f t="shared" si="160"/>
        <v>#REF!</v>
      </c>
      <c r="N831" s="917" t="e">
        <f>#REF!+#REF!+K831+H831+F831</f>
        <v>#REF!</v>
      </c>
      <c r="O831" s="917" t="e">
        <f t="shared" si="161"/>
        <v>#REF!</v>
      </c>
      <c r="P831" s="917" t="e">
        <f>Develop!K721</f>
        <v>#REF!</v>
      </c>
      <c r="Q831" s="917" t="e">
        <f t="shared" si="162"/>
        <v>#REF!</v>
      </c>
      <c r="R831" s="917" t="e">
        <f t="shared" si="163"/>
        <v>#REF!</v>
      </c>
      <c r="S831" s="917" t="e">
        <f t="shared" si="156"/>
        <v>#REF!</v>
      </c>
    </row>
    <row r="832" spans="1:19" ht="90" customHeight="1" x14ac:dyDescent="0.25">
      <c r="A832" s="820"/>
      <c r="B832" s="821" t="s">
        <v>3453</v>
      </c>
      <c r="C832" s="1491">
        <f>[1]Data!$X$1347</f>
        <v>1225.4100000000001</v>
      </c>
      <c r="D832" s="867" t="s">
        <v>1589</v>
      </c>
      <c r="E832" s="954">
        <f>'SI 2 in 1 ALIYAR '!H935</f>
        <v>84.82</v>
      </c>
      <c r="F832" s="954">
        <f>E832</f>
        <v>84.82</v>
      </c>
      <c r="G832" s="954">
        <f>F832*C832</f>
        <v>103939.28</v>
      </c>
      <c r="H832" s="1371">
        <f>'PC 12 IN 1'!H1011</f>
        <v>202.5</v>
      </c>
      <c r="I832" s="1371">
        <f>H832*2</f>
        <v>405</v>
      </c>
      <c r="J832" s="1371">
        <f>I832*C832</f>
        <v>496291.05</v>
      </c>
      <c r="K832" s="960">
        <f>'4 IN 1 PCHC Aliyar'!H914</f>
        <v>77.599999999999994</v>
      </c>
      <c r="L832" s="960">
        <f>K832*3</f>
        <v>232.8</v>
      </c>
      <c r="M832" s="960">
        <f>L832*C832</f>
        <v>285275.45</v>
      </c>
      <c r="N832" s="823">
        <f>F832+I832+L832</f>
        <v>722.62</v>
      </c>
      <c r="O832" s="823">
        <f>N832*C832</f>
        <v>885505.77</v>
      </c>
      <c r="P832" s="823"/>
      <c r="Q832" s="823">
        <f>P832*C832</f>
        <v>0</v>
      </c>
      <c r="R832" s="1390">
        <f>P832+N832</f>
        <v>722.62</v>
      </c>
      <c r="S832" s="823">
        <f>R832*C832</f>
        <v>885505.77</v>
      </c>
    </row>
    <row r="833" spans="1:19" ht="51" hidden="1" x14ac:dyDescent="0.25">
      <c r="A833" s="922" t="s">
        <v>1143</v>
      </c>
      <c r="B833" s="923" t="s">
        <v>1210</v>
      </c>
      <c r="C833" s="924" t="e">
        <f>#REF!</f>
        <v>#REF!</v>
      </c>
      <c r="D833" s="925" t="s">
        <v>1200</v>
      </c>
      <c r="E833" s="926"/>
      <c r="F833" s="926">
        <f t="shared" si="157"/>
        <v>0</v>
      </c>
      <c r="G833" s="926" t="e">
        <f t="shared" si="158"/>
        <v>#REF!</v>
      </c>
      <c r="H833" s="926"/>
      <c r="I833" s="926"/>
      <c r="J833" s="926" t="e">
        <f t="shared" si="159"/>
        <v>#REF!</v>
      </c>
      <c r="K833" s="926"/>
      <c r="L833" s="926"/>
      <c r="M833" s="926" t="e">
        <f t="shared" si="160"/>
        <v>#REF!</v>
      </c>
      <c r="N833" s="926" t="e">
        <f>#REF!+#REF!+K833+H833+F833</f>
        <v>#REF!</v>
      </c>
      <c r="O833" s="926" t="e">
        <f t="shared" si="161"/>
        <v>#REF!</v>
      </c>
      <c r="P833" s="926" t="e">
        <f>Develop!K723</f>
        <v>#REF!</v>
      </c>
      <c r="Q833" s="926" t="e">
        <f t="shared" si="162"/>
        <v>#REF!</v>
      </c>
      <c r="R833" s="926" t="e">
        <f t="shared" si="163"/>
        <v>#REF!</v>
      </c>
      <c r="S833" s="926" t="e">
        <f t="shared" ref="S833:S896" si="164">R833*C833</f>
        <v>#REF!</v>
      </c>
    </row>
    <row r="834" spans="1:19" ht="69.95" customHeight="1" x14ac:dyDescent="0.25">
      <c r="A834" s="820"/>
      <c r="B834" s="826" t="s">
        <v>3226</v>
      </c>
      <c r="C834" s="1488"/>
      <c r="D834" s="867"/>
      <c r="E834" s="954"/>
      <c r="F834" s="954">
        <f t="shared" ref="F834:F845" si="165">E834</f>
        <v>0</v>
      </c>
      <c r="G834" s="954">
        <f t="shared" si="158"/>
        <v>0</v>
      </c>
      <c r="H834" s="1371"/>
      <c r="I834" s="1371">
        <f t="shared" ref="I834:I845" si="166">H834*2</f>
        <v>0</v>
      </c>
      <c r="J834" s="1371">
        <f t="shared" ref="J834:J845" si="167">I834*C834</f>
        <v>0</v>
      </c>
      <c r="K834" s="960"/>
      <c r="L834" s="960">
        <f t="shared" ref="L834:L845" si="168">K834*3</f>
        <v>0</v>
      </c>
      <c r="M834" s="960">
        <f t="shared" ref="M834:M845" si="169">L834*C834</f>
        <v>0</v>
      </c>
      <c r="N834" s="823">
        <f t="shared" ref="N834:N845" si="170">F834+I834+L834</f>
        <v>0</v>
      </c>
      <c r="O834" s="823">
        <f t="shared" si="161"/>
        <v>0</v>
      </c>
      <c r="P834" s="823"/>
      <c r="Q834" s="823">
        <f t="shared" si="162"/>
        <v>0</v>
      </c>
      <c r="R834" s="1390">
        <f t="shared" ref="R834:R845" si="171">P834+N834</f>
        <v>0</v>
      </c>
      <c r="S834" s="823">
        <f t="shared" si="164"/>
        <v>0</v>
      </c>
    </row>
    <row r="835" spans="1:19" ht="39.950000000000003" customHeight="1" x14ac:dyDescent="0.25">
      <c r="A835" s="820"/>
      <c r="B835" s="821" t="s">
        <v>3227</v>
      </c>
      <c r="C835" s="1542">
        <f>[1]Data!$K$3677</f>
        <v>332.96</v>
      </c>
      <c r="D835" s="867" t="s">
        <v>718</v>
      </c>
      <c r="E835" s="954">
        <f>'SI 2 in 1 ALIYAR '!H673</f>
        <v>20</v>
      </c>
      <c r="F835" s="954">
        <f t="shared" si="165"/>
        <v>20</v>
      </c>
      <c r="G835" s="954">
        <f t="shared" si="158"/>
        <v>6659.2</v>
      </c>
      <c r="H835" s="1371">
        <f>'PC 12 IN 1'!H1013</f>
        <v>60</v>
      </c>
      <c r="I835" s="1371">
        <f t="shared" si="166"/>
        <v>120</v>
      </c>
      <c r="J835" s="1371">
        <f t="shared" si="167"/>
        <v>39955.199999999997</v>
      </c>
      <c r="K835" s="960">
        <f>'4 IN 1 PCHC Aliyar'!H706</f>
        <v>15</v>
      </c>
      <c r="L835" s="960">
        <f t="shared" si="168"/>
        <v>45</v>
      </c>
      <c r="M835" s="960">
        <f t="shared" si="169"/>
        <v>14983.2</v>
      </c>
      <c r="N835" s="823">
        <f t="shared" si="170"/>
        <v>185</v>
      </c>
      <c r="O835" s="823">
        <f t="shared" si="161"/>
        <v>61597.599999999999</v>
      </c>
      <c r="P835" s="823"/>
      <c r="Q835" s="823">
        <f t="shared" si="162"/>
        <v>0</v>
      </c>
      <c r="R835" s="1390">
        <f t="shared" si="171"/>
        <v>185</v>
      </c>
      <c r="S835" s="823">
        <f t="shared" si="164"/>
        <v>61597.599999999999</v>
      </c>
    </row>
    <row r="836" spans="1:19" ht="39.950000000000003" customHeight="1" x14ac:dyDescent="0.25">
      <c r="A836" s="820"/>
      <c r="B836" s="821" t="s">
        <v>3356</v>
      </c>
      <c r="C836" s="1491">
        <f>[1]Data!$K$3697</f>
        <v>548.4</v>
      </c>
      <c r="D836" s="867" t="s">
        <v>718</v>
      </c>
      <c r="E836" s="954">
        <f>'SI 2 in 1 ALIYAR '!H674</f>
        <v>25</v>
      </c>
      <c r="F836" s="954">
        <f t="shared" si="165"/>
        <v>25</v>
      </c>
      <c r="G836" s="954">
        <f t="shared" si="158"/>
        <v>13710</v>
      </c>
      <c r="H836" s="1371">
        <f>'PC 12 IN 1'!H1014</f>
        <v>60</v>
      </c>
      <c r="I836" s="1371">
        <f t="shared" si="166"/>
        <v>120</v>
      </c>
      <c r="J836" s="1371">
        <f t="shared" si="167"/>
        <v>65808</v>
      </c>
      <c r="K836" s="960">
        <f>'4 IN 1 PCHC Aliyar'!H707</f>
        <v>8</v>
      </c>
      <c r="L836" s="960">
        <f t="shared" si="168"/>
        <v>24</v>
      </c>
      <c r="M836" s="960">
        <f t="shared" si="169"/>
        <v>13161.6</v>
      </c>
      <c r="N836" s="823">
        <f t="shared" si="170"/>
        <v>169</v>
      </c>
      <c r="O836" s="823">
        <f t="shared" si="161"/>
        <v>92679.6</v>
      </c>
      <c r="P836" s="823"/>
      <c r="Q836" s="823">
        <f t="shared" si="162"/>
        <v>0</v>
      </c>
      <c r="R836" s="1390">
        <f t="shared" si="171"/>
        <v>169</v>
      </c>
      <c r="S836" s="823">
        <f t="shared" si="164"/>
        <v>92679.6</v>
      </c>
    </row>
    <row r="837" spans="1:19" ht="72.75" customHeight="1" x14ac:dyDescent="0.25">
      <c r="A837" s="820"/>
      <c r="B837" s="826" t="s">
        <v>5456</v>
      </c>
      <c r="C837" s="1491"/>
      <c r="D837" s="867"/>
      <c r="E837" s="954"/>
      <c r="F837" s="954">
        <f t="shared" si="165"/>
        <v>0</v>
      </c>
      <c r="G837" s="954">
        <f t="shared" si="158"/>
        <v>0</v>
      </c>
      <c r="H837" s="1371"/>
      <c r="I837" s="1371">
        <f t="shared" si="166"/>
        <v>0</v>
      </c>
      <c r="J837" s="1371">
        <f t="shared" si="167"/>
        <v>0</v>
      </c>
      <c r="K837" s="960"/>
      <c r="L837" s="960">
        <f t="shared" si="168"/>
        <v>0</v>
      </c>
      <c r="M837" s="960">
        <f t="shared" si="169"/>
        <v>0</v>
      </c>
      <c r="N837" s="823">
        <f t="shared" si="170"/>
        <v>0</v>
      </c>
      <c r="O837" s="823">
        <f t="shared" si="161"/>
        <v>0</v>
      </c>
      <c r="P837" s="823"/>
      <c r="Q837" s="823">
        <f t="shared" si="162"/>
        <v>0</v>
      </c>
      <c r="R837" s="1390">
        <f t="shared" si="171"/>
        <v>0</v>
      </c>
      <c r="S837" s="823">
        <f t="shared" si="164"/>
        <v>0</v>
      </c>
    </row>
    <row r="838" spans="1:19" ht="69.95" customHeight="1" x14ac:dyDescent="0.25">
      <c r="A838" s="1358"/>
      <c r="B838" s="821" t="s">
        <v>5455</v>
      </c>
      <c r="C838" s="1491">
        <v>156</v>
      </c>
      <c r="D838" s="867" t="s">
        <v>1200</v>
      </c>
      <c r="E838" s="954"/>
      <c r="F838" s="954">
        <f t="shared" si="165"/>
        <v>0</v>
      </c>
      <c r="G838" s="954">
        <f t="shared" si="158"/>
        <v>0</v>
      </c>
      <c r="H838" s="1371">
        <f>'PC 12 IN 1'!H1016</f>
        <v>6</v>
      </c>
      <c r="I838" s="1371">
        <f t="shared" si="166"/>
        <v>12</v>
      </c>
      <c r="J838" s="1371">
        <f t="shared" si="167"/>
        <v>1872</v>
      </c>
      <c r="K838" s="960"/>
      <c r="L838" s="960">
        <f t="shared" si="168"/>
        <v>0</v>
      </c>
      <c r="M838" s="960">
        <f t="shared" si="169"/>
        <v>0</v>
      </c>
      <c r="N838" s="823">
        <f t="shared" si="170"/>
        <v>12</v>
      </c>
      <c r="O838" s="823">
        <f t="shared" si="161"/>
        <v>1872</v>
      </c>
      <c r="P838" s="823"/>
      <c r="Q838" s="823">
        <f t="shared" si="162"/>
        <v>0</v>
      </c>
      <c r="R838" s="1390">
        <f t="shared" si="171"/>
        <v>12</v>
      </c>
      <c r="S838" s="823">
        <f t="shared" si="164"/>
        <v>1872</v>
      </c>
    </row>
    <row r="839" spans="1:19" ht="69.95" customHeight="1" x14ac:dyDescent="0.25">
      <c r="A839" s="1358"/>
      <c r="B839" s="836" t="s">
        <v>5454</v>
      </c>
      <c r="C839" s="1491">
        <v>497</v>
      </c>
      <c r="D839" s="867" t="s">
        <v>1200</v>
      </c>
      <c r="E839" s="954">
        <f>'SI 2 in 1 ALIYAR '!H676</f>
        <v>4</v>
      </c>
      <c r="F839" s="954">
        <f t="shared" si="165"/>
        <v>4</v>
      </c>
      <c r="G839" s="954">
        <f t="shared" si="158"/>
        <v>1988</v>
      </c>
      <c r="H839" s="1371">
        <f>'PC 12 IN 1'!H1017</f>
        <v>6</v>
      </c>
      <c r="I839" s="1371">
        <f t="shared" si="166"/>
        <v>12</v>
      </c>
      <c r="J839" s="1371">
        <f t="shared" si="167"/>
        <v>5964</v>
      </c>
      <c r="K839" s="960">
        <f>'4 IN 1 PCHC Aliyar'!H709</f>
        <v>2</v>
      </c>
      <c r="L839" s="960">
        <f t="shared" si="168"/>
        <v>6</v>
      </c>
      <c r="M839" s="960">
        <f t="shared" si="169"/>
        <v>2982</v>
      </c>
      <c r="N839" s="823">
        <f t="shared" si="170"/>
        <v>22</v>
      </c>
      <c r="O839" s="823">
        <f t="shared" si="161"/>
        <v>10934</v>
      </c>
      <c r="P839" s="823"/>
      <c r="Q839" s="823">
        <f t="shared" si="162"/>
        <v>0</v>
      </c>
      <c r="R839" s="1390">
        <f t="shared" si="171"/>
        <v>22</v>
      </c>
      <c r="S839" s="823">
        <f t="shared" si="164"/>
        <v>10934</v>
      </c>
    </row>
    <row r="840" spans="1:19" ht="36.75" customHeight="1" x14ac:dyDescent="0.25">
      <c r="A840" s="1358"/>
      <c r="B840" s="826" t="s">
        <v>5453</v>
      </c>
      <c r="C840" s="1491"/>
      <c r="D840" s="867"/>
      <c r="E840" s="954"/>
      <c r="F840" s="954">
        <f t="shared" si="165"/>
        <v>0</v>
      </c>
      <c r="G840" s="954">
        <f t="shared" si="158"/>
        <v>0</v>
      </c>
      <c r="H840" s="1371"/>
      <c r="I840" s="1371">
        <f t="shared" si="166"/>
        <v>0</v>
      </c>
      <c r="J840" s="1371">
        <f t="shared" si="167"/>
        <v>0</v>
      </c>
      <c r="K840" s="960"/>
      <c r="L840" s="960">
        <f t="shared" si="168"/>
        <v>0</v>
      </c>
      <c r="M840" s="960">
        <f t="shared" si="169"/>
        <v>0</v>
      </c>
      <c r="N840" s="823">
        <f t="shared" si="170"/>
        <v>0</v>
      </c>
      <c r="O840" s="823">
        <f t="shared" si="161"/>
        <v>0</v>
      </c>
      <c r="P840" s="823"/>
      <c r="Q840" s="823">
        <f t="shared" si="162"/>
        <v>0</v>
      </c>
      <c r="R840" s="1390">
        <f t="shared" si="171"/>
        <v>0</v>
      </c>
      <c r="S840" s="823">
        <f t="shared" si="164"/>
        <v>0</v>
      </c>
    </row>
    <row r="841" spans="1:19" ht="69.95" customHeight="1" x14ac:dyDescent="0.25">
      <c r="A841" s="1358"/>
      <c r="B841" s="821" t="s">
        <v>5452</v>
      </c>
      <c r="C841" s="1491">
        <v>237</v>
      </c>
      <c r="D841" s="867" t="s">
        <v>1200</v>
      </c>
      <c r="E841" s="954"/>
      <c r="F841" s="954">
        <f t="shared" si="165"/>
        <v>0</v>
      </c>
      <c r="G841" s="954">
        <f t="shared" si="158"/>
        <v>0</v>
      </c>
      <c r="H841" s="1371">
        <f>'PC 12 IN 1'!H1019</f>
        <v>6</v>
      </c>
      <c r="I841" s="1371">
        <f t="shared" si="166"/>
        <v>12</v>
      </c>
      <c r="J841" s="1371">
        <f t="shared" si="167"/>
        <v>2844</v>
      </c>
      <c r="K841" s="960"/>
      <c r="L841" s="960">
        <f t="shared" si="168"/>
        <v>0</v>
      </c>
      <c r="M841" s="960">
        <f t="shared" si="169"/>
        <v>0</v>
      </c>
      <c r="N841" s="823">
        <f t="shared" si="170"/>
        <v>12</v>
      </c>
      <c r="O841" s="823">
        <f t="shared" si="161"/>
        <v>2844</v>
      </c>
      <c r="P841" s="823"/>
      <c r="Q841" s="823">
        <f t="shared" si="162"/>
        <v>0</v>
      </c>
      <c r="R841" s="1390">
        <f t="shared" si="171"/>
        <v>12</v>
      </c>
      <c r="S841" s="823">
        <f t="shared" si="164"/>
        <v>2844</v>
      </c>
    </row>
    <row r="842" spans="1:19" ht="69.95" customHeight="1" x14ac:dyDescent="0.25">
      <c r="A842" s="1358"/>
      <c r="B842" s="866" t="s">
        <v>5451</v>
      </c>
      <c r="C842" s="1491">
        <v>434</v>
      </c>
      <c r="D842" s="867" t="s">
        <v>1200</v>
      </c>
      <c r="E842" s="954">
        <f>'SI 2 in 1 ALIYAR '!H678</f>
        <v>2</v>
      </c>
      <c r="F842" s="954">
        <f t="shared" si="165"/>
        <v>2</v>
      </c>
      <c r="G842" s="954">
        <f t="shared" si="158"/>
        <v>868</v>
      </c>
      <c r="H842" s="1371">
        <f>'PC 12 IN 1'!H1020</f>
        <v>6</v>
      </c>
      <c r="I842" s="1371">
        <f t="shared" si="166"/>
        <v>12</v>
      </c>
      <c r="J842" s="1371">
        <f t="shared" si="167"/>
        <v>5208</v>
      </c>
      <c r="K842" s="960">
        <f>'4 IN 1 PCHC Aliyar'!H711</f>
        <v>1</v>
      </c>
      <c r="L842" s="960">
        <f t="shared" si="168"/>
        <v>3</v>
      </c>
      <c r="M842" s="960">
        <f t="shared" si="169"/>
        <v>1302</v>
      </c>
      <c r="N842" s="823">
        <f t="shared" si="170"/>
        <v>17</v>
      </c>
      <c r="O842" s="823">
        <f t="shared" si="161"/>
        <v>7378</v>
      </c>
      <c r="P842" s="823"/>
      <c r="Q842" s="823">
        <f t="shared" si="162"/>
        <v>0</v>
      </c>
      <c r="R842" s="1390">
        <f t="shared" si="171"/>
        <v>17</v>
      </c>
      <c r="S842" s="823">
        <f t="shared" si="164"/>
        <v>7378</v>
      </c>
    </row>
    <row r="843" spans="1:19" ht="105" customHeight="1" x14ac:dyDescent="0.25">
      <c r="A843" s="820"/>
      <c r="B843" s="821" t="s">
        <v>3479</v>
      </c>
      <c r="C843" s="1491">
        <f>[1]Data!$R$1978</f>
        <v>2864.01</v>
      </c>
      <c r="D843" s="867" t="s">
        <v>1200</v>
      </c>
      <c r="E843" s="954">
        <f>'SI 2 in 1 ALIYAR '!H970</f>
        <v>1</v>
      </c>
      <c r="F843" s="954">
        <f t="shared" si="165"/>
        <v>1</v>
      </c>
      <c r="G843" s="954">
        <f t="shared" si="158"/>
        <v>2864.01</v>
      </c>
      <c r="H843" s="1371">
        <f>'PC 12 IN 1'!H1021</f>
        <v>3</v>
      </c>
      <c r="I843" s="1371">
        <f t="shared" si="166"/>
        <v>6</v>
      </c>
      <c r="J843" s="1371">
        <f t="shared" si="167"/>
        <v>17184.060000000001</v>
      </c>
      <c r="K843" s="960">
        <f>'4 IN 1 PCHC Aliyar'!H947</f>
        <v>1</v>
      </c>
      <c r="L843" s="960">
        <f t="shared" si="168"/>
        <v>3</v>
      </c>
      <c r="M843" s="960">
        <f t="shared" si="169"/>
        <v>8592.0300000000007</v>
      </c>
      <c r="N843" s="823">
        <f t="shared" si="170"/>
        <v>10</v>
      </c>
      <c r="O843" s="823">
        <f t="shared" si="161"/>
        <v>28640.1</v>
      </c>
      <c r="P843" s="823"/>
      <c r="Q843" s="823">
        <f t="shared" si="162"/>
        <v>0</v>
      </c>
      <c r="R843" s="1390">
        <f t="shared" si="171"/>
        <v>10</v>
      </c>
      <c r="S843" s="823">
        <f t="shared" si="164"/>
        <v>28640.1</v>
      </c>
    </row>
    <row r="844" spans="1:19" ht="94.5" customHeight="1" x14ac:dyDescent="0.25">
      <c r="A844" s="820"/>
      <c r="B844" s="821" t="s">
        <v>3480</v>
      </c>
      <c r="C844" s="1491">
        <f>[1]Data!$R$1999</f>
        <v>4622.26</v>
      </c>
      <c r="D844" s="867" t="s">
        <v>1200</v>
      </c>
      <c r="E844" s="954">
        <f>'SI 2 in 1 ALIYAR '!H971</f>
        <v>1</v>
      </c>
      <c r="F844" s="954">
        <f t="shared" si="165"/>
        <v>1</v>
      </c>
      <c r="G844" s="954">
        <f t="shared" si="158"/>
        <v>4622.26</v>
      </c>
      <c r="H844" s="1371">
        <f>'PC 12 IN 1'!H1022</f>
        <v>9</v>
      </c>
      <c r="I844" s="1371">
        <f t="shared" si="166"/>
        <v>18</v>
      </c>
      <c r="J844" s="1371">
        <f t="shared" si="167"/>
        <v>83200.679999999993</v>
      </c>
      <c r="K844" s="960">
        <f>'4 IN 1 PCHC Aliyar'!H948</f>
        <v>3</v>
      </c>
      <c r="L844" s="960">
        <f t="shared" si="168"/>
        <v>9</v>
      </c>
      <c r="M844" s="960">
        <f t="shared" si="169"/>
        <v>41600.339999999997</v>
      </c>
      <c r="N844" s="823">
        <f t="shared" si="170"/>
        <v>28</v>
      </c>
      <c r="O844" s="823">
        <f t="shared" si="161"/>
        <v>129423.28</v>
      </c>
      <c r="P844" s="823"/>
      <c r="Q844" s="823">
        <f t="shared" si="162"/>
        <v>0</v>
      </c>
      <c r="R844" s="1390">
        <f t="shared" si="171"/>
        <v>28</v>
      </c>
      <c r="S844" s="823">
        <f t="shared" si="164"/>
        <v>129423.28</v>
      </c>
    </row>
    <row r="845" spans="1:19" ht="69" customHeight="1" x14ac:dyDescent="0.25">
      <c r="A845" s="820"/>
      <c r="B845" s="821" t="s">
        <v>3481</v>
      </c>
      <c r="C845" s="1491">
        <f>[1]Data!$R$2018</f>
        <v>6100.3</v>
      </c>
      <c r="D845" s="867" t="s">
        <v>1200</v>
      </c>
      <c r="E845" s="954">
        <f>'SI 2 in 1 ALIYAR '!H665</f>
        <v>2</v>
      </c>
      <c r="F845" s="954">
        <f t="shared" si="165"/>
        <v>2</v>
      </c>
      <c r="G845" s="954">
        <f t="shared" si="158"/>
        <v>12200.6</v>
      </c>
      <c r="H845" s="1371">
        <f>'PC 12 IN 1'!H1023</f>
        <v>12</v>
      </c>
      <c r="I845" s="1371">
        <f t="shared" si="166"/>
        <v>24</v>
      </c>
      <c r="J845" s="1371">
        <f t="shared" si="167"/>
        <v>146407.20000000001</v>
      </c>
      <c r="K845" s="960">
        <f>'4 IN 1 PCHC Aliyar'!H701</f>
        <v>4</v>
      </c>
      <c r="L845" s="960">
        <f t="shared" si="168"/>
        <v>12</v>
      </c>
      <c r="M845" s="960">
        <f t="shared" si="169"/>
        <v>73203.600000000006</v>
      </c>
      <c r="N845" s="823">
        <f t="shared" si="170"/>
        <v>38</v>
      </c>
      <c r="O845" s="823">
        <f t="shared" si="161"/>
        <v>231811.4</v>
      </c>
      <c r="P845" s="823"/>
      <c r="Q845" s="823">
        <f t="shared" si="162"/>
        <v>0</v>
      </c>
      <c r="R845" s="1390">
        <f t="shared" si="171"/>
        <v>38</v>
      </c>
      <c r="S845" s="823">
        <f t="shared" si="164"/>
        <v>231811.4</v>
      </c>
    </row>
    <row r="846" spans="1:19" ht="26.25" hidden="1" x14ac:dyDescent="0.25">
      <c r="A846" s="892"/>
      <c r="B846" s="898" t="s">
        <v>3224</v>
      </c>
      <c r="C846" s="910"/>
      <c r="D846" s="895"/>
      <c r="E846" s="896"/>
      <c r="F846" s="896">
        <f t="shared" si="157"/>
        <v>0</v>
      </c>
      <c r="G846" s="896">
        <f t="shared" si="158"/>
        <v>0</v>
      </c>
      <c r="H846" s="896"/>
      <c r="I846" s="896"/>
      <c r="J846" s="896">
        <f t="shared" si="159"/>
        <v>0</v>
      </c>
      <c r="K846" s="896"/>
      <c r="L846" s="896"/>
      <c r="M846" s="896">
        <f t="shared" si="160"/>
        <v>0</v>
      </c>
      <c r="N846" s="896" t="e">
        <f>#REF!+#REF!+K846+H846+F846</f>
        <v>#REF!</v>
      </c>
      <c r="O846" s="896" t="e">
        <f t="shared" si="161"/>
        <v>#REF!</v>
      </c>
      <c r="P846" s="896" t="e">
        <f>Develop!K736</f>
        <v>#REF!</v>
      </c>
      <c r="Q846" s="896" t="e">
        <f t="shared" si="162"/>
        <v>#REF!</v>
      </c>
      <c r="R846" s="896" t="e">
        <f t="shared" si="163"/>
        <v>#REF!</v>
      </c>
      <c r="S846" s="896" t="e">
        <f t="shared" si="164"/>
        <v>#REF!</v>
      </c>
    </row>
    <row r="847" spans="1:19" ht="26.25" hidden="1" x14ac:dyDescent="0.25">
      <c r="A847" s="820"/>
      <c r="B847" s="821" t="s">
        <v>3231</v>
      </c>
      <c r="C847" s="859">
        <f>'[4]doors &amp; windows'!$F$979</f>
        <v>2729.44</v>
      </c>
      <c r="D847" s="819" t="s">
        <v>1941</v>
      </c>
      <c r="E847" s="823"/>
      <c r="F847" s="823">
        <f t="shared" si="157"/>
        <v>0</v>
      </c>
      <c r="G847" s="823">
        <f t="shared" si="158"/>
        <v>0</v>
      </c>
      <c r="H847" s="823"/>
      <c r="I847" s="823"/>
      <c r="J847" s="823">
        <f t="shared" si="159"/>
        <v>0</v>
      </c>
      <c r="K847" s="823"/>
      <c r="L847" s="823"/>
      <c r="M847" s="823">
        <f t="shared" si="160"/>
        <v>0</v>
      </c>
      <c r="N847" s="823" t="e">
        <f>#REF!+#REF!+K847+H847+F847</f>
        <v>#REF!</v>
      </c>
      <c r="O847" s="823" t="e">
        <f t="shared" si="161"/>
        <v>#REF!</v>
      </c>
      <c r="P847" s="823" t="e">
        <f>Develop!K737</f>
        <v>#REF!</v>
      </c>
      <c r="Q847" s="823" t="e">
        <f t="shared" si="162"/>
        <v>#REF!</v>
      </c>
      <c r="R847" s="823" t="e">
        <f t="shared" si="163"/>
        <v>#REF!</v>
      </c>
      <c r="S847" s="823" t="e">
        <f t="shared" si="164"/>
        <v>#REF!</v>
      </c>
    </row>
    <row r="848" spans="1:19" hidden="1" x14ac:dyDescent="0.25">
      <c r="A848" s="820"/>
      <c r="B848" s="821" t="s">
        <v>3232</v>
      </c>
      <c r="C848" s="846">
        <f>'[4]doors &amp; windows'!$F$942</f>
        <v>3025.63</v>
      </c>
      <c r="D848" s="819" t="s">
        <v>1941</v>
      </c>
      <c r="E848" s="823"/>
      <c r="F848" s="823">
        <f t="shared" si="157"/>
        <v>0</v>
      </c>
      <c r="G848" s="823">
        <f t="shared" si="158"/>
        <v>0</v>
      </c>
      <c r="H848" s="823"/>
      <c r="I848" s="823"/>
      <c r="J848" s="823">
        <f t="shared" si="159"/>
        <v>0</v>
      </c>
      <c r="K848" s="823"/>
      <c r="L848" s="823"/>
      <c r="M848" s="823">
        <f t="shared" si="160"/>
        <v>0</v>
      </c>
      <c r="N848" s="823" t="e">
        <f>#REF!+#REF!+K848+H848+F848</f>
        <v>#REF!</v>
      </c>
      <c r="O848" s="823" t="e">
        <f t="shared" si="161"/>
        <v>#REF!</v>
      </c>
      <c r="P848" s="823" t="e">
        <f>Develop!K738</f>
        <v>#REF!</v>
      </c>
      <c r="Q848" s="823" t="e">
        <f t="shared" si="162"/>
        <v>#REF!</v>
      </c>
      <c r="R848" s="823" t="e">
        <f t="shared" si="163"/>
        <v>#REF!</v>
      </c>
      <c r="S848" s="823" t="e">
        <f t="shared" si="164"/>
        <v>#REF!</v>
      </c>
    </row>
    <row r="849" spans="1:19" hidden="1" x14ac:dyDescent="0.25">
      <c r="A849" s="820"/>
      <c r="B849" s="821" t="s">
        <v>3233</v>
      </c>
      <c r="C849" s="846">
        <f>'[4]doors &amp; windows'!$F$1014</f>
        <v>3025.63</v>
      </c>
      <c r="D849" s="819" t="s">
        <v>1941</v>
      </c>
      <c r="E849" s="823"/>
      <c r="F849" s="823">
        <f t="shared" si="157"/>
        <v>0</v>
      </c>
      <c r="G849" s="823">
        <f t="shared" si="158"/>
        <v>0</v>
      </c>
      <c r="H849" s="823"/>
      <c r="I849" s="823"/>
      <c r="J849" s="823">
        <f t="shared" si="159"/>
        <v>0</v>
      </c>
      <c r="K849" s="823"/>
      <c r="L849" s="823"/>
      <c r="M849" s="823">
        <f t="shared" si="160"/>
        <v>0</v>
      </c>
      <c r="N849" s="823" t="e">
        <f>#REF!+#REF!+K849+H849+F849</f>
        <v>#REF!</v>
      </c>
      <c r="O849" s="823" t="e">
        <f t="shared" si="161"/>
        <v>#REF!</v>
      </c>
      <c r="P849" s="823" t="e">
        <f>Develop!K739</f>
        <v>#REF!</v>
      </c>
      <c r="Q849" s="823" t="e">
        <f t="shared" si="162"/>
        <v>#REF!</v>
      </c>
      <c r="R849" s="823" t="e">
        <f t="shared" si="163"/>
        <v>#REF!</v>
      </c>
      <c r="S849" s="823" t="e">
        <f t="shared" si="164"/>
        <v>#REF!</v>
      </c>
    </row>
    <row r="850" spans="1:19" hidden="1" x14ac:dyDescent="0.25">
      <c r="A850" s="820"/>
      <c r="B850" s="821" t="s">
        <v>3234</v>
      </c>
      <c r="C850" s="846">
        <f>'[4]doors &amp; windows'!$F$1050</f>
        <v>3553.61</v>
      </c>
      <c r="D850" s="819" t="s">
        <v>1941</v>
      </c>
      <c r="E850" s="823"/>
      <c r="F850" s="823">
        <f t="shared" si="157"/>
        <v>0</v>
      </c>
      <c r="G850" s="823">
        <f t="shared" si="158"/>
        <v>0</v>
      </c>
      <c r="H850" s="823"/>
      <c r="I850" s="823"/>
      <c r="J850" s="823">
        <f t="shared" si="159"/>
        <v>0</v>
      </c>
      <c r="K850" s="823"/>
      <c r="L850" s="823"/>
      <c r="M850" s="823">
        <f t="shared" si="160"/>
        <v>0</v>
      </c>
      <c r="N850" s="823" t="e">
        <f>#REF!+#REF!+K850+H850+F850</f>
        <v>#REF!</v>
      </c>
      <c r="O850" s="823" t="e">
        <f t="shared" si="161"/>
        <v>#REF!</v>
      </c>
      <c r="P850" s="823" t="e">
        <f>Develop!K740</f>
        <v>#REF!</v>
      </c>
      <c r="Q850" s="823" t="e">
        <f t="shared" si="162"/>
        <v>#REF!</v>
      </c>
      <c r="R850" s="823" t="e">
        <f t="shared" si="163"/>
        <v>#REF!</v>
      </c>
      <c r="S850" s="823" t="e">
        <f t="shared" si="164"/>
        <v>#REF!</v>
      </c>
    </row>
    <row r="851" spans="1:19" hidden="1" x14ac:dyDescent="0.25">
      <c r="A851" s="820"/>
      <c r="B851" s="821" t="s">
        <v>3502</v>
      </c>
      <c r="C851" s="846" t="e">
        <f>#REF!</f>
        <v>#REF!</v>
      </c>
      <c r="D851" s="819" t="s">
        <v>1941</v>
      </c>
      <c r="E851" s="823"/>
      <c r="F851" s="823">
        <f t="shared" si="157"/>
        <v>0</v>
      </c>
      <c r="G851" s="823" t="e">
        <f t="shared" si="158"/>
        <v>#REF!</v>
      </c>
      <c r="H851" s="823"/>
      <c r="I851" s="823"/>
      <c r="J851" s="823" t="e">
        <f t="shared" si="159"/>
        <v>#REF!</v>
      </c>
      <c r="K851" s="823"/>
      <c r="L851" s="823"/>
      <c r="M851" s="823" t="e">
        <f t="shared" si="160"/>
        <v>#REF!</v>
      </c>
      <c r="N851" s="823" t="e">
        <f>#REF!+#REF!+K851+H851+F851</f>
        <v>#REF!</v>
      </c>
      <c r="O851" s="823" t="e">
        <f t="shared" si="161"/>
        <v>#REF!</v>
      </c>
      <c r="P851" s="823" t="e">
        <f>Develop!K741</f>
        <v>#REF!</v>
      </c>
      <c r="Q851" s="823" t="e">
        <f t="shared" si="162"/>
        <v>#REF!</v>
      </c>
      <c r="R851" s="823" t="e">
        <f t="shared" si="163"/>
        <v>#REF!</v>
      </c>
      <c r="S851" s="823" t="e">
        <f t="shared" si="164"/>
        <v>#REF!</v>
      </c>
    </row>
    <row r="852" spans="1:19" ht="157.5" hidden="1" x14ac:dyDescent="0.25">
      <c r="A852" s="820"/>
      <c r="B852" s="826" t="s">
        <v>3285</v>
      </c>
      <c r="C852" s="846"/>
      <c r="D852" s="851"/>
      <c r="E852" s="823"/>
      <c r="F852" s="823">
        <f t="shared" si="157"/>
        <v>0</v>
      </c>
      <c r="G852" s="823">
        <f t="shared" si="158"/>
        <v>0</v>
      </c>
      <c r="H852" s="823"/>
      <c r="I852" s="823"/>
      <c r="J852" s="823">
        <f t="shared" si="159"/>
        <v>0</v>
      </c>
      <c r="K852" s="823"/>
      <c r="L852" s="823"/>
      <c r="M852" s="823">
        <f t="shared" si="160"/>
        <v>0</v>
      </c>
      <c r="N852" s="823" t="e">
        <f>#REF!+#REF!+K852+H852+F852</f>
        <v>#REF!</v>
      </c>
      <c r="O852" s="823" t="e">
        <f t="shared" si="161"/>
        <v>#REF!</v>
      </c>
      <c r="P852" s="823" t="e">
        <f>Develop!K742</f>
        <v>#REF!</v>
      </c>
      <c r="Q852" s="823" t="e">
        <f t="shared" si="162"/>
        <v>#REF!</v>
      </c>
      <c r="R852" s="823" t="e">
        <f t="shared" si="163"/>
        <v>#REF!</v>
      </c>
      <c r="S852" s="823" t="e">
        <f t="shared" si="164"/>
        <v>#REF!</v>
      </c>
    </row>
    <row r="853" spans="1:19" hidden="1" x14ac:dyDescent="0.25">
      <c r="A853" s="820"/>
      <c r="B853" s="821" t="s">
        <v>1820</v>
      </c>
      <c r="C853" s="846" t="e">
        <f>'  Coastal  Elec.Data '!K2860</f>
        <v>#REF!</v>
      </c>
      <c r="D853" s="849" t="s">
        <v>1200</v>
      </c>
      <c r="E853" s="823"/>
      <c r="F853" s="823">
        <f t="shared" si="157"/>
        <v>0</v>
      </c>
      <c r="G853" s="823" t="e">
        <f t="shared" si="158"/>
        <v>#REF!</v>
      </c>
      <c r="H853" s="823"/>
      <c r="I853" s="823"/>
      <c r="J853" s="823" t="e">
        <f t="shared" si="159"/>
        <v>#REF!</v>
      </c>
      <c r="K853" s="823"/>
      <c r="L853" s="823"/>
      <c r="M853" s="823" t="e">
        <f t="shared" si="160"/>
        <v>#REF!</v>
      </c>
      <c r="N853" s="823" t="e">
        <f>#REF!+#REF!+K853+H853+F853</f>
        <v>#REF!</v>
      </c>
      <c r="O853" s="823" t="e">
        <f t="shared" si="161"/>
        <v>#REF!</v>
      </c>
      <c r="P853" s="823" t="e">
        <f>Develop!K743</f>
        <v>#REF!</v>
      </c>
      <c r="Q853" s="823" t="e">
        <f t="shared" si="162"/>
        <v>#REF!</v>
      </c>
      <c r="R853" s="823" t="e">
        <f t="shared" si="163"/>
        <v>#REF!</v>
      </c>
      <c r="S853" s="823" t="e">
        <f t="shared" si="164"/>
        <v>#REF!</v>
      </c>
    </row>
    <row r="854" spans="1:19" hidden="1" x14ac:dyDescent="0.25">
      <c r="A854" s="820"/>
      <c r="B854" s="821" t="s">
        <v>1098</v>
      </c>
      <c r="C854" s="846" t="e">
        <f>'  Coastal  Elec.Data '!K2884</f>
        <v>#REF!</v>
      </c>
      <c r="D854" s="849" t="s">
        <v>1200</v>
      </c>
      <c r="E854" s="823"/>
      <c r="F854" s="823">
        <f t="shared" si="157"/>
        <v>0</v>
      </c>
      <c r="G854" s="823" t="e">
        <f t="shared" si="158"/>
        <v>#REF!</v>
      </c>
      <c r="H854" s="823"/>
      <c r="I854" s="823"/>
      <c r="J854" s="823" t="e">
        <f t="shared" si="159"/>
        <v>#REF!</v>
      </c>
      <c r="K854" s="823"/>
      <c r="L854" s="823"/>
      <c r="M854" s="823" t="e">
        <f t="shared" si="160"/>
        <v>#REF!</v>
      </c>
      <c r="N854" s="823" t="e">
        <f>#REF!+#REF!+K854+H854+F854</f>
        <v>#REF!</v>
      </c>
      <c r="O854" s="823" t="e">
        <f t="shared" si="161"/>
        <v>#REF!</v>
      </c>
      <c r="P854" s="823" t="e">
        <f>Develop!K744</f>
        <v>#REF!</v>
      </c>
      <c r="Q854" s="823" t="e">
        <f t="shared" si="162"/>
        <v>#REF!</v>
      </c>
      <c r="R854" s="823" t="e">
        <f t="shared" si="163"/>
        <v>#REF!</v>
      </c>
      <c r="S854" s="823" t="e">
        <f t="shared" si="164"/>
        <v>#REF!</v>
      </c>
    </row>
    <row r="855" spans="1:19" hidden="1" x14ac:dyDescent="0.25">
      <c r="A855" s="823"/>
      <c r="B855" s="821" t="s">
        <v>267</v>
      </c>
      <c r="C855" s="846" t="e">
        <f>'  Coastal  Elec.Data '!K2899</f>
        <v>#REF!</v>
      </c>
      <c r="D855" s="849" t="s">
        <v>1200</v>
      </c>
      <c r="E855" s="823"/>
      <c r="F855" s="823">
        <f t="shared" si="157"/>
        <v>0</v>
      </c>
      <c r="G855" s="823" t="e">
        <f t="shared" si="158"/>
        <v>#REF!</v>
      </c>
      <c r="H855" s="823"/>
      <c r="I855" s="823"/>
      <c r="J855" s="823" t="e">
        <f t="shared" si="159"/>
        <v>#REF!</v>
      </c>
      <c r="K855" s="823"/>
      <c r="L855" s="823"/>
      <c r="M855" s="823" t="e">
        <f t="shared" si="160"/>
        <v>#REF!</v>
      </c>
      <c r="N855" s="823" t="e">
        <f>#REF!+#REF!+K855+H855+F855</f>
        <v>#REF!</v>
      </c>
      <c r="O855" s="823" t="e">
        <f t="shared" si="161"/>
        <v>#REF!</v>
      </c>
      <c r="P855" s="823" t="e">
        <f>Develop!K745</f>
        <v>#REF!</v>
      </c>
      <c r="Q855" s="823" t="e">
        <f t="shared" si="162"/>
        <v>#REF!</v>
      </c>
      <c r="R855" s="823" t="e">
        <f t="shared" si="163"/>
        <v>#REF!</v>
      </c>
      <c r="S855" s="823" t="e">
        <f t="shared" si="164"/>
        <v>#REF!</v>
      </c>
    </row>
    <row r="856" spans="1:19" ht="129" hidden="1" x14ac:dyDescent="0.25">
      <c r="A856" s="820"/>
      <c r="B856" s="821" t="s">
        <v>3567</v>
      </c>
      <c r="C856" s="846" t="e">
        <f>'  Coastal  Elec.Data '!K2921</f>
        <v>#REF!</v>
      </c>
      <c r="D856" s="849" t="s">
        <v>1200</v>
      </c>
      <c r="E856" s="823"/>
      <c r="F856" s="823">
        <f t="shared" si="157"/>
        <v>0</v>
      </c>
      <c r="G856" s="823" t="e">
        <f t="shared" si="158"/>
        <v>#REF!</v>
      </c>
      <c r="H856" s="823"/>
      <c r="I856" s="823"/>
      <c r="J856" s="823" t="e">
        <f t="shared" si="159"/>
        <v>#REF!</v>
      </c>
      <c r="K856" s="823"/>
      <c r="L856" s="823"/>
      <c r="M856" s="823" t="e">
        <f t="shared" si="160"/>
        <v>#REF!</v>
      </c>
      <c r="N856" s="823" t="e">
        <f>#REF!+#REF!+K856+H856+F856</f>
        <v>#REF!</v>
      </c>
      <c r="O856" s="823" t="e">
        <f t="shared" si="161"/>
        <v>#REF!</v>
      </c>
      <c r="P856" s="823" t="e">
        <f>Develop!K746</f>
        <v>#REF!</v>
      </c>
      <c r="Q856" s="823" t="e">
        <f t="shared" si="162"/>
        <v>#REF!</v>
      </c>
      <c r="R856" s="823" t="e">
        <f t="shared" si="163"/>
        <v>#REF!</v>
      </c>
      <c r="S856" s="823" t="e">
        <f t="shared" si="164"/>
        <v>#REF!</v>
      </c>
    </row>
    <row r="857" spans="1:19" ht="129" hidden="1" x14ac:dyDescent="0.25">
      <c r="A857" s="820"/>
      <c r="B857" s="821" t="s">
        <v>3568</v>
      </c>
      <c r="C857" s="846" t="e">
        <f>'  Coastal  Elec.Data '!K2945</f>
        <v>#REF!</v>
      </c>
      <c r="D857" s="849" t="s">
        <v>1200</v>
      </c>
      <c r="E857" s="823"/>
      <c r="F857" s="823">
        <f t="shared" si="157"/>
        <v>0</v>
      </c>
      <c r="G857" s="823" t="e">
        <f t="shared" si="158"/>
        <v>#REF!</v>
      </c>
      <c r="H857" s="823"/>
      <c r="I857" s="823"/>
      <c r="J857" s="823" t="e">
        <f t="shared" si="159"/>
        <v>#REF!</v>
      </c>
      <c r="K857" s="823"/>
      <c r="L857" s="823"/>
      <c r="M857" s="823" t="e">
        <f t="shared" si="160"/>
        <v>#REF!</v>
      </c>
      <c r="N857" s="823" t="e">
        <f>#REF!+#REF!+K857+H857+F857</f>
        <v>#REF!</v>
      </c>
      <c r="O857" s="823" t="e">
        <f t="shared" si="161"/>
        <v>#REF!</v>
      </c>
      <c r="P857" s="823" t="e">
        <f>Develop!K747</f>
        <v>#REF!</v>
      </c>
      <c r="Q857" s="823" t="e">
        <f t="shared" si="162"/>
        <v>#REF!</v>
      </c>
      <c r="R857" s="823" t="e">
        <f t="shared" si="163"/>
        <v>#REF!</v>
      </c>
      <c r="S857" s="823" t="e">
        <f t="shared" si="164"/>
        <v>#REF!</v>
      </c>
    </row>
    <row r="858" spans="1:19" ht="129" hidden="1" x14ac:dyDescent="0.25">
      <c r="A858" s="820">
        <v>67.099999999999994</v>
      </c>
      <c r="B858" s="821" t="s">
        <v>3548</v>
      </c>
      <c r="C858" s="846" t="e">
        <f>#REF!</f>
        <v>#REF!</v>
      </c>
      <c r="D858" s="849" t="s">
        <v>1200</v>
      </c>
      <c r="E858" s="823"/>
      <c r="F858" s="823">
        <f t="shared" si="157"/>
        <v>0</v>
      </c>
      <c r="G858" s="823" t="e">
        <f t="shared" si="158"/>
        <v>#REF!</v>
      </c>
      <c r="H858" s="823"/>
      <c r="I858" s="823"/>
      <c r="J858" s="823" t="e">
        <f t="shared" si="159"/>
        <v>#REF!</v>
      </c>
      <c r="K858" s="823"/>
      <c r="L858" s="823"/>
      <c r="M858" s="823" t="e">
        <f t="shared" si="160"/>
        <v>#REF!</v>
      </c>
      <c r="N858" s="823" t="e">
        <f>#REF!+#REF!+K858+H858+F858</f>
        <v>#REF!</v>
      </c>
      <c r="O858" s="823" t="e">
        <f t="shared" si="161"/>
        <v>#REF!</v>
      </c>
      <c r="P858" s="823" t="e">
        <f>Develop!K748</f>
        <v>#REF!</v>
      </c>
      <c r="Q858" s="823" t="e">
        <f t="shared" si="162"/>
        <v>#REF!</v>
      </c>
      <c r="R858" s="823" t="e">
        <f t="shared" si="163"/>
        <v>#REF!</v>
      </c>
      <c r="S858" s="823" t="e">
        <f t="shared" si="164"/>
        <v>#REF!</v>
      </c>
    </row>
    <row r="859" spans="1:19" ht="155.25" hidden="1" x14ac:dyDescent="0.25">
      <c r="A859" s="820"/>
      <c r="B859" s="821" t="s">
        <v>3569</v>
      </c>
      <c r="C859" s="846" t="e">
        <f>'  Coastal  Elec.Data '!K2965</f>
        <v>#REF!</v>
      </c>
      <c r="D859" s="849" t="s">
        <v>1200</v>
      </c>
      <c r="E859" s="823"/>
      <c r="F859" s="823">
        <f t="shared" si="157"/>
        <v>0</v>
      </c>
      <c r="G859" s="823" t="e">
        <f t="shared" si="158"/>
        <v>#REF!</v>
      </c>
      <c r="H859" s="823"/>
      <c r="I859" s="823"/>
      <c r="J859" s="823" t="e">
        <f t="shared" si="159"/>
        <v>#REF!</v>
      </c>
      <c r="K859" s="823"/>
      <c r="L859" s="823"/>
      <c r="M859" s="823" t="e">
        <f t="shared" si="160"/>
        <v>#REF!</v>
      </c>
      <c r="N859" s="823" t="e">
        <f>#REF!+#REF!+K859+H859+F859</f>
        <v>#REF!</v>
      </c>
      <c r="O859" s="823" t="e">
        <f t="shared" si="161"/>
        <v>#REF!</v>
      </c>
      <c r="P859" s="823" t="e">
        <f>Develop!K749</f>
        <v>#REF!</v>
      </c>
      <c r="Q859" s="823" t="e">
        <f t="shared" si="162"/>
        <v>#REF!</v>
      </c>
      <c r="R859" s="823" t="e">
        <f t="shared" si="163"/>
        <v>#REF!</v>
      </c>
      <c r="S859" s="823" t="e">
        <f t="shared" si="164"/>
        <v>#REF!</v>
      </c>
    </row>
    <row r="860" spans="1:19" ht="78" hidden="1" x14ac:dyDescent="0.25">
      <c r="A860" s="820"/>
      <c r="B860" s="821" t="s">
        <v>3570</v>
      </c>
      <c r="C860" s="846" t="e">
        <f>'  Coastal  Elec.Data '!K2988</f>
        <v>#REF!</v>
      </c>
      <c r="D860" s="849" t="s">
        <v>1200</v>
      </c>
      <c r="E860" s="823"/>
      <c r="F860" s="823">
        <f t="shared" si="157"/>
        <v>0</v>
      </c>
      <c r="G860" s="823" t="e">
        <f t="shared" si="158"/>
        <v>#REF!</v>
      </c>
      <c r="H860" s="823"/>
      <c r="I860" s="823"/>
      <c r="J860" s="823" t="e">
        <f t="shared" si="159"/>
        <v>#REF!</v>
      </c>
      <c r="K860" s="823"/>
      <c r="L860" s="823"/>
      <c r="M860" s="823" t="e">
        <f t="shared" si="160"/>
        <v>#REF!</v>
      </c>
      <c r="N860" s="823" t="e">
        <f>#REF!+#REF!+K860+H860+F860</f>
        <v>#REF!</v>
      </c>
      <c r="O860" s="823" t="e">
        <f t="shared" si="161"/>
        <v>#REF!</v>
      </c>
      <c r="P860" s="823" t="e">
        <f>Develop!K750</f>
        <v>#REF!</v>
      </c>
      <c r="Q860" s="823" t="e">
        <f t="shared" si="162"/>
        <v>#REF!</v>
      </c>
      <c r="R860" s="823" t="e">
        <f t="shared" si="163"/>
        <v>#REF!</v>
      </c>
      <c r="S860" s="823" t="e">
        <f t="shared" si="164"/>
        <v>#REF!</v>
      </c>
    </row>
    <row r="861" spans="1:19" ht="105" hidden="1" x14ac:dyDescent="0.25">
      <c r="A861" s="820"/>
      <c r="B861" s="821" t="s">
        <v>3571</v>
      </c>
      <c r="C861" s="846" t="e">
        <f>#REF!</f>
        <v>#REF!</v>
      </c>
      <c r="D861" s="822" t="s">
        <v>452</v>
      </c>
      <c r="E861" s="823"/>
      <c r="F861" s="823">
        <f t="shared" si="157"/>
        <v>0</v>
      </c>
      <c r="G861" s="823" t="e">
        <f t="shared" si="158"/>
        <v>#REF!</v>
      </c>
      <c r="H861" s="823"/>
      <c r="I861" s="823"/>
      <c r="J861" s="823" t="e">
        <f t="shared" si="159"/>
        <v>#REF!</v>
      </c>
      <c r="K861" s="823"/>
      <c r="L861" s="823"/>
      <c r="M861" s="823" t="e">
        <f t="shared" si="160"/>
        <v>#REF!</v>
      </c>
      <c r="N861" s="823" t="e">
        <f>#REF!+#REF!+K861+H861+F861</f>
        <v>#REF!</v>
      </c>
      <c r="O861" s="823" t="e">
        <f t="shared" si="161"/>
        <v>#REF!</v>
      </c>
      <c r="P861" s="823" t="e">
        <f>Develop!K751</f>
        <v>#REF!</v>
      </c>
      <c r="Q861" s="823" t="e">
        <f t="shared" si="162"/>
        <v>#REF!</v>
      </c>
      <c r="R861" s="823" t="e">
        <f t="shared" si="163"/>
        <v>#REF!</v>
      </c>
      <c r="S861" s="823" t="e">
        <f t="shared" si="164"/>
        <v>#REF!</v>
      </c>
    </row>
    <row r="862" spans="1:19" ht="78" hidden="1" x14ac:dyDescent="0.25">
      <c r="A862" s="820"/>
      <c r="B862" s="821" t="s">
        <v>3572</v>
      </c>
      <c r="C862" s="846" t="e">
        <f>#REF!</f>
        <v>#REF!</v>
      </c>
      <c r="D862" s="822" t="s">
        <v>718</v>
      </c>
      <c r="E862" s="823"/>
      <c r="F862" s="823">
        <f t="shared" si="157"/>
        <v>0</v>
      </c>
      <c r="G862" s="823" t="e">
        <f t="shared" si="158"/>
        <v>#REF!</v>
      </c>
      <c r="H862" s="823"/>
      <c r="I862" s="823"/>
      <c r="J862" s="823" t="e">
        <f t="shared" si="159"/>
        <v>#REF!</v>
      </c>
      <c r="K862" s="823"/>
      <c r="L862" s="823"/>
      <c r="M862" s="823" t="e">
        <f t="shared" si="160"/>
        <v>#REF!</v>
      </c>
      <c r="N862" s="823" t="e">
        <f>#REF!+#REF!+K862+H862+F862</f>
        <v>#REF!</v>
      </c>
      <c r="O862" s="823" t="e">
        <f t="shared" si="161"/>
        <v>#REF!</v>
      </c>
      <c r="P862" s="823" t="e">
        <f>Develop!K752</f>
        <v>#REF!</v>
      </c>
      <c r="Q862" s="823" t="e">
        <f t="shared" si="162"/>
        <v>#REF!</v>
      </c>
      <c r="R862" s="823" t="e">
        <f t="shared" si="163"/>
        <v>#REF!</v>
      </c>
      <c r="S862" s="823" t="e">
        <f t="shared" si="164"/>
        <v>#REF!</v>
      </c>
    </row>
    <row r="863" spans="1:19" ht="52.5" hidden="1" x14ac:dyDescent="0.25">
      <c r="A863" s="820"/>
      <c r="B863" s="826" t="s">
        <v>3283</v>
      </c>
      <c r="C863" s="846" t="e">
        <f>#REF!</f>
        <v>#REF!</v>
      </c>
      <c r="D863" s="822"/>
      <c r="E863" s="823"/>
      <c r="F863" s="823">
        <f t="shared" si="157"/>
        <v>0</v>
      </c>
      <c r="G863" s="823" t="e">
        <f t="shared" si="158"/>
        <v>#REF!</v>
      </c>
      <c r="H863" s="823"/>
      <c r="I863" s="823"/>
      <c r="J863" s="823" t="e">
        <f t="shared" si="159"/>
        <v>#REF!</v>
      </c>
      <c r="K863" s="823"/>
      <c r="L863" s="823"/>
      <c r="M863" s="823" t="e">
        <f t="shared" si="160"/>
        <v>#REF!</v>
      </c>
      <c r="N863" s="823" t="e">
        <f>#REF!+#REF!+K863+H863+F863</f>
        <v>#REF!</v>
      </c>
      <c r="O863" s="823" t="e">
        <f t="shared" si="161"/>
        <v>#REF!</v>
      </c>
      <c r="P863" s="823" t="e">
        <f>Develop!K753</f>
        <v>#REF!</v>
      </c>
      <c r="Q863" s="823" t="e">
        <f t="shared" si="162"/>
        <v>#REF!</v>
      </c>
      <c r="R863" s="823" t="e">
        <f t="shared" si="163"/>
        <v>#REF!</v>
      </c>
      <c r="S863" s="823" t="e">
        <f t="shared" si="164"/>
        <v>#REF!</v>
      </c>
    </row>
    <row r="864" spans="1:19" ht="78.75" hidden="1" x14ac:dyDescent="0.25">
      <c r="A864" s="820"/>
      <c r="B864" s="856" t="s">
        <v>3287</v>
      </c>
      <c r="C864" s="846"/>
      <c r="D864" s="822"/>
      <c r="E864" s="823"/>
      <c r="F864" s="823">
        <f t="shared" si="157"/>
        <v>0</v>
      </c>
      <c r="G864" s="823">
        <f t="shared" si="158"/>
        <v>0</v>
      </c>
      <c r="H864" s="823"/>
      <c r="I864" s="823"/>
      <c r="J864" s="823">
        <f t="shared" si="159"/>
        <v>0</v>
      </c>
      <c r="K864" s="823"/>
      <c r="L864" s="823"/>
      <c r="M864" s="823">
        <f t="shared" si="160"/>
        <v>0</v>
      </c>
      <c r="N864" s="823" t="e">
        <f>#REF!+#REF!+K864+H864+F864</f>
        <v>#REF!</v>
      </c>
      <c r="O864" s="823" t="e">
        <f t="shared" si="161"/>
        <v>#REF!</v>
      </c>
      <c r="P864" s="823" t="e">
        <f>Develop!K754</f>
        <v>#REF!</v>
      </c>
      <c r="Q864" s="823" t="e">
        <f t="shared" si="162"/>
        <v>#REF!</v>
      </c>
      <c r="R864" s="823" t="e">
        <f t="shared" si="163"/>
        <v>#REF!</v>
      </c>
      <c r="S864" s="823" t="e">
        <f t="shared" si="164"/>
        <v>#REF!</v>
      </c>
    </row>
    <row r="865" spans="1:19" hidden="1" x14ac:dyDescent="0.25">
      <c r="A865" s="820"/>
      <c r="B865" s="821" t="s">
        <v>45</v>
      </c>
      <c r="C865" s="846" t="e">
        <f>#REF!</f>
        <v>#REF!</v>
      </c>
      <c r="D865" s="822" t="s">
        <v>718</v>
      </c>
      <c r="E865" s="823"/>
      <c r="F865" s="823">
        <f t="shared" si="157"/>
        <v>0</v>
      </c>
      <c r="G865" s="823" t="e">
        <f t="shared" si="158"/>
        <v>#REF!</v>
      </c>
      <c r="H865" s="823"/>
      <c r="I865" s="823"/>
      <c r="J865" s="823" t="e">
        <f t="shared" si="159"/>
        <v>#REF!</v>
      </c>
      <c r="K865" s="823"/>
      <c r="L865" s="823"/>
      <c r="M865" s="823" t="e">
        <f t="shared" si="160"/>
        <v>#REF!</v>
      </c>
      <c r="N865" s="823" t="e">
        <f>#REF!+#REF!+K865+H865+F865</f>
        <v>#REF!</v>
      </c>
      <c r="O865" s="823" t="e">
        <f t="shared" si="161"/>
        <v>#REF!</v>
      </c>
      <c r="P865" s="823" t="e">
        <f>Develop!K755</f>
        <v>#REF!</v>
      </c>
      <c r="Q865" s="823" t="e">
        <f t="shared" si="162"/>
        <v>#REF!</v>
      </c>
      <c r="R865" s="823" t="e">
        <f t="shared" si="163"/>
        <v>#REF!</v>
      </c>
      <c r="S865" s="823" t="e">
        <f t="shared" si="164"/>
        <v>#REF!</v>
      </c>
    </row>
    <row r="866" spans="1:19" hidden="1" x14ac:dyDescent="0.25">
      <c r="A866" s="820"/>
      <c r="B866" s="821" t="s">
        <v>46</v>
      </c>
      <c r="C866" s="846" t="e">
        <f>#REF!</f>
        <v>#REF!</v>
      </c>
      <c r="D866" s="822" t="s">
        <v>718</v>
      </c>
      <c r="E866" s="823"/>
      <c r="F866" s="823">
        <f t="shared" si="157"/>
        <v>0</v>
      </c>
      <c r="G866" s="823" t="e">
        <f t="shared" si="158"/>
        <v>#REF!</v>
      </c>
      <c r="H866" s="823"/>
      <c r="I866" s="823"/>
      <c r="J866" s="823" t="e">
        <f t="shared" si="159"/>
        <v>#REF!</v>
      </c>
      <c r="K866" s="823"/>
      <c r="L866" s="823"/>
      <c r="M866" s="823" t="e">
        <f t="shared" si="160"/>
        <v>#REF!</v>
      </c>
      <c r="N866" s="823" t="e">
        <f>#REF!+#REF!+K866+H866+F866</f>
        <v>#REF!</v>
      </c>
      <c r="O866" s="823" t="e">
        <f t="shared" si="161"/>
        <v>#REF!</v>
      </c>
      <c r="P866" s="823" t="e">
        <f>Develop!K756</f>
        <v>#REF!</v>
      </c>
      <c r="Q866" s="823" t="e">
        <f t="shared" si="162"/>
        <v>#REF!</v>
      </c>
      <c r="R866" s="823" t="e">
        <f t="shared" si="163"/>
        <v>#REF!</v>
      </c>
      <c r="S866" s="823" t="e">
        <f t="shared" si="164"/>
        <v>#REF!</v>
      </c>
    </row>
    <row r="867" spans="1:19" ht="51" hidden="1" x14ac:dyDescent="0.25">
      <c r="A867" s="820"/>
      <c r="B867" s="821" t="s">
        <v>3258</v>
      </c>
      <c r="C867" s="846" t="e">
        <f>#REF!</f>
        <v>#REF!</v>
      </c>
      <c r="D867" s="822" t="s">
        <v>718</v>
      </c>
      <c r="E867" s="823"/>
      <c r="F867" s="823">
        <f t="shared" si="157"/>
        <v>0</v>
      </c>
      <c r="G867" s="823" t="e">
        <f t="shared" si="158"/>
        <v>#REF!</v>
      </c>
      <c r="H867" s="823"/>
      <c r="I867" s="823"/>
      <c r="J867" s="823" t="e">
        <f t="shared" si="159"/>
        <v>#REF!</v>
      </c>
      <c r="K867" s="823"/>
      <c r="L867" s="823"/>
      <c r="M867" s="823" t="e">
        <f t="shared" si="160"/>
        <v>#REF!</v>
      </c>
      <c r="N867" s="823" t="e">
        <f>#REF!+#REF!+K867+H867+F867</f>
        <v>#REF!</v>
      </c>
      <c r="O867" s="823" t="e">
        <f t="shared" si="161"/>
        <v>#REF!</v>
      </c>
      <c r="P867" s="823" t="e">
        <f>Develop!K757</f>
        <v>#REF!</v>
      </c>
      <c r="Q867" s="823" t="e">
        <f t="shared" si="162"/>
        <v>#REF!</v>
      </c>
      <c r="R867" s="823" t="e">
        <f t="shared" si="163"/>
        <v>#REF!</v>
      </c>
      <c r="S867" s="823" t="e">
        <f t="shared" si="164"/>
        <v>#REF!</v>
      </c>
    </row>
    <row r="868" spans="1:19" ht="131.25" hidden="1" x14ac:dyDescent="0.25">
      <c r="A868" s="913"/>
      <c r="B868" s="945" t="s">
        <v>3359</v>
      </c>
      <c r="C868" s="932" t="e">
        <f>#REF!</f>
        <v>#REF!</v>
      </c>
      <c r="D868" s="944" t="s">
        <v>1941</v>
      </c>
      <c r="E868" s="917"/>
      <c r="F868" s="917">
        <f t="shared" si="157"/>
        <v>0</v>
      </c>
      <c r="G868" s="917" t="e">
        <f t="shared" si="158"/>
        <v>#REF!</v>
      </c>
      <c r="H868" s="917"/>
      <c r="I868" s="917"/>
      <c r="J868" s="917" t="e">
        <f t="shared" si="159"/>
        <v>#REF!</v>
      </c>
      <c r="K868" s="917"/>
      <c r="L868" s="917"/>
      <c r="M868" s="917" t="e">
        <f t="shared" si="160"/>
        <v>#REF!</v>
      </c>
      <c r="N868" s="917" t="e">
        <f>#REF!+#REF!+K868+H868+F868</f>
        <v>#REF!</v>
      </c>
      <c r="O868" s="917" t="e">
        <f t="shared" si="161"/>
        <v>#REF!</v>
      </c>
      <c r="P868" s="917" t="e">
        <f>Develop!K758</f>
        <v>#REF!</v>
      </c>
      <c r="Q868" s="917" t="e">
        <f t="shared" si="162"/>
        <v>#REF!</v>
      </c>
      <c r="R868" s="917" t="e">
        <f t="shared" si="163"/>
        <v>#REF!</v>
      </c>
      <c r="S868" s="917" t="e">
        <f t="shared" si="164"/>
        <v>#REF!</v>
      </c>
    </row>
    <row r="869" spans="1:19" ht="39.950000000000003" customHeight="1" x14ac:dyDescent="0.25">
      <c r="A869" s="820"/>
      <c r="B869" s="836" t="s">
        <v>3130</v>
      </c>
      <c r="C869" s="1491">
        <f>[1]Data!$AG$3115</f>
        <v>452</v>
      </c>
      <c r="D869" s="1488" t="s">
        <v>1200</v>
      </c>
      <c r="E869" s="954">
        <f>'SI 2 in 1 ALIYAR '!H968</f>
        <v>6</v>
      </c>
      <c r="F869" s="954">
        <f>E869</f>
        <v>6</v>
      </c>
      <c r="G869" s="954">
        <f t="shared" si="158"/>
        <v>2712</v>
      </c>
      <c r="H869" s="1371">
        <f>'PC 12 IN 1'!H1024</f>
        <v>36</v>
      </c>
      <c r="I869" s="1371">
        <f>H869*2</f>
        <v>72</v>
      </c>
      <c r="J869" s="1371">
        <f>I869*C869</f>
        <v>32544</v>
      </c>
      <c r="K869" s="960">
        <f>'4 IN 1 PCHC Aliyar'!H945</f>
        <v>20</v>
      </c>
      <c r="L869" s="960">
        <f>K869*3</f>
        <v>60</v>
      </c>
      <c r="M869" s="960">
        <f>L869*C869</f>
        <v>27120</v>
      </c>
      <c r="N869" s="823">
        <f>F869+I869+L869</f>
        <v>138</v>
      </c>
      <c r="O869" s="823">
        <f t="shared" si="161"/>
        <v>62376</v>
      </c>
      <c r="P869" s="823"/>
      <c r="Q869" s="823">
        <f t="shared" si="162"/>
        <v>0</v>
      </c>
      <c r="R869" s="1390">
        <f>P869+N869</f>
        <v>138</v>
      </c>
      <c r="S869" s="823">
        <f t="shared" si="164"/>
        <v>62376</v>
      </c>
    </row>
    <row r="870" spans="1:19" ht="39.950000000000003" customHeight="1" x14ac:dyDescent="0.25">
      <c r="A870" s="820"/>
      <c r="B870" s="836" t="s">
        <v>3131</v>
      </c>
      <c r="C870" s="1491">
        <f>[1]Data!$AH$3115</f>
        <v>404</v>
      </c>
      <c r="D870" s="1488" t="s">
        <v>1200</v>
      </c>
      <c r="E870" s="954">
        <f>'SI 2 in 1 ALIYAR '!H969</f>
        <v>4</v>
      </c>
      <c r="F870" s="954">
        <f>E870</f>
        <v>4</v>
      </c>
      <c r="G870" s="954">
        <f t="shared" si="158"/>
        <v>1616</v>
      </c>
      <c r="H870" s="1371">
        <f>'PC 12 IN 1'!H1025</f>
        <v>24</v>
      </c>
      <c r="I870" s="1371">
        <f>H870*2</f>
        <v>48</v>
      </c>
      <c r="J870" s="1371">
        <f>I870*C870</f>
        <v>19392</v>
      </c>
      <c r="K870" s="960">
        <f>'4 IN 1 PCHC Aliyar'!H946</f>
        <v>8</v>
      </c>
      <c r="L870" s="960">
        <f>K870*3</f>
        <v>24</v>
      </c>
      <c r="M870" s="960">
        <f>L870*C870</f>
        <v>9696</v>
      </c>
      <c r="N870" s="823">
        <f>F870+I870+L870</f>
        <v>76</v>
      </c>
      <c r="O870" s="823">
        <f t="shared" si="161"/>
        <v>30704</v>
      </c>
      <c r="P870" s="823"/>
      <c r="Q870" s="823">
        <f t="shared" si="162"/>
        <v>0</v>
      </c>
      <c r="R870" s="1390">
        <f>P870+N870</f>
        <v>76</v>
      </c>
      <c r="S870" s="823">
        <f t="shared" si="164"/>
        <v>30704</v>
      </c>
    </row>
    <row r="871" spans="1:19" hidden="1" x14ac:dyDescent="0.25">
      <c r="A871" s="892"/>
      <c r="B871" s="893" t="s">
        <v>3282</v>
      </c>
      <c r="C871" s="910">
        <v>51.4</v>
      </c>
      <c r="D871" s="912" t="s">
        <v>1427</v>
      </c>
      <c r="E871" s="896"/>
      <c r="F871" s="896">
        <f t="shared" si="157"/>
        <v>0</v>
      </c>
      <c r="G871" s="896">
        <f t="shared" si="158"/>
        <v>0</v>
      </c>
      <c r="H871" s="896"/>
      <c r="I871" s="896"/>
      <c r="J871" s="896">
        <f t="shared" si="159"/>
        <v>0</v>
      </c>
      <c r="K871" s="896"/>
      <c r="L871" s="896"/>
      <c r="M871" s="896">
        <f t="shared" si="160"/>
        <v>0</v>
      </c>
      <c r="N871" s="896" t="e">
        <f>#REF!+#REF!+K871+H871+F871</f>
        <v>#REF!</v>
      </c>
      <c r="O871" s="896" t="e">
        <f t="shared" si="161"/>
        <v>#REF!</v>
      </c>
      <c r="P871" s="896" t="e">
        <f>Develop!K761</f>
        <v>#REF!</v>
      </c>
      <c r="Q871" s="896" t="e">
        <f t="shared" si="162"/>
        <v>#REF!</v>
      </c>
      <c r="R871" s="896" t="e">
        <f t="shared" si="163"/>
        <v>#REF!</v>
      </c>
      <c r="S871" s="896" t="e">
        <f t="shared" si="164"/>
        <v>#REF!</v>
      </c>
    </row>
    <row r="872" spans="1:19" ht="51" hidden="1" x14ac:dyDescent="0.25">
      <c r="A872" s="820"/>
      <c r="B872" s="821" t="s">
        <v>3148</v>
      </c>
      <c r="C872" s="846" t="e">
        <f>#REF!</f>
        <v>#REF!</v>
      </c>
      <c r="D872" s="849" t="s">
        <v>1941</v>
      </c>
      <c r="E872" s="823"/>
      <c r="F872" s="823">
        <f t="shared" si="157"/>
        <v>0</v>
      </c>
      <c r="G872" s="823" t="e">
        <f t="shared" si="158"/>
        <v>#REF!</v>
      </c>
      <c r="H872" s="823"/>
      <c r="I872" s="823"/>
      <c r="J872" s="823" t="e">
        <f t="shared" si="159"/>
        <v>#REF!</v>
      </c>
      <c r="K872" s="823"/>
      <c r="L872" s="823"/>
      <c r="M872" s="823" t="e">
        <f t="shared" si="160"/>
        <v>#REF!</v>
      </c>
      <c r="N872" s="823" t="e">
        <f>#REF!+#REF!+K872+H872+F872</f>
        <v>#REF!</v>
      </c>
      <c r="O872" s="823" t="e">
        <f t="shared" si="161"/>
        <v>#REF!</v>
      </c>
      <c r="P872" s="823" t="e">
        <f>Develop!K762</f>
        <v>#REF!</v>
      </c>
      <c r="Q872" s="823" t="e">
        <f t="shared" si="162"/>
        <v>#REF!</v>
      </c>
      <c r="R872" s="823" t="e">
        <f t="shared" si="163"/>
        <v>#REF!</v>
      </c>
      <c r="S872" s="823" t="e">
        <f t="shared" si="164"/>
        <v>#REF!</v>
      </c>
    </row>
    <row r="873" spans="1:19" ht="105" hidden="1" x14ac:dyDescent="0.25">
      <c r="A873" s="820"/>
      <c r="B873" s="826" t="s">
        <v>3418</v>
      </c>
      <c r="C873" s="823"/>
      <c r="D873" s="823"/>
      <c r="E873" s="823"/>
      <c r="F873" s="823">
        <f t="shared" si="157"/>
        <v>0</v>
      </c>
      <c r="G873" s="823">
        <f t="shared" si="158"/>
        <v>0</v>
      </c>
      <c r="H873" s="823"/>
      <c r="I873" s="823"/>
      <c r="J873" s="823">
        <f t="shared" si="159"/>
        <v>0</v>
      </c>
      <c r="K873" s="823"/>
      <c r="L873" s="823"/>
      <c r="M873" s="823">
        <f t="shared" si="160"/>
        <v>0</v>
      </c>
      <c r="N873" s="823" t="e">
        <f>#REF!+#REF!+K873+H873+F873</f>
        <v>#REF!</v>
      </c>
      <c r="O873" s="823" t="e">
        <f t="shared" si="161"/>
        <v>#REF!</v>
      </c>
      <c r="P873" s="823" t="e">
        <f>Develop!K763</f>
        <v>#REF!</v>
      </c>
      <c r="Q873" s="823" t="e">
        <f t="shared" si="162"/>
        <v>#REF!</v>
      </c>
      <c r="R873" s="823" t="e">
        <f t="shared" si="163"/>
        <v>#REF!</v>
      </c>
      <c r="S873" s="823" t="e">
        <f t="shared" si="164"/>
        <v>#REF!</v>
      </c>
    </row>
    <row r="874" spans="1:19" ht="26.25" hidden="1" x14ac:dyDescent="0.25">
      <c r="A874" s="820"/>
      <c r="B874" s="826" t="s">
        <v>3419</v>
      </c>
      <c r="C874" s="821" t="e">
        <f>'pile data ( M20 grade)'!F17</f>
        <v>#REF!</v>
      </c>
      <c r="D874" s="821" t="s">
        <v>718</v>
      </c>
      <c r="E874" s="823"/>
      <c r="F874" s="823">
        <f t="shared" si="157"/>
        <v>0</v>
      </c>
      <c r="G874" s="823" t="e">
        <f t="shared" si="158"/>
        <v>#REF!</v>
      </c>
      <c r="H874" s="823"/>
      <c r="I874" s="823"/>
      <c r="J874" s="823" t="e">
        <f t="shared" si="159"/>
        <v>#REF!</v>
      </c>
      <c r="K874" s="823"/>
      <c r="L874" s="823"/>
      <c r="M874" s="823" t="e">
        <f t="shared" si="160"/>
        <v>#REF!</v>
      </c>
      <c r="N874" s="823" t="e">
        <f>#REF!+#REF!+K874+H874+F874</f>
        <v>#REF!</v>
      </c>
      <c r="O874" s="823" t="e">
        <f t="shared" si="161"/>
        <v>#REF!</v>
      </c>
      <c r="P874" s="823" t="e">
        <f>Develop!K764</f>
        <v>#REF!</v>
      </c>
      <c r="Q874" s="823" t="e">
        <f t="shared" si="162"/>
        <v>#REF!</v>
      </c>
      <c r="R874" s="823" t="e">
        <f t="shared" si="163"/>
        <v>#REF!</v>
      </c>
      <c r="S874" s="823" t="e">
        <f t="shared" si="164"/>
        <v>#REF!</v>
      </c>
    </row>
    <row r="875" spans="1:19" ht="26.25" hidden="1" x14ac:dyDescent="0.25">
      <c r="A875" s="820"/>
      <c r="B875" s="826" t="s">
        <v>3420</v>
      </c>
      <c r="C875" s="821" t="e">
        <f>'pile data ( M20 grade)'!F81</f>
        <v>#REF!</v>
      </c>
      <c r="D875" s="821" t="s">
        <v>718</v>
      </c>
      <c r="E875" s="823"/>
      <c r="F875" s="823">
        <f t="shared" si="157"/>
        <v>0</v>
      </c>
      <c r="G875" s="823" t="e">
        <f t="shared" si="158"/>
        <v>#REF!</v>
      </c>
      <c r="H875" s="823"/>
      <c r="I875" s="823"/>
      <c r="J875" s="823" t="e">
        <f t="shared" si="159"/>
        <v>#REF!</v>
      </c>
      <c r="K875" s="823"/>
      <c r="L875" s="823"/>
      <c r="M875" s="823" t="e">
        <f t="shared" si="160"/>
        <v>#REF!</v>
      </c>
      <c r="N875" s="823" t="e">
        <f>#REF!+#REF!+K875+H875+F875</f>
        <v>#REF!</v>
      </c>
      <c r="O875" s="823" t="e">
        <f t="shared" si="161"/>
        <v>#REF!</v>
      </c>
      <c r="P875" s="823" t="e">
        <f>Develop!K765</f>
        <v>#REF!</v>
      </c>
      <c r="Q875" s="823" t="e">
        <f t="shared" si="162"/>
        <v>#REF!</v>
      </c>
      <c r="R875" s="823" t="e">
        <f t="shared" si="163"/>
        <v>#REF!</v>
      </c>
      <c r="S875" s="823" t="e">
        <f t="shared" si="164"/>
        <v>#REF!</v>
      </c>
    </row>
    <row r="876" spans="1:19" ht="26.25" hidden="1" x14ac:dyDescent="0.25">
      <c r="A876" s="820"/>
      <c r="B876" s="826" t="s">
        <v>3421</v>
      </c>
      <c r="C876" s="821" t="e">
        <f>'pile data ( M20 grade)'!F141</f>
        <v>#REF!</v>
      </c>
      <c r="D876" s="821" t="s">
        <v>718</v>
      </c>
      <c r="E876" s="823"/>
      <c r="F876" s="823">
        <f t="shared" si="157"/>
        <v>0</v>
      </c>
      <c r="G876" s="823" t="e">
        <f t="shared" si="158"/>
        <v>#REF!</v>
      </c>
      <c r="H876" s="823"/>
      <c r="I876" s="823"/>
      <c r="J876" s="823" t="e">
        <f t="shared" si="159"/>
        <v>#REF!</v>
      </c>
      <c r="K876" s="823"/>
      <c r="L876" s="823"/>
      <c r="M876" s="823" t="e">
        <f t="shared" si="160"/>
        <v>#REF!</v>
      </c>
      <c r="N876" s="823" t="e">
        <f>#REF!+#REF!+K876+H876+F876</f>
        <v>#REF!</v>
      </c>
      <c r="O876" s="823" t="e">
        <f t="shared" si="161"/>
        <v>#REF!</v>
      </c>
      <c r="P876" s="823" t="e">
        <f>Develop!K766</f>
        <v>#REF!</v>
      </c>
      <c r="Q876" s="823" t="e">
        <f t="shared" si="162"/>
        <v>#REF!</v>
      </c>
      <c r="R876" s="823" t="e">
        <f t="shared" si="163"/>
        <v>#REF!</v>
      </c>
      <c r="S876" s="823" t="e">
        <f t="shared" si="164"/>
        <v>#REF!</v>
      </c>
    </row>
    <row r="877" spans="1:19" ht="78.75" hidden="1" x14ac:dyDescent="0.25">
      <c r="A877" s="820"/>
      <c r="B877" s="868" t="s">
        <v>3331</v>
      </c>
      <c r="C877" s="869">
        <f>'[5]pile data'!G83</f>
        <v>0</v>
      </c>
      <c r="D877" s="869"/>
      <c r="E877" s="823"/>
      <c r="F877" s="823">
        <f t="shared" si="157"/>
        <v>0</v>
      </c>
      <c r="G877" s="823">
        <f t="shared" si="158"/>
        <v>0</v>
      </c>
      <c r="H877" s="823"/>
      <c r="I877" s="823"/>
      <c r="J877" s="823">
        <f t="shared" si="159"/>
        <v>0</v>
      </c>
      <c r="K877" s="823"/>
      <c r="L877" s="823"/>
      <c r="M877" s="823">
        <f t="shared" si="160"/>
        <v>0</v>
      </c>
      <c r="N877" s="823" t="e">
        <f>#REF!+#REF!+K877+H877+F877</f>
        <v>#REF!</v>
      </c>
      <c r="O877" s="823" t="e">
        <f t="shared" si="161"/>
        <v>#REF!</v>
      </c>
      <c r="P877" s="823" t="e">
        <f>Develop!K767</f>
        <v>#REF!</v>
      </c>
      <c r="Q877" s="823" t="e">
        <f t="shared" si="162"/>
        <v>#REF!</v>
      </c>
      <c r="R877" s="823" t="e">
        <f t="shared" si="163"/>
        <v>#REF!</v>
      </c>
      <c r="S877" s="823" t="e">
        <f t="shared" si="164"/>
        <v>#REF!</v>
      </c>
    </row>
    <row r="878" spans="1:19" ht="105" hidden="1" x14ac:dyDescent="0.25">
      <c r="A878" s="820"/>
      <c r="B878" s="826" t="s">
        <v>3332</v>
      </c>
      <c r="C878" s="823"/>
      <c r="D878" s="823"/>
      <c r="E878" s="823"/>
      <c r="F878" s="823">
        <f t="shared" si="157"/>
        <v>0</v>
      </c>
      <c r="G878" s="823">
        <f t="shared" si="158"/>
        <v>0</v>
      </c>
      <c r="H878" s="823"/>
      <c r="I878" s="823"/>
      <c r="J878" s="823">
        <f t="shared" si="159"/>
        <v>0</v>
      </c>
      <c r="K878" s="823"/>
      <c r="L878" s="823"/>
      <c r="M878" s="823">
        <f t="shared" si="160"/>
        <v>0</v>
      </c>
      <c r="N878" s="823" t="e">
        <f>#REF!+#REF!+K878+H878+F878</f>
        <v>#REF!</v>
      </c>
      <c r="O878" s="823" t="e">
        <f t="shared" si="161"/>
        <v>#REF!</v>
      </c>
      <c r="P878" s="823" t="e">
        <f>Develop!K768</f>
        <v>#REF!</v>
      </c>
      <c r="Q878" s="823" t="e">
        <f t="shared" si="162"/>
        <v>#REF!</v>
      </c>
      <c r="R878" s="823" t="e">
        <f t="shared" si="163"/>
        <v>#REF!</v>
      </c>
      <c r="S878" s="823" t="e">
        <f t="shared" si="164"/>
        <v>#REF!</v>
      </c>
    </row>
    <row r="879" spans="1:19" ht="26.25" hidden="1" x14ac:dyDescent="0.25">
      <c r="A879" s="820"/>
      <c r="B879" s="826" t="s">
        <v>3419</v>
      </c>
      <c r="C879" s="821">
        <f>'pile data ( M20 grade)'!F28</f>
        <v>764.05</v>
      </c>
      <c r="D879" s="821" t="s">
        <v>718</v>
      </c>
      <c r="E879" s="823"/>
      <c r="F879" s="823">
        <f t="shared" si="157"/>
        <v>0</v>
      </c>
      <c r="G879" s="823">
        <f t="shared" si="158"/>
        <v>0</v>
      </c>
      <c r="H879" s="823"/>
      <c r="I879" s="823"/>
      <c r="J879" s="823">
        <f t="shared" si="159"/>
        <v>0</v>
      </c>
      <c r="K879" s="823"/>
      <c r="L879" s="823"/>
      <c r="M879" s="823">
        <f t="shared" si="160"/>
        <v>0</v>
      </c>
      <c r="N879" s="823" t="e">
        <f>#REF!+#REF!+K879+H879+F879</f>
        <v>#REF!</v>
      </c>
      <c r="O879" s="823" t="e">
        <f t="shared" si="161"/>
        <v>#REF!</v>
      </c>
      <c r="P879" s="823" t="e">
        <f>Develop!K769</f>
        <v>#REF!</v>
      </c>
      <c r="Q879" s="823" t="e">
        <f t="shared" si="162"/>
        <v>#REF!</v>
      </c>
      <c r="R879" s="823" t="e">
        <f t="shared" si="163"/>
        <v>#REF!</v>
      </c>
      <c r="S879" s="823" t="e">
        <f t="shared" si="164"/>
        <v>#REF!</v>
      </c>
    </row>
    <row r="880" spans="1:19" ht="26.25" hidden="1" x14ac:dyDescent="0.25">
      <c r="A880" s="820"/>
      <c r="B880" s="826" t="s">
        <v>3420</v>
      </c>
      <c r="C880" s="821">
        <f>'pile data ( M20 grade)'!F92</f>
        <v>619.82000000000005</v>
      </c>
      <c r="D880" s="821" t="s">
        <v>718</v>
      </c>
      <c r="E880" s="823"/>
      <c r="F880" s="823">
        <f t="shared" si="157"/>
        <v>0</v>
      </c>
      <c r="G880" s="823">
        <f t="shared" si="158"/>
        <v>0</v>
      </c>
      <c r="H880" s="823"/>
      <c r="I880" s="823"/>
      <c r="J880" s="823">
        <f t="shared" si="159"/>
        <v>0</v>
      </c>
      <c r="K880" s="823"/>
      <c r="L880" s="823"/>
      <c r="M880" s="823">
        <f t="shared" si="160"/>
        <v>0</v>
      </c>
      <c r="N880" s="823" t="e">
        <f>#REF!+#REF!+K880+H880+F880</f>
        <v>#REF!</v>
      </c>
      <c r="O880" s="823" t="e">
        <f t="shared" si="161"/>
        <v>#REF!</v>
      </c>
      <c r="P880" s="823" t="e">
        <f>Develop!K770</f>
        <v>#REF!</v>
      </c>
      <c r="Q880" s="823" t="e">
        <f t="shared" si="162"/>
        <v>#REF!</v>
      </c>
      <c r="R880" s="823" t="e">
        <f t="shared" si="163"/>
        <v>#REF!</v>
      </c>
      <c r="S880" s="823" t="e">
        <f t="shared" si="164"/>
        <v>#REF!</v>
      </c>
    </row>
    <row r="881" spans="1:19" ht="26.25" hidden="1" x14ac:dyDescent="0.25">
      <c r="A881" s="820"/>
      <c r="B881" s="826" t="s">
        <v>3421</v>
      </c>
      <c r="C881" s="821">
        <f>'pile data ( M20 grade)'!F152</f>
        <v>491.17</v>
      </c>
      <c r="D881" s="821" t="s">
        <v>718</v>
      </c>
      <c r="E881" s="823"/>
      <c r="F881" s="823">
        <f t="shared" si="157"/>
        <v>0</v>
      </c>
      <c r="G881" s="823">
        <f t="shared" si="158"/>
        <v>0</v>
      </c>
      <c r="H881" s="823"/>
      <c r="I881" s="823"/>
      <c r="J881" s="823">
        <f t="shared" si="159"/>
        <v>0</v>
      </c>
      <c r="K881" s="823"/>
      <c r="L881" s="823"/>
      <c r="M881" s="823">
        <f t="shared" si="160"/>
        <v>0</v>
      </c>
      <c r="N881" s="823" t="e">
        <f>#REF!+#REF!+K881+H881+F881</f>
        <v>#REF!</v>
      </c>
      <c r="O881" s="823" t="e">
        <f t="shared" si="161"/>
        <v>#REF!</v>
      </c>
      <c r="P881" s="823" t="e">
        <f>Develop!K771</f>
        <v>#REF!</v>
      </c>
      <c r="Q881" s="823" t="e">
        <f t="shared" si="162"/>
        <v>#REF!</v>
      </c>
      <c r="R881" s="823" t="e">
        <f t="shared" si="163"/>
        <v>#REF!</v>
      </c>
      <c r="S881" s="823" t="e">
        <f t="shared" si="164"/>
        <v>#REF!</v>
      </c>
    </row>
    <row r="882" spans="1:19" ht="105" hidden="1" x14ac:dyDescent="0.25">
      <c r="A882" s="820"/>
      <c r="B882" s="826" t="s">
        <v>3333</v>
      </c>
      <c r="C882" s="821">
        <v>40000</v>
      </c>
      <c r="D882" s="821" t="s">
        <v>1196</v>
      </c>
      <c r="E882" s="823"/>
      <c r="F882" s="823">
        <f t="shared" si="157"/>
        <v>0</v>
      </c>
      <c r="G882" s="823">
        <f t="shared" si="158"/>
        <v>0</v>
      </c>
      <c r="H882" s="823"/>
      <c r="I882" s="823"/>
      <c r="J882" s="823">
        <f t="shared" si="159"/>
        <v>0</v>
      </c>
      <c r="K882" s="823"/>
      <c r="L882" s="823"/>
      <c r="M882" s="823">
        <f t="shared" si="160"/>
        <v>0</v>
      </c>
      <c r="N882" s="823" t="e">
        <f>#REF!+#REF!+K882+H882+F882</f>
        <v>#REF!</v>
      </c>
      <c r="O882" s="823" t="e">
        <f t="shared" si="161"/>
        <v>#REF!</v>
      </c>
      <c r="P882" s="823" t="e">
        <f>Develop!K772</f>
        <v>#REF!</v>
      </c>
      <c r="Q882" s="823" t="e">
        <f t="shared" si="162"/>
        <v>#REF!</v>
      </c>
      <c r="R882" s="823" t="e">
        <f t="shared" si="163"/>
        <v>#REF!</v>
      </c>
      <c r="S882" s="823" t="e">
        <f t="shared" si="164"/>
        <v>#REF!</v>
      </c>
    </row>
    <row r="883" spans="1:19" ht="210" hidden="1" x14ac:dyDescent="0.25">
      <c r="A883" s="820"/>
      <c r="B883" s="826" t="s">
        <v>3334</v>
      </c>
      <c r="C883" s="821">
        <v>70000</v>
      </c>
      <c r="D883" s="821" t="s">
        <v>1196</v>
      </c>
      <c r="E883" s="823"/>
      <c r="F883" s="823">
        <f t="shared" si="157"/>
        <v>0</v>
      </c>
      <c r="G883" s="823">
        <f t="shared" si="158"/>
        <v>0</v>
      </c>
      <c r="H883" s="823"/>
      <c r="I883" s="823"/>
      <c r="J883" s="823">
        <f t="shared" si="159"/>
        <v>0</v>
      </c>
      <c r="K883" s="823"/>
      <c r="L883" s="823"/>
      <c r="M883" s="823">
        <f t="shared" si="160"/>
        <v>0</v>
      </c>
      <c r="N883" s="823" t="e">
        <f>#REF!+#REF!+K883+H883+F883</f>
        <v>#REF!</v>
      </c>
      <c r="O883" s="823" t="e">
        <f t="shared" si="161"/>
        <v>#REF!</v>
      </c>
      <c r="P883" s="823" t="e">
        <f>Develop!K773</f>
        <v>#REF!</v>
      </c>
      <c r="Q883" s="823" t="e">
        <f t="shared" si="162"/>
        <v>#REF!</v>
      </c>
      <c r="R883" s="823" t="e">
        <f t="shared" si="163"/>
        <v>#REF!</v>
      </c>
      <c r="S883" s="823" t="e">
        <f t="shared" si="164"/>
        <v>#REF!</v>
      </c>
    </row>
    <row r="884" spans="1:19" ht="78.75" hidden="1" x14ac:dyDescent="0.25">
      <c r="A884" s="820"/>
      <c r="B884" s="821" t="s">
        <v>3573</v>
      </c>
      <c r="C884" s="846">
        <v>713.54</v>
      </c>
      <c r="D884" s="822" t="s">
        <v>1941</v>
      </c>
      <c r="E884" s="823"/>
      <c r="F884" s="823">
        <f t="shared" si="157"/>
        <v>0</v>
      </c>
      <c r="G884" s="823">
        <f t="shared" si="158"/>
        <v>0</v>
      </c>
      <c r="H884" s="823"/>
      <c r="I884" s="823"/>
      <c r="J884" s="823">
        <f t="shared" si="159"/>
        <v>0</v>
      </c>
      <c r="K884" s="823"/>
      <c r="L884" s="823"/>
      <c r="M884" s="823">
        <f t="shared" si="160"/>
        <v>0</v>
      </c>
      <c r="N884" s="823" t="e">
        <f>#REF!+#REF!+K884+H884+F884</f>
        <v>#REF!</v>
      </c>
      <c r="O884" s="823" t="e">
        <f t="shared" si="161"/>
        <v>#REF!</v>
      </c>
      <c r="P884" s="823" t="e">
        <f>Develop!K774</f>
        <v>#REF!</v>
      </c>
      <c r="Q884" s="823" t="e">
        <f t="shared" si="162"/>
        <v>#REF!</v>
      </c>
      <c r="R884" s="823" t="e">
        <f t="shared" si="163"/>
        <v>#REF!</v>
      </c>
      <c r="S884" s="823" t="e">
        <f t="shared" si="164"/>
        <v>#REF!</v>
      </c>
    </row>
    <row r="885" spans="1:19" ht="105" hidden="1" x14ac:dyDescent="0.25">
      <c r="A885" s="820"/>
      <c r="B885" s="826" t="s">
        <v>3391</v>
      </c>
      <c r="C885" s="846"/>
      <c r="D885" s="822"/>
      <c r="E885" s="823"/>
      <c r="F885" s="823">
        <f t="shared" si="157"/>
        <v>0</v>
      </c>
      <c r="G885" s="823">
        <f t="shared" si="158"/>
        <v>0</v>
      </c>
      <c r="H885" s="823"/>
      <c r="I885" s="823"/>
      <c r="J885" s="823">
        <f t="shared" si="159"/>
        <v>0</v>
      </c>
      <c r="K885" s="823"/>
      <c r="L885" s="823"/>
      <c r="M885" s="823">
        <f t="shared" si="160"/>
        <v>0</v>
      </c>
      <c r="N885" s="823" t="e">
        <f>#REF!+#REF!+K885+H885+F885</f>
        <v>#REF!</v>
      </c>
      <c r="O885" s="823" t="e">
        <f t="shared" si="161"/>
        <v>#REF!</v>
      </c>
      <c r="P885" s="823" t="e">
        <f>Develop!K775</f>
        <v>#REF!</v>
      </c>
      <c r="Q885" s="823" t="e">
        <f t="shared" si="162"/>
        <v>#REF!</v>
      </c>
      <c r="R885" s="823" t="e">
        <f t="shared" si="163"/>
        <v>#REF!</v>
      </c>
      <c r="S885" s="823" t="e">
        <f t="shared" si="164"/>
        <v>#REF!</v>
      </c>
    </row>
    <row r="886" spans="1:19" hidden="1" x14ac:dyDescent="0.25">
      <c r="A886" s="820"/>
      <c r="B886" s="821" t="s">
        <v>1820</v>
      </c>
      <c r="C886" s="846" t="e">
        <f>#REF!</f>
        <v>#REF!</v>
      </c>
      <c r="D886" s="822" t="s">
        <v>1200</v>
      </c>
      <c r="E886" s="823"/>
      <c r="F886" s="823">
        <f t="shared" si="157"/>
        <v>0</v>
      </c>
      <c r="G886" s="823" t="e">
        <f t="shared" si="158"/>
        <v>#REF!</v>
      </c>
      <c r="H886" s="823"/>
      <c r="I886" s="823"/>
      <c r="J886" s="823" t="e">
        <f t="shared" si="159"/>
        <v>#REF!</v>
      </c>
      <c r="K886" s="823"/>
      <c r="L886" s="823"/>
      <c r="M886" s="823" t="e">
        <f t="shared" si="160"/>
        <v>#REF!</v>
      </c>
      <c r="N886" s="823" t="e">
        <f>#REF!+#REF!+K886+H886+F886</f>
        <v>#REF!</v>
      </c>
      <c r="O886" s="823" t="e">
        <f t="shared" si="161"/>
        <v>#REF!</v>
      </c>
      <c r="P886" s="823" t="e">
        <f>Develop!K776</f>
        <v>#REF!</v>
      </c>
      <c r="Q886" s="823" t="e">
        <f t="shared" si="162"/>
        <v>#REF!</v>
      </c>
      <c r="R886" s="823" t="e">
        <f t="shared" si="163"/>
        <v>#REF!</v>
      </c>
      <c r="S886" s="823" t="e">
        <f t="shared" si="164"/>
        <v>#REF!</v>
      </c>
    </row>
    <row r="887" spans="1:19" hidden="1" x14ac:dyDescent="0.25">
      <c r="A887" s="820"/>
      <c r="B887" s="821" t="s">
        <v>1098</v>
      </c>
      <c r="C887" s="846" t="e">
        <f>#REF!</f>
        <v>#REF!</v>
      </c>
      <c r="D887" s="822" t="s">
        <v>1200</v>
      </c>
      <c r="E887" s="823"/>
      <c r="F887" s="823">
        <f t="shared" si="157"/>
        <v>0</v>
      </c>
      <c r="G887" s="823" t="e">
        <f t="shared" si="158"/>
        <v>#REF!</v>
      </c>
      <c r="H887" s="823"/>
      <c r="I887" s="823"/>
      <c r="J887" s="823" t="e">
        <f t="shared" si="159"/>
        <v>#REF!</v>
      </c>
      <c r="K887" s="823"/>
      <c r="L887" s="823"/>
      <c r="M887" s="823" t="e">
        <f t="shared" si="160"/>
        <v>#REF!</v>
      </c>
      <c r="N887" s="823" t="e">
        <f>#REF!+#REF!+K887+H887+F887</f>
        <v>#REF!</v>
      </c>
      <c r="O887" s="823" t="e">
        <f t="shared" si="161"/>
        <v>#REF!</v>
      </c>
      <c r="P887" s="823" t="e">
        <f>Develop!K777</f>
        <v>#REF!</v>
      </c>
      <c r="Q887" s="823" t="e">
        <f t="shared" si="162"/>
        <v>#REF!</v>
      </c>
      <c r="R887" s="823" t="e">
        <f t="shared" si="163"/>
        <v>#REF!</v>
      </c>
      <c r="S887" s="823" t="e">
        <f t="shared" si="164"/>
        <v>#REF!</v>
      </c>
    </row>
    <row r="888" spans="1:19" ht="129" hidden="1" x14ac:dyDescent="0.25">
      <c r="A888" s="820"/>
      <c r="B888" s="821" t="s">
        <v>3574</v>
      </c>
      <c r="C888" s="846" t="e">
        <f>#REF!</f>
        <v>#REF!</v>
      </c>
      <c r="D888" s="822" t="s">
        <v>1200</v>
      </c>
      <c r="E888" s="823"/>
      <c r="F888" s="823">
        <f t="shared" si="157"/>
        <v>0</v>
      </c>
      <c r="G888" s="823" t="e">
        <f t="shared" si="158"/>
        <v>#REF!</v>
      </c>
      <c r="H888" s="823"/>
      <c r="I888" s="823"/>
      <c r="J888" s="823" t="e">
        <f t="shared" si="159"/>
        <v>#REF!</v>
      </c>
      <c r="K888" s="823"/>
      <c r="L888" s="823"/>
      <c r="M888" s="823" t="e">
        <f t="shared" si="160"/>
        <v>#REF!</v>
      </c>
      <c r="N888" s="823" t="e">
        <f>#REF!+#REF!+K888+H888+F888</f>
        <v>#REF!</v>
      </c>
      <c r="O888" s="823" t="e">
        <f t="shared" si="161"/>
        <v>#REF!</v>
      </c>
      <c r="P888" s="823" t="e">
        <f>Develop!K778</f>
        <v>#REF!</v>
      </c>
      <c r="Q888" s="823" t="e">
        <f t="shared" si="162"/>
        <v>#REF!</v>
      </c>
      <c r="R888" s="823" t="e">
        <f t="shared" si="163"/>
        <v>#REF!</v>
      </c>
      <c r="S888" s="823" t="e">
        <f t="shared" si="164"/>
        <v>#REF!</v>
      </c>
    </row>
    <row r="889" spans="1:19" ht="129" hidden="1" x14ac:dyDescent="0.25">
      <c r="A889" s="820"/>
      <c r="B889" s="821" t="s">
        <v>3575</v>
      </c>
      <c r="C889" s="846" t="e">
        <f>#REF!</f>
        <v>#REF!</v>
      </c>
      <c r="D889" s="822" t="s">
        <v>1200</v>
      </c>
      <c r="E889" s="823"/>
      <c r="F889" s="823">
        <f t="shared" si="157"/>
        <v>0</v>
      </c>
      <c r="G889" s="823" t="e">
        <f t="shared" si="158"/>
        <v>#REF!</v>
      </c>
      <c r="H889" s="823"/>
      <c r="I889" s="823"/>
      <c r="J889" s="823" t="e">
        <f t="shared" si="159"/>
        <v>#REF!</v>
      </c>
      <c r="K889" s="823"/>
      <c r="L889" s="823"/>
      <c r="M889" s="823" t="e">
        <f t="shared" si="160"/>
        <v>#REF!</v>
      </c>
      <c r="N889" s="823" t="e">
        <f>#REF!+#REF!+K889+H889+F889</f>
        <v>#REF!</v>
      </c>
      <c r="O889" s="823" t="e">
        <f t="shared" si="161"/>
        <v>#REF!</v>
      </c>
      <c r="P889" s="823" t="e">
        <f>Develop!K779</f>
        <v>#REF!</v>
      </c>
      <c r="Q889" s="823" t="e">
        <f t="shared" si="162"/>
        <v>#REF!</v>
      </c>
      <c r="R889" s="823" t="e">
        <f t="shared" si="163"/>
        <v>#REF!</v>
      </c>
      <c r="S889" s="823" t="e">
        <f t="shared" si="164"/>
        <v>#REF!</v>
      </c>
    </row>
    <row r="890" spans="1:19" ht="102.75" hidden="1" x14ac:dyDescent="0.25">
      <c r="A890" s="820"/>
      <c r="B890" s="821" t="s">
        <v>3576</v>
      </c>
      <c r="C890" s="846" t="e">
        <f>#REF!</f>
        <v>#REF!</v>
      </c>
      <c r="D890" s="855" t="s">
        <v>1525</v>
      </c>
      <c r="E890" s="823"/>
      <c r="F890" s="823">
        <f t="shared" si="157"/>
        <v>0</v>
      </c>
      <c r="G890" s="823" t="e">
        <f t="shared" si="158"/>
        <v>#REF!</v>
      </c>
      <c r="H890" s="823"/>
      <c r="I890" s="823"/>
      <c r="J890" s="823" t="e">
        <f t="shared" si="159"/>
        <v>#REF!</v>
      </c>
      <c r="K890" s="823"/>
      <c r="L890" s="823"/>
      <c r="M890" s="823" t="e">
        <f t="shared" si="160"/>
        <v>#REF!</v>
      </c>
      <c r="N890" s="823" t="e">
        <f>#REF!+#REF!+K890+H890+F890</f>
        <v>#REF!</v>
      </c>
      <c r="O890" s="823" t="e">
        <f t="shared" si="161"/>
        <v>#REF!</v>
      </c>
      <c r="P890" s="823" t="e">
        <f>Develop!K780</f>
        <v>#REF!</v>
      </c>
      <c r="Q890" s="823" t="e">
        <f t="shared" si="162"/>
        <v>#REF!</v>
      </c>
      <c r="R890" s="823" t="e">
        <f t="shared" si="163"/>
        <v>#REF!</v>
      </c>
      <c r="S890" s="823" t="e">
        <f t="shared" si="164"/>
        <v>#REF!</v>
      </c>
    </row>
    <row r="891" spans="1:19" ht="52.5" hidden="1" x14ac:dyDescent="0.25">
      <c r="A891" s="820"/>
      <c r="B891" s="821" t="s">
        <v>3577</v>
      </c>
      <c r="C891" s="846" t="e">
        <f>#REF!</f>
        <v>#REF!</v>
      </c>
      <c r="D891" s="855" t="s">
        <v>1941</v>
      </c>
      <c r="E891" s="823"/>
      <c r="F891" s="823">
        <f t="shared" si="157"/>
        <v>0</v>
      </c>
      <c r="G891" s="823" t="e">
        <f t="shared" si="158"/>
        <v>#REF!</v>
      </c>
      <c r="H891" s="823"/>
      <c r="I891" s="823"/>
      <c r="J891" s="823" t="e">
        <f t="shared" si="159"/>
        <v>#REF!</v>
      </c>
      <c r="K891" s="823"/>
      <c r="L891" s="823"/>
      <c r="M891" s="823" t="e">
        <f t="shared" si="160"/>
        <v>#REF!</v>
      </c>
      <c r="N891" s="823" t="e">
        <f>#REF!+#REF!+K891+H891+F891</f>
        <v>#REF!</v>
      </c>
      <c r="O891" s="823" t="e">
        <f t="shared" si="161"/>
        <v>#REF!</v>
      </c>
      <c r="P891" s="823" t="e">
        <f>Develop!K781</f>
        <v>#REF!</v>
      </c>
      <c r="Q891" s="823" t="e">
        <f t="shared" si="162"/>
        <v>#REF!</v>
      </c>
      <c r="R891" s="823" t="e">
        <f t="shared" si="163"/>
        <v>#REF!</v>
      </c>
      <c r="S891" s="823" t="e">
        <f t="shared" si="164"/>
        <v>#REF!</v>
      </c>
    </row>
    <row r="892" spans="1:19" hidden="1" x14ac:dyDescent="0.25">
      <c r="A892" s="820"/>
      <c r="B892" s="821" t="s">
        <v>3398</v>
      </c>
      <c r="C892" s="846" t="e">
        <f>#REF!</f>
        <v>#REF!</v>
      </c>
      <c r="D892" s="822" t="s">
        <v>1941</v>
      </c>
      <c r="E892" s="823"/>
      <c r="F892" s="823">
        <f t="shared" si="157"/>
        <v>0</v>
      </c>
      <c r="G892" s="823" t="e">
        <f t="shared" si="158"/>
        <v>#REF!</v>
      </c>
      <c r="H892" s="823"/>
      <c r="I892" s="823"/>
      <c r="J892" s="823" t="e">
        <f t="shared" si="159"/>
        <v>#REF!</v>
      </c>
      <c r="K892" s="823"/>
      <c r="L892" s="823"/>
      <c r="M892" s="823" t="e">
        <f t="shared" si="160"/>
        <v>#REF!</v>
      </c>
      <c r="N892" s="823" t="e">
        <f>#REF!+#REF!+K892+H892+F892</f>
        <v>#REF!</v>
      </c>
      <c r="O892" s="823" t="e">
        <f t="shared" si="161"/>
        <v>#REF!</v>
      </c>
      <c r="P892" s="823" t="e">
        <f>Develop!K782</f>
        <v>#REF!</v>
      </c>
      <c r="Q892" s="823" t="e">
        <f t="shared" si="162"/>
        <v>#REF!</v>
      </c>
      <c r="R892" s="823" t="e">
        <f t="shared" si="163"/>
        <v>#REF!</v>
      </c>
      <c r="S892" s="823" t="e">
        <f t="shared" si="164"/>
        <v>#REF!</v>
      </c>
    </row>
    <row r="893" spans="1:19" ht="78.75" hidden="1" x14ac:dyDescent="0.25">
      <c r="A893" s="820"/>
      <c r="B893" s="826" t="s">
        <v>3417</v>
      </c>
      <c r="C893" s="846" t="e">
        <f>#REF!</f>
        <v>#REF!</v>
      </c>
      <c r="D893" s="822" t="s">
        <v>1941</v>
      </c>
      <c r="E893" s="823"/>
      <c r="F893" s="823">
        <f t="shared" si="157"/>
        <v>0</v>
      </c>
      <c r="G893" s="823" t="e">
        <f t="shared" si="158"/>
        <v>#REF!</v>
      </c>
      <c r="H893" s="823"/>
      <c r="I893" s="823"/>
      <c r="J893" s="823" t="e">
        <f t="shared" si="159"/>
        <v>#REF!</v>
      </c>
      <c r="K893" s="823"/>
      <c r="L893" s="823"/>
      <c r="M893" s="823" t="e">
        <f t="shared" si="160"/>
        <v>#REF!</v>
      </c>
      <c r="N893" s="823" t="e">
        <f>#REF!+#REF!+K893+H893+F893</f>
        <v>#REF!</v>
      </c>
      <c r="O893" s="823" t="e">
        <f t="shared" si="161"/>
        <v>#REF!</v>
      </c>
      <c r="P893" s="823" t="e">
        <f>Develop!K783</f>
        <v>#REF!</v>
      </c>
      <c r="Q893" s="823" t="e">
        <f t="shared" si="162"/>
        <v>#REF!</v>
      </c>
      <c r="R893" s="823" t="e">
        <f t="shared" si="163"/>
        <v>#REF!</v>
      </c>
      <c r="S893" s="823" t="e">
        <f t="shared" si="164"/>
        <v>#REF!</v>
      </c>
    </row>
    <row r="894" spans="1:19" ht="78.75" hidden="1" x14ac:dyDescent="0.25">
      <c r="A894" s="820"/>
      <c r="B894" s="826" t="s">
        <v>3402</v>
      </c>
      <c r="C894" s="846" t="e">
        <f>#REF!</f>
        <v>#REF!</v>
      </c>
      <c r="D894" s="822" t="s">
        <v>1941</v>
      </c>
      <c r="E894" s="823"/>
      <c r="F894" s="823">
        <f t="shared" ref="F894:F909" si="172">E894*8</f>
        <v>0</v>
      </c>
      <c r="G894" s="823" t="e">
        <f t="shared" ref="G894:G909" si="173">F894*C894</f>
        <v>#REF!</v>
      </c>
      <c r="H894" s="823"/>
      <c r="I894" s="823"/>
      <c r="J894" s="823" t="e">
        <f t="shared" ref="J894:J909" si="174">H894*C894</f>
        <v>#REF!</v>
      </c>
      <c r="K894" s="823"/>
      <c r="L894" s="823"/>
      <c r="M894" s="823" t="e">
        <f t="shared" ref="M894:M909" si="175">K894*C894</f>
        <v>#REF!</v>
      </c>
      <c r="N894" s="823" t="e">
        <f>#REF!+#REF!+K894+H894+F894</f>
        <v>#REF!</v>
      </c>
      <c r="O894" s="823" t="e">
        <f t="shared" ref="O894:O909" si="176">N894*C894</f>
        <v>#REF!</v>
      </c>
      <c r="P894" s="823" t="e">
        <f>Develop!K784</f>
        <v>#REF!</v>
      </c>
      <c r="Q894" s="823" t="e">
        <f t="shared" ref="Q894:Q914" si="177">P894*C894</f>
        <v>#REF!</v>
      </c>
      <c r="R894" s="823" t="e">
        <f t="shared" ref="R894:R909" si="178">N894+P894</f>
        <v>#REF!</v>
      </c>
      <c r="S894" s="823" t="e">
        <f t="shared" si="164"/>
        <v>#REF!</v>
      </c>
    </row>
    <row r="895" spans="1:19" ht="78.75" hidden="1" x14ac:dyDescent="0.25">
      <c r="A895" s="820"/>
      <c r="B895" s="826" t="s">
        <v>3416</v>
      </c>
      <c r="C895" s="846" t="e">
        <f>#REF!</f>
        <v>#REF!</v>
      </c>
      <c r="D895" s="822" t="s">
        <v>1941</v>
      </c>
      <c r="E895" s="823"/>
      <c r="F895" s="823">
        <f t="shared" si="172"/>
        <v>0</v>
      </c>
      <c r="G895" s="823" t="e">
        <f t="shared" si="173"/>
        <v>#REF!</v>
      </c>
      <c r="H895" s="823"/>
      <c r="I895" s="823"/>
      <c r="J895" s="823" t="e">
        <f t="shared" si="174"/>
        <v>#REF!</v>
      </c>
      <c r="K895" s="823"/>
      <c r="L895" s="823"/>
      <c r="M895" s="823" t="e">
        <f t="shared" si="175"/>
        <v>#REF!</v>
      </c>
      <c r="N895" s="823" t="e">
        <f>#REF!+#REF!+K895+H895+F895</f>
        <v>#REF!</v>
      </c>
      <c r="O895" s="823" t="e">
        <f t="shared" si="176"/>
        <v>#REF!</v>
      </c>
      <c r="P895" s="823" t="e">
        <f>Develop!K785</f>
        <v>#REF!</v>
      </c>
      <c r="Q895" s="823" t="e">
        <f t="shared" si="177"/>
        <v>#REF!</v>
      </c>
      <c r="R895" s="823" t="e">
        <f t="shared" si="178"/>
        <v>#REF!</v>
      </c>
      <c r="S895" s="823" t="e">
        <f t="shared" si="164"/>
        <v>#REF!</v>
      </c>
    </row>
    <row r="896" spans="1:19" ht="52.5" hidden="1" x14ac:dyDescent="0.25">
      <c r="A896" s="820"/>
      <c r="B896" s="826" t="s">
        <v>3397</v>
      </c>
      <c r="C896" s="846" t="e">
        <f>#REF!</f>
        <v>#REF!</v>
      </c>
      <c r="D896" s="855" t="s">
        <v>1941</v>
      </c>
      <c r="E896" s="823"/>
      <c r="F896" s="823">
        <f t="shared" si="172"/>
        <v>0</v>
      </c>
      <c r="G896" s="823" t="e">
        <f t="shared" si="173"/>
        <v>#REF!</v>
      </c>
      <c r="H896" s="823"/>
      <c r="I896" s="823"/>
      <c r="J896" s="823" t="e">
        <f t="shared" si="174"/>
        <v>#REF!</v>
      </c>
      <c r="K896" s="823"/>
      <c r="L896" s="823"/>
      <c r="M896" s="823" t="e">
        <f t="shared" si="175"/>
        <v>#REF!</v>
      </c>
      <c r="N896" s="823" t="e">
        <f>#REF!+#REF!+K896+H896+F896</f>
        <v>#REF!</v>
      </c>
      <c r="O896" s="823" t="e">
        <f t="shared" si="176"/>
        <v>#REF!</v>
      </c>
      <c r="P896" s="823" t="e">
        <f>Develop!K786</f>
        <v>#REF!</v>
      </c>
      <c r="Q896" s="823" t="e">
        <f t="shared" si="177"/>
        <v>#REF!</v>
      </c>
      <c r="R896" s="823" t="e">
        <f t="shared" si="178"/>
        <v>#REF!</v>
      </c>
      <c r="S896" s="823" t="e">
        <f t="shared" si="164"/>
        <v>#REF!</v>
      </c>
    </row>
    <row r="897" spans="1:19" ht="51" hidden="1" x14ac:dyDescent="0.25">
      <c r="A897" s="913"/>
      <c r="B897" s="934" t="s">
        <v>3396</v>
      </c>
      <c r="C897" s="932" t="e">
        <f>#REF!</f>
        <v>#REF!</v>
      </c>
      <c r="D897" s="946" t="s">
        <v>1941</v>
      </c>
      <c r="E897" s="917"/>
      <c r="F897" s="917">
        <f t="shared" si="172"/>
        <v>0</v>
      </c>
      <c r="G897" s="917" t="e">
        <f t="shared" si="173"/>
        <v>#REF!</v>
      </c>
      <c r="H897" s="917"/>
      <c r="I897" s="917"/>
      <c r="J897" s="917" t="e">
        <f t="shared" si="174"/>
        <v>#REF!</v>
      </c>
      <c r="K897" s="917"/>
      <c r="L897" s="917"/>
      <c r="M897" s="917" t="e">
        <f t="shared" si="175"/>
        <v>#REF!</v>
      </c>
      <c r="N897" s="917" t="e">
        <f>#REF!+#REF!+K897+H897+F897</f>
        <v>#REF!</v>
      </c>
      <c r="O897" s="917" t="e">
        <f t="shared" si="176"/>
        <v>#REF!</v>
      </c>
      <c r="P897" s="917" t="e">
        <f>Develop!K787</f>
        <v>#REF!</v>
      </c>
      <c r="Q897" s="917" t="e">
        <f t="shared" si="177"/>
        <v>#REF!</v>
      </c>
      <c r="R897" s="917" t="e">
        <f t="shared" si="178"/>
        <v>#REF!</v>
      </c>
      <c r="S897" s="917" t="e">
        <f t="shared" ref="S897:S914" si="179">R897*C897</f>
        <v>#REF!</v>
      </c>
    </row>
    <row r="898" spans="1:19" s="890" customFormat="1" ht="147" customHeight="1" x14ac:dyDescent="0.25">
      <c r="A898" s="1358"/>
      <c r="B898" s="889" t="s">
        <v>4957</v>
      </c>
      <c r="C898" s="1362">
        <v>1692</v>
      </c>
      <c r="D898" s="1497" t="s">
        <v>1200</v>
      </c>
      <c r="E898" s="954">
        <f>'SI 2 in 1 ALIYAR '!H698</f>
        <v>2</v>
      </c>
      <c r="F898" s="954">
        <f>E898</f>
        <v>2</v>
      </c>
      <c r="G898" s="954">
        <f>F898*C898</f>
        <v>3384</v>
      </c>
      <c r="H898" s="1371">
        <f>'PC 12 IN 1'!H659</f>
        <v>12</v>
      </c>
      <c r="I898" s="1371">
        <f>H898*2</f>
        <v>24</v>
      </c>
      <c r="J898" s="1371">
        <f>I898*C898</f>
        <v>40608</v>
      </c>
      <c r="K898" s="960">
        <f>'4 IN 1 PCHC Aliyar'!H724</f>
        <v>4</v>
      </c>
      <c r="L898" s="960">
        <f>K898*3</f>
        <v>12</v>
      </c>
      <c r="M898" s="960">
        <f>L898*C898</f>
        <v>20304</v>
      </c>
      <c r="N898" s="823">
        <f>F898+I898+L898</f>
        <v>38</v>
      </c>
      <c r="O898" s="823">
        <f>N898*C898</f>
        <v>64296</v>
      </c>
      <c r="P898" s="823"/>
      <c r="Q898" s="823">
        <f>P898*C898</f>
        <v>0</v>
      </c>
      <c r="R898" s="1390">
        <f>P898+N898</f>
        <v>38</v>
      </c>
      <c r="S898" s="823">
        <f>R898*C898</f>
        <v>64296</v>
      </c>
    </row>
    <row r="899" spans="1:19" hidden="1" x14ac:dyDescent="0.25">
      <c r="A899" s="892"/>
      <c r="B899" s="896"/>
      <c r="C899" s="896"/>
      <c r="D899" s="896"/>
      <c r="E899" s="896"/>
      <c r="F899" s="896">
        <f t="shared" si="172"/>
        <v>0</v>
      </c>
      <c r="G899" s="896">
        <f t="shared" si="173"/>
        <v>0</v>
      </c>
      <c r="H899" s="896"/>
      <c r="I899" s="896"/>
      <c r="J899" s="896">
        <f t="shared" si="174"/>
        <v>0</v>
      </c>
      <c r="K899" s="896"/>
      <c r="L899" s="896"/>
      <c r="M899" s="896">
        <f t="shared" si="175"/>
        <v>0</v>
      </c>
      <c r="N899" s="896" t="e">
        <f>#REF!+#REF!+K899+H899+F899</f>
        <v>#REF!</v>
      </c>
      <c r="O899" s="896" t="e">
        <f t="shared" si="176"/>
        <v>#REF!</v>
      </c>
      <c r="P899" s="896" t="e">
        <f>Develop!K789</f>
        <v>#REF!</v>
      </c>
      <c r="Q899" s="896" t="e">
        <f t="shared" si="177"/>
        <v>#REF!</v>
      </c>
      <c r="R899" s="896" t="e">
        <f t="shared" si="178"/>
        <v>#REF!</v>
      </c>
      <c r="S899" s="896" t="e">
        <f t="shared" si="179"/>
        <v>#REF!</v>
      </c>
    </row>
    <row r="900" spans="1:19" hidden="1" x14ac:dyDescent="0.25">
      <c r="A900" s="820"/>
      <c r="B900" s="823"/>
      <c r="C900" s="823"/>
      <c r="D900" s="823"/>
      <c r="E900" s="823"/>
      <c r="F900" s="823">
        <f t="shared" si="172"/>
        <v>0</v>
      </c>
      <c r="G900" s="823">
        <f t="shared" si="173"/>
        <v>0</v>
      </c>
      <c r="H900" s="823"/>
      <c r="I900" s="823"/>
      <c r="J900" s="823">
        <f t="shared" si="174"/>
        <v>0</v>
      </c>
      <c r="K900" s="823"/>
      <c r="L900" s="823"/>
      <c r="M900" s="823">
        <f t="shared" si="175"/>
        <v>0</v>
      </c>
      <c r="N900" s="823" t="e">
        <f>#REF!+#REF!+K900+H900+F900</f>
        <v>#REF!</v>
      </c>
      <c r="O900" s="823" t="e">
        <f t="shared" si="176"/>
        <v>#REF!</v>
      </c>
      <c r="P900" s="823" t="e">
        <f>Develop!K790</f>
        <v>#REF!</v>
      </c>
      <c r="Q900" s="823" t="e">
        <f t="shared" si="177"/>
        <v>#REF!</v>
      </c>
      <c r="R900" s="823" t="e">
        <f t="shared" si="178"/>
        <v>#REF!</v>
      </c>
      <c r="S900" s="823" t="e">
        <f t="shared" si="179"/>
        <v>#REF!</v>
      </c>
    </row>
    <row r="901" spans="1:19" ht="127.5" hidden="1" x14ac:dyDescent="0.25">
      <c r="A901" s="820"/>
      <c r="B901" s="821" t="s">
        <v>3428</v>
      </c>
      <c r="C901" s="870" t="e">
        <f>#REF!</f>
        <v>#REF!</v>
      </c>
      <c r="D901" s="867" t="s">
        <v>1200</v>
      </c>
      <c r="E901" s="823"/>
      <c r="F901" s="823">
        <f t="shared" si="172"/>
        <v>0</v>
      </c>
      <c r="G901" s="823" t="e">
        <f t="shared" si="173"/>
        <v>#REF!</v>
      </c>
      <c r="H901" s="823"/>
      <c r="I901" s="823"/>
      <c r="J901" s="823" t="e">
        <f t="shared" si="174"/>
        <v>#REF!</v>
      </c>
      <c r="K901" s="823"/>
      <c r="L901" s="823"/>
      <c r="M901" s="823" t="e">
        <f t="shared" si="175"/>
        <v>#REF!</v>
      </c>
      <c r="N901" s="823" t="e">
        <f>#REF!+#REF!+K901+H901+F901</f>
        <v>#REF!</v>
      </c>
      <c r="O901" s="823" t="e">
        <f t="shared" si="176"/>
        <v>#REF!</v>
      </c>
      <c r="P901" s="823" t="e">
        <f>Develop!K791</f>
        <v>#REF!</v>
      </c>
      <c r="Q901" s="823" t="e">
        <f t="shared" si="177"/>
        <v>#REF!</v>
      </c>
      <c r="R901" s="823" t="e">
        <f t="shared" si="178"/>
        <v>#REF!</v>
      </c>
      <c r="S901" s="823" t="e">
        <f t="shared" si="179"/>
        <v>#REF!</v>
      </c>
    </row>
    <row r="902" spans="1:19" ht="76.5" hidden="1" x14ac:dyDescent="0.25">
      <c r="A902" s="820"/>
      <c r="B902" s="821" t="s">
        <v>3501</v>
      </c>
      <c r="C902" s="870">
        <v>8100</v>
      </c>
      <c r="D902" s="867" t="s">
        <v>1200</v>
      </c>
      <c r="E902" s="823"/>
      <c r="F902" s="823">
        <f t="shared" si="172"/>
        <v>0</v>
      </c>
      <c r="G902" s="823">
        <f t="shared" si="173"/>
        <v>0</v>
      </c>
      <c r="H902" s="823"/>
      <c r="I902" s="823"/>
      <c r="J902" s="823">
        <f t="shared" si="174"/>
        <v>0</v>
      </c>
      <c r="K902" s="823"/>
      <c r="L902" s="823"/>
      <c r="M902" s="823">
        <f t="shared" si="175"/>
        <v>0</v>
      </c>
      <c r="N902" s="823" t="e">
        <f>#REF!+#REF!+K902+H902+F902</f>
        <v>#REF!</v>
      </c>
      <c r="O902" s="823" t="e">
        <f t="shared" si="176"/>
        <v>#REF!</v>
      </c>
      <c r="P902" s="823" t="e">
        <f>Develop!K792</f>
        <v>#REF!</v>
      </c>
      <c r="Q902" s="823" t="e">
        <f t="shared" si="177"/>
        <v>#REF!</v>
      </c>
      <c r="R902" s="823" t="e">
        <f t="shared" si="178"/>
        <v>#REF!</v>
      </c>
      <c r="S902" s="823" t="e">
        <f t="shared" si="179"/>
        <v>#REF!</v>
      </c>
    </row>
    <row r="903" spans="1:19" ht="76.5" hidden="1" x14ac:dyDescent="0.25">
      <c r="A903" s="820"/>
      <c r="B903" s="871" t="s">
        <v>3460</v>
      </c>
      <c r="C903" s="832">
        <v>782.79</v>
      </c>
      <c r="D903" s="849" t="s">
        <v>1200</v>
      </c>
      <c r="E903" s="823"/>
      <c r="F903" s="823">
        <f t="shared" si="172"/>
        <v>0</v>
      </c>
      <c r="G903" s="823">
        <f t="shared" si="173"/>
        <v>0</v>
      </c>
      <c r="H903" s="823"/>
      <c r="I903" s="823"/>
      <c r="J903" s="823">
        <f t="shared" si="174"/>
        <v>0</v>
      </c>
      <c r="K903" s="823"/>
      <c r="L903" s="823"/>
      <c r="M903" s="823">
        <f t="shared" si="175"/>
        <v>0</v>
      </c>
      <c r="N903" s="823" t="e">
        <f>#REF!+#REF!+K903+H903+F903</f>
        <v>#REF!</v>
      </c>
      <c r="O903" s="823" t="e">
        <f t="shared" si="176"/>
        <v>#REF!</v>
      </c>
      <c r="P903" s="823" t="e">
        <f>Develop!K793</f>
        <v>#REF!</v>
      </c>
      <c r="Q903" s="823" t="e">
        <f t="shared" si="177"/>
        <v>#REF!</v>
      </c>
      <c r="R903" s="823" t="e">
        <f t="shared" si="178"/>
        <v>#REF!</v>
      </c>
      <c r="S903" s="823" t="e">
        <f t="shared" si="179"/>
        <v>#REF!</v>
      </c>
    </row>
    <row r="904" spans="1:19" ht="51" hidden="1" x14ac:dyDescent="0.25">
      <c r="A904" s="820"/>
      <c r="B904" s="872" t="s">
        <v>3429</v>
      </c>
      <c r="C904" s="873" t="e">
        <f>#REF!</f>
        <v>#REF!</v>
      </c>
      <c r="D904" s="867" t="s">
        <v>1200</v>
      </c>
      <c r="E904" s="823"/>
      <c r="F904" s="823">
        <f t="shared" si="172"/>
        <v>0</v>
      </c>
      <c r="G904" s="823" t="e">
        <f t="shared" si="173"/>
        <v>#REF!</v>
      </c>
      <c r="H904" s="823"/>
      <c r="I904" s="823"/>
      <c r="J904" s="823" t="e">
        <f t="shared" si="174"/>
        <v>#REF!</v>
      </c>
      <c r="K904" s="823"/>
      <c r="L904" s="823"/>
      <c r="M904" s="823" t="e">
        <f t="shared" si="175"/>
        <v>#REF!</v>
      </c>
      <c r="N904" s="823" t="e">
        <f>#REF!+#REF!+K904+H904+F904</f>
        <v>#REF!</v>
      </c>
      <c r="O904" s="823" t="e">
        <f t="shared" si="176"/>
        <v>#REF!</v>
      </c>
      <c r="P904" s="823" t="e">
        <f>Develop!K794</f>
        <v>#REF!</v>
      </c>
      <c r="Q904" s="823" t="e">
        <f t="shared" si="177"/>
        <v>#REF!</v>
      </c>
      <c r="R904" s="823" t="e">
        <f t="shared" si="178"/>
        <v>#REF!</v>
      </c>
      <c r="S904" s="823" t="e">
        <f t="shared" si="179"/>
        <v>#REF!</v>
      </c>
    </row>
    <row r="905" spans="1:19" ht="78.75" hidden="1" x14ac:dyDescent="0.25">
      <c r="A905" s="820">
        <v>21.6</v>
      </c>
      <c r="B905" s="826" t="s">
        <v>3490</v>
      </c>
      <c r="C905" s="824"/>
      <c r="D905" s="822"/>
      <c r="E905" s="823"/>
      <c r="F905" s="823">
        <f t="shared" si="172"/>
        <v>0</v>
      </c>
      <c r="G905" s="823">
        <f t="shared" si="173"/>
        <v>0</v>
      </c>
      <c r="H905" s="823"/>
      <c r="I905" s="823"/>
      <c r="J905" s="823">
        <f t="shared" si="174"/>
        <v>0</v>
      </c>
      <c r="K905" s="823"/>
      <c r="L905" s="823"/>
      <c r="M905" s="823">
        <f t="shared" si="175"/>
        <v>0</v>
      </c>
      <c r="N905" s="823" t="e">
        <f>#REF!+#REF!+K905+H905+F905</f>
        <v>#REF!</v>
      </c>
      <c r="O905" s="823" t="e">
        <f t="shared" si="176"/>
        <v>#REF!</v>
      </c>
      <c r="P905" s="823" t="e">
        <f>Develop!K795</f>
        <v>#REF!</v>
      </c>
      <c r="Q905" s="823" t="e">
        <f t="shared" si="177"/>
        <v>#REF!</v>
      </c>
      <c r="R905" s="823" t="e">
        <f t="shared" si="178"/>
        <v>#REF!</v>
      </c>
      <c r="S905" s="823" t="e">
        <f t="shared" si="179"/>
        <v>#REF!</v>
      </c>
    </row>
    <row r="906" spans="1:19" hidden="1" x14ac:dyDescent="0.25">
      <c r="A906" s="833"/>
      <c r="B906" s="821" t="s">
        <v>496</v>
      </c>
      <c r="C906" s="824" t="e">
        <f>#REF!</f>
        <v>#REF!</v>
      </c>
      <c r="D906" s="822" t="s">
        <v>1200</v>
      </c>
      <c r="E906" s="823"/>
      <c r="F906" s="823">
        <f t="shared" si="172"/>
        <v>0</v>
      </c>
      <c r="G906" s="823" t="e">
        <f t="shared" si="173"/>
        <v>#REF!</v>
      </c>
      <c r="H906" s="823"/>
      <c r="I906" s="823"/>
      <c r="J906" s="823" t="e">
        <f t="shared" si="174"/>
        <v>#REF!</v>
      </c>
      <c r="K906" s="823"/>
      <c r="L906" s="823"/>
      <c r="M906" s="823" t="e">
        <f t="shared" si="175"/>
        <v>#REF!</v>
      </c>
      <c r="N906" s="823" t="e">
        <f>#REF!+#REF!+K906+H906+F906</f>
        <v>#REF!</v>
      </c>
      <c r="O906" s="823" t="e">
        <f t="shared" si="176"/>
        <v>#REF!</v>
      </c>
      <c r="P906" s="823" t="e">
        <f>Develop!K796</f>
        <v>#REF!</v>
      </c>
      <c r="Q906" s="823" t="e">
        <f t="shared" si="177"/>
        <v>#REF!</v>
      </c>
      <c r="R906" s="823" t="e">
        <f t="shared" si="178"/>
        <v>#REF!</v>
      </c>
      <c r="S906" s="823" t="e">
        <f t="shared" si="179"/>
        <v>#REF!</v>
      </c>
    </row>
    <row r="907" spans="1:19" hidden="1" x14ac:dyDescent="0.25">
      <c r="A907" s="833"/>
      <c r="B907" s="821" t="s">
        <v>3202</v>
      </c>
      <c r="C907" s="824" t="e">
        <f>#REF!</f>
        <v>#REF!</v>
      </c>
      <c r="D907" s="822" t="s">
        <v>1200</v>
      </c>
      <c r="E907" s="823"/>
      <c r="F907" s="823">
        <f t="shared" si="172"/>
        <v>0</v>
      </c>
      <c r="G907" s="823" t="e">
        <f t="shared" si="173"/>
        <v>#REF!</v>
      </c>
      <c r="H907" s="823"/>
      <c r="I907" s="823"/>
      <c r="J907" s="823" t="e">
        <f t="shared" si="174"/>
        <v>#REF!</v>
      </c>
      <c r="K907" s="823"/>
      <c r="L907" s="823"/>
      <c r="M907" s="823" t="e">
        <f t="shared" si="175"/>
        <v>#REF!</v>
      </c>
      <c r="N907" s="823" t="e">
        <f>#REF!+#REF!+K907+H907+F907</f>
        <v>#REF!</v>
      </c>
      <c r="O907" s="823" t="e">
        <f t="shared" si="176"/>
        <v>#REF!</v>
      </c>
      <c r="P907" s="823" t="e">
        <f>Develop!K797</f>
        <v>#REF!</v>
      </c>
      <c r="Q907" s="823" t="e">
        <f t="shared" si="177"/>
        <v>#REF!</v>
      </c>
      <c r="R907" s="823" t="e">
        <f t="shared" si="178"/>
        <v>#REF!</v>
      </c>
      <c r="S907" s="823" t="e">
        <f t="shared" si="179"/>
        <v>#REF!</v>
      </c>
    </row>
    <row r="908" spans="1:19" hidden="1" x14ac:dyDescent="0.25">
      <c r="A908" s="833"/>
      <c r="B908" s="821" t="s">
        <v>3153</v>
      </c>
      <c r="C908" s="824" t="e">
        <f>#REF!</f>
        <v>#REF!</v>
      </c>
      <c r="D908" s="822"/>
      <c r="E908" s="823"/>
      <c r="F908" s="823">
        <f t="shared" si="172"/>
        <v>0</v>
      </c>
      <c r="G908" s="823" t="e">
        <f t="shared" si="173"/>
        <v>#REF!</v>
      </c>
      <c r="H908" s="823"/>
      <c r="I908" s="823"/>
      <c r="J908" s="823" t="e">
        <f t="shared" si="174"/>
        <v>#REF!</v>
      </c>
      <c r="K908" s="823"/>
      <c r="L908" s="823"/>
      <c r="M908" s="823" t="e">
        <f t="shared" si="175"/>
        <v>#REF!</v>
      </c>
      <c r="N908" s="823" t="e">
        <f>#REF!+#REF!+K908+H908+F908</f>
        <v>#REF!</v>
      </c>
      <c r="O908" s="823" t="e">
        <f t="shared" si="176"/>
        <v>#REF!</v>
      </c>
      <c r="P908" s="823">
        <f>Develop!K798</f>
        <v>0</v>
      </c>
      <c r="Q908" s="823" t="e">
        <f t="shared" si="177"/>
        <v>#REF!</v>
      </c>
      <c r="R908" s="823" t="e">
        <f t="shared" si="178"/>
        <v>#REF!</v>
      </c>
      <c r="S908" s="823" t="e">
        <f t="shared" si="179"/>
        <v>#REF!</v>
      </c>
    </row>
    <row r="909" spans="1:19" hidden="1" x14ac:dyDescent="0.25">
      <c r="A909" s="947"/>
      <c r="B909" s="914" t="s">
        <v>1627</v>
      </c>
      <c r="C909" s="915" t="e">
        <f>#REF!</f>
        <v>#REF!</v>
      </c>
      <c r="D909" s="916" t="s">
        <v>1200</v>
      </c>
      <c r="E909" s="917"/>
      <c r="F909" s="917">
        <f t="shared" si="172"/>
        <v>0</v>
      </c>
      <c r="G909" s="917" t="e">
        <f t="shared" si="173"/>
        <v>#REF!</v>
      </c>
      <c r="H909" s="917"/>
      <c r="I909" s="917"/>
      <c r="J909" s="917" t="e">
        <f t="shared" si="174"/>
        <v>#REF!</v>
      </c>
      <c r="K909" s="917"/>
      <c r="L909" s="917"/>
      <c r="M909" s="917" t="e">
        <f t="shared" si="175"/>
        <v>#REF!</v>
      </c>
      <c r="N909" s="917" t="e">
        <f>#REF!+#REF!+K909+H909+F909</f>
        <v>#REF!</v>
      </c>
      <c r="O909" s="917" t="e">
        <f t="shared" si="176"/>
        <v>#REF!</v>
      </c>
      <c r="P909" s="917">
        <f>Develop!K799</f>
        <v>0</v>
      </c>
      <c r="Q909" s="917" t="e">
        <f t="shared" si="177"/>
        <v>#REF!</v>
      </c>
      <c r="R909" s="917" t="e">
        <f t="shared" si="178"/>
        <v>#REF!</v>
      </c>
      <c r="S909" s="917" t="e">
        <f t="shared" si="179"/>
        <v>#REF!</v>
      </c>
    </row>
    <row r="910" spans="1:19" s="486" customFormat="1" ht="48.75" customHeight="1" x14ac:dyDescent="0.25">
      <c r="A910" s="874"/>
      <c r="B910" s="875" t="s">
        <v>4958</v>
      </c>
      <c r="C910" s="1548"/>
      <c r="D910" s="876"/>
      <c r="E910" s="957"/>
      <c r="F910" s="957"/>
      <c r="G910" s="957"/>
      <c r="H910" s="1374"/>
      <c r="I910" s="1374"/>
      <c r="J910" s="1374"/>
      <c r="K910" s="963"/>
      <c r="L910" s="963"/>
      <c r="M910" s="963"/>
      <c r="N910" s="1547"/>
      <c r="O910" s="1547"/>
      <c r="P910" s="823"/>
      <c r="Q910" s="823">
        <f t="shared" si="177"/>
        <v>0</v>
      </c>
      <c r="R910" s="1390">
        <f t="shared" ref="R910" si="180">P910+N910</f>
        <v>0</v>
      </c>
      <c r="S910" s="823">
        <f t="shared" si="179"/>
        <v>0</v>
      </c>
    </row>
    <row r="911" spans="1:19" ht="229.5" x14ac:dyDescent="0.25">
      <c r="A911" s="1486">
        <v>15</v>
      </c>
      <c r="B911" s="1484" t="s">
        <v>5023</v>
      </c>
      <c r="C911" s="1493">
        <v>295</v>
      </c>
      <c r="D911" s="1390" t="s">
        <v>718</v>
      </c>
      <c r="E911" s="954"/>
      <c r="F911" s="823"/>
      <c r="G911" s="823"/>
      <c r="H911" s="1485"/>
      <c r="I911" s="1485"/>
      <c r="J911" s="823"/>
      <c r="K911" s="960"/>
      <c r="L911" s="960"/>
      <c r="M911" s="823"/>
      <c r="N911" s="823"/>
      <c r="O911" s="823"/>
      <c r="P911" s="823">
        <f>Develop!K62</f>
        <v>290</v>
      </c>
      <c r="Q911" s="823">
        <f t="shared" si="177"/>
        <v>85550</v>
      </c>
      <c r="R911" s="1390">
        <f>P911+N911</f>
        <v>290</v>
      </c>
      <c r="S911" s="823">
        <f t="shared" si="179"/>
        <v>85550</v>
      </c>
    </row>
    <row r="912" spans="1:19" ht="178.5" x14ac:dyDescent="0.25">
      <c r="A912" s="1486">
        <v>16</v>
      </c>
      <c r="B912" s="1484" t="s">
        <v>5024</v>
      </c>
      <c r="C912" s="1493">
        <v>936</v>
      </c>
      <c r="D912" s="1390" t="s">
        <v>718</v>
      </c>
      <c r="E912" s="954"/>
      <c r="F912" s="823"/>
      <c r="G912" s="823"/>
      <c r="H912" s="1485"/>
      <c r="I912" s="1485"/>
      <c r="J912" s="823"/>
      <c r="K912" s="960"/>
      <c r="L912" s="960"/>
      <c r="M912" s="823"/>
      <c r="N912" s="823"/>
      <c r="O912" s="823"/>
      <c r="P912" s="823">
        <f>Develop!K63</f>
        <v>36</v>
      </c>
      <c r="Q912" s="823">
        <f t="shared" si="177"/>
        <v>33696</v>
      </c>
      <c r="R912" s="1390">
        <f>P912+N912</f>
        <v>36</v>
      </c>
      <c r="S912" s="823">
        <f t="shared" si="179"/>
        <v>33696</v>
      </c>
    </row>
    <row r="913" spans="1:19" ht="229.5" x14ac:dyDescent="0.25">
      <c r="A913" s="1486">
        <v>17</v>
      </c>
      <c r="B913" s="1484" t="s">
        <v>5026</v>
      </c>
      <c r="C913" s="1493">
        <v>248.59</v>
      </c>
      <c r="D913" s="1390" t="s">
        <v>718</v>
      </c>
      <c r="E913" s="954"/>
      <c r="F913" s="823"/>
      <c r="G913" s="823"/>
      <c r="H913" s="1485"/>
      <c r="I913" s="1485"/>
      <c r="J913" s="823"/>
      <c r="K913" s="960"/>
      <c r="L913" s="960"/>
      <c r="M913" s="823"/>
      <c r="N913" s="823"/>
      <c r="O913" s="823"/>
      <c r="P913" s="823">
        <f>Develop!K64</f>
        <v>36</v>
      </c>
      <c r="Q913" s="823">
        <f t="shared" si="177"/>
        <v>8949.24</v>
      </c>
      <c r="R913" s="1390">
        <f>P913+N913</f>
        <v>36</v>
      </c>
      <c r="S913" s="823">
        <f t="shared" si="179"/>
        <v>8949.24</v>
      </c>
    </row>
    <row r="914" spans="1:19" ht="102" x14ac:dyDescent="0.25">
      <c r="A914" s="1486">
        <v>18</v>
      </c>
      <c r="B914" s="1484" t="s">
        <v>5025</v>
      </c>
      <c r="C914" s="1493">
        <v>267</v>
      </c>
      <c r="D914" s="1390" t="s">
        <v>1200</v>
      </c>
      <c r="E914" s="954"/>
      <c r="F914" s="823"/>
      <c r="G914" s="823"/>
      <c r="H914" s="1485"/>
      <c r="I914" s="1485"/>
      <c r="J914" s="823"/>
      <c r="K914" s="960"/>
      <c r="L914" s="960"/>
      <c r="M914" s="823"/>
      <c r="N914" s="823"/>
      <c r="O914" s="823"/>
      <c r="P914" s="823">
        <f>Develop!K65</f>
        <v>1</v>
      </c>
      <c r="Q914" s="823">
        <f t="shared" si="177"/>
        <v>267</v>
      </c>
      <c r="R914" s="1390">
        <f>P914+N914</f>
        <v>1</v>
      </c>
      <c r="S914" s="823">
        <f t="shared" si="179"/>
        <v>267</v>
      </c>
    </row>
    <row r="915" spans="1:19" ht="39" customHeight="1" x14ac:dyDescent="0.25">
      <c r="A915" s="1486"/>
      <c r="B915" s="1519" t="s">
        <v>4958</v>
      </c>
      <c r="C915" s="1493"/>
      <c r="D915" s="1390"/>
      <c r="E915" s="954"/>
      <c r="F915" s="823"/>
      <c r="G915" s="823">
        <f>SUBTOTAL(9,G8:G914)</f>
        <v>3960391.09</v>
      </c>
      <c r="H915" s="1485"/>
      <c r="I915" s="1485"/>
      <c r="J915" s="823">
        <f>SUBTOTAL(9,J7:J914)</f>
        <v>28263383.710000001</v>
      </c>
      <c r="K915" s="960"/>
      <c r="L915" s="960"/>
      <c r="M915" s="823">
        <f>SUBTOTAL(9,M7:M914)</f>
        <v>14947016.289999999</v>
      </c>
      <c r="N915" s="823"/>
      <c r="O915" s="823">
        <f>SUBTOTAL(9,O7:O914)</f>
        <v>47170791.020000003</v>
      </c>
      <c r="P915" s="823"/>
      <c r="Q915" s="823">
        <f>SUBTOTAL(9,Q7:Q914)</f>
        <v>537851.39</v>
      </c>
      <c r="R915" s="1390"/>
      <c r="S915" s="823">
        <f>SUBTOTAL(9,S7:S914)</f>
        <v>47708642.399999999</v>
      </c>
    </row>
    <row r="916" spans="1:19" x14ac:dyDescent="0.25">
      <c r="A916" s="336"/>
      <c r="B916" s="338" t="s">
        <v>1954</v>
      </c>
      <c r="C916" s="1494" t="e">
        <f>#REF!</f>
        <v>#REF!</v>
      </c>
    </row>
    <row r="917" spans="1:19" x14ac:dyDescent="0.25">
      <c r="A917" s="336"/>
      <c r="B917" s="338" t="s">
        <v>1967</v>
      </c>
      <c r="C917" s="1494" t="e">
        <f>#REF!</f>
        <v>#REF!</v>
      </c>
    </row>
    <row r="918" spans="1:19" x14ac:dyDescent="0.25">
      <c r="A918" s="336"/>
      <c r="B918" s="338" t="s">
        <v>2888</v>
      </c>
      <c r="C918" s="1494" t="e">
        <f>#REF!</f>
        <v>#REF!</v>
      </c>
      <c r="F918" s="1551"/>
    </row>
    <row r="919" spans="1:19" x14ac:dyDescent="0.25">
      <c r="A919" s="336"/>
      <c r="B919" s="338" t="s">
        <v>2445</v>
      </c>
      <c r="C919" s="1494" t="e">
        <f>#REF!</f>
        <v>#REF!</v>
      </c>
    </row>
    <row r="920" spans="1:19" ht="153" x14ac:dyDescent="0.25">
      <c r="A920" s="336"/>
      <c r="B920" s="338" t="s">
        <v>2702</v>
      </c>
      <c r="C920" s="1494" t="e">
        <f>#REF!</f>
        <v>#REF!</v>
      </c>
      <c r="Q920" s="336">
        <f>O915+Q915</f>
        <v>47708642.409999996</v>
      </c>
    </row>
    <row r="921" spans="1:19" ht="76.5" x14ac:dyDescent="0.25">
      <c r="A921" s="336"/>
      <c r="B921" s="338" t="s">
        <v>969</v>
      </c>
      <c r="C921" s="1494" t="e">
        <f>#REF!</f>
        <v>#REF!</v>
      </c>
    </row>
    <row r="922" spans="1:19" ht="51" x14ac:dyDescent="0.25">
      <c r="A922" s="336"/>
      <c r="B922" s="338" t="s">
        <v>1955</v>
      </c>
      <c r="C922" s="1494" t="e">
        <f>#REF!</f>
        <v>#REF!</v>
      </c>
    </row>
    <row r="923" spans="1:19" x14ac:dyDescent="0.25">
      <c r="A923" s="336"/>
      <c r="B923" s="338" t="s">
        <v>2261</v>
      </c>
      <c r="C923" s="1494" t="e">
        <f>#REF!</f>
        <v>#REF!</v>
      </c>
    </row>
    <row r="924" spans="1:19" ht="102" x14ac:dyDescent="0.25">
      <c r="A924" s="336"/>
      <c r="B924" s="338" t="s">
        <v>1956</v>
      </c>
      <c r="C924" s="1494" t="e">
        <f>#REF!</f>
        <v>#REF!</v>
      </c>
    </row>
    <row r="925" spans="1:19" x14ac:dyDescent="0.25">
      <c r="A925" s="336"/>
      <c r="B925" s="338" t="s">
        <v>2090</v>
      </c>
      <c r="C925" s="1494" t="e">
        <f>#REF!</f>
        <v>#REF!</v>
      </c>
    </row>
    <row r="926" spans="1:19" ht="51.75" x14ac:dyDescent="0.25">
      <c r="A926" s="336"/>
      <c r="B926" s="341" t="s">
        <v>3578</v>
      </c>
      <c r="C926" s="1494" t="e">
        <f>#REF!</f>
        <v>#REF!</v>
      </c>
    </row>
    <row r="927" spans="1:19" ht="51.75" x14ac:dyDescent="0.25">
      <c r="A927" s="336"/>
      <c r="B927" s="338" t="s">
        <v>3579</v>
      </c>
      <c r="C927" s="1494" t="e">
        <f>#REF!</f>
        <v>#REF!</v>
      </c>
    </row>
    <row r="928" spans="1:19" ht="102.75" x14ac:dyDescent="0.25">
      <c r="A928" s="336"/>
      <c r="B928" s="341" t="s">
        <v>3580</v>
      </c>
      <c r="C928" s="1494" t="e">
        <f>#REF!</f>
        <v>#REF!</v>
      </c>
    </row>
    <row r="929" spans="1:3" ht="77.25" x14ac:dyDescent="0.25">
      <c r="A929" s="336"/>
      <c r="B929" s="341" t="s">
        <v>3581</v>
      </c>
      <c r="C929" s="1494" t="e">
        <f>#REF!</f>
        <v>#REF!</v>
      </c>
    </row>
    <row r="930" spans="1:3" ht="77.25" x14ac:dyDescent="0.25">
      <c r="A930" s="336"/>
      <c r="B930" s="341" t="s">
        <v>3582</v>
      </c>
      <c r="C930" s="1494" t="e">
        <f>#REF!</f>
        <v>#REF!</v>
      </c>
    </row>
    <row r="931" spans="1:3" ht="77.25" x14ac:dyDescent="0.25">
      <c r="A931" s="336"/>
      <c r="B931" s="341" t="s">
        <v>3583</v>
      </c>
      <c r="C931" s="1494" t="e">
        <f>#REF!</f>
        <v>#REF!</v>
      </c>
    </row>
    <row r="932" spans="1:3" ht="51.75" x14ac:dyDescent="0.25">
      <c r="A932" s="336"/>
      <c r="B932" s="341" t="s">
        <v>3584</v>
      </c>
      <c r="C932" s="1494" t="e">
        <f>#REF!</f>
        <v>#REF!</v>
      </c>
    </row>
    <row r="933" spans="1:3" ht="51.75" x14ac:dyDescent="0.25">
      <c r="A933" s="336"/>
      <c r="B933" s="338" t="s">
        <v>3585</v>
      </c>
      <c r="C933" s="1494" t="e">
        <f>#REF!</f>
        <v>#REF!</v>
      </c>
    </row>
    <row r="934" spans="1:3" x14ac:dyDescent="0.25">
      <c r="A934" s="336"/>
      <c r="B934" s="338" t="s">
        <v>2520</v>
      </c>
      <c r="C934" s="1494" t="e">
        <f>#REF!</f>
        <v>#REF!</v>
      </c>
    </row>
    <row r="935" spans="1:3" x14ac:dyDescent="0.25">
      <c r="A935" s="336"/>
      <c r="B935" s="338" t="s">
        <v>477</v>
      </c>
      <c r="C935" s="1494" t="e">
        <f>C934+C937</f>
        <v>#REF!</v>
      </c>
    </row>
    <row r="936" spans="1:3" x14ac:dyDescent="0.25">
      <c r="A936" s="336"/>
      <c r="B936" s="338" t="s">
        <v>2515</v>
      </c>
      <c r="C936" s="1494" t="e">
        <f>#REF!</f>
        <v>#REF!</v>
      </c>
    </row>
    <row r="937" spans="1:3" x14ac:dyDescent="0.25">
      <c r="A937" s="336"/>
      <c r="B937" s="338" t="s">
        <v>2521</v>
      </c>
      <c r="C937" s="1494" t="e">
        <f>#REF!</f>
        <v>#REF!</v>
      </c>
    </row>
    <row r="938" spans="1:3" x14ac:dyDescent="0.25">
      <c r="A938" s="336"/>
      <c r="B938" s="338" t="s">
        <v>2522</v>
      </c>
      <c r="C938" s="1494" t="e">
        <f>#REF!</f>
        <v>#REF!</v>
      </c>
    </row>
    <row r="939" spans="1:3" x14ac:dyDescent="0.25">
      <c r="A939" s="336"/>
      <c r="B939" s="338" t="s">
        <v>2523</v>
      </c>
      <c r="C939" s="1494" t="e">
        <f>#REF!</f>
        <v>#REF!</v>
      </c>
    </row>
    <row r="940" spans="1:3" x14ac:dyDescent="0.25">
      <c r="A940" s="336"/>
      <c r="B940" s="338" t="s">
        <v>2513</v>
      </c>
      <c r="C940" s="1494" t="e">
        <f>#REF!</f>
        <v>#REF!</v>
      </c>
    </row>
    <row r="941" spans="1:3" x14ac:dyDescent="0.25">
      <c r="A941" s="336"/>
      <c r="B941" s="338" t="s">
        <v>2514</v>
      </c>
      <c r="C941" s="1494" t="e">
        <f>#REF!</f>
        <v>#REF!</v>
      </c>
    </row>
    <row r="942" spans="1:3" x14ac:dyDescent="0.25">
      <c r="A942" s="336"/>
      <c r="B942" s="336" t="s">
        <v>2516</v>
      </c>
      <c r="C942" s="1494" t="e">
        <f>#REF!</f>
        <v>#REF!</v>
      </c>
    </row>
    <row r="943" spans="1:3" x14ac:dyDescent="0.25">
      <c r="A943" s="336"/>
      <c r="B943" s="336" t="s">
        <v>2518</v>
      </c>
      <c r="C943" s="1494" t="e">
        <f>#REF!</f>
        <v>#REF!</v>
      </c>
    </row>
    <row r="944" spans="1:3" x14ac:dyDescent="0.25">
      <c r="A944" s="336"/>
      <c r="B944" s="336" t="s">
        <v>2517</v>
      </c>
      <c r="C944" s="1494" t="e">
        <f>#REF!</f>
        <v>#REF!</v>
      </c>
    </row>
    <row r="945" spans="1:3" x14ac:dyDescent="0.25">
      <c r="A945" s="336"/>
      <c r="B945" s="336" t="s">
        <v>3206</v>
      </c>
      <c r="C945" s="1494" t="e">
        <f>#REF!</f>
        <v>#REF!</v>
      </c>
    </row>
    <row r="946" spans="1:3" x14ac:dyDescent="0.25">
      <c r="A946" s="336"/>
      <c r="B946" s="336" t="s">
        <v>2519</v>
      </c>
      <c r="C946" s="1494" t="e">
        <f>#REF!</f>
        <v>#REF!</v>
      </c>
    </row>
    <row r="969" spans="1:1" x14ac:dyDescent="0.25">
      <c r="A969" s="336"/>
    </row>
    <row r="970" spans="1:1" x14ac:dyDescent="0.25">
      <c r="A970" s="336"/>
    </row>
    <row r="971" spans="1:1" x14ac:dyDescent="0.25">
      <c r="A971" s="336"/>
    </row>
    <row r="972" spans="1:1" x14ac:dyDescent="0.25">
      <c r="A972" s="336"/>
    </row>
    <row r="973" spans="1:1" x14ac:dyDescent="0.25">
      <c r="A973" s="336"/>
    </row>
    <row r="974" spans="1:1" x14ac:dyDescent="0.25">
      <c r="A974" s="336"/>
    </row>
    <row r="975" spans="1:1" x14ac:dyDescent="0.25">
      <c r="A975" s="336"/>
    </row>
    <row r="976" spans="1:1" x14ac:dyDescent="0.25">
      <c r="A976" s="336"/>
    </row>
    <row r="977" spans="1:1" x14ac:dyDescent="0.25">
      <c r="A977" s="336"/>
    </row>
    <row r="978" spans="1:1" x14ac:dyDescent="0.25">
      <c r="A978" s="336"/>
    </row>
    <row r="979" spans="1:1" x14ac:dyDescent="0.25">
      <c r="A979" s="336"/>
    </row>
    <row r="980" spans="1:1" x14ac:dyDescent="0.25">
      <c r="A980" s="336"/>
    </row>
    <row r="981" spans="1:1" x14ac:dyDescent="0.25">
      <c r="A981" s="336"/>
    </row>
    <row r="982" spans="1:1" x14ac:dyDescent="0.25">
      <c r="A982" s="336"/>
    </row>
    <row r="983" spans="1:1" x14ac:dyDescent="0.25">
      <c r="A983" s="336"/>
    </row>
    <row r="984" spans="1:1" x14ac:dyDescent="0.25">
      <c r="A984" s="336"/>
    </row>
    <row r="985" spans="1:1" x14ac:dyDescent="0.25">
      <c r="A985" s="336"/>
    </row>
    <row r="986" spans="1:1" x14ac:dyDescent="0.25">
      <c r="A986" s="336"/>
    </row>
    <row r="987" spans="1:1" x14ac:dyDescent="0.25">
      <c r="A987" s="336"/>
    </row>
  </sheetData>
  <autoFilter ref="A6:S910">
    <filterColumn colId="17">
      <customFilters>
        <customFilter operator="notEqual" val=" "/>
      </customFilters>
    </filterColumn>
  </autoFilter>
  <mergeCells count="12">
    <mergeCell ref="H4:J4"/>
    <mergeCell ref="K4:M4"/>
    <mergeCell ref="A1:S1"/>
    <mergeCell ref="A2:S2"/>
    <mergeCell ref="A3:A5"/>
    <mergeCell ref="B3:B5"/>
    <mergeCell ref="C3:C5"/>
    <mergeCell ref="D3:D5"/>
    <mergeCell ref="E3:M3"/>
    <mergeCell ref="R3:R5"/>
    <mergeCell ref="S3:S5"/>
    <mergeCell ref="E4:G4"/>
  </mergeCells>
  <printOptions horizontalCentered="1"/>
  <pageMargins left="0.39370078740157483" right="0.15748031496062992" top="0.31496062992125984" bottom="0.27559055118110237" header="0.11811023622047245" footer="0.19685039370078741"/>
  <pageSetup paperSize="9" scale="50" orientation="portrait" r:id="rId1"/>
  <headerFooter alignWithMargins="0">
    <oddHeader>&amp;R&amp;"Helv,Italic"&amp;21Page &amp;P of &amp;N</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M226"/>
  <sheetViews>
    <sheetView view="pageBreakPreview" topLeftCell="A133" zoomScale="80" zoomScaleSheetLayoutView="80" workbookViewId="0">
      <selection activeCell="J148" sqref="J148"/>
    </sheetView>
  </sheetViews>
  <sheetFormatPr defaultRowHeight="15.75" x14ac:dyDescent="0.2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x14ac:dyDescent="0.25">
      <c r="A1" s="1570" t="s">
        <v>3355</v>
      </c>
      <c r="B1" s="1570"/>
      <c r="C1" s="1570"/>
      <c r="D1" s="1570"/>
      <c r="E1" s="1570"/>
      <c r="F1" s="1570"/>
    </row>
    <row r="2" spans="1:7" ht="17.25" x14ac:dyDescent="0.25">
      <c r="A2" s="1570" t="s">
        <v>3354</v>
      </c>
      <c r="B2" s="1570"/>
      <c r="C2" s="1570"/>
      <c r="D2" s="1570"/>
      <c r="E2" s="1570"/>
      <c r="F2" s="1570"/>
    </row>
    <row r="3" spans="1:7" ht="31.5" customHeight="1" x14ac:dyDescent="0.25">
      <c r="A3" s="1571" t="s">
        <v>3430</v>
      </c>
      <c r="B3" s="1571"/>
      <c r="C3" s="1571"/>
      <c r="D3" s="1571"/>
      <c r="E3" s="1571"/>
      <c r="F3" s="1571"/>
    </row>
    <row r="4" spans="1:7" ht="17.25" x14ac:dyDescent="0.25">
      <c r="A4" s="1572" t="s">
        <v>3380</v>
      </c>
      <c r="B4" s="1572"/>
      <c r="C4" s="1572"/>
      <c r="D4" s="1572"/>
      <c r="E4" s="1572"/>
      <c r="F4" s="292"/>
    </row>
    <row r="5" spans="1:7" ht="6" customHeight="1" x14ac:dyDescent="0.25">
      <c r="A5" s="292"/>
      <c r="B5" s="292"/>
      <c r="C5" s="292"/>
      <c r="D5" s="292"/>
      <c r="E5" s="292"/>
      <c r="F5" s="292"/>
    </row>
    <row r="6" spans="1:7" ht="45.75" customHeight="1" x14ac:dyDescent="0.25">
      <c r="B6" s="310"/>
      <c r="C6" s="1573" t="s">
        <v>3352</v>
      </c>
      <c r="D6" s="1573"/>
      <c r="E6" s="1573"/>
      <c r="F6" s="310"/>
      <c r="G6" s="4" t="s">
        <v>1829</v>
      </c>
    </row>
    <row r="7" spans="1:7" ht="24" customHeight="1" x14ac:dyDescent="0.25">
      <c r="A7" s="309"/>
      <c r="B7" s="1574" t="s">
        <v>3351</v>
      </c>
      <c r="C7" s="1574"/>
      <c r="D7" s="1574"/>
      <c r="E7" s="1574"/>
      <c r="F7" s="1574"/>
      <c r="G7" s="37">
        <v>1.57</v>
      </c>
    </row>
    <row r="8" spans="1:7" ht="28.5" customHeight="1" x14ac:dyDescent="0.3">
      <c r="A8" s="301"/>
      <c r="B8" s="301"/>
      <c r="C8" s="308" t="s">
        <v>3350</v>
      </c>
      <c r="D8" s="301"/>
      <c r="E8" s="301"/>
      <c r="F8" s="301"/>
    </row>
    <row r="9" spans="1:7" ht="30.75" customHeight="1" x14ac:dyDescent="0.3">
      <c r="A9" s="303">
        <f>G7</f>
        <v>1.57</v>
      </c>
      <c r="B9" s="301" t="s">
        <v>1829</v>
      </c>
      <c r="C9" s="301" t="s">
        <v>3377</v>
      </c>
      <c r="D9" s="292"/>
      <c r="E9" s="302" t="e">
        <f>G54</f>
        <v>#REF!</v>
      </c>
      <c r="F9" s="302" t="e">
        <f>A9*E9</f>
        <v>#REF!</v>
      </c>
    </row>
    <row r="10" spans="1:7" ht="30.75" customHeight="1" x14ac:dyDescent="0.3">
      <c r="A10" s="307">
        <f>A9*10/100</f>
        <v>0.157</v>
      </c>
      <c r="B10" s="301" t="s">
        <v>452</v>
      </c>
      <c r="C10" s="301" t="s">
        <v>3348</v>
      </c>
      <c r="D10" s="292"/>
      <c r="E10" s="302">
        <v>4000</v>
      </c>
      <c r="F10" s="302">
        <f>A10*E10</f>
        <v>628</v>
      </c>
    </row>
    <row r="11" spans="1:7" ht="30.75" customHeight="1" x14ac:dyDescent="0.3">
      <c r="A11" s="302">
        <v>8</v>
      </c>
      <c r="B11" s="301" t="s">
        <v>718</v>
      </c>
      <c r="C11" s="301" t="s">
        <v>2276</v>
      </c>
      <c r="D11" s="292"/>
      <c r="E11" s="302">
        <v>960</v>
      </c>
      <c r="F11" s="302">
        <f>A11*E11</f>
        <v>7680</v>
      </c>
    </row>
    <row r="12" spans="1:7" ht="21" customHeight="1" x14ac:dyDescent="0.3">
      <c r="A12" s="301"/>
      <c r="B12" s="301"/>
      <c r="C12" s="301"/>
      <c r="D12" s="292"/>
      <c r="E12" s="301"/>
      <c r="F12" s="301"/>
    </row>
    <row r="13" spans="1:7" ht="21" customHeight="1" x14ac:dyDescent="0.3">
      <c r="A13" s="301"/>
      <c r="B13" s="301"/>
      <c r="C13" s="301" t="s">
        <v>3347</v>
      </c>
      <c r="D13" s="292"/>
      <c r="E13" s="301"/>
      <c r="F13" s="302" t="e">
        <f>SUM(F9:F12)</f>
        <v>#REF!</v>
      </c>
    </row>
    <row r="14" spans="1:7" ht="21" customHeight="1" x14ac:dyDescent="0.3">
      <c r="A14" s="301"/>
      <c r="B14" s="301"/>
      <c r="C14" s="301" t="s">
        <v>1421</v>
      </c>
      <c r="D14" s="292"/>
      <c r="E14" s="301"/>
      <c r="F14" s="302" t="e">
        <f>F13/7</f>
        <v>#REF!</v>
      </c>
    </row>
    <row r="15" spans="1:7" ht="21" customHeight="1" x14ac:dyDescent="0.3">
      <c r="A15" s="301"/>
      <c r="B15" s="301"/>
      <c r="C15" s="301" t="s">
        <v>3346</v>
      </c>
      <c r="D15" s="292"/>
      <c r="E15" s="301"/>
      <c r="F15" s="301">
        <f>1000/8</f>
        <v>125</v>
      </c>
    </row>
    <row r="16" spans="1:7" ht="21" customHeight="1" x14ac:dyDescent="0.3">
      <c r="A16" s="301"/>
      <c r="B16" s="301"/>
      <c r="C16" s="301"/>
      <c r="D16" s="292"/>
      <c r="E16" s="301"/>
      <c r="F16" s="301"/>
    </row>
    <row r="17" spans="1:13" ht="21" customHeight="1" x14ac:dyDescent="0.3">
      <c r="A17" s="301"/>
      <c r="B17" s="301"/>
      <c r="C17" s="301" t="s">
        <v>1421</v>
      </c>
      <c r="D17" s="292"/>
      <c r="E17" s="301"/>
      <c r="F17" s="300" t="e">
        <f>SUM(F14:F16)</f>
        <v>#REF!</v>
      </c>
    </row>
    <row r="18" spans="1:13" ht="21" customHeight="1" x14ac:dyDescent="0.3">
      <c r="A18" s="301"/>
      <c r="B18" s="301"/>
      <c r="C18" s="301" t="s">
        <v>3345</v>
      </c>
      <c r="D18" s="301"/>
      <c r="E18" s="301"/>
      <c r="F18" s="301"/>
    </row>
    <row r="19" spans="1:13" ht="21" customHeight="1" x14ac:dyDescent="0.3">
      <c r="A19" s="301"/>
      <c r="B19" s="301"/>
      <c r="C19" s="301"/>
      <c r="D19" s="301"/>
      <c r="E19" s="301"/>
      <c r="F19" s="301"/>
    </row>
    <row r="20" spans="1:13" ht="12.75" customHeight="1" x14ac:dyDescent="0.3">
      <c r="A20" s="301"/>
      <c r="B20" s="301"/>
      <c r="C20" s="301"/>
      <c r="D20" s="301"/>
      <c r="E20" s="301"/>
      <c r="F20" s="301"/>
    </row>
    <row r="21" spans="1:13" s="24" customFormat="1" ht="42" customHeight="1" x14ac:dyDescent="0.25">
      <c r="A21" s="306"/>
      <c r="B21" s="306"/>
      <c r="C21" s="1575" t="s">
        <v>3344</v>
      </c>
      <c r="D21" s="1575"/>
      <c r="E21" s="1575"/>
      <c r="F21" s="306"/>
    </row>
    <row r="22" spans="1:13" ht="30.75" customHeight="1" x14ac:dyDescent="0.25">
      <c r="A22" s="305"/>
      <c r="B22" s="1574" t="s">
        <v>3343</v>
      </c>
      <c r="C22" s="1574"/>
      <c r="D22" s="1574"/>
      <c r="E22" s="1574"/>
      <c r="F22" s="1574"/>
      <c r="G22" s="37">
        <v>0.19600000000000001</v>
      </c>
    </row>
    <row r="23" spans="1:13" ht="30.75" customHeight="1" x14ac:dyDescent="0.3">
      <c r="A23" s="301"/>
      <c r="B23" s="301"/>
      <c r="C23" s="304" t="s">
        <v>3342</v>
      </c>
      <c r="D23" s="301"/>
      <c r="E23" s="301"/>
      <c r="F23" s="301"/>
    </row>
    <row r="24" spans="1:13" ht="30.75" customHeight="1" x14ac:dyDescent="0.3">
      <c r="A24" s="303">
        <f>G22</f>
        <v>0.19600000000000001</v>
      </c>
      <c r="B24" s="301" t="s">
        <v>1829</v>
      </c>
      <c r="C24" s="301" t="s">
        <v>3486</v>
      </c>
      <c r="D24" s="292"/>
      <c r="E24" s="302">
        <v>3820</v>
      </c>
      <c r="F24" s="302">
        <f>A24*E24</f>
        <v>748.72</v>
      </c>
    </row>
    <row r="25" spans="1:13" ht="42.75" customHeight="1" x14ac:dyDescent="0.3">
      <c r="A25" s="303">
        <f>+A24</f>
        <v>0.19600000000000001</v>
      </c>
      <c r="B25" s="301" t="s">
        <v>1829</v>
      </c>
      <c r="C25" s="1576" t="s">
        <v>3487</v>
      </c>
      <c r="D25" s="1576"/>
      <c r="E25" s="302">
        <f>9.62*5</f>
        <v>48.1</v>
      </c>
      <c r="F25" s="302">
        <f>E25*A25</f>
        <v>9.43</v>
      </c>
      <c r="I25">
        <f>8.69*0.125</f>
        <v>1.0900000000000001</v>
      </c>
    </row>
    <row r="26" spans="1:13" ht="36" customHeight="1" x14ac:dyDescent="0.3">
      <c r="A26" s="303">
        <f>+A25</f>
        <v>0.19600000000000001</v>
      </c>
      <c r="B26" s="301" t="s">
        <v>1829</v>
      </c>
      <c r="C26" s="301" t="s">
        <v>3488</v>
      </c>
      <c r="D26" s="292"/>
      <c r="E26" s="302">
        <v>30.1</v>
      </c>
      <c r="F26" s="302">
        <f>A26*E26</f>
        <v>5.9</v>
      </c>
      <c r="I26" s="24">
        <f>0.125*26.3</f>
        <v>3.29</v>
      </c>
    </row>
    <row r="27" spans="1:13" ht="17.25" x14ac:dyDescent="0.3">
      <c r="A27" s="302"/>
      <c r="B27" s="301"/>
      <c r="C27" s="301"/>
      <c r="D27" s="292"/>
      <c r="E27" s="302"/>
      <c r="F27" s="302"/>
      <c r="I27">
        <f>26.58/3</f>
        <v>8.86</v>
      </c>
    </row>
    <row r="28" spans="1:13" ht="17.25" x14ac:dyDescent="0.3">
      <c r="A28" s="301"/>
      <c r="B28" s="301"/>
      <c r="C28" s="301" t="s">
        <v>1421</v>
      </c>
      <c r="D28" s="292"/>
      <c r="E28" s="301"/>
      <c r="F28" s="300">
        <f>SUM(F24:F27)</f>
        <v>764.05</v>
      </c>
    </row>
    <row r="29" spans="1:13" ht="17.25" x14ac:dyDescent="0.25">
      <c r="A29" s="292"/>
      <c r="B29" s="292"/>
      <c r="C29" s="292"/>
      <c r="D29" s="292"/>
      <c r="E29" s="292"/>
      <c r="F29" s="292"/>
    </row>
    <row r="30" spans="1:13" ht="51" customHeight="1" x14ac:dyDescent="0.25">
      <c r="B30" s="299"/>
      <c r="C30" s="1577" t="s">
        <v>3339</v>
      </c>
      <c r="D30" s="1577"/>
      <c r="E30" s="1577"/>
      <c r="F30" s="299"/>
    </row>
    <row r="31" spans="1:13" ht="17.25" x14ac:dyDescent="0.25">
      <c r="A31" s="292"/>
      <c r="B31" s="292"/>
      <c r="C31" s="292"/>
      <c r="D31" s="292"/>
      <c r="E31" s="292"/>
      <c r="F31" s="292"/>
      <c r="M31">
        <f>8.69*3</f>
        <v>26.07</v>
      </c>
    </row>
    <row r="32" spans="1:13" ht="60" customHeight="1" x14ac:dyDescent="0.3">
      <c r="A32" s="295" t="s">
        <v>3337</v>
      </c>
      <c r="B32" s="295">
        <v>3</v>
      </c>
      <c r="C32" s="298" t="s">
        <v>3338</v>
      </c>
      <c r="E32" s="302">
        <v>9.16</v>
      </c>
      <c r="F32" s="302"/>
      <c r="G32" s="295">
        <f>E32*B32</f>
        <v>27.48</v>
      </c>
    </row>
    <row r="33" spans="1:10" ht="21.75" customHeight="1" x14ac:dyDescent="0.3">
      <c r="A33" s="295" t="s">
        <v>3337</v>
      </c>
      <c r="B33" s="295">
        <v>3</v>
      </c>
      <c r="C33" s="297" t="s">
        <v>3336</v>
      </c>
      <c r="E33" s="302">
        <v>30.1</v>
      </c>
      <c r="F33" s="302"/>
      <c r="G33" s="295">
        <f>E33*B33</f>
        <v>90.3</v>
      </c>
      <c r="J33" t="s">
        <v>3489</v>
      </c>
    </row>
    <row r="34" spans="1:10" ht="17.25" x14ac:dyDescent="0.3">
      <c r="A34" s="295"/>
      <c r="B34" s="295"/>
      <c r="C34" s="296"/>
      <c r="E34" s="302"/>
      <c r="F34" s="302"/>
      <c r="G34" s="295"/>
    </row>
    <row r="35" spans="1:10" ht="17.25" x14ac:dyDescent="0.25">
      <c r="A35" s="295"/>
      <c r="B35" s="295"/>
      <c r="C35" s="296" t="s">
        <v>3335</v>
      </c>
      <c r="E35" s="295"/>
      <c r="F35" s="295"/>
      <c r="G35" s="294">
        <f>SUM(G32:G34)</f>
        <v>117.78</v>
      </c>
    </row>
    <row r="36" spans="1:10" ht="17.25" x14ac:dyDescent="0.25">
      <c r="A36" s="292"/>
      <c r="B36" s="292"/>
      <c r="C36" s="292"/>
      <c r="E36" s="292"/>
      <c r="F36" s="292"/>
      <c r="G36" s="292"/>
    </row>
    <row r="37" spans="1:10" ht="17.25" hidden="1" x14ac:dyDescent="0.25">
      <c r="A37" s="292"/>
      <c r="B37" s="292"/>
      <c r="C37" s="292"/>
      <c r="E37" s="292"/>
      <c r="F37" s="292"/>
      <c r="G37" s="292"/>
    </row>
    <row r="38" spans="1:10" ht="17.25" hidden="1" x14ac:dyDescent="0.25">
      <c r="A38" s="292"/>
      <c r="B38" s="292"/>
      <c r="C38" s="292"/>
      <c r="E38" s="292"/>
      <c r="F38" s="292"/>
      <c r="G38" s="292"/>
    </row>
    <row r="39" spans="1:10" ht="3" customHeight="1" x14ac:dyDescent="0.25">
      <c r="A39" s="293"/>
      <c r="B39" s="292"/>
      <c r="C39" s="293"/>
      <c r="E39" s="292"/>
      <c r="F39" s="292"/>
      <c r="G39" s="292"/>
    </row>
    <row r="40" spans="1:10" ht="24" customHeight="1" x14ac:dyDescent="0.25">
      <c r="A40" s="37"/>
      <c r="B40" s="24">
        <v>4.2</v>
      </c>
      <c r="C40" s="24" t="s">
        <v>3364</v>
      </c>
    </row>
    <row r="41" spans="1:10" ht="24" customHeight="1" x14ac:dyDescent="0.25">
      <c r="A41" s="37">
        <v>5</v>
      </c>
      <c r="B41" t="s">
        <v>1150</v>
      </c>
      <c r="C41" t="s">
        <v>3366</v>
      </c>
      <c r="D41" t="e">
        <f>#REF!</f>
        <v>#REF!</v>
      </c>
      <c r="F41" t="e">
        <f>D41*A41</f>
        <v>#REF!</v>
      </c>
    </row>
    <row r="42" spans="1:10" ht="24" customHeight="1" x14ac:dyDescent="0.25">
      <c r="A42" s="37">
        <v>3.3</v>
      </c>
      <c r="B42" t="s">
        <v>1150</v>
      </c>
      <c r="C42" t="s">
        <v>3367</v>
      </c>
      <c r="D42" t="e">
        <f>#REF!</f>
        <v>#REF!</v>
      </c>
      <c r="F42" t="e">
        <f t="shared" ref="F42:F48" si="0">D42*A42</f>
        <v>#REF!</v>
      </c>
    </row>
    <row r="43" spans="1:10" ht="24" customHeight="1" x14ac:dyDescent="0.25">
      <c r="A43" s="37">
        <v>4.79</v>
      </c>
      <c r="B43" t="s">
        <v>1150</v>
      </c>
      <c r="C43" t="s">
        <v>3368</v>
      </c>
      <c r="D43" t="e">
        <f>#REF!</f>
        <v>#REF!</v>
      </c>
      <c r="F43" t="e">
        <f t="shared" si="0"/>
        <v>#REF!</v>
      </c>
    </row>
    <row r="44" spans="1:10" ht="24" customHeight="1" x14ac:dyDescent="0.25">
      <c r="A44" s="37">
        <v>4</v>
      </c>
      <c r="B44" t="s">
        <v>452</v>
      </c>
      <c r="C44" t="s">
        <v>338</v>
      </c>
      <c r="D44" t="e">
        <f>#REF!</f>
        <v>#REF!</v>
      </c>
      <c r="F44" t="e">
        <f t="shared" si="0"/>
        <v>#REF!</v>
      </c>
    </row>
    <row r="45" spans="1:10" ht="24" customHeight="1" x14ac:dyDescent="0.25">
      <c r="A45" s="37">
        <v>40</v>
      </c>
      <c r="B45" t="s">
        <v>1427</v>
      </c>
      <c r="C45" t="s">
        <v>3374</v>
      </c>
      <c r="D45" t="e">
        <f>#REF!</f>
        <v>#REF!</v>
      </c>
      <c r="F45" t="e">
        <f t="shared" si="0"/>
        <v>#REF!</v>
      </c>
    </row>
    <row r="46" spans="1:10" ht="24" customHeight="1" x14ac:dyDescent="0.25">
      <c r="A46" s="37">
        <v>3.5</v>
      </c>
      <c r="B46" t="s">
        <v>1228</v>
      </c>
      <c r="C46" t="s">
        <v>399</v>
      </c>
      <c r="D46" t="e">
        <f>#REF!</f>
        <v>#REF!</v>
      </c>
      <c r="F46" t="e">
        <f>D46*A46</f>
        <v>#REF!</v>
      </c>
    </row>
    <row r="47" spans="1:10" ht="24" customHeight="1" x14ac:dyDescent="0.25">
      <c r="A47" s="37">
        <v>21.2</v>
      </c>
      <c r="B47" t="s">
        <v>1228</v>
      </c>
      <c r="C47" t="s">
        <v>3042</v>
      </c>
      <c r="D47" t="e">
        <f>#REF!</f>
        <v>#REF!</v>
      </c>
      <c r="F47" t="e">
        <f t="shared" si="0"/>
        <v>#REF!</v>
      </c>
    </row>
    <row r="48" spans="1:10" ht="24" customHeight="1" x14ac:dyDescent="0.25">
      <c r="A48" s="37">
        <v>35.299999999999997</v>
      </c>
      <c r="B48" t="s">
        <v>1228</v>
      </c>
      <c r="C48" t="s">
        <v>3043</v>
      </c>
      <c r="D48" t="e">
        <f>#REF!</f>
        <v>#REF!</v>
      </c>
      <c r="F48" t="e">
        <f t="shared" si="0"/>
        <v>#REF!</v>
      </c>
    </row>
    <row r="49" spans="1:8" ht="24" customHeight="1" x14ac:dyDescent="0.25">
      <c r="A49" s="37"/>
      <c r="C49" s="24" t="s">
        <v>3370</v>
      </c>
      <c r="D49" t="e">
        <f>#REF!</f>
        <v>#REF!</v>
      </c>
      <c r="F49" s="24" t="e">
        <f>SUM(F41:F48)</f>
        <v>#REF!</v>
      </c>
    </row>
    <row r="50" spans="1:8" ht="24" customHeight="1" x14ac:dyDescent="0.25">
      <c r="A50" s="37"/>
      <c r="C50" s="24" t="s">
        <v>3371</v>
      </c>
      <c r="D50" t="e">
        <f>#REF!</f>
        <v>#REF!</v>
      </c>
      <c r="F50" s="24" t="e">
        <f>F49/10</f>
        <v>#REF!</v>
      </c>
      <c r="G50" t="e">
        <f>F50</f>
        <v>#REF!</v>
      </c>
    </row>
    <row r="51" spans="1:8" ht="24" customHeight="1" x14ac:dyDescent="0.25">
      <c r="A51" s="37">
        <v>1</v>
      </c>
      <c r="B51" t="s">
        <v>1150</v>
      </c>
      <c r="C51" t="s">
        <v>3044</v>
      </c>
      <c r="D51" t="e">
        <f>#REF!</f>
        <v>#REF!</v>
      </c>
      <c r="F51" t="e">
        <f>D51</f>
        <v>#REF!</v>
      </c>
    </row>
    <row r="52" spans="1:8" ht="24" customHeight="1" x14ac:dyDescent="0.25">
      <c r="A52" s="37"/>
      <c r="C52" t="s">
        <v>3372</v>
      </c>
      <c r="F52" s="24" t="e">
        <f>SUM(F50:F51)</f>
        <v>#REF!</v>
      </c>
      <c r="G52" t="e">
        <f>SUM(G50:G51)</f>
        <v>#REF!</v>
      </c>
    </row>
    <row r="53" spans="1:8" x14ac:dyDescent="0.25">
      <c r="A53" s="228" t="s">
        <v>571</v>
      </c>
      <c r="C53" t="s">
        <v>3373</v>
      </c>
      <c r="D53" s="228" t="s">
        <v>571</v>
      </c>
      <c r="F53" t="e">
        <f>F52*0.5%</f>
        <v>#REF!</v>
      </c>
      <c r="G53" t="e">
        <f>G52*0.5/100</f>
        <v>#REF!</v>
      </c>
    </row>
    <row r="54" spans="1:8" ht="47.25" x14ac:dyDescent="0.25">
      <c r="A54" s="37"/>
      <c r="B54" s="3"/>
      <c r="C54" s="24" t="s">
        <v>3089</v>
      </c>
      <c r="E54" s="9"/>
      <c r="F54" s="25" t="e">
        <f>SUM(F52:F53)</f>
        <v>#REF!</v>
      </c>
      <c r="G54" s="24" t="e">
        <f>SUM(G52:G53)</f>
        <v>#REF!</v>
      </c>
      <c r="H54" s="227" t="s">
        <v>3378</v>
      </c>
    </row>
    <row r="55" spans="1:8" x14ac:dyDescent="0.25">
      <c r="A55" s="37"/>
      <c r="B55" s="3"/>
      <c r="E55" s="9"/>
      <c r="F55" s="5" t="s">
        <v>1373</v>
      </c>
    </row>
    <row r="56" spans="1:8" x14ac:dyDescent="0.25">
      <c r="A56" s="37"/>
      <c r="B56" s="3"/>
      <c r="C56" s="1" t="s">
        <v>334</v>
      </c>
      <c r="E56" s="9"/>
      <c r="F56" s="25" t="e">
        <f>F54+#REF!</f>
        <v>#REF!</v>
      </c>
    </row>
    <row r="57" spans="1:8" x14ac:dyDescent="0.25">
      <c r="A57" s="37"/>
      <c r="B57" s="3"/>
      <c r="C57" s="1" t="s">
        <v>336</v>
      </c>
      <c r="E57" s="9"/>
      <c r="F57" s="322"/>
    </row>
    <row r="58" spans="1:8" x14ac:dyDescent="0.25">
      <c r="A58" s="37"/>
      <c r="B58" s="3"/>
      <c r="C58" s="1" t="s">
        <v>1895</v>
      </c>
      <c r="E58" s="9"/>
      <c r="F58" s="25" t="e">
        <f>F56+#REF!</f>
        <v>#REF!</v>
      </c>
    </row>
    <row r="59" spans="1:8" x14ac:dyDescent="0.25">
      <c r="A59" s="37"/>
      <c r="B59" s="3"/>
      <c r="C59" s="1" t="s">
        <v>328</v>
      </c>
      <c r="E59" s="9"/>
      <c r="F59" s="25"/>
    </row>
    <row r="60" spans="1:8" x14ac:dyDescent="0.25">
      <c r="A60" s="37"/>
      <c r="B60" s="3"/>
      <c r="C60" s="1" t="s">
        <v>1321</v>
      </c>
      <c r="E60" s="9"/>
      <c r="F60" s="25" t="e">
        <f>F58+#REF!</f>
        <v>#REF!</v>
      </c>
    </row>
    <row r="61" spans="1:8" ht="17.25" x14ac:dyDescent="0.25">
      <c r="A61" s="292"/>
      <c r="B61" s="292"/>
      <c r="C61" s="292"/>
      <c r="E61" s="292"/>
      <c r="F61" s="292"/>
      <c r="G61" s="292"/>
    </row>
    <row r="62" spans="1:8" ht="7.5" customHeight="1" x14ac:dyDescent="0.25">
      <c r="A62" s="292"/>
      <c r="B62" s="292"/>
      <c r="C62" s="292"/>
      <c r="E62" s="292"/>
      <c r="F62" s="292"/>
      <c r="G62" s="292"/>
    </row>
    <row r="63" spans="1:8" ht="17.25" hidden="1" x14ac:dyDescent="0.25">
      <c r="A63" s="292"/>
      <c r="B63" s="292"/>
      <c r="C63" s="292"/>
      <c r="E63" s="292"/>
      <c r="F63" s="292"/>
      <c r="G63" s="292"/>
    </row>
    <row r="64" spans="1:8" ht="17.25" hidden="1" x14ac:dyDescent="0.25">
      <c r="A64" s="292"/>
      <c r="B64" s="292"/>
      <c r="C64" s="292"/>
      <c r="E64" s="292"/>
      <c r="F64" s="292"/>
      <c r="G64" s="292"/>
    </row>
    <row r="65" spans="1:7" ht="17.25" x14ac:dyDescent="0.25">
      <c r="A65" s="1570" t="s">
        <v>3355</v>
      </c>
      <c r="B65" s="1570"/>
      <c r="C65" s="1570"/>
      <c r="D65" s="1570"/>
      <c r="E65" s="1570"/>
      <c r="F65" s="1570"/>
    </row>
    <row r="66" spans="1:7" ht="17.25" x14ac:dyDescent="0.25">
      <c r="A66" s="1570" t="s">
        <v>3354</v>
      </c>
      <c r="B66" s="1570"/>
      <c r="C66" s="1570"/>
      <c r="D66" s="1570"/>
      <c r="E66" s="1570"/>
      <c r="F66" s="1570"/>
    </row>
    <row r="67" spans="1:7" ht="17.25" x14ac:dyDescent="0.25">
      <c r="A67" s="1571" t="s">
        <v>3430</v>
      </c>
      <c r="B67" s="1571"/>
      <c r="C67" s="1571"/>
      <c r="D67" s="1571"/>
      <c r="E67" s="1571"/>
      <c r="F67" s="1571"/>
    </row>
    <row r="68" spans="1:7" ht="17.25" x14ac:dyDescent="0.25">
      <c r="A68" s="1572" t="s">
        <v>3353</v>
      </c>
      <c r="B68" s="1572"/>
      <c r="C68" s="1572"/>
      <c r="D68" s="1572"/>
      <c r="E68" s="1572"/>
      <c r="F68" s="292"/>
    </row>
    <row r="69" spans="1:7" ht="17.25" x14ac:dyDescent="0.25">
      <c r="A69" s="292"/>
      <c r="B69" s="292"/>
      <c r="C69" s="292"/>
      <c r="D69" s="292"/>
      <c r="E69" s="292"/>
      <c r="F69" s="292"/>
    </row>
    <row r="70" spans="1:7" ht="19.5" x14ac:dyDescent="0.25">
      <c r="B70" s="310"/>
      <c r="C70" s="1573" t="s">
        <v>3431</v>
      </c>
      <c r="D70" s="1573"/>
      <c r="E70" s="1573"/>
      <c r="F70" s="310"/>
      <c r="G70" s="4" t="s">
        <v>1829</v>
      </c>
    </row>
    <row r="71" spans="1:7" ht="20.25" x14ac:dyDescent="0.25">
      <c r="A71" s="309"/>
      <c r="B71" s="1574" t="s">
        <v>3432</v>
      </c>
      <c r="C71" s="1574"/>
      <c r="D71" s="1574"/>
      <c r="E71" s="1574"/>
      <c r="F71" s="1574"/>
      <c r="G71" s="37">
        <f>3.14*0.45*0.45*8/4</f>
        <v>1.272</v>
      </c>
    </row>
    <row r="72" spans="1:7" ht="17.25" x14ac:dyDescent="0.3">
      <c r="A72" s="301"/>
      <c r="B72" s="301"/>
      <c r="C72" s="308" t="s">
        <v>3437</v>
      </c>
      <c r="D72" s="301"/>
      <c r="E72" s="301"/>
      <c r="F72" s="301"/>
    </row>
    <row r="73" spans="1:7" ht="17.25" x14ac:dyDescent="0.3">
      <c r="A73" s="303">
        <f>G71</f>
        <v>1.272</v>
      </c>
      <c r="B73" s="301" t="s">
        <v>1829</v>
      </c>
      <c r="C73" s="301" t="s">
        <v>3349</v>
      </c>
      <c r="D73" s="292"/>
      <c r="E73" s="302" t="e">
        <f>G54</f>
        <v>#REF!</v>
      </c>
      <c r="F73" s="302" t="e">
        <f>A73*E73</f>
        <v>#REF!</v>
      </c>
    </row>
    <row r="74" spans="1:7" ht="17.25" x14ac:dyDescent="0.3">
      <c r="A74" s="307">
        <f>A73*10/100</f>
        <v>0.12720000000000001</v>
      </c>
      <c r="B74" s="301" t="s">
        <v>452</v>
      </c>
      <c r="C74" s="301" t="s">
        <v>3348</v>
      </c>
      <c r="D74" s="292"/>
      <c r="E74" s="302">
        <v>4000</v>
      </c>
      <c r="F74" s="302">
        <f>A74*E74</f>
        <v>508.8</v>
      </c>
    </row>
    <row r="75" spans="1:7" ht="17.25" x14ac:dyDescent="0.3">
      <c r="A75" s="302">
        <v>8</v>
      </c>
      <c r="B75" s="301" t="s">
        <v>718</v>
      </c>
      <c r="C75" s="301" t="s">
        <v>2276</v>
      </c>
      <c r="D75" s="292"/>
      <c r="E75" s="302">
        <v>960</v>
      </c>
      <c r="F75" s="302">
        <f>A75*E75</f>
        <v>7680</v>
      </c>
    </row>
    <row r="76" spans="1:7" ht="17.25" x14ac:dyDescent="0.3">
      <c r="A76" s="301"/>
      <c r="B76" s="301"/>
      <c r="C76" s="301"/>
      <c r="D76" s="292"/>
      <c r="E76" s="301"/>
      <c r="F76" s="301"/>
    </row>
    <row r="77" spans="1:7" ht="17.25" x14ac:dyDescent="0.3">
      <c r="A77" s="301"/>
      <c r="B77" s="301"/>
      <c r="C77" s="301" t="s">
        <v>3347</v>
      </c>
      <c r="D77" s="292"/>
      <c r="E77" s="301"/>
      <c r="F77" s="302" t="e">
        <f>SUM(F73:F76)</f>
        <v>#REF!</v>
      </c>
    </row>
    <row r="78" spans="1:7" ht="17.25" x14ac:dyDescent="0.3">
      <c r="A78" s="301"/>
      <c r="B78" s="301"/>
      <c r="C78" s="301" t="s">
        <v>1421</v>
      </c>
      <c r="D78" s="292"/>
      <c r="E78" s="301"/>
      <c r="F78" s="302" t="e">
        <f>F77/7</f>
        <v>#REF!</v>
      </c>
    </row>
    <row r="79" spans="1:7" ht="17.25" x14ac:dyDescent="0.3">
      <c r="A79" s="301"/>
      <c r="B79" s="301"/>
      <c r="C79" s="301" t="s">
        <v>3346</v>
      </c>
      <c r="D79" s="292"/>
      <c r="E79" s="301"/>
      <c r="F79" s="301">
        <f>1000/8</f>
        <v>125</v>
      </c>
    </row>
    <row r="80" spans="1:7" ht="17.25" x14ac:dyDescent="0.3">
      <c r="A80" s="301"/>
      <c r="B80" s="301"/>
      <c r="C80" s="301"/>
      <c r="D80" s="292"/>
      <c r="E80" s="301"/>
      <c r="F80" s="301"/>
    </row>
    <row r="81" spans="1:7" ht="17.25" x14ac:dyDescent="0.3">
      <c r="A81" s="301"/>
      <c r="B81" s="301"/>
      <c r="C81" s="301" t="s">
        <v>1421</v>
      </c>
      <c r="D81" s="292"/>
      <c r="E81" s="301"/>
      <c r="F81" s="300" t="e">
        <f>SUM(F78:F80)</f>
        <v>#REF!</v>
      </c>
    </row>
    <row r="82" spans="1:7" ht="17.25" x14ac:dyDescent="0.3">
      <c r="A82" s="301"/>
      <c r="B82" s="301"/>
      <c r="C82" s="301" t="s">
        <v>3345</v>
      </c>
      <c r="D82" s="301"/>
      <c r="E82" s="301"/>
      <c r="F82" s="301"/>
    </row>
    <row r="83" spans="1:7" ht="17.25" x14ac:dyDescent="0.3">
      <c r="A83" s="301"/>
      <c r="B83" s="301"/>
      <c r="C83" s="301"/>
      <c r="D83" s="301"/>
      <c r="E83" s="301"/>
      <c r="F83" s="301"/>
    </row>
    <row r="84" spans="1:7" ht="17.25" x14ac:dyDescent="0.3">
      <c r="A84" s="301"/>
      <c r="B84" s="301"/>
      <c r="C84" s="301"/>
      <c r="D84" s="301"/>
      <c r="E84" s="301"/>
      <c r="F84" s="301"/>
    </row>
    <row r="85" spans="1:7" ht="17.25" x14ac:dyDescent="0.25">
      <c r="A85" s="306"/>
      <c r="B85" s="306"/>
      <c r="C85" s="1575" t="s">
        <v>3344</v>
      </c>
      <c r="D85" s="1575"/>
      <c r="E85" s="1575"/>
      <c r="F85" s="306"/>
      <c r="G85" s="24"/>
    </row>
    <row r="86" spans="1:7" ht="20.25" x14ac:dyDescent="0.25">
      <c r="A86" s="305"/>
      <c r="B86" s="1574" t="s">
        <v>3433</v>
      </c>
      <c r="C86" s="1574"/>
      <c r="D86" s="1574"/>
      <c r="E86" s="1574"/>
      <c r="F86" s="1574"/>
      <c r="G86" s="37">
        <f>3.14*0.45*0.45/4</f>
        <v>0.159</v>
      </c>
    </row>
    <row r="87" spans="1:7" ht="17.25" x14ac:dyDescent="0.3">
      <c r="A87" s="301"/>
      <c r="B87" s="301"/>
      <c r="C87" s="304" t="s">
        <v>3342</v>
      </c>
      <c r="D87" s="301"/>
      <c r="E87" s="301"/>
      <c r="F87" s="301"/>
    </row>
    <row r="88" spans="1:7" ht="17.25" x14ac:dyDescent="0.3">
      <c r="A88" s="303">
        <f>G86</f>
        <v>0.159</v>
      </c>
      <c r="B88" s="301" t="s">
        <v>1829</v>
      </c>
      <c r="C88" s="301" t="s">
        <v>3341</v>
      </c>
      <c r="D88" s="292"/>
      <c r="E88" s="302">
        <f>E24</f>
        <v>3820</v>
      </c>
      <c r="F88" s="302">
        <f>A88*E88</f>
        <v>607.38</v>
      </c>
    </row>
    <row r="89" spans="1:7" ht="17.25" x14ac:dyDescent="0.3">
      <c r="A89" s="303">
        <f>+A88</f>
        <v>0.159</v>
      </c>
      <c r="B89" s="301" t="s">
        <v>1829</v>
      </c>
      <c r="C89" s="1576" t="s">
        <v>3487</v>
      </c>
      <c r="D89" s="1576"/>
      <c r="E89" s="302">
        <f>9.62*5</f>
        <v>48.1</v>
      </c>
      <c r="F89" s="302">
        <f>E89*A89</f>
        <v>7.65</v>
      </c>
    </row>
    <row r="90" spans="1:7" ht="17.25" x14ac:dyDescent="0.3">
      <c r="A90" s="303">
        <f>+A89</f>
        <v>0.159</v>
      </c>
      <c r="B90" s="301" t="s">
        <v>1829</v>
      </c>
      <c r="C90" s="301" t="s">
        <v>3488</v>
      </c>
      <c r="D90" s="292"/>
      <c r="E90" s="302">
        <v>30.1</v>
      </c>
      <c r="F90" s="302">
        <f>A90*E90</f>
        <v>4.79</v>
      </c>
    </row>
    <row r="91" spans="1:7" ht="17.25" x14ac:dyDescent="0.3">
      <c r="A91" s="302"/>
      <c r="B91" s="301"/>
      <c r="C91" s="301"/>
      <c r="D91" s="292"/>
      <c r="E91" s="302"/>
      <c r="F91" s="302"/>
    </row>
    <row r="92" spans="1:7" ht="17.25" x14ac:dyDescent="0.3">
      <c r="A92" s="301"/>
      <c r="B92" s="301"/>
      <c r="C92" s="301" t="s">
        <v>1421</v>
      </c>
      <c r="D92" s="292"/>
      <c r="E92" s="301"/>
      <c r="F92" s="300">
        <f>SUM(F88:F91)</f>
        <v>619.82000000000005</v>
      </c>
    </row>
    <row r="93" spans="1:7" ht="17.25" x14ac:dyDescent="0.25">
      <c r="A93" s="292"/>
      <c r="B93" s="292"/>
      <c r="C93" s="292"/>
      <c r="D93" s="292"/>
      <c r="E93" s="292"/>
      <c r="F93" s="292"/>
    </row>
    <row r="94" spans="1:7" ht="17.25" x14ac:dyDescent="0.25">
      <c r="B94" s="299"/>
      <c r="C94" s="1577" t="s">
        <v>3339</v>
      </c>
      <c r="D94" s="1577"/>
      <c r="E94" s="1577"/>
      <c r="F94" s="299"/>
    </row>
    <row r="95" spans="1:7" ht="17.25" x14ac:dyDescent="0.25">
      <c r="A95" s="292"/>
      <c r="B95" s="292"/>
      <c r="C95" s="292"/>
      <c r="D95" s="292"/>
      <c r="E95" s="292"/>
      <c r="F95" s="292"/>
    </row>
    <row r="96" spans="1:7" ht="34.5" x14ac:dyDescent="0.25">
      <c r="A96" s="295" t="s">
        <v>3337</v>
      </c>
      <c r="B96" s="295">
        <v>3</v>
      </c>
      <c r="C96" s="298" t="s">
        <v>3338</v>
      </c>
      <c r="E96" s="295">
        <v>9.6199999999999992</v>
      </c>
      <c r="F96" s="295" t="s">
        <v>1150</v>
      </c>
      <c r="G96" s="295">
        <f>E96*B96</f>
        <v>28.86</v>
      </c>
    </row>
    <row r="97" spans="1:7" ht="17.25" x14ac:dyDescent="0.25">
      <c r="A97" s="295" t="s">
        <v>3337</v>
      </c>
      <c r="B97" s="295">
        <v>3</v>
      </c>
      <c r="C97" s="297" t="s">
        <v>3336</v>
      </c>
      <c r="E97" s="295">
        <f>E90</f>
        <v>30.1</v>
      </c>
      <c r="F97" s="295" t="s">
        <v>1150</v>
      </c>
      <c r="G97" s="295">
        <f>E97*B97</f>
        <v>90.3</v>
      </c>
    </row>
    <row r="98" spans="1:7" ht="17.25" x14ac:dyDescent="0.25">
      <c r="A98" s="295"/>
      <c r="B98" s="295"/>
      <c r="C98" s="296"/>
      <c r="E98" s="295"/>
      <c r="F98" s="295"/>
      <c r="G98" s="295"/>
    </row>
    <row r="99" spans="1:7" ht="17.25" x14ac:dyDescent="0.25">
      <c r="A99" s="295"/>
      <c r="B99" s="295"/>
      <c r="C99" s="296" t="s">
        <v>3335</v>
      </c>
      <c r="E99" s="295"/>
      <c r="F99" s="295"/>
      <c r="G99" s="294">
        <f>SUM(G96:G98)</f>
        <v>119.16</v>
      </c>
    </row>
    <row r="100" spans="1:7" ht="17.25" x14ac:dyDescent="0.25">
      <c r="A100" s="292"/>
      <c r="B100" s="292"/>
      <c r="C100" s="292"/>
      <c r="E100" s="292"/>
      <c r="F100" s="292"/>
      <c r="G100" s="292"/>
    </row>
    <row r="101" spans="1:7" ht="23.25" hidden="1" customHeight="1" x14ac:dyDescent="0.25">
      <c r="A101" s="292"/>
      <c r="B101" s="292"/>
      <c r="C101" s="292"/>
      <c r="E101" s="292"/>
      <c r="F101" s="292"/>
      <c r="G101" s="292"/>
    </row>
    <row r="102" spans="1:7" ht="23.25" hidden="1" customHeight="1" x14ac:dyDescent="0.25">
      <c r="A102" s="292"/>
      <c r="B102" s="292"/>
      <c r="C102" s="292"/>
      <c r="E102" s="292"/>
      <c r="F102" s="292"/>
      <c r="G102" s="292"/>
    </row>
    <row r="103" spans="1:7" ht="29.25" hidden="1" customHeight="1" x14ac:dyDescent="0.25">
      <c r="A103" s="37"/>
      <c r="B103" s="24">
        <v>4.2</v>
      </c>
      <c r="C103" s="24" t="s">
        <v>3364</v>
      </c>
    </row>
    <row r="104" spans="1:7" ht="30" hidden="1" customHeight="1" x14ac:dyDescent="0.25">
      <c r="A104" s="37">
        <v>5</v>
      </c>
      <c r="B104" t="s">
        <v>1150</v>
      </c>
      <c r="C104" t="s">
        <v>3366</v>
      </c>
      <c r="D104" t="e">
        <f>D41</f>
        <v>#REF!</v>
      </c>
      <c r="F104" t="e">
        <f>D104*A104</f>
        <v>#REF!</v>
      </c>
    </row>
    <row r="105" spans="1:7" ht="30" hidden="1" customHeight="1" x14ac:dyDescent="0.25">
      <c r="A105" s="37">
        <v>3.3</v>
      </c>
      <c r="B105" t="s">
        <v>1150</v>
      </c>
      <c r="C105" t="s">
        <v>3367</v>
      </c>
      <c r="D105" t="e">
        <f t="shared" ref="D105:D116" si="1">D42</f>
        <v>#REF!</v>
      </c>
      <c r="F105" t="e">
        <f t="shared" ref="F105:F111" si="2">D105*A105</f>
        <v>#REF!</v>
      </c>
    </row>
    <row r="106" spans="1:7" ht="30" hidden="1" customHeight="1" x14ac:dyDescent="0.25">
      <c r="A106" s="37">
        <v>4.79</v>
      </c>
      <c r="B106" t="s">
        <v>1150</v>
      </c>
      <c r="C106" t="s">
        <v>3368</v>
      </c>
      <c r="D106" t="e">
        <f t="shared" si="1"/>
        <v>#REF!</v>
      </c>
      <c r="F106" t="e">
        <f t="shared" si="2"/>
        <v>#REF!</v>
      </c>
    </row>
    <row r="107" spans="1:7" ht="30" hidden="1" customHeight="1" x14ac:dyDescent="0.25">
      <c r="A107" s="37">
        <v>4</v>
      </c>
      <c r="B107" t="s">
        <v>452</v>
      </c>
      <c r="C107" t="s">
        <v>338</v>
      </c>
      <c r="D107" t="e">
        <f t="shared" si="1"/>
        <v>#REF!</v>
      </c>
      <c r="F107" t="e">
        <f t="shared" si="2"/>
        <v>#REF!</v>
      </c>
    </row>
    <row r="108" spans="1:7" ht="30" hidden="1" customHeight="1" x14ac:dyDescent="0.25">
      <c r="A108" s="37">
        <v>40</v>
      </c>
      <c r="B108" t="s">
        <v>1427</v>
      </c>
      <c r="C108" t="s">
        <v>3374</v>
      </c>
      <c r="D108" t="e">
        <f t="shared" si="1"/>
        <v>#REF!</v>
      </c>
      <c r="F108" t="e">
        <f t="shared" si="2"/>
        <v>#REF!</v>
      </c>
    </row>
    <row r="109" spans="1:7" ht="30" hidden="1" customHeight="1" x14ac:dyDescent="0.25">
      <c r="A109" s="37">
        <v>3.5</v>
      </c>
      <c r="B109" t="s">
        <v>1228</v>
      </c>
      <c r="C109" t="s">
        <v>399</v>
      </c>
      <c r="D109" t="e">
        <f t="shared" si="1"/>
        <v>#REF!</v>
      </c>
      <c r="F109" t="e">
        <f>D109*A109</f>
        <v>#REF!</v>
      </c>
    </row>
    <row r="110" spans="1:7" ht="30" hidden="1" customHeight="1" x14ac:dyDescent="0.25">
      <c r="A110" s="37">
        <v>21.2</v>
      </c>
      <c r="B110" t="s">
        <v>1228</v>
      </c>
      <c r="C110" t="s">
        <v>3042</v>
      </c>
      <c r="D110" t="e">
        <f t="shared" si="1"/>
        <v>#REF!</v>
      </c>
      <c r="F110" t="e">
        <f t="shared" si="2"/>
        <v>#REF!</v>
      </c>
    </row>
    <row r="111" spans="1:7" ht="30" hidden="1" customHeight="1" x14ac:dyDescent="0.25">
      <c r="A111" s="37">
        <v>35.299999999999997</v>
      </c>
      <c r="B111" t="s">
        <v>1228</v>
      </c>
      <c r="C111" t="s">
        <v>3043</v>
      </c>
      <c r="D111" t="e">
        <f t="shared" si="1"/>
        <v>#REF!</v>
      </c>
      <c r="F111" t="e">
        <f t="shared" si="2"/>
        <v>#REF!</v>
      </c>
    </row>
    <row r="112" spans="1:7" ht="30" hidden="1" customHeight="1" x14ac:dyDescent="0.25">
      <c r="A112" s="37"/>
      <c r="C112" s="24" t="s">
        <v>3370</v>
      </c>
      <c r="D112" t="e">
        <f t="shared" si="1"/>
        <v>#REF!</v>
      </c>
      <c r="F112" s="24" t="e">
        <f>SUM(F104:F111)</f>
        <v>#REF!</v>
      </c>
    </row>
    <row r="113" spans="1:7" ht="30" hidden="1" customHeight="1" x14ac:dyDescent="0.25">
      <c r="A113" s="37"/>
      <c r="C113" s="24" t="s">
        <v>3371</v>
      </c>
      <c r="D113" t="e">
        <f t="shared" si="1"/>
        <v>#REF!</v>
      </c>
      <c r="F113" s="24" t="e">
        <f>F112/10</f>
        <v>#REF!</v>
      </c>
      <c r="G113" t="e">
        <f>F113</f>
        <v>#REF!</v>
      </c>
    </row>
    <row r="114" spans="1:7" ht="30" hidden="1" customHeight="1" x14ac:dyDescent="0.25">
      <c r="A114" s="37">
        <v>1</v>
      </c>
      <c r="B114" t="s">
        <v>1150</v>
      </c>
      <c r="C114" t="s">
        <v>3044</v>
      </c>
      <c r="D114" t="e">
        <f t="shared" si="1"/>
        <v>#REF!</v>
      </c>
      <c r="F114" t="e">
        <f>D114</f>
        <v>#REF!</v>
      </c>
    </row>
    <row r="115" spans="1:7" ht="30" hidden="1" customHeight="1" x14ac:dyDescent="0.25">
      <c r="A115" s="37"/>
      <c r="C115" t="s">
        <v>3372</v>
      </c>
      <c r="D115">
        <f t="shared" si="1"/>
        <v>0</v>
      </c>
      <c r="F115" s="24" t="e">
        <f>SUM(F113:F114)</f>
        <v>#REF!</v>
      </c>
      <c r="G115" t="e">
        <f>SUM(G113:G114)</f>
        <v>#REF!</v>
      </c>
    </row>
    <row r="116" spans="1:7" ht="30" hidden="1" customHeight="1" x14ac:dyDescent="0.25">
      <c r="A116" s="228" t="s">
        <v>571</v>
      </c>
      <c r="C116" t="s">
        <v>3373</v>
      </c>
      <c r="D116" t="str">
        <f t="shared" si="1"/>
        <v>LS</v>
      </c>
      <c r="F116" t="e">
        <f>F115*0.5%</f>
        <v>#REF!</v>
      </c>
      <c r="G116" t="e">
        <f>G115*0.5/100</f>
        <v>#REF!</v>
      </c>
    </row>
    <row r="117" spans="1:7" ht="30" hidden="1" customHeight="1" x14ac:dyDescent="0.25">
      <c r="A117" s="37"/>
      <c r="B117" s="3"/>
      <c r="C117" s="24" t="s">
        <v>3089</v>
      </c>
      <c r="E117" s="9"/>
      <c r="F117" s="25" t="e">
        <f>SUM(F115:F116)</f>
        <v>#REF!</v>
      </c>
      <c r="G117" s="24" t="e">
        <f>SUM(G115:G116)</f>
        <v>#REF!</v>
      </c>
    </row>
    <row r="118" spans="1:7" ht="17.25" hidden="1" x14ac:dyDescent="0.25">
      <c r="A118" s="292"/>
      <c r="B118" s="292"/>
      <c r="C118" s="292"/>
      <c r="E118" s="292"/>
      <c r="F118" s="292"/>
      <c r="G118" s="292"/>
    </row>
    <row r="119" spans="1:7" ht="17.25" hidden="1" x14ac:dyDescent="0.25">
      <c r="A119" s="292"/>
      <c r="B119" s="292"/>
      <c r="C119" s="292"/>
      <c r="E119" s="292"/>
      <c r="F119" s="292"/>
      <c r="G119" s="292"/>
    </row>
    <row r="120" spans="1:7" ht="17.25" hidden="1" x14ac:dyDescent="0.25">
      <c r="A120" s="292"/>
      <c r="B120" s="292"/>
      <c r="C120" s="292"/>
      <c r="E120" s="292"/>
      <c r="F120" s="292"/>
      <c r="G120" s="292"/>
    </row>
    <row r="121" spans="1:7" ht="17.25" hidden="1" x14ac:dyDescent="0.25">
      <c r="A121" s="292"/>
      <c r="B121" s="292"/>
      <c r="C121" s="292"/>
      <c r="E121" s="292"/>
      <c r="F121" s="292"/>
      <c r="G121" s="293"/>
    </row>
    <row r="122" spans="1:7" ht="17.25" hidden="1" x14ac:dyDescent="0.25">
      <c r="A122" s="292"/>
      <c r="B122" s="292"/>
      <c r="C122" s="292"/>
      <c r="E122" s="292"/>
      <c r="F122" s="292"/>
      <c r="G122" s="292"/>
    </row>
    <row r="123" spans="1:7" ht="17.25" hidden="1" x14ac:dyDescent="0.25">
      <c r="A123" s="292"/>
      <c r="B123" s="292"/>
      <c r="C123" s="292"/>
      <c r="E123" s="292"/>
      <c r="F123" s="292"/>
      <c r="G123" s="292"/>
    </row>
    <row r="124" spans="1:7" ht="17.25" hidden="1" x14ac:dyDescent="0.25">
      <c r="A124" s="292"/>
      <c r="B124" s="292"/>
      <c r="C124" s="292"/>
      <c r="E124" s="292"/>
      <c r="F124" s="292"/>
      <c r="G124" s="292"/>
    </row>
    <row r="125" spans="1:7" ht="17.25" x14ac:dyDescent="0.25">
      <c r="A125" s="1570" t="s">
        <v>3355</v>
      </c>
      <c r="B125" s="1570"/>
      <c r="C125" s="1570"/>
      <c r="D125" s="1570"/>
      <c r="E125" s="1570"/>
      <c r="F125" s="1570"/>
    </row>
    <row r="126" spans="1:7" ht="17.25" x14ac:dyDescent="0.25">
      <c r="A126" s="1570" t="s">
        <v>3354</v>
      </c>
      <c r="B126" s="1570"/>
      <c r="C126" s="1570"/>
      <c r="D126" s="1570"/>
      <c r="E126" s="1570"/>
      <c r="F126" s="1570"/>
    </row>
    <row r="127" spans="1:7" ht="17.25" x14ac:dyDescent="0.25">
      <c r="A127" s="1571" t="s">
        <v>3430</v>
      </c>
      <c r="B127" s="1571"/>
      <c r="C127" s="1571"/>
      <c r="D127" s="1571"/>
      <c r="E127" s="1571"/>
      <c r="F127" s="1571"/>
    </row>
    <row r="128" spans="1:7" ht="17.25" x14ac:dyDescent="0.25">
      <c r="A128" s="1572" t="s">
        <v>3353</v>
      </c>
      <c r="B128" s="1572"/>
      <c r="C128" s="1572"/>
      <c r="D128" s="1572"/>
      <c r="E128" s="1572"/>
      <c r="F128" s="292"/>
    </row>
    <row r="129" spans="1:7" ht="17.25" x14ac:dyDescent="0.25">
      <c r="A129" s="292"/>
      <c r="B129" s="292"/>
      <c r="C129" s="292"/>
      <c r="D129" s="292"/>
      <c r="E129" s="292"/>
      <c r="F129" s="292"/>
    </row>
    <row r="130" spans="1:7" ht="19.5" x14ac:dyDescent="0.25">
      <c r="B130" s="310"/>
      <c r="C130" s="1573" t="s">
        <v>3434</v>
      </c>
      <c r="D130" s="1573"/>
      <c r="E130" s="1573"/>
      <c r="F130" s="310"/>
      <c r="G130" s="4" t="s">
        <v>1829</v>
      </c>
    </row>
    <row r="131" spans="1:7" ht="20.25" x14ac:dyDescent="0.25">
      <c r="A131" s="309"/>
      <c r="B131" s="1574" t="s">
        <v>3435</v>
      </c>
      <c r="C131" s="1574"/>
      <c r="D131" s="1574"/>
      <c r="E131" s="1574"/>
      <c r="F131" s="1574"/>
      <c r="G131" s="37">
        <f>3.14*0.4*0.4*8/4</f>
        <v>1.0049999999999999</v>
      </c>
    </row>
    <row r="132" spans="1:7" ht="17.25" x14ac:dyDescent="0.3">
      <c r="A132" s="301"/>
      <c r="B132" s="301"/>
      <c r="C132" s="308" t="s">
        <v>3438</v>
      </c>
      <c r="D132" s="301"/>
      <c r="E132" s="301"/>
      <c r="F132" s="301"/>
    </row>
    <row r="133" spans="1:7" ht="17.25" x14ac:dyDescent="0.3">
      <c r="A133" s="303">
        <f>G131</f>
        <v>1.0049999999999999</v>
      </c>
      <c r="B133" s="301" t="s">
        <v>1829</v>
      </c>
      <c r="C133" s="301" t="s">
        <v>3349</v>
      </c>
      <c r="D133" s="292"/>
      <c r="E133" s="302" t="e">
        <f>G117</f>
        <v>#REF!</v>
      </c>
      <c r="F133" s="302" t="e">
        <f>A133*E133</f>
        <v>#REF!</v>
      </c>
    </row>
    <row r="134" spans="1:7" ht="17.25" x14ac:dyDescent="0.3">
      <c r="A134" s="307">
        <f>A133*10/100</f>
        <v>0.10050000000000001</v>
      </c>
      <c r="B134" s="301" t="s">
        <v>452</v>
      </c>
      <c r="C134" s="301" t="s">
        <v>3348</v>
      </c>
      <c r="D134" s="292"/>
      <c r="E134" s="302">
        <v>4000</v>
      </c>
      <c r="F134" s="302">
        <f>A134*E134</f>
        <v>402</v>
      </c>
    </row>
    <row r="135" spans="1:7" ht="17.25" x14ac:dyDescent="0.3">
      <c r="A135" s="302">
        <v>8</v>
      </c>
      <c r="B135" s="301" t="s">
        <v>718</v>
      </c>
      <c r="C135" s="301" t="s">
        <v>2276</v>
      </c>
      <c r="D135" s="292"/>
      <c r="E135" s="302">
        <v>960</v>
      </c>
      <c r="F135" s="302">
        <f>A135*E135</f>
        <v>7680</v>
      </c>
    </row>
    <row r="136" spans="1:7" ht="17.25" x14ac:dyDescent="0.3">
      <c r="A136" s="301"/>
      <c r="B136" s="301"/>
      <c r="C136" s="301"/>
      <c r="D136" s="292"/>
      <c r="E136" s="301"/>
      <c r="F136" s="301"/>
    </row>
    <row r="137" spans="1:7" ht="17.25" x14ac:dyDescent="0.3">
      <c r="A137" s="301"/>
      <c r="B137" s="301"/>
      <c r="C137" s="301" t="s">
        <v>3347</v>
      </c>
      <c r="D137" s="292"/>
      <c r="E137" s="301"/>
      <c r="F137" s="302" t="e">
        <f>SUM(F133:F136)</f>
        <v>#REF!</v>
      </c>
    </row>
    <row r="138" spans="1:7" ht="17.25" x14ac:dyDescent="0.3">
      <c r="A138" s="301"/>
      <c r="B138" s="301"/>
      <c r="C138" s="301" t="s">
        <v>1421</v>
      </c>
      <c r="D138" s="292"/>
      <c r="E138" s="301"/>
      <c r="F138" s="302" t="e">
        <f>F137/7</f>
        <v>#REF!</v>
      </c>
    </row>
    <row r="139" spans="1:7" ht="17.25" x14ac:dyDescent="0.3">
      <c r="A139" s="301"/>
      <c r="B139" s="301"/>
      <c r="C139" s="301" t="s">
        <v>3346</v>
      </c>
      <c r="D139" s="292"/>
      <c r="E139" s="301"/>
      <c r="F139" s="301">
        <f>1000/8</f>
        <v>125</v>
      </c>
    </row>
    <row r="140" spans="1:7" ht="17.25" x14ac:dyDescent="0.3">
      <c r="A140" s="301"/>
      <c r="B140" s="301"/>
      <c r="C140" s="301"/>
      <c r="D140" s="292"/>
      <c r="E140" s="301"/>
      <c r="F140" s="301"/>
    </row>
    <row r="141" spans="1:7" ht="17.25" x14ac:dyDescent="0.3">
      <c r="A141" s="301"/>
      <c r="B141" s="301"/>
      <c r="C141" s="301" t="s">
        <v>1421</v>
      </c>
      <c r="D141" s="292"/>
      <c r="E141" s="301"/>
      <c r="F141" s="300" t="e">
        <f>SUM(F138:F140)</f>
        <v>#REF!</v>
      </c>
    </row>
    <row r="142" spans="1:7" ht="17.25" x14ac:dyDescent="0.3">
      <c r="A142" s="301"/>
      <c r="B142" s="301"/>
      <c r="C142" s="301" t="s">
        <v>3345</v>
      </c>
      <c r="D142" s="301"/>
      <c r="E142" s="301"/>
      <c r="F142" s="301"/>
    </row>
    <row r="143" spans="1:7" ht="17.25" x14ac:dyDescent="0.3">
      <c r="A143" s="301"/>
      <c r="B143" s="301"/>
      <c r="C143" s="301"/>
      <c r="D143" s="301"/>
      <c r="E143" s="301"/>
      <c r="F143" s="301"/>
    </row>
    <row r="144" spans="1:7" ht="17.25" x14ac:dyDescent="0.3">
      <c r="A144" s="301"/>
      <c r="B144" s="301"/>
      <c r="C144" s="301"/>
      <c r="D144" s="301"/>
      <c r="E144" s="301"/>
      <c r="F144" s="301"/>
    </row>
    <row r="145" spans="1:7" ht="17.25" x14ac:dyDescent="0.25">
      <c r="A145" s="306"/>
      <c r="B145" s="306"/>
      <c r="C145" s="1575" t="s">
        <v>3344</v>
      </c>
      <c r="D145" s="1575"/>
      <c r="E145" s="1575"/>
      <c r="F145" s="306"/>
      <c r="G145" s="24"/>
    </row>
    <row r="146" spans="1:7" ht="20.25" x14ac:dyDescent="0.25">
      <c r="A146" s="305"/>
      <c r="B146" s="1574" t="s">
        <v>3436</v>
      </c>
      <c r="C146" s="1574"/>
      <c r="D146" s="1574"/>
      <c r="E146" s="1574"/>
      <c r="F146" s="1574"/>
      <c r="G146" s="37">
        <f>3.14*0.4*0.4/4</f>
        <v>0.126</v>
      </c>
    </row>
    <row r="147" spans="1:7" ht="17.25" x14ac:dyDescent="0.3">
      <c r="A147" s="301"/>
      <c r="B147" s="301"/>
      <c r="C147" s="304" t="s">
        <v>3439</v>
      </c>
      <c r="D147" s="301"/>
      <c r="E147" s="301"/>
      <c r="F147" s="301"/>
    </row>
    <row r="148" spans="1:7" ht="17.25" x14ac:dyDescent="0.3">
      <c r="A148" s="303">
        <f>G146</f>
        <v>0.126</v>
      </c>
      <c r="B148" s="301" t="s">
        <v>1829</v>
      </c>
      <c r="C148" s="301" t="s">
        <v>3341</v>
      </c>
      <c r="D148" s="292"/>
      <c r="E148" s="302">
        <f>E88</f>
        <v>3820</v>
      </c>
      <c r="F148" s="302">
        <f>A148*E148</f>
        <v>481.32</v>
      </c>
    </row>
    <row r="149" spans="1:7" ht="17.25" x14ac:dyDescent="0.3">
      <c r="A149" s="303">
        <f>+A148</f>
        <v>0.126</v>
      </c>
      <c r="B149" s="301" t="s">
        <v>1829</v>
      </c>
      <c r="C149" s="1576" t="s">
        <v>3340</v>
      </c>
      <c r="D149" s="1576"/>
      <c r="E149" s="302">
        <f>E89</f>
        <v>48.1</v>
      </c>
      <c r="F149" s="302">
        <f>E149*A149</f>
        <v>6.06</v>
      </c>
    </row>
    <row r="150" spans="1:7" ht="17.25" x14ac:dyDescent="0.3">
      <c r="A150" s="303">
        <f>+A149</f>
        <v>0.126</v>
      </c>
      <c r="B150" s="301" t="s">
        <v>1829</v>
      </c>
      <c r="C150" s="301" t="s">
        <v>3336</v>
      </c>
      <c r="D150" s="292"/>
      <c r="E150" s="302">
        <f>E90</f>
        <v>30.1</v>
      </c>
      <c r="F150" s="302">
        <f>A150*E150</f>
        <v>3.79</v>
      </c>
    </row>
    <row r="151" spans="1:7" ht="17.25" x14ac:dyDescent="0.3">
      <c r="A151" s="302"/>
      <c r="B151" s="301"/>
      <c r="C151" s="301"/>
      <c r="D151" s="292"/>
      <c r="E151" s="302"/>
      <c r="F151" s="302"/>
    </row>
    <row r="152" spans="1:7" ht="17.25" x14ac:dyDescent="0.3">
      <c r="A152" s="301"/>
      <c r="B152" s="301"/>
      <c r="C152" s="301" t="s">
        <v>1421</v>
      </c>
      <c r="D152" s="292"/>
      <c r="E152" s="301"/>
      <c r="F152" s="300">
        <f>SUM(F148:F151)</f>
        <v>491.17</v>
      </c>
    </row>
    <row r="153" spans="1:7" ht="17.25" x14ac:dyDescent="0.25">
      <c r="A153" s="292"/>
      <c r="B153" s="292"/>
      <c r="C153" s="292"/>
      <c r="D153" s="292"/>
      <c r="E153" s="292"/>
      <c r="F153" s="292"/>
    </row>
    <row r="154" spans="1:7" ht="17.25" x14ac:dyDescent="0.25">
      <c r="B154" s="299"/>
      <c r="C154" s="1577" t="s">
        <v>3339</v>
      </c>
      <c r="D154" s="1577"/>
      <c r="E154" s="1577"/>
      <c r="F154" s="299"/>
    </row>
    <row r="155" spans="1:7" ht="17.25" x14ac:dyDescent="0.25">
      <c r="A155" s="292"/>
      <c r="B155" s="292"/>
      <c r="C155" s="292"/>
      <c r="D155" s="292"/>
      <c r="E155" s="292"/>
      <c r="F155" s="292"/>
    </row>
    <row r="156" spans="1:7" ht="34.5" x14ac:dyDescent="0.25">
      <c r="A156" s="295" t="s">
        <v>3337</v>
      </c>
      <c r="B156" s="295">
        <v>3</v>
      </c>
      <c r="C156" s="298" t="s">
        <v>3338</v>
      </c>
      <c r="E156" s="295">
        <f>E96</f>
        <v>9.6199999999999992</v>
      </c>
      <c r="F156" s="295" t="s">
        <v>1150</v>
      </c>
      <c r="G156" s="295">
        <f>E156*B156</f>
        <v>28.86</v>
      </c>
    </row>
    <row r="157" spans="1:7" ht="17.25" x14ac:dyDescent="0.25">
      <c r="A157" s="295" t="s">
        <v>3337</v>
      </c>
      <c r="B157" s="295">
        <v>3</v>
      </c>
      <c r="C157" s="297" t="s">
        <v>3336</v>
      </c>
      <c r="E157" s="295">
        <f>E97</f>
        <v>30.1</v>
      </c>
      <c r="F157" s="295" t="s">
        <v>1150</v>
      </c>
      <c r="G157" s="295">
        <f>E157*B157</f>
        <v>90.3</v>
      </c>
    </row>
    <row r="158" spans="1:7" ht="17.25" x14ac:dyDescent="0.25">
      <c r="A158" s="295"/>
      <c r="B158" s="295"/>
      <c r="C158" s="296"/>
      <c r="E158" s="295"/>
      <c r="F158" s="295"/>
      <c r="G158" s="295"/>
    </row>
    <row r="159" spans="1:7" ht="17.25" x14ac:dyDescent="0.25">
      <c r="A159" s="295"/>
      <c r="B159" s="295"/>
      <c r="C159" s="296" t="s">
        <v>3335</v>
      </c>
      <c r="E159" s="295"/>
      <c r="F159" s="295"/>
      <c r="G159" s="294">
        <f>SUM(G156:G158)</f>
        <v>119.16</v>
      </c>
    </row>
    <row r="160" spans="1:7" ht="17.25" x14ac:dyDescent="0.25">
      <c r="A160" s="292"/>
      <c r="B160" s="292"/>
      <c r="C160" s="292"/>
      <c r="E160" s="292"/>
      <c r="F160" s="292"/>
      <c r="G160" s="292"/>
    </row>
    <row r="161" spans="1:7" ht="17.25" x14ac:dyDescent="0.25">
      <c r="A161" s="292"/>
      <c r="B161" s="292"/>
      <c r="C161" s="292"/>
      <c r="E161" s="292"/>
      <c r="F161" s="292"/>
      <c r="G161" s="292"/>
    </row>
    <row r="162" spans="1:7" x14ac:dyDescent="0.25">
      <c r="A162" s="19"/>
      <c r="B162" s="7"/>
      <c r="C162" s="1"/>
    </row>
    <row r="163" spans="1:7" x14ac:dyDescent="0.25">
      <c r="B163" s="3"/>
      <c r="C163" s="1"/>
    </row>
    <row r="164" spans="1:7" x14ac:dyDescent="0.25">
      <c r="B164" s="3"/>
      <c r="C164" s="1"/>
    </row>
    <row r="165" spans="1:7" x14ac:dyDescent="0.25">
      <c r="B165" s="3"/>
      <c r="C165" s="5"/>
    </row>
    <row r="166" spans="1:7" x14ac:dyDescent="0.25">
      <c r="A166" s="8"/>
      <c r="B166" s="7"/>
      <c r="C166" s="1"/>
    </row>
    <row r="167" spans="1:7" x14ac:dyDescent="0.25">
      <c r="A167" s="8"/>
      <c r="B167" s="7"/>
      <c r="C167" s="1"/>
    </row>
    <row r="168" spans="1:7" x14ac:dyDescent="0.25">
      <c r="A168" s="8"/>
      <c r="B168" s="7"/>
      <c r="C168" s="1"/>
    </row>
    <row r="169" spans="1:7" x14ac:dyDescent="0.25">
      <c r="A169" s="25"/>
      <c r="B169" s="226"/>
      <c r="C169" s="23"/>
    </row>
    <row r="170" spans="1:7" x14ac:dyDescent="0.25">
      <c r="A170" s="8"/>
      <c r="B170" s="7"/>
      <c r="C170" s="1"/>
    </row>
    <row r="171" spans="1:7" x14ac:dyDescent="0.25">
      <c r="A171" s="8"/>
      <c r="B171" s="7"/>
      <c r="C171" s="1"/>
    </row>
    <row r="172" spans="1:7" x14ac:dyDescent="0.25">
      <c r="B172" s="7"/>
      <c r="C172" s="1"/>
    </row>
    <row r="173" spans="1:7" x14ac:dyDescent="0.25">
      <c r="C173" s="1"/>
    </row>
    <row r="175" spans="1:7" x14ac:dyDescent="0.25">
      <c r="C175" s="1"/>
      <c r="F175" s="24"/>
    </row>
    <row r="177" spans="1:6" x14ac:dyDescent="0.25">
      <c r="B177" s="3"/>
      <c r="E177" s="9"/>
      <c r="F177" s="5"/>
    </row>
    <row r="178" spans="1:6" x14ac:dyDescent="0.25">
      <c r="B178" s="3"/>
      <c r="C178" s="43"/>
      <c r="D178" s="24"/>
      <c r="E178" s="51"/>
      <c r="F178" s="25"/>
    </row>
    <row r="179" spans="1:6" x14ac:dyDescent="0.25">
      <c r="B179" s="3"/>
      <c r="C179" s="1"/>
      <c r="E179" s="9"/>
      <c r="F179" s="5"/>
    </row>
    <row r="184" spans="1:6" x14ac:dyDescent="0.25">
      <c r="A184" s="16"/>
      <c r="B184" s="7"/>
      <c r="C184" s="23"/>
      <c r="E184" s="9"/>
    </row>
    <row r="185" spans="1:6" x14ac:dyDescent="0.25">
      <c r="A185" s="37"/>
      <c r="B185" s="3"/>
      <c r="C185" s="1"/>
      <c r="E185" s="9"/>
    </row>
    <row r="186" spans="1:6" x14ac:dyDescent="0.25">
      <c r="A186" s="37"/>
      <c r="B186" s="3"/>
      <c r="C186" s="1"/>
      <c r="E186" s="9"/>
    </row>
    <row r="187" spans="1:6" x14ac:dyDescent="0.25">
      <c r="A187" s="37"/>
      <c r="B187" s="3"/>
      <c r="C187" s="1"/>
      <c r="E187" s="9"/>
    </row>
    <row r="188" spans="1:6" x14ac:dyDescent="0.25">
      <c r="A188" s="37"/>
      <c r="B188" s="3"/>
      <c r="C188" s="1"/>
      <c r="E188" s="9"/>
    </row>
    <row r="189" spans="1:6" x14ac:dyDescent="0.25">
      <c r="A189" s="37"/>
      <c r="B189" s="3"/>
      <c r="C189" s="1"/>
      <c r="E189" s="9"/>
    </row>
    <row r="190" spans="1:6" x14ac:dyDescent="0.25">
      <c r="A190" s="37"/>
      <c r="B190" s="3"/>
      <c r="C190" s="1"/>
      <c r="E190" s="9"/>
    </row>
    <row r="191" spans="1:6" x14ac:dyDescent="0.25">
      <c r="A191" s="37"/>
      <c r="B191" s="3"/>
      <c r="C191" s="5"/>
      <c r="D191" s="5"/>
      <c r="E191" s="9"/>
    </row>
    <row r="192" spans="1:6" x14ac:dyDescent="0.25">
      <c r="A192" s="37"/>
      <c r="B192" s="7"/>
      <c r="C192" s="1"/>
      <c r="E192" s="9"/>
    </row>
    <row r="193" spans="1:6" x14ac:dyDescent="0.25">
      <c r="A193" s="37"/>
      <c r="B193" s="3"/>
      <c r="C193" s="1"/>
      <c r="E193" s="9"/>
    </row>
    <row r="194" spans="1:6" x14ac:dyDescent="0.25">
      <c r="A194" s="10"/>
      <c r="B194" s="7"/>
      <c r="C194" s="1"/>
      <c r="D194" s="44"/>
      <c r="E194" s="1"/>
      <c r="F194" s="8"/>
    </row>
    <row r="195" spans="1:6" x14ac:dyDescent="0.25">
      <c r="A195" s="10"/>
      <c r="B195" s="7"/>
      <c r="C195" s="1"/>
      <c r="D195" s="44"/>
      <c r="E195" s="1"/>
      <c r="F195" s="8"/>
    </row>
    <row r="196" spans="1:6" x14ac:dyDescent="0.25">
      <c r="A196" s="10"/>
      <c r="B196" s="7"/>
      <c r="C196" s="1"/>
      <c r="D196" s="44"/>
      <c r="E196" s="1"/>
      <c r="F196" s="8"/>
    </row>
    <row r="197" spans="1:6" x14ac:dyDescent="0.25">
      <c r="A197" s="37"/>
      <c r="B197" s="7"/>
      <c r="C197" s="1"/>
      <c r="D197" s="44"/>
      <c r="E197" s="1"/>
      <c r="F197" s="8"/>
    </row>
    <row r="198" spans="1:6" x14ac:dyDescent="0.25">
      <c r="A198" s="37"/>
      <c r="B198" s="3"/>
      <c r="C198" s="1"/>
      <c r="E198" s="9"/>
      <c r="F198" s="5"/>
    </row>
    <row r="199" spans="1:6" x14ac:dyDescent="0.25">
      <c r="A199" s="37"/>
      <c r="B199" s="3"/>
      <c r="C199" s="2"/>
      <c r="E199" s="9"/>
      <c r="F199" s="8"/>
    </row>
    <row r="200" spans="1:6" x14ac:dyDescent="0.25">
      <c r="A200" s="37"/>
      <c r="B200" s="3"/>
      <c r="E200" s="9"/>
      <c r="F200" s="5"/>
    </row>
    <row r="201" spans="1:6" x14ac:dyDescent="0.25">
      <c r="A201" s="37"/>
      <c r="B201" s="3"/>
      <c r="C201" s="2"/>
      <c r="E201" s="9"/>
      <c r="F201" s="8"/>
    </row>
    <row r="202" spans="1:6" x14ac:dyDescent="0.25">
      <c r="A202" s="37"/>
      <c r="B202" s="3"/>
      <c r="C202" s="1"/>
      <c r="D202" s="8"/>
      <c r="E202" s="1"/>
      <c r="F202" s="25"/>
    </row>
    <row r="203" spans="1:6" x14ac:dyDescent="0.25">
      <c r="A203" s="37"/>
      <c r="B203" s="3"/>
      <c r="C203" s="1"/>
      <c r="D203" s="8"/>
      <c r="E203" s="1"/>
      <c r="F203" s="25"/>
    </row>
    <row r="204" spans="1:6" x14ac:dyDescent="0.25">
      <c r="A204" s="37"/>
      <c r="B204" s="3"/>
      <c r="C204" s="1"/>
      <c r="D204" s="8"/>
      <c r="E204" s="1"/>
      <c r="F204" s="25"/>
    </row>
    <row r="205" spans="1:6" x14ac:dyDescent="0.25">
      <c r="A205" s="37"/>
      <c r="B205" s="3"/>
      <c r="C205" s="1"/>
      <c r="D205" s="8"/>
      <c r="E205" s="1"/>
      <c r="F205" s="25"/>
    </row>
    <row r="206" spans="1:6" x14ac:dyDescent="0.25">
      <c r="A206" s="37"/>
      <c r="B206" s="3"/>
      <c r="C206" s="1"/>
      <c r="D206" s="8"/>
      <c r="E206" s="1"/>
      <c r="F206" s="25"/>
    </row>
    <row r="207" spans="1:6" x14ac:dyDescent="0.25">
      <c r="A207" s="16"/>
      <c r="B207" s="7"/>
      <c r="C207" s="1"/>
      <c r="E207" s="9"/>
      <c r="F207" s="25"/>
    </row>
    <row r="208" spans="1:6" x14ac:dyDescent="0.25">
      <c r="A208" s="37"/>
    </row>
    <row r="209" spans="1:13" x14ac:dyDescent="0.25">
      <c r="A209" s="37"/>
    </row>
    <row r="210" spans="1:13" x14ac:dyDescent="0.25">
      <c r="A210" s="37"/>
    </row>
    <row r="212" spans="1:13" x14ac:dyDescent="0.25">
      <c r="J212" s="24"/>
    </row>
    <row r="213" spans="1:13" x14ac:dyDescent="0.25">
      <c r="J213" s="24"/>
    </row>
    <row r="217" spans="1:13" x14ac:dyDescent="0.25">
      <c r="D217" s="240"/>
    </row>
    <row r="218" spans="1:13" x14ac:dyDescent="0.25">
      <c r="D218" s="240"/>
    </row>
    <row r="219" spans="1:13" x14ac:dyDescent="0.25">
      <c r="M219" s="24"/>
    </row>
    <row r="221" spans="1:13" x14ac:dyDescent="0.25">
      <c r="C221" s="244"/>
      <c r="E221" s="244"/>
      <c r="F221" s="244"/>
      <c r="J221" s="244"/>
      <c r="L221" s="271"/>
      <c r="M221" s="271"/>
    </row>
    <row r="222" spans="1:13" x14ac:dyDescent="0.25">
      <c r="C222" s="244"/>
      <c r="D222" s="24"/>
      <c r="E222" s="270"/>
      <c r="F222" s="270"/>
      <c r="J222" s="270"/>
      <c r="K222" s="24"/>
      <c r="L222" s="24"/>
      <c r="M222" s="24"/>
    </row>
    <row r="223" spans="1:13" x14ac:dyDescent="0.25">
      <c r="C223" s="270"/>
      <c r="E223" s="244"/>
      <c r="F223" s="244"/>
      <c r="J223" s="244"/>
      <c r="L223" s="244"/>
      <c r="M223" s="244"/>
    </row>
    <row r="224" spans="1:13" x14ac:dyDescent="0.25">
      <c r="C224" s="244"/>
      <c r="E224" s="244"/>
      <c r="F224" s="244"/>
      <c r="L224" s="244"/>
      <c r="M224" s="244"/>
    </row>
    <row r="225" spans="3:13" x14ac:dyDescent="0.25">
      <c r="C225" s="244"/>
      <c r="J225" s="244"/>
      <c r="L225" s="24"/>
      <c r="M225" s="24"/>
    </row>
    <row r="226" spans="3:13" x14ac:dyDescent="0.25">
      <c r="C226" s="244"/>
      <c r="D226" s="244"/>
      <c r="E226" s="244"/>
      <c r="F226" s="244"/>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M226"/>
  <sheetViews>
    <sheetView view="pageBreakPreview" topLeftCell="A83" zoomScale="80" zoomScaleSheetLayoutView="80" workbookViewId="0">
      <selection activeCell="A127" sqref="A127:F127"/>
    </sheetView>
  </sheetViews>
  <sheetFormatPr defaultRowHeight="15.75" x14ac:dyDescent="0.2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x14ac:dyDescent="0.25">
      <c r="A1" s="1570" t="s">
        <v>3355</v>
      </c>
      <c r="B1" s="1570"/>
      <c r="C1" s="1570"/>
      <c r="D1" s="1570"/>
      <c r="E1" s="1570"/>
      <c r="F1" s="1570"/>
    </row>
    <row r="2" spans="1:7" ht="17.25" x14ac:dyDescent="0.25">
      <c r="A2" s="1570" t="s">
        <v>3354</v>
      </c>
      <c r="B2" s="1570"/>
      <c r="C2" s="1570"/>
      <c r="D2" s="1570"/>
      <c r="E2" s="1570"/>
      <c r="F2" s="1570"/>
    </row>
    <row r="3" spans="1:7" ht="31.5" customHeight="1" x14ac:dyDescent="0.25">
      <c r="A3" s="1571" t="s">
        <v>3430</v>
      </c>
      <c r="B3" s="1571"/>
      <c r="C3" s="1571"/>
      <c r="D3" s="1571"/>
      <c r="E3" s="1571"/>
      <c r="F3" s="1571"/>
    </row>
    <row r="4" spans="1:7" ht="17.25" x14ac:dyDescent="0.25">
      <c r="A4" s="1572" t="s">
        <v>3380</v>
      </c>
      <c r="B4" s="1572"/>
      <c r="C4" s="1572"/>
      <c r="D4" s="1572"/>
      <c r="E4" s="1572"/>
      <c r="F4" s="292"/>
    </row>
    <row r="5" spans="1:7" ht="6" customHeight="1" x14ac:dyDescent="0.25">
      <c r="A5" s="292"/>
      <c r="B5" s="292"/>
      <c r="C5" s="292"/>
      <c r="D5" s="292"/>
      <c r="E5" s="292"/>
      <c r="F5" s="292"/>
    </row>
    <row r="6" spans="1:7" ht="45.75" customHeight="1" x14ac:dyDescent="0.25">
      <c r="B6" s="310"/>
      <c r="C6" s="1573" t="s">
        <v>3352</v>
      </c>
      <c r="D6" s="1573"/>
      <c r="E6" s="1573"/>
      <c r="F6" s="310"/>
      <c r="G6" s="4" t="s">
        <v>1829</v>
      </c>
    </row>
    <row r="7" spans="1:7" ht="24" customHeight="1" x14ac:dyDescent="0.25">
      <c r="A7" s="309"/>
      <c r="B7" s="1574" t="s">
        <v>3351</v>
      </c>
      <c r="C7" s="1574"/>
      <c r="D7" s="1574"/>
      <c r="E7" s="1574"/>
      <c r="F7" s="1574"/>
      <c r="G7" s="37">
        <v>1.57</v>
      </c>
    </row>
    <row r="8" spans="1:7" ht="28.5" customHeight="1" x14ac:dyDescent="0.3">
      <c r="A8" s="301"/>
      <c r="B8" s="301"/>
      <c r="C8" s="308" t="s">
        <v>3350</v>
      </c>
      <c r="D8" s="301"/>
      <c r="E8" s="301"/>
      <c r="F8" s="301"/>
    </row>
    <row r="9" spans="1:7" ht="30.75" customHeight="1" x14ac:dyDescent="0.3">
      <c r="A9" s="303">
        <f>G7</f>
        <v>1.57</v>
      </c>
      <c r="B9" s="301" t="s">
        <v>1829</v>
      </c>
      <c r="C9" s="301" t="s">
        <v>3496</v>
      </c>
      <c r="D9" s="292"/>
      <c r="E9" s="302" t="e">
        <f>H54</f>
        <v>#REF!</v>
      </c>
      <c r="F9" s="302" t="e">
        <f>A9*E9</f>
        <v>#REF!</v>
      </c>
    </row>
    <row r="10" spans="1:7" ht="30.75" customHeight="1" x14ac:dyDescent="0.3">
      <c r="A10" s="307">
        <f>A9*10/100</f>
        <v>0.157</v>
      </c>
      <c r="B10" s="301" t="s">
        <v>452</v>
      </c>
      <c r="C10" s="301" t="s">
        <v>3348</v>
      </c>
      <c r="D10" s="292"/>
      <c r="E10" s="302">
        <v>4000</v>
      </c>
      <c r="F10" s="302">
        <f>A10*E10</f>
        <v>628</v>
      </c>
    </row>
    <row r="11" spans="1:7" ht="30.75" customHeight="1" x14ac:dyDescent="0.3">
      <c r="A11" s="302">
        <v>8</v>
      </c>
      <c r="B11" s="301" t="s">
        <v>718</v>
      </c>
      <c r="C11" s="301" t="s">
        <v>2276</v>
      </c>
      <c r="D11" s="292"/>
      <c r="E11" s="302">
        <v>960</v>
      </c>
      <c r="F11" s="302">
        <f>A11*E11</f>
        <v>7680</v>
      </c>
    </row>
    <row r="12" spans="1:7" ht="21" customHeight="1" x14ac:dyDescent="0.3">
      <c r="A12" s="301"/>
      <c r="B12" s="301"/>
      <c r="C12" s="301"/>
      <c r="D12" s="292"/>
      <c r="E12" s="301"/>
      <c r="F12" s="301"/>
    </row>
    <row r="13" spans="1:7" ht="21" customHeight="1" x14ac:dyDescent="0.3">
      <c r="A13" s="301"/>
      <c r="B13" s="301"/>
      <c r="C13" s="301" t="s">
        <v>3347</v>
      </c>
      <c r="D13" s="292"/>
      <c r="E13" s="301"/>
      <c r="F13" s="302" t="e">
        <f>SUM(F9:F12)</f>
        <v>#REF!</v>
      </c>
    </row>
    <row r="14" spans="1:7" ht="21" customHeight="1" x14ac:dyDescent="0.3">
      <c r="A14" s="301"/>
      <c r="B14" s="301"/>
      <c r="C14" s="301" t="s">
        <v>1421</v>
      </c>
      <c r="D14" s="292"/>
      <c r="E14" s="301"/>
      <c r="F14" s="302" t="e">
        <f>F13/7</f>
        <v>#REF!</v>
      </c>
    </row>
    <row r="15" spans="1:7" ht="21" customHeight="1" x14ac:dyDescent="0.3">
      <c r="A15" s="301"/>
      <c r="B15" s="301"/>
      <c r="C15" s="301" t="s">
        <v>3346</v>
      </c>
      <c r="D15" s="292"/>
      <c r="E15" s="301"/>
      <c r="F15" s="301">
        <f>1000/8</f>
        <v>125</v>
      </c>
    </row>
    <row r="16" spans="1:7" ht="21" customHeight="1" x14ac:dyDescent="0.3">
      <c r="A16" s="301"/>
      <c r="B16" s="301"/>
      <c r="C16" s="301"/>
      <c r="D16" s="292"/>
      <c r="E16" s="301"/>
      <c r="F16" s="301"/>
    </row>
    <row r="17" spans="1:13" ht="21" customHeight="1" x14ac:dyDescent="0.3">
      <c r="A17" s="301"/>
      <c r="B17" s="301"/>
      <c r="C17" s="301" t="s">
        <v>1421</v>
      </c>
      <c r="D17" s="292"/>
      <c r="E17" s="301"/>
      <c r="F17" s="300" t="e">
        <f>SUM(F14:F16)</f>
        <v>#REF!</v>
      </c>
    </row>
    <row r="18" spans="1:13" ht="21" customHeight="1" x14ac:dyDescent="0.3">
      <c r="A18" s="301"/>
      <c r="B18" s="301"/>
      <c r="C18" s="301" t="s">
        <v>3345</v>
      </c>
      <c r="D18" s="301"/>
      <c r="E18" s="301"/>
      <c r="F18" s="301"/>
    </row>
    <row r="19" spans="1:13" ht="21" customHeight="1" x14ac:dyDescent="0.3">
      <c r="A19" s="301"/>
      <c r="B19" s="301"/>
      <c r="C19" s="301"/>
      <c r="D19" s="301"/>
      <c r="E19" s="301"/>
      <c r="F19" s="301"/>
    </row>
    <row r="20" spans="1:13" ht="12.75" customHeight="1" x14ac:dyDescent="0.3">
      <c r="A20" s="301"/>
      <c r="B20" s="301"/>
      <c r="C20" s="301"/>
      <c r="D20" s="301"/>
      <c r="E20" s="301"/>
      <c r="F20" s="301"/>
    </row>
    <row r="21" spans="1:13" s="24" customFormat="1" ht="42" customHeight="1" x14ac:dyDescent="0.25">
      <c r="A21" s="306"/>
      <c r="B21" s="306"/>
      <c r="C21" s="1575" t="s">
        <v>3344</v>
      </c>
      <c r="D21" s="1575"/>
      <c r="E21" s="1575"/>
      <c r="F21" s="306"/>
    </row>
    <row r="22" spans="1:13" ht="30.75" customHeight="1" x14ac:dyDescent="0.25">
      <c r="A22" s="305"/>
      <c r="B22" s="1574" t="s">
        <v>3343</v>
      </c>
      <c r="C22" s="1574"/>
      <c r="D22" s="1574"/>
      <c r="E22" s="1574"/>
      <c r="F22" s="1574"/>
      <c r="G22" s="37">
        <v>0.19600000000000001</v>
      </c>
    </row>
    <row r="23" spans="1:13" ht="30.75" customHeight="1" x14ac:dyDescent="0.3">
      <c r="A23" s="301"/>
      <c r="B23" s="301"/>
      <c r="C23" s="304" t="s">
        <v>3342</v>
      </c>
      <c r="D23" s="301"/>
      <c r="E23" s="301"/>
      <c r="F23" s="301"/>
    </row>
    <row r="24" spans="1:13" ht="30.75" customHeight="1" x14ac:dyDescent="0.3">
      <c r="A24" s="303">
        <f>G22</f>
        <v>0.19600000000000001</v>
      </c>
      <c r="B24" s="301" t="s">
        <v>1829</v>
      </c>
      <c r="C24" s="301" t="s">
        <v>3486</v>
      </c>
      <c r="D24" s="292"/>
      <c r="E24" s="302">
        <v>3820</v>
      </c>
      <c r="F24" s="302">
        <f>A24*E24</f>
        <v>748.72</v>
      </c>
    </row>
    <row r="25" spans="1:13" ht="42.75" customHeight="1" x14ac:dyDescent="0.3">
      <c r="A25" s="303">
        <f>+A24</f>
        <v>0.19600000000000001</v>
      </c>
      <c r="B25" s="301" t="s">
        <v>1829</v>
      </c>
      <c r="C25" s="1576" t="s">
        <v>3487</v>
      </c>
      <c r="D25" s="1576"/>
      <c r="E25" s="302">
        <f>9.62*5</f>
        <v>48.1</v>
      </c>
      <c r="F25" s="302">
        <f>E25*A25</f>
        <v>9.43</v>
      </c>
      <c r="I25">
        <f>8.69*0.125</f>
        <v>1.0900000000000001</v>
      </c>
    </row>
    <row r="26" spans="1:13" ht="36" customHeight="1" x14ac:dyDescent="0.3">
      <c r="A26" s="303">
        <f>+A25</f>
        <v>0.19600000000000001</v>
      </c>
      <c r="B26" s="301" t="s">
        <v>1829</v>
      </c>
      <c r="C26" s="301" t="s">
        <v>3488</v>
      </c>
      <c r="D26" s="292"/>
      <c r="E26" s="302">
        <v>30.1</v>
      </c>
      <c r="F26" s="302">
        <f>A26*E26</f>
        <v>5.9</v>
      </c>
      <c r="I26" s="24">
        <f>0.125*26.3</f>
        <v>3.29</v>
      </c>
    </row>
    <row r="27" spans="1:13" ht="17.25" x14ac:dyDescent="0.3">
      <c r="A27" s="302"/>
      <c r="B27" s="301"/>
      <c r="C27" s="301"/>
      <c r="D27" s="292"/>
      <c r="E27" s="302"/>
      <c r="F27" s="302"/>
      <c r="I27">
        <f>26.58/3</f>
        <v>8.86</v>
      </c>
    </row>
    <row r="28" spans="1:13" ht="17.25" x14ac:dyDescent="0.3">
      <c r="A28" s="301"/>
      <c r="B28" s="301"/>
      <c r="C28" s="301" t="s">
        <v>1421</v>
      </c>
      <c r="D28" s="292"/>
      <c r="E28" s="301"/>
      <c r="F28" s="300">
        <f>SUM(F24:F27)</f>
        <v>764.05</v>
      </c>
    </row>
    <row r="29" spans="1:13" ht="17.25" x14ac:dyDescent="0.25">
      <c r="A29" s="292"/>
      <c r="B29" s="292"/>
      <c r="C29" s="292"/>
      <c r="D29" s="292"/>
      <c r="E29" s="292"/>
      <c r="F29" s="292"/>
    </row>
    <row r="30" spans="1:13" ht="51" customHeight="1" x14ac:dyDescent="0.25">
      <c r="B30" s="299"/>
      <c r="C30" s="1577" t="s">
        <v>3339</v>
      </c>
      <c r="D30" s="1577"/>
      <c r="E30" s="1577"/>
      <c r="F30" s="299"/>
    </row>
    <row r="31" spans="1:13" ht="17.25" x14ac:dyDescent="0.25">
      <c r="A31" s="292"/>
      <c r="B31" s="292"/>
      <c r="C31" s="292"/>
      <c r="D31" s="292"/>
      <c r="E31" s="292"/>
      <c r="F31" s="292"/>
      <c r="M31">
        <f>8.69*3</f>
        <v>26.07</v>
      </c>
    </row>
    <row r="32" spans="1:13" ht="60" customHeight="1" x14ac:dyDescent="0.3">
      <c r="A32" s="295" t="s">
        <v>3337</v>
      </c>
      <c r="B32" s="295">
        <v>3</v>
      </c>
      <c r="C32" s="298" t="s">
        <v>3338</v>
      </c>
      <c r="E32" s="302">
        <v>9.16</v>
      </c>
      <c r="F32" s="302"/>
      <c r="G32" s="295">
        <f>E32*B32</f>
        <v>27.48</v>
      </c>
    </row>
    <row r="33" spans="1:10" ht="21.75" customHeight="1" x14ac:dyDescent="0.3">
      <c r="A33" s="295" t="s">
        <v>3337</v>
      </c>
      <c r="B33" s="295">
        <v>3</v>
      </c>
      <c r="C33" s="297" t="s">
        <v>3336</v>
      </c>
      <c r="E33" s="302">
        <v>30.1</v>
      </c>
      <c r="F33" s="302"/>
      <c r="G33" s="295">
        <f>E33*B33</f>
        <v>90.3</v>
      </c>
      <c r="J33" t="s">
        <v>3489</v>
      </c>
    </row>
    <row r="34" spans="1:10" ht="17.25" x14ac:dyDescent="0.3">
      <c r="A34" s="295"/>
      <c r="B34" s="295"/>
      <c r="C34" s="296"/>
      <c r="E34" s="302"/>
      <c r="F34" s="302"/>
      <c r="G34" s="295"/>
    </row>
    <row r="35" spans="1:10" ht="17.25" x14ac:dyDescent="0.25">
      <c r="A35" s="295"/>
      <c r="B35" s="295"/>
      <c r="C35" s="296" t="s">
        <v>3335</v>
      </c>
      <c r="E35" s="295"/>
      <c r="F35" s="295"/>
      <c r="G35" s="294">
        <f>SUM(G32:G34)</f>
        <v>117.78</v>
      </c>
    </row>
    <row r="36" spans="1:10" ht="17.25" x14ac:dyDescent="0.25">
      <c r="A36" s="292"/>
      <c r="B36" s="292"/>
      <c r="C36" s="292"/>
      <c r="E36" s="292"/>
      <c r="F36" s="292"/>
      <c r="G36" s="292"/>
    </row>
    <row r="37" spans="1:10" ht="17.25" hidden="1" x14ac:dyDescent="0.25">
      <c r="A37" s="292"/>
      <c r="B37" s="292"/>
      <c r="C37" s="292"/>
      <c r="E37" s="292"/>
      <c r="F37" s="292"/>
      <c r="G37" s="292"/>
    </row>
    <row r="38" spans="1:10" ht="17.25" hidden="1" x14ac:dyDescent="0.25">
      <c r="A38" s="292"/>
      <c r="B38" s="292"/>
      <c r="C38" s="292"/>
      <c r="E38" s="292"/>
      <c r="F38" s="292"/>
      <c r="G38" s="292"/>
    </row>
    <row r="39" spans="1:10" ht="3" customHeight="1" x14ac:dyDescent="0.25">
      <c r="A39" s="293"/>
      <c r="B39" s="292"/>
      <c r="C39" s="293"/>
      <c r="E39" s="292"/>
      <c r="F39" s="292"/>
      <c r="G39" s="292"/>
    </row>
    <row r="40" spans="1:10" ht="24" customHeight="1" x14ac:dyDescent="0.25">
      <c r="A40" s="37"/>
      <c r="C40" s="24" t="s">
        <v>3365</v>
      </c>
    </row>
    <row r="41" spans="1:10" ht="24" customHeight="1" x14ac:dyDescent="0.25">
      <c r="A41" s="37">
        <v>5</v>
      </c>
      <c r="B41" t="s">
        <v>1150</v>
      </c>
      <c r="C41" t="s">
        <v>3366</v>
      </c>
      <c r="D41" t="e">
        <f>#REF!</f>
        <v>#REF!</v>
      </c>
      <c r="F41" t="e">
        <f>D41*A41</f>
        <v>#REF!</v>
      </c>
      <c r="H41" t="e">
        <f>F41</f>
        <v>#REF!</v>
      </c>
    </row>
    <row r="42" spans="1:10" ht="24" customHeight="1" x14ac:dyDescent="0.25">
      <c r="A42" s="37">
        <v>3.3</v>
      </c>
      <c r="B42" t="s">
        <v>1150</v>
      </c>
      <c r="C42" t="s">
        <v>3367</v>
      </c>
      <c r="D42" t="e">
        <f>#REF!</f>
        <v>#REF!</v>
      </c>
      <c r="F42" t="e">
        <f t="shared" ref="F42:F48" si="0">D42*A42</f>
        <v>#REF!</v>
      </c>
      <c r="H42" t="e">
        <f t="shared" ref="H42:H50" si="1">F42</f>
        <v>#REF!</v>
      </c>
    </row>
    <row r="43" spans="1:10" ht="24" customHeight="1" x14ac:dyDescent="0.25">
      <c r="A43" s="37">
        <v>4.79</v>
      </c>
      <c r="B43" t="s">
        <v>1150</v>
      </c>
      <c r="C43" t="s">
        <v>3368</v>
      </c>
      <c r="D43" t="e">
        <f>#REF!</f>
        <v>#REF!</v>
      </c>
      <c r="F43" t="e">
        <f t="shared" si="0"/>
        <v>#REF!</v>
      </c>
      <c r="H43" t="e">
        <f t="shared" si="1"/>
        <v>#REF!</v>
      </c>
    </row>
    <row r="44" spans="1:10" ht="24" customHeight="1" x14ac:dyDescent="0.25">
      <c r="A44" s="37">
        <v>3.25</v>
      </c>
      <c r="B44" t="s">
        <v>452</v>
      </c>
      <c r="C44" t="s">
        <v>338</v>
      </c>
      <c r="D44" t="e">
        <f>#REF!</f>
        <v>#REF!</v>
      </c>
      <c r="F44" t="e">
        <f t="shared" si="0"/>
        <v>#REF!</v>
      </c>
      <c r="H44" t="e">
        <f t="shared" si="1"/>
        <v>#REF!</v>
      </c>
    </row>
    <row r="45" spans="1:10" ht="24" customHeight="1" x14ac:dyDescent="0.25">
      <c r="A45" s="37">
        <f>3250*0.6%</f>
        <v>19.5</v>
      </c>
      <c r="B45" t="s">
        <v>1427</v>
      </c>
      <c r="C45" s="174" t="s">
        <v>3369</v>
      </c>
      <c r="D45" t="e">
        <f>#REF!</f>
        <v>#REF!</v>
      </c>
      <c r="F45" t="e">
        <f t="shared" si="0"/>
        <v>#REF!</v>
      </c>
      <c r="H45" t="e">
        <f t="shared" si="1"/>
        <v>#REF!</v>
      </c>
    </row>
    <row r="46" spans="1:10" ht="24" customHeight="1" x14ac:dyDescent="0.25">
      <c r="A46" s="37">
        <v>3.5</v>
      </c>
      <c r="B46" t="s">
        <v>1228</v>
      </c>
      <c r="C46" t="s">
        <v>399</v>
      </c>
      <c r="D46" t="e">
        <f>#REF!</f>
        <v>#REF!</v>
      </c>
      <c r="F46" t="e">
        <f t="shared" si="0"/>
        <v>#REF!</v>
      </c>
      <c r="H46" t="e">
        <f t="shared" si="1"/>
        <v>#REF!</v>
      </c>
    </row>
    <row r="47" spans="1:10" ht="24" customHeight="1" x14ac:dyDescent="0.25">
      <c r="A47" s="37">
        <v>21.2</v>
      </c>
      <c r="B47" t="s">
        <v>1228</v>
      </c>
      <c r="C47" t="s">
        <v>3042</v>
      </c>
      <c r="D47" t="e">
        <f>#REF!</f>
        <v>#REF!</v>
      </c>
      <c r="F47" t="e">
        <f t="shared" si="0"/>
        <v>#REF!</v>
      </c>
      <c r="H47" t="e">
        <f t="shared" si="1"/>
        <v>#REF!</v>
      </c>
    </row>
    <row r="48" spans="1:10" ht="24" customHeight="1" x14ac:dyDescent="0.25">
      <c r="A48" s="37">
        <v>35.299999999999997</v>
      </c>
      <c r="B48" t="s">
        <v>1228</v>
      </c>
      <c r="C48" t="s">
        <v>3043</v>
      </c>
      <c r="D48" t="e">
        <f>#REF!</f>
        <v>#REF!</v>
      </c>
      <c r="F48" t="e">
        <f t="shared" si="0"/>
        <v>#REF!</v>
      </c>
      <c r="H48" t="e">
        <f t="shared" si="1"/>
        <v>#REF!</v>
      </c>
    </row>
    <row r="49" spans="1:8" ht="24" customHeight="1" x14ac:dyDescent="0.25">
      <c r="A49" s="37"/>
      <c r="C49" t="s">
        <v>3370</v>
      </c>
      <c r="D49" t="e">
        <f>#REF!</f>
        <v>#REF!</v>
      </c>
      <c r="F49" s="24" t="e">
        <f>SUM(F41:F48)</f>
        <v>#REF!</v>
      </c>
      <c r="H49" t="e">
        <f t="shared" si="1"/>
        <v>#REF!</v>
      </c>
    </row>
    <row r="50" spans="1:8" ht="24" customHeight="1" x14ac:dyDescent="0.25">
      <c r="A50" s="37"/>
      <c r="C50" t="s">
        <v>3371</v>
      </c>
      <c r="D50" t="e">
        <f>#REF!</f>
        <v>#REF!</v>
      </c>
      <c r="F50" s="24" t="e">
        <f>F49/10</f>
        <v>#REF!</v>
      </c>
      <c r="H50" t="e">
        <f t="shared" si="1"/>
        <v>#REF!</v>
      </c>
    </row>
    <row r="51" spans="1:8" ht="24" customHeight="1" x14ac:dyDescent="0.25">
      <c r="A51" s="37">
        <v>1</v>
      </c>
      <c r="B51" t="s">
        <v>1150</v>
      </c>
      <c r="C51" t="s">
        <v>3379</v>
      </c>
      <c r="D51" t="e">
        <f>#REF!</f>
        <v>#REF!</v>
      </c>
      <c r="F51" t="e">
        <f>D51*A51</f>
        <v>#REF!</v>
      </c>
    </row>
    <row r="52" spans="1:8" ht="24" customHeight="1" x14ac:dyDescent="0.25">
      <c r="A52" s="37"/>
      <c r="C52" t="s">
        <v>3372</v>
      </c>
      <c r="D52" t="e">
        <f>#REF!</f>
        <v>#REF!</v>
      </c>
      <c r="F52" s="24" t="e">
        <f>SUM(F50:F51)</f>
        <v>#REF!</v>
      </c>
      <c r="H52" t="e">
        <f>H50</f>
        <v>#REF!</v>
      </c>
    </row>
    <row r="53" spans="1:8" x14ac:dyDescent="0.25">
      <c r="A53" s="228" t="s">
        <v>571</v>
      </c>
      <c r="C53" t="s">
        <v>3373</v>
      </c>
      <c r="D53" t="e">
        <f>#REF!</f>
        <v>#REF!</v>
      </c>
      <c r="F53" t="e">
        <f>F52*0.5%</f>
        <v>#REF!</v>
      </c>
      <c r="H53" t="e">
        <f>H52*0.5/100</f>
        <v>#REF!</v>
      </c>
    </row>
    <row r="54" spans="1:8" x14ac:dyDescent="0.25">
      <c r="A54" s="37"/>
      <c r="B54" s="3"/>
      <c r="C54" s="24" t="s">
        <v>3089</v>
      </c>
      <c r="E54" s="9"/>
      <c r="F54" s="25" t="e">
        <f>SUM(F52:F53)</f>
        <v>#REF!</v>
      </c>
      <c r="H54" s="24" t="e">
        <f>SUM(H52:H53)</f>
        <v>#REF!</v>
      </c>
    </row>
    <row r="55" spans="1:8" x14ac:dyDescent="0.25">
      <c r="A55" s="37"/>
      <c r="B55" s="3"/>
      <c r="E55" s="9"/>
      <c r="F55" s="5" t="s">
        <v>1373</v>
      </c>
    </row>
    <row r="56" spans="1:8" x14ac:dyDescent="0.25">
      <c r="A56" s="37"/>
      <c r="B56" s="3"/>
      <c r="C56" s="1" t="s">
        <v>334</v>
      </c>
      <c r="E56" s="9"/>
      <c r="F56" s="25" t="e">
        <f>F54+#REF!</f>
        <v>#REF!</v>
      </c>
    </row>
    <row r="57" spans="1:8" x14ac:dyDescent="0.25">
      <c r="A57" s="37"/>
      <c r="B57" s="3"/>
      <c r="C57" s="1" t="s">
        <v>336</v>
      </c>
      <c r="E57" s="9"/>
      <c r="F57" s="322"/>
    </row>
    <row r="58" spans="1:8" x14ac:dyDescent="0.25">
      <c r="A58" s="37"/>
      <c r="B58" s="3"/>
      <c r="C58" s="1" t="s">
        <v>1895</v>
      </c>
      <c r="E58" s="9"/>
      <c r="F58" s="25" t="e">
        <f>F56+#REF!</f>
        <v>#REF!</v>
      </c>
    </row>
    <row r="59" spans="1:8" x14ac:dyDescent="0.25">
      <c r="A59" s="37"/>
      <c r="B59" s="3"/>
      <c r="C59" s="1" t="s">
        <v>328</v>
      </c>
      <c r="E59" s="9"/>
      <c r="F59" s="25"/>
    </row>
    <row r="60" spans="1:8" x14ac:dyDescent="0.25">
      <c r="A60" s="37"/>
      <c r="B60" s="3"/>
      <c r="C60" s="1" t="s">
        <v>1321</v>
      </c>
      <c r="E60" s="9"/>
      <c r="F60" s="25" t="e">
        <f>F58+#REF!</f>
        <v>#REF!</v>
      </c>
    </row>
    <row r="61" spans="1:8" ht="17.25" x14ac:dyDescent="0.25">
      <c r="A61" s="292"/>
      <c r="B61" s="292"/>
      <c r="C61" s="292"/>
      <c r="E61" s="292"/>
      <c r="F61" s="292"/>
      <c r="G61" s="292"/>
    </row>
    <row r="62" spans="1:8" ht="7.5" customHeight="1" x14ac:dyDescent="0.25">
      <c r="A62" s="292"/>
      <c r="B62" s="292"/>
      <c r="C62" s="292"/>
      <c r="E62" s="292"/>
      <c r="F62" s="292"/>
      <c r="G62" s="292"/>
    </row>
    <row r="63" spans="1:8" ht="17.25" hidden="1" x14ac:dyDescent="0.25">
      <c r="A63" s="292"/>
      <c r="B63" s="292"/>
      <c r="C63" s="292"/>
      <c r="E63" s="292"/>
      <c r="F63" s="292"/>
      <c r="G63" s="292"/>
    </row>
    <row r="64" spans="1:8" ht="17.25" hidden="1" x14ac:dyDescent="0.25">
      <c r="A64" s="292"/>
      <c r="B64" s="292"/>
      <c r="C64" s="292"/>
      <c r="E64" s="292"/>
      <c r="F64" s="292"/>
      <c r="G64" s="292"/>
    </row>
    <row r="65" spans="1:7" ht="17.25" x14ac:dyDescent="0.25">
      <c r="A65" s="1570" t="s">
        <v>3355</v>
      </c>
      <c r="B65" s="1570"/>
      <c r="C65" s="1570"/>
      <c r="D65" s="1570"/>
      <c r="E65" s="1570"/>
      <c r="F65" s="1570"/>
    </row>
    <row r="66" spans="1:7" ht="17.25" x14ac:dyDescent="0.25">
      <c r="A66" s="1570" t="s">
        <v>3354</v>
      </c>
      <c r="B66" s="1570"/>
      <c r="C66" s="1570"/>
      <c r="D66" s="1570"/>
      <c r="E66" s="1570"/>
      <c r="F66" s="1570"/>
    </row>
    <row r="67" spans="1:7" ht="17.25" x14ac:dyDescent="0.25">
      <c r="A67" s="1571" t="s">
        <v>3430</v>
      </c>
      <c r="B67" s="1571"/>
      <c r="C67" s="1571"/>
      <c r="D67" s="1571"/>
      <c r="E67" s="1571"/>
      <c r="F67" s="1571"/>
    </row>
    <row r="68" spans="1:7" ht="17.25" x14ac:dyDescent="0.25">
      <c r="A68" s="1572" t="s">
        <v>3353</v>
      </c>
      <c r="B68" s="1572"/>
      <c r="C68" s="1572"/>
      <c r="D68" s="1572"/>
      <c r="E68" s="1572"/>
      <c r="F68" s="292"/>
    </row>
    <row r="69" spans="1:7" ht="17.25" x14ac:dyDescent="0.25">
      <c r="A69" s="292"/>
      <c r="B69" s="292"/>
      <c r="C69" s="292"/>
      <c r="D69" s="292"/>
      <c r="E69" s="292"/>
      <c r="F69" s="292"/>
    </row>
    <row r="70" spans="1:7" ht="19.5" x14ac:dyDescent="0.25">
      <c r="B70" s="310"/>
      <c r="C70" s="1573" t="s">
        <v>3431</v>
      </c>
      <c r="D70" s="1573"/>
      <c r="E70" s="1573"/>
      <c r="F70" s="310"/>
      <c r="G70" s="4" t="s">
        <v>1829</v>
      </c>
    </row>
    <row r="71" spans="1:7" ht="20.25" x14ac:dyDescent="0.25">
      <c r="A71" s="309"/>
      <c r="B71" s="1574" t="s">
        <v>3432</v>
      </c>
      <c r="C71" s="1574"/>
      <c r="D71" s="1574"/>
      <c r="E71" s="1574"/>
      <c r="F71" s="1574"/>
      <c r="G71" s="37">
        <f>3.14*0.45*0.45*8/4</f>
        <v>1.272</v>
      </c>
    </row>
    <row r="72" spans="1:7" ht="17.25" x14ac:dyDescent="0.3">
      <c r="A72" s="301"/>
      <c r="B72" s="301"/>
      <c r="C72" s="308" t="s">
        <v>3437</v>
      </c>
      <c r="D72" s="301"/>
      <c r="E72" s="301"/>
      <c r="F72" s="301"/>
    </row>
    <row r="73" spans="1:7" ht="17.25" x14ac:dyDescent="0.3">
      <c r="A73" s="303">
        <f>G71</f>
        <v>1.272</v>
      </c>
      <c r="B73" s="301" t="s">
        <v>1829</v>
      </c>
      <c r="C73" s="301" t="s">
        <v>3349</v>
      </c>
      <c r="D73" s="292"/>
      <c r="E73" s="302" t="e">
        <f>E9</f>
        <v>#REF!</v>
      </c>
      <c r="F73" s="302" t="e">
        <f>A73*E73</f>
        <v>#REF!</v>
      </c>
    </row>
    <row r="74" spans="1:7" ht="17.25" x14ac:dyDescent="0.3">
      <c r="A74" s="307">
        <f>A73*10/100</f>
        <v>0.12720000000000001</v>
      </c>
      <c r="B74" s="301" t="s">
        <v>452</v>
      </c>
      <c r="C74" s="301" t="s">
        <v>3348</v>
      </c>
      <c r="D74" s="292"/>
      <c r="E74" s="302">
        <v>4000</v>
      </c>
      <c r="F74" s="302">
        <f>A74*E74</f>
        <v>508.8</v>
      </c>
    </row>
    <row r="75" spans="1:7" ht="17.25" x14ac:dyDescent="0.3">
      <c r="A75" s="302">
        <v>8</v>
      </c>
      <c r="B75" s="301" t="s">
        <v>718</v>
      </c>
      <c r="C75" s="301" t="s">
        <v>2276</v>
      </c>
      <c r="D75" s="292"/>
      <c r="E75" s="302">
        <v>960</v>
      </c>
      <c r="F75" s="302">
        <f>A75*E75</f>
        <v>7680</v>
      </c>
    </row>
    <row r="76" spans="1:7" ht="17.25" x14ac:dyDescent="0.3">
      <c r="A76" s="301"/>
      <c r="B76" s="301"/>
      <c r="C76" s="301"/>
      <c r="D76" s="292"/>
      <c r="E76" s="301"/>
      <c r="F76" s="301"/>
    </row>
    <row r="77" spans="1:7" ht="17.25" x14ac:dyDescent="0.3">
      <c r="A77" s="301"/>
      <c r="B77" s="301"/>
      <c r="C77" s="301" t="s">
        <v>3347</v>
      </c>
      <c r="D77" s="292"/>
      <c r="E77" s="301"/>
      <c r="F77" s="302" t="e">
        <f>SUM(F73:F76)</f>
        <v>#REF!</v>
      </c>
    </row>
    <row r="78" spans="1:7" ht="17.25" x14ac:dyDescent="0.3">
      <c r="A78" s="301"/>
      <c r="B78" s="301"/>
      <c r="C78" s="301" t="s">
        <v>1421</v>
      </c>
      <c r="D78" s="292"/>
      <c r="E78" s="301"/>
      <c r="F78" s="302" t="e">
        <f>F77/7</f>
        <v>#REF!</v>
      </c>
    </row>
    <row r="79" spans="1:7" ht="17.25" x14ac:dyDescent="0.3">
      <c r="A79" s="301"/>
      <c r="B79" s="301"/>
      <c r="C79" s="301" t="s">
        <v>3346</v>
      </c>
      <c r="D79" s="292"/>
      <c r="E79" s="301"/>
      <c r="F79" s="301">
        <f>1000/8</f>
        <v>125</v>
      </c>
    </row>
    <row r="80" spans="1:7" ht="17.25" x14ac:dyDescent="0.3">
      <c r="A80" s="301"/>
      <c r="B80" s="301"/>
      <c r="C80" s="301"/>
      <c r="D80" s="292"/>
      <c r="E80" s="301"/>
      <c r="F80" s="301"/>
    </row>
    <row r="81" spans="1:7" ht="17.25" x14ac:dyDescent="0.3">
      <c r="A81" s="301"/>
      <c r="B81" s="301"/>
      <c r="C81" s="301" t="s">
        <v>1421</v>
      </c>
      <c r="D81" s="292"/>
      <c r="E81" s="301"/>
      <c r="F81" s="300" t="e">
        <f>SUM(F78:F80)</f>
        <v>#REF!</v>
      </c>
    </row>
    <row r="82" spans="1:7" ht="17.25" x14ac:dyDescent="0.3">
      <c r="A82" s="301"/>
      <c r="B82" s="301"/>
      <c r="C82" s="301" t="s">
        <v>3345</v>
      </c>
      <c r="D82" s="301"/>
      <c r="E82" s="301"/>
      <c r="F82" s="301"/>
    </row>
    <row r="83" spans="1:7" ht="17.25" x14ac:dyDescent="0.3">
      <c r="A83" s="301"/>
      <c r="B83" s="301"/>
      <c r="C83" s="301"/>
      <c r="D83" s="301"/>
      <c r="E83" s="301"/>
      <c r="F83" s="301"/>
    </row>
    <row r="84" spans="1:7" ht="17.25" x14ac:dyDescent="0.3">
      <c r="A84" s="301"/>
      <c r="B84" s="301"/>
      <c r="C84" s="301"/>
      <c r="D84" s="301"/>
      <c r="E84" s="301"/>
      <c r="F84" s="301"/>
    </row>
    <row r="85" spans="1:7" ht="17.25" x14ac:dyDescent="0.25">
      <c r="A85" s="306"/>
      <c r="B85" s="306"/>
      <c r="C85" s="1575" t="s">
        <v>3344</v>
      </c>
      <c r="D85" s="1575"/>
      <c r="E85" s="1575"/>
      <c r="F85" s="306"/>
      <c r="G85" s="24"/>
    </row>
    <row r="86" spans="1:7" ht="20.25" x14ac:dyDescent="0.25">
      <c r="A86" s="305"/>
      <c r="B86" s="1574" t="s">
        <v>3433</v>
      </c>
      <c r="C86" s="1574"/>
      <c r="D86" s="1574"/>
      <c r="E86" s="1574"/>
      <c r="F86" s="1574"/>
      <c r="G86" s="37">
        <f>3.14*0.45*0.45/4</f>
        <v>0.159</v>
      </c>
    </row>
    <row r="87" spans="1:7" ht="17.25" x14ac:dyDescent="0.3">
      <c r="A87" s="301"/>
      <c r="B87" s="301"/>
      <c r="C87" s="304" t="s">
        <v>3342</v>
      </c>
      <c r="D87" s="301"/>
      <c r="E87" s="301"/>
      <c r="F87" s="301"/>
    </row>
    <row r="88" spans="1:7" ht="17.25" x14ac:dyDescent="0.3">
      <c r="A88" s="303">
        <f>G86</f>
        <v>0.159</v>
      </c>
      <c r="B88" s="301" t="s">
        <v>1829</v>
      </c>
      <c r="C88" s="301" t="s">
        <v>3497</v>
      </c>
      <c r="D88" s="292"/>
      <c r="E88" s="302">
        <f>E24</f>
        <v>3820</v>
      </c>
      <c r="F88" s="302">
        <f>A88*E88</f>
        <v>607.38</v>
      </c>
    </row>
    <row r="89" spans="1:7" ht="17.25" x14ac:dyDescent="0.3">
      <c r="A89" s="303">
        <f>+A88</f>
        <v>0.159</v>
      </c>
      <c r="B89" s="301" t="s">
        <v>1829</v>
      </c>
      <c r="C89" s="1576" t="s">
        <v>3487</v>
      </c>
      <c r="D89" s="1576"/>
      <c r="E89" s="302">
        <f>9.62*5</f>
        <v>48.1</v>
      </c>
      <c r="F89" s="302">
        <f>E89*A89</f>
        <v>7.65</v>
      </c>
    </row>
    <row r="90" spans="1:7" ht="17.25" x14ac:dyDescent="0.3">
      <c r="A90" s="303">
        <f>+A89</f>
        <v>0.159</v>
      </c>
      <c r="B90" s="301" t="s">
        <v>1829</v>
      </c>
      <c r="C90" s="301" t="s">
        <v>3488</v>
      </c>
      <c r="D90" s="292"/>
      <c r="E90" s="302">
        <v>30.1</v>
      </c>
      <c r="F90" s="302">
        <f>A90*E90</f>
        <v>4.79</v>
      </c>
    </row>
    <row r="91" spans="1:7" ht="17.25" x14ac:dyDescent="0.3">
      <c r="A91" s="302"/>
      <c r="B91" s="301"/>
      <c r="C91" s="301"/>
      <c r="D91" s="292"/>
      <c r="E91" s="302"/>
      <c r="F91" s="302"/>
    </row>
    <row r="92" spans="1:7" ht="17.25" x14ac:dyDescent="0.3">
      <c r="A92" s="301"/>
      <c r="B92" s="301"/>
      <c r="C92" s="301" t="s">
        <v>1421</v>
      </c>
      <c r="D92" s="292"/>
      <c r="E92" s="301"/>
      <c r="F92" s="300">
        <f>SUM(F88:F91)</f>
        <v>619.82000000000005</v>
      </c>
    </row>
    <row r="93" spans="1:7" ht="17.25" x14ac:dyDescent="0.25">
      <c r="A93" s="292"/>
      <c r="B93" s="292"/>
      <c r="C93" s="292"/>
      <c r="D93" s="292"/>
      <c r="E93" s="292"/>
      <c r="F93" s="292"/>
    </row>
    <row r="94" spans="1:7" ht="17.25" x14ac:dyDescent="0.25">
      <c r="B94" s="299"/>
      <c r="C94" s="1577" t="s">
        <v>3339</v>
      </c>
      <c r="D94" s="1577"/>
      <c r="E94" s="1577"/>
      <c r="F94" s="299"/>
    </row>
    <row r="95" spans="1:7" ht="17.25" x14ac:dyDescent="0.25">
      <c r="A95" s="292"/>
      <c r="B95" s="292"/>
      <c r="C95" s="292"/>
      <c r="D95" s="292"/>
      <c r="E95" s="292"/>
      <c r="F95" s="292"/>
    </row>
    <row r="96" spans="1:7" ht="34.5" x14ac:dyDescent="0.25">
      <c r="A96" s="295" t="s">
        <v>3337</v>
      </c>
      <c r="B96" s="295">
        <v>3</v>
      </c>
      <c r="C96" s="298" t="s">
        <v>3338</v>
      </c>
      <c r="E96" s="295">
        <v>9.6199999999999992</v>
      </c>
      <c r="F96" s="295" t="s">
        <v>1150</v>
      </c>
      <c r="G96" s="295">
        <f>E96*B96</f>
        <v>28.86</v>
      </c>
    </row>
    <row r="97" spans="1:7" ht="17.25" x14ac:dyDescent="0.25">
      <c r="A97" s="295" t="s">
        <v>3337</v>
      </c>
      <c r="B97" s="295">
        <v>3</v>
      </c>
      <c r="C97" s="297" t="s">
        <v>3336</v>
      </c>
      <c r="E97" s="295">
        <f>E90</f>
        <v>30.1</v>
      </c>
      <c r="F97" s="295" t="s">
        <v>1150</v>
      </c>
      <c r="G97" s="295">
        <f>E97*B97</f>
        <v>90.3</v>
      </c>
    </row>
    <row r="98" spans="1:7" ht="17.25" x14ac:dyDescent="0.25">
      <c r="A98" s="295"/>
      <c r="B98" s="295"/>
      <c r="C98" s="296"/>
      <c r="E98" s="295"/>
      <c r="F98" s="295"/>
      <c r="G98" s="295"/>
    </row>
    <row r="99" spans="1:7" ht="17.25" x14ac:dyDescent="0.25">
      <c r="A99" s="295"/>
      <c r="B99" s="295"/>
      <c r="C99" s="296" t="s">
        <v>3335</v>
      </c>
      <c r="E99" s="295"/>
      <c r="F99" s="295"/>
      <c r="G99" s="294">
        <f>SUM(G96:G98)</f>
        <v>119.16</v>
      </c>
    </row>
    <row r="100" spans="1:7" ht="17.25" x14ac:dyDescent="0.25">
      <c r="A100" s="292"/>
      <c r="B100" s="292"/>
      <c r="C100" s="292"/>
      <c r="E100" s="292"/>
      <c r="F100" s="292"/>
      <c r="G100" s="292"/>
    </row>
    <row r="101" spans="1:7" ht="23.25" hidden="1" customHeight="1" x14ac:dyDescent="0.25">
      <c r="A101" s="292"/>
      <c r="B101" s="292"/>
      <c r="C101" s="292"/>
      <c r="E101" s="292"/>
      <c r="F101" s="292"/>
      <c r="G101" s="292"/>
    </row>
    <row r="102" spans="1:7" ht="23.25" hidden="1" customHeight="1" x14ac:dyDescent="0.25">
      <c r="A102" s="292"/>
      <c r="B102" s="292"/>
      <c r="C102" s="292"/>
      <c r="E102" s="292"/>
      <c r="F102" s="292"/>
      <c r="G102" s="292"/>
    </row>
    <row r="103" spans="1:7" ht="29.25" hidden="1" customHeight="1" x14ac:dyDescent="0.25">
      <c r="A103" s="37"/>
      <c r="B103" s="24">
        <v>4.2</v>
      </c>
      <c r="C103" s="24" t="s">
        <v>3364</v>
      </c>
    </row>
    <row r="104" spans="1:7" ht="30" hidden="1" customHeight="1" x14ac:dyDescent="0.25">
      <c r="A104" s="37">
        <v>5</v>
      </c>
      <c r="B104" t="s">
        <v>1150</v>
      </c>
      <c r="C104" t="s">
        <v>3366</v>
      </c>
      <c r="D104" t="e">
        <f>D41</f>
        <v>#REF!</v>
      </c>
      <c r="F104" t="e">
        <f>D104*A104</f>
        <v>#REF!</v>
      </c>
    </row>
    <row r="105" spans="1:7" ht="30" hidden="1" customHeight="1" x14ac:dyDescent="0.25">
      <c r="A105" s="37">
        <v>3.3</v>
      </c>
      <c r="B105" t="s">
        <v>1150</v>
      </c>
      <c r="C105" t="s">
        <v>3367</v>
      </c>
      <c r="D105" t="e">
        <f t="shared" ref="D105:D116" si="2">D42</f>
        <v>#REF!</v>
      </c>
      <c r="F105" t="e">
        <f t="shared" ref="F105:F111" si="3">D105*A105</f>
        <v>#REF!</v>
      </c>
    </row>
    <row r="106" spans="1:7" ht="30" hidden="1" customHeight="1" x14ac:dyDescent="0.25">
      <c r="A106" s="37">
        <v>4.79</v>
      </c>
      <c r="B106" t="s">
        <v>1150</v>
      </c>
      <c r="C106" t="s">
        <v>3368</v>
      </c>
      <c r="D106" t="e">
        <f t="shared" si="2"/>
        <v>#REF!</v>
      </c>
      <c r="F106" t="e">
        <f t="shared" si="3"/>
        <v>#REF!</v>
      </c>
    </row>
    <row r="107" spans="1:7" ht="30" hidden="1" customHeight="1" x14ac:dyDescent="0.25">
      <c r="A107" s="37">
        <v>4</v>
      </c>
      <c r="B107" t="s">
        <v>452</v>
      </c>
      <c r="C107" t="s">
        <v>338</v>
      </c>
      <c r="D107" t="e">
        <f t="shared" si="2"/>
        <v>#REF!</v>
      </c>
      <c r="F107" t="e">
        <f t="shared" si="3"/>
        <v>#REF!</v>
      </c>
    </row>
    <row r="108" spans="1:7" ht="30" hidden="1" customHeight="1" x14ac:dyDescent="0.25">
      <c r="A108" s="37">
        <v>40</v>
      </c>
      <c r="B108" t="s">
        <v>1427</v>
      </c>
      <c r="C108" t="s">
        <v>3374</v>
      </c>
      <c r="D108" t="e">
        <f t="shared" si="2"/>
        <v>#REF!</v>
      </c>
      <c r="F108" t="e">
        <f t="shared" si="3"/>
        <v>#REF!</v>
      </c>
    </row>
    <row r="109" spans="1:7" ht="30" hidden="1" customHeight="1" x14ac:dyDescent="0.25">
      <c r="A109" s="37">
        <v>3.5</v>
      </c>
      <c r="B109" t="s">
        <v>1228</v>
      </c>
      <c r="C109" t="s">
        <v>399</v>
      </c>
      <c r="D109" t="e">
        <f t="shared" si="2"/>
        <v>#REF!</v>
      </c>
      <c r="F109" t="e">
        <f>D109*A109</f>
        <v>#REF!</v>
      </c>
    </row>
    <row r="110" spans="1:7" ht="30" hidden="1" customHeight="1" x14ac:dyDescent="0.25">
      <c r="A110" s="37">
        <v>21.2</v>
      </c>
      <c r="B110" t="s">
        <v>1228</v>
      </c>
      <c r="C110" t="s">
        <v>3042</v>
      </c>
      <c r="D110" t="e">
        <f t="shared" si="2"/>
        <v>#REF!</v>
      </c>
      <c r="F110" t="e">
        <f t="shared" si="3"/>
        <v>#REF!</v>
      </c>
    </row>
    <row r="111" spans="1:7" ht="30" hidden="1" customHeight="1" x14ac:dyDescent="0.25">
      <c r="A111" s="37">
        <v>35.299999999999997</v>
      </c>
      <c r="B111" t="s">
        <v>1228</v>
      </c>
      <c r="C111" t="s">
        <v>3043</v>
      </c>
      <c r="D111" t="e">
        <f t="shared" si="2"/>
        <v>#REF!</v>
      </c>
      <c r="F111" t="e">
        <f t="shared" si="3"/>
        <v>#REF!</v>
      </c>
    </row>
    <row r="112" spans="1:7" ht="30" hidden="1" customHeight="1" x14ac:dyDescent="0.25">
      <c r="A112" s="37"/>
      <c r="C112" s="24" t="s">
        <v>3370</v>
      </c>
      <c r="D112" t="e">
        <f t="shared" si="2"/>
        <v>#REF!</v>
      </c>
      <c r="F112" s="24" t="e">
        <f>SUM(F104:F111)</f>
        <v>#REF!</v>
      </c>
    </row>
    <row r="113" spans="1:7" ht="30" hidden="1" customHeight="1" x14ac:dyDescent="0.25">
      <c r="A113" s="37"/>
      <c r="C113" s="24" t="s">
        <v>3371</v>
      </c>
      <c r="D113" t="e">
        <f t="shared" si="2"/>
        <v>#REF!</v>
      </c>
      <c r="F113" s="24" t="e">
        <f>F112/10</f>
        <v>#REF!</v>
      </c>
      <c r="G113" t="e">
        <f>F113</f>
        <v>#REF!</v>
      </c>
    </row>
    <row r="114" spans="1:7" ht="30" hidden="1" customHeight="1" x14ac:dyDescent="0.25">
      <c r="A114" s="37">
        <v>1</v>
      </c>
      <c r="B114" t="s">
        <v>1150</v>
      </c>
      <c r="C114" t="s">
        <v>3044</v>
      </c>
      <c r="D114" t="e">
        <f t="shared" si="2"/>
        <v>#REF!</v>
      </c>
      <c r="F114" t="e">
        <f>D114</f>
        <v>#REF!</v>
      </c>
    </row>
    <row r="115" spans="1:7" ht="30" hidden="1" customHeight="1" x14ac:dyDescent="0.25">
      <c r="A115" s="37"/>
      <c r="C115" t="s">
        <v>3372</v>
      </c>
      <c r="D115" t="e">
        <f t="shared" si="2"/>
        <v>#REF!</v>
      </c>
      <c r="F115" s="24" t="e">
        <f>SUM(F113:F114)</f>
        <v>#REF!</v>
      </c>
      <c r="G115" t="e">
        <f>SUM(G113:G114)</f>
        <v>#REF!</v>
      </c>
    </row>
    <row r="116" spans="1:7" ht="30" hidden="1" customHeight="1" x14ac:dyDescent="0.25">
      <c r="A116" s="228" t="s">
        <v>571</v>
      </c>
      <c r="C116" t="s">
        <v>3373</v>
      </c>
      <c r="D116" t="e">
        <f t="shared" si="2"/>
        <v>#REF!</v>
      </c>
      <c r="F116" t="e">
        <f>F115*0.5%</f>
        <v>#REF!</v>
      </c>
      <c r="G116" t="e">
        <f>G115*0.5/100</f>
        <v>#REF!</v>
      </c>
    </row>
    <row r="117" spans="1:7" ht="30" hidden="1" customHeight="1" x14ac:dyDescent="0.25">
      <c r="A117" s="37"/>
      <c r="B117" s="3"/>
      <c r="C117" s="24" t="s">
        <v>3089</v>
      </c>
      <c r="E117" s="9"/>
      <c r="F117" s="25" t="e">
        <f>SUM(F115:F116)</f>
        <v>#REF!</v>
      </c>
      <c r="G117" s="24" t="e">
        <f>SUM(G115:G116)</f>
        <v>#REF!</v>
      </c>
    </row>
    <row r="118" spans="1:7" ht="17.25" hidden="1" x14ac:dyDescent="0.25">
      <c r="A118" s="292"/>
      <c r="B118" s="292"/>
      <c r="C118" s="292"/>
      <c r="E118" s="292"/>
      <c r="F118" s="292"/>
      <c r="G118" s="292"/>
    </row>
    <row r="119" spans="1:7" ht="17.25" hidden="1" x14ac:dyDescent="0.25">
      <c r="A119" s="292"/>
      <c r="B119" s="292"/>
      <c r="C119" s="292"/>
      <c r="E119" s="292"/>
      <c r="F119" s="292"/>
      <c r="G119" s="292"/>
    </row>
    <row r="120" spans="1:7" ht="17.25" hidden="1" x14ac:dyDescent="0.25">
      <c r="A120" s="292"/>
      <c r="B120" s="292"/>
      <c r="C120" s="292"/>
      <c r="E120" s="292"/>
      <c r="F120" s="292"/>
      <c r="G120" s="292"/>
    </row>
    <row r="121" spans="1:7" ht="17.25" hidden="1" x14ac:dyDescent="0.25">
      <c r="A121" s="292"/>
      <c r="B121" s="292"/>
      <c r="C121" s="292"/>
      <c r="E121" s="292"/>
      <c r="F121" s="292"/>
      <c r="G121" s="293"/>
    </row>
    <row r="122" spans="1:7" ht="17.25" hidden="1" x14ac:dyDescent="0.25">
      <c r="A122" s="292"/>
      <c r="B122" s="292"/>
      <c r="C122" s="292"/>
      <c r="E122" s="292"/>
      <c r="F122" s="292"/>
      <c r="G122" s="292"/>
    </row>
    <row r="123" spans="1:7" ht="17.25" hidden="1" x14ac:dyDescent="0.25">
      <c r="A123" s="292"/>
      <c r="B123" s="292"/>
      <c r="C123" s="292"/>
      <c r="E123" s="292"/>
      <c r="F123" s="292"/>
      <c r="G123" s="292"/>
    </row>
    <row r="124" spans="1:7" ht="17.25" hidden="1" x14ac:dyDescent="0.25">
      <c r="A124" s="292"/>
      <c r="B124" s="292"/>
      <c r="C124" s="292"/>
      <c r="E124" s="292"/>
      <c r="F124" s="292"/>
      <c r="G124" s="292"/>
    </row>
    <row r="125" spans="1:7" ht="17.25" x14ac:dyDescent="0.25">
      <c r="A125" s="1570" t="s">
        <v>3355</v>
      </c>
      <c r="B125" s="1570"/>
      <c r="C125" s="1570"/>
      <c r="D125" s="1570"/>
      <c r="E125" s="1570"/>
      <c r="F125" s="1570"/>
    </row>
    <row r="126" spans="1:7" ht="17.25" x14ac:dyDescent="0.25">
      <c r="A126" s="1570" t="s">
        <v>3354</v>
      </c>
      <c r="B126" s="1570"/>
      <c r="C126" s="1570"/>
      <c r="D126" s="1570"/>
      <c r="E126" s="1570"/>
      <c r="F126" s="1570"/>
    </row>
    <row r="127" spans="1:7" ht="17.25" x14ac:dyDescent="0.25">
      <c r="A127" s="1571" t="s">
        <v>3430</v>
      </c>
      <c r="B127" s="1571"/>
      <c r="C127" s="1571"/>
      <c r="D127" s="1571"/>
      <c r="E127" s="1571"/>
      <c r="F127" s="1571"/>
    </row>
    <row r="128" spans="1:7" ht="17.25" x14ac:dyDescent="0.25">
      <c r="A128" s="1572" t="s">
        <v>3353</v>
      </c>
      <c r="B128" s="1572"/>
      <c r="C128" s="1572"/>
      <c r="D128" s="1572"/>
      <c r="E128" s="1572"/>
      <c r="F128" s="292"/>
    </row>
    <row r="129" spans="1:7" ht="17.25" x14ac:dyDescent="0.25">
      <c r="A129" s="292"/>
      <c r="B129" s="292"/>
      <c r="C129" s="292"/>
      <c r="D129" s="292"/>
      <c r="E129" s="292"/>
      <c r="F129" s="292"/>
    </row>
    <row r="130" spans="1:7" ht="19.5" x14ac:dyDescent="0.25">
      <c r="B130" s="310"/>
      <c r="C130" s="1573" t="s">
        <v>3434</v>
      </c>
      <c r="D130" s="1573"/>
      <c r="E130" s="1573"/>
      <c r="F130" s="310"/>
      <c r="G130" s="4" t="s">
        <v>1829</v>
      </c>
    </row>
    <row r="131" spans="1:7" ht="20.25" x14ac:dyDescent="0.25">
      <c r="A131" s="309"/>
      <c r="B131" s="1574" t="s">
        <v>3435</v>
      </c>
      <c r="C131" s="1574"/>
      <c r="D131" s="1574"/>
      <c r="E131" s="1574"/>
      <c r="F131" s="1574"/>
      <c r="G131" s="37">
        <f>3.14*0.4*0.4*8/4</f>
        <v>1.0049999999999999</v>
      </c>
    </row>
    <row r="132" spans="1:7" ht="17.25" x14ac:dyDescent="0.3">
      <c r="A132" s="301"/>
      <c r="B132" s="301"/>
      <c r="C132" s="308" t="s">
        <v>3438</v>
      </c>
      <c r="D132" s="301"/>
      <c r="E132" s="301"/>
      <c r="F132" s="301"/>
    </row>
    <row r="133" spans="1:7" ht="17.25" x14ac:dyDescent="0.3">
      <c r="A133" s="303">
        <f>G131</f>
        <v>1.0049999999999999</v>
      </c>
      <c r="B133" s="301" t="s">
        <v>1829</v>
      </c>
      <c r="C133" s="301" t="s">
        <v>3349</v>
      </c>
      <c r="D133" s="292"/>
      <c r="E133" s="302" t="e">
        <f>E73</f>
        <v>#REF!</v>
      </c>
      <c r="F133" s="302" t="e">
        <f>A133*E133</f>
        <v>#REF!</v>
      </c>
    </row>
    <row r="134" spans="1:7" ht="17.25" x14ac:dyDescent="0.3">
      <c r="A134" s="307">
        <f>A133*10/100</f>
        <v>0.10050000000000001</v>
      </c>
      <c r="B134" s="301" t="s">
        <v>452</v>
      </c>
      <c r="C134" s="301" t="s">
        <v>3348</v>
      </c>
      <c r="D134" s="292"/>
      <c r="E134" s="302">
        <v>4000</v>
      </c>
      <c r="F134" s="302">
        <f>A134*E134</f>
        <v>402</v>
      </c>
    </row>
    <row r="135" spans="1:7" ht="17.25" x14ac:dyDescent="0.3">
      <c r="A135" s="302">
        <v>8</v>
      </c>
      <c r="B135" s="301" t="s">
        <v>718</v>
      </c>
      <c r="C135" s="301" t="s">
        <v>2276</v>
      </c>
      <c r="D135" s="292"/>
      <c r="E135" s="302">
        <v>960</v>
      </c>
      <c r="F135" s="302">
        <f>A135*E135</f>
        <v>7680</v>
      </c>
    </row>
    <row r="136" spans="1:7" ht="17.25" x14ac:dyDescent="0.3">
      <c r="A136" s="301"/>
      <c r="B136" s="301"/>
      <c r="C136" s="301"/>
      <c r="D136" s="292"/>
      <c r="E136" s="301"/>
      <c r="F136" s="301"/>
    </row>
    <row r="137" spans="1:7" ht="17.25" x14ac:dyDescent="0.3">
      <c r="A137" s="301"/>
      <c r="B137" s="301"/>
      <c r="C137" s="301" t="s">
        <v>3347</v>
      </c>
      <c r="D137" s="292"/>
      <c r="E137" s="301"/>
      <c r="F137" s="302" t="e">
        <f>SUM(F133:F136)</f>
        <v>#REF!</v>
      </c>
    </row>
    <row r="138" spans="1:7" ht="17.25" x14ac:dyDescent="0.3">
      <c r="A138" s="301"/>
      <c r="B138" s="301"/>
      <c r="C138" s="301" t="s">
        <v>1421</v>
      </c>
      <c r="D138" s="292"/>
      <c r="E138" s="301"/>
      <c r="F138" s="302" t="e">
        <f>F137/7</f>
        <v>#REF!</v>
      </c>
    </row>
    <row r="139" spans="1:7" ht="17.25" x14ac:dyDescent="0.3">
      <c r="A139" s="301"/>
      <c r="B139" s="301"/>
      <c r="C139" s="301" t="s">
        <v>3346</v>
      </c>
      <c r="D139" s="292"/>
      <c r="E139" s="301"/>
      <c r="F139" s="301">
        <f>1000/8</f>
        <v>125</v>
      </c>
    </row>
    <row r="140" spans="1:7" ht="17.25" x14ac:dyDescent="0.3">
      <c r="A140" s="301"/>
      <c r="B140" s="301"/>
      <c r="C140" s="301"/>
      <c r="D140" s="292"/>
      <c r="E140" s="301"/>
      <c r="F140" s="301"/>
    </row>
    <row r="141" spans="1:7" ht="17.25" x14ac:dyDescent="0.3">
      <c r="A141" s="301"/>
      <c r="B141" s="301"/>
      <c r="C141" s="301" t="s">
        <v>1421</v>
      </c>
      <c r="D141" s="292"/>
      <c r="E141" s="301"/>
      <c r="F141" s="300" t="e">
        <f>SUM(F138:F140)</f>
        <v>#REF!</v>
      </c>
    </row>
    <row r="142" spans="1:7" ht="17.25" x14ac:dyDescent="0.3">
      <c r="A142" s="301"/>
      <c r="B142" s="301"/>
      <c r="C142" s="301" t="s">
        <v>3345</v>
      </c>
      <c r="D142" s="301"/>
      <c r="E142" s="301"/>
      <c r="F142" s="301"/>
    </row>
    <row r="143" spans="1:7" ht="17.25" x14ac:dyDescent="0.3">
      <c r="A143" s="301"/>
      <c r="B143" s="301"/>
      <c r="C143" s="301"/>
      <c r="D143" s="301"/>
      <c r="E143" s="301"/>
      <c r="F143" s="301"/>
    </row>
    <row r="144" spans="1:7" ht="17.25" x14ac:dyDescent="0.3">
      <c r="A144" s="301"/>
      <c r="B144" s="301"/>
      <c r="C144" s="301"/>
      <c r="D144" s="301"/>
      <c r="E144" s="301"/>
      <c r="F144" s="301"/>
    </row>
    <row r="145" spans="1:7" ht="17.25" x14ac:dyDescent="0.25">
      <c r="A145" s="306"/>
      <c r="B145" s="306"/>
      <c r="C145" s="1575" t="s">
        <v>3344</v>
      </c>
      <c r="D145" s="1575"/>
      <c r="E145" s="1575"/>
      <c r="F145" s="306"/>
      <c r="G145" s="24"/>
    </row>
    <row r="146" spans="1:7" ht="20.25" x14ac:dyDescent="0.25">
      <c r="A146" s="305"/>
      <c r="B146" s="1574" t="s">
        <v>3436</v>
      </c>
      <c r="C146" s="1574"/>
      <c r="D146" s="1574"/>
      <c r="E146" s="1574"/>
      <c r="F146" s="1574"/>
      <c r="G146" s="37">
        <f>3.14*0.4*0.4/4</f>
        <v>0.126</v>
      </c>
    </row>
    <row r="147" spans="1:7" ht="17.25" x14ac:dyDescent="0.3">
      <c r="A147" s="301"/>
      <c r="B147" s="301"/>
      <c r="C147" s="304" t="s">
        <v>3439</v>
      </c>
      <c r="D147" s="301"/>
      <c r="E147" s="301"/>
      <c r="F147" s="301"/>
    </row>
    <row r="148" spans="1:7" ht="17.25" x14ac:dyDescent="0.3">
      <c r="A148" s="303">
        <f>G146</f>
        <v>0.126</v>
      </c>
      <c r="B148" s="301" t="s">
        <v>1829</v>
      </c>
      <c r="C148" s="301" t="s">
        <v>3341</v>
      </c>
      <c r="D148" s="292"/>
      <c r="E148" s="302">
        <f>E88</f>
        <v>3820</v>
      </c>
      <c r="F148" s="302">
        <f>A148*E148</f>
        <v>481.32</v>
      </c>
    </row>
    <row r="149" spans="1:7" ht="17.25" x14ac:dyDescent="0.3">
      <c r="A149" s="303">
        <f>+A148</f>
        <v>0.126</v>
      </c>
      <c r="B149" s="301" t="s">
        <v>1829</v>
      </c>
      <c r="C149" s="1576" t="s">
        <v>3340</v>
      </c>
      <c r="D149" s="1576"/>
      <c r="E149" s="302">
        <f>E89</f>
        <v>48.1</v>
      </c>
      <c r="F149" s="302">
        <f>E149*A149</f>
        <v>6.06</v>
      </c>
    </row>
    <row r="150" spans="1:7" ht="17.25" x14ac:dyDescent="0.3">
      <c r="A150" s="303">
        <f>+A149</f>
        <v>0.126</v>
      </c>
      <c r="B150" s="301" t="s">
        <v>1829</v>
      </c>
      <c r="C150" s="301" t="s">
        <v>3336</v>
      </c>
      <c r="D150" s="292"/>
      <c r="E150" s="302">
        <f>E90</f>
        <v>30.1</v>
      </c>
      <c r="F150" s="302">
        <f>A150*E150</f>
        <v>3.79</v>
      </c>
    </row>
    <row r="151" spans="1:7" ht="17.25" x14ac:dyDescent="0.3">
      <c r="A151" s="302"/>
      <c r="B151" s="301"/>
      <c r="C151" s="301"/>
      <c r="D151" s="292"/>
      <c r="E151" s="302"/>
      <c r="F151" s="302"/>
    </row>
    <row r="152" spans="1:7" ht="17.25" x14ac:dyDescent="0.3">
      <c r="A152" s="301"/>
      <c r="B152" s="301"/>
      <c r="C152" s="301" t="s">
        <v>1421</v>
      </c>
      <c r="D152" s="292"/>
      <c r="E152" s="301"/>
      <c r="F152" s="300">
        <f>SUM(F148:F151)</f>
        <v>491.17</v>
      </c>
    </row>
    <row r="153" spans="1:7" ht="17.25" x14ac:dyDescent="0.25">
      <c r="A153" s="292"/>
      <c r="B153" s="292"/>
      <c r="C153" s="292"/>
      <c r="D153" s="292"/>
      <c r="E153" s="292"/>
      <c r="F153" s="292"/>
    </row>
    <row r="154" spans="1:7" ht="17.25" x14ac:dyDescent="0.25">
      <c r="B154" s="299"/>
      <c r="C154" s="1577" t="s">
        <v>3339</v>
      </c>
      <c r="D154" s="1577"/>
      <c r="E154" s="1577"/>
      <c r="F154" s="299"/>
    </row>
    <row r="155" spans="1:7" ht="17.25" x14ac:dyDescent="0.25">
      <c r="A155" s="292"/>
      <c r="B155" s="292"/>
      <c r="C155" s="292"/>
      <c r="D155" s="292"/>
      <c r="E155" s="292"/>
      <c r="F155" s="292"/>
    </row>
    <row r="156" spans="1:7" ht="34.5" x14ac:dyDescent="0.25">
      <c r="A156" s="295" t="s">
        <v>3337</v>
      </c>
      <c r="B156" s="295">
        <v>3</v>
      </c>
      <c r="C156" s="298" t="s">
        <v>3338</v>
      </c>
      <c r="E156" s="295">
        <f>E96</f>
        <v>9.6199999999999992</v>
      </c>
      <c r="F156" s="295" t="s">
        <v>1150</v>
      </c>
      <c r="G156" s="295">
        <f>E156*B156</f>
        <v>28.86</v>
      </c>
    </row>
    <row r="157" spans="1:7" ht="17.25" x14ac:dyDescent="0.25">
      <c r="A157" s="295" t="s">
        <v>3337</v>
      </c>
      <c r="B157" s="295">
        <v>3</v>
      </c>
      <c r="C157" s="297" t="s">
        <v>3336</v>
      </c>
      <c r="E157" s="295">
        <f>E97</f>
        <v>30.1</v>
      </c>
      <c r="F157" s="295" t="s">
        <v>1150</v>
      </c>
      <c r="G157" s="295">
        <f>E157*B157</f>
        <v>90.3</v>
      </c>
    </row>
    <row r="158" spans="1:7" ht="17.25" x14ac:dyDescent="0.25">
      <c r="A158" s="295"/>
      <c r="B158" s="295"/>
      <c r="C158" s="296"/>
      <c r="E158" s="295"/>
      <c r="F158" s="295"/>
      <c r="G158" s="295"/>
    </row>
    <row r="159" spans="1:7" ht="17.25" x14ac:dyDescent="0.25">
      <c r="A159" s="295"/>
      <c r="B159" s="295"/>
      <c r="C159" s="296" t="s">
        <v>3335</v>
      </c>
      <c r="E159" s="295"/>
      <c r="F159" s="295"/>
      <c r="G159" s="294">
        <f>SUM(G156:G158)</f>
        <v>119.16</v>
      </c>
    </row>
    <row r="160" spans="1:7" ht="17.25" x14ac:dyDescent="0.25">
      <c r="A160" s="292"/>
      <c r="B160" s="292"/>
      <c r="C160" s="292"/>
      <c r="E160" s="292"/>
      <c r="F160" s="292"/>
      <c r="G160" s="292"/>
    </row>
    <row r="161" spans="1:7" ht="17.25" x14ac:dyDescent="0.25">
      <c r="A161" s="292"/>
      <c r="B161" s="292"/>
      <c r="C161" s="292"/>
      <c r="E161" s="292"/>
      <c r="F161" s="292"/>
      <c r="G161" s="292"/>
    </row>
    <row r="162" spans="1:7" x14ac:dyDescent="0.25">
      <c r="A162" s="19"/>
      <c r="B162" s="7"/>
      <c r="C162" s="1"/>
    </row>
    <row r="163" spans="1:7" x14ac:dyDescent="0.25">
      <c r="B163" s="3"/>
      <c r="C163" s="1"/>
    </row>
    <row r="164" spans="1:7" x14ac:dyDescent="0.25">
      <c r="B164" s="3"/>
      <c r="C164" s="1"/>
    </row>
    <row r="165" spans="1:7" x14ac:dyDescent="0.25">
      <c r="B165" s="3"/>
      <c r="C165" s="5"/>
    </row>
    <row r="166" spans="1:7" x14ac:dyDescent="0.25">
      <c r="A166" s="8"/>
      <c r="B166" s="7"/>
      <c r="C166" s="1"/>
    </row>
    <row r="167" spans="1:7" x14ac:dyDescent="0.25">
      <c r="A167" s="8"/>
      <c r="B167" s="7"/>
      <c r="C167" s="1"/>
    </row>
    <row r="168" spans="1:7" x14ac:dyDescent="0.25">
      <c r="A168" s="8"/>
      <c r="B168" s="7"/>
      <c r="C168" s="1"/>
    </row>
    <row r="169" spans="1:7" x14ac:dyDescent="0.25">
      <c r="A169" s="25"/>
      <c r="B169" s="226"/>
      <c r="C169" s="23"/>
    </row>
    <row r="170" spans="1:7" x14ac:dyDescent="0.25">
      <c r="A170" s="8"/>
      <c r="B170" s="7"/>
      <c r="C170" s="1"/>
    </row>
    <row r="171" spans="1:7" x14ac:dyDescent="0.25">
      <c r="A171" s="8"/>
      <c r="B171" s="7"/>
      <c r="C171" s="1"/>
    </row>
    <row r="172" spans="1:7" x14ac:dyDescent="0.25">
      <c r="B172" s="7"/>
      <c r="C172" s="1"/>
    </row>
    <row r="173" spans="1:7" x14ac:dyDescent="0.25">
      <c r="C173" s="1"/>
    </row>
    <row r="175" spans="1:7" x14ac:dyDescent="0.25">
      <c r="C175" s="1"/>
      <c r="F175" s="24"/>
    </row>
    <row r="177" spans="1:6" x14ac:dyDescent="0.25">
      <c r="B177" s="3"/>
      <c r="E177" s="9"/>
      <c r="F177" s="5"/>
    </row>
    <row r="178" spans="1:6" x14ac:dyDescent="0.25">
      <c r="B178" s="3"/>
      <c r="C178" s="43"/>
      <c r="D178" s="24"/>
      <c r="E178" s="51"/>
      <c r="F178" s="25"/>
    </row>
    <row r="179" spans="1:6" x14ac:dyDescent="0.25">
      <c r="B179" s="3"/>
      <c r="C179" s="1"/>
      <c r="E179" s="9"/>
      <c r="F179" s="5"/>
    </row>
    <row r="184" spans="1:6" x14ac:dyDescent="0.25">
      <c r="A184" s="16"/>
      <c r="B184" s="7"/>
      <c r="C184" s="23"/>
      <c r="E184" s="9"/>
    </row>
    <row r="185" spans="1:6" x14ac:dyDescent="0.25">
      <c r="A185" s="37"/>
      <c r="B185" s="3"/>
      <c r="C185" s="1"/>
      <c r="E185" s="9"/>
    </row>
    <row r="186" spans="1:6" x14ac:dyDescent="0.25">
      <c r="A186" s="37"/>
      <c r="B186" s="3"/>
      <c r="C186" s="1"/>
      <c r="E186" s="9"/>
    </row>
    <row r="187" spans="1:6" x14ac:dyDescent="0.25">
      <c r="A187" s="37"/>
      <c r="B187" s="3"/>
      <c r="C187" s="1"/>
      <c r="E187" s="9"/>
    </row>
    <row r="188" spans="1:6" x14ac:dyDescent="0.25">
      <c r="A188" s="37"/>
      <c r="B188" s="3"/>
      <c r="C188" s="1"/>
      <c r="E188" s="9"/>
    </row>
    <row r="189" spans="1:6" x14ac:dyDescent="0.25">
      <c r="A189" s="37"/>
      <c r="B189" s="3"/>
      <c r="C189" s="1"/>
      <c r="E189" s="9"/>
    </row>
    <row r="190" spans="1:6" x14ac:dyDescent="0.25">
      <c r="A190" s="37"/>
      <c r="B190" s="3"/>
      <c r="C190" s="1"/>
      <c r="E190" s="9"/>
    </row>
    <row r="191" spans="1:6" x14ac:dyDescent="0.25">
      <c r="A191" s="37"/>
      <c r="B191" s="3"/>
      <c r="C191" s="5"/>
      <c r="D191" s="5"/>
      <c r="E191" s="9"/>
    </row>
    <row r="192" spans="1:6" x14ac:dyDescent="0.25">
      <c r="A192" s="37"/>
      <c r="B192" s="7"/>
      <c r="C192" s="1"/>
      <c r="E192" s="9"/>
    </row>
    <row r="193" spans="1:6" x14ac:dyDescent="0.25">
      <c r="A193" s="37"/>
      <c r="B193" s="3"/>
      <c r="C193" s="1"/>
      <c r="E193" s="9"/>
    </row>
    <row r="194" spans="1:6" x14ac:dyDescent="0.25">
      <c r="A194" s="10"/>
      <c r="B194" s="7"/>
      <c r="C194" s="1"/>
      <c r="D194" s="44"/>
      <c r="E194" s="1"/>
      <c r="F194" s="8"/>
    </row>
    <row r="195" spans="1:6" x14ac:dyDescent="0.25">
      <c r="A195" s="10"/>
      <c r="B195" s="7"/>
      <c r="C195" s="1"/>
      <c r="D195" s="44"/>
      <c r="E195" s="1"/>
      <c r="F195" s="8"/>
    </row>
    <row r="196" spans="1:6" x14ac:dyDescent="0.25">
      <c r="A196" s="10"/>
      <c r="B196" s="7"/>
      <c r="C196" s="1"/>
      <c r="D196" s="44"/>
      <c r="E196" s="1"/>
      <c r="F196" s="8"/>
    </row>
    <row r="197" spans="1:6" x14ac:dyDescent="0.25">
      <c r="A197" s="37"/>
      <c r="B197" s="7"/>
      <c r="C197" s="1"/>
      <c r="D197" s="44"/>
      <c r="E197" s="1"/>
      <c r="F197" s="8"/>
    </row>
    <row r="198" spans="1:6" x14ac:dyDescent="0.25">
      <c r="A198" s="37"/>
      <c r="B198" s="3"/>
      <c r="C198" s="1"/>
      <c r="E198" s="9"/>
      <c r="F198" s="5"/>
    </row>
    <row r="199" spans="1:6" x14ac:dyDescent="0.25">
      <c r="A199" s="37"/>
      <c r="B199" s="3"/>
      <c r="C199" s="2"/>
      <c r="E199" s="9"/>
      <c r="F199" s="8"/>
    </row>
    <row r="200" spans="1:6" x14ac:dyDescent="0.25">
      <c r="A200" s="37"/>
      <c r="B200" s="3"/>
      <c r="E200" s="9"/>
      <c r="F200" s="5"/>
    </row>
    <row r="201" spans="1:6" x14ac:dyDescent="0.25">
      <c r="A201" s="37"/>
      <c r="B201" s="3"/>
      <c r="C201" s="2"/>
      <c r="E201" s="9"/>
      <c r="F201" s="8"/>
    </row>
    <row r="202" spans="1:6" x14ac:dyDescent="0.25">
      <c r="A202" s="37"/>
      <c r="B202" s="3"/>
      <c r="C202" s="1"/>
      <c r="D202" s="8"/>
      <c r="E202" s="1"/>
      <c r="F202" s="25"/>
    </row>
    <row r="203" spans="1:6" x14ac:dyDescent="0.25">
      <c r="A203" s="37"/>
      <c r="B203" s="3"/>
      <c r="C203" s="1"/>
      <c r="D203" s="8"/>
      <c r="E203" s="1"/>
      <c r="F203" s="25"/>
    </row>
    <row r="204" spans="1:6" x14ac:dyDescent="0.25">
      <c r="A204" s="37"/>
      <c r="B204" s="3"/>
      <c r="C204" s="1"/>
      <c r="D204" s="8"/>
      <c r="E204" s="1"/>
      <c r="F204" s="25"/>
    </row>
    <row r="205" spans="1:6" x14ac:dyDescent="0.25">
      <c r="A205" s="37"/>
      <c r="B205" s="3"/>
      <c r="C205" s="1"/>
      <c r="D205" s="8"/>
      <c r="E205" s="1"/>
      <c r="F205" s="25"/>
    </row>
    <row r="206" spans="1:6" x14ac:dyDescent="0.25">
      <c r="A206" s="37"/>
      <c r="B206" s="3"/>
      <c r="C206" s="1"/>
      <c r="D206" s="8"/>
      <c r="E206" s="1"/>
      <c r="F206" s="25"/>
    </row>
    <row r="207" spans="1:6" x14ac:dyDescent="0.25">
      <c r="A207" s="16"/>
      <c r="B207" s="7"/>
      <c r="C207" s="1"/>
      <c r="E207" s="9"/>
      <c r="F207" s="25"/>
    </row>
    <row r="208" spans="1:6" x14ac:dyDescent="0.25">
      <c r="A208" s="37"/>
    </row>
    <row r="209" spans="1:13" x14ac:dyDescent="0.25">
      <c r="A209" s="37"/>
    </row>
    <row r="210" spans="1:13" x14ac:dyDescent="0.25">
      <c r="A210" s="37"/>
    </row>
    <row r="212" spans="1:13" x14ac:dyDescent="0.25">
      <c r="J212" s="24"/>
    </row>
    <row r="213" spans="1:13" x14ac:dyDescent="0.25">
      <c r="J213" s="24"/>
    </row>
    <row r="217" spans="1:13" x14ac:dyDescent="0.25">
      <c r="D217" s="240"/>
    </row>
    <row r="218" spans="1:13" x14ac:dyDescent="0.25">
      <c r="D218" s="240"/>
    </row>
    <row r="219" spans="1:13" x14ac:dyDescent="0.25">
      <c r="M219" s="24"/>
    </row>
    <row r="221" spans="1:13" x14ac:dyDescent="0.25">
      <c r="C221" s="244"/>
      <c r="E221" s="244"/>
      <c r="F221" s="244"/>
      <c r="J221" s="244"/>
      <c r="L221" s="271"/>
      <c r="M221" s="271"/>
    </row>
    <row r="222" spans="1:13" x14ac:dyDescent="0.25">
      <c r="C222" s="244"/>
      <c r="D222" s="24"/>
      <c r="E222" s="270"/>
      <c r="F222" s="270"/>
      <c r="J222" s="270"/>
      <c r="K222" s="24"/>
      <c r="L222" s="24"/>
      <c r="M222" s="24"/>
    </row>
    <row r="223" spans="1:13" x14ac:dyDescent="0.25">
      <c r="C223" s="270"/>
      <c r="E223" s="244"/>
      <c r="F223" s="244"/>
      <c r="J223" s="244"/>
      <c r="L223" s="244"/>
      <c r="M223" s="244"/>
    </row>
    <row r="224" spans="1:13" x14ac:dyDescent="0.25">
      <c r="C224" s="244"/>
      <c r="E224" s="244"/>
      <c r="F224" s="244"/>
      <c r="L224" s="244"/>
      <c r="M224" s="244"/>
    </row>
    <row r="225" spans="3:13" x14ac:dyDescent="0.25">
      <c r="C225" s="244"/>
      <c r="J225" s="244"/>
      <c r="L225" s="24"/>
      <c r="M225" s="24"/>
    </row>
    <row r="226" spans="3:13" x14ac:dyDescent="0.25">
      <c r="C226" s="244"/>
      <c r="D226" s="244"/>
      <c r="E226" s="244"/>
      <c r="F226" s="244"/>
    </row>
  </sheetData>
  <mergeCells count="3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s>
  <pageMargins left="1.0900000000000001" right="0.43" top="0.75" bottom="0.52" header="0.3" footer="0.3"/>
  <pageSetup paperSize="9" scale="57"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G3001" transitionEvaluation="1" codeName="Sheet3"/>
  <dimension ref="A1:AK8296"/>
  <sheetViews>
    <sheetView view="pageBreakPreview" topLeftCell="G3001" zoomScale="70" zoomScaleNormal="60" zoomScaleSheetLayoutView="70" workbookViewId="0">
      <selection activeCell="O3011" sqref="O3011"/>
    </sheetView>
  </sheetViews>
  <sheetFormatPr defaultColWidth="7.44140625" defaultRowHeight="15.75" x14ac:dyDescent="0.25"/>
  <cols>
    <col min="1" max="1" width="7.77734375" style="66" hidden="1" customWidth="1"/>
    <col min="2" max="2" width="45.77734375" style="66" hidden="1" customWidth="1"/>
    <col min="3" max="3" width="11.77734375" style="66" hidden="1" customWidth="1"/>
    <col min="4" max="4" width="9.77734375" style="66" hidden="1" customWidth="1"/>
    <col min="5" max="5" width="9.21875" style="66" hidden="1" customWidth="1"/>
    <col min="6" max="6" width="8.88671875" style="66" customWidth="1"/>
    <col min="7" max="7" width="6.5546875" style="64" customWidth="1"/>
    <col min="8" max="8" width="46.44140625" style="66" customWidth="1"/>
    <col min="9" max="9" width="10" style="66" customWidth="1"/>
    <col min="10" max="10" width="11.44140625" style="61" customWidth="1"/>
    <col min="11" max="11" width="11.33203125" style="66" customWidth="1"/>
    <col min="12" max="12" width="9.77734375" style="66" customWidth="1"/>
    <col min="13" max="13" width="9.44140625" style="66" customWidth="1"/>
    <col min="14" max="14" width="10" style="66" bestFit="1" customWidth="1"/>
    <col min="15" max="15" width="32.77734375" style="66" customWidth="1"/>
    <col min="16" max="16" width="12.109375" style="66" customWidth="1"/>
    <col min="17" max="17" width="7.77734375" style="66" customWidth="1"/>
    <col min="18" max="18" width="10.77734375" style="66" customWidth="1"/>
    <col min="19" max="19" width="8.5546875" style="66" bestFit="1" customWidth="1"/>
    <col min="20" max="20" width="7.77734375" style="66" customWidth="1"/>
    <col min="21" max="21" width="49.77734375" style="66" customWidth="1"/>
    <col min="22" max="22" width="7.77734375" style="66" hidden="1" customWidth="1"/>
    <col min="23" max="23" width="16.77734375" style="66" hidden="1" customWidth="1"/>
    <col min="24" max="24" width="9.109375" style="66" customWidth="1"/>
    <col min="25" max="25" width="11.21875" style="66" bestFit="1" customWidth="1"/>
    <col min="26" max="26" width="9.6640625" style="66" customWidth="1"/>
    <col min="27" max="27" width="8.6640625" style="66" customWidth="1"/>
    <col min="28" max="28" width="9.6640625" style="66" customWidth="1"/>
    <col min="29" max="29" width="10.6640625" style="66" customWidth="1"/>
    <col min="30" max="30" width="23.21875" style="66" customWidth="1"/>
    <col min="31" max="31" width="8.77734375" style="66" customWidth="1"/>
    <col min="32" max="32" width="8.109375" style="66" bestFit="1" customWidth="1"/>
    <col min="33" max="33" width="9" style="66" customWidth="1"/>
    <col min="34" max="34" width="8.77734375" style="66" customWidth="1"/>
    <col min="35" max="16384" width="7.44140625" style="66"/>
  </cols>
  <sheetData>
    <row r="1" spans="1:37" ht="19.5" hidden="1" x14ac:dyDescent="0.3">
      <c r="A1" s="65" t="s">
        <v>852</v>
      </c>
      <c r="B1" s="80" t="s">
        <v>1746</v>
      </c>
      <c r="E1" s="65" t="s">
        <v>852</v>
      </c>
      <c r="H1" s="65" t="s">
        <v>217</v>
      </c>
      <c r="O1" s="65" t="s">
        <v>217</v>
      </c>
      <c r="U1" s="81" t="s">
        <v>1746</v>
      </c>
      <c r="V1" s="65" t="s">
        <v>218</v>
      </c>
      <c r="W1" s="65" t="s">
        <v>852</v>
      </c>
    </row>
    <row r="2" spans="1:37" hidden="1" x14ac:dyDescent="0.25">
      <c r="B2" s="68" t="s">
        <v>1747</v>
      </c>
      <c r="E2" s="65" t="s">
        <v>852</v>
      </c>
      <c r="H2" s="80" t="s">
        <v>568</v>
      </c>
      <c r="O2" s="80" t="s">
        <v>568</v>
      </c>
      <c r="U2" s="68" t="s">
        <v>1747</v>
      </c>
    </row>
    <row r="3" spans="1:37" hidden="1" x14ac:dyDescent="0.25">
      <c r="A3" s="65" t="s">
        <v>1372</v>
      </c>
      <c r="B3" s="82" t="s">
        <v>2118</v>
      </c>
      <c r="C3" s="65" t="s">
        <v>2119</v>
      </c>
      <c r="E3" s="65" t="s">
        <v>852</v>
      </c>
      <c r="F3" s="71" t="s">
        <v>1372</v>
      </c>
      <c r="G3" s="69" t="s">
        <v>852</v>
      </c>
      <c r="H3" s="70" t="str">
        <f>B3</f>
        <v>Madurai TSp VIth Bn under 4000 quarters Scheme.</v>
      </c>
      <c r="J3" s="80" t="str">
        <f>C3</f>
        <v>2006-2007</v>
      </c>
      <c r="M3" s="65" t="s">
        <v>1372</v>
      </c>
      <c r="N3" s="65" t="s">
        <v>852</v>
      </c>
      <c r="O3" s="70" t="str">
        <f>B3</f>
        <v>Madurai TSp VIth Bn under 4000 quarters Scheme.</v>
      </c>
      <c r="Q3" s="70" t="str">
        <f>C3</f>
        <v>2006-2007</v>
      </c>
      <c r="T3" s="65" t="s">
        <v>1372</v>
      </c>
      <c r="U3" s="70" t="str">
        <f>B3</f>
        <v>Madurai TSp VIth Bn under 4000 quarters Scheme.</v>
      </c>
      <c r="W3" s="83" t="str">
        <f>C3</f>
        <v>2006-2007</v>
      </c>
      <c r="AA3" s="65" t="s">
        <v>852</v>
      </c>
    </row>
    <row r="4" spans="1:37" hidden="1" x14ac:dyDescent="0.25">
      <c r="F4" s="68" t="s">
        <v>1373</v>
      </c>
      <c r="G4" s="68" t="s">
        <v>1373</v>
      </c>
      <c r="H4" s="68" t="s">
        <v>1373</v>
      </c>
      <c r="I4" s="68" t="s">
        <v>1373</v>
      </c>
      <c r="J4" s="68" t="s">
        <v>1373</v>
      </c>
      <c r="K4" s="68" t="s">
        <v>1373</v>
      </c>
      <c r="M4" s="68" t="s">
        <v>1373</v>
      </c>
      <c r="N4" s="68" t="s">
        <v>1373</v>
      </c>
      <c r="O4" s="68" t="s">
        <v>1373</v>
      </c>
      <c r="P4" s="68" t="s">
        <v>1373</v>
      </c>
      <c r="Q4" s="68" t="s">
        <v>1373</v>
      </c>
      <c r="R4" s="68" t="s">
        <v>1373</v>
      </c>
      <c r="U4" s="65" t="s">
        <v>852</v>
      </c>
      <c r="W4" s="65" t="s">
        <v>852</v>
      </c>
      <c r="X4" s="65" t="s">
        <v>218</v>
      </c>
      <c r="Y4" s="65" t="s">
        <v>852</v>
      </c>
      <c r="AC4" s="65" t="s">
        <v>852</v>
      </c>
      <c r="AG4" s="65" t="s">
        <v>1374</v>
      </c>
    </row>
    <row r="5" spans="1:37" hidden="1" x14ac:dyDescent="0.25">
      <c r="A5" s="68" t="s">
        <v>1373</v>
      </c>
      <c r="B5" s="68" t="s">
        <v>1373</v>
      </c>
      <c r="C5" s="68" t="s">
        <v>1373</v>
      </c>
      <c r="D5" s="68" t="s">
        <v>1373</v>
      </c>
      <c r="E5" s="65" t="s">
        <v>852</v>
      </c>
      <c r="F5" s="71" t="s">
        <v>1375</v>
      </c>
      <c r="G5" s="69" t="s">
        <v>852</v>
      </c>
      <c r="H5" s="80" t="s">
        <v>1376</v>
      </c>
      <c r="I5" s="80" t="s">
        <v>1377</v>
      </c>
      <c r="J5" s="80" t="s">
        <v>1378</v>
      </c>
      <c r="K5" s="80" t="s">
        <v>1379</v>
      </c>
      <c r="M5" s="80" t="s">
        <v>1375</v>
      </c>
      <c r="N5" s="65" t="s">
        <v>852</v>
      </c>
      <c r="O5" s="80" t="s">
        <v>1376</v>
      </c>
      <c r="P5" s="80" t="s">
        <v>1377</v>
      </c>
      <c r="Q5" s="80" t="s">
        <v>1378</v>
      </c>
      <c r="R5" s="80" t="s">
        <v>1379</v>
      </c>
      <c r="T5" s="68" t="s">
        <v>1373</v>
      </c>
      <c r="U5" s="68" t="s">
        <v>1373</v>
      </c>
      <c r="V5" s="68" t="s">
        <v>1373</v>
      </c>
      <c r="W5" s="68" t="s">
        <v>1373</v>
      </c>
      <c r="X5" s="68" t="s">
        <v>1373</v>
      </c>
      <c r="Y5" s="68" t="s">
        <v>1373</v>
      </c>
      <c r="Z5" s="68" t="s">
        <v>1373</v>
      </c>
      <c r="AA5" s="68" t="s">
        <v>1373</v>
      </c>
      <c r="AB5" s="68" t="s">
        <v>1373</v>
      </c>
      <c r="AC5" s="68" t="s">
        <v>1373</v>
      </c>
      <c r="AD5" s="68" t="s">
        <v>1373</v>
      </c>
      <c r="AE5" s="68" t="s">
        <v>1373</v>
      </c>
    </row>
    <row r="6" spans="1:37" hidden="1" x14ac:dyDescent="0.25">
      <c r="A6" s="65" t="s">
        <v>607</v>
      </c>
      <c r="B6" s="65" t="s">
        <v>1376</v>
      </c>
      <c r="C6" s="65" t="s">
        <v>1377</v>
      </c>
      <c r="D6" s="65" t="s">
        <v>1378</v>
      </c>
      <c r="F6" s="68" t="s">
        <v>1373</v>
      </c>
      <c r="G6" s="68" t="s">
        <v>1373</v>
      </c>
      <c r="H6" s="68" t="s">
        <v>1373</v>
      </c>
      <c r="I6" s="68" t="s">
        <v>1373</v>
      </c>
      <c r="J6" s="68" t="s">
        <v>1373</v>
      </c>
      <c r="K6" s="68" t="s">
        <v>1373</v>
      </c>
      <c r="M6" s="68" t="s">
        <v>1373</v>
      </c>
      <c r="N6" s="68" t="s">
        <v>1373</v>
      </c>
      <c r="O6" s="68" t="s">
        <v>1373</v>
      </c>
      <c r="P6" s="68" t="s">
        <v>1373</v>
      </c>
      <c r="Q6" s="68" t="s">
        <v>1373</v>
      </c>
      <c r="R6" s="68" t="s">
        <v>1373</v>
      </c>
      <c r="T6" s="80" t="s">
        <v>607</v>
      </c>
      <c r="U6" s="80" t="s">
        <v>54</v>
      </c>
      <c r="V6" s="80" t="s">
        <v>1902</v>
      </c>
      <c r="W6" s="80" t="s">
        <v>1903</v>
      </c>
      <c r="X6" s="80" t="s">
        <v>1904</v>
      </c>
      <c r="Y6" s="80" t="s">
        <v>1905</v>
      </c>
      <c r="Z6" s="80" t="s">
        <v>1906</v>
      </c>
      <c r="AA6" s="65" t="s">
        <v>2120</v>
      </c>
      <c r="AB6" s="65" t="s">
        <v>1907</v>
      </c>
      <c r="AC6" s="65" t="s">
        <v>1908</v>
      </c>
      <c r="AD6" s="80" t="s">
        <v>1909</v>
      </c>
      <c r="AG6" s="66">
        <f>135*1.1</f>
        <v>148.5</v>
      </c>
    </row>
    <row r="7" spans="1:37" hidden="1" x14ac:dyDescent="0.25">
      <c r="A7" s="68" t="s">
        <v>1373</v>
      </c>
      <c r="B7" s="68" t="s">
        <v>1373</v>
      </c>
      <c r="C7" s="68" t="s">
        <v>1373</v>
      </c>
      <c r="D7" s="68" t="s">
        <v>1373</v>
      </c>
      <c r="G7" s="69" t="s">
        <v>1910</v>
      </c>
      <c r="H7" s="65" t="s">
        <v>1911</v>
      </c>
      <c r="O7" s="65" t="s">
        <v>1912</v>
      </c>
      <c r="X7" s="80" t="s">
        <v>1913</v>
      </c>
      <c r="Y7" s="80" t="s">
        <v>1908</v>
      </c>
      <c r="Z7" s="80" t="s">
        <v>1914</v>
      </c>
      <c r="AA7" s="65" t="s">
        <v>2121</v>
      </c>
      <c r="AB7" s="65" t="s">
        <v>1915</v>
      </c>
      <c r="AC7" s="65" t="s">
        <v>1916</v>
      </c>
    </row>
    <row r="8" spans="1:37" hidden="1" x14ac:dyDescent="0.25">
      <c r="B8" s="65" t="s">
        <v>1917</v>
      </c>
      <c r="C8"/>
      <c r="D8"/>
      <c r="E8"/>
      <c r="H8" s="68" t="s">
        <v>1373</v>
      </c>
      <c r="O8" s="68" t="s">
        <v>1373</v>
      </c>
      <c r="T8" s="68" t="s">
        <v>1373</v>
      </c>
      <c r="U8" s="68" t="s">
        <v>1373</v>
      </c>
      <c r="V8" s="68" t="s">
        <v>1373</v>
      </c>
      <c r="W8" s="68" t="s">
        <v>1373</v>
      </c>
      <c r="X8" s="68" t="s">
        <v>1373</v>
      </c>
      <c r="Y8" s="68" t="s">
        <v>1373</v>
      </c>
      <c r="Z8" s="68" t="s">
        <v>1373</v>
      </c>
      <c r="AA8" s="68" t="s">
        <v>1373</v>
      </c>
      <c r="AB8" s="68" t="s">
        <v>1373</v>
      </c>
      <c r="AC8" s="68" t="s">
        <v>1373</v>
      </c>
      <c r="AD8" s="68" t="s">
        <v>1373</v>
      </c>
      <c r="AE8" s="68" t="s">
        <v>1373</v>
      </c>
      <c r="AG8" s="65" t="s">
        <v>1918</v>
      </c>
      <c r="AI8">
        <v>148.5</v>
      </c>
      <c r="AJ8" s="66">
        <v>1.1000000000000001</v>
      </c>
      <c r="AK8" s="66">
        <f t="shared" ref="AK8:AK36" si="0">AI8*AJ8</f>
        <v>163.35</v>
      </c>
    </row>
    <row r="9" spans="1:37" hidden="1" x14ac:dyDescent="0.25">
      <c r="B9" s="65" t="s">
        <v>752</v>
      </c>
      <c r="C9"/>
      <c r="D9"/>
      <c r="E9"/>
      <c r="F9" s="70">
        <v>0.96</v>
      </c>
      <c r="G9" s="69" t="s">
        <v>753</v>
      </c>
      <c r="H9" s="65" t="s">
        <v>754</v>
      </c>
      <c r="I9" s="8">
        <f>(C67)</f>
        <v>3800</v>
      </c>
      <c r="J9" s="2" t="s">
        <v>753</v>
      </c>
      <c r="K9" s="8">
        <f>(F9*I9)</f>
        <v>3648</v>
      </c>
      <c r="M9" s="70">
        <v>0.5</v>
      </c>
      <c r="N9" s="65" t="s">
        <v>753</v>
      </c>
      <c r="O9" s="65" t="s">
        <v>755</v>
      </c>
      <c r="P9" s="70" t="e">
        <f>(C85)</f>
        <v>#REF!</v>
      </c>
      <c r="Q9" s="65" t="s">
        <v>753</v>
      </c>
      <c r="R9" s="70" t="e">
        <f>(M9*P9)</f>
        <v>#REF!</v>
      </c>
      <c r="T9" s="80" t="s">
        <v>756</v>
      </c>
      <c r="U9" s="65" t="s">
        <v>757</v>
      </c>
      <c r="V9" s="65" t="s">
        <v>758</v>
      </c>
      <c r="W9" s="65" t="s">
        <v>2122</v>
      </c>
      <c r="X9" s="70" t="e">
        <f>#REF!</f>
        <v>#REF!</v>
      </c>
      <c r="Y9" s="8">
        <v>200</v>
      </c>
      <c r="Z9" s="70" t="e">
        <f>#REF!</f>
        <v>#REF!</v>
      </c>
      <c r="AA9" s="80">
        <v>0</v>
      </c>
      <c r="AB9" s="65">
        <v>0</v>
      </c>
      <c r="AC9" s="65" t="e">
        <f t="shared" ref="AC9:AC30" si="1">SUM(Y9+Z9+AA9+AB9)</f>
        <v>#REF!</v>
      </c>
      <c r="AD9" s="65" t="s">
        <v>2144</v>
      </c>
      <c r="AE9" s="8">
        <v>150</v>
      </c>
      <c r="AF9" s="70"/>
      <c r="AG9" s="70"/>
      <c r="AI9">
        <v>126.5</v>
      </c>
      <c r="AJ9" s="66">
        <v>1.1000000000000001</v>
      </c>
      <c r="AK9" s="66">
        <f t="shared" si="0"/>
        <v>139.15</v>
      </c>
    </row>
    <row r="10" spans="1:37" ht="15" hidden="1" customHeight="1" x14ac:dyDescent="0.25">
      <c r="A10" s="84">
        <v>1</v>
      </c>
      <c r="B10" s="65" t="s">
        <v>759</v>
      </c>
      <c r="C10" s="8">
        <f>AE9</f>
        <v>150</v>
      </c>
      <c r="D10" s="1" t="s">
        <v>760</v>
      </c>
      <c r="E10"/>
      <c r="F10" s="70">
        <v>1</v>
      </c>
      <c r="G10" s="69" t="s">
        <v>761</v>
      </c>
      <c r="H10" s="65" t="s">
        <v>762</v>
      </c>
      <c r="I10" s="8" t="e">
        <f>(C78)</f>
        <v>#REF!</v>
      </c>
      <c r="J10" s="2" t="s">
        <v>761</v>
      </c>
      <c r="K10" s="8" t="e">
        <f>(F10*I10)</f>
        <v>#REF!</v>
      </c>
      <c r="M10" s="70">
        <v>1</v>
      </c>
      <c r="N10" s="65" t="s">
        <v>761</v>
      </c>
      <c r="O10" s="65" t="s">
        <v>762</v>
      </c>
      <c r="P10" s="70" t="e">
        <f>(C78)</f>
        <v>#REF!</v>
      </c>
      <c r="Q10" s="65" t="s">
        <v>761</v>
      </c>
      <c r="R10" s="70" t="e">
        <f>(M10*P10)</f>
        <v>#REF!</v>
      </c>
      <c r="T10" s="80" t="s">
        <v>763</v>
      </c>
      <c r="U10" s="65" t="s">
        <v>764</v>
      </c>
      <c r="V10" s="65" t="s">
        <v>758</v>
      </c>
      <c r="W10" s="70" t="str">
        <f>W9</f>
        <v>Nallambakkam</v>
      </c>
      <c r="X10" s="70" t="e">
        <f>+X9</f>
        <v>#REF!</v>
      </c>
      <c r="Y10" s="8">
        <v>300</v>
      </c>
      <c r="Z10" s="70" t="e">
        <f t="shared" ref="Z10:Z15" si="2">+Z9</f>
        <v>#REF!</v>
      </c>
      <c r="AA10" s="61">
        <v>0</v>
      </c>
      <c r="AB10" s="67">
        <v>0</v>
      </c>
      <c r="AC10" s="65" t="e">
        <f t="shared" si="1"/>
        <v>#REF!</v>
      </c>
      <c r="AD10" s="65" t="s">
        <v>2145</v>
      </c>
      <c r="AE10" s="8">
        <v>135</v>
      </c>
      <c r="AF10" s="70"/>
      <c r="AG10" s="70"/>
      <c r="AI10">
        <v>85.5</v>
      </c>
      <c r="AJ10" s="66">
        <v>1.1000000000000001</v>
      </c>
      <c r="AK10" s="66">
        <f t="shared" si="0"/>
        <v>94.05</v>
      </c>
    </row>
    <row r="11" spans="1:37" hidden="1" x14ac:dyDescent="0.25">
      <c r="A11" s="84">
        <f t="shared" ref="A11:A35" si="3">(A10+1)</f>
        <v>2</v>
      </c>
      <c r="B11" s="65" t="s">
        <v>765</v>
      </c>
      <c r="C11" s="8">
        <f>AE10</f>
        <v>135</v>
      </c>
      <c r="D11" s="1" t="s">
        <v>760</v>
      </c>
      <c r="E11"/>
      <c r="F11" s="70">
        <v>1</v>
      </c>
      <c r="G11" s="69" t="s">
        <v>761</v>
      </c>
      <c r="H11" s="65" t="s">
        <v>766</v>
      </c>
      <c r="I11" s="8">
        <f>(C18)</f>
        <v>26</v>
      </c>
      <c r="J11" s="2" t="s">
        <v>761</v>
      </c>
      <c r="K11" s="8">
        <f>(F11*I11)</f>
        <v>26</v>
      </c>
      <c r="M11" s="70">
        <v>1</v>
      </c>
      <c r="N11" s="65" t="s">
        <v>761</v>
      </c>
      <c r="O11" s="65" t="s">
        <v>767</v>
      </c>
      <c r="P11" s="70">
        <f>(C64)</f>
        <v>62.5</v>
      </c>
      <c r="Q11" s="65" t="s">
        <v>761</v>
      </c>
      <c r="R11" s="70">
        <f>(M11*P11)</f>
        <v>62.5</v>
      </c>
      <c r="T11" s="80" t="s">
        <v>768</v>
      </c>
      <c r="U11" s="65" t="s">
        <v>769</v>
      </c>
      <c r="V11" s="65" t="s">
        <v>758</v>
      </c>
      <c r="W11" s="65" t="s">
        <v>2146</v>
      </c>
      <c r="X11" s="70" t="e">
        <f>#REF!</f>
        <v>#REF!</v>
      </c>
      <c r="Y11" s="8">
        <v>333.33</v>
      </c>
      <c r="Z11" s="70" t="e">
        <f t="shared" si="2"/>
        <v>#REF!</v>
      </c>
      <c r="AA11" s="80">
        <v>0</v>
      </c>
      <c r="AB11" s="67">
        <v>0</v>
      </c>
      <c r="AC11" s="65" t="e">
        <f t="shared" si="1"/>
        <v>#REF!</v>
      </c>
      <c r="AD11" s="65" t="s">
        <v>770</v>
      </c>
      <c r="AE11" s="8">
        <v>95</v>
      </c>
      <c r="AF11" s="70"/>
      <c r="AG11" s="70"/>
      <c r="AI11">
        <v>80.5</v>
      </c>
      <c r="AJ11" s="66">
        <v>1.1000000000000001</v>
      </c>
      <c r="AK11" s="66">
        <f t="shared" si="0"/>
        <v>88.55</v>
      </c>
    </row>
    <row r="12" spans="1:37" hidden="1" x14ac:dyDescent="0.25">
      <c r="A12" s="84">
        <f t="shared" si="3"/>
        <v>3</v>
      </c>
      <c r="B12" s="65" t="s">
        <v>387</v>
      </c>
      <c r="C12" s="8">
        <f>AE11</f>
        <v>95</v>
      </c>
      <c r="D12" s="1" t="s">
        <v>760</v>
      </c>
      <c r="E12"/>
      <c r="G12" s="69" t="s">
        <v>388</v>
      </c>
      <c r="H12" s="65" t="s">
        <v>389</v>
      </c>
      <c r="I12" s="1" t="s">
        <v>852</v>
      </c>
      <c r="J12" s="2" t="s">
        <v>388</v>
      </c>
      <c r="K12" s="8">
        <v>0</v>
      </c>
      <c r="N12" s="65" t="s">
        <v>388</v>
      </c>
      <c r="O12" s="65" t="s">
        <v>389</v>
      </c>
      <c r="P12" s="65" t="s">
        <v>852</v>
      </c>
      <c r="Q12" s="65" t="s">
        <v>388</v>
      </c>
      <c r="R12" s="70">
        <v>0</v>
      </c>
      <c r="T12" s="80" t="s">
        <v>390</v>
      </c>
      <c r="U12" s="65" t="s">
        <v>1301</v>
      </c>
      <c r="V12" s="65" t="s">
        <v>758</v>
      </c>
      <c r="W12" s="70" t="str">
        <f>W11</f>
        <v>Pallavaram</v>
      </c>
      <c r="X12" s="70" t="e">
        <f>+X11</f>
        <v>#REF!</v>
      </c>
      <c r="Y12" s="8">
        <v>425</v>
      </c>
      <c r="Z12" s="70" t="e">
        <f t="shared" si="2"/>
        <v>#REF!</v>
      </c>
      <c r="AA12" s="80">
        <v>0</v>
      </c>
      <c r="AB12" s="67">
        <v>0</v>
      </c>
      <c r="AC12" s="65" t="e">
        <f t="shared" si="1"/>
        <v>#REF!</v>
      </c>
      <c r="AD12" s="65" t="s">
        <v>1302</v>
      </c>
      <c r="AE12" s="8">
        <v>85</v>
      </c>
      <c r="AF12" s="70"/>
      <c r="AG12" s="70"/>
      <c r="AI12">
        <v>114.5</v>
      </c>
      <c r="AJ12" s="66">
        <v>1.1000000000000001</v>
      </c>
      <c r="AK12" s="66">
        <f t="shared" si="0"/>
        <v>125.95</v>
      </c>
    </row>
    <row r="13" spans="1:37" hidden="1" x14ac:dyDescent="0.25">
      <c r="A13" s="84">
        <f t="shared" si="3"/>
        <v>4</v>
      </c>
      <c r="B13" s="65" t="s">
        <v>1303</v>
      </c>
      <c r="C13" s="8">
        <f>AE12</f>
        <v>85</v>
      </c>
      <c r="D13" s="1" t="s">
        <v>760</v>
      </c>
      <c r="E13"/>
      <c r="I13"/>
      <c r="J13" s="4"/>
      <c r="K13" s="5" t="s">
        <v>1373</v>
      </c>
      <c r="R13" s="68" t="s">
        <v>1373</v>
      </c>
      <c r="T13" s="80" t="s">
        <v>1304</v>
      </c>
      <c r="U13" s="65" t="s">
        <v>1305</v>
      </c>
      <c r="V13" s="65" t="s">
        <v>758</v>
      </c>
      <c r="W13" s="70" t="str">
        <f>W11</f>
        <v>Pallavaram</v>
      </c>
      <c r="X13" s="70" t="e">
        <f>+X12</f>
        <v>#REF!</v>
      </c>
      <c r="Y13" s="8">
        <v>630</v>
      </c>
      <c r="Z13" s="70" t="e">
        <f t="shared" si="2"/>
        <v>#REF!</v>
      </c>
      <c r="AA13" s="80">
        <v>0</v>
      </c>
      <c r="AB13" s="67">
        <v>0</v>
      </c>
      <c r="AC13" s="65" t="e">
        <f t="shared" si="1"/>
        <v>#REF!</v>
      </c>
      <c r="AD13" s="65" t="s">
        <v>1306</v>
      </c>
      <c r="AE13" s="8">
        <v>120</v>
      </c>
      <c r="AF13" s="70"/>
      <c r="AG13" s="70"/>
      <c r="AI13">
        <v>106.5</v>
      </c>
      <c r="AJ13" s="66">
        <v>1.1000000000000001</v>
      </c>
      <c r="AK13" s="66">
        <f t="shared" si="0"/>
        <v>117.15</v>
      </c>
    </row>
    <row r="14" spans="1:37" hidden="1" x14ac:dyDescent="0.25">
      <c r="A14" s="84">
        <f t="shared" si="3"/>
        <v>5</v>
      </c>
      <c r="B14" s="65" t="s">
        <v>1307</v>
      </c>
      <c r="C14" s="8">
        <f>AE13</f>
        <v>120</v>
      </c>
      <c r="D14" s="8">
        <f>AE14</f>
        <v>110</v>
      </c>
      <c r="E14"/>
      <c r="H14" s="65" t="s">
        <v>1308</v>
      </c>
      <c r="I14"/>
      <c r="J14" s="4"/>
      <c r="K14" s="8" t="e">
        <f>SUM(K9:K12)</f>
        <v>#REF!</v>
      </c>
      <c r="N14" s="70" t="e">
        <f>SUM(K9:K12)</f>
        <v>#REF!</v>
      </c>
      <c r="O14" s="65" t="s">
        <v>1308</v>
      </c>
      <c r="R14" s="70" t="e">
        <f>SUM(R9:R12)</f>
        <v>#REF!</v>
      </c>
      <c r="T14" s="80" t="s">
        <v>1710</v>
      </c>
      <c r="U14" s="65" t="s">
        <v>99</v>
      </c>
      <c r="V14" s="65" t="s">
        <v>758</v>
      </c>
      <c r="W14" s="70" t="str">
        <f>W11</f>
        <v>Pallavaram</v>
      </c>
      <c r="X14" s="70" t="e">
        <f>+X13</f>
        <v>#REF!</v>
      </c>
      <c r="Y14" s="8">
        <v>685</v>
      </c>
      <c r="Z14" s="70" t="e">
        <f t="shared" si="2"/>
        <v>#REF!</v>
      </c>
      <c r="AA14" s="80">
        <v>0</v>
      </c>
      <c r="AB14" s="67">
        <v>0</v>
      </c>
      <c r="AC14" s="65" t="e">
        <f t="shared" si="1"/>
        <v>#REF!</v>
      </c>
      <c r="AD14" s="65" t="s">
        <v>100</v>
      </c>
      <c r="AE14" s="8">
        <v>110</v>
      </c>
      <c r="AF14" s="70"/>
      <c r="AG14" s="70"/>
      <c r="AI14">
        <v>116.5</v>
      </c>
      <c r="AJ14" s="66">
        <v>1.1000000000000001</v>
      </c>
      <c r="AK14" s="66">
        <f t="shared" si="0"/>
        <v>128.15</v>
      </c>
    </row>
    <row r="15" spans="1:37" hidden="1" x14ac:dyDescent="0.25">
      <c r="A15" s="84">
        <f t="shared" si="3"/>
        <v>6</v>
      </c>
      <c r="B15" s="65" t="s">
        <v>101</v>
      </c>
      <c r="C15" s="8">
        <f>AE15</f>
        <v>130</v>
      </c>
      <c r="D15" s="1" t="s">
        <v>760</v>
      </c>
      <c r="E15"/>
      <c r="I15"/>
      <c r="J15" s="4"/>
      <c r="K15" s="5" t="s">
        <v>1373</v>
      </c>
      <c r="R15" s="68" t="s">
        <v>1373</v>
      </c>
      <c r="T15" s="80" t="s">
        <v>102</v>
      </c>
      <c r="U15" s="65" t="s">
        <v>103</v>
      </c>
      <c r="V15" s="65" t="s">
        <v>758</v>
      </c>
      <c r="W15" s="70" t="str">
        <f>W11</f>
        <v>Pallavaram</v>
      </c>
      <c r="X15" s="70" t="e">
        <f>+X14</f>
        <v>#REF!</v>
      </c>
      <c r="Y15" s="8">
        <v>490</v>
      </c>
      <c r="Z15" s="70" t="e">
        <f t="shared" si="2"/>
        <v>#REF!</v>
      </c>
      <c r="AA15" s="80">
        <v>0</v>
      </c>
      <c r="AB15" s="67">
        <v>0</v>
      </c>
      <c r="AC15" s="65" t="e">
        <f t="shared" si="1"/>
        <v>#REF!</v>
      </c>
      <c r="AD15" s="65" t="s">
        <v>104</v>
      </c>
      <c r="AE15" s="8">
        <v>130</v>
      </c>
      <c r="AF15" s="70"/>
      <c r="AG15" s="70"/>
      <c r="AI15">
        <v>106.5</v>
      </c>
      <c r="AJ15" s="66">
        <v>1.1000000000000001</v>
      </c>
      <c r="AK15" s="66">
        <f t="shared" si="0"/>
        <v>117.15</v>
      </c>
    </row>
    <row r="16" spans="1:37" hidden="1" x14ac:dyDescent="0.25">
      <c r="A16" s="84">
        <f t="shared" si="3"/>
        <v>7</v>
      </c>
      <c r="B16" s="65" t="s">
        <v>105</v>
      </c>
      <c r="C16" s="8">
        <f>AE19</f>
        <v>150</v>
      </c>
      <c r="D16" s="8">
        <f>AE20</f>
        <v>135</v>
      </c>
      <c r="E16"/>
      <c r="G16" s="69" t="s">
        <v>1910</v>
      </c>
      <c r="H16" s="65" t="s">
        <v>106</v>
      </c>
      <c r="I16"/>
      <c r="J16" s="4"/>
      <c r="K16"/>
      <c r="N16" s="65" t="s">
        <v>1910</v>
      </c>
      <c r="O16" s="65" t="s">
        <v>107</v>
      </c>
      <c r="T16" s="80" t="s">
        <v>108</v>
      </c>
      <c r="U16" s="65" t="s">
        <v>109</v>
      </c>
      <c r="V16" s="65" t="s">
        <v>758</v>
      </c>
      <c r="W16" s="65" t="s">
        <v>2147</v>
      </c>
      <c r="X16" s="70" t="e">
        <f>#REF!</f>
        <v>#REF!</v>
      </c>
      <c r="Y16" s="8">
        <v>110</v>
      </c>
      <c r="Z16" s="70" t="e">
        <f>#REF!</f>
        <v>#REF!</v>
      </c>
      <c r="AA16" s="80">
        <v>0</v>
      </c>
      <c r="AB16" s="67">
        <v>0</v>
      </c>
      <c r="AC16" s="65" t="e">
        <f t="shared" si="1"/>
        <v>#REF!</v>
      </c>
      <c r="AD16" s="65" t="s">
        <v>1900</v>
      </c>
      <c r="AE16" s="8">
        <v>120</v>
      </c>
      <c r="AF16" s="70"/>
      <c r="AG16" s="70"/>
      <c r="AI16">
        <v>106.5</v>
      </c>
      <c r="AJ16" s="66">
        <v>1.1000000000000001</v>
      </c>
      <c r="AK16" s="66">
        <f t="shared" si="0"/>
        <v>117.15</v>
      </c>
    </row>
    <row r="17" spans="1:37" hidden="1" x14ac:dyDescent="0.25">
      <c r="A17" s="84">
        <f t="shared" si="3"/>
        <v>8</v>
      </c>
      <c r="B17" s="65" t="s">
        <v>1901</v>
      </c>
      <c r="C17" s="8">
        <f>AE17</f>
        <v>130</v>
      </c>
      <c r="D17" s="8">
        <f>AE18</f>
        <v>120</v>
      </c>
      <c r="E17"/>
      <c r="H17" s="68" t="s">
        <v>1373</v>
      </c>
      <c r="I17"/>
      <c r="J17" s="4"/>
      <c r="K17"/>
      <c r="O17" s="65" t="s">
        <v>903</v>
      </c>
      <c r="T17" s="80" t="s">
        <v>904</v>
      </c>
      <c r="U17" s="65" t="s">
        <v>905</v>
      </c>
      <c r="V17" s="65" t="s">
        <v>758</v>
      </c>
      <c r="W17" s="65" t="s">
        <v>2148</v>
      </c>
      <c r="X17" s="70" t="e">
        <f>X16</f>
        <v>#REF!</v>
      </c>
      <c r="Y17" s="8">
        <v>110</v>
      </c>
      <c r="Z17" s="70" t="e">
        <f>Z16</f>
        <v>#REF!</v>
      </c>
      <c r="AA17" s="80">
        <v>0</v>
      </c>
      <c r="AB17" s="67">
        <v>0</v>
      </c>
      <c r="AC17" s="65" t="e">
        <f t="shared" si="1"/>
        <v>#REF!</v>
      </c>
      <c r="AD17" s="65" t="s">
        <v>906</v>
      </c>
      <c r="AE17" s="8">
        <v>130</v>
      </c>
      <c r="AF17" s="70"/>
      <c r="AG17" s="70"/>
      <c r="AI17">
        <v>98.5</v>
      </c>
      <c r="AJ17" s="66">
        <v>1.1000000000000001</v>
      </c>
      <c r="AK17" s="66">
        <f t="shared" si="0"/>
        <v>108.35</v>
      </c>
    </row>
    <row r="18" spans="1:37" hidden="1" x14ac:dyDescent="0.25">
      <c r="A18" s="84">
        <f t="shared" si="3"/>
        <v>9</v>
      </c>
      <c r="B18" s="65" t="s">
        <v>907</v>
      </c>
      <c r="C18" s="8">
        <f>AE24</f>
        <v>26</v>
      </c>
      <c r="D18" s="1" t="s">
        <v>908</v>
      </c>
      <c r="E18"/>
      <c r="F18" s="70">
        <v>0.72</v>
      </c>
      <c r="G18" s="69" t="s">
        <v>753</v>
      </c>
      <c r="H18" s="65" t="s">
        <v>754</v>
      </c>
      <c r="I18" s="8">
        <f>(C67)</f>
        <v>3800</v>
      </c>
      <c r="J18" s="2" t="s">
        <v>753</v>
      </c>
      <c r="K18" s="8">
        <f>(F18*I18)</f>
        <v>2736</v>
      </c>
      <c r="O18" s="65" t="s">
        <v>1240</v>
      </c>
      <c r="T18" s="80" t="s">
        <v>1241</v>
      </c>
      <c r="U18" s="65" t="s">
        <v>2149</v>
      </c>
      <c r="V18" s="65" t="s">
        <v>1242</v>
      </c>
      <c r="W18" s="65" t="s">
        <v>2150</v>
      </c>
      <c r="X18" s="70" t="e">
        <f>#REF!</f>
        <v>#REF!</v>
      </c>
      <c r="Y18" s="8">
        <v>1950</v>
      </c>
      <c r="Z18" s="70" t="e">
        <f>#REF!</f>
        <v>#REF!</v>
      </c>
      <c r="AA18" s="80">
        <v>0</v>
      </c>
      <c r="AB18" s="67">
        <v>0</v>
      </c>
      <c r="AC18" s="65" t="e">
        <f t="shared" si="1"/>
        <v>#REF!</v>
      </c>
      <c r="AD18" s="65" t="s">
        <v>1243</v>
      </c>
      <c r="AE18" s="8">
        <v>120</v>
      </c>
      <c r="AF18" s="70"/>
      <c r="AG18" s="70"/>
      <c r="AI18">
        <v>148.5</v>
      </c>
      <c r="AJ18" s="66">
        <v>1.1000000000000001</v>
      </c>
      <c r="AK18" s="66">
        <f t="shared" si="0"/>
        <v>163.35</v>
      </c>
    </row>
    <row r="19" spans="1:37" hidden="1" x14ac:dyDescent="0.25">
      <c r="A19" s="84">
        <f t="shared" si="3"/>
        <v>10</v>
      </c>
      <c r="B19" s="65" t="s">
        <v>1244</v>
      </c>
      <c r="C19" s="8">
        <v>17.600000000000001</v>
      </c>
      <c r="D19" s="1" t="s">
        <v>761</v>
      </c>
      <c r="E19"/>
      <c r="F19" s="70">
        <v>1</v>
      </c>
      <c r="G19" s="69" t="s">
        <v>761</v>
      </c>
      <c r="H19" s="65" t="s">
        <v>762</v>
      </c>
      <c r="I19" s="8" t="e">
        <f>(C78)</f>
        <v>#REF!</v>
      </c>
      <c r="J19" s="2" t="s">
        <v>761</v>
      </c>
      <c r="K19" s="8" t="e">
        <f>(F19*I19)</f>
        <v>#REF!</v>
      </c>
      <c r="O19" s="65" t="s">
        <v>67</v>
      </c>
      <c r="T19" s="80" t="s">
        <v>68</v>
      </c>
      <c r="U19" s="65" t="s">
        <v>69</v>
      </c>
      <c r="V19" s="65" t="s">
        <v>761</v>
      </c>
      <c r="W19" s="70" t="str">
        <f>W18</f>
        <v>Nerkundram</v>
      </c>
      <c r="X19" s="70" t="e">
        <f>#REF!</f>
        <v>#REF!</v>
      </c>
      <c r="Y19" s="8">
        <v>260</v>
      </c>
      <c r="Z19" s="70" t="e">
        <f>#REF!</f>
        <v>#REF!</v>
      </c>
      <c r="AA19" s="80">
        <v>0</v>
      </c>
      <c r="AB19" s="67">
        <v>0</v>
      </c>
      <c r="AC19" s="65" t="e">
        <f t="shared" si="1"/>
        <v>#REF!</v>
      </c>
      <c r="AD19" s="65" t="s">
        <v>70</v>
      </c>
      <c r="AE19" s="8">
        <v>150</v>
      </c>
      <c r="AF19" s="70"/>
      <c r="AG19" s="70"/>
      <c r="AI19">
        <v>126.5</v>
      </c>
      <c r="AJ19" s="66">
        <v>1.1000000000000001</v>
      </c>
      <c r="AK19" s="66">
        <f t="shared" si="0"/>
        <v>139.15</v>
      </c>
    </row>
    <row r="20" spans="1:37" hidden="1" x14ac:dyDescent="0.25">
      <c r="A20" s="84">
        <f t="shared" si="3"/>
        <v>11</v>
      </c>
      <c r="B20" s="65" t="s">
        <v>322</v>
      </c>
      <c r="C20" s="8">
        <v>35.200000000000003</v>
      </c>
      <c r="D20" s="1" t="s">
        <v>761</v>
      </c>
      <c r="E20"/>
      <c r="F20" s="70">
        <v>1</v>
      </c>
      <c r="G20" s="69" t="s">
        <v>761</v>
      </c>
      <c r="H20" s="65" t="s">
        <v>766</v>
      </c>
      <c r="I20" s="8">
        <f>(C18)</f>
        <v>26</v>
      </c>
      <c r="J20" s="2" t="s">
        <v>761</v>
      </c>
      <c r="K20" s="8">
        <f>(F20*I20)</f>
        <v>26</v>
      </c>
      <c r="O20" s="65" t="s">
        <v>915</v>
      </c>
      <c r="T20" s="80" t="s">
        <v>1676</v>
      </c>
      <c r="U20" s="65" t="s">
        <v>1677</v>
      </c>
      <c r="V20" s="65" t="s">
        <v>761</v>
      </c>
      <c r="W20" s="70" t="str">
        <f>W18</f>
        <v>Nerkundram</v>
      </c>
      <c r="X20" s="70" t="e">
        <f>X19</f>
        <v>#REF!</v>
      </c>
      <c r="Y20" s="8">
        <v>280</v>
      </c>
      <c r="Z20" s="70" t="e">
        <f>+Z19</f>
        <v>#REF!</v>
      </c>
      <c r="AA20" s="80">
        <v>0</v>
      </c>
      <c r="AB20" s="67">
        <v>0</v>
      </c>
      <c r="AC20" s="65" t="e">
        <f t="shared" si="1"/>
        <v>#REF!</v>
      </c>
      <c r="AD20" s="65" t="s">
        <v>1678</v>
      </c>
      <c r="AE20" s="8">
        <v>135</v>
      </c>
      <c r="AF20" s="70"/>
      <c r="AG20" s="70"/>
      <c r="AI20">
        <v>116.5</v>
      </c>
      <c r="AJ20" s="66">
        <v>1.1000000000000001</v>
      </c>
      <c r="AK20" s="66">
        <f t="shared" si="0"/>
        <v>128.15</v>
      </c>
    </row>
    <row r="21" spans="1:37" hidden="1" x14ac:dyDescent="0.25">
      <c r="A21" s="84">
        <f t="shared" si="3"/>
        <v>12</v>
      </c>
      <c r="B21" s="65" t="s">
        <v>1921</v>
      </c>
      <c r="C21" s="8">
        <v>35.200000000000003</v>
      </c>
      <c r="D21" s="1" t="s">
        <v>761</v>
      </c>
      <c r="E21"/>
      <c r="G21" s="69" t="s">
        <v>388</v>
      </c>
      <c r="H21" s="65" t="s">
        <v>389</v>
      </c>
      <c r="I21" s="1" t="s">
        <v>852</v>
      </c>
      <c r="J21" s="2" t="s">
        <v>388</v>
      </c>
      <c r="K21" s="8">
        <v>0</v>
      </c>
      <c r="O21" s="68" t="s">
        <v>1373</v>
      </c>
      <c r="T21" s="80" t="s">
        <v>1922</v>
      </c>
      <c r="U21" s="65" t="s">
        <v>1923</v>
      </c>
      <c r="V21" s="65" t="s">
        <v>1242</v>
      </c>
      <c r="W21" s="65" t="s">
        <v>1924</v>
      </c>
      <c r="X21" s="70" t="e">
        <f>#REF!</f>
        <v>#REF!</v>
      </c>
      <c r="Y21" s="8">
        <v>4500</v>
      </c>
      <c r="Z21" s="70">
        <v>0</v>
      </c>
      <c r="AA21" s="80">
        <v>0</v>
      </c>
      <c r="AB21" s="67">
        <v>0</v>
      </c>
      <c r="AC21" s="65">
        <f t="shared" si="1"/>
        <v>4500</v>
      </c>
      <c r="AD21" s="65" t="s">
        <v>1925</v>
      </c>
      <c r="AE21" s="8">
        <v>120</v>
      </c>
      <c r="AF21" s="70"/>
      <c r="AG21" s="70"/>
      <c r="AI21">
        <v>106.5</v>
      </c>
      <c r="AJ21" s="66">
        <v>1.1000000000000001</v>
      </c>
      <c r="AK21" s="66">
        <f t="shared" si="0"/>
        <v>117.15</v>
      </c>
    </row>
    <row r="22" spans="1:37" hidden="1" x14ac:dyDescent="0.25">
      <c r="A22" s="84">
        <f t="shared" si="3"/>
        <v>13</v>
      </c>
      <c r="B22" s="65" t="s">
        <v>1459</v>
      </c>
      <c r="C22" s="8">
        <v>26.45</v>
      </c>
      <c r="D22" s="1" t="s">
        <v>761</v>
      </c>
      <c r="E22"/>
      <c r="I22"/>
      <c r="J22" s="4"/>
      <c r="K22" s="5" t="s">
        <v>1373</v>
      </c>
      <c r="M22" s="70">
        <v>1</v>
      </c>
      <c r="N22" s="65" t="s">
        <v>761</v>
      </c>
      <c r="O22" s="65" t="s">
        <v>1704</v>
      </c>
      <c r="P22" s="70" t="e">
        <f>C78</f>
        <v>#REF!</v>
      </c>
      <c r="Q22" s="65" t="s">
        <v>761</v>
      </c>
      <c r="R22" s="70" t="e">
        <f>(M22*P22)</f>
        <v>#REF!</v>
      </c>
      <c r="T22" s="80" t="s">
        <v>1705</v>
      </c>
      <c r="U22" s="65" t="s">
        <v>1706</v>
      </c>
      <c r="V22" s="65" t="s">
        <v>758</v>
      </c>
      <c r="W22" s="85" t="s">
        <v>2151</v>
      </c>
      <c r="X22" s="70">
        <v>0</v>
      </c>
      <c r="Y22" s="8">
        <v>773</v>
      </c>
      <c r="Z22" s="70">
        <v>0</v>
      </c>
      <c r="AA22" s="80">
        <v>0</v>
      </c>
      <c r="AB22" s="67">
        <v>0</v>
      </c>
      <c r="AC22" s="65">
        <f t="shared" si="1"/>
        <v>773</v>
      </c>
      <c r="AD22" s="65" t="s">
        <v>1707</v>
      </c>
      <c r="AE22" s="8">
        <v>110</v>
      </c>
      <c r="AF22" s="70"/>
      <c r="AG22" s="70"/>
      <c r="AI22">
        <v>106.5</v>
      </c>
      <c r="AJ22" s="66">
        <v>1.1000000000000001</v>
      </c>
      <c r="AK22" s="66">
        <f t="shared" si="0"/>
        <v>117.15</v>
      </c>
    </row>
    <row r="23" spans="1:37" hidden="1" x14ac:dyDescent="0.25">
      <c r="A23" s="84">
        <f t="shared" si="3"/>
        <v>14</v>
      </c>
      <c r="B23" s="65" t="s">
        <v>254</v>
      </c>
      <c r="C23" s="8">
        <v>52.85</v>
      </c>
      <c r="D23" s="1" t="s">
        <v>761</v>
      </c>
      <c r="E23"/>
      <c r="H23" s="65" t="s">
        <v>1308</v>
      </c>
      <c r="I23"/>
      <c r="J23" s="4"/>
      <c r="K23" s="8" t="e">
        <f>SUM(K18:K21)</f>
        <v>#REF!</v>
      </c>
      <c r="M23" s="70">
        <v>1</v>
      </c>
      <c r="N23" s="65" t="s">
        <v>761</v>
      </c>
      <c r="O23" s="65" t="s">
        <v>255</v>
      </c>
      <c r="P23" s="70" t="e">
        <f>C85</f>
        <v>#REF!</v>
      </c>
      <c r="Q23" s="65" t="s">
        <v>761</v>
      </c>
      <c r="R23" s="70" t="e">
        <f>(M23*P23)</f>
        <v>#REF!</v>
      </c>
      <c r="T23" s="80" t="s">
        <v>720</v>
      </c>
      <c r="U23" s="65" t="s">
        <v>721</v>
      </c>
      <c r="V23" s="65" t="s">
        <v>758</v>
      </c>
      <c r="W23" s="85" t="s">
        <v>2151</v>
      </c>
      <c r="X23" s="70" t="e">
        <f>#REF!</f>
        <v>#REF!</v>
      </c>
      <c r="Y23" s="8">
        <v>565</v>
      </c>
      <c r="Z23" s="70" t="e">
        <f>#REF!</f>
        <v>#REF!</v>
      </c>
      <c r="AA23" s="80">
        <v>0</v>
      </c>
      <c r="AB23" s="67">
        <v>0</v>
      </c>
      <c r="AC23" s="65" t="e">
        <f t="shared" si="1"/>
        <v>#REF!</v>
      </c>
      <c r="AD23" s="65" t="s">
        <v>722</v>
      </c>
      <c r="AE23" s="8">
        <v>120</v>
      </c>
      <c r="AF23" s="70"/>
      <c r="AG23" s="70"/>
      <c r="AI23">
        <v>26</v>
      </c>
      <c r="AJ23" s="66">
        <v>1.1000000000000001</v>
      </c>
      <c r="AK23" s="66">
        <f t="shared" si="0"/>
        <v>28.6</v>
      </c>
    </row>
    <row r="24" spans="1:37" hidden="1" x14ac:dyDescent="0.25">
      <c r="A24" s="84">
        <f t="shared" si="3"/>
        <v>15</v>
      </c>
      <c r="B24" s="65" t="s">
        <v>723</v>
      </c>
      <c r="C24" s="8">
        <v>52.85</v>
      </c>
      <c r="D24" s="1" t="s">
        <v>761</v>
      </c>
      <c r="E24"/>
      <c r="I24"/>
      <c r="J24" s="4"/>
      <c r="K24" s="5" t="s">
        <v>1373</v>
      </c>
      <c r="M24" s="70">
        <v>1.5</v>
      </c>
      <c r="N24" s="65" t="s">
        <v>761</v>
      </c>
      <c r="O24" s="65" t="s">
        <v>1546</v>
      </c>
      <c r="P24" s="70">
        <f>C18</f>
        <v>26</v>
      </c>
      <c r="Q24" s="65" t="s">
        <v>761</v>
      </c>
      <c r="R24" s="70">
        <f>(M24*P24)</f>
        <v>39</v>
      </c>
      <c r="T24" s="80" t="s">
        <v>1547</v>
      </c>
      <c r="U24" s="65" t="s">
        <v>3</v>
      </c>
      <c r="V24" s="65" t="s">
        <v>758</v>
      </c>
      <c r="W24" s="65" t="s">
        <v>1548</v>
      </c>
      <c r="X24" s="66">
        <v>0</v>
      </c>
      <c r="Y24" s="8">
        <v>20605</v>
      </c>
      <c r="Z24" s="66">
        <v>0</v>
      </c>
      <c r="AA24" s="61">
        <v>0</v>
      </c>
      <c r="AB24" s="67">
        <v>0</v>
      </c>
      <c r="AC24" s="65">
        <f t="shared" si="1"/>
        <v>20605</v>
      </c>
      <c r="AD24" s="65" t="s">
        <v>1549</v>
      </c>
      <c r="AE24" s="8">
        <v>26</v>
      </c>
      <c r="AF24" s="70"/>
      <c r="AG24" s="70"/>
      <c r="AI24">
        <v>20.7</v>
      </c>
      <c r="AJ24" s="66">
        <v>1.1000000000000001</v>
      </c>
      <c r="AK24" s="66">
        <f t="shared" si="0"/>
        <v>22.77</v>
      </c>
    </row>
    <row r="25" spans="1:37" hidden="1" x14ac:dyDescent="0.25">
      <c r="A25" s="84">
        <f t="shared" si="3"/>
        <v>16</v>
      </c>
      <c r="B25" s="65" t="s">
        <v>1550</v>
      </c>
      <c r="C25" s="8">
        <f>AE25</f>
        <v>20.7</v>
      </c>
      <c r="D25" s="1" t="s">
        <v>761</v>
      </c>
      <c r="E25"/>
      <c r="G25" s="69" t="s">
        <v>1910</v>
      </c>
      <c r="H25" s="65" t="s">
        <v>1156</v>
      </c>
      <c r="I25"/>
      <c r="J25" s="4"/>
      <c r="K25"/>
      <c r="M25" s="70">
        <v>1.5</v>
      </c>
      <c r="N25" s="65" t="s">
        <v>761</v>
      </c>
      <c r="O25" s="65" t="s">
        <v>1157</v>
      </c>
      <c r="P25" s="70">
        <f>C27</f>
        <v>7.8</v>
      </c>
      <c r="Q25" s="65" t="s">
        <v>761</v>
      </c>
      <c r="R25" s="70">
        <f>(M25*P25)</f>
        <v>11.7</v>
      </c>
      <c r="T25" s="80" t="s">
        <v>1158</v>
      </c>
      <c r="U25" s="65" t="s">
        <v>1159</v>
      </c>
      <c r="V25" s="65" t="s">
        <v>758</v>
      </c>
      <c r="W25" s="85" t="s">
        <v>1548</v>
      </c>
      <c r="X25" s="66">
        <v>0</v>
      </c>
      <c r="Y25" s="8">
        <v>23685</v>
      </c>
      <c r="Z25" s="66">
        <v>0</v>
      </c>
      <c r="AA25" s="61">
        <v>0</v>
      </c>
      <c r="AB25" s="67">
        <v>0</v>
      </c>
      <c r="AC25" s="65">
        <f t="shared" si="1"/>
        <v>23685</v>
      </c>
      <c r="AD25" s="65" t="s">
        <v>261</v>
      </c>
      <c r="AE25" s="8">
        <v>20.7</v>
      </c>
      <c r="AF25" s="70"/>
      <c r="AG25" s="70"/>
      <c r="AI25">
        <v>15.6</v>
      </c>
      <c r="AJ25" s="66">
        <v>1.1000000000000001</v>
      </c>
      <c r="AK25" s="66">
        <f t="shared" si="0"/>
        <v>17.16</v>
      </c>
    </row>
    <row r="26" spans="1:37" hidden="1" x14ac:dyDescent="0.25">
      <c r="A26" s="84">
        <f t="shared" si="3"/>
        <v>17</v>
      </c>
      <c r="B26" s="65" t="s">
        <v>934</v>
      </c>
      <c r="C26" s="8">
        <f>+AE28</f>
        <v>8.8000000000000007</v>
      </c>
      <c r="D26" s="1" t="s">
        <v>1735</v>
      </c>
      <c r="E26"/>
      <c r="H26" s="68" t="s">
        <v>1373</v>
      </c>
      <c r="I26"/>
      <c r="J26" s="4"/>
      <c r="K26"/>
      <c r="N26" s="65" t="s">
        <v>388</v>
      </c>
      <c r="O26" s="65" t="s">
        <v>389</v>
      </c>
      <c r="P26" s="65" t="s">
        <v>852</v>
      </c>
      <c r="Q26" s="65" t="s">
        <v>388</v>
      </c>
      <c r="R26" s="70">
        <v>0</v>
      </c>
      <c r="T26" s="80" t="s">
        <v>1736</v>
      </c>
      <c r="U26" s="65" t="s">
        <v>2152</v>
      </c>
      <c r="V26" s="65" t="s">
        <v>758</v>
      </c>
      <c r="W26" s="85" t="s">
        <v>1548</v>
      </c>
      <c r="X26" s="66">
        <v>0</v>
      </c>
      <c r="Y26" s="8">
        <v>65420</v>
      </c>
      <c r="Z26" s="66">
        <v>0</v>
      </c>
      <c r="AA26" s="61">
        <v>0</v>
      </c>
      <c r="AB26" s="67">
        <v>0</v>
      </c>
      <c r="AC26" s="65">
        <f t="shared" si="1"/>
        <v>65420</v>
      </c>
      <c r="AD26" s="65" t="s">
        <v>1280</v>
      </c>
      <c r="AE26" s="8">
        <v>15.6</v>
      </c>
      <c r="AF26" s="70"/>
      <c r="AG26" s="70"/>
      <c r="AI26">
        <v>7.8</v>
      </c>
      <c r="AJ26" s="66">
        <v>1.1000000000000001</v>
      </c>
      <c r="AK26" s="66">
        <f t="shared" si="0"/>
        <v>8.58</v>
      </c>
    </row>
    <row r="27" spans="1:37" hidden="1" x14ac:dyDescent="0.25">
      <c r="A27" s="84">
        <f t="shared" si="3"/>
        <v>18</v>
      </c>
      <c r="B27" s="65" t="s">
        <v>1281</v>
      </c>
      <c r="C27" s="8">
        <f>+AE27</f>
        <v>7.8</v>
      </c>
      <c r="D27" s="1" t="s">
        <v>1735</v>
      </c>
      <c r="E27"/>
      <c r="F27" s="70">
        <v>0.48</v>
      </c>
      <c r="G27" s="69" t="s">
        <v>753</v>
      </c>
      <c r="H27" s="65" t="s">
        <v>754</v>
      </c>
      <c r="I27" s="8">
        <f>(C67)</f>
        <v>3800</v>
      </c>
      <c r="J27" s="2" t="s">
        <v>753</v>
      </c>
      <c r="K27" s="8">
        <f>(F27*I27)</f>
        <v>1824</v>
      </c>
      <c r="R27" s="68" t="s">
        <v>1373</v>
      </c>
      <c r="T27" s="80" t="s">
        <v>1282</v>
      </c>
      <c r="U27" s="65" t="s">
        <v>2153</v>
      </c>
      <c r="V27" s="65" t="s">
        <v>758</v>
      </c>
      <c r="W27" s="85" t="s">
        <v>1548</v>
      </c>
      <c r="X27" s="66">
        <v>0</v>
      </c>
      <c r="Y27" s="8">
        <v>57165</v>
      </c>
      <c r="Z27" s="66">
        <v>0</v>
      </c>
      <c r="AA27" s="61">
        <v>0</v>
      </c>
      <c r="AB27" s="67">
        <v>0</v>
      </c>
      <c r="AC27" s="65">
        <f t="shared" si="1"/>
        <v>57165</v>
      </c>
      <c r="AD27" s="65" t="s">
        <v>1283</v>
      </c>
      <c r="AE27" s="8">
        <v>7.8</v>
      </c>
      <c r="AF27" s="70"/>
      <c r="AG27" s="70"/>
      <c r="AI27">
        <v>8.8000000000000007</v>
      </c>
      <c r="AJ27" s="66">
        <v>1.1000000000000001</v>
      </c>
      <c r="AK27" s="66">
        <f t="shared" si="0"/>
        <v>9.68</v>
      </c>
    </row>
    <row r="28" spans="1:37" hidden="1" x14ac:dyDescent="0.25">
      <c r="A28" s="84">
        <f t="shared" si="3"/>
        <v>19</v>
      </c>
      <c r="B28" s="65" t="s">
        <v>2154</v>
      </c>
      <c r="C28" s="8">
        <v>58.33</v>
      </c>
      <c r="D28" s="1" t="s">
        <v>388</v>
      </c>
      <c r="E28"/>
      <c r="F28" s="70">
        <v>1</v>
      </c>
      <c r="G28" s="69" t="s">
        <v>761</v>
      </c>
      <c r="H28" s="65" t="s">
        <v>762</v>
      </c>
      <c r="I28" s="8" t="e">
        <f>(C78)</f>
        <v>#REF!</v>
      </c>
      <c r="J28" s="2" t="s">
        <v>761</v>
      </c>
      <c r="K28" s="8" t="e">
        <f>(F28*I28)</f>
        <v>#REF!</v>
      </c>
      <c r="O28" s="65" t="s">
        <v>144</v>
      </c>
      <c r="R28" s="70" t="e">
        <f>SUM(R22:R26)</f>
        <v>#REF!</v>
      </c>
      <c r="T28" s="80" t="s">
        <v>776</v>
      </c>
      <c r="U28" s="65" t="s">
        <v>2155</v>
      </c>
      <c r="V28" s="65" t="s">
        <v>758</v>
      </c>
      <c r="W28" s="85" t="s">
        <v>1548</v>
      </c>
      <c r="X28" s="66">
        <v>0</v>
      </c>
      <c r="Y28" s="8">
        <v>63870</v>
      </c>
      <c r="Z28" s="66">
        <v>0</v>
      </c>
      <c r="AA28" s="61">
        <v>0</v>
      </c>
      <c r="AB28" s="67">
        <v>0</v>
      </c>
      <c r="AC28" s="65">
        <f t="shared" si="1"/>
        <v>63870</v>
      </c>
      <c r="AD28" s="65" t="s">
        <v>1929</v>
      </c>
      <c r="AE28" s="8">
        <v>8.8000000000000007</v>
      </c>
      <c r="AF28" s="70"/>
      <c r="AG28" s="70"/>
      <c r="AI28">
        <v>25</v>
      </c>
      <c r="AJ28" s="66">
        <v>1.1000000000000001</v>
      </c>
      <c r="AK28" s="66">
        <f t="shared" si="0"/>
        <v>27.5</v>
      </c>
    </row>
    <row r="29" spans="1:37" hidden="1" x14ac:dyDescent="0.25">
      <c r="A29" s="84">
        <f t="shared" si="3"/>
        <v>20</v>
      </c>
      <c r="B29" s="65" t="s">
        <v>668</v>
      </c>
      <c r="C29" s="8">
        <f>AE23</f>
        <v>120</v>
      </c>
      <c r="D29" s="1" t="s">
        <v>669</v>
      </c>
      <c r="E29"/>
      <c r="F29" s="70">
        <v>1</v>
      </c>
      <c r="G29" s="69" t="s">
        <v>761</v>
      </c>
      <c r="H29" s="65" t="s">
        <v>766</v>
      </c>
      <c r="I29" s="8">
        <f>(C18)</f>
        <v>26</v>
      </c>
      <c r="J29" s="2" t="s">
        <v>761</v>
      </c>
      <c r="K29" s="8">
        <f>(F29*I29)</f>
        <v>26</v>
      </c>
      <c r="R29" s="68" t="s">
        <v>1373</v>
      </c>
      <c r="T29" s="80" t="s">
        <v>670</v>
      </c>
      <c r="U29" s="65" t="s">
        <v>671</v>
      </c>
      <c r="V29" s="65" t="s">
        <v>1242</v>
      </c>
      <c r="W29" s="70" t="str">
        <f>W18</f>
        <v>Nerkundram</v>
      </c>
      <c r="X29" s="70" t="e">
        <f>X18</f>
        <v>#REF!</v>
      </c>
      <c r="Y29" s="8">
        <v>1470</v>
      </c>
      <c r="Z29" s="70" t="e">
        <f>Z18</f>
        <v>#REF!</v>
      </c>
      <c r="AA29" s="61">
        <v>0</v>
      </c>
      <c r="AB29" s="67">
        <v>0</v>
      </c>
      <c r="AC29" s="65" t="e">
        <f t="shared" si="1"/>
        <v>#REF!</v>
      </c>
      <c r="AD29" s="65" t="s">
        <v>2156</v>
      </c>
      <c r="AE29" s="8">
        <v>25</v>
      </c>
      <c r="AF29" s="70"/>
      <c r="AG29" s="70"/>
      <c r="AI29">
        <v>342</v>
      </c>
      <c r="AJ29" s="66">
        <v>1.1000000000000001</v>
      </c>
      <c r="AK29" s="66">
        <f t="shared" si="0"/>
        <v>376.2</v>
      </c>
    </row>
    <row r="30" spans="1:37" hidden="1" x14ac:dyDescent="0.25">
      <c r="A30" s="84">
        <f t="shared" si="3"/>
        <v>21</v>
      </c>
      <c r="B30" s="65" t="s">
        <v>672</v>
      </c>
      <c r="C30" s="8">
        <f>AE33</f>
        <v>3035</v>
      </c>
      <c r="D30" s="8">
        <f>AE31</f>
        <v>287</v>
      </c>
      <c r="E30"/>
      <c r="G30" s="69" t="s">
        <v>388</v>
      </c>
      <c r="H30" s="65" t="s">
        <v>389</v>
      </c>
      <c r="I30" s="1" t="s">
        <v>852</v>
      </c>
      <c r="J30" s="2" t="s">
        <v>388</v>
      </c>
      <c r="K30" s="8">
        <v>0</v>
      </c>
      <c r="O30" s="65" t="s">
        <v>673</v>
      </c>
      <c r="R30" s="70" t="e">
        <f>(R28/1.5)</f>
        <v>#REF!</v>
      </c>
      <c r="T30" s="80" t="s">
        <v>1845</v>
      </c>
      <c r="U30" s="65" t="s">
        <v>17</v>
      </c>
      <c r="V30" s="65" t="s">
        <v>1242</v>
      </c>
      <c r="W30" s="85" t="s">
        <v>1548</v>
      </c>
      <c r="X30" s="70">
        <v>0</v>
      </c>
      <c r="Y30" s="8">
        <v>8240</v>
      </c>
      <c r="Z30" s="70">
        <v>0</v>
      </c>
      <c r="AA30" s="80">
        <v>0</v>
      </c>
      <c r="AB30" s="67">
        <v>0</v>
      </c>
      <c r="AC30" s="65">
        <f t="shared" si="1"/>
        <v>8240</v>
      </c>
      <c r="AD30" s="65" t="s">
        <v>2157</v>
      </c>
      <c r="AE30" s="8">
        <v>342</v>
      </c>
      <c r="AF30" s="70"/>
      <c r="AG30" s="70"/>
      <c r="AI30">
        <v>287</v>
      </c>
      <c r="AJ30" s="66">
        <v>1.1000000000000001</v>
      </c>
      <c r="AK30" s="66">
        <f t="shared" si="0"/>
        <v>315.7</v>
      </c>
    </row>
    <row r="31" spans="1:37" hidden="1" x14ac:dyDescent="0.25">
      <c r="A31" s="84">
        <f t="shared" si="3"/>
        <v>22</v>
      </c>
      <c r="B31" s="65" t="s">
        <v>18</v>
      </c>
      <c r="C31" s="8">
        <f>AE30</f>
        <v>342</v>
      </c>
      <c r="D31" s="8">
        <f>AE32</f>
        <v>320</v>
      </c>
      <c r="E31"/>
      <c r="I31"/>
      <c r="J31" s="4"/>
      <c r="K31" s="5" t="s">
        <v>1373</v>
      </c>
      <c r="O31" s="65" t="s">
        <v>218</v>
      </c>
      <c r="R31" s="68" t="s">
        <v>1747</v>
      </c>
      <c r="T31" s="80" t="s">
        <v>19</v>
      </c>
      <c r="U31" s="65" t="s">
        <v>20</v>
      </c>
      <c r="V31" s="65" t="s">
        <v>753</v>
      </c>
      <c r="W31" s="65" t="s">
        <v>1548</v>
      </c>
      <c r="X31" s="70">
        <v>0</v>
      </c>
      <c r="Y31" s="8">
        <v>3800</v>
      </c>
      <c r="Z31" s="70">
        <v>0</v>
      </c>
      <c r="AA31" s="80">
        <v>0</v>
      </c>
      <c r="AB31" s="67">
        <v>0</v>
      </c>
      <c r="AC31" s="65">
        <v>3800</v>
      </c>
      <c r="AD31" s="65" t="s">
        <v>2158</v>
      </c>
      <c r="AE31" s="8">
        <v>287</v>
      </c>
      <c r="AF31" s="70"/>
      <c r="AG31" s="70"/>
      <c r="AI31">
        <v>320</v>
      </c>
      <c r="AJ31" s="66">
        <v>1.1000000000000001</v>
      </c>
      <c r="AK31" s="66">
        <f t="shared" si="0"/>
        <v>352</v>
      </c>
    </row>
    <row r="32" spans="1:37" hidden="1" x14ac:dyDescent="0.25">
      <c r="A32" s="84">
        <f t="shared" si="3"/>
        <v>23</v>
      </c>
      <c r="B32" s="65" t="s">
        <v>1551</v>
      </c>
      <c r="C32" s="8">
        <v>2.5</v>
      </c>
      <c r="D32" s="8">
        <f>AE34</f>
        <v>267</v>
      </c>
      <c r="E32"/>
      <c r="H32" s="65" t="s">
        <v>1308</v>
      </c>
      <c r="I32"/>
      <c r="J32" s="4"/>
      <c r="K32" s="8" t="e">
        <f>SUM(K27:K30)</f>
        <v>#REF!</v>
      </c>
      <c r="T32" s="80" t="s">
        <v>1552</v>
      </c>
      <c r="U32" s="65" t="s">
        <v>1553</v>
      </c>
      <c r="V32" s="65" t="s">
        <v>753</v>
      </c>
      <c r="W32" s="65" t="s">
        <v>1924</v>
      </c>
      <c r="X32" s="70">
        <v>0</v>
      </c>
      <c r="Y32" s="8">
        <v>28000</v>
      </c>
      <c r="Z32" s="70">
        <v>0</v>
      </c>
      <c r="AA32" s="80">
        <v>0</v>
      </c>
      <c r="AB32" s="67">
        <v>0</v>
      </c>
      <c r="AC32" s="65">
        <f t="shared" ref="AC32:AC38" si="4">SUM(Y32+Z32+AA32+AB32)</f>
        <v>28000</v>
      </c>
      <c r="AD32" s="65" t="s">
        <v>2159</v>
      </c>
      <c r="AE32" s="8">
        <v>320</v>
      </c>
      <c r="AF32" s="70"/>
      <c r="AG32" s="70"/>
      <c r="AI32">
        <v>3035</v>
      </c>
      <c r="AJ32" s="66">
        <v>1.1000000000000001</v>
      </c>
      <c r="AK32" s="66">
        <f t="shared" si="0"/>
        <v>3338.5</v>
      </c>
    </row>
    <row r="33" spans="1:37" hidden="1" x14ac:dyDescent="0.25">
      <c r="A33" s="84">
        <f t="shared" si="3"/>
        <v>24</v>
      </c>
      <c r="B33" s="65" t="s">
        <v>383</v>
      </c>
      <c r="C33" s="8">
        <v>3.64</v>
      </c>
      <c r="D33" s="8">
        <f>AE35</f>
        <v>240</v>
      </c>
      <c r="E33"/>
      <c r="I33"/>
      <c r="J33" s="4"/>
      <c r="K33" s="5" t="s">
        <v>1373</v>
      </c>
      <c r="T33" s="86" t="s">
        <v>384</v>
      </c>
      <c r="U33" s="65" t="s">
        <v>1218</v>
      </c>
      <c r="V33" s="65" t="s">
        <v>753</v>
      </c>
      <c r="W33" s="65" t="s">
        <v>1924</v>
      </c>
      <c r="X33" s="70">
        <v>0</v>
      </c>
      <c r="Y33" s="8">
        <v>26500</v>
      </c>
      <c r="Z33" s="70">
        <v>0</v>
      </c>
      <c r="AA33" s="80">
        <v>0</v>
      </c>
      <c r="AB33" s="67">
        <v>0</v>
      </c>
      <c r="AC33" s="65">
        <f t="shared" si="4"/>
        <v>26500</v>
      </c>
      <c r="AD33" s="65" t="s">
        <v>2160</v>
      </c>
      <c r="AE33" s="8">
        <v>3035</v>
      </c>
      <c r="AF33" s="70"/>
      <c r="AG33" s="70"/>
      <c r="AI33">
        <v>267</v>
      </c>
      <c r="AJ33" s="66">
        <v>1.1000000000000001</v>
      </c>
      <c r="AK33" s="66">
        <f t="shared" si="0"/>
        <v>293.7</v>
      </c>
    </row>
    <row r="34" spans="1:37" hidden="1" x14ac:dyDescent="0.25">
      <c r="A34" s="84">
        <f t="shared" si="3"/>
        <v>25</v>
      </c>
      <c r="B34" s="65" t="s">
        <v>1219</v>
      </c>
      <c r="C34" s="8">
        <v>30000</v>
      </c>
      <c r="D34" s="8">
        <v>30000</v>
      </c>
      <c r="E34"/>
      <c r="G34" s="69" t="s">
        <v>1910</v>
      </c>
      <c r="H34" s="65" t="s">
        <v>1126</v>
      </c>
      <c r="I34"/>
      <c r="J34" s="4"/>
      <c r="K34"/>
      <c r="T34" s="86" t="s">
        <v>1220</v>
      </c>
      <c r="U34" s="65" t="s">
        <v>1221</v>
      </c>
      <c r="V34" s="65" t="s">
        <v>1242</v>
      </c>
      <c r="W34" s="70" t="str">
        <f>W18</f>
        <v>Nerkundram</v>
      </c>
      <c r="X34" s="70" t="e">
        <f>X18</f>
        <v>#REF!</v>
      </c>
      <c r="Y34" s="8">
        <f>Y29</f>
        <v>1470</v>
      </c>
      <c r="Z34" s="70" t="e">
        <f>Z29</f>
        <v>#REF!</v>
      </c>
      <c r="AA34" s="80">
        <v>0</v>
      </c>
      <c r="AB34" s="67">
        <v>0</v>
      </c>
      <c r="AC34" s="65" t="e">
        <f t="shared" si="4"/>
        <v>#REF!</v>
      </c>
      <c r="AD34" s="65" t="s">
        <v>2161</v>
      </c>
      <c r="AE34" s="8">
        <v>267</v>
      </c>
      <c r="AF34" s="70"/>
      <c r="AG34" s="70"/>
      <c r="AI34">
        <v>240</v>
      </c>
      <c r="AJ34" s="66">
        <v>1.1000000000000001</v>
      </c>
      <c r="AK34" s="66">
        <f t="shared" si="0"/>
        <v>264</v>
      </c>
    </row>
    <row r="35" spans="1:37" hidden="1" x14ac:dyDescent="0.25">
      <c r="A35" s="84">
        <f t="shared" si="3"/>
        <v>26</v>
      </c>
      <c r="B35" s="65" t="s">
        <v>2162</v>
      </c>
      <c r="C35" s="8">
        <f>AC38</f>
        <v>169</v>
      </c>
      <c r="D35"/>
      <c r="E35"/>
      <c r="F35" s="70">
        <v>0.36</v>
      </c>
      <c r="G35" s="69" t="s">
        <v>753</v>
      </c>
      <c r="H35" s="65" t="s">
        <v>754</v>
      </c>
      <c r="I35" s="8">
        <f>C67</f>
        <v>3800</v>
      </c>
      <c r="J35" s="2" t="s">
        <v>753</v>
      </c>
      <c r="K35" s="8">
        <f>(F35*I35)</f>
        <v>1368</v>
      </c>
      <c r="T35" s="80" t="s">
        <v>1222</v>
      </c>
      <c r="U35" s="65" t="s">
        <v>347</v>
      </c>
      <c r="V35" s="65" t="s">
        <v>758</v>
      </c>
      <c r="W35" s="65" t="str">
        <f>W11</f>
        <v>Pallavaram</v>
      </c>
      <c r="X35" s="70">
        <v>18</v>
      </c>
      <c r="Y35" s="87">
        <v>278</v>
      </c>
      <c r="Z35" s="70" t="e">
        <f>Z11</f>
        <v>#REF!</v>
      </c>
      <c r="AA35" s="80">
        <v>0</v>
      </c>
      <c r="AB35" s="67">
        <v>0</v>
      </c>
      <c r="AC35" s="65" t="e">
        <f t="shared" si="4"/>
        <v>#REF!</v>
      </c>
      <c r="AD35" s="65" t="s">
        <v>2163</v>
      </c>
      <c r="AE35" s="8">
        <v>240</v>
      </c>
      <c r="AF35" s="70"/>
      <c r="AG35" s="70"/>
      <c r="AI35">
        <v>37.299999999999997</v>
      </c>
      <c r="AJ35" s="66">
        <v>1.1000000000000001</v>
      </c>
      <c r="AK35" s="66">
        <f t="shared" si="0"/>
        <v>41.03</v>
      </c>
    </row>
    <row r="36" spans="1:37" hidden="1" x14ac:dyDescent="0.25">
      <c r="B36" s="65" t="s">
        <v>652</v>
      </c>
      <c r="C36" s="8">
        <v>2.6</v>
      </c>
      <c r="D36"/>
      <c r="E36"/>
      <c r="F36" s="70">
        <v>1</v>
      </c>
      <c r="G36" s="69" t="s">
        <v>761</v>
      </c>
      <c r="H36" s="65" t="s">
        <v>762</v>
      </c>
      <c r="I36" s="8" t="e">
        <f>C78</f>
        <v>#REF!</v>
      </c>
      <c r="J36" s="2" t="s">
        <v>761</v>
      </c>
      <c r="K36" s="8" t="e">
        <f>(F36*I36)</f>
        <v>#REF!</v>
      </c>
      <c r="T36" s="80" t="s">
        <v>193</v>
      </c>
      <c r="U36" s="65" t="s">
        <v>346</v>
      </c>
      <c r="V36" s="65" t="s">
        <v>758</v>
      </c>
      <c r="W36" s="65" t="str">
        <f>W12</f>
        <v>Pallavaram</v>
      </c>
      <c r="X36" s="70">
        <v>18</v>
      </c>
      <c r="Y36" s="87">
        <v>334.5</v>
      </c>
      <c r="Z36" s="70" t="e">
        <f>Z12</f>
        <v>#REF!</v>
      </c>
      <c r="AA36" s="80">
        <v>0</v>
      </c>
      <c r="AB36" s="67">
        <v>0</v>
      </c>
      <c r="AC36" s="65" t="e">
        <f t="shared" si="4"/>
        <v>#REF!</v>
      </c>
      <c r="AD36" s="65" t="s">
        <v>2164</v>
      </c>
      <c r="AE36" s="6">
        <v>37.299999999999997</v>
      </c>
      <c r="AF36" s="71"/>
      <c r="AG36" s="71"/>
      <c r="AI36">
        <v>95.5</v>
      </c>
      <c r="AJ36" s="66">
        <v>1.1000000000000001</v>
      </c>
      <c r="AK36" s="66">
        <f t="shared" si="0"/>
        <v>105.05</v>
      </c>
    </row>
    <row r="37" spans="1:37" hidden="1" x14ac:dyDescent="0.25">
      <c r="C37"/>
      <c r="D37"/>
      <c r="E37"/>
      <c r="F37" s="70">
        <v>1</v>
      </c>
      <c r="G37" s="69" t="s">
        <v>761</v>
      </c>
      <c r="H37" s="65" t="s">
        <v>766</v>
      </c>
      <c r="I37" s="8">
        <f>C18</f>
        <v>26</v>
      </c>
      <c r="J37" s="2" t="s">
        <v>761</v>
      </c>
      <c r="K37" s="8">
        <f>(F37*I37)</f>
        <v>26</v>
      </c>
      <c r="T37" s="80" t="s">
        <v>1454</v>
      </c>
      <c r="U37" s="65" t="s">
        <v>362</v>
      </c>
      <c r="V37" s="65" t="s">
        <v>758</v>
      </c>
      <c r="W37" s="65" t="str">
        <f>W13</f>
        <v>Pallavaram</v>
      </c>
      <c r="X37" s="70">
        <v>18</v>
      </c>
      <c r="Y37" s="87">
        <v>278.5</v>
      </c>
      <c r="Z37" s="70" t="e">
        <f>Z13</f>
        <v>#REF!</v>
      </c>
      <c r="AA37" s="80">
        <v>0</v>
      </c>
      <c r="AB37" s="67">
        <v>0</v>
      </c>
      <c r="AC37" s="65" t="e">
        <f t="shared" si="4"/>
        <v>#REF!</v>
      </c>
      <c r="AD37" s="65" t="s">
        <v>2165</v>
      </c>
      <c r="AE37" s="8">
        <v>120</v>
      </c>
      <c r="AF37" s="70"/>
      <c r="AG37" s="70"/>
    </row>
    <row r="38" spans="1:37" hidden="1" x14ac:dyDescent="0.25">
      <c r="A38" s="84">
        <f>(A35+1)</f>
        <v>27</v>
      </c>
      <c r="B38" s="65" t="s">
        <v>1455</v>
      </c>
      <c r="C38" s="8">
        <v>40</v>
      </c>
      <c r="D38" s="1" t="s">
        <v>760</v>
      </c>
      <c r="E38"/>
      <c r="G38" s="69" t="s">
        <v>388</v>
      </c>
      <c r="H38" s="65" t="s">
        <v>389</v>
      </c>
      <c r="I38" s="1" t="s">
        <v>852</v>
      </c>
      <c r="J38" s="2" t="s">
        <v>388</v>
      </c>
      <c r="K38" s="8">
        <v>0</v>
      </c>
      <c r="T38" s="80" t="s">
        <v>181</v>
      </c>
      <c r="U38" s="65" t="s">
        <v>182</v>
      </c>
      <c r="V38" s="65" t="s">
        <v>758</v>
      </c>
      <c r="W38" s="65" t="s">
        <v>2166</v>
      </c>
      <c r="X38" s="70">
        <v>20</v>
      </c>
      <c r="Y38" s="6">
        <v>83</v>
      </c>
      <c r="Z38" s="70">
        <v>86</v>
      </c>
      <c r="AA38" s="80">
        <v>0</v>
      </c>
      <c r="AB38" s="67">
        <v>0</v>
      </c>
      <c r="AC38" s="65">
        <f t="shared" si="4"/>
        <v>169</v>
      </c>
      <c r="AD38" s="65" t="s">
        <v>852</v>
      </c>
      <c r="AE38" s="6"/>
      <c r="AG38" s="65" t="s">
        <v>1918</v>
      </c>
    </row>
    <row r="39" spans="1:37" hidden="1" x14ac:dyDescent="0.25">
      <c r="A39" s="84">
        <f t="shared" ref="A39:A58" si="5">(A38+1)</f>
        <v>28</v>
      </c>
      <c r="B39" s="65" t="s">
        <v>183</v>
      </c>
      <c r="C39" s="8">
        <v>41</v>
      </c>
      <c r="D39" s="8">
        <v>500</v>
      </c>
      <c r="E39"/>
      <c r="I39"/>
      <c r="J39" s="4"/>
      <c r="K39" s="5" t="s">
        <v>1373</v>
      </c>
      <c r="T39" s="61"/>
      <c r="AA39" s="61"/>
      <c r="AG39" s="65" t="s">
        <v>1918</v>
      </c>
    </row>
    <row r="40" spans="1:37" hidden="1" x14ac:dyDescent="0.25">
      <c r="A40" s="84">
        <f t="shared" si="5"/>
        <v>29</v>
      </c>
      <c r="B40" s="65" t="s">
        <v>885</v>
      </c>
      <c r="C40" s="8">
        <v>28</v>
      </c>
      <c r="D40" s="8">
        <f>95+95*0.11</f>
        <v>105.45</v>
      </c>
      <c r="E40"/>
      <c r="H40" s="65" t="s">
        <v>1308</v>
      </c>
      <c r="I40"/>
      <c r="J40" s="4"/>
      <c r="K40" s="8" t="e">
        <f>SUM(K35:K38)</f>
        <v>#REF!</v>
      </c>
      <c r="T40" s="68" t="s">
        <v>1373</v>
      </c>
      <c r="U40" s="68" t="s">
        <v>1373</v>
      </c>
      <c r="V40" s="68" t="s">
        <v>1373</v>
      </c>
      <c r="W40" s="68" t="s">
        <v>1373</v>
      </c>
      <c r="X40" s="68" t="s">
        <v>1373</v>
      </c>
      <c r="Y40" s="68" t="s">
        <v>1373</v>
      </c>
      <c r="Z40" s="68" t="s">
        <v>1373</v>
      </c>
      <c r="AA40" s="68" t="s">
        <v>1373</v>
      </c>
      <c r="AB40" s="68" t="s">
        <v>1373</v>
      </c>
      <c r="AC40" s="68" t="s">
        <v>1373</v>
      </c>
      <c r="AD40" s="68" t="s">
        <v>1373</v>
      </c>
      <c r="AE40" s="68" t="s">
        <v>1373</v>
      </c>
      <c r="AF40" s="68"/>
      <c r="AG40" s="65" t="s">
        <v>1918</v>
      </c>
    </row>
    <row r="41" spans="1:37" ht="47.25" hidden="1" customHeight="1" x14ac:dyDescent="0.25">
      <c r="A41" s="84">
        <f t="shared" si="5"/>
        <v>30</v>
      </c>
      <c r="B41" s="65" t="s">
        <v>1523</v>
      </c>
      <c r="C41" s="8">
        <f>AE22</f>
        <v>110</v>
      </c>
      <c r="D41" s="1" t="s">
        <v>669</v>
      </c>
      <c r="E41"/>
      <c r="I41"/>
      <c r="J41" s="4"/>
      <c r="K41" s="5" t="s">
        <v>1373</v>
      </c>
      <c r="U41" s="88"/>
      <c r="Y41" s="65" t="s">
        <v>852</v>
      </c>
      <c r="AG41" s="65" t="s">
        <v>1918</v>
      </c>
    </row>
    <row r="42" spans="1:37" hidden="1" x14ac:dyDescent="0.25">
      <c r="A42" s="84">
        <f t="shared" si="5"/>
        <v>31</v>
      </c>
      <c r="B42" s="65" t="s">
        <v>1524</v>
      </c>
      <c r="C42" s="8">
        <v>1.75</v>
      </c>
      <c r="D42" s="1" t="s">
        <v>1525</v>
      </c>
      <c r="E42"/>
      <c r="G42" s="69" t="s">
        <v>1910</v>
      </c>
      <c r="H42" s="65" t="s">
        <v>1409</v>
      </c>
      <c r="I42"/>
      <c r="J42" s="4"/>
      <c r="K42"/>
      <c r="U42" s="66" t="s">
        <v>1300</v>
      </c>
      <c r="AG42" s="65" t="s">
        <v>1918</v>
      </c>
    </row>
    <row r="43" spans="1:37" hidden="1" x14ac:dyDescent="0.25">
      <c r="A43" s="84">
        <f t="shared" si="5"/>
        <v>32</v>
      </c>
      <c r="B43" s="65" t="s">
        <v>1410</v>
      </c>
      <c r="C43" s="8">
        <v>2.2000000000000002</v>
      </c>
      <c r="D43" s="1" t="s">
        <v>669</v>
      </c>
      <c r="E43"/>
      <c r="H43" s="68" t="s">
        <v>1373</v>
      </c>
      <c r="I43"/>
      <c r="J43" s="4"/>
      <c r="K43"/>
      <c r="AG43" s="65" t="s">
        <v>1918</v>
      </c>
    </row>
    <row r="44" spans="1:37" hidden="1" x14ac:dyDescent="0.25">
      <c r="A44" s="84">
        <f t="shared" si="5"/>
        <v>33</v>
      </c>
      <c r="B44" s="65" t="s">
        <v>230</v>
      </c>
      <c r="C44" s="8">
        <v>2.2000000000000002</v>
      </c>
      <c r="D44" s="1" t="s">
        <v>669</v>
      </c>
      <c r="E44"/>
      <c r="F44" s="89">
        <v>0.28799999999999998</v>
      </c>
      <c r="G44" s="69" t="s">
        <v>753</v>
      </c>
      <c r="H44" s="65" t="s">
        <v>754</v>
      </c>
      <c r="I44" s="8">
        <f>(C67)</f>
        <v>3800</v>
      </c>
      <c r="J44" s="2" t="s">
        <v>753</v>
      </c>
      <c r="K44" s="8">
        <f>(F44*I44)</f>
        <v>1094.4000000000001</v>
      </c>
      <c r="AG44" s="65" t="s">
        <v>1918</v>
      </c>
    </row>
    <row r="45" spans="1:37" hidden="1" x14ac:dyDescent="0.25">
      <c r="A45" s="84">
        <f t="shared" si="5"/>
        <v>34</v>
      </c>
      <c r="B45" s="65" t="s">
        <v>1635</v>
      </c>
      <c r="C45" s="8">
        <v>2.7</v>
      </c>
      <c r="D45" s="1" t="s">
        <v>669</v>
      </c>
      <c r="E45"/>
      <c r="F45" s="70">
        <v>1</v>
      </c>
      <c r="G45" s="69" t="s">
        <v>761</v>
      </c>
      <c r="H45" s="65" t="s">
        <v>762</v>
      </c>
      <c r="I45" s="8" t="e">
        <f>(C78)</f>
        <v>#REF!</v>
      </c>
      <c r="J45" s="2" t="s">
        <v>761</v>
      </c>
      <c r="K45" s="8" t="e">
        <f>(F45*I45)</f>
        <v>#REF!</v>
      </c>
      <c r="AG45" s="65" t="s">
        <v>1918</v>
      </c>
    </row>
    <row r="46" spans="1:37" hidden="1" x14ac:dyDescent="0.25">
      <c r="A46" s="84">
        <f t="shared" si="5"/>
        <v>35</v>
      </c>
      <c r="B46" s="65" t="s">
        <v>72</v>
      </c>
      <c r="C46" s="8">
        <v>3.2</v>
      </c>
      <c r="D46" s="1" t="s">
        <v>669</v>
      </c>
      <c r="E46"/>
      <c r="F46" s="70">
        <v>1</v>
      </c>
      <c r="G46" s="69" t="s">
        <v>761</v>
      </c>
      <c r="H46" s="65" t="s">
        <v>766</v>
      </c>
      <c r="I46" s="8">
        <f>(C18)</f>
        <v>26</v>
      </c>
      <c r="J46" s="2" t="s">
        <v>761</v>
      </c>
      <c r="K46" s="8">
        <f>(F46*I46)</f>
        <v>26</v>
      </c>
      <c r="W46" s="65" t="s">
        <v>1443</v>
      </c>
      <c r="AA46" s="65" t="s">
        <v>73</v>
      </c>
      <c r="AE46" s="66" t="s">
        <v>1970</v>
      </c>
      <c r="AG46" s="65" t="s">
        <v>1918</v>
      </c>
    </row>
    <row r="47" spans="1:37" hidden="1" x14ac:dyDescent="0.25">
      <c r="A47" s="84">
        <f t="shared" si="5"/>
        <v>36</v>
      </c>
      <c r="B47" s="65" t="s">
        <v>74</v>
      </c>
      <c r="C47" s="8">
        <v>4.2</v>
      </c>
      <c r="D47" s="1" t="s">
        <v>669</v>
      </c>
      <c r="E47"/>
      <c r="G47" s="69" t="s">
        <v>388</v>
      </c>
      <c r="H47" s="65" t="s">
        <v>389</v>
      </c>
      <c r="I47" s="1" t="s">
        <v>852</v>
      </c>
      <c r="J47" s="2" t="s">
        <v>388</v>
      </c>
      <c r="K47" s="8">
        <v>0</v>
      </c>
      <c r="N47" s="65" t="s">
        <v>1910</v>
      </c>
      <c r="O47" s="65" t="s">
        <v>1087</v>
      </c>
      <c r="AG47" s="65" t="s">
        <v>1918</v>
      </c>
    </row>
    <row r="48" spans="1:37" hidden="1" x14ac:dyDescent="0.25">
      <c r="A48" s="84">
        <f t="shared" si="5"/>
        <v>37</v>
      </c>
      <c r="B48" s="65" t="s">
        <v>1088</v>
      </c>
      <c r="C48" s="8">
        <v>5.35</v>
      </c>
      <c r="D48" s="8">
        <v>10.65</v>
      </c>
      <c r="E48"/>
      <c r="I48"/>
      <c r="J48" s="4"/>
      <c r="K48" s="5" t="s">
        <v>1373</v>
      </c>
      <c r="O48" s="65" t="s">
        <v>559</v>
      </c>
      <c r="AG48" s="65" t="s">
        <v>1918</v>
      </c>
    </row>
    <row r="49" spans="1:33" hidden="1" x14ac:dyDescent="0.25">
      <c r="A49" s="84">
        <f t="shared" si="5"/>
        <v>38</v>
      </c>
      <c r="B49" s="65" t="s">
        <v>1482</v>
      </c>
      <c r="C49" s="8">
        <v>5.85</v>
      </c>
      <c r="D49" s="8">
        <v>7.45</v>
      </c>
      <c r="E49"/>
      <c r="H49" s="65" t="s">
        <v>1308</v>
      </c>
      <c r="I49"/>
      <c r="J49" s="4"/>
      <c r="K49" s="8" t="e">
        <f>SUM(K44:K47)</f>
        <v>#REF!</v>
      </c>
      <c r="O49" s="68" t="s">
        <v>1373</v>
      </c>
      <c r="AG49" s="65" t="s">
        <v>1918</v>
      </c>
    </row>
    <row r="50" spans="1:33" hidden="1" x14ac:dyDescent="0.25">
      <c r="A50" s="84">
        <f t="shared" si="5"/>
        <v>39</v>
      </c>
      <c r="B50" s="65" t="s">
        <v>1411</v>
      </c>
      <c r="C50" s="8">
        <v>3.2</v>
      </c>
      <c r="D50" s="1" t="s">
        <v>669</v>
      </c>
      <c r="E50"/>
      <c r="I50"/>
      <c r="J50" s="4"/>
      <c r="K50" s="5" t="s">
        <v>1373</v>
      </c>
      <c r="M50" s="70">
        <v>9</v>
      </c>
      <c r="N50" s="65" t="s">
        <v>761</v>
      </c>
      <c r="O50" s="65" t="s">
        <v>559</v>
      </c>
      <c r="P50" s="70" t="e">
        <f>(C81)</f>
        <v>#REF!</v>
      </c>
      <c r="Q50" s="65" t="s">
        <v>761</v>
      </c>
      <c r="R50" s="70" t="e">
        <f>(M50*P50)</f>
        <v>#REF!</v>
      </c>
      <c r="AG50" s="65" t="s">
        <v>1918</v>
      </c>
    </row>
    <row r="51" spans="1:33" hidden="1" x14ac:dyDescent="0.25">
      <c r="A51" s="84">
        <f t="shared" si="5"/>
        <v>40</v>
      </c>
      <c r="B51" s="65" t="s">
        <v>1412</v>
      </c>
      <c r="C51" s="8">
        <v>3.2</v>
      </c>
      <c r="D51" s="1" t="s">
        <v>669</v>
      </c>
      <c r="E51"/>
      <c r="G51" s="69" t="s">
        <v>1910</v>
      </c>
      <c r="H51" s="65" t="s">
        <v>1413</v>
      </c>
      <c r="I51"/>
      <c r="J51" s="4"/>
      <c r="K51"/>
      <c r="M51" s="70">
        <v>4.5</v>
      </c>
      <c r="N51" s="65" t="s">
        <v>761</v>
      </c>
      <c r="O51" s="65" t="s">
        <v>1414</v>
      </c>
      <c r="P51" s="70" t="e">
        <f>(K77)</f>
        <v>#REF!</v>
      </c>
      <c r="Q51" s="65" t="s">
        <v>761</v>
      </c>
      <c r="R51" s="70" t="e">
        <f>(M51*P51)</f>
        <v>#REF!</v>
      </c>
      <c r="AG51" s="65" t="s">
        <v>1918</v>
      </c>
    </row>
    <row r="52" spans="1:33" hidden="1" x14ac:dyDescent="0.25">
      <c r="A52" s="84">
        <f t="shared" si="5"/>
        <v>41</v>
      </c>
      <c r="B52" s="65" t="s">
        <v>1485</v>
      </c>
      <c r="C52" s="8">
        <v>6.4</v>
      </c>
      <c r="D52" s="1" t="s">
        <v>669</v>
      </c>
      <c r="E52"/>
      <c r="H52" s="68" t="s">
        <v>1373</v>
      </c>
      <c r="I52"/>
      <c r="J52" s="4"/>
      <c r="K52"/>
      <c r="M52" s="70">
        <v>1.8</v>
      </c>
      <c r="N52" s="65" t="s">
        <v>760</v>
      </c>
      <c r="O52" s="65" t="s">
        <v>1486</v>
      </c>
      <c r="P52" s="70">
        <f>(C11)</f>
        <v>135</v>
      </c>
      <c r="Q52" s="65" t="s">
        <v>760</v>
      </c>
      <c r="R52" s="70">
        <f>(M52*P52)</f>
        <v>243</v>
      </c>
      <c r="AG52" s="65" t="s">
        <v>1918</v>
      </c>
    </row>
    <row r="53" spans="1:33" hidden="1" x14ac:dyDescent="0.25">
      <c r="A53" s="84">
        <f t="shared" si="5"/>
        <v>42</v>
      </c>
      <c r="B53" s="65" t="s">
        <v>1624</v>
      </c>
      <c r="C53" s="8">
        <v>8.5500000000000007</v>
      </c>
      <c r="D53" s="8">
        <v>21.3</v>
      </c>
      <c r="E53"/>
      <c r="F53" s="70">
        <v>0.24</v>
      </c>
      <c r="G53" s="69" t="s">
        <v>753</v>
      </c>
      <c r="H53" s="65" t="s">
        <v>754</v>
      </c>
      <c r="I53" s="8">
        <f>(C67)</f>
        <v>3800</v>
      </c>
      <c r="J53" s="2" t="s">
        <v>753</v>
      </c>
      <c r="K53" s="8">
        <f>(F53*I53)</f>
        <v>912</v>
      </c>
      <c r="M53" s="70">
        <v>17.7</v>
      </c>
      <c r="N53" s="65" t="s">
        <v>760</v>
      </c>
      <c r="O53" s="65" t="s">
        <v>1625</v>
      </c>
      <c r="P53" s="70">
        <f>(C12)</f>
        <v>95</v>
      </c>
      <c r="Q53" s="65" t="s">
        <v>760</v>
      </c>
      <c r="R53" s="70">
        <f>(M53*P53)</f>
        <v>1681.5</v>
      </c>
      <c r="AG53" s="65" t="s">
        <v>1918</v>
      </c>
    </row>
    <row r="54" spans="1:33" hidden="1" x14ac:dyDescent="0.25">
      <c r="A54" s="84">
        <f t="shared" si="5"/>
        <v>43</v>
      </c>
      <c r="B54" s="65" t="s">
        <v>285</v>
      </c>
      <c r="C54" s="8">
        <v>9.5500000000000007</v>
      </c>
      <c r="D54" s="8">
        <v>16</v>
      </c>
      <c r="E54"/>
      <c r="F54" s="70">
        <v>1</v>
      </c>
      <c r="G54" s="69" t="s">
        <v>761</v>
      </c>
      <c r="H54" s="65" t="s">
        <v>762</v>
      </c>
      <c r="I54" s="8" t="e">
        <f>(C78)</f>
        <v>#REF!</v>
      </c>
      <c r="J54" s="2" t="s">
        <v>761</v>
      </c>
      <c r="K54" s="8" t="e">
        <f>(F54*I54)</f>
        <v>#REF!</v>
      </c>
      <c r="M54" s="70">
        <v>14.1</v>
      </c>
      <c r="N54" s="65" t="s">
        <v>760</v>
      </c>
      <c r="O54" s="65" t="s">
        <v>286</v>
      </c>
      <c r="P54" s="70">
        <f>(C13)</f>
        <v>85</v>
      </c>
      <c r="Q54" s="65" t="s">
        <v>760</v>
      </c>
      <c r="R54" s="70">
        <f>(M54*P54)</f>
        <v>1198.5</v>
      </c>
      <c r="AG54" s="65" t="s">
        <v>287</v>
      </c>
    </row>
    <row r="55" spans="1:33" hidden="1" x14ac:dyDescent="0.25">
      <c r="A55" s="84">
        <f t="shared" si="5"/>
        <v>44</v>
      </c>
      <c r="B55" s="65" t="s">
        <v>288</v>
      </c>
      <c r="C55" s="8">
        <v>10.65</v>
      </c>
      <c r="D55" s="8">
        <v>12.75</v>
      </c>
      <c r="E55"/>
      <c r="F55" s="70">
        <v>1</v>
      </c>
      <c r="G55" s="69" t="s">
        <v>761</v>
      </c>
      <c r="H55" s="65" t="s">
        <v>766</v>
      </c>
      <c r="I55" s="8">
        <f>(C18)</f>
        <v>26</v>
      </c>
      <c r="J55" s="2" t="s">
        <v>761</v>
      </c>
      <c r="K55" s="8">
        <f>(F55*I55)</f>
        <v>26</v>
      </c>
      <c r="N55" s="65" t="s">
        <v>388</v>
      </c>
      <c r="O55" s="65" t="s">
        <v>389</v>
      </c>
      <c r="Q55" s="65" t="s">
        <v>388</v>
      </c>
      <c r="R55" s="70">
        <v>0</v>
      </c>
    </row>
    <row r="56" spans="1:33" hidden="1" x14ac:dyDescent="0.25">
      <c r="A56" s="84">
        <f t="shared" si="5"/>
        <v>45</v>
      </c>
      <c r="B56" s="65" t="s">
        <v>289</v>
      </c>
      <c r="C56" s="8">
        <v>12.1</v>
      </c>
      <c r="D56" s="1" t="s">
        <v>388</v>
      </c>
      <c r="E56"/>
      <c r="G56" s="69" t="s">
        <v>388</v>
      </c>
      <c r="H56" s="65" t="s">
        <v>389</v>
      </c>
      <c r="I56" s="1" t="s">
        <v>852</v>
      </c>
      <c r="J56" s="2" t="s">
        <v>388</v>
      </c>
      <c r="K56" s="8">
        <v>0</v>
      </c>
      <c r="R56" s="68" t="s">
        <v>1373</v>
      </c>
    </row>
    <row r="57" spans="1:33" hidden="1" x14ac:dyDescent="0.25">
      <c r="A57" s="84">
        <f t="shared" si="5"/>
        <v>46</v>
      </c>
      <c r="B57" s="65" t="s">
        <v>532</v>
      </c>
      <c r="C57" s="8">
        <v>35</v>
      </c>
      <c r="D57" s="1" t="s">
        <v>388</v>
      </c>
      <c r="E57"/>
      <c r="I57"/>
      <c r="J57" s="4"/>
      <c r="K57" s="5" t="s">
        <v>1373</v>
      </c>
      <c r="O57" s="65" t="s">
        <v>533</v>
      </c>
      <c r="R57" s="70" t="e">
        <f>SUM(R50:R55)</f>
        <v>#REF!</v>
      </c>
      <c r="AG57" s="65" t="s">
        <v>1918</v>
      </c>
    </row>
    <row r="58" spans="1:33" hidden="1" x14ac:dyDescent="0.25">
      <c r="A58" s="84">
        <f t="shared" si="5"/>
        <v>47</v>
      </c>
      <c r="B58" s="65" t="s">
        <v>534</v>
      </c>
      <c r="C58" s="8">
        <v>15</v>
      </c>
      <c r="D58" s="1" t="s">
        <v>388</v>
      </c>
      <c r="E58"/>
      <c r="H58" s="65" t="s">
        <v>1308</v>
      </c>
      <c r="I58"/>
      <c r="J58" s="4"/>
      <c r="K58" s="8" t="e">
        <f>SUM(K53:K56)</f>
        <v>#REF!</v>
      </c>
      <c r="R58" s="68" t="s">
        <v>1373</v>
      </c>
      <c r="AG58" s="65" t="s">
        <v>1918</v>
      </c>
    </row>
    <row r="59" spans="1:33" hidden="1" x14ac:dyDescent="0.25">
      <c r="C59"/>
      <c r="D59"/>
      <c r="E59"/>
      <c r="F59" s="65" t="s">
        <v>852</v>
      </c>
      <c r="I59"/>
      <c r="J59" s="4"/>
      <c r="K59"/>
    </row>
    <row r="60" spans="1:33" hidden="1" x14ac:dyDescent="0.25">
      <c r="A60" s="84">
        <f>(A58+1)</f>
        <v>48</v>
      </c>
      <c r="B60" s="65" t="s">
        <v>535</v>
      </c>
      <c r="C60" s="8">
        <v>6.55</v>
      </c>
      <c r="D60" s="1" t="s">
        <v>1768</v>
      </c>
      <c r="E60"/>
      <c r="I60"/>
      <c r="J60" s="4"/>
      <c r="K60" s="5" t="s">
        <v>1373</v>
      </c>
      <c r="O60" s="65" t="s">
        <v>673</v>
      </c>
      <c r="R60" s="70" t="e">
        <f>(R57/10)</f>
        <v>#REF!</v>
      </c>
      <c r="AG60" s="65" t="s">
        <v>1918</v>
      </c>
    </row>
    <row r="61" spans="1:33" hidden="1" x14ac:dyDescent="0.25">
      <c r="A61" s="84">
        <f t="shared" ref="A61:A91" si="6">(A60+1)</f>
        <v>49</v>
      </c>
      <c r="B61" s="65" t="s">
        <v>1769</v>
      </c>
      <c r="C61" s="8">
        <f>AE29</f>
        <v>25</v>
      </c>
      <c r="D61" s="8">
        <f>AE36</f>
        <v>37.299999999999997</v>
      </c>
      <c r="E61"/>
      <c r="G61" s="69" t="s">
        <v>1910</v>
      </c>
      <c r="H61" s="65" t="s">
        <v>1770</v>
      </c>
      <c r="I61"/>
      <c r="J61" s="4"/>
      <c r="K61"/>
      <c r="R61" s="68" t="s">
        <v>1747</v>
      </c>
      <c r="AG61" s="65" t="s">
        <v>1918</v>
      </c>
    </row>
    <row r="62" spans="1:33" hidden="1" x14ac:dyDescent="0.25">
      <c r="A62" s="84">
        <f t="shared" si="6"/>
        <v>50</v>
      </c>
      <c r="B62" s="65" t="s">
        <v>1771</v>
      </c>
      <c r="C62" s="8">
        <v>85.5</v>
      </c>
      <c r="D62" s="1" t="s">
        <v>760</v>
      </c>
      <c r="E62"/>
      <c r="H62" s="68" t="s">
        <v>1373</v>
      </c>
      <c r="I62"/>
      <c r="J62" s="4"/>
      <c r="K62"/>
      <c r="N62" s="65" t="s">
        <v>1910</v>
      </c>
      <c r="O62" s="65" t="s">
        <v>1160</v>
      </c>
      <c r="AG62" s="65" t="s">
        <v>1918</v>
      </c>
    </row>
    <row r="63" spans="1:33" hidden="1" x14ac:dyDescent="0.25">
      <c r="A63" s="84">
        <f t="shared" si="6"/>
        <v>51</v>
      </c>
      <c r="B63" s="65" t="s">
        <v>1737</v>
      </c>
      <c r="C63" s="8">
        <v>42</v>
      </c>
      <c r="D63" s="1" t="s">
        <v>388</v>
      </c>
      <c r="E63"/>
      <c r="F63" s="89">
        <v>0.20599999999999999</v>
      </c>
      <c r="G63" s="69" t="s">
        <v>753</v>
      </c>
      <c r="H63" s="65" t="s">
        <v>754</v>
      </c>
      <c r="I63" s="8">
        <f>(C67)</f>
        <v>3800</v>
      </c>
      <c r="J63" s="2" t="s">
        <v>753</v>
      </c>
      <c r="K63" s="8">
        <f>(F63*I63)</f>
        <v>782.8</v>
      </c>
      <c r="O63" s="65" t="s">
        <v>1279</v>
      </c>
      <c r="AG63" s="65" t="s">
        <v>1918</v>
      </c>
    </row>
    <row r="64" spans="1:33" hidden="1" x14ac:dyDescent="0.25">
      <c r="A64" s="84">
        <f t="shared" si="6"/>
        <v>52</v>
      </c>
      <c r="B64" s="65" t="s">
        <v>1336</v>
      </c>
      <c r="C64" s="8">
        <v>62.5</v>
      </c>
      <c r="D64" s="1" t="s">
        <v>761</v>
      </c>
      <c r="E64"/>
      <c r="F64" s="70">
        <v>1</v>
      </c>
      <c r="G64" s="69" t="s">
        <v>761</v>
      </c>
      <c r="H64" s="65" t="s">
        <v>762</v>
      </c>
      <c r="I64" s="8" t="e">
        <f>(C78)</f>
        <v>#REF!</v>
      </c>
      <c r="J64" s="2" t="s">
        <v>761</v>
      </c>
      <c r="K64" s="8" t="e">
        <f>(F64*I64)</f>
        <v>#REF!</v>
      </c>
      <c r="O64" s="68" t="s">
        <v>1373</v>
      </c>
      <c r="AG64" s="65" t="s">
        <v>1918</v>
      </c>
    </row>
    <row r="65" spans="1:33" hidden="1" x14ac:dyDescent="0.25">
      <c r="A65" s="84">
        <f t="shared" si="6"/>
        <v>53</v>
      </c>
      <c r="B65" s="65" t="s">
        <v>1161</v>
      </c>
      <c r="C65" s="8">
        <v>303</v>
      </c>
      <c r="D65" s="1" t="s">
        <v>1162</v>
      </c>
      <c r="E65"/>
      <c r="F65" s="70">
        <v>1</v>
      </c>
      <c r="G65" s="69" t="s">
        <v>761</v>
      </c>
      <c r="H65" s="65" t="s">
        <v>766</v>
      </c>
      <c r="I65" s="8">
        <f>(C18)</f>
        <v>26</v>
      </c>
      <c r="J65" s="2" t="s">
        <v>761</v>
      </c>
      <c r="K65" s="8">
        <f>(F65*I65)</f>
        <v>26</v>
      </c>
      <c r="M65" s="70">
        <v>9</v>
      </c>
      <c r="N65" s="65" t="s">
        <v>761</v>
      </c>
      <c r="O65" s="65" t="s">
        <v>1279</v>
      </c>
      <c r="P65" s="70" t="e">
        <f>(C73)</f>
        <v>#REF!</v>
      </c>
      <c r="Q65" s="65" t="s">
        <v>761</v>
      </c>
      <c r="R65" s="70" t="e">
        <f>(M65*P65)</f>
        <v>#REF!</v>
      </c>
      <c r="AG65" s="65" t="s">
        <v>1918</v>
      </c>
    </row>
    <row r="66" spans="1:33" hidden="1" x14ac:dyDescent="0.25">
      <c r="A66" s="84">
        <f t="shared" si="6"/>
        <v>54</v>
      </c>
      <c r="B66" s="65" t="s">
        <v>1286</v>
      </c>
      <c r="C66" s="8">
        <f>AE18</f>
        <v>120</v>
      </c>
      <c r="D66" s="1" t="s">
        <v>760</v>
      </c>
      <c r="E66"/>
      <c r="G66" s="69" t="s">
        <v>388</v>
      </c>
      <c r="H66" s="65" t="s">
        <v>389</v>
      </c>
      <c r="I66" s="1" t="s">
        <v>852</v>
      </c>
      <c r="J66" s="2" t="s">
        <v>388</v>
      </c>
      <c r="K66" s="8">
        <v>0</v>
      </c>
      <c r="M66" s="70">
        <v>4.5</v>
      </c>
      <c r="N66" s="65" t="s">
        <v>761</v>
      </c>
      <c r="O66" s="65" t="s">
        <v>106</v>
      </c>
      <c r="P66" s="70" t="e">
        <f>(K23)</f>
        <v>#REF!</v>
      </c>
      <c r="Q66" s="65" t="s">
        <v>761</v>
      </c>
      <c r="R66" s="70" t="e">
        <f>(M66*P66)</f>
        <v>#REF!</v>
      </c>
      <c r="AG66" s="65" t="s">
        <v>1918</v>
      </c>
    </row>
    <row r="67" spans="1:33" hidden="1" x14ac:dyDescent="0.25">
      <c r="A67" s="84">
        <f t="shared" si="6"/>
        <v>55</v>
      </c>
      <c r="B67" s="65" t="s">
        <v>754</v>
      </c>
      <c r="C67" s="8">
        <f>AC31</f>
        <v>3800</v>
      </c>
      <c r="D67" s="1" t="s">
        <v>753</v>
      </c>
      <c r="E67"/>
      <c r="I67"/>
      <c r="J67" s="4"/>
      <c r="K67" s="5" t="s">
        <v>1373</v>
      </c>
      <c r="M67" s="70">
        <v>1.8</v>
      </c>
      <c r="N67" s="65" t="s">
        <v>760</v>
      </c>
      <c r="O67" s="65" t="s">
        <v>1486</v>
      </c>
      <c r="P67" s="70">
        <f>(C11)</f>
        <v>135</v>
      </c>
      <c r="Q67" s="65" t="s">
        <v>760</v>
      </c>
      <c r="R67" s="70">
        <f>(M67*P67)</f>
        <v>243</v>
      </c>
      <c r="AG67" s="65" t="s">
        <v>1918</v>
      </c>
    </row>
    <row r="68" spans="1:33" hidden="1" x14ac:dyDescent="0.25">
      <c r="A68" s="84">
        <f t="shared" si="6"/>
        <v>56</v>
      </c>
      <c r="B68" s="65" t="s">
        <v>1287</v>
      </c>
      <c r="C68" s="8" t="e">
        <f t="shared" ref="C68:C74" si="7">AC9</f>
        <v>#REF!</v>
      </c>
      <c r="D68" s="1" t="s">
        <v>761</v>
      </c>
      <c r="E68"/>
      <c r="H68" s="65" t="s">
        <v>1308</v>
      </c>
      <c r="I68"/>
      <c r="J68" s="4"/>
      <c r="K68" s="8" t="e">
        <f>SUM(K63:K66)</f>
        <v>#REF!</v>
      </c>
      <c r="M68" s="70">
        <v>17.7</v>
      </c>
      <c r="N68" s="65" t="s">
        <v>760</v>
      </c>
      <c r="O68" s="65" t="s">
        <v>1625</v>
      </c>
      <c r="P68" s="70">
        <f>(C12)</f>
        <v>95</v>
      </c>
      <c r="Q68" s="65" t="s">
        <v>760</v>
      </c>
      <c r="R68" s="70">
        <f>(M68*P68)</f>
        <v>1681.5</v>
      </c>
      <c r="AG68" s="65" t="s">
        <v>1918</v>
      </c>
    </row>
    <row r="69" spans="1:33" hidden="1" x14ac:dyDescent="0.25">
      <c r="A69" s="84">
        <f t="shared" si="6"/>
        <v>57</v>
      </c>
      <c r="B69" s="65" t="s">
        <v>764</v>
      </c>
      <c r="C69" s="8" t="e">
        <f t="shared" si="7"/>
        <v>#REF!</v>
      </c>
      <c r="D69" s="1" t="s">
        <v>761</v>
      </c>
      <c r="E69"/>
      <c r="I69"/>
      <c r="J69" s="4"/>
      <c r="K69" s="5" t="s">
        <v>1373</v>
      </c>
      <c r="M69" s="70">
        <v>14.1</v>
      </c>
      <c r="N69" s="65" t="s">
        <v>760</v>
      </c>
      <c r="O69" s="65" t="s">
        <v>286</v>
      </c>
      <c r="P69" s="70">
        <f>(C13)</f>
        <v>85</v>
      </c>
      <c r="Q69" s="65" t="s">
        <v>760</v>
      </c>
      <c r="R69" s="70">
        <f>(M69*P69)</f>
        <v>1198.5</v>
      </c>
      <c r="AG69" s="65" t="s">
        <v>1918</v>
      </c>
    </row>
    <row r="70" spans="1:33" hidden="1" x14ac:dyDescent="0.25">
      <c r="A70" s="84">
        <f t="shared" si="6"/>
        <v>58</v>
      </c>
      <c r="B70" s="65" t="s">
        <v>1288</v>
      </c>
      <c r="C70" s="8" t="e">
        <f t="shared" si="7"/>
        <v>#REF!</v>
      </c>
      <c r="D70" s="1" t="s">
        <v>761</v>
      </c>
      <c r="E70"/>
      <c r="G70" s="69" t="s">
        <v>1910</v>
      </c>
      <c r="H70" s="65" t="s">
        <v>1414</v>
      </c>
      <c r="I70"/>
      <c r="J70" s="4"/>
      <c r="K70"/>
      <c r="N70" s="65" t="s">
        <v>388</v>
      </c>
      <c r="O70" s="65" t="s">
        <v>389</v>
      </c>
      <c r="Q70" s="65" t="s">
        <v>388</v>
      </c>
      <c r="R70" s="70">
        <v>0</v>
      </c>
      <c r="AG70" s="65" t="s">
        <v>1918</v>
      </c>
    </row>
    <row r="71" spans="1:33" hidden="1" x14ac:dyDescent="0.25">
      <c r="A71" s="84">
        <f t="shared" si="6"/>
        <v>59</v>
      </c>
      <c r="B71" s="65" t="s">
        <v>1289</v>
      </c>
      <c r="C71" s="8" t="e">
        <f t="shared" si="7"/>
        <v>#REF!</v>
      </c>
      <c r="D71" s="1" t="s">
        <v>761</v>
      </c>
      <c r="E71"/>
      <c r="H71" s="68" t="s">
        <v>1373</v>
      </c>
      <c r="I71"/>
      <c r="J71" s="4"/>
      <c r="K71"/>
      <c r="R71" s="68" t="s">
        <v>1373</v>
      </c>
      <c r="AG71" s="65" t="s">
        <v>1918</v>
      </c>
    </row>
    <row r="72" spans="1:33" hidden="1" x14ac:dyDescent="0.25">
      <c r="A72" s="84">
        <f t="shared" si="6"/>
        <v>60</v>
      </c>
      <c r="B72" s="65" t="s">
        <v>1290</v>
      </c>
      <c r="C72" s="8" t="e">
        <f t="shared" si="7"/>
        <v>#REF!</v>
      </c>
      <c r="D72" s="1" t="s">
        <v>761</v>
      </c>
      <c r="E72"/>
      <c r="F72" s="70">
        <v>0.18</v>
      </c>
      <c r="G72" s="69" t="s">
        <v>753</v>
      </c>
      <c r="H72" s="65" t="s">
        <v>754</v>
      </c>
      <c r="I72" s="8">
        <f>(C67)</f>
        <v>3800</v>
      </c>
      <c r="J72" s="2" t="s">
        <v>753</v>
      </c>
      <c r="K72" s="8">
        <f>(F72*I72)</f>
        <v>684</v>
      </c>
      <c r="O72" s="65" t="s">
        <v>533</v>
      </c>
      <c r="R72" s="70" t="e">
        <f>SUM(R65:R70)</f>
        <v>#REF!</v>
      </c>
      <c r="AG72" s="65" t="s">
        <v>1918</v>
      </c>
    </row>
    <row r="73" spans="1:33" hidden="1" x14ac:dyDescent="0.25">
      <c r="A73" s="84">
        <f t="shared" si="6"/>
        <v>61</v>
      </c>
      <c r="B73" s="65" t="s">
        <v>569</v>
      </c>
      <c r="C73" s="8" t="e">
        <f t="shared" si="7"/>
        <v>#REF!</v>
      </c>
      <c r="D73" s="1" t="s">
        <v>761</v>
      </c>
      <c r="E73"/>
      <c r="F73" s="70">
        <v>1</v>
      </c>
      <c r="G73" s="69" t="s">
        <v>761</v>
      </c>
      <c r="H73" s="65" t="s">
        <v>762</v>
      </c>
      <c r="I73" s="8" t="e">
        <f>(C78)</f>
        <v>#REF!</v>
      </c>
      <c r="J73" s="2" t="s">
        <v>761</v>
      </c>
      <c r="K73" s="8" t="e">
        <f>(F73*I73)</f>
        <v>#REF!</v>
      </c>
      <c r="R73" s="68" t="s">
        <v>1373</v>
      </c>
      <c r="AG73" s="65" t="s">
        <v>1918</v>
      </c>
    </row>
    <row r="74" spans="1:33" hidden="1" x14ac:dyDescent="0.25">
      <c r="A74" s="84">
        <f t="shared" si="6"/>
        <v>62</v>
      </c>
      <c r="B74" s="65" t="s">
        <v>835</v>
      </c>
      <c r="C74" s="8" t="e">
        <f t="shared" si="7"/>
        <v>#REF!</v>
      </c>
      <c r="D74" s="1" t="s">
        <v>761</v>
      </c>
      <c r="E74"/>
      <c r="F74" s="70">
        <v>1</v>
      </c>
      <c r="G74" s="69" t="s">
        <v>761</v>
      </c>
      <c r="H74" s="65" t="s">
        <v>766</v>
      </c>
      <c r="I74" s="8">
        <f>(C18)</f>
        <v>26</v>
      </c>
      <c r="J74" s="2" t="s">
        <v>761</v>
      </c>
      <c r="K74" s="8">
        <f>(F74*I74)</f>
        <v>26</v>
      </c>
      <c r="O74" s="65" t="s">
        <v>673</v>
      </c>
      <c r="R74" s="70" t="e">
        <f>(R72/10)</f>
        <v>#REF!</v>
      </c>
      <c r="AG74" s="65" t="s">
        <v>1918</v>
      </c>
    </row>
    <row r="75" spans="1:33" hidden="1" x14ac:dyDescent="0.25">
      <c r="A75" s="84">
        <f t="shared" si="6"/>
        <v>63</v>
      </c>
      <c r="B75" s="65" t="s">
        <v>836</v>
      </c>
      <c r="C75" s="8">
        <v>20</v>
      </c>
      <c r="D75" s="1" t="s">
        <v>1910</v>
      </c>
      <c r="E75"/>
      <c r="G75" s="69" t="s">
        <v>388</v>
      </c>
      <c r="H75" s="65" t="s">
        <v>389</v>
      </c>
      <c r="I75" s="1" t="s">
        <v>852</v>
      </c>
      <c r="J75" s="2" t="s">
        <v>388</v>
      </c>
      <c r="K75" s="8">
        <v>0</v>
      </c>
      <c r="R75" s="68" t="s">
        <v>1747</v>
      </c>
      <c r="AG75" s="65" t="s">
        <v>1918</v>
      </c>
    </row>
    <row r="76" spans="1:33" hidden="1" x14ac:dyDescent="0.25">
      <c r="A76" s="84">
        <f t="shared" si="6"/>
        <v>64</v>
      </c>
      <c r="B76" s="65" t="s">
        <v>837</v>
      </c>
      <c r="C76" s="8">
        <v>514.62</v>
      </c>
      <c r="D76" s="8">
        <v>240</v>
      </c>
      <c r="E76"/>
      <c r="I76"/>
      <c r="J76" s="4"/>
      <c r="K76" s="5" t="s">
        <v>1373</v>
      </c>
      <c r="N76" s="65" t="s">
        <v>1910</v>
      </c>
      <c r="O76" s="65" t="s">
        <v>838</v>
      </c>
      <c r="AG76" s="65" t="s">
        <v>1918</v>
      </c>
    </row>
    <row r="77" spans="1:33" hidden="1" x14ac:dyDescent="0.25">
      <c r="A77" s="84">
        <f t="shared" si="6"/>
        <v>65</v>
      </c>
      <c r="B77" s="65" t="s">
        <v>1971</v>
      </c>
      <c r="C77" s="8" t="e">
        <f>AC34</f>
        <v>#REF!</v>
      </c>
      <c r="D77" s="1" t="s">
        <v>761</v>
      </c>
      <c r="E77"/>
      <c r="H77" s="65" t="s">
        <v>1308</v>
      </c>
      <c r="I77"/>
      <c r="J77" s="4"/>
      <c r="K77" s="8" t="e">
        <f>SUM(K72:K75)</f>
        <v>#REF!</v>
      </c>
      <c r="O77" s="65" t="s">
        <v>972</v>
      </c>
      <c r="AG77" s="65" t="s">
        <v>1918</v>
      </c>
    </row>
    <row r="78" spans="1:33" hidden="1" x14ac:dyDescent="0.25">
      <c r="A78" s="84">
        <f t="shared" si="6"/>
        <v>66</v>
      </c>
      <c r="B78" s="65" t="s">
        <v>1223</v>
      </c>
      <c r="C78" s="8" t="e">
        <f t="shared" ref="C78:C91" si="8">AC16</f>
        <v>#REF!</v>
      </c>
      <c r="D78" s="1" t="s">
        <v>761</v>
      </c>
      <c r="E78"/>
      <c r="I78"/>
      <c r="J78" s="4"/>
      <c r="K78" s="5" t="s">
        <v>1373</v>
      </c>
      <c r="O78" s="68" t="s">
        <v>1373</v>
      </c>
      <c r="AG78" s="65" t="s">
        <v>1918</v>
      </c>
    </row>
    <row r="79" spans="1:33" hidden="1" x14ac:dyDescent="0.25">
      <c r="A79" s="84">
        <f t="shared" si="6"/>
        <v>67</v>
      </c>
      <c r="B79" s="65" t="s">
        <v>905</v>
      </c>
      <c r="C79" s="8" t="e">
        <f t="shared" si="8"/>
        <v>#REF!</v>
      </c>
      <c r="D79" s="1" t="s">
        <v>761</v>
      </c>
      <c r="E79"/>
      <c r="F79" s="90">
        <v>1.1000000000000001</v>
      </c>
      <c r="G79" s="69" t="s">
        <v>852</v>
      </c>
      <c r="H79" s="65" t="s">
        <v>1224</v>
      </c>
      <c r="I79"/>
      <c r="J79" s="4"/>
      <c r="K79"/>
      <c r="M79" s="70">
        <v>4600</v>
      </c>
      <c r="N79" s="65" t="s">
        <v>1225</v>
      </c>
      <c r="O79" s="65" t="s">
        <v>972</v>
      </c>
      <c r="P79" s="70" t="e">
        <f>(C91)</f>
        <v>#REF!</v>
      </c>
      <c r="Q79" s="65" t="s">
        <v>1380</v>
      </c>
      <c r="R79" s="70" t="e">
        <f>(M79*P79)/1000</f>
        <v>#REF!</v>
      </c>
      <c r="AG79" s="65" t="s">
        <v>1918</v>
      </c>
    </row>
    <row r="80" spans="1:33" hidden="1" x14ac:dyDescent="0.25">
      <c r="A80" s="84">
        <f t="shared" si="6"/>
        <v>68</v>
      </c>
      <c r="B80" s="65" t="s">
        <v>1272</v>
      </c>
      <c r="C80" s="8" t="e">
        <f t="shared" si="8"/>
        <v>#REF!</v>
      </c>
      <c r="D80" s="1" t="s">
        <v>1273</v>
      </c>
      <c r="E80"/>
      <c r="F80" s="91" t="s">
        <v>852</v>
      </c>
      <c r="H80" s="65" t="s">
        <v>1274</v>
      </c>
      <c r="I80"/>
      <c r="J80" s="4"/>
      <c r="K80"/>
      <c r="M80" s="70">
        <v>2.5</v>
      </c>
      <c r="N80" s="65" t="s">
        <v>761</v>
      </c>
      <c r="O80" s="65" t="s">
        <v>1409</v>
      </c>
      <c r="P80" s="70" t="e">
        <f>(K49)</f>
        <v>#REF!</v>
      </c>
      <c r="Q80" s="65" t="s">
        <v>761</v>
      </c>
      <c r="R80" s="70" t="e">
        <f>(M80*P80)</f>
        <v>#REF!</v>
      </c>
      <c r="AG80" s="65" t="s">
        <v>1918</v>
      </c>
    </row>
    <row r="81" spans="1:33" hidden="1" x14ac:dyDescent="0.25">
      <c r="A81" s="84">
        <f t="shared" si="6"/>
        <v>69</v>
      </c>
      <c r="B81" s="65" t="s">
        <v>63</v>
      </c>
      <c r="C81" s="8" t="e">
        <f t="shared" si="8"/>
        <v>#REF!</v>
      </c>
      <c r="D81" s="1" t="s">
        <v>761</v>
      </c>
      <c r="E81"/>
      <c r="F81" s="70">
        <v>10</v>
      </c>
      <c r="G81" s="69" t="s">
        <v>761</v>
      </c>
      <c r="H81" s="65" t="s">
        <v>1030</v>
      </c>
      <c r="I81" s="8">
        <f>(C61)</f>
        <v>25</v>
      </c>
      <c r="J81" s="2" t="s">
        <v>761</v>
      </c>
      <c r="K81" s="8">
        <f>(F81*I81)</f>
        <v>250</v>
      </c>
      <c r="M81" s="70">
        <v>3.5</v>
      </c>
      <c r="N81" s="65" t="s">
        <v>760</v>
      </c>
      <c r="O81" s="65" t="s">
        <v>1711</v>
      </c>
      <c r="P81" s="70">
        <f>(C10)</f>
        <v>150</v>
      </c>
      <c r="Q81" s="65" t="s">
        <v>760</v>
      </c>
      <c r="R81" s="70">
        <f>(M81*P81)</f>
        <v>525</v>
      </c>
      <c r="AG81" s="65" t="s">
        <v>1918</v>
      </c>
    </row>
    <row r="82" spans="1:33" hidden="1" x14ac:dyDescent="0.25">
      <c r="A82" s="84">
        <f t="shared" si="6"/>
        <v>70</v>
      </c>
      <c r="B82" s="65" t="s">
        <v>1712</v>
      </c>
      <c r="C82" s="8" t="e">
        <f t="shared" si="8"/>
        <v>#REF!</v>
      </c>
      <c r="D82" s="1" t="s">
        <v>761</v>
      </c>
      <c r="E82"/>
      <c r="F82" s="70">
        <v>10</v>
      </c>
      <c r="G82" s="69" t="s">
        <v>761</v>
      </c>
      <c r="H82" s="65" t="s">
        <v>1713</v>
      </c>
      <c r="I82" s="8">
        <f>(C61)</f>
        <v>25</v>
      </c>
      <c r="J82" s="2" t="s">
        <v>761</v>
      </c>
      <c r="K82" s="8">
        <f>(F82*I82)</f>
        <v>250</v>
      </c>
      <c r="M82" s="70">
        <v>10.6</v>
      </c>
      <c r="N82" s="65" t="s">
        <v>760</v>
      </c>
      <c r="O82" s="65" t="s">
        <v>1486</v>
      </c>
      <c r="P82" s="70">
        <f>(C11)</f>
        <v>135</v>
      </c>
      <c r="Q82" s="65" t="s">
        <v>760</v>
      </c>
      <c r="R82" s="70">
        <f>(M82*P82)</f>
        <v>1431</v>
      </c>
      <c r="AG82" s="65" t="s">
        <v>1918</v>
      </c>
    </row>
    <row r="83" spans="1:33" hidden="1" x14ac:dyDescent="0.25">
      <c r="A83" s="84">
        <f t="shared" si="6"/>
        <v>71</v>
      </c>
      <c r="B83" s="65" t="s">
        <v>1714</v>
      </c>
      <c r="C83" s="8">
        <f t="shared" si="8"/>
        <v>4500</v>
      </c>
      <c r="D83" s="1" t="s">
        <v>1273</v>
      </c>
      <c r="E83">
        <v>3550</v>
      </c>
      <c r="F83" s="70">
        <v>10</v>
      </c>
      <c r="G83" s="69" t="s">
        <v>761</v>
      </c>
      <c r="H83" s="65" t="s">
        <v>1715</v>
      </c>
      <c r="I83" s="8">
        <f>(C26)/3</f>
        <v>2.93</v>
      </c>
      <c r="J83" s="2" t="s">
        <v>761</v>
      </c>
      <c r="K83" s="8">
        <f>(F83*I83)</f>
        <v>29.3</v>
      </c>
      <c r="M83" s="70">
        <v>7.1</v>
      </c>
      <c r="N83" s="65" t="s">
        <v>760</v>
      </c>
      <c r="O83" s="65" t="s">
        <v>1625</v>
      </c>
      <c r="P83" s="70">
        <f>(C12)</f>
        <v>95</v>
      </c>
      <c r="Q83" s="65" t="s">
        <v>760</v>
      </c>
      <c r="R83" s="70">
        <f>(M83*P83)</f>
        <v>674.5</v>
      </c>
      <c r="AG83" s="65" t="s">
        <v>1918</v>
      </c>
    </row>
    <row r="84" spans="1:33" hidden="1" x14ac:dyDescent="0.25">
      <c r="A84" s="84">
        <f t="shared" si="6"/>
        <v>72</v>
      </c>
      <c r="B84" s="65" t="s">
        <v>1716</v>
      </c>
      <c r="C84" s="8">
        <f t="shared" si="8"/>
        <v>773</v>
      </c>
      <c r="D84" s="1" t="s">
        <v>761</v>
      </c>
      <c r="E84"/>
      <c r="G84" s="69" t="s">
        <v>388</v>
      </c>
      <c r="H84" s="65" t="s">
        <v>389</v>
      </c>
      <c r="I84"/>
      <c r="J84" s="2" t="s">
        <v>388</v>
      </c>
      <c r="K84" s="8">
        <v>0</v>
      </c>
      <c r="M84" s="70">
        <v>21.2</v>
      </c>
      <c r="N84" s="65" t="s">
        <v>760</v>
      </c>
      <c r="O84" s="65" t="s">
        <v>286</v>
      </c>
      <c r="P84" s="70">
        <f>(C13)</f>
        <v>85</v>
      </c>
      <c r="Q84" s="65" t="s">
        <v>760</v>
      </c>
      <c r="R84" s="70">
        <f>(M84*P84)</f>
        <v>1802</v>
      </c>
      <c r="AG84" s="65" t="s">
        <v>1918</v>
      </c>
    </row>
    <row r="85" spans="1:33" hidden="1" x14ac:dyDescent="0.25">
      <c r="A85" s="84">
        <f t="shared" si="6"/>
        <v>73</v>
      </c>
      <c r="B85" s="65" t="s">
        <v>1706</v>
      </c>
      <c r="C85" s="8" t="e">
        <f t="shared" si="8"/>
        <v>#REF!</v>
      </c>
      <c r="D85" s="1" t="s">
        <v>761</v>
      </c>
      <c r="E85"/>
      <c r="I85"/>
      <c r="J85" s="4"/>
      <c r="K85" s="5" t="s">
        <v>1373</v>
      </c>
      <c r="N85" s="65" t="s">
        <v>388</v>
      </c>
      <c r="O85" s="65" t="s">
        <v>389</v>
      </c>
      <c r="Q85" s="65" t="s">
        <v>388</v>
      </c>
      <c r="R85" s="70">
        <v>0</v>
      </c>
      <c r="AG85" s="65" t="s">
        <v>1918</v>
      </c>
    </row>
    <row r="86" spans="1:33" hidden="1" x14ac:dyDescent="0.25">
      <c r="A86" s="84">
        <f t="shared" si="6"/>
        <v>74</v>
      </c>
      <c r="B86" s="65" t="s">
        <v>1717</v>
      </c>
      <c r="C86" s="8">
        <f t="shared" si="8"/>
        <v>20605</v>
      </c>
      <c r="D86" s="1" t="s">
        <v>761</v>
      </c>
      <c r="E86"/>
      <c r="H86" s="65" t="s">
        <v>533</v>
      </c>
      <c r="I86"/>
      <c r="J86" s="4"/>
      <c r="K86" s="8">
        <f>SUM(K81:K84)</f>
        <v>529.29999999999995</v>
      </c>
      <c r="R86" s="68" t="s">
        <v>1373</v>
      </c>
      <c r="AG86" s="65" t="s">
        <v>1918</v>
      </c>
    </row>
    <row r="87" spans="1:33" hidden="1" x14ac:dyDescent="0.25">
      <c r="A87" s="84">
        <f t="shared" si="6"/>
        <v>75</v>
      </c>
      <c r="B87" s="65" t="s">
        <v>1718</v>
      </c>
      <c r="C87" s="8">
        <f t="shared" si="8"/>
        <v>23685</v>
      </c>
      <c r="D87" s="1" t="s">
        <v>761</v>
      </c>
      <c r="E87"/>
      <c r="I87"/>
      <c r="J87" s="4"/>
      <c r="K87" s="5" t="s">
        <v>1373</v>
      </c>
      <c r="O87" s="65" t="s">
        <v>533</v>
      </c>
      <c r="R87" s="70" t="e">
        <f>SUM(R79:R85)</f>
        <v>#REF!</v>
      </c>
      <c r="AG87" s="65" t="s">
        <v>1918</v>
      </c>
    </row>
    <row r="88" spans="1:33" hidden="1" x14ac:dyDescent="0.25">
      <c r="A88" s="84">
        <f t="shared" si="6"/>
        <v>76</v>
      </c>
      <c r="B88" s="65" t="s">
        <v>1719</v>
      </c>
      <c r="C88" s="8">
        <f t="shared" si="8"/>
        <v>65420</v>
      </c>
      <c r="D88" s="1" t="s">
        <v>761</v>
      </c>
      <c r="E88"/>
      <c r="H88" s="92" t="s">
        <v>1741</v>
      </c>
      <c r="I88" s="24" t="s">
        <v>1201</v>
      </c>
      <c r="J88" s="26"/>
      <c r="K88" s="25">
        <f>(K86/10)</f>
        <v>52.93</v>
      </c>
      <c r="R88" s="68" t="s">
        <v>1373</v>
      </c>
      <c r="AG88" s="65" t="s">
        <v>1918</v>
      </c>
    </row>
    <row r="89" spans="1:33" hidden="1" x14ac:dyDescent="0.25">
      <c r="A89" s="84">
        <f t="shared" si="6"/>
        <v>77</v>
      </c>
      <c r="B89" s="65" t="s">
        <v>264</v>
      </c>
      <c r="C89" s="8">
        <f t="shared" si="8"/>
        <v>57165</v>
      </c>
      <c r="D89" s="1" t="s">
        <v>761</v>
      </c>
      <c r="E89"/>
      <c r="I89" s="24" t="s">
        <v>1165</v>
      </c>
      <c r="J89" s="26"/>
      <c r="K89" s="28">
        <f>ROUND(K88+C36,2)</f>
        <v>55.53</v>
      </c>
      <c r="O89" s="65" t="s">
        <v>673</v>
      </c>
      <c r="R89" s="70" t="e">
        <f>(R87/10)</f>
        <v>#REF!</v>
      </c>
      <c r="AG89" s="65" t="s">
        <v>1918</v>
      </c>
    </row>
    <row r="90" spans="1:33" ht="31.5" hidden="1" x14ac:dyDescent="0.25">
      <c r="A90" s="84">
        <f t="shared" si="6"/>
        <v>78</v>
      </c>
      <c r="B90" s="65" t="s">
        <v>1972</v>
      </c>
      <c r="C90" s="8">
        <f t="shared" si="8"/>
        <v>63870</v>
      </c>
      <c r="D90" s="1" t="s">
        <v>761</v>
      </c>
      <c r="E90"/>
      <c r="F90" s="86" t="s">
        <v>1317</v>
      </c>
      <c r="H90" s="93" t="s">
        <v>1654</v>
      </c>
      <c r="I90" s="24" t="s">
        <v>1201</v>
      </c>
      <c r="J90" s="26"/>
      <c r="K90" s="25">
        <f>K88-K83/10</f>
        <v>50</v>
      </c>
      <c r="R90" s="68" t="s">
        <v>1747</v>
      </c>
      <c r="AG90" s="65" t="s">
        <v>1918</v>
      </c>
    </row>
    <row r="91" spans="1:33" hidden="1" x14ac:dyDescent="0.25">
      <c r="A91" s="84">
        <f t="shared" si="6"/>
        <v>79</v>
      </c>
      <c r="B91" s="65" t="s">
        <v>1973</v>
      </c>
      <c r="C91" s="8" t="e">
        <f t="shared" si="8"/>
        <v>#REF!</v>
      </c>
      <c r="D91" s="1" t="s">
        <v>1273</v>
      </c>
      <c r="E91"/>
      <c r="I91" s="24" t="s">
        <v>1165</v>
      </c>
      <c r="J91" s="26"/>
      <c r="K91" s="28">
        <f>ROUND(K90+C36,2)</f>
        <v>52.6</v>
      </c>
      <c r="AG91" s="65" t="s">
        <v>1918</v>
      </c>
    </row>
    <row r="92" spans="1:33" hidden="1" x14ac:dyDescent="0.25">
      <c r="C92"/>
      <c r="D92"/>
      <c r="E92"/>
      <c r="F92" s="86" t="s">
        <v>1781</v>
      </c>
      <c r="G92" s="69" t="s">
        <v>852</v>
      </c>
      <c r="H92" s="65" t="s">
        <v>439</v>
      </c>
      <c r="I92"/>
      <c r="J92" s="4"/>
      <c r="K92"/>
    </row>
    <row r="93" spans="1:33" hidden="1" x14ac:dyDescent="0.25">
      <c r="C93"/>
      <c r="D93"/>
      <c r="E93"/>
      <c r="F93" s="91" t="s">
        <v>852</v>
      </c>
      <c r="H93" s="68" t="s">
        <v>1373</v>
      </c>
      <c r="I93"/>
      <c r="J93" s="4"/>
      <c r="K93"/>
    </row>
    <row r="94" spans="1:33" hidden="1" x14ac:dyDescent="0.25">
      <c r="C94"/>
      <c r="D94"/>
      <c r="E94"/>
      <c r="F94" s="70">
        <v>10</v>
      </c>
      <c r="G94" s="69" t="s">
        <v>761</v>
      </c>
      <c r="H94" s="65" t="s">
        <v>329</v>
      </c>
      <c r="I94" s="8">
        <f>D61</f>
        <v>37.299999999999997</v>
      </c>
      <c r="J94" s="2" t="s">
        <v>761</v>
      </c>
      <c r="K94" s="8">
        <f>(F94*I94)</f>
        <v>373</v>
      </c>
    </row>
    <row r="95" spans="1:33" hidden="1" x14ac:dyDescent="0.25">
      <c r="C95"/>
      <c r="D95"/>
      <c r="E95"/>
      <c r="F95" s="70">
        <v>10</v>
      </c>
      <c r="G95" s="69" t="s">
        <v>761</v>
      </c>
      <c r="H95" s="65" t="s">
        <v>1713</v>
      </c>
      <c r="I95" s="8">
        <f>D61</f>
        <v>37.299999999999997</v>
      </c>
      <c r="J95" s="2" t="s">
        <v>761</v>
      </c>
      <c r="K95" s="8">
        <f>(F95*I95)</f>
        <v>373</v>
      </c>
    </row>
    <row r="96" spans="1:33" hidden="1" x14ac:dyDescent="0.25">
      <c r="C96"/>
      <c r="D96"/>
      <c r="E96"/>
      <c r="F96" s="70">
        <v>10</v>
      </c>
      <c r="G96" s="69" t="s">
        <v>761</v>
      </c>
      <c r="H96" s="65" t="s">
        <v>1715</v>
      </c>
      <c r="I96" s="8">
        <f>I83</f>
        <v>2.93</v>
      </c>
      <c r="J96" s="2" t="s">
        <v>761</v>
      </c>
      <c r="K96" s="8">
        <f>(F96*I96)</f>
        <v>29.3</v>
      </c>
    </row>
    <row r="97" spans="3:11" hidden="1" x14ac:dyDescent="0.25">
      <c r="C97"/>
      <c r="D97"/>
      <c r="E97"/>
      <c r="G97" s="69" t="s">
        <v>388</v>
      </c>
      <c r="H97" s="65" t="s">
        <v>389</v>
      </c>
      <c r="I97"/>
      <c r="J97" s="2" t="s">
        <v>388</v>
      </c>
      <c r="K97" s="8">
        <v>0</v>
      </c>
    </row>
    <row r="98" spans="3:11" hidden="1" x14ac:dyDescent="0.25">
      <c r="C98"/>
      <c r="D98"/>
      <c r="E98"/>
      <c r="I98"/>
      <c r="J98" s="4"/>
      <c r="K98" s="5" t="s">
        <v>1373</v>
      </c>
    </row>
    <row r="99" spans="3:11" hidden="1" x14ac:dyDescent="0.25">
      <c r="C99"/>
      <c r="D99"/>
      <c r="E99"/>
      <c r="H99" s="65" t="s">
        <v>533</v>
      </c>
      <c r="I99"/>
      <c r="J99" s="4"/>
      <c r="K99" s="8">
        <f>SUM(K94:K97)</f>
        <v>775.3</v>
      </c>
    </row>
    <row r="100" spans="3:11" hidden="1" x14ac:dyDescent="0.25">
      <c r="C100"/>
      <c r="D100"/>
      <c r="E100"/>
      <c r="I100"/>
      <c r="J100" s="4"/>
      <c r="K100" s="5" t="s">
        <v>1373</v>
      </c>
    </row>
    <row r="101" spans="3:11" hidden="1" x14ac:dyDescent="0.25">
      <c r="C101"/>
      <c r="D101"/>
      <c r="E101"/>
      <c r="H101" s="92" t="s">
        <v>1741</v>
      </c>
      <c r="I101" s="24" t="s">
        <v>1201</v>
      </c>
      <c r="J101" s="26"/>
      <c r="K101" s="25">
        <f>(K99/10)</f>
        <v>77.53</v>
      </c>
    </row>
    <row r="102" spans="3:11" hidden="1" x14ac:dyDescent="0.25">
      <c r="C102"/>
      <c r="D102"/>
      <c r="E102"/>
      <c r="I102" s="24" t="s">
        <v>1165</v>
      </c>
      <c r="J102" s="26"/>
      <c r="K102" s="28">
        <f>ROUND(K101+C36,2)</f>
        <v>80.13</v>
      </c>
    </row>
    <row r="103" spans="3:11" hidden="1" x14ac:dyDescent="0.25">
      <c r="C103"/>
      <c r="D103"/>
      <c r="E103"/>
      <c r="I103" s="24"/>
      <c r="J103" s="26"/>
      <c r="K103" s="27"/>
    </row>
    <row r="104" spans="3:11" ht="31.5" hidden="1" x14ac:dyDescent="0.25">
      <c r="C104"/>
      <c r="D104"/>
      <c r="E104"/>
      <c r="F104" s="90">
        <v>1.7</v>
      </c>
      <c r="H104" s="93" t="s">
        <v>570</v>
      </c>
      <c r="I104" s="24" t="s">
        <v>1201</v>
      </c>
      <c r="J104" s="26"/>
      <c r="K104" s="28">
        <f>ROUND(K101-K96/10,2)</f>
        <v>74.599999999999994</v>
      </c>
    </row>
    <row r="105" spans="3:11" hidden="1" x14ac:dyDescent="0.25">
      <c r="C105"/>
      <c r="D105"/>
      <c r="E105"/>
      <c r="I105" s="24" t="s">
        <v>1165</v>
      </c>
      <c r="J105" s="26"/>
      <c r="K105" s="28">
        <f>ROUND(K104+C36,2)</f>
        <v>77.2</v>
      </c>
    </row>
    <row r="106" spans="3:11" hidden="1" x14ac:dyDescent="0.25">
      <c r="C106"/>
      <c r="D106"/>
      <c r="E106"/>
      <c r="I106"/>
      <c r="J106" s="4"/>
      <c r="K106" s="5"/>
    </row>
    <row r="107" spans="3:11" hidden="1" x14ac:dyDescent="0.25">
      <c r="C107"/>
      <c r="D107"/>
      <c r="E107"/>
      <c r="I107"/>
      <c r="J107" s="4"/>
      <c r="K107" s="5"/>
    </row>
    <row r="108" spans="3:11" ht="31.5" hidden="1" x14ac:dyDescent="0.25">
      <c r="C108"/>
      <c r="D108"/>
      <c r="E108"/>
      <c r="F108" s="90">
        <v>1.5</v>
      </c>
      <c r="G108" s="69" t="s">
        <v>852</v>
      </c>
      <c r="H108" s="94" t="s">
        <v>377</v>
      </c>
      <c r="I108"/>
      <c r="J108" s="4"/>
      <c r="K108"/>
    </row>
    <row r="109" spans="3:11" hidden="1" x14ac:dyDescent="0.25">
      <c r="C109"/>
      <c r="D109"/>
      <c r="E109"/>
      <c r="I109"/>
      <c r="J109" s="4"/>
      <c r="K109"/>
    </row>
    <row r="110" spans="3:11" hidden="1" x14ac:dyDescent="0.25">
      <c r="C110"/>
      <c r="D110"/>
      <c r="E110"/>
      <c r="F110" s="70">
        <v>10</v>
      </c>
      <c r="G110" s="69" t="s">
        <v>761</v>
      </c>
      <c r="H110" s="65" t="s">
        <v>1030</v>
      </c>
      <c r="I110" s="8">
        <f>C61</f>
        <v>25</v>
      </c>
      <c r="J110" s="2" t="s">
        <v>761</v>
      </c>
      <c r="K110" s="8">
        <f>(F110*I110)</f>
        <v>250</v>
      </c>
    </row>
    <row r="111" spans="3:11" hidden="1" x14ac:dyDescent="0.25">
      <c r="C111"/>
      <c r="D111"/>
      <c r="E111"/>
      <c r="F111" s="70">
        <v>10</v>
      </c>
      <c r="G111" s="69" t="s">
        <v>761</v>
      </c>
      <c r="H111" s="65" t="s">
        <v>1715</v>
      </c>
      <c r="I111" s="8">
        <f>I83</f>
        <v>2.93</v>
      </c>
      <c r="J111" s="2" t="s">
        <v>761</v>
      </c>
      <c r="K111" s="8">
        <f>(F111*I111)</f>
        <v>29.3</v>
      </c>
    </row>
    <row r="112" spans="3:11" hidden="1" x14ac:dyDescent="0.25">
      <c r="C112"/>
      <c r="D112"/>
      <c r="E112"/>
      <c r="G112" s="69" t="s">
        <v>388</v>
      </c>
      <c r="H112" s="65" t="s">
        <v>389</v>
      </c>
      <c r="I112"/>
      <c r="J112" s="2" t="s">
        <v>388</v>
      </c>
      <c r="K112" s="8">
        <v>0</v>
      </c>
    </row>
    <row r="113" spans="3:11" hidden="1" x14ac:dyDescent="0.25">
      <c r="C113"/>
      <c r="D113"/>
      <c r="E113"/>
      <c r="I113"/>
      <c r="J113" s="4"/>
      <c r="K113" s="5" t="s">
        <v>1373</v>
      </c>
    </row>
    <row r="114" spans="3:11" hidden="1" x14ac:dyDescent="0.25">
      <c r="C114"/>
      <c r="D114"/>
      <c r="E114"/>
      <c r="H114" s="65" t="s">
        <v>533</v>
      </c>
      <c r="I114"/>
      <c r="J114" s="4"/>
      <c r="K114" s="8">
        <f>SUM(K110:K112)</f>
        <v>279.3</v>
      </c>
    </row>
    <row r="115" spans="3:11" hidden="1" x14ac:dyDescent="0.25">
      <c r="C115"/>
      <c r="D115"/>
      <c r="E115"/>
      <c r="I115"/>
      <c r="J115" s="4"/>
      <c r="K115" s="5" t="s">
        <v>1373</v>
      </c>
    </row>
    <row r="116" spans="3:11" hidden="1" x14ac:dyDescent="0.25">
      <c r="C116"/>
      <c r="D116"/>
      <c r="E116"/>
      <c r="H116" s="65"/>
      <c r="I116"/>
      <c r="J116" s="4"/>
      <c r="K116" s="8">
        <f>(K114/10)</f>
        <v>27.93</v>
      </c>
    </row>
    <row r="117" spans="3:11" hidden="1" x14ac:dyDescent="0.25">
      <c r="C117"/>
      <c r="D117"/>
      <c r="E117"/>
      <c r="I117"/>
      <c r="J117" s="4"/>
      <c r="K117" s="5" t="s">
        <v>1747</v>
      </c>
    </row>
    <row r="118" spans="3:11" hidden="1" x14ac:dyDescent="0.25">
      <c r="C118"/>
      <c r="D118"/>
      <c r="E118"/>
      <c r="F118" s="86"/>
      <c r="H118" s="65" t="s">
        <v>1727</v>
      </c>
      <c r="I118" s="24" t="s">
        <v>1201</v>
      </c>
      <c r="J118" s="4"/>
      <c r="K118" s="25">
        <f>K116-K111/10</f>
        <v>25</v>
      </c>
    </row>
    <row r="119" spans="3:11" hidden="1" x14ac:dyDescent="0.25">
      <c r="C119"/>
      <c r="D119"/>
      <c r="E119"/>
      <c r="I119" s="24" t="s">
        <v>1165</v>
      </c>
      <c r="J119" s="4"/>
      <c r="K119" s="28">
        <f>ROUND(K118+C36,2)</f>
        <v>27.6</v>
      </c>
    </row>
    <row r="120" spans="3:11" hidden="1" x14ac:dyDescent="0.25">
      <c r="C120"/>
      <c r="D120"/>
      <c r="E120"/>
      <c r="I120"/>
      <c r="J120" s="4"/>
      <c r="K120" s="5"/>
    </row>
    <row r="121" spans="3:11" ht="31.5" hidden="1" x14ac:dyDescent="0.25">
      <c r="C121"/>
      <c r="D121"/>
      <c r="E121"/>
      <c r="F121" s="95">
        <v>1.8</v>
      </c>
      <c r="H121" s="94" t="s">
        <v>1761</v>
      </c>
      <c r="I121"/>
      <c r="J121" s="4"/>
      <c r="K121" s="5"/>
    </row>
    <row r="122" spans="3:11" hidden="1" x14ac:dyDescent="0.25">
      <c r="C122"/>
      <c r="D122"/>
      <c r="E122"/>
      <c r="I122"/>
      <c r="J122" s="4"/>
      <c r="K122" s="5"/>
    </row>
    <row r="123" spans="3:11" hidden="1" x14ac:dyDescent="0.25">
      <c r="C123"/>
      <c r="D123"/>
      <c r="E123"/>
      <c r="F123" s="70">
        <v>10</v>
      </c>
      <c r="G123" s="69" t="s">
        <v>761</v>
      </c>
      <c r="H123" s="65" t="s">
        <v>329</v>
      </c>
      <c r="I123">
        <f>D61</f>
        <v>37.299999999999997</v>
      </c>
      <c r="J123" s="2" t="s">
        <v>761</v>
      </c>
      <c r="K123" s="8">
        <f>(F123*I123)</f>
        <v>373</v>
      </c>
    </row>
    <row r="124" spans="3:11" hidden="1" x14ac:dyDescent="0.25">
      <c r="C124"/>
      <c r="D124"/>
      <c r="E124"/>
      <c r="G124" s="64" t="s">
        <v>571</v>
      </c>
      <c r="I124"/>
      <c r="J124" s="4" t="s">
        <v>571</v>
      </c>
      <c r="K124" s="8">
        <v>0</v>
      </c>
    </row>
    <row r="125" spans="3:11" hidden="1" x14ac:dyDescent="0.25">
      <c r="C125"/>
      <c r="D125"/>
      <c r="E125"/>
      <c r="I125"/>
      <c r="J125" s="4"/>
      <c r="K125" s="5" t="s">
        <v>1373</v>
      </c>
    </row>
    <row r="126" spans="3:11" hidden="1" x14ac:dyDescent="0.25">
      <c r="C126"/>
      <c r="D126"/>
      <c r="E126"/>
      <c r="H126" s="65" t="s">
        <v>533</v>
      </c>
      <c r="I126"/>
      <c r="J126" s="4"/>
      <c r="K126" s="8">
        <f>SUM(K123:K124)</f>
        <v>373</v>
      </c>
    </row>
    <row r="127" spans="3:11" hidden="1" x14ac:dyDescent="0.25">
      <c r="C127"/>
      <c r="D127"/>
      <c r="E127"/>
      <c r="I127"/>
      <c r="J127" s="4"/>
      <c r="K127" s="5" t="s">
        <v>1373</v>
      </c>
    </row>
    <row r="128" spans="3:11" ht="31.5" hidden="1" x14ac:dyDescent="0.25">
      <c r="C128"/>
      <c r="D128"/>
      <c r="E128"/>
      <c r="F128" s="96"/>
      <c r="H128" s="97" t="s">
        <v>1825</v>
      </c>
      <c r="I128" s="24" t="s">
        <v>1201</v>
      </c>
      <c r="J128" s="4"/>
      <c r="K128" s="28">
        <f>ROUND(K126/10,2)</f>
        <v>37.299999999999997</v>
      </c>
    </row>
    <row r="129" spans="1:33" hidden="1" x14ac:dyDescent="0.25">
      <c r="C129"/>
      <c r="D129"/>
      <c r="E129"/>
      <c r="I129" s="24" t="s">
        <v>1165</v>
      </c>
      <c r="J129" s="4"/>
      <c r="K129" s="28">
        <f>ROUND(K128+C36,2)</f>
        <v>39.9</v>
      </c>
    </row>
    <row r="130" spans="1:33" hidden="1" x14ac:dyDescent="0.25">
      <c r="C130"/>
      <c r="D130"/>
      <c r="E130"/>
      <c r="I130" s="24"/>
      <c r="J130" s="4"/>
      <c r="K130" s="5"/>
    </row>
    <row r="131" spans="1:33" hidden="1" x14ac:dyDescent="0.25">
      <c r="C131"/>
      <c r="D131"/>
      <c r="E131"/>
      <c r="F131" s="90">
        <v>1.6</v>
      </c>
      <c r="H131" s="65" t="s">
        <v>694</v>
      </c>
      <c r="I131" s="24"/>
      <c r="J131" s="4"/>
      <c r="K131"/>
    </row>
    <row r="132" spans="1:33" hidden="1" x14ac:dyDescent="0.25">
      <c r="C132"/>
      <c r="D132"/>
      <c r="E132"/>
      <c r="H132" s="65" t="s">
        <v>330</v>
      </c>
      <c r="I132" s="24" t="s">
        <v>1201</v>
      </c>
      <c r="J132" s="4"/>
      <c r="K132" s="25">
        <f>C61*1.5</f>
        <v>37.5</v>
      </c>
    </row>
    <row r="133" spans="1:33" hidden="1" x14ac:dyDescent="0.25">
      <c r="C133"/>
      <c r="D133"/>
      <c r="E133"/>
      <c r="F133" s="65" t="s">
        <v>852</v>
      </c>
      <c r="H133" s="65" t="s">
        <v>331</v>
      </c>
      <c r="I133" s="24" t="s">
        <v>1165</v>
      </c>
      <c r="J133" s="4"/>
      <c r="K133" s="28">
        <f>ROUND(K132+C36,2)</f>
        <v>40.1</v>
      </c>
    </row>
    <row r="134" spans="1:33" hidden="1" x14ac:dyDescent="0.25">
      <c r="C134"/>
      <c r="D134"/>
      <c r="E134"/>
      <c r="I134"/>
      <c r="J134" s="4"/>
      <c r="K134" s="5" t="s">
        <v>1747</v>
      </c>
    </row>
    <row r="135" spans="1:33" hidden="1" x14ac:dyDescent="0.25">
      <c r="C135"/>
      <c r="D135"/>
      <c r="E135"/>
      <c r="I135"/>
      <c r="J135" s="4"/>
      <c r="K135"/>
    </row>
    <row r="136" spans="1:33" hidden="1" x14ac:dyDescent="0.25">
      <c r="A136" s="84">
        <f>(A91+1)</f>
        <v>80</v>
      </c>
      <c r="B136" s="65" t="s">
        <v>1337</v>
      </c>
      <c r="C136" s="8">
        <f>AC30</f>
        <v>8240</v>
      </c>
      <c r="D136" s="8">
        <v>13.87</v>
      </c>
      <c r="E136" s="1" t="s">
        <v>852</v>
      </c>
      <c r="F136" s="80" t="s">
        <v>332</v>
      </c>
      <c r="G136" s="69" t="s">
        <v>1910</v>
      </c>
      <c r="H136" s="65" t="s">
        <v>333</v>
      </c>
      <c r="I136"/>
      <c r="J136" s="4"/>
      <c r="K136"/>
      <c r="N136" s="65" t="s">
        <v>1974</v>
      </c>
      <c r="O136" s="65" t="s">
        <v>334</v>
      </c>
      <c r="R136" s="70" t="e">
        <f>(R89+C19)</f>
        <v>#REF!</v>
      </c>
      <c r="AG136" s="65" t="s">
        <v>1918</v>
      </c>
    </row>
    <row r="137" spans="1:33" hidden="1" x14ac:dyDescent="0.25">
      <c r="A137" s="84">
        <f t="shared" ref="A137:A142" si="9">(A136+1)</f>
        <v>81</v>
      </c>
      <c r="B137" s="65" t="s">
        <v>335</v>
      </c>
      <c r="C137" s="8">
        <f>AC33</f>
        <v>26500</v>
      </c>
      <c r="D137" s="1" t="s">
        <v>753</v>
      </c>
      <c r="E137"/>
      <c r="H137" s="65" t="s">
        <v>897</v>
      </c>
      <c r="I137"/>
      <c r="J137" s="4"/>
      <c r="K137"/>
      <c r="N137" s="65" t="s">
        <v>1975</v>
      </c>
      <c r="O137" s="65" t="s">
        <v>336</v>
      </c>
      <c r="R137" s="70" t="e">
        <f>(R136+C20)</f>
        <v>#REF!</v>
      </c>
      <c r="AG137" s="65" t="s">
        <v>1918</v>
      </c>
    </row>
    <row r="138" spans="1:33" hidden="1" x14ac:dyDescent="0.25">
      <c r="A138" s="84">
        <f t="shared" si="9"/>
        <v>82</v>
      </c>
      <c r="B138" s="65" t="s">
        <v>1555</v>
      </c>
      <c r="C138" s="8">
        <f>AC32</f>
        <v>28000</v>
      </c>
      <c r="D138" s="1" t="s">
        <v>753</v>
      </c>
      <c r="E138"/>
      <c r="H138" s="68" t="s">
        <v>1373</v>
      </c>
      <c r="I138"/>
      <c r="J138" s="4"/>
      <c r="K138"/>
      <c r="N138" s="65" t="s">
        <v>1976</v>
      </c>
      <c r="O138" s="65" t="s">
        <v>1895</v>
      </c>
      <c r="R138" s="70" t="e">
        <f>(R137+C21)</f>
        <v>#REF!</v>
      </c>
      <c r="AG138" s="65" t="s">
        <v>1918</v>
      </c>
    </row>
    <row r="139" spans="1:33" hidden="1" x14ac:dyDescent="0.25">
      <c r="A139" s="84">
        <f t="shared" si="9"/>
        <v>83</v>
      </c>
      <c r="B139" s="65" t="s">
        <v>326</v>
      </c>
      <c r="C139" s="8">
        <f>AC33</f>
        <v>26500</v>
      </c>
      <c r="D139" s="1" t="s">
        <v>753</v>
      </c>
      <c r="E139"/>
      <c r="F139" s="70">
        <v>1</v>
      </c>
      <c r="G139" s="69" t="s">
        <v>761</v>
      </c>
      <c r="H139" s="65" t="s">
        <v>327</v>
      </c>
      <c r="I139" s="8" t="e">
        <f>C79</f>
        <v>#REF!</v>
      </c>
      <c r="J139" s="2" t="s">
        <v>761</v>
      </c>
      <c r="K139" s="8" t="e">
        <f>(F139*I139)</f>
        <v>#REF!</v>
      </c>
      <c r="N139" s="65" t="s">
        <v>1977</v>
      </c>
      <c r="O139" s="65" t="s">
        <v>328</v>
      </c>
      <c r="R139" s="70" t="e">
        <f>(R138+C21)</f>
        <v>#REF!</v>
      </c>
      <c r="AG139" s="65" t="s">
        <v>1918</v>
      </c>
    </row>
    <row r="140" spans="1:33" hidden="1" x14ac:dyDescent="0.25">
      <c r="A140" s="84">
        <f t="shared" si="9"/>
        <v>84</v>
      </c>
      <c r="B140" s="65" t="s">
        <v>1335</v>
      </c>
      <c r="C140" s="8">
        <f>AC38</f>
        <v>169</v>
      </c>
      <c r="D140" s="1" t="s">
        <v>761</v>
      </c>
      <c r="E140"/>
      <c r="F140" s="70">
        <v>1</v>
      </c>
      <c r="G140" s="69" t="s">
        <v>761</v>
      </c>
      <c r="H140" s="65" t="s">
        <v>1157</v>
      </c>
      <c r="I140" s="8">
        <f>C27</f>
        <v>7.8</v>
      </c>
      <c r="J140" s="2" t="s">
        <v>761</v>
      </c>
      <c r="K140" s="8">
        <f>(F140*I140)</f>
        <v>7.8</v>
      </c>
      <c r="O140" s="65" t="s">
        <v>1978</v>
      </c>
      <c r="R140" s="70" t="e">
        <f>(R139+C21)</f>
        <v>#REF!</v>
      </c>
      <c r="AG140" s="65" t="s">
        <v>1918</v>
      </c>
    </row>
    <row r="141" spans="1:33" hidden="1" x14ac:dyDescent="0.25">
      <c r="A141" s="84">
        <f t="shared" si="9"/>
        <v>85</v>
      </c>
      <c r="B141" s="65" t="s">
        <v>167</v>
      </c>
      <c r="C141" s="8">
        <f>I255</f>
        <v>12224.58</v>
      </c>
      <c r="D141" s="1" t="s">
        <v>753</v>
      </c>
      <c r="E141"/>
      <c r="G141" s="69" t="s">
        <v>388</v>
      </c>
      <c r="H141" s="65" t="s">
        <v>389</v>
      </c>
      <c r="I141" s="1" t="s">
        <v>852</v>
      </c>
      <c r="J141" s="2" t="s">
        <v>388</v>
      </c>
      <c r="K141" s="8">
        <v>0</v>
      </c>
      <c r="N141" s="65" t="s">
        <v>1910</v>
      </c>
      <c r="O141" s="65" t="s">
        <v>1979</v>
      </c>
      <c r="AG141" s="65" t="s">
        <v>1918</v>
      </c>
    </row>
    <row r="142" spans="1:33" hidden="1" x14ac:dyDescent="0.25">
      <c r="A142" s="84">
        <f t="shared" si="9"/>
        <v>86</v>
      </c>
      <c r="B142" s="65" t="s">
        <v>168</v>
      </c>
      <c r="C142" s="8">
        <v>30000</v>
      </c>
      <c r="D142" s="1" t="s">
        <v>753</v>
      </c>
      <c r="E142"/>
      <c r="I142"/>
      <c r="J142" s="4"/>
      <c r="K142" s="5" t="s">
        <v>1373</v>
      </c>
      <c r="O142" s="65" t="s">
        <v>972</v>
      </c>
      <c r="AG142" s="65" t="s">
        <v>1918</v>
      </c>
    </row>
    <row r="143" spans="1:33" hidden="1" x14ac:dyDescent="0.25">
      <c r="B143" s="65" t="s">
        <v>852</v>
      </c>
      <c r="C143"/>
      <c r="D143"/>
      <c r="E143"/>
      <c r="H143" s="65" t="s">
        <v>169</v>
      </c>
      <c r="I143"/>
      <c r="J143" s="4"/>
      <c r="K143" s="8" t="e">
        <f>SUM(K137:K141)</f>
        <v>#REF!</v>
      </c>
      <c r="O143" s="68" t="s">
        <v>1373</v>
      </c>
      <c r="AG143" s="65" t="s">
        <v>1918</v>
      </c>
    </row>
    <row r="144" spans="1:33" hidden="1" x14ac:dyDescent="0.25">
      <c r="A144" s="84">
        <f>(A142+1)</f>
        <v>87</v>
      </c>
      <c r="B144" s="65" t="s">
        <v>170</v>
      </c>
      <c r="C144" s="8">
        <v>7.5</v>
      </c>
      <c r="D144" s="1" t="s">
        <v>388</v>
      </c>
      <c r="E144"/>
      <c r="I144"/>
      <c r="J144" s="4"/>
      <c r="K144" s="5" t="s">
        <v>1373</v>
      </c>
      <c r="M144" s="70">
        <v>4600</v>
      </c>
      <c r="N144" s="65" t="s">
        <v>1225</v>
      </c>
      <c r="O144" s="65" t="s">
        <v>972</v>
      </c>
      <c r="P144" s="70" t="e">
        <f>(C91)</f>
        <v>#REF!</v>
      </c>
      <c r="Q144" s="65" t="s">
        <v>1380</v>
      </c>
      <c r="R144" s="70" t="e">
        <f>(M144*P144)/1000</f>
        <v>#REF!</v>
      </c>
      <c r="AG144" s="65" t="s">
        <v>1918</v>
      </c>
    </row>
    <row r="145" spans="3:11" hidden="1" x14ac:dyDescent="0.25">
      <c r="C145"/>
      <c r="D145"/>
      <c r="E145"/>
      <c r="F145" s="80" t="s">
        <v>171</v>
      </c>
      <c r="G145" s="69" t="s">
        <v>1910</v>
      </c>
      <c r="H145" s="65" t="s">
        <v>898</v>
      </c>
      <c r="I145"/>
      <c r="J145" s="4"/>
      <c r="K145"/>
    </row>
    <row r="146" spans="3:11" hidden="1" x14ac:dyDescent="0.25">
      <c r="C146"/>
      <c r="D146"/>
      <c r="E146"/>
      <c r="H146" s="65" t="s">
        <v>899</v>
      </c>
      <c r="I146"/>
      <c r="J146" s="4"/>
      <c r="K146"/>
    </row>
    <row r="147" spans="3:11" hidden="1" x14ac:dyDescent="0.25">
      <c r="C147"/>
      <c r="D147"/>
      <c r="E147"/>
      <c r="H147" s="65" t="s">
        <v>417</v>
      </c>
      <c r="I147"/>
      <c r="J147" s="4"/>
      <c r="K147"/>
    </row>
    <row r="148" spans="3:11" hidden="1" x14ac:dyDescent="0.25">
      <c r="C148"/>
      <c r="D148"/>
      <c r="E148"/>
      <c r="H148" s="65" t="s">
        <v>447</v>
      </c>
      <c r="I148"/>
      <c r="J148" s="4"/>
      <c r="K148"/>
    </row>
    <row r="149" spans="3:11" hidden="1" x14ac:dyDescent="0.25">
      <c r="C149"/>
      <c r="D149"/>
      <c r="E149"/>
      <c r="H149" s="65" t="s">
        <v>448</v>
      </c>
      <c r="I149"/>
      <c r="J149" s="4"/>
      <c r="K149"/>
    </row>
    <row r="150" spans="3:11" hidden="1" x14ac:dyDescent="0.25">
      <c r="C150"/>
      <c r="D150"/>
      <c r="E150"/>
      <c r="H150" s="68" t="s">
        <v>1373</v>
      </c>
      <c r="I150"/>
      <c r="J150" s="4"/>
      <c r="K150"/>
    </row>
    <row r="151" spans="3:11" hidden="1" x14ac:dyDescent="0.25">
      <c r="C151"/>
      <c r="D151"/>
      <c r="E151"/>
      <c r="F151" s="70">
        <v>0.7</v>
      </c>
      <c r="G151" s="69" t="s">
        <v>761</v>
      </c>
      <c r="H151" s="65" t="s">
        <v>1704</v>
      </c>
      <c r="I151" s="8" t="e">
        <f>C79</f>
        <v>#REF!</v>
      </c>
      <c r="J151" s="2" t="s">
        <v>761</v>
      </c>
      <c r="K151" s="8" t="e">
        <f t="shared" ref="K151:K156" si="10">(F151*I151)</f>
        <v>#REF!</v>
      </c>
    </row>
    <row r="152" spans="3:11" hidden="1" x14ac:dyDescent="0.25">
      <c r="C152"/>
      <c r="D152"/>
      <c r="E152"/>
      <c r="F152" s="70">
        <v>0.7</v>
      </c>
      <c r="G152" s="69" t="s">
        <v>761</v>
      </c>
      <c r="H152" s="65" t="s">
        <v>449</v>
      </c>
      <c r="I152" s="8">
        <f>C783</f>
        <v>3.05</v>
      </c>
      <c r="J152" s="2" t="s">
        <v>761</v>
      </c>
      <c r="K152" s="8">
        <f t="shared" si="10"/>
        <v>2.14</v>
      </c>
    </row>
    <row r="153" spans="3:11" hidden="1" x14ac:dyDescent="0.25">
      <c r="C153"/>
      <c r="D153"/>
      <c r="E153"/>
      <c r="F153" s="70">
        <v>0.72</v>
      </c>
      <c r="G153" s="69" t="s">
        <v>761</v>
      </c>
      <c r="H153" s="65" t="s">
        <v>1423</v>
      </c>
      <c r="I153" s="8">
        <f>C35</f>
        <v>169</v>
      </c>
      <c r="J153" s="2" t="s">
        <v>761</v>
      </c>
      <c r="K153" s="8">
        <f t="shared" si="10"/>
        <v>121.68</v>
      </c>
    </row>
    <row r="154" spans="3:11" hidden="1" x14ac:dyDescent="0.25">
      <c r="C154"/>
      <c r="D154"/>
      <c r="E154"/>
      <c r="F154" s="70">
        <v>0.72</v>
      </c>
      <c r="G154" s="69" t="s">
        <v>761</v>
      </c>
      <c r="H154" s="65" t="s">
        <v>449</v>
      </c>
      <c r="I154" s="8">
        <f>C783</f>
        <v>3.05</v>
      </c>
      <c r="J154" s="2" t="s">
        <v>761</v>
      </c>
      <c r="K154" s="8">
        <f t="shared" si="10"/>
        <v>2.2000000000000002</v>
      </c>
    </row>
    <row r="155" spans="3:11" hidden="1" x14ac:dyDescent="0.25">
      <c r="C155"/>
      <c r="D155"/>
      <c r="E155"/>
      <c r="F155" s="70">
        <v>1</v>
      </c>
      <c r="G155" s="69" t="s">
        <v>761</v>
      </c>
      <c r="H155" s="65" t="s">
        <v>1546</v>
      </c>
      <c r="I155" s="8">
        <f>C18</f>
        <v>26</v>
      </c>
      <c r="J155" s="2" t="s">
        <v>761</v>
      </c>
      <c r="K155" s="8">
        <f t="shared" si="10"/>
        <v>26</v>
      </c>
    </row>
    <row r="156" spans="3:11" hidden="1" x14ac:dyDescent="0.25">
      <c r="C156"/>
      <c r="D156"/>
      <c r="E156"/>
      <c r="F156" s="70">
        <v>1</v>
      </c>
      <c r="G156" s="69" t="s">
        <v>761</v>
      </c>
      <c r="H156" s="65" t="s">
        <v>1424</v>
      </c>
      <c r="I156" s="8">
        <v>6.05</v>
      </c>
      <c r="J156" s="2" t="s">
        <v>761</v>
      </c>
      <c r="K156" s="8">
        <f t="shared" si="10"/>
        <v>6.05</v>
      </c>
    </row>
    <row r="157" spans="3:11" hidden="1" x14ac:dyDescent="0.25">
      <c r="C157"/>
      <c r="D157"/>
      <c r="E157"/>
      <c r="H157" s="65" t="s">
        <v>1425</v>
      </c>
      <c r="I157"/>
      <c r="J157" s="4"/>
      <c r="K157"/>
    </row>
    <row r="158" spans="3:11" hidden="1" x14ac:dyDescent="0.25">
      <c r="C158"/>
      <c r="D158"/>
      <c r="E158"/>
      <c r="G158" s="69" t="s">
        <v>388</v>
      </c>
      <c r="H158" s="65" t="s">
        <v>389</v>
      </c>
      <c r="I158" s="1" t="s">
        <v>852</v>
      </c>
      <c r="J158" s="2" t="s">
        <v>388</v>
      </c>
      <c r="K158" s="8">
        <v>0</v>
      </c>
    </row>
    <row r="159" spans="3:11" hidden="1" x14ac:dyDescent="0.25">
      <c r="C159"/>
      <c r="D159"/>
      <c r="E159"/>
      <c r="I159"/>
      <c r="J159" s="4"/>
      <c r="K159" s="5" t="s">
        <v>1373</v>
      </c>
    </row>
    <row r="160" spans="3:11" hidden="1" x14ac:dyDescent="0.25">
      <c r="C160"/>
      <c r="D160"/>
      <c r="E160"/>
      <c r="H160" s="65" t="s">
        <v>169</v>
      </c>
      <c r="I160"/>
      <c r="J160" s="4"/>
      <c r="K160" s="8" t="e">
        <f>SUM(K151:K158)</f>
        <v>#REF!</v>
      </c>
    </row>
    <row r="161" spans="1:11" hidden="1" x14ac:dyDescent="0.25">
      <c r="C161"/>
      <c r="D161"/>
      <c r="E161"/>
      <c r="I161"/>
      <c r="J161" s="4"/>
      <c r="K161" s="5" t="s">
        <v>1373</v>
      </c>
    </row>
    <row r="162" spans="1:11" hidden="1" x14ac:dyDescent="0.25">
      <c r="C162"/>
      <c r="D162"/>
      <c r="E162"/>
      <c r="H162" s="65" t="s">
        <v>852</v>
      </c>
      <c r="I162"/>
      <c r="J162" s="4"/>
      <c r="K162" s="1" t="s">
        <v>852</v>
      </c>
    </row>
    <row r="163" spans="1:11" hidden="1" x14ac:dyDescent="0.25">
      <c r="C163"/>
      <c r="D163"/>
      <c r="E163"/>
      <c r="I163"/>
      <c r="J163" s="4"/>
      <c r="K163" s="1" t="s">
        <v>852</v>
      </c>
    </row>
    <row r="164" spans="1:11" hidden="1" x14ac:dyDescent="0.25">
      <c r="A164" s="98">
        <v>2.2999999999999998</v>
      </c>
      <c r="B164" s="65" t="s">
        <v>215</v>
      </c>
      <c r="C164" t="e">
        <f>AC19+I167</f>
        <v>#REF!</v>
      </c>
      <c r="D164"/>
      <c r="E164"/>
      <c r="F164" s="90">
        <v>2.6</v>
      </c>
      <c r="G164" s="69" t="s">
        <v>1910</v>
      </c>
      <c r="H164" s="65" t="s">
        <v>1024</v>
      </c>
      <c r="I164"/>
      <c r="J164" s="4"/>
      <c r="K164"/>
    </row>
    <row r="165" spans="1:11" hidden="1" x14ac:dyDescent="0.25">
      <c r="A165" s="98">
        <v>2.4</v>
      </c>
      <c r="B165" s="65" t="s">
        <v>680</v>
      </c>
      <c r="C165" t="e">
        <f>AC20+I167</f>
        <v>#REF!</v>
      </c>
      <c r="D165"/>
      <c r="E165"/>
      <c r="H165" s="68" t="s">
        <v>1373</v>
      </c>
      <c r="I165"/>
      <c r="J165" s="4"/>
      <c r="K165"/>
    </row>
    <row r="166" spans="1:11" hidden="1" x14ac:dyDescent="0.25">
      <c r="C166"/>
      <c r="D166"/>
      <c r="E166"/>
      <c r="F166" s="70">
        <v>1</v>
      </c>
      <c r="G166" s="69" t="s">
        <v>761</v>
      </c>
      <c r="H166" s="65" t="s">
        <v>953</v>
      </c>
      <c r="I166" s="8" t="e">
        <f>AC15</f>
        <v>#REF!</v>
      </c>
      <c r="J166" s="2" t="s">
        <v>761</v>
      </c>
      <c r="K166" s="8" t="e">
        <f>(F166*I166)</f>
        <v>#REF!</v>
      </c>
    </row>
    <row r="167" spans="1:11" hidden="1" x14ac:dyDescent="0.25">
      <c r="C167"/>
      <c r="D167"/>
      <c r="E167"/>
      <c r="F167" s="70">
        <v>1</v>
      </c>
      <c r="G167" s="69" t="s">
        <v>761</v>
      </c>
      <c r="H167" s="65" t="s">
        <v>1157</v>
      </c>
      <c r="I167" s="8">
        <f>C26</f>
        <v>8.8000000000000007</v>
      </c>
      <c r="J167" s="2" t="s">
        <v>761</v>
      </c>
      <c r="K167" s="8">
        <f>(F167*I167)</f>
        <v>8.8000000000000007</v>
      </c>
    </row>
    <row r="168" spans="1:11" hidden="1" x14ac:dyDescent="0.25">
      <c r="C168"/>
      <c r="D168"/>
      <c r="E168"/>
      <c r="G168" s="69" t="s">
        <v>388</v>
      </c>
      <c r="H168" s="65" t="s">
        <v>389</v>
      </c>
      <c r="I168" s="1" t="s">
        <v>852</v>
      </c>
      <c r="J168" s="2" t="s">
        <v>388</v>
      </c>
      <c r="K168" s="8">
        <v>0</v>
      </c>
    </row>
    <row r="169" spans="1:11" hidden="1" x14ac:dyDescent="0.25">
      <c r="C169"/>
      <c r="D169"/>
      <c r="E169"/>
      <c r="I169"/>
      <c r="J169" s="4"/>
      <c r="K169" s="5" t="s">
        <v>1373</v>
      </c>
    </row>
    <row r="170" spans="1:11" hidden="1" x14ac:dyDescent="0.25">
      <c r="C170"/>
      <c r="D170"/>
      <c r="E170"/>
      <c r="H170" s="65" t="s">
        <v>169</v>
      </c>
      <c r="I170"/>
      <c r="J170" s="4"/>
      <c r="K170" s="8" t="e">
        <f>SUM(K165:K168)</f>
        <v>#REF!</v>
      </c>
    </row>
    <row r="171" spans="1:11" hidden="1" x14ac:dyDescent="0.25">
      <c r="C171"/>
      <c r="D171"/>
      <c r="E171"/>
      <c r="I171"/>
      <c r="J171" s="4"/>
      <c r="K171" s="5" t="s">
        <v>1373</v>
      </c>
    </row>
    <row r="172" spans="1:11" hidden="1" x14ac:dyDescent="0.25">
      <c r="C172"/>
      <c r="D172"/>
      <c r="E172"/>
      <c r="F172" s="90">
        <v>2.7</v>
      </c>
      <c r="G172" s="69" t="s">
        <v>1910</v>
      </c>
      <c r="H172" s="65" t="s">
        <v>1694</v>
      </c>
      <c r="I172"/>
      <c r="J172" s="4"/>
      <c r="K172"/>
    </row>
    <row r="173" spans="1:11" hidden="1" x14ac:dyDescent="0.25">
      <c r="C173"/>
      <c r="D173"/>
      <c r="E173"/>
      <c r="H173" s="68" t="s">
        <v>1373</v>
      </c>
      <c r="I173"/>
      <c r="J173" s="4"/>
      <c r="K173"/>
    </row>
    <row r="174" spans="1:11" hidden="1" x14ac:dyDescent="0.25">
      <c r="C174"/>
      <c r="D174"/>
      <c r="E174"/>
      <c r="F174" s="70">
        <v>1</v>
      </c>
      <c r="G174" s="69" t="s">
        <v>761</v>
      </c>
      <c r="H174" s="65" t="s">
        <v>724</v>
      </c>
      <c r="I174" s="8" t="e">
        <f>AC14</f>
        <v>#REF!</v>
      </c>
      <c r="J174" s="2" t="s">
        <v>761</v>
      </c>
      <c r="K174" s="8" t="e">
        <f>(F174*I174)</f>
        <v>#REF!</v>
      </c>
    </row>
    <row r="175" spans="1:11" hidden="1" x14ac:dyDescent="0.25">
      <c r="C175"/>
      <c r="D175"/>
      <c r="E175"/>
      <c r="F175" s="70">
        <v>1</v>
      </c>
      <c r="G175" s="69" t="s">
        <v>761</v>
      </c>
      <c r="H175" s="65" t="s">
        <v>1157</v>
      </c>
      <c r="I175" s="8">
        <f>C26</f>
        <v>8.8000000000000007</v>
      </c>
      <c r="J175" s="2" t="s">
        <v>761</v>
      </c>
      <c r="K175" s="8">
        <f>(F175*I175)</f>
        <v>8.8000000000000007</v>
      </c>
    </row>
    <row r="176" spans="1:11" hidden="1" x14ac:dyDescent="0.25">
      <c r="C176"/>
      <c r="D176"/>
      <c r="E176"/>
      <c r="G176" s="69" t="s">
        <v>388</v>
      </c>
      <c r="H176" s="65" t="s">
        <v>389</v>
      </c>
      <c r="I176" s="1" t="s">
        <v>852</v>
      </c>
      <c r="J176" s="2" t="s">
        <v>388</v>
      </c>
      <c r="K176" s="8">
        <v>0</v>
      </c>
    </row>
    <row r="177" spans="1:33" hidden="1" x14ac:dyDescent="0.25">
      <c r="C177"/>
      <c r="D177"/>
      <c r="E177"/>
      <c r="I177"/>
      <c r="J177" s="4"/>
      <c r="K177" s="5" t="s">
        <v>1373</v>
      </c>
    </row>
    <row r="178" spans="1:33" hidden="1" x14ac:dyDescent="0.25">
      <c r="C178"/>
      <c r="D178"/>
      <c r="E178"/>
      <c r="H178" s="65" t="s">
        <v>169</v>
      </c>
      <c r="I178"/>
      <c r="J178" s="4"/>
      <c r="K178" s="8" t="e">
        <f>SUM(K173:K176)</f>
        <v>#REF!</v>
      </c>
    </row>
    <row r="179" spans="1:33" hidden="1" x14ac:dyDescent="0.25">
      <c r="A179" s="84">
        <f>(A144+1)</f>
        <v>88</v>
      </c>
      <c r="B179" s="65" t="s">
        <v>1426</v>
      </c>
      <c r="C179" s="8">
        <v>15.25</v>
      </c>
      <c r="D179" s="1" t="s">
        <v>1427</v>
      </c>
      <c r="E179"/>
      <c r="I179"/>
      <c r="J179" s="4"/>
      <c r="K179" s="5" t="s">
        <v>1373</v>
      </c>
      <c r="M179" s="70">
        <v>2.5</v>
      </c>
      <c r="N179" s="65" t="s">
        <v>761</v>
      </c>
      <c r="O179" s="65" t="s">
        <v>1413</v>
      </c>
      <c r="P179" s="70" t="e">
        <f>(K58)</f>
        <v>#REF!</v>
      </c>
      <c r="Q179" s="65" t="s">
        <v>761</v>
      </c>
      <c r="R179" s="70" t="e">
        <f>(M179*P179)</f>
        <v>#REF!</v>
      </c>
      <c r="AG179" s="65" t="s">
        <v>1918</v>
      </c>
    </row>
    <row r="180" spans="1:33" hidden="1" x14ac:dyDescent="0.25">
      <c r="A180" s="84">
        <f>(A179+1)</f>
        <v>89</v>
      </c>
      <c r="B180" s="65" t="s">
        <v>1428</v>
      </c>
      <c r="C180" s="8">
        <v>110</v>
      </c>
      <c r="D180" s="1" t="s">
        <v>1427</v>
      </c>
      <c r="E180"/>
      <c r="H180" s="65" t="s">
        <v>852</v>
      </c>
      <c r="I180"/>
      <c r="J180" s="4"/>
      <c r="K180"/>
      <c r="M180" s="70">
        <v>3.5</v>
      </c>
      <c r="N180" s="65" t="s">
        <v>760</v>
      </c>
      <c r="O180" s="65" t="s">
        <v>1711</v>
      </c>
      <c r="P180" s="70">
        <f>(C10)</f>
        <v>150</v>
      </c>
      <c r="Q180" s="65" t="s">
        <v>760</v>
      </c>
      <c r="R180" s="70">
        <f>(M180*P180)</f>
        <v>525</v>
      </c>
      <c r="AG180" s="65" t="s">
        <v>1918</v>
      </c>
    </row>
    <row r="181" spans="1:33" hidden="1" x14ac:dyDescent="0.25">
      <c r="C181"/>
      <c r="D181"/>
      <c r="E181"/>
      <c r="F181" s="80" t="s">
        <v>1429</v>
      </c>
      <c r="H181" s="65" t="s">
        <v>828</v>
      </c>
      <c r="I181"/>
      <c r="J181" s="4"/>
      <c r="K181"/>
    </row>
    <row r="182" spans="1:33" hidden="1" x14ac:dyDescent="0.25">
      <c r="C182"/>
      <c r="D182"/>
      <c r="E182"/>
      <c r="I182"/>
      <c r="J182" s="4"/>
      <c r="K182"/>
    </row>
    <row r="183" spans="1:33" hidden="1" x14ac:dyDescent="0.25">
      <c r="C183"/>
      <c r="D183"/>
      <c r="E183"/>
      <c r="F183" s="70">
        <v>1</v>
      </c>
      <c r="G183" s="69" t="s">
        <v>761</v>
      </c>
      <c r="H183" s="65" t="s">
        <v>62</v>
      </c>
      <c r="I183" s="8">
        <f>C35</f>
        <v>169</v>
      </c>
      <c r="J183" s="2" t="s">
        <v>761</v>
      </c>
      <c r="K183" s="8">
        <f>(F183*I183)</f>
        <v>169</v>
      </c>
    </row>
    <row r="184" spans="1:33" hidden="1" x14ac:dyDescent="0.25">
      <c r="C184"/>
      <c r="D184"/>
      <c r="E184"/>
      <c r="F184" s="70">
        <v>1</v>
      </c>
      <c r="G184" s="69" t="s">
        <v>761</v>
      </c>
      <c r="H184" s="65" t="s">
        <v>449</v>
      </c>
      <c r="I184" s="8">
        <f>C783</f>
        <v>3.05</v>
      </c>
      <c r="J184" s="2" t="s">
        <v>761</v>
      </c>
      <c r="K184" s="8">
        <f>(F184*I184)</f>
        <v>3.05</v>
      </c>
    </row>
    <row r="185" spans="1:33" hidden="1" x14ac:dyDescent="0.25">
      <c r="C185"/>
      <c r="D185"/>
      <c r="E185"/>
      <c r="F185" s="70">
        <v>1</v>
      </c>
      <c r="G185" s="69" t="s">
        <v>761</v>
      </c>
      <c r="H185" s="65" t="s">
        <v>1424</v>
      </c>
      <c r="I185" s="8">
        <v>6.05</v>
      </c>
      <c r="J185" s="2" t="s">
        <v>761</v>
      </c>
      <c r="K185" s="8">
        <f>(F185*I185)</f>
        <v>6.05</v>
      </c>
    </row>
    <row r="186" spans="1:33" hidden="1" x14ac:dyDescent="0.25">
      <c r="C186"/>
      <c r="D186"/>
      <c r="E186"/>
      <c r="H186" s="65" t="s">
        <v>1425</v>
      </c>
      <c r="I186"/>
      <c r="J186" s="4"/>
      <c r="K186"/>
    </row>
    <row r="187" spans="1:33" hidden="1" x14ac:dyDescent="0.25">
      <c r="C187"/>
      <c r="D187"/>
      <c r="E187"/>
      <c r="I187"/>
      <c r="J187" s="4"/>
      <c r="K187" s="5" t="s">
        <v>1373</v>
      </c>
    </row>
    <row r="188" spans="1:33" hidden="1" x14ac:dyDescent="0.25">
      <c r="C188"/>
      <c r="D188"/>
      <c r="E188"/>
      <c r="H188" s="65" t="s">
        <v>169</v>
      </c>
      <c r="I188"/>
      <c r="J188" s="4"/>
      <c r="K188" s="8">
        <f>SUM(K181:K186)</f>
        <v>178.1</v>
      </c>
    </row>
    <row r="189" spans="1:33" hidden="1" x14ac:dyDescent="0.25">
      <c r="C189"/>
      <c r="D189"/>
      <c r="E189"/>
      <c r="F189" s="65" t="s">
        <v>852</v>
      </c>
      <c r="I189"/>
      <c r="J189" s="4"/>
      <c r="K189" s="5" t="s">
        <v>1373</v>
      </c>
    </row>
    <row r="190" spans="1:33" hidden="1" x14ac:dyDescent="0.25">
      <c r="C190"/>
      <c r="D190"/>
      <c r="E190"/>
      <c r="I190"/>
      <c r="J190" s="4"/>
      <c r="K190" s="1" t="s">
        <v>852</v>
      </c>
    </row>
    <row r="191" spans="1:33" hidden="1" x14ac:dyDescent="0.25">
      <c r="A191" s="84">
        <f>(A180+1)</f>
        <v>90</v>
      </c>
      <c r="B191" s="65" t="s">
        <v>578</v>
      </c>
      <c r="C191" s="8">
        <v>65</v>
      </c>
      <c r="D191" s="1" t="s">
        <v>579</v>
      </c>
      <c r="E191"/>
      <c r="F191" s="80" t="s">
        <v>580</v>
      </c>
      <c r="G191" s="69" t="s">
        <v>1910</v>
      </c>
      <c r="H191" s="65" t="s">
        <v>581</v>
      </c>
      <c r="I191"/>
      <c r="J191" s="4"/>
      <c r="K191"/>
      <c r="M191" s="70">
        <v>10.6</v>
      </c>
      <c r="N191" s="65" t="s">
        <v>760</v>
      </c>
      <c r="O191" s="65" t="s">
        <v>1486</v>
      </c>
      <c r="P191" s="70">
        <f>(C11)</f>
        <v>135</v>
      </c>
      <c r="Q191" s="65" t="s">
        <v>760</v>
      </c>
      <c r="R191" s="70">
        <f>(M191*P191)</f>
        <v>1431</v>
      </c>
      <c r="AG191" s="65" t="s">
        <v>1918</v>
      </c>
    </row>
    <row r="192" spans="1:33" hidden="1" x14ac:dyDescent="0.25">
      <c r="A192" s="84">
        <f t="shared" ref="A192:A207" si="11">(A191+1)</f>
        <v>91</v>
      </c>
      <c r="B192" s="65" t="s">
        <v>582</v>
      </c>
      <c r="C192" s="8">
        <v>25</v>
      </c>
      <c r="D192" s="1" t="s">
        <v>579</v>
      </c>
      <c r="E192"/>
      <c r="H192" s="65" t="s">
        <v>583</v>
      </c>
      <c r="I192"/>
      <c r="J192" s="4"/>
      <c r="K192"/>
      <c r="M192" s="70">
        <v>7.1</v>
      </c>
      <c r="N192" s="65" t="s">
        <v>760</v>
      </c>
      <c r="O192" s="65" t="s">
        <v>1625</v>
      </c>
      <c r="P192" s="70">
        <f>(C12)</f>
        <v>95</v>
      </c>
      <c r="Q192" s="65" t="s">
        <v>760</v>
      </c>
      <c r="R192" s="70">
        <f>(M192*P192)</f>
        <v>674.5</v>
      </c>
      <c r="AG192" s="65" t="s">
        <v>1918</v>
      </c>
    </row>
    <row r="193" spans="1:33" hidden="1" x14ac:dyDescent="0.25">
      <c r="A193" s="84">
        <f t="shared" si="11"/>
        <v>92</v>
      </c>
      <c r="B193" s="65" t="s">
        <v>1980</v>
      </c>
      <c r="C193" s="8">
        <v>210</v>
      </c>
      <c r="D193" s="1" t="s">
        <v>579</v>
      </c>
      <c r="E193"/>
      <c r="H193" s="68" t="s">
        <v>1373</v>
      </c>
      <c r="I193"/>
      <c r="J193" s="4"/>
      <c r="K193"/>
      <c r="M193" s="70">
        <v>21.2</v>
      </c>
      <c r="N193" s="65" t="s">
        <v>760</v>
      </c>
      <c r="O193" s="65" t="s">
        <v>286</v>
      </c>
      <c r="P193" s="70">
        <f>(C13)</f>
        <v>85</v>
      </c>
      <c r="Q193" s="65" t="s">
        <v>760</v>
      </c>
      <c r="R193" s="70">
        <f>(M193*P193)</f>
        <v>1802</v>
      </c>
      <c r="AG193" s="65" t="s">
        <v>1918</v>
      </c>
    </row>
    <row r="194" spans="1:33" hidden="1" x14ac:dyDescent="0.25">
      <c r="A194" s="84">
        <f t="shared" si="11"/>
        <v>93</v>
      </c>
      <c r="B194" s="65" t="s">
        <v>1419</v>
      </c>
      <c r="C194" s="8">
        <v>160</v>
      </c>
      <c r="D194" s="8">
        <v>96.11</v>
      </c>
      <c r="E194"/>
      <c r="F194" s="70">
        <v>9</v>
      </c>
      <c r="G194" s="69" t="s">
        <v>761</v>
      </c>
      <c r="H194" s="65" t="s">
        <v>1420</v>
      </c>
      <c r="I194" s="8" t="e">
        <f>(C74)</f>
        <v>#REF!</v>
      </c>
      <c r="J194" s="2" t="s">
        <v>761</v>
      </c>
      <c r="K194" s="8" t="e">
        <f>(F194*I194)</f>
        <v>#REF!</v>
      </c>
      <c r="N194" s="65" t="s">
        <v>388</v>
      </c>
      <c r="O194" s="65" t="s">
        <v>389</v>
      </c>
      <c r="Q194" s="65" t="s">
        <v>388</v>
      </c>
      <c r="R194" s="70">
        <v>0</v>
      </c>
      <c r="AG194" s="65" t="s">
        <v>1918</v>
      </c>
    </row>
    <row r="195" spans="1:33" hidden="1" x14ac:dyDescent="0.25">
      <c r="A195" s="84">
        <f t="shared" si="11"/>
        <v>94</v>
      </c>
      <c r="B195" s="65" t="s">
        <v>728</v>
      </c>
      <c r="C195" s="8">
        <v>100</v>
      </c>
      <c r="D195" s="1" t="s">
        <v>579</v>
      </c>
      <c r="E195"/>
      <c r="F195" s="70">
        <v>4.5</v>
      </c>
      <c r="G195" s="69" t="s">
        <v>761</v>
      </c>
      <c r="H195" s="65" t="s">
        <v>1409</v>
      </c>
      <c r="I195" s="8" t="e">
        <f>(K49)</f>
        <v>#REF!</v>
      </c>
      <c r="J195" s="2" t="s">
        <v>761</v>
      </c>
      <c r="K195" s="8" t="e">
        <f>(F195*I195)</f>
        <v>#REF!</v>
      </c>
      <c r="R195" s="68" t="s">
        <v>1373</v>
      </c>
      <c r="AG195" s="65" t="s">
        <v>1918</v>
      </c>
    </row>
    <row r="196" spans="1:33" hidden="1" x14ac:dyDescent="0.25">
      <c r="A196" s="84">
        <f t="shared" si="11"/>
        <v>95</v>
      </c>
      <c r="B196" s="65" t="s">
        <v>729</v>
      </c>
      <c r="C196" s="8">
        <v>0.25</v>
      </c>
      <c r="D196" s="1" t="s">
        <v>760</v>
      </c>
      <c r="E196"/>
      <c r="F196" s="70">
        <v>1.8</v>
      </c>
      <c r="G196" s="69" t="s">
        <v>760</v>
      </c>
      <c r="H196" s="65" t="s">
        <v>1486</v>
      </c>
      <c r="I196" s="8">
        <f>(C11)</f>
        <v>135</v>
      </c>
      <c r="J196" s="2" t="s">
        <v>760</v>
      </c>
      <c r="K196" s="8">
        <f>(F196*I196)</f>
        <v>243</v>
      </c>
      <c r="O196" s="65" t="s">
        <v>533</v>
      </c>
      <c r="R196" s="70" t="e">
        <f>SUM(R144:R194)</f>
        <v>#REF!</v>
      </c>
      <c r="AG196" s="65" t="s">
        <v>1918</v>
      </c>
    </row>
    <row r="197" spans="1:33" hidden="1" x14ac:dyDescent="0.25">
      <c r="A197" s="84">
        <f t="shared" si="11"/>
        <v>96</v>
      </c>
      <c r="B197" s="65" t="s">
        <v>527</v>
      </c>
      <c r="C197" s="8">
        <v>22.6</v>
      </c>
      <c r="D197" s="1" t="s">
        <v>528</v>
      </c>
      <c r="E197"/>
      <c r="F197" s="70">
        <v>17.7</v>
      </c>
      <c r="G197" s="69" t="s">
        <v>760</v>
      </c>
      <c r="H197" s="65" t="s">
        <v>1625</v>
      </c>
      <c r="I197" s="8">
        <f>(C12)</f>
        <v>95</v>
      </c>
      <c r="J197" s="2" t="s">
        <v>760</v>
      </c>
      <c r="K197" s="8">
        <f>(F197*I197)</f>
        <v>1681.5</v>
      </c>
      <c r="R197" s="68" t="s">
        <v>1373</v>
      </c>
      <c r="AG197" s="65" t="s">
        <v>1918</v>
      </c>
    </row>
    <row r="198" spans="1:33" hidden="1" x14ac:dyDescent="0.25">
      <c r="A198" s="84">
        <f t="shared" si="11"/>
        <v>97</v>
      </c>
      <c r="B198" s="65" t="s">
        <v>2143</v>
      </c>
      <c r="C198" s="8">
        <v>212</v>
      </c>
      <c r="D198" s="1" t="s">
        <v>528</v>
      </c>
      <c r="E198"/>
      <c r="F198" s="70">
        <v>14.1</v>
      </c>
      <c r="G198" s="69" t="s">
        <v>760</v>
      </c>
      <c r="H198" s="65" t="s">
        <v>286</v>
      </c>
      <c r="I198" s="8">
        <f>(C13)</f>
        <v>85</v>
      </c>
      <c r="J198" s="2" t="s">
        <v>760</v>
      </c>
      <c r="K198" s="8">
        <f>(F198*I198)</f>
        <v>1198.5</v>
      </c>
      <c r="O198" s="65" t="s">
        <v>673</v>
      </c>
      <c r="R198" s="70" t="e">
        <f>(R196/10)</f>
        <v>#REF!</v>
      </c>
      <c r="AG198" s="65" t="s">
        <v>1918</v>
      </c>
    </row>
    <row r="199" spans="1:33" hidden="1" x14ac:dyDescent="0.25">
      <c r="A199" s="84">
        <f t="shared" si="11"/>
        <v>98</v>
      </c>
      <c r="B199" s="65" t="s">
        <v>1783</v>
      </c>
      <c r="C199" s="8">
        <v>85</v>
      </c>
      <c r="D199" s="1" t="s">
        <v>669</v>
      </c>
      <c r="E199"/>
      <c r="G199" s="69" t="s">
        <v>388</v>
      </c>
      <c r="H199" s="65" t="s">
        <v>389</v>
      </c>
      <c r="I199"/>
      <c r="J199" s="2" t="s">
        <v>388</v>
      </c>
      <c r="K199" s="8">
        <v>0</v>
      </c>
      <c r="R199" s="68" t="s">
        <v>1747</v>
      </c>
      <c r="AG199" s="65" t="s">
        <v>1918</v>
      </c>
    </row>
    <row r="200" spans="1:33" hidden="1" x14ac:dyDescent="0.25">
      <c r="A200" s="84">
        <f t="shared" si="11"/>
        <v>99</v>
      </c>
      <c r="B200" s="65" t="s">
        <v>1003</v>
      </c>
      <c r="C200" s="8">
        <v>750</v>
      </c>
      <c r="D200" s="1" t="s">
        <v>669</v>
      </c>
      <c r="E200"/>
      <c r="I200"/>
      <c r="J200" s="4"/>
      <c r="K200" s="5" t="s">
        <v>1373</v>
      </c>
      <c r="AG200" s="65" t="s">
        <v>1918</v>
      </c>
    </row>
    <row r="201" spans="1:33" hidden="1" x14ac:dyDescent="0.25">
      <c r="A201" s="84">
        <f t="shared" si="11"/>
        <v>100</v>
      </c>
      <c r="B201" s="65" t="s">
        <v>1004</v>
      </c>
      <c r="C201" s="8">
        <v>47.2</v>
      </c>
      <c r="D201" s="1" t="s">
        <v>669</v>
      </c>
      <c r="E201"/>
      <c r="I201"/>
      <c r="J201" s="4"/>
      <c r="K201" s="8" t="e">
        <f>SUM(K194:K199)</f>
        <v>#REF!</v>
      </c>
      <c r="N201" s="65" t="s">
        <v>2763</v>
      </c>
      <c r="O201" s="65" t="s">
        <v>334</v>
      </c>
      <c r="R201" s="70" t="e">
        <f>(R198+C19)</f>
        <v>#REF!</v>
      </c>
      <c r="AG201" s="65" t="s">
        <v>1918</v>
      </c>
    </row>
    <row r="202" spans="1:33" hidden="1" x14ac:dyDescent="0.25">
      <c r="A202" s="84">
        <f t="shared" si="11"/>
        <v>101</v>
      </c>
      <c r="B202" s="65" t="s">
        <v>1996</v>
      </c>
      <c r="C202" s="8">
        <v>75</v>
      </c>
      <c r="D202" s="1" t="s">
        <v>669</v>
      </c>
      <c r="E202"/>
      <c r="H202" s="65" t="s">
        <v>533</v>
      </c>
      <c r="I202"/>
      <c r="J202" s="4"/>
      <c r="K202" s="5" t="s">
        <v>1373</v>
      </c>
      <c r="N202" s="65" t="s">
        <v>1997</v>
      </c>
      <c r="O202" s="65" t="s">
        <v>336</v>
      </c>
      <c r="R202" s="70" t="e">
        <f>(R201+C20)</f>
        <v>#REF!</v>
      </c>
      <c r="AG202" s="65" t="s">
        <v>287</v>
      </c>
    </row>
    <row r="203" spans="1:33" hidden="1" x14ac:dyDescent="0.25">
      <c r="A203" s="84">
        <f t="shared" si="11"/>
        <v>102</v>
      </c>
      <c r="B203" s="65" t="s">
        <v>597</v>
      </c>
      <c r="C203" s="8">
        <v>40</v>
      </c>
      <c r="D203" s="1" t="s">
        <v>669</v>
      </c>
      <c r="E203"/>
      <c r="I203"/>
      <c r="J203" s="4"/>
      <c r="K203" s="8" t="e">
        <f>(K201/10)</f>
        <v>#REF!</v>
      </c>
      <c r="N203" s="65" t="s">
        <v>1998</v>
      </c>
      <c r="O203" s="65" t="s">
        <v>1895</v>
      </c>
      <c r="R203" s="70" t="e">
        <f>(R202+C21)</f>
        <v>#REF!</v>
      </c>
    </row>
    <row r="204" spans="1:33" hidden="1" x14ac:dyDescent="0.25">
      <c r="A204" s="84">
        <f t="shared" si="11"/>
        <v>103</v>
      </c>
      <c r="B204" s="65" t="s">
        <v>540</v>
      </c>
      <c r="C204" s="8">
        <v>65</v>
      </c>
      <c r="D204" s="1" t="s">
        <v>669</v>
      </c>
      <c r="E204"/>
      <c r="H204" s="65" t="s">
        <v>673</v>
      </c>
      <c r="I204"/>
      <c r="J204" s="4"/>
      <c r="K204" s="5" t="s">
        <v>1747</v>
      </c>
      <c r="N204" s="65" t="s">
        <v>1999</v>
      </c>
      <c r="O204" s="65" t="s">
        <v>328</v>
      </c>
      <c r="R204" s="70" t="e">
        <f>(R203+C21)</f>
        <v>#REF!</v>
      </c>
    </row>
    <row r="205" spans="1:33" hidden="1" x14ac:dyDescent="0.25">
      <c r="A205" s="84">
        <f t="shared" si="11"/>
        <v>104</v>
      </c>
      <c r="B205" s="65" t="s">
        <v>2000</v>
      </c>
      <c r="C205" s="8">
        <v>65</v>
      </c>
      <c r="D205" s="1" t="s">
        <v>669</v>
      </c>
      <c r="E205"/>
      <c r="I205"/>
      <c r="J205" s="4"/>
      <c r="K205"/>
      <c r="AG205" s="65" t="s">
        <v>1918</v>
      </c>
    </row>
    <row r="206" spans="1:33" hidden="1" x14ac:dyDescent="0.25">
      <c r="A206" s="84">
        <f t="shared" si="11"/>
        <v>105</v>
      </c>
      <c r="B206" s="65" t="s">
        <v>598</v>
      </c>
      <c r="C206" s="8">
        <v>150</v>
      </c>
      <c r="D206" s="1" t="s">
        <v>599</v>
      </c>
      <c r="E206"/>
      <c r="F206" s="80" t="s">
        <v>600</v>
      </c>
      <c r="G206" s="69" t="s">
        <v>1910</v>
      </c>
      <c r="H206" s="65" t="s">
        <v>864</v>
      </c>
      <c r="I206"/>
      <c r="J206" s="4"/>
      <c r="K206"/>
    </row>
    <row r="207" spans="1:33" hidden="1" x14ac:dyDescent="0.25">
      <c r="A207" s="84">
        <f t="shared" si="11"/>
        <v>106</v>
      </c>
      <c r="B207" s="65" t="s">
        <v>601</v>
      </c>
      <c r="C207" s="8">
        <v>100</v>
      </c>
      <c r="D207" s="1" t="s">
        <v>669</v>
      </c>
      <c r="E207"/>
      <c r="H207" s="65" t="s">
        <v>1279</v>
      </c>
      <c r="I207"/>
      <c r="J207" s="4"/>
      <c r="K207"/>
      <c r="N207" s="65" t="s">
        <v>602</v>
      </c>
      <c r="O207" s="65" t="s">
        <v>603</v>
      </c>
    </row>
    <row r="208" spans="1:33" hidden="1" x14ac:dyDescent="0.25">
      <c r="C208"/>
      <c r="D208"/>
      <c r="E208"/>
      <c r="H208" s="68" t="s">
        <v>1373</v>
      </c>
      <c r="I208"/>
      <c r="J208" s="4"/>
      <c r="K208"/>
      <c r="O208" s="68" t="s">
        <v>1373</v>
      </c>
    </row>
    <row r="209" spans="3:18" hidden="1" x14ac:dyDescent="0.25">
      <c r="C209"/>
      <c r="D209"/>
      <c r="E209"/>
      <c r="F209" s="70">
        <v>9</v>
      </c>
      <c r="G209" s="69" t="s">
        <v>761</v>
      </c>
      <c r="H209" s="65" t="s">
        <v>604</v>
      </c>
      <c r="I209" s="8" t="e">
        <f>C73</f>
        <v>#REF!</v>
      </c>
      <c r="J209" s="2" t="s">
        <v>761</v>
      </c>
      <c r="K209" s="8" t="e">
        <f>(F209*I209)</f>
        <v>#REF!</v>
      </c>
      <c r="M209" s="99">
        <v>1.153E-2</v>
      </c>
      <c r="N209" s="65" t="s">
        <v>761</v>
      </c>
      <c r="O209" s="65" t="s">
        <v>605</v>
      </c>
      <c r="P209" s="70">
        <f>C88</f>
        <v>65420</v>
      </c>
      <c r="Q209" s="65" t="s">
        <v>761</v>
      </c>
      <c r="R209" s="70">
        <f t="shared" ref="R209:R218" si="12">(M209*P209)</f>
        <v>754.29</v>
      </c>
    </row>
    <row r="210" spans="3:18" hidden="1" x14ac:dyDescent="0.25">
      <c r="C210"/>
      <c r="D210"/>
      <c r="E210"/>
      <c r="F210" s="70">
        <v>4.5</v>
      </c>
      <c r="G210" s="69" t="s">
        <v>761</v>
      </c>
      <c r="H210" s="65" t="s">
        <v>106</v>
      </c>
      <c r="I210" s="8" t="e">
        <f>K23</f>
        <v>#REF!</v>
      </c>
      <c r="J210" s="2" t="s">
        <v>761</v>
      </c>
      <c r="K210" s="8" t="e">
        <f>(F210*I210)</f>
        <v>#REF!</v>
      </c>
      <c r="M210" s="99">
        <v>1.013E-2</v>
      </c>
      <c r="N210" s="65" t="s">
        <v>761</v>
      </c>
      <c r="O210" s="65" t="s">
        <v>606</v>
      </c>
      <c r="P210" s="70">
        <f>C89</f>
        <v>57165</v>
      </c>
      <c r="Q210" s="65" t="s">
        <v>761</v>
      </c>
      <c r="R210" s="70">
        <f t="shared" si="12"/>
        <v>579.08000000000004</v>
      </c>
    </row>
    <row r="211" spans="3:18" hidden="1" x14ac:dyDescent="0.25">
      <c r="C211"/>
      <c r="D211"/>
      <c r="E211"/>
      <c r="F211" s="70">
        <v>1.8</v>
      </c>
      <c r="G211" s="69" t="s">
        <v>760</v>
      </c>
      <c r="H211" s="65" t="s">
        <v>1486</v>
      </c>
      <c r="I211" s="8">
        <f>C11</f>
        <v>135</v>
      </c>
      <c r="J211" s="2" t="s">
        <v>760</v>
      </c>
      <c r="K211" s="8">
        <f>(F211*I211)</f>
        <v>243</v>
      </c>
      <c r="M211" s="99">
        <v>0.77780000000000005</v>
      </c>
      <c r="N211" s="65" t="s">
        <v>528</v>
      </c>
      <c r="O211" s="65" t="s">
        <v>1777</v>
      </c>
      <c r="P211" s="70">
        <f>C753</f>
        <v>381.37</v>
      </c>
      <c r="Q211" s="65" t="s">
        <v>528</v>
      </c>
      <c r="R211" s="70">
        <f t="shared" si="12"/>
        <v>296.63</v>
      </c>
    </row>
    <row r="212" spans="3:18" hidden="1" x14ac:dyDescent="0.25">
      <c r="C212"/>
      <c r="D212"/>
      <c r="E212"/>
      <c r="F212" s="70">
        <v>17.7</v>
      </c>
      <c r="G212" s="69" t="s">
        <v>760</v>
      </c>
      <c r="H212" s="65" t="s">
        <v>1625</v>
      </c>
      <c r="I212" s="8">
        <f>C12</f>
        <v>95</v>
      </c>
      <c r="J212" s="2" t="s">
        <v>760</v>
      </c>
      <c r="K212" s="8">
        <f>(F212*I212)</f>
        <v>1681.5</v>
      </c>
      <c r="M212" s="99">
        <v>1.23</v>
      </c>
      <c r="N212" s="65" t="s">
        <v>528</v>
      </c>
      <c r="O212" s="65" t="s">
        <v>1778</v>
      </c>
      <c r="P212" s="70">
        <f>D30</f>
        <v>287</v>
      </c>
      <c r="Q212" s="65" t="s">
        <v>528</v>
      </c>
      <c r="R212" s="70">
        <f t="shared" si="12"/>
        <v>353.01</v>
      </c>
    </row>
    <row r="213" spans="3:18" hidden="1" x14ac:dyDescent="0.25">
      <c r="C213"/>
      <c r="D213"/>
      <c r="E213"/>
      <c r="F213" s="70">
        <v>14.1</v>
      </c>
      <c r="G213" s="69" t="s">
        <v>760</v>
      </c>
      <c r="H213" s="65" t="s">
        <v>286</v>
      </c>
      <c r="I213" s="8">
        <f>C13</f>
        <v>85</v>
      </c>
      <c r="J213" s="2" t="s">
        <v>760</v>
      </c>
      <c r="K213" s="8">
        <f>(F213*I213)</f>
        <v>1198.5</v>
      </c>
      <c r="M213" s="70">
        <v>2</v>
      </c>
      <c r="N213" s="65" t="s">
        <v>760</v>
      </c>
      <c r="O213" s="65" t="s">
        <v>1779</v>
      </c>
      <c r="P213" s="70">
        <f>C283</f>
        <v>30</v>
      </c>
      <c r="Q213" s="65" t="s">
        <v>760</v>
      </c>
      <c r="R213" s="70">
        <f t="shared" si="12"/>
        <v>60</v>
      </c>
    </row>
    <row r="214" spans="3:18" hidden="1" x14ac:dyDescent="0.25">
      <c r="C214"/>
      <c r="D214"/>
      <c r="E214"/>
      <c r="G214" s="69" t="s">
        <v>388</v>
      </c>
      <c r="H214" s="65" t="s">
        <v>389</v>
      </c>
      <c r="I214"/>
      <c r="J214" s="2" t="s">
        <v>388</v>
      </c>
      <c r="K214" s="8">
        <v>0</v>
      </c>
      <c r="M214" s="70">
        <v>3</v>
      </c>
      <c r="N214" s="65" t="s">
        <v>760</v>
      </c>
      <c r="O214" s="65" t="s">
        <v>1780</v>
      </c>
      <c r="P214" s="70">
        <f>C278</f>
        <v>45</v>
      </c>
      <c r="Q214" s="65" t="s">
        <v>760</v>
      </c>
      <c r="R214" s="70">
        <f t="shared" si="12"/>
        <v>135</v>
      </c>
    </row>
    <row r="215" spans="3:18" hidden="1" x14ac:dyDescent="0.25">
      <c r="C215"/>
      <c r="D215"/>
      <c r="E215"/>
      <c r="I215"/>
      <c r="J215" s="4"/>
      <c r="K215" s="5" t="s">
        <v>1373</v>
      </c>
      <c r="M215" s="70">
        <v>1</v>
      </c>
      <c r="N215" s="65" t="s">
        <v>760</v>
      </c>
      <c r="O215" s="65" t="s">
        <v>1684</v>
      </c>
      <c r="P215" s="70">
        <f>C285</f>
        <v>95</v>
      </c>
      <c r="Q215" s="65" t="s">
        <v>760</v>
      </c>
      <c r="R215" s="70">
        <f t="shared" si="12"/>
        <v>95</v>
      </c>
    </row>
    <row r="216" spans="3:18" hidden="1" x14ac:dyDescent="0.25">
      <c r="C216"/>
      <c r="D216"/>
      <c r="E216"/>
      <c r="I216"/>
      <c r="J216" s="4"/>
      <c r="K216" s="8" t="e">
        <f>SUM(K209:K214)</f>
        <v>#REF!</v>
      </c>
      <c r="M216" s="70">
        <v>1</v>
      </c>
      <c r="N216" s="65" t="s">
        <v>760</v>
      </c>
      <c r="O216" s="65" t="s">
        <v>1685</v>
      </c>
      <c r="P216" s="70">
        <f>C287</f>
        <v>8</v>
      </c>
      <c r="Q216" s="65" t="s">
        <v>760</v>
      </c>
      <c r="R216" s="70">
        <f t="shared" si="12"/>
        <v>8</v>
      </c>
    </row>
    <row r="217" spans="3:18" hidden="1" x14ac:dyDescent="0.25">
      <c r="C217"/>
      <c r="D217"/>
      <c r="E217"/>
      <c r="H217" s="65" t="s">
        <v>533</v>
      </c>
      <c r="I217"/>
      <c r="J217" s="4"/>
      <c r="K217" s="5" t="s">
        <v>1373</v>
      </c>
      <c r="M217" s="70">
        <v>1</v>
      </c>
      <c r="N217" s="65" t="s">
        <v>760</v>
      </c>
      <c r="O217" s="65" t="s">
        <v>1686</v>
      </c>
      <c r="P217" s="70">
        <f>C576</f>
        <v>30</v>
      </c>
      <c r="Q217" s="65" t="s">
        <v>760</v>
      </c>
      <c r="R217" s="70">
        <f t="shared" si="12"/>
        <v>30</v>
      </c>
    </row>
    <row r="218" spans="3:18" hidden="1" x14ac:dyDescent="0.25">
      <c r="C218"/>
      <c r="D218"/>
      <c r="E218"/>
      <c r="I218"/>
      <c r="J218" s="4"/>
      <c r="K218" s="8" t="e">
        <f>(K216/10)</f>
        <v>#REF!</v>
      </c>
      <c r="M218" s="70">
        <v>1</v>
      </c>
      <c r="N218" s="65" t="s">
        <v>760</v>
      </c>
      <c r="O218" s="65" t="s">
        <v>1687</v>
      </c>
      <c r="P218" s="70">
        <f>D576</f>
        <v>25</v>
      </c>
      <c r="Q218" s="65" t="s">
        <v>760</v>
      </c>
      <c r="R218" s="70">
        <f t="shared" si="12"/>
        <v>25</v>
      </c>
    </row>
    <row r="219" spans="3:18" hidden="1" x14ac:dyDescent="0.25">
      <c r="C219"/>
      <c r="D219"/>
      <c r="E219"/>
      <c r="H219" s="65" t="s">
        <v>673</v>
      </c>
      <c r="I219"/>
      <c r="J219" s="4"/>
      <c r="K219" s="5" t="s">
        <v>1747</v>
      </c>
      <c r="R219" s="68" t="s">
        <v>1373</v>
      </c>
    </row>
    <row r="220" spans="3:18" hidden="1" x14ac:dyDescent="0.25">
      <c r="C220"/>
      <c r="D220"/>
      <c r="E220"/>
      <c r="I220"/>
      <c r="J220" s="4"/>
      <c r="K220"/>
      <c r="O220" s="80" t="s">
        <v>1688</v>
      </c>
      <c r="R220" s="70">
        <f>SUM(R209:R218)</f>
        <v>2336.0100000000002</v>
      </c>
    </row>
    <row r="221" spans="3:18" hidden="1" x14ac:dyDescent="0.25">
      <c r="C221"/>
      <c r="D221"/>
      <c r="E221"/>
      <c r="F221" s="80" t="s">
        <v>1764</v>
      </c>
      <c r="G221" s="69" t="s">
        <v>1910</v>
      </c>
      <c r="H221" s="65" t="s">
        <v>865</v>
      </c>
      <c r="I221"/>
      <c r="J221" s="4"/>
      <c r="K221"/>
      <c r="N221" s="65" t="s">
        <v>852</v>
      </c>
      <c r="R221" s="68" t="s">
        <v>1373</v>
      </c>
    </row>
    <row r="222" spans="3:18" hidden="1" x14ac:dyDescent="0.25">
      <c r="C222"/>
      <c r="D222"/>
      <c r="E222"/>
      <c r="H222" s="65" t="s">
        <v>1765</v>
      </c>
      <c r="I222"/>
      <c r="J222" s="4"/>
      <c r="K222"/>
      <c r="M222" s="65" t="s">
        <v>852</v>
      </c>
    </row>
    <row r="223" spans="3:18" hidden="1" x14ac:dyDescent="0.25">
      <c r="C223"/>
      <c r="D223"/>
      <c r="E223"/>
      <c r="H223" s="68" t="s">
        <v>1373</v>
      </c>
      <c r="I223"/>
      <c r="J223" s="4"/>
      <c r="K223"/>
      <c r="O223" s="80" t="s">
        <v>476</v>
      </c>
      <c r="R223" s="70">
        <f>R220/M212</f>
        <v>1899.2</v>
      </c>
    </row>
    <row r="224" spans="3:18" hidden="1" x14ac:dyDescent="0.25">
      <c r="C224"/>
      <c r="D224"/>
      <c r="E224"/>
      <c r="F224" s="70">
        <v>9</v>
      </c>
      <c r="G224" s="69" t="s">
        <v>761</v>
      </c>
      <c r="H224" s="65" t="s">
        <v>1563</v>
      </c>
      <c r="I224" s="8" t="e">
        <f>AC20</f>
        <v>#REF!</v>
      </c>
      <c r="J224" s="2" t="s">
        <v>761</v>
      </c>
      <c r="K224" s="8" t="e">
        <f>(F224*I224)</f>
        <v>#REF!</v>
      </c>
      <c r="M224" s="65" t="s">
        <v>287</v>
      </c>
    </row>
    <row r="225" spans="3:11" hidden="1" x14ac:dyDescent="0.25">
      <c r="C225"/>
      <c r="D225"/>
      <c r="E225"/>
      <c r="F225" s="70">
        <v>4.5</v>
      </c>
      <c r="G225" s="69" t="s">
        <v>761</v>
      </c>
      <c r="H225" s="65" t="s">
        <v>1414</v>
      </c>
      <c r="I225" s="8" t="e">
        <f>K77</f>
        <v>#REF!</v>
      </c>
      <c r="J225" s="2" t="s">
        <v>761</v>
      </c>
      <c r="K225" s="8" t="e">
        <f>(F225*I225)</f>
        <v>#REF!</v>
      </c>
    </row>
    <row r="226" spans="3:11" hidden="1" x14ac:dyDescent="0.25">
      <c r="C226"/>
      <c r="D226"/>
      <c r="E226"/>
      <c r="F226" s="70">
        <v>1.8</v>
      </c>
      <c r="G226" s="69" t="s">
        <v>760</v>
      </c>
      <c r="H226" s="65" t="s">
        <v>1486</v>
      </c>
      <c r="I226" s="8">
        <f>C11</f>
        <v>135</v>
      </c>
      <c r="J226" s="2" t="s">
        <v>760</v>
      </c>
      <c r="K226" s="8">
        <f>(F226*I226)</f>
        <v>243</v>
      </c>
    </row>
    <row r="227" spans="3:11" hidden="1" x14ac:dyDescent="0.25">
      <c r="C227"/>
      <c r="D227"/>
      <c r="E227"/>
      <c r="F227" s="70">
        <v>17.7</v>
      </c>
      <c r="G227" s="69" t="s">
        <v>760</v>
      </c>
      <c r="H227" s="65" t="s">
        <v>1625</v>
      </c>
      <c r="I227" s="8">
        <f>C12</f>
        <v>95</v>
      </c>
      <c r="J227" s="2" t="s">
        <v>760</v>
      </c>
      <c r="K227" s="8">
        <f>(F227*I227)</f>
        <v>1681.5</v>
      </c>
    </row>
    <row r="228" spans="3:11" hidden="1" x14ac:dyDescent="0.25">
      <c r="C228"/>
      <c r="D228"/>
      <c r="E228"/>
      <c r="F228" s="70">
        <v>14.1</v>
      </c>
      <c r="G228" s="69" t="s">
        <v>760</v>
      </c>
      <c r="H228" s="65" t="s">
        <v>286</v>
      </c>
      <c r="I228" s="8">
        <f>C13</f>
        <v>85</v>
      </c>
      <c r="J228" s="2" t="s">
        <v>760</v>
      </c>
      <c r="K228" s="8">
        <f>(F228*I228)</f>
        <v>1198.5</v>
      </c>
    </row>
    <row r="229" spans="3:11" hidden="1" x14ac:dyDescent="0.25">
      <c r="C229"/>
      <c r="D229"/>
      <c r="E229"/>
      <c r="G229" s="69" t="s">
        <v>388</v>
      </c>
      <c r="H229" s="65" t="s">
        <v>389</v>
      </c>
      <c r="I229"/>
      <c r="J229" s="2" t="s">
        <v>388</v>
      </c>
      <c r="K229" s="8">
        <v>0</v>
      </c>
    </row>
    <row r="230" spans="3:11" hidden="1" x14ac:dyDescent="0.25">
      <c r="C230"/>
      <c r="D230"/>
      <c r="E230"/>
      <c r="I230"/>
      <c r="J230" s="4"/>
      <c r="K230" s="5" t="s">
        <v>1373</v>
      </c>
    </row>
    <row r="231" spans="3:11" hidden="1" x14ac:dyDescent="0.25">
      <c r="C231"/>
      <c r="D231"/>
      <c r="E231"/>
      <c r="I231"/>
      <c r="J231" s="4"/>
      <c r="K231" s="8" t="e">
        <f>SUM(K224:K229)</f>
        <v>#REF!</v>
      </c>
    </row>
    <row r="232" spans="3:11" hidden="1" x14ac:dyDescent="0.25">
      <c r="C232"/>
      <c r="D232"/>
      <c r="E232"/>
      <c r="H232" s="65" t="s">
        <v>533</v>
      </c>
      <c r="I232"/>
      <c r="J232" s="4"/>
      <c r="K232" s="5" t="s">
        <v>1373</v>
      </c>
    </row>
    <row r="233" spans="3:11" hidden="1" x14ac:dyDescent="0.25">
      <c r="C233"/>
      <c r="D233"/>
      <c r="E233"/>
      <c r="I233"/>
      <c r="J233" s="4"/>
      <c r="K233" s="8" t="e">
        <f>(K231/10)</f>
        <v>#REF!</v>
      </c>
    </row>
    <row r="234" spans="3:11" hidden="1" x14ac:dyDescent="0.25">
      <c r="C234"/>
      <c r="D234"/>
      <c r="E234"/>
      <c r="H234" s="65" t="s">
        <v>673</v>
      </c>
      <c r="I234"/>
      <c r="J234" s="4"/>
      <c r="K234" s="5" t="s">
        <v>1747</v>
      </c>
    </row>
    <row r="235" spans="3:11" hidden="1" x14ac:dyDescent="0.25">
      <c r="C235"/>
      <c r="D235"/>
      <c r="E235"/>
      <c r="I235"/>
      <c r="J235" s="4"/>
      <c r="K235"/>
    </row>
    <row r="236" spans="3:11" hidden="1" x14ac:dyDescent="0.25">
      <c r="C236"/>
      <c r="D236"/>
      <c r="E236"/>
      <c r="I236"/>
      <c r="J236" s="4"/>
      <c r="K236"/>
    </row>
    <row r="237" spans="3:11" hidden="1" x14ac:dyDescent="0.25">
      <c r="C237"/>
      <c r="D237"/>
      <c r="E237"/>
      <c r="F237" s="90">
        <v>3.6</v>
      </c>
      <c r="H237" s="65" t="s">
        <v>4</v>
      </c>
      <c r="I237"/>
      <c r="J237" s="4"/>
      <c r="K237"/>
    </row>
    <row r="238" spans="3:11" hidden="1" x14ac:dyDescent="0.25">
      <c r="C238"/>
      <c r="D238"/>
      <c r="E238"/>
      <c r="H238" s="65" t="s">
        <v>558</v>
      </c>
      <c r="I238"/>
      <c r="J238" s="4"/>
      <c r="K238"/>
    </row>
    <row r="239" spans="3:11" hidden="1" x14ac:dyDescent="0.25">
      <c r="C239"/>
      <c r="D239"/>
      <c r="E239"/>
      <c r="H239" s="68" t="s">
        <v>1747</v>
      </c>
      <c r="I239"/>
      <c r="J239" s="4"/>
      <c r="K239"/>
    </row>
    <row r="240" spans="3:11" hidden="1" x14ac:dyDescent="0.25">
      <c r="C240"/>
      <c r="D240"/>
      <c r="E240"/>
      <c r="F240" s="70">
        <v>1.25</v>
      </c>
      <c r="G240" s="69" t="s">
        <v>1150</v>
      </c>
      <c r="H240" s="65" t="s">
        <v>1296</v>
      </c>
      <c r="I240" s="8">
        <f>C783</f>
        <v>3.05</v>
      </c>
      <c r="J240" s="2" t="s">
        <v>1150</v>
      </c>
      <c r="K240" s="8">
        <f>(F240*I240)</f>
        <v>3.81</v>
      </c>
    </row>
    <row r="241" spans="3:11" hidden="1" x14ac:dyDescent="0.25">
      <c r="C241"/>
      <c r="D241"/>
      <c r="E241"/>
      <c r="F241" s="70">
        <v>0.75</v>
      </c>
      <c r="G241" s="69" t="s">
        <v>1150</v>
      </c>
      <c r="H241" s="65" t="s">
        <v>2001</v>
      </c>
      <c r="I241" s="8" t="e">
        <f>AC37</f>
        <v>#REF!</v>
      </c>
      <c r="J241" s="2" t="s">
        <v>1150</v>
      </c>
      <c r="K241" s="8" t="e">
        <f>(F241*I241)</f>
        <v>#REF!</v>
      </c>
    </row>
    <row r="242" spans="3:11" hidden="1" x14ac:dyDescent="0.25">
      <c r="C242"/>
      <c r="D242"/>
      <c r="E242"/>
      <c r="F242" s="70">
        <v>0.5</v>
      </c>
      <c r="G242" s="69" t="s">
        <v>1150</v>
      </c>
      <c r="H242" s="65" t="s">
        <v>1784</v>
      </c>
      <c r="I242" s="8" t="e">
        <f>AC36</f>
        <v>#REF!</v>
      </c>
      <c r="J242" s="2" t="s">
        <v>1150</v>
      </c>
      <c r="K242" s="8" t="e">
        <f>(F242*I242)</f>
        <v>#REF!</v>
      </c>
    </row>
    <row r="243" spans="3:11" hidden="1" x14ac:dyDescent="0.25">
      <c r="C243"/>
      <c r="D243"/>
      <c r="E243"/>
      <c r="F243" s="70">
        <v>0.45</v>
      </c>
      <c r="G243" s="69" t="s">
        <v>1150</v>
      </c>
      <c r="H243" s="65" t="s">
        <v>811</v>
      </c>
      <c r="I243" s="8">
        <f>AC38</f>
        <v>169</v>
      </c>
      <c r="J243" s="2" t="s">
        <v>1150</v>
      </c>
      <c r="K243" s="8">
        <f>(F243*I243)</f>
        <v>76.05</v>
      </c>
    </row>
    <row r="244" spans="3:11" hidden="1" x14ac:dyDescent="0.25">
      <c r="C244"/>
      <c r="D244"/>
      <c r="E244"/>
      <c r="F244" s="70">
        <v>10</v>
      </c>
      <c r="G244" s="69" t="s">
        <v>201</v>
      </c>
      <c r="H244" s="65" t="s">
        <v>1638</v>
      </c>
      <c r="I244" s="8">
        <v>17.82</v>
      </c>
      <c r="J244" s="2" t="s">
        <v>201</v>
      </c>
      <c r="K244" s="8">
        <f>(F244*I244)</f>
        <v>178.2</v>
      </c>
    </row>
    <row r="245" spans="3:11" hidden="1" x14ac:dyDescent="0.25">
      <c r="C245"/>
      <c r="D245"/>
      <c r="E245"/>
      <c r="H245" s="65" t="s">
        <v>1639</v>
      </c>
      <c r="I245"/>
      <c r="J245" s="4"/>
      <c r="K245" s="5" t="s">
        <v>1373</v>
      </c>
    </row>
    <row r="246" spans="3:11" hidden="1" x14ac:dyDescent="0.25">
      <c r="C246"/>
      <c r="D246"/>
      <c r="E246"/>
      <c r="H246" s="65" t="s">
        <v>1640</v>
      </c>
      <c r="I246"/>
      <c r="J246" s="4"/>
      <c r="K246" s="8" t="e">
        <f>SUM(K240:K244)</f>
        <v>#REF!</v>
      </c>
    </row>
    <row r="247" spans="3:11" hidden="1" x14ac:dyDescent="0.25">
      <c r="C247"/>
      <c r="D247"/>
      <c r="E247"/>
      <c r="I247"/>
      <c r="J247" s="4"/>
      <c r="K247" s="5" t="s">
        <v>1373</v>
      </c>
    </row>
    <row r="248" spans="3:11" hidden="1" x14ac:dyDescent="0.25">
      <c r="C248"/>
      <c r="D248"/>
      <c r="E248"/>
      <c r="H248" s="65" t="s">
        <v>1641</v>
      </c>
      <c r="I248"/>
      <c r="J248" s="4"/>
      <c r="K248" s="8" t="e">
        <f>K246/10</f>
        <v>#REF!</v>
      </c>
    </row>
    <row r="249" spans="3:11" hidden="1" x14ac:dyDescent="0.25">
      <c r="C249"/>
      <c r="D249"/>
      <c r="E249"/>
      <c r="I249"/>
      <c r="J249" s="4"/>
      <c r="K249" s="5" t="s">
        <v>1747</v>
      </c>
    </row>
    <row r="250" spans="3:11" hidden="1" x14ac:dyDescent="0.25">
      <c r="C250"/>
      <c r="D250"/>
      <c r="E250"/>
      <c r="I250"/>
      <c r="J250" s="4"/>
      <c r="K250"/>
    </row>
    <row r="251" spans="3:11" hidden="1" x14ac:dyDescent="0.25">
      <c r="C251"/>
      <c r="D251"/>
      <c r="E251"/>
      <c r="F251" s="90">
        <v>3.7</v>
      </c>
      <c r="H251" s="65" t="s">
        <v>5</v>
      </c>
      <c r="I251"/>
      <c r="J251" s="4"/>
      <c r="K251"/>
    </row>
    <row r="252" spans="3:11" hidden="1" x14ac:dyDescent="0.25">
      <c r="C252"/>
      <c r="D252"/>
      <c r="E252"/>
      <c r="H252" s="68" t="s">
        <v>1373</v>
      </c>
      <c r="I252"/>
      <c r="J252" s="4"/>
      <c r="K252"/>
    </row>
    <row r="253" spans="3:11" hidden="1" x14ac:dyDescent="0.25">
      <c r="C253"/>
      <c r="D253"/>
      <c r="E253"/>
      <c r="F253" s="70">
        <v>2.7</v>
      </c>
      <c r="G253" s="69" t="s">
        <v>1150</v>
      </c>
      <c r="H253" s="65" t="s">
        <v>132</v>
      </c>
      <c r="I253" s="8" t="e">
        <f>AC35</f>
        <v>#REF!</v>
      </c>
      <c r="J253" s="2" t="s">
        <v>1150</v>
      </c>
      <c r="K253" s="8" t="e">
        <f>(F253*I253)</f>
        <v>#REF!</v>
      </c>
    </row>
    <row r="254" spans="3:11" hidden="1" x14ac:dyDescent="0.25">
      <c r="C254"/>
      <c r="D254"/>
      <c r="E254"/>
      <c r="F254" s="100">
        <v>0.14499999999999999</v>
      </c>
      <c r="G254" s="69" t="s">
        <v>1150</v>
      </c>
      <c r="H254" s="65" t="s">
        <v>802</v>
      </c>
      <c r="I254" s="8" t="e">
        <f>AC17</f>
        <v>#REF!</v>
      </c>
      <c r="J254" s="2" t="s">
        <v>1150</v>
      </c>
      <c r="K254" s="8" t="e">
        <f>(F254*I254)</f>
        <v>#REF!</v>
      </c>
    </row>
    <row r="255" spans="3:11" hidden="1" x14ac:dyDescent="0.25">
      <c r="C255"/>
      <c r="D255"/>
      <c r="E255"/>
      <c r="F255" s="70">
        <v>218.8</v>
      </c>
      <c r="G255" s="69" t="s">
        <v>803</v>
      </c>
      <c r="H255" s="65" t="s">
        <v>804</v>
      </c>
      <c r="I255" s="8">
        <v>12224.58</v>
      </c>
      <c r="J255" s="2" t="s">
        <v>803</v>
      </c>
      <c r="K255" s="8">
        <f>(F255*I255)/1000</f>
        <v>2674.74</v>
      </c>
    </row>
    <row r="256" spans="3:11" hidden="1" x14ac:dyDescent="0.25">
      <c r="C256"/>
      <c r="D256"/>
      <c r="E256"/>
      <c r="F256" s="70">
        <v>100</v>
      </c>
      <c r="G256" s="69" t="s">
        <v>201</v>
      </c>
      <c r="H256" s="65" t="s">
        <v>805</v>
      </c>
      <c r="I256" s="8">
        <v>14.3</v>
      </c>
      <c r="J256" s="2" t="s">
        <v>201</v>
      </c>
      <c r="K256" s="8">
        <f>(F256*I256)</f>
        <v>1430</v>
      </c>
    </row>
    <row r="257" spans="1:33" hidden="1" x14ac:dyDescent="0.25">
      <c r="C257"/>
      <c r="D257"/>
      <c r="E257"/>
      <c r="I257"/>
      <c r="J257" s="4"/>
      <c r="K257" s="5" t="s">
        <v>1373</v>
      </c>
    </row>
    <row r="258" spans="1:33" hidden="1" x14ac:dyDescent="0.25">
      <c r="C258"/>
      <c r="D258"/>
      <c r="E258"/>
      <c r="H258" s="65" t="s">
        <v>806</v>
      </c>
      <c r="I258"/>
      <c r="J258" s="4"/>
      <c r="K258" s="8" t="e">
        <f>SUM(K253:K256)</f>
        <v>#REF!</v>
      </c>
    </row>
    <row r="259" spans="1:33" hidden="1" x14ac:dyDescent="0.25">
      <c r="C259"/>
      <c r="D259"/>
      <c r="E259"/>
      <c r="I259"/>
      <c r="J259" s="4"/>
      <c r="K259" s="5" t="s">
        <v>1373</v>
      </c>
    </row>
    <row r="260" spans="1:33" hidden="1" x14ac:dyDescent="0.25">
      <c r="C260"/>
      <c r="D260"/>
      <c r="E260"/>
      <c r="H260" s="65" t="s">
        <v>1641</v>
      </c>
      <c r="I260"/>
      <c r="J260" s="4"/>
      <c r="K260" s="8" t="e">
        <f>K258/100</f>
        <v>#REF!</v>
      </c>
    </row>
    <row r="261" spans="1:33" hidden="1" x14ac:dyDescent="0.25">
      <c r="C261"/>
      <c r="D261"/>
      <c r="E261"/>
      <c r="F261" s="65" t="s">
        <v>852</v>
      </c>
      <c r="G261" s="69" t="s">
        <v>852</v>
      </c>
      <c r="I261"/>
      <c r="J261" s="4"/>
      <c r="K261" s="5" t="s">
        <v>1747</v>
      </c>
    </row>
    <row r="262" spans="1:33" hidden="1" x14ac:dyDescent="0.25">
      <c r="C262"/>
      <c r="D262"/>
      <c r="E262"/>
      <c r="I262"/>
      <c r="J262" s="4"/>
      <c r="K262"/>
    </row>
    <row r="263" spans="1:33" hidden="1" x14ac:dyDescent="0.25">
      <c r="C263"/>
      <c r="D263"/>
      <c r="E263"/>
      <c r="I263"/>
      <c r="J263" s="4"/>
      <c r="K263"/>
    </row>
    <row r="264" spans="1:33" hidden="1" x14ac:dyDescent="0.25">
      <c r="A264" s="84">
        <f>(A205+1)</f>
        <v>105</v>
      </c>
      <c r="B264" s="65" t="s">
        <v>1564</v>
      </c>
      <c r="C264" s="8">
        <v>50.5</v>
      </c>
      <c r="D264" s="1" t="s">
        <v>669</v>
      </c>
      <c r="E264"/>
      <c r="F264" s="80" t="s">
        <v>588</v>
      </c>
      <c r="H264" s="65" t="s">
        <v>1390</v>
      </c>
      <c r="I264"/>
      <c r="J264" s="4"/>
      <c r="K264"/>
      <c r="N264" s="65" t="s">
        <v>589</v>
      </c>
      <c r="O264" s="65" t="s">
        <v>726</v>
      </c>
      <c r="AG264" s="65" t="s">
        <v>1918</v>
      </c>
    </row>
    <row r="265" spans="1:33" hidden="1" x14ac:dyDescent="0.25">
      <c r="A265" s="84">
        <f t="shared" ref="A265:A279" si="13">(A264+1)</f>
        <v>106</v>
      </c>
      <c r="B265" s="65" t="s">
        <v>727</v>
      </c>
      <c r="C265" s="8">
        <v>115</v>
      </c>
      <c r="D265" s="1" t="s">
        <v>669</v>
      </c>
      <c r="E265"/>
      <c r="H265" s="68" t="s">
        <v>1747</v>
      </c>
      <c r="I265"/>
      <c r="J265" s="4"/>
      <c r="K265"/>
      <c r="O265" s="68" t="s">
        <v>1373</v>
      </c>
      <c r="AG265" s="65" t="s">
        <v>1918</v>
      </c>
    </row>
    <row r="266" spans="1:33" hidden="1" x14ac:dyDescent="0.25">
      <c r="A266" s="84">
        <f t="shared" si="13"/>
        <v>107</v>
      </c>
      <c r="B266" s="65" t="s">
        <v>2002</v>
      </c>
      <c r="C266" s="8">
        <v>63</v>
      </c>
      <c r="D266" s="8">
        <v>90</v>
      </c>
      <c r="E266"/>
      <c r="G266" s="69" t="s">
        <v>1910</v>
      </c>
      <c r="H266" s="65" t="s">
        <v>349</v>
      </c>
      <c r="I266"/>
      <c r="J266" s="4"/>
      <c r="K266"/>
      <c r="M266" s="70">
        <v>1.1399999999999999</v>
      </c>
      <c r="N266" s="65" t="s">
        <v>761</v>
      </c>
      <c r="O266" s="65" t="s">
        <v>1937</v>
      </c>
      <c r="P266" s="70" t="e">
        <f>(K419)</f>
        <v>#REF!</v>
      </c>
      <c r="Q266" s="65" t="s">
        <v>760</v>
      </c>
      <c r="R266" s="70" t="e">
        <f>(M266*P266)</f>
        <v>#REF!</v>
      </c>
      <c r="AG266" s="65" t="s">
        <v>1918</v>
      </c>
    </row>
    <row r="267" spans="1:33" hidden="1" x14ac:dyDescent="0.25">
      <c r="A267" s="84">
        <f t="shared" si="13"/>
        <v>108</v>
      </c>
      <c r="B267" s="65" t="s">
        <v>2003</v>
      </c>
      <c r="C267" s="8">
        <v>10705</v>
      </c>
      <c r="D267" s="1" t="s">
        <v>761</v>
      </c>
      <c r="E267"/>
      <c r="H267" s="65" t="s">
        <v>1928</v>
      </c>
      <c r="I267"/>
      <c r="J267" s="4"/>
      <c r="K267"/>
      <c r="M267" s="70">
        <v>1</v>
      </c>
      <c r="N267" s="65" t="s">
        <v>669</v>
      </c>
      <c r="O267" s="65" t="s">
        <v>1711</v>
      </c>
      <c r="P267" s="70">
        <f>(C10)</f>
        <v>150</v>
      </c>
      <c r="Q267" s="65" t="s">
        <v>760</v>
      </c>
      <c r="R267" s="70">
        <f>(M267*P267)</f>
        <v>150</v>
      </c>
      <c r="AG267" s="65" t="s">
        <v>1918</v>
      </c>
    </row>
    <row r="268" spans="1:33" hidden="1" x14ac:dyDescent="0.25">
      <c r="A268" s="84">
        <f t="shared" si="13"/>
        <v>109</v>
      </c>
      <c r="B268" s="65" t="s">
        <v>2764</v>
      </c>
      <c r="C268" s="8">
        <v>9395</v>
      </c>
      <c r="D268" s="1" t="s">
        <v>761</v>
      </c>
      <c r="E268"/>
      <c r="H268" s="68" t="s">
        <v>1373</v>
      </c>
      <c r="I268"/>
      <c r="J268" s="4"/>
      <c r="K268"/>
      <c r="N268" s="65" t="s">
        <v>388</v>
      </c>
      <c r="O268" s="65" t="s">
        <v>389</v>
      </c>
      <c r="P268" s="65" t="s">
        <v>852</v>
      </c>
      <c r="Q268" s="65" t="s">
        <v>388</v>
      </c>
      <c r="R268" s="70">
        <v>0.05</v>
      </c>
      <c r="AG268" s="65" t="s">
        <v>1918</v>
      </c>
    </row>
    <row r="269" spans="1:33" hidden="1" x14ac:dyDescent="0.25">
      <c r="A269" s="84">
        <f t="shared" si="13"/>
        <v>110</v>
      </c>
      <c r="B269" s="65" t="s">
        <v>2765</v>
      </c>
      <c r="C269" s="8">
        <v>15</v>
      </c>
      <c r="D269" s="1" t="s">
        <v>669</v>
      </c>
      <c r="E269"/>
      <c r="F269" s="70">
        <v>9</v>
      </c>
      <c r="G269" s="69" t="s">
        <v>761</v>
      </c>
      <c r="H269" s="65" t="s">
        <v>378</v>
      </c>
      <c r="I269" s="8" t="e">
        <f>(C73)</f>
        <v>#REF!</v>
      </c>
      <c r="J269" s="2" t="s">
        <v>761</v>
      </c>
      <c r="K269" s="8" t="e">
        <f t="shared" ref="K269:K274" si="14">(F269*I269)</f>
        <v>#REF!</v>
      </c>
      <c r="R269" s="68" t="s">
        <v>1373</v>
      </c>
      <c r="AG269" s="65" t="s">
        <v>1918</v>
      </c>
    </row>
    <row r="270" spans="1:33" hidden="1" x14ac:dyDescent="0.25">
      <c r="A270" s="84">
        <f t="shared" si="13"/>
        <v>111</v>
      </c>
      <c r="B270" s="65" t="s">
        <v>379</v>
      </c>
      <c r="C270" s="8">
        <v>35</v>
      </c>
      <c r="D270" s="1" t="s">
        <v>1427</v>
      </c>
      <c r="E270" s="55">
        <v>120</v>
      </c>
      <c r="F270" s="89">
        <v>3.2309999999999999</v>
      </c>
      <c r="G270" s="69" t="s">
        <v>753</v>
      </c>
      <c r="H270" s="65" t="s">
        <v>754</v>
      </c>
      <c r="I270" s="8">
        <f>(C67)</f>
        <v>3800</v>
      </c>
      <c r="J270" s="2" t="s">
        <v>753</v>
      </c>
      <c r="K270" s="8">
        <f t="shared" si="14"/>
        <v>12277.8</v>
      </c>
      <c r="O270" s="65" t="s">
        <v>380</v>
      </c>
      <c r="R270" s="70" t="e">
        <f>SUM(R266:R268)</f>
        <v>#REF!</v>
      </c>
      <c r="AG270" s="65" t="s">
        <v>1918</v>
      </c>
    </row>
    <row r="271" spans="1:33" hidden="1" x14ac:dyDescent="0.25">
      <c r="A271" s="84">
        <f t="shared" si="13"/>
        <v>112</v>
      </c>
      <c r="B271" s="65" t="s">
        <v>2598</v>
      </c>
      <c r="C271" s="8">
        <v>160</v>
      </c>
      <c r="D271" s="8">
        <v>452.09</v>
      </c>
      <c r="E271"/>
      <c r="F271" s="70">
        <v>4.5</v>
      </c>
      <c r="G271" s="69" t="s">
        <v>761</v>
      </c>
      <c r="H271" s="65" t="s">
        <v>762</v>
      </c>
      <c r="I271" s="8" t="e">
        <f>(C78)</f>
        <v>#REF!</v>
      </c>
      <c r="J271" s="2" t="s">
        <v>761</v>
      </c>
      <c r="K271" s="8" t="e">
        <f t="shared" si="14"/>
        <v>#REF!</v>
      </c>
      <c r="R271" s="68" t="s">
        <v>1373</v>
      </c>
      <c r="AG271" s="65" t="s">
        <v>1918</v>
      </c>
    </row>
    <row r="272" spans="1:33" hidden="1" x14ac:dyDescent="0.25">
      <c r="A272" s="84">
        <f t="shared" si="13"/>
        <v>113</v>
      </c>
      <c r="B272" s="65" t="s">
        <v>1180</v>
      </c>
      <c r="C272" s="8">
        <v>13.5</v>
      </c>
      <c r="D272" s="1" t="s">
        <v>1525</v>
      </c>
      <c r="E272"/>
      <c r="F272" s="70">
        <v>3.5</v>
      </c>
      <c r="G272" s="69" t="s">
        <v>760</v>
      </c>
      <c r="H272" s="65" t="s">
        <v>1486</v>
      </c>
      <c r="I272" s="8">
        <f>(C11)</f>
        <v>135</v>
      </c>
      <c r="J272" s="2" t="s">
        <v>760</v>
      </c>
      <c r="K272" s="8">
        <f t="shared" si="14"/>
        <v>472.5</v>
      </c>
      <c r="O272" s="65" t="s">
        <v>476</v>
      </c>
      <c r="R272" s="70" t="e">
        <f>(R270/10)</f>
        <v>#REF!</v>
      </c>
      <c r="AG272" s="65" t="s">
        <v>1918</v>
      </c>
    </row>
    <row r="273" spans="1:33" hidden="1" x14ac:dyDescent="0.25">
      <c r="A273" s="84">
        <f t="shared" si="13"/>
        <v>114</v>
      </c>
      <c r="B273" s="65" t="s">
        <v>1181</v>
      </c>
      <c r="C273" s="8">
        <v>18.809999999999999</v>
      </c>
      <c r="D273" s="1" t="s">
        <v>669</v>
      </c>
      <c r="E273"/>
      <c r="F273" s="70">
        <v>21.2</v>
      </c>
      <c r="G273" s="69" t="s">
        <v>760</v>
      </c>
      <c r="H273" s="65" t="s">
        <v>1625</v>
      </c>
      <c r="I273" s="8">
        <f>(C12)</f>
        <v>95</v>
      </c>
      <c r="J273" s="2" t="s">
        <v>760</v>
      </c>
      <c r="K273" s="8">
        <f t="shared" si="14"/>
        <v>2014</v>
      </c>
      <c r="R273" s="68" t="s">
        <v>1747</v>
      </c>
      <c r="AG273" s="65" t="s">
        <v>1918</v>
      </c>
    </row>
    <row r="274" spans="1:33" hidden="1" x14ac:dyDescent="0.25">
      <c r="A274" s="84">
        <f t="shared" si="13"/>
        <v>115</v>
      </c>
      <c r="B274" s="65" t="s">
        <v>1182</v>
      </c>
      <c r="C274" s="8">
        <v>14.15</v>
      </c>
      <c r="D274" s="1" t="s">
        <v>669</v>
      </c>
      <c r="E274"/>
      <c r="F274" s="70">
        <v>35.299999999999997</v>
      </c>
      <c r="G274" s="69" t="s">
        <v>760</v>
      </c>
      <c r="H274" s="65" t="s">
        <v>286</v>
      </c>
      <c r="I274" s="8">
        <f>(C13)</f>
        <v>85</v>
      </c>
      <c r="J274" s="2" t="s">
        <v>760</v>
      </c>
      <c r="K274" s="8">
        <f t="shared" si="14"/>
        <v>3000.5</v>
      </c>
      <c r="N274" s="65" t="s">
        <v>994</v>
      </c>
      <c r="O274" s="65" t="s">
        <v>334</v>
      </c>
      <c r="R274" s="70" t="e">
        <f>(R272+C19/10*M266)</f>
        <v>#REF!</v>
      </c>
      <c r="AG274" s="65" t="s">
        <v>1918</v>
      </c>
    </row>
    <row r="275" spans="1:33" hidden="1" x14ac:dyDescent="0.25">
      <c r="A275" s="84">
        <f t="shared" si="13"/>
        <v>116</v>
      </c>
      <c r="B275" s="65" t="s">
        <v>573</v>
      </c>
      <c r="C275" s="8">
        <v>16.440000000000001</v>
      </c>
      <c r="D275" s="1" t="s">
        <v>669</v>
      </c>
      <c r="E275"/>
      <c r="G275" s="69" t="s">
        <v>388</v>
      </c>
      <c r="H275" s="65" t="s">
        <v>389</v>
      </c>
      <c r="I275" s="1" t="s">
        <v>852</v>
      </c>
      <c r="J275" s="2" t="s">
        <v>388</v>
      </c>
      <c r="K275" s="8">
        <v>0</v>
      </c>
      <c r="N275" s="65" t="s">
        <v>574</v>
      </c>
      <c r="O275" s="65" t="s">
        <v>336</v>
      </c>
      <c r="R275" s="70" t="e">
        <f>(R274+C20/10*M266)</f>
        <v>#REF!</v>
      </c>
      <c r="AG275" s="65" t="s">
        <v>1918</v>
      </c>
    </row>
    <row r="276" spans="1:33" hidden="1" x14ac:dyDescent="0.25">
      <c r="A276" s="84">
        <f t="shared" si="13"/>
        <v>117</v>
      </c>
      <c r="B276" s="65" t="s">
        <v>575</v>
      </c>
      <c r="C276" s="8">
        <v>8</v>
      </c>
      <c r="D276" s="8">
        <v>6.25</v>
      </c>
      <c r="E276"/>
      <c r="I276"/>
      <c r="J276" s="4"/>
      <c r="K276" s="5" t="s">
        <v>1373</v>
      </c>
      <c r="N276" s="65" t="s">
        <v>586</v>
      </c>
      <c r="O276" s="65" t="s">
        <v>1895</v>
      </c>
      <c r="R276" s="70" t="e">
        <f>(R275+C21/10*M266)</f>
        <v>#REF!</v>
      </c>
      <c r="AG276" s="65" t="s">
        <v>1918</v>
      </c>
    </row>
    <row r="277" spans="1:33" hidden="1" x14ac:dyDescent="0.25">
      <c r="A277" s="84">
        <f t="shared" si="13"/>
        <v>118</v>
      </c>
      <c r="B277" s="65" t="s">
        <v>587</v>
      </c>
      <c r="C277" s="8">
        <v>170.39</v>
      </c>
      <c r="D277" s="1" t="s">
        <v>528</v>
      </c>
      <c r="E277"/>
      <c r="H277" s="65" t="s">
        <v>1848</v>
      </c>
      <c r="I277"/>
      <c r="J277" s="4"/>
      <c r="K277" s="8" t="e">
        <f>SUM(K269:K275)</f>
        <v>#REF!</v>
      </c>
      <c r="N277" s="65" t="s">
        <v>1849</v>
      </c>
      <c r="O277" s="65" t="s">
        <v>328</v>
      </c>
      <c r="R277" s="70" t="e">
        <f>(R276+C21/10*M266)</f>
        <v>#REF!</v>
      </c>
      <c r="AG277" s="65" t="s">
        <v>1918</v>
      </c>
    </row>
    <row r="278" spans="1:33" hidden="1" x14ac:dyDescent="0.25">
      <c r="A278" s="84">
        <f t="shared" si="13"/>
        <v>119</v>
      </c>
      <c r="B278" s="65" t="s">
        <v>2599</v>
      </c>
      <c r="C278" s="8">
        <v>45</v>
      </c>
      <c r="D278" s="1" t="s">
        <v>669</v>
      </c>
      <c r="E278"/>
      <c r="I278"/>
      <c r="J278" s="4"/>
      <c r="K278" s="5" t="s">
        <v>1373</v>
      </c>
      <c r="AG278" s="65" t="s">
        <v>1918</v>
      </c>
    </row>
    <row r="279" spans="1:33" hidden="1" x14ac:dyDescent="0.25">
      <c r="A279" s="84">
        <f t="shared" si="13"/>
        <v>120</v>
      </c>
      <c r="B279" s="65" t="s">
        <v>2600</v>
      </c>
      <c r="C279" s="8">
        <v>31.24</v>
      </c>
      <c r="D279" s="1" t="s">
        <v>669</v>
      </c>
      <c r="E279"/>
      <c r="H279" s="65" t="s">
        <v>673</v>
      </c>
      <c r="I279"/>
      <c r="J279" s="4"/>
      <c r="K279" s="8" t="e">
        <f>(K277/10)</f>
        <v>#REF!</v>
      </c>
      <c r="N279" s="65" t="s">
        <v>589</v>
      </c>
      <c r="O279" s="65" t="s">
        <v>1850</v>
      </c>
      <c r="R279" s="65" t="s">
        <v>852</v>
      </c>
      <c r="AG279" s="65" t="s">
        <v>1918</v>
      </c>
    </row>
    <row r="280" spans="1:33" hidden="1" x14ac:dyDescent="0.25">
      <c r="C280"/>
      <c r="D280"/>
      <c r="E280"/>
      <c r="F280" s="65" t="s">
        <v>852</v>
      </c>
      <c r="I280"/>
      <c r="J280" s="4"/>
      <c r="K280"/>
    </row>
    <row r="281" spans="1:33" hidden="1" x14ac:dyDescent="0.25">
      <c r="A281" s="84">
        <f>(A279+1)</f>
        <v>121</v>
      </c>
      <c r="B281" s="65" t="s">
        <v>2601</v>
      </c>
      <c r="C281" s="8">
        <v>25</v>
      </c>
      <c r="D281" s="1" t="s">
        <v>669</v>
      </c>
      <c r="E281"/>
      <c r="I281"/>
      <c r="J281" s="4"/>
      <c r="K281"/>
      <c r="O281" s="65" t="s">
        <v>1370</v>
      </c>
      <c r="AG281" s="65" t="s">
        <v>1918</v>
      </c>
    </row>
    <row r="282" spans="1:33" hidden="1" x14ac:dyDescent="0.25">
      <c r="A282" s="84">
        <f t="shared" ref="A282:A326" si="15">(A281+1)</f>
        <v>122</v>
      </c>
      <c r="B282" s="65" t="s">
        <v>2602</v>
      </c>
      <c r="C282" s="8">
        <v>13</v>
      </c>
      <c r="D282" s="1" t="s">
        <v>669</v>
      </c>
      <c r="E282"/>
      <c r="F282" s="70">
        <v>1</v>
      </c>
      <c r="G282" s="69" t="s">
        <v>761</v>
      </c>
      <c r="H282" s="65" t="s">
        <v>43</v>
      </c>
      <c r="I282"/>
      <c r="J282" s="4"/>
      <c r="K282" s="8">
        <f>(C25)</f>
        <v>20.7</v>
      </c>
      <c r="O282" s="68" t="s">
        <v>1373</v>
      </c>
      <c r="AG282" s="65" t="s">
        <v>1918</v>
      </c>
    </row>
    <row r="283" spans="1:33" hidden="1" x14ac:dyDescent="0.25">
      <c r="A283" s="84">
        <f t="shared" si="15"/>
        <v>123</v>
      </c>
      <c r="B283" s="65" t="s">
        <v>2753</v>
      </c>
      <c r="C283" s="8">
        <v>30</v>
      </c>
      <c r="D283" s="1" t="s">
        <v>669</v>
      </c>
      <c r="E283"/>
      <c r="I283"/>
      <c r="J283" s="4"/>
      <c r="K283" s="5" t="s">
        <v>1373</v>
      </c>
      <c r="M283" s="70">
        <v>10</v>
      </c>
      <c r="N283" s="65" t="s">
        <v>528</v>
      </c>
      <c r="O283" s="65" t="s">
        <v>44</v>
      </c>
      <c r="P283" s="70" t="e">
        <f>(K1191)</f>
        <v>#REF!</v>
      </c>
      <c r="Q283" s="65" t="s">
        <v>528</v>
      </c>
      <c r="R283" s="70" t="e">
        <f>(M283*P283)</f>
        <v>#REF!</v>
      </c>
      <c r="AG283" s="65" t="s">
        <v>1918</v>
      </c>
    </row>
    <row r="284" spans="1:33" hidden="1" x14ac:dyDescent="0.25">
      <c r="A284" s="84">
        <f t="shared" si="15"/>
        <v>124</v>
      </c>
      <c r="B284" s="65" t="s">
        <v>2754</v>
      </c>
      <c r="C284" s="8">
        <v>20</v>
      </c>
      <c r="D284" s="1" t="s">
        <v>669</v>
      </c>
      <c r="E284" s="55">
        <v>25</v>
      </c>
      <c r="H284" s="65" t="s">
        <v>521</v>
      </c>
      <c r="I284"/>
      <c r="J284" s="4"/>
      <c r="K284" s="8" t="e">
        <f>SUM(K279:K282)</f>
        <v>#REF!</v>
      </c>
      <c r="M284" s="70">
        <v>1.1000000000000001</v>
      </c>
      <c r="N284" s="65" t="s">
        <v>760</v>
      </c>
      <c r="O284" s="65" t="s">
        <v>1486</v>
      </c>
      <c r="P284" s="70">
        <f>(C11)</f>
        <v>135</v>
      </c>
      <c r="Q284" s="65" t="s">
        <v>760</v>
      </c>
      <c r="R284" s="70">
        <f>(M284*P284)</f>
        <v>148.5</v>
      </c>
      <c r="AG284" s="65" t="s">
        <v>1918</v>
      </c>
    </row>
    <row r="285" spans="1:33" hidden="1" x14ac:dyDescent="0.25">
      <c r="A285" s="84">
        <f t="shared" si="15"/>
        <v>125</v>
      </c>
      <c r="B285" s="65" t="s">
        <v>522</v>
      </c>
      <c r="C285" s="8">
        <v>95</v>
      </c>
      <c r="D285" s="1" t="s">
        <v>669</v>
      </c>
      <c r="E285"/>
      <c r="I285"/>
      <c r="J285" s="4"/>
      <c r="K285" s="5" t="s">
        <v>1373</v>
      </c>
      <c r="M285" s="70">
        <v>1.1000000000000001</v>
      </c>
      <c r="N285" s="65" t="s">
        <v>760</v>
      </c>
      <c r="O285" s="65" t="s">
        <v>1625</v>
      </c>
      <c r="P285" s="70">
        <f>(C12)</f>
        <v>95</v>
      </c>
      <c r="Q285" s="65" t="s">
        <v>760</v>
      </c>
      <c r="R285" s="70">
        <f>(M285*P285)</f>
        <v>104.5</v>
      </c>
      <c r="AG285" s="65" t="s">
        <v>1918</v>
      </c>
    </row>
    <row r="286" spans="1:33" hidden="1" x14ac:dyDescent="0.25">
      <c r="A286" s="84">
        <f t="shared" si="15"/>
        <v>126</v>
      </c>
      <c r="B286" s="65" t="s">
        <v>382</v>
      </c>
      <c r="C286" s="8">
        <v>80</v>
      </c>
      <c r="D286" s="1" t="s">
        <v>669</v>
      </c>
      <c r="E286"/>
      <c r="H286" s="65" t="s">
        <v>334</v>
      </c>
      <c r="I286"/>
      <c r="J286" s="4"/>
      <c r="K286" s="8" t="e">
        <f>(K284+C22)</f>
        <v>#REF!</v>
      </c>
      <c r="M286" s="70">
        <v>1.1000000000000001</v>
      </c>
      <c r="N286" s="65" t="s">
        <v>760</v>
      </c>
      <c r="O286" s="65" t="s">
        <v>286</v>
      </c>
      <c r="P286" s="70">
        <f>(C13)</f>
        <v>85</v>
      </c>
      <c r="Q286" s="65" t="s">
        <v>760</v>
      </c>
      <c r="R286" s="70">
        <f>(M286*P286)</f>
        <v>93.5</v>
      </c>
      <c r="AG286" s="65" t="s">
        <v>1918</v>
      </c>
    </row>
    <row r="287" spans="1:33" hidden="1" x14ac:dyDescent="0.25">
      <c r="A287" s="84">
        <f t="shared" si="15"/>
        <v>127</v>
      </c>
      <c r="B287" s="65" t="s">
        <v>1558</v>
      </c>
      <c r="C287" s="8">
        <v>8</v>
      </c>
      <c r="D287" s="1" t="s">
        <v>669</v>
      </c>
      <c r="E287"/>
      <c r="H287" s="65" t="s">
        <v>336</v>
      </c>
      <c r="I287"/>
      <c r="J287" s="4"/>
      <c r="K287" s="8" t="e">
        <f>(K286+C23)</f>
        <v>#REF!</v>
      </c>
      <c r="R287" s="68" t="s">
        <v>1373</v>
      </c>
      <c r="AG287" s="65" t="s">
        <v>1918</v>
      </c>
    </row>
    <row r="288" spans="1:33" hidden="1" x14ac:dyDescent="0.25">
      <c r="A288" s="84">
        <f t="shared" si="15"/>
        <v>128</v>
      </c>
      <c r="B288" s="65" t="s">
        <v>1005</v>
      </c>
      <c r="C288" s="8">
        <v>8</v>
      </c>
      <c r="D288" s="1" t="s">
        <v>669</v>
      </c>
      <c r="E288"/>
      <c r="H288" s="65" t="s">
        <v>1895</v>
      </c>
      <c r="I288"/>
      <c r="J288" s="4"/>
      <c r="K288" s="8" t="e">
        <f>(K287+C24)</f>
        <v>#REF!</v>
      </c>
      <c r="O288" s="65" t="s">
        <v>380</v>
      </c>
      <c r="R288" s="70" t="e">
        <f>SUM(R283:R286)</f>
        <v>#REF!</v>
      </c>
      <c r="AG288" s="65" t="s">
        <v>1918</v>
      </c>
    </row>
    <row r="289" spans="1:33" hidden="1" x14ac:dyDescent="0.25">
      <c r="A289" s="84">
        <f t="shared" si="15"/>
        <v>129</v>
      </c>
      <c r="B289" s="65" t="s">
        <v>1006</v>
      </c>
      <c r="C289" s="8">
        <v>2.9</v>
      </c>
      <c r="D289" s="1" t="s">
        <v>1007</v>
      </c>
      <c r="E289"/>
      <c r="H289" s="65" t="s">
        <v>328</v>
      </c>
      <c r="I289"/>
      <c r="J289" s="4"/>
      <c r="K289" s="8" t="e">
        <f>(K288+C24)</f>
        <v>#REF!</v>
      </c>
      <c r="R289" s="68" t="s">
        <v>1373</v>
      </c>
      <c r="AG289" s="65" t="s">
        <v>1918</v>
      </c>
    </row>
    <row r="290" spans="1:33" hidden="1" x14ac:dyDescent="0.25">
      <c r="A290" s="84">
        <f t="shared" si="15"/>
        <v>130</v>
      </c>
      <c r="B290" s="65" t="s">
        <v>1008</v>
      </c>
      <c r="C290" s="8">
        <v>20.6</v>
      </c>
      <c r="D290" s="1" t="s">
        <v>1007</v>
      </c>
      <c r="E290"/>
      <c r="H290" s="65" t="s">
        <v>418</v>
      </c>
      <c r="I290"/>
      <c r="J290" s="4"/>
      <c r="K290" s="8" t="e">
        <f>(K289+C24)</f>
        <v>#REF!</v>
      </c>
      <c r="O290" s="65" t="s">
        <v>476</v>
      </c>
      <c r="R290" s="70" t="e">
        <f>(R288/10)</f>
        <v>#REF!</v>
      </c>
      <c r="AG290" s="65" t="s">
        <v>1918</v>
      </c>
    </row>
    <row r="291" spans="1:33" hidden="1" x14ac:dyDescent="0.25">
      <c r="A291" s="84">
        <f t="shared" si="15"/>
        <v>131</v>
      </c>
      <c r="B291" s="65" t="s">
        <v>419</v>
      </c>
      <c r="C291" s="8">
        <v>15.6</v>
      </c>
      <c r="D291" s="1" t="s">
        <v>669</v>
      </c>
      <c r="E291"/>
      <c r="I291"/>
      <c r="J291" s="4"/>
      <c r="K291"/>
      <c r="R291" s="68" t="s">
        <v>1747</v>
      </c>
      <c r="AG291" s="65" t="s">
        <v>1918</v>
      </c>
    </row>
    <row r="292" spans="1:33" hidden="1" x14ac:dyDescent="0.25">
      <c r="A292" s="84">
        <f t="shared" si="15"/>
        <v>132</v>
      </c>
      <c r="B292" s="65" t="s">
        <v>420</v>
      </c>
      <c r="C292" s="8">
        <v>12.6</v>
      </c>
      <c r="D292" s="1" t="s">
        <v>669</v>
      </c>
      <c r="E292"/>
      <c r="F292" s="80" t="s">
        <v>1304</v>
      </c>
      <c r="G292" s="69" t="s">
        <v>1910</v>
      </c>
      <c r="H292" s="65" t="s">
        <v>421</v>
      </c>
      <c r="I292"/>
      <c r="J292" s="4"/>
      <c r="K292"/>
      <c r="AG292" s="65" t="s">
        <v>1918</v>
      </c>
    </row>
    <row r="293" spans="1:33" hidden="1" x14ac:dyDescent="0.25">
      <c r="A293" s="84">
        <f t="shared" si="15"/>
        <v>133</v>
      </c>
      <c r="B293" s="65" t="s">
        <v>422</v>
      </c>
      <c r="C293" s="8">
        <v>5.75</v>
      </c>
      <c r="D293" s="1" t="s">
        <v>669</v>
      </c>
      <c r="E293"/>
      <c r="H293" s="68" t="s">
        <v>1747</v>
      </c>
      <c r="I293"/>
      <c r="J293" s="4"/>
      <c r="K293"/>
      <c r="N293" s="65" t="s">
        <v>1910</v>
      </c>
      <c r="O293" s="65" t="s">
        <v>985</v>
      </c>
      <c r="AG293" s="65" t="s">
        <v>1918</v>
      </c>
    </row>
    <row r="294" spans="1:33" hidden="1" x14ac:dyDescent="0.25">
      <c r="A294" s="84">
        <f t="shared" si="15"/>
        <v>134</v>
      </c>
      <c r="B294" s="65" t="s">
        <v>986</v>
      </c>
      <c r="C294" s="8">
        <v>8.5</v>
      </c>
      <c r="D294" s="1" t="s">
        <v>669</v>
      </c>
      <c r="E294"/>
      <c r="F294" s="70">
        <v>10</v>
      </c>
      <c r="G294" s="69" t="s">
        <v>761</v>
      </c>
      <c r="H294" s="65" t="s">
        <v>757</v>
      </c>
      <c r="I294" s="8" t="e">
        <f>(C68)</f>
        <v>#REF!</v>
      </c>
      <c r="J294" s="2" t="s">
        <v>761</v>
      </c>
      <c r="K294" s="8" t="e">
        <f t="shared" ref="K294:K300" si="16">(F294*I294)</f>
        <v>#REF!</v>
      </c>
      <c r="O294" s="68" t="s">
        <v>1373</v>
      </c>
      <c r="AG294" s="65" t="s">
        <v>1918</v>
      </c>
    </row>
    <row r="295" spans="1:33" hidden="1" x14ac:dyDescent="0.25">
      <c r="A295" s="84">
        <f t="shared" si="15"/>
        <v>135</v>
      </c>
      <c r="B295" s="65" t="s">
        <v>1089</v>
      </c>
      <c r="C295" s="8">
        <v>10</v>
      </c>
      <c r="D295" s="1" t="s">
        <v>669</v>
      </c>
      <c r="E295"/>
      <c r="F295" s="70">
        <v>1</v>
      </c>
      <c r="G295" s="69" t="s">
        <v>761</v>
      </c>
      <c r="H295" s="65" t="s">
        <v>764</v>
      </c>
      <c r="I295" s="8" t="e">
        <f>(C69)</f>
        <v>#REF!</v>
      </c>
      <c r="J295" s="2" t="s">
        <v>761</v>
      </c>
      <c r="K295" s="8" t="e">
        <f t="shared" si="16"/>
        <v>#REF!</v>
      </c>
      <c r="M295" s="70">
        <v>0.14000000000000001</v>
      </c>
      <c r="N295" s="65" t="s">
        <v>761</v>
      </c>
      <c r="O295" s="65" t="s">
        <v>1156</v>
      </c>
      <c r="P295" s="70" t="e">
        <f>(K32)</f>
        <v>#REF!</v>
      </c>
      <c r="Q295" s="65" t="s">
        <v>761</v>
      </c>
      <c r="R295" s="70" t="e">
        <f>(M295*P295)</f>
        <v>#REF!</v>
      </c>
      <c r="AG295" s="65" t="s">
        <v>1918</v>
      </c>
    </row>
    <row r="296" spans="1:33" hidden="1" x14ac:dyDescent="0.25">
      <c r="A296" s="84">
        <f t="shared" si="15"/>
        <v>136</v>
      </c>
      <c r="B296" s="65" t="s">
        <v>1090</v>
      </c>
      <c r="C296" s="8">
        <v>3.25</v>
      </c>
      <c r="D296" s="1" t="s">
        <v>669</v>
      </c>
      <c r="E296"/>
      <c r="F296" s="70">
        <v>3.4</v>
      </c>
      <c r="G296" s="69" t="s">
        <v>761</v>
      </c>
      <c r="H296" s="65" t="s">
        <v>1409</v>
      </c>
      <c r="I296" s="8" t="e">
        <f>(K49)</f>
        <v>#REF!</v>
      </c>
      <c r="J296" s="2" t="s">
        <v>761</v>
      </c>
      <c r="K296" s="8" t="e">
        <f t="shared" si="16"/>
        <v>#REF!</v>
      </c>
      <c r="M296" s="70">
        <v>1.1000000000000001</v>
      </c>
      <c r="N296" s="65" t="s">
        <v>760</v>
      </c>
      <c r="O296" s="65" t="s">
        <v>1711</v>
      </c>
      <c r="P296" s="70">
        <f>(C10)</f>
        <v>150</v>
      </c>
      <c r="Q296" s="65" t="s">
        <v>760</v>
      </c>
      <c r="R296" s="70">
        <f>(M296*P296)</f>
        <v>165</v>
      </c>
      <c r="AG296" s="65" t="s">
        <v>1918</v>
      </c>
    </row>
    <row r="297" spans="1:33" hidden="1" x14ac:dyDescent="0.25">
      <c r="A297" s="84">
        <f t="shared" si="15"/>
        <v>137</v>
      </c>
      <c r="B297" s="65" t="s">
        <v>1091</v>
      </c>
      <c r="C297" s="8">
        <v>2.2000000000000002</v>
      </c>
      <c r="D297" s="1" t="s">
        <v>669</v>
      </c>
      <c r="E297"/>
      <c r="F297" s="70">
        <v>7.1</v>
      </c>
      <c r="G297" s="69" t="s">
        <v>760</v>
      </c>
      <c r="H297" s="65" t="s">
        <v>1711</v>
      </c>
      <c r="I297" s="8">
        <f>(C10)</f>
        <v>150</v>
      </c>
      <c r="J297" s="2" t="s">
        <v>760</v>
      </c>
      <c r="K297" s="8">
        <f t="shared" si="16"/>
        <v>1065</v>
      </c>
      <c r="M297" s="70">
        <v>0.5</v>
      </c>
      <c r="N297" s="65" t="s">
        <v>760</v>
      </c>
      <c r="O297" s="65" t="s">
        <v>1625</v>
      </c>
      <c r="P297" s="70">
        <f>(C12)</f>
        <v>95</v>
      </c>
      <c r="Q297" s="65" t="s">
        <v>760</v>
      </c>
      <c r="R297" s="70">
        <f>(M297*P297)</f>
        <v>47.5</v>
      </c>
      <c r="AG297" s="65" t="s">
        <v>1918</v>
      </c>
    </row>
    <row r="298" spans="1:33" hidden="1" x14ac:dyDescent="0.25">
      <c r="A298" s="84">
        <f t="shared" si="15"/>
        <v>138</v>
      </c>
      <c r="B298" s="65" t="s">
        <v>1246</v>
      </c>
      <c r="C298" s="8">
        <v>10.5</v>
      </c>
      <c r="D298" s="1" t="s">
        <v>669</v>
      </c>
      <c r="E298"/>
      <c r="F298" s="70">
        <v>10.6</v>
      </c>
      <c r="G298" s="69" t="s">
        <v>760</v>
      </c>
      <c r="H298" s="65" t="s">
        <v>1486</v>
      </c>
      <c r="I298" s="8">
        <f>(C11)</f>
        <v>135</v>
      </c>
      <c r="J298" s="2" t="s">
        <v>760</v>
      </c>
      <c r="K298" s="8">
        <f t="shared" si="16"/>
        <v>1431</v>
      </c>
      <c r="M298" s="70">
        <v>1.1000000000000001</v>
      </c>
      <c r="N298" s="65" t="s">
        <v>760</v>
      </c>
      <c r="O298" s="65" t="s">
        <v>286</v>
      </c>
      <c r="P298" s="70">
        <f>(C13)</f>
        <v>85</v>
      </c>
      <c r="Q298" s="65" t="s">
        <v>760</v>
      </c>
      <c r="R298" s="70">
        <f>(M298*P298)</f>
        <v>93.5</v>
      </c>
      <c r="AG298" s="65" t="s">
        <v>1918</v>
      </c>
    </row>
    <row r="299" spans="1:33" hidden="1" x14ac:dyDescent="0.25">
      <c r="A299" s="84">
        <f t="shared" si="15"/>
        <v>139</v>
      </c>
      <c r="B299" s="65" t="s">
        <v>1247</v>
      </c>
      <c r="C299" s="8">
        <v>5.5</v>
      </c>
      <c r="D299" s="1" t="s">
        <v>669</v>
      </c>
      <c r="E299"/>
      <c r="F299" s="70">
        <v>14.1</v>
      </c>
      <c r="G299" s="69" t="s">
        <v>760</v>
      </c>
      <c r="H299" s="65" t="s">
        <v>1625</v>
      </c>
      <c r="I299" s="8">
        <f>(C12)</f>
        <v>95</v>
      </c>
      <c r="J299" s="2" t="s">
        <v>760</v>
      </c>
      <c r="K299" s="8">
        <f t="shared" si="16"/>
        <v>1339.5</v>
      </c>
      <c r="N299" s="65" t="s">
        <v>388</v>
      </c>
      <c r="O299" s="65" t="s">
        <v>389</v>
      </c>
      <c r="P299" s="65" t="s">
        <v>852</v>
      </c>
      <c r="Q299" s="65" t="s">
        <v>388</v>
      </c>
      <c r="R299" s="70">
        <v>0</v>
      </c>
      <c r="AG299" s="65" t="s">
        <v>1918</v>
      </c>
    </row>
    <row r="300" spans="1:33" hidden="1" x14ac:dyDescent="0.25">
      <c r="A300" s="84">
        <f t="shared" si="15"/>
        <v>140</v>
      </c>
      <c r="B300" s="65" t="s">
        <v>423</v>
      </c>
      <c r="C300" s="8">
        <v>21</v>
      </c>
      <c r="D300" s="1" t="s">
        <v>669</v>
      </c>
      <c r="E300"/>
      <c r="F300" s="70">
        <v>14.1</v>
      </c>
      <c r="G300" s="69" t="s">
        <v>760</v>
      </c>
      <c r="H300" s="65" t="s">
        <v>286</v>
      </c>
      <c r="I300" s="8">
        <f>(C13)</f>
        <v>85</v>
      </c>
      <c r="J300" s="2" t="s">
        <v>760</v>
      </c>
      <c r="K300" s="8">
        <f t="shared" si="16"/>
        <v>1198.5</v>
      </c>
      <c r="R300" s="68" t="s">
        <v>1373</v>
      </c>
      <c r="AG300" s="65" t="s">
        <v>1918</v>
      </c>
    </row>
    <row r="301" spans="1:33" hidden="1" x14ac:dyDescent="0.25">
      <c r="A301" s="84">
        <f t="shared" si="15"/>
        <v>141</v>
      </c>
      <c r="B301" s="65" t="s">
        <v>424</v>
      </c>
      <c r="C301" s="8">
        <v>10</v>
      </c>
      <c r="D301" s="1" t="s">
        <v>669</v>
      </c>
      <c r="E301"/>
      <c r="G301" s="69" t="s">
        <v>388</v>
      </c>
      <c r="H301" s="65" t="s">
        <v>389</v>
      </c>
      <c r="I301"/>
      <c r="J301" s="2" t="s">
        <v>388</v>
      </c>
      <c r="K301" s="8">
        <v>0</v>
      </c>
      <c r="O301" s="65" t="s">
        <v>380</v>
      </c>
      <c r="R301" s="70" t="e">
        <f>SUM(R295:R299)</f>
        <v>#REF!</v>
      </c>
      <c r="AG301" s="65" t="s">
        <v>1918</v>
      </c>
    </row>
    <row r="302" spans="1:33" hidden="1" x14ac:dyDescent="0.25">
      <c r="A302" s="84">
        <f t="shared" si="15"/>
        <v>142</v>
      </c>
      <c r="B302" s="65" t="s">
        <v>1558</v>
      </c>
      <c r="C302" s="8">
        <v>4</v>
      </c>
      <c r="D302" s="1" t="s">
        <v>669</v>
      </c>
      <c r="E302"/>
      <c r="I302"/>
      <c r="J302" s="4"/>
      <c r="K302" s="5" t="s">
        <v>1373</v>
      </c>
      <c r="R302" s="68" t="s">
        <v>1373</v>
      </c>
      <c r="AG302" s="65" t="s">
        <v>1918</v>
      </c>
    </row>
    <row r="303" spans="1:33" hidden="1" x14ac:dyDescent="0.25">
      <c r="A303" s="84">
        <f t="shared" si="15"/>
        <v>143</v>
      </c>
      <c r="B303" s="65" t="s">
        <v>1005</v>
      </c>
      <c r="C303" s="8">
        <v>8</v>
      </c>
      <c r="D303" s="1" t="s">
        <v>760</v>
      </c>
      <c r="E303"/>
      <c r="H303" s="65" t="s">
        <v>533</v>
      </c>
      <c r="I303"/>
      <c r="J303" s="4"/>
      <c r="K303" s="8" t="e">
        <f>SUM(K294:K301)</f>
        <v>#REF!</v>
      </c>
      <c r="O303" s="65" t="s">
        <v>476</v>
      </c>
      <c r="R303" s="70" t="e">
        <f>(R301/10)</f>
        <v>#REF!</v>
      </c>
      <c r="AG303" s="65" t="s">
        <v>1918</v>
      </c>
    </row>
    <row r="304" spans="1:33" hidden="1" x14ac:dyDescent="0.25">
      <c r="A304" s="84">
        <f t="shared" si="15"/>
        <v>144</v>
      </c>
      <c r="B304" s="65" t="s">
        <v>1006</v>
      </c>
      <c r="C304" s="8">
        <v>8.5</v>
      </c>
      <c r="D304" s="1" t="s">
        <v>669</v>
      </c>
      <c r="E304"/>
      <c r="I304"/>
      <c r="J304" s="4"/>
      <c r="K304" s="5" t="s">
        <v>1373</v>
      </c>
      <c r="N304" s="65" t="s">
        <v>1910</v>
      </c>
      <c r="O304" s="65" t="s">
        <v>425</v>
      </c>
      <c r="R304" s="68" t="s">
        <v>1747</v>
      </c>
      <c r="AG304" s="65" t="s">
        <v>1918</v>
      </c>
    </row>
    <row r="305" spans="1:33" hidden="1" x14ac:dyDescent="0.25">
      <c r="A305" s="84">
        <f t="shared" si="15"/>
        <v>145</v>
      </c>
      <c r="B305" s="65" t="s">
        <v>523</v>
      </c>
      <c r="C305" s="8">
        <v>20.6</v>
      </c>
      <c r="D305" s="1" t="s">
        <v>669</v>
      </c>
      <c r="E305"/>
      <c r="H305" s="65" t="s">
        <v>673</v>
      </c>
      <c r="I305"/>
      <c r="J305" s="4"/>
      <c r="K305" s="8" t="e">
        <f>(K303/10)</f>
        <v>#REF!</v>
      </c>
      <c r="O305" s="68" t="s">
        <v>1373</v>
      </c>
      <c r="AG305" s="65" t="s">
        <v>1918</v>
      </c>
    </row>
    <row r="306" spans="1:33" hidden="1" x14ac:dyDescent="0.25">
      <c r="A306" s="84">
        <f t="shared" si="15"/>
        <v>146</v>
      </c>
      <c r="B306" s="65" t="s">
        <v>1689</v>
      </c>
      <c r="C306" s="8">
        <v>15.6</v>
      </c>
      <c r="D306" s="1" t="s">
        <v>669</v>
      </c>
      <c r="E306"/>
      <c r="I306"/>
      <c r="J306" s="4"/>
      <c r="K306" s="5" t="s">
        <v>1747</v>
      </c>
      <c r="M306" s="70">
        <v>0.14000000000000001</v>
      </c>
      <c r="N306" s="65" t="s">
        <v>761</v>
      </c>
      <c r="O306" s="65" t="s">
        <v>106</v>
      </c>
      <c r="P306" s="70" t="e">
        <f>(K23)</f>
        <v>#REF!</v>
      </c>
      <c r="Q306" s="65" t="s">
        <v>761</v>
      </c>
      <c r="R306" s="70" t="e">
        <f>(M306*P306)</f>
        <v>#REF!</v>
      </c>
      <c r="AG306" s="65" t="s">
        <v>1918</v>
      </c>
    </row>
    <row r="307" spans="1:33" hidden="1" x14ac:dyDescent="0.25">
      <c r="A307" s="84">
        <f t="shared" si="15"/>
        <v>147</v>
      </c>
      <c r="B307" s="65" t="s">
        <v>1690</v>
      </c>
      <c r="C307" s="8">
        <v>0.9</v>
      </c>
      <c r="D307" s="1" t="s">
        <v>669</v>
      </c>
      <c r="E307"/>
      <c r="F307" s="86">
        <v>6</v>
      </c>
      <c r="G307" s="69" t="s">
        <v>1910</v>
      </c>
      <c r="H307" s="65" t="s">
        <v>2755</v>
      </c>
      <c r="I307"/>
      <c r="J307" s="4"/>
      <c r="K307"/>
      <c r="M307" s="70">
        <v>1.1000000000000001</v>
      </c>
      <c r="N307" s="65" t="s">
        <v>760</v>
      </c>
      <c r="O307" s="65" t="s">
        <v>1711</v>
      </c>
      <c r="P307" s="70">
        <f>(C10)</f>
        <v>150</v>
      </c>
      <c r="Q307" s="65" t="s">
        <v>760</v>
      </c>
      <c r="R307" s="70">
        <f>(M307*P307)</f>
        <v>165</v>
      </c>
      <c r="AG307" s="65" t="s">
        <v>1918</v>
      </c>
    </row>
    <row r="308" spans="1:33" hidden="1" x14ac:dyDescent="0.25">
      <c r="A308" s="84">
        <f t="shared" si="15"/>
        <v>148</v>
      </c>
      <c r="B308" s="65" t="s">
        <v>1691</v>
      </c>
      <c r="C308" s="1" t="s">
        <v>852</v>
      </c>
      <c r="D308"/>
      <c r="E308"/>
      <c r="H308" s="65" t="s">
        <v>2538</v>
      </c>
      <c r="I308"/>
      <c r="J308" s="4"/>
      <c r="K308"/>
      <c r="M308" s="70">
        <v>0.5</v>
      </c>
      <c r="N308" s="65" t="s">
        <v>760</v>
      </c>
      <c r="O308" s="65" t="s">
        <v>1625</v>
      </c>
      <c r="P308" s="70">
        <f>(C12)</f>
        <v>95</v>
      </c>
      <c r="Q308" s="65" t="s">
        <v>760</v>
      </c>
      <c r="R308" s="70">
        <f>(M308*P308)</f>
        <v>47.5</v>
      </c>
      <c r="AG308" s="65" t="s">
        <v>1918</v>
      </c>
    </row>
    <row r="309" spans="1:33" hidden="1" x14ac:dyDescent="0.25">
      <c r="A309" s="84">
        <f t="shared" si="15"/>
        <v>149</v>
      </c>
      <c r="B309" s="65" t="s">
        <v>208</v>
      </c>
      <c r="C309" s="8">
        <v>66.44</v>
      </c>
      <c r="D309" s="1" t="s">
        <v>1525</v>
      </c>
      <c r="E309"/>
      <c r="H309" s="68" t="s">
        <v>1373</v>
      </c>
      <c r="I309"/>
      <c r="J309" s="4"/>
      <c r="K309"/>
      <c r="M309" s="70">
        <v>1.1000000000000001</v>
      </c>
      <c r="N309" s="65" t="s">
        <v>760</v>
      </c>
      <c r="O309" s="65" t="s">
        <v>286</v>
      </c>
      <c r="P309" s="70">
        <f>(C13)</f>
        <v>85</v>
      </c>
      <c r="Q309" s="65" t="s">
        <v>760</v>
      </c>
      <c r="R309" s="70">
        <f>(M309*P309)</f>
        <v>93.5</v>
      </c>
      <c r="AG309" s="65" t="s">
        <v>1918</v>
      </c>
    </row>
    <row r="310" spans="1:33" hidden="1" x14ac:dyDescent="0.25">
      <c r="A310" s="84">
        <f t="shared" si="15"/>
        <v>150</v>
      </c>
      <c r="B310" s="65" t="s">
        <v>209</v>
      </c>
      <c r="C310" s="8">
        <v>83.5</v>
      </c>
      <c r="D310" s="1" t="s">
        <v>1525</v>
      </c>
      <c r="E310"/>
      <c r="F310" s="70">
        <v>4800</v>
      </c>
      <c r="G310" s="69" t="s">
        <v>1225</v>
      </c>
      <c r="H310" s="70" t="str">
        <f>H308</f>
        <v>Bricks of size 22x11x7 cm</v>
      </c>
      <c r="I310" s="8" t="e">
        <f>C80</f>
        <v>#REF!</v>
      </c>
      <c r="J310" s="2" t="s">
        <v>1380</v>
      </c>
      <c r="K310" s="8" t="e">
        <f>(F310*I310)/1000</f>
        <v>#REF!</v>
      </c>
      <c r="N310" s="65" t="s">
        <v>388</v>
      </c>
      <c r="O310" s="65" t="s">
        <v>389</v>
      </c>
      <c r="P310" s="65" t="s">
        <v>852</v>
      </c>
      <c r="Q310" s="65" t="s">
        <v>388</v>
      </c>
      <c r="R310" s="70">
        <v>0</v>
      </c>
      <c r="AG310" s="65" t="s">
        <v>1918</v>
      </c>
    </row>
    <row r="311" spans="1:33" hidden="1" x14ac:dyDescent="0.25">
      <c r="A311" s="84">
        <f t="shared" si="15"/>
        <v>151</v>
      </c>
      <c r="B311" s="65" t="s">
        <v>210</v>
      </c>
      <c r="C311" s="8">
        <v>102.12</v>
      </c>
      <c r="D311" s="1" t="s">
        <v>1525</v>
      </c>
      <c r="E311"/>
      <c r="F311" s="70">
        <v>2.5</v>
      </c>
      <c r="G311" s="69" t="s">
        <v>761</v>
      </c>
      <c r="H311" s="65" t="s">
        <v>1409</v>
      </c>
      <c r="I311" s="8" t="e">
        <f>K49</f>
        <v>#REF!</v>
      </c>
      <c r="J311" s="2" t="s">
        <v>761</v>
      </c>
      <c r="K311" s="8" t="e">
        <f>(F311*I311)</f>
        <v>#REF!</v>
      </c>
      <c r="R311" s="68" t="s">
        <v>1373</v>
      </c>
      <c r="AG311" s="65" t="s">
        <v>1918</v>
      </c>
    </row>
    <row r="312" spans="1:33" hidden="1" x14ac:dyDescent="0.25">
      <c r="A312" s="84">
        <f t="shared" si="15"/>
        <v>152</v>
      </c>
      <c r="B312" s="65" t="s">
        <v>1889</v>
      </c>
      <c r="C312" s="8">
        <v>182.52</v>
      </c>
      <c r="D312" s="1" t="s">
        <v>1525</v>
      </c>
      <c r="E312"/>
      <c r="F312" s="70">
        <v>3.5</v>
      </c>
      <c r="G312" s="69" t="s">
        <v>760</v>
      </c>
      <c r="H312" s="65" t="s">
        <v>1711</v>
      </c>
      <c r="I312" s="8">
        <f>C10</f>
        <v>150</v>
      </c>
      <c r="J312" s="2" t="s">
        <v>760</v>
      </c>
      <c r="K312" s="8">
        <f>(F312*I312)</f>
        <v>525</v>
      </c>
      <c r="O312" s="65" t="s">
        <v>380</v>
      </c>
      <c r="R312" s="70" t="e">
        <f>SUM(R306:R310)</f>
        <v>#REF!</v>
      </c>
      <c r="AG312" s="65" t="s">
        <v>1918</v>
      </c>
    </row>
    <row r="313" spans="1:33" hidden="1" x14ac:dyDescent="0.25">
      <c r="A313" s="84">
        <f t="shared" si="15"/>
        <v>153</v>
      </c>
      <c r="B313" s="65" t="s">
        <v>1890</v>
      </c>
      <c r="C313"/>
      <c r="D313"/>
      <c r="E313"/>
      <c r="F313" s="70">
        <v>10.6</v>
      </c>
      <c r="G313" s="69" t="s">
        <v>760</v>
      </c>
      <c r="H313" s="65" t="s">
        <v>1486</v>
      </c>
      <c r="I313" s="8">
        <f>C11</f>
        <v>135</v>
      </c>
      <c r="J313" s="2" t="s">
        <v>760</v>
      </c>
      <c r="K313" s="8">
        <f>(F313*I313)</f>
        <v>1431</v>
      </c>
      <c r="R313" s="68" t="s">
        <v>1373</v>
      </c>
      <c r="AG313" s="65" t="s">
        <v>1918</v>
      </c>
    </row>
    <row r="314" spans="1:33" hidden="1" x14ac:dyDescent="0.25">
      <c r="A314" s="84">
        <f t="shared" si="15"/>
        <v>154</v>
      </c>
      <c r="B314" s="65" t="s">
        <v>208</v>
      </c>
      <c r="C314" s="8">
        <v>26.62</v>
      </c>
      <c r="D314" s="1" t="s">
        <v>669</v>
      </c>
      <c r="E314"/>
      <c r="F314" s="70">
        <v>7.1</v>
      </c>
      <c r="G314" s="69" t="s">
        <v>760</v>
      </c>
      <c r="H314" s="65" t="s">
        <v>1625</v>
      </c>
      <c r="I314" s="8">
        <f>C12</f>
        <v>95</v>
      </c>
      <c r="J314" s="2" t="s">
        <v>760</v>
      </c>
      <c r="K314" s="8">
        <f>(F314*I314)</f>
        <v>674.5</v>
      </c>
      <c r="O314" s="65" t="s">
        <v>476</v>
      </c>
      <c r="R314" s="70" t="e">
        <f>(R312/10)</f>
        <v>#REF!</v>
      </c>
      <c r="AG314" s="65" t="s">
        <v>1918</v>
      </c>
    </row>
    <row r="315" spans="1:33" hidden="1" x14ac:dyDescent="0.25">
      <c r="A315" s="84">
        <f t="shared" si="15"/>
        <v>155</v>
      </c>
      <c r="B315" s="65" t="s">
        <v>209</v>
      </c>
      <c r="C315" s="8">
        <v>34.869999999999997</v>
      </c>
      <c r="D315" s="1" t="s">
        <v>669</v>
      </c>
      <c r="E315"/>
      <c r="F315" s="70">
        <v>21.2</v>
      </c>
      <c r="G315" s="69" t="s">
        <v>760</v>
      </c>
      <c r="H315" s="65" t="s">
        <v>286</v>
      </c>
      <c r="I315" s="8">
        <f>C13</f>
        <v>85</v>
      </c>
      <c r="J315" s="2" t="s">
        <v>760</v>
      </c>
      <c r="K315" s="8">
        <f>(F315*I315)</f>
        <v>1802</v>
      </c>
      <c r="R315" s="68" t="s">
        <v>1747</v>
      </c>
      <c r="AG315" s="65" t="s">
        <v>1918</v>
      </c>
    </row>
    <row r="316" spans="1:33" hidden="1" x14ac:dyDescent="0.25">
      <c r="A316" s="84">
        <f t="shared" si="15"/>
        <v>156</v>
      </c>
      <c r="B316" s="65" t="s">
        <v>210</v>
      </c>
      <c r="C316" s="8">
        <v>45</v>
      </c>
      <c r="D316" s="1" t="s">
        <v>669</v>
      </c>
      <c r="E316"/>
      <c r="G316" s="69" t="s">
        <v>388</v>
      </c>
      <c r="H316" s="65" t="s">
        <v>389</v>
      </c>
      <c r="I316"/>
      <c r="J316" s="2" t="s">
        <v>388</v>
      </c>
      <c r="K316" s="8">
        <v>0</v>
      </c>
      <c r="N316" s="65" t="s">
        <v>1910</v>
      </c>
      <c r="O316" s="65" t="s">
        <v>1891</v>
      </c>
      <c r="AG316" s="65" t="s">
        <v>1918</v>
      </c>
    </row>
    <row r="317" spans="1:33" hidden="1" x14ac:dyDescent="0.25">
      <c r="A317" s="84">
        <f t="shared" si="15"/>
        <v>157</v>
      </c>
      <c r="B317" s="65" t="s">
        <v>1889</v>
      </c>
      <c r="C317" s="8">
        <v>99.75</v>
      </c>
      <c r="D317" s="1" t="s">
        <v>669</v>
      </c>
      <c r="E317"/>
      <c r="I317"/>
      <c r="J317" s="4"/>
      <c r="K317" s="5" t="s">
        <v>1373</v>
      </c>
      <c r="O317" s="68" t="s">
        <v>1373</v>
      </c>
      <c r="AG317" s="65" t="s">
        <v>1918</v>
      </c>
    </row>
    <row r="318" spans="1:33" hidden="1" x14ac:dyDescent="0.25">
      <c r="A318" s="84">
        <f t="shared" si="15"/>
        <v>158</v>
      </c>
      <c r="B318" s="65" t="s">
        <v>1863</v>
      </c>
      <c r="C318"/>
      <c r="D318"/>
      <c r="E318"/>
      <c r="H318" s="65" t="s">
        <v>533</v>
      </c>
      <c r="I318"/>
      <c r="J318" s="4"/>
      <c r="K318" s="8" t="e">
        <f>SUM(K310:K316)</f>
        <v>#REF!</v>
      </c>
      <c r="M318" s="70">
        <v>0.1</v>
      </c>
      <c r="N318" s="65" t="s">
        <v>761</v>
      </c>
      <c r="O318" s="65" t="s">
        <v>106</v>
      </c>
      <c r="P318" s="70" t="e">
        <f>(K23)</f>
        <v>#REF!</v>
      </c>
      <c r="Q318" s="65" t="s">
        <v>761</v>
      </c>
      <c r="R318" s="70" t="e">
        <f>(M318*P318)</f>
        <v>#REF!</v>
      </c>
      <c r="AG318" s="65" t="s">
        <v>1918</v>
      </c>
    </row>
    <row r="319" spans="1:33" hidden="1" x14ac:dyDescent="0.25">
      <c r="A319" s="84">
        <f t="shared" si="15"/>
        <v>159</v>
      </c>
      <c r="B319" s="65" t="s">
        <v>208</v>
      </c>
      <c r="C319" s="8">
        <v>43.47</v>
      </c>
      <c r="D319" s="1" t="s">
        <v>669</v>
      </c>
      <c r="E319"/>
      <c r="I319"/>
      <c r="J319" s="4"/>
      <c r="K319" s="5" t="s">
        <v>1373</v>
      </c>
      <c r="M319" s="70">
        <v>1.1000000000000001</v>
      </c>
      <c r="N319" s="65" t="s">
        <v>760</v>
      </c>
      <c r="O319" s="65" t="s">
        <v>1711</v>
      </c>
      <c r="P319" s="70">
        <f>(C10)</f>
        <v>150</v>
      </c>
      <c r="Q319" s="65" t="s">
        <v>760</v>
      </c>
      <c r="R319" s="70">
        <f>(M319*P319)</f>
        <v>165</v>
      </c>
      <c r="AG319" s="65" t="s">
        <v>1918</v>
      </c>
    </row>
    <row r="320" spans="1:33" hidden="1" x14ac:dyDescent="0.25">
      <c r="A320" s="84">
        <f t="shared" si="15"/>
        <v>160</v>
      </c>
      <c r="B320" s="65" t="s">
        <v>209</v>
      </c>
      <c r="C320" s="8">
        <v>50.34</v>
      </c>
      <c r="D320" s="1" t="s">
        <v>669</v>
      </c>
      <c r="E320"/>
      <c r="H320" s="65" t="s">
        <v>673</v>
      </c>
      <c r="I320"/>
      <c r="J320" s="4"/>
      <c r="K320" s="8" t="e">
        <f>(K318/10)</f>
        <v>#REF!</v>
      </c>
      <c r="M320" s="70">
        <v>1.1000000000000001</v>
      </c>
      <c r="N320" s="65" t="s">
        <v>760</v>
      </c>
      <c r="O320" s="65" t="s">
        <v>1625</v>
      </c>
      <c r="P320" s="70">
        <f>(C12)</f>
        <v>95</v>
      </c>
      <c r="Q320" s="65" t="s">
        <v>760</v>
      </c>
      <c r="R320" s="70">
        <f>(M320*P320)</f>
        <v>104.5</v>
      </c>
      <c r="AG320" s="65" t="s">
        <v>287</v>
      </c>
    </row>
    <row r="321" spans="1:33" hidden="1" x14ac:dyDescent="0.25">
      <c r="A321" s="84">
        <f t="shared" si="15"/>
        <v>161</v>
      </c>
      <c r="B321" s="65" t="s">
        <v>210</v>
      </c>
      <c r="C321" s="8">
        <v>65.209999999999994</v>
      </c>
      <c r="D321" s="1" t="s">
        <v>669</v>
      </c>
      <c r="E321"/>
      <c r="I321"/>
      <c r="J321" s="4"/>
      <c r="K321" s="5" t="s">
        <v>1747</v>
      </c>
      <c r="M321" s="70">
        <v>1.1000000000000001</v>
      </c>
      <c r="N321" s="65" t="s">
        <v>760</v>
      </c>
      <c r="O321" s="65" t="s">
        <v>286</v>
      </c>
      <c r="P321" s="70">
        <f>(C13)</f>
        <v>85</v>
      </c>
      <c r="Q321" s="65" t="s">
        <v>760</v>
      </c>
      <c r="R321" s="70">
        <f>(M321*P321)</f>
        <v>93.5</v>
      </c>
    </row>
    <row r="322" spans="1:33" hidden="1" x14ac:dyDescent="0.25">
      <c r="A322" s="84">
        <f t="shared" si="15"/>
        <v>162</v>
      </c>
      <c r="B322" s="65" t="s">
        <v>1889</v>
      </c>
      <c r="C322" s="8">
        <v>145.29</v>
      </c>
      <c r="D322" s="1" t="s">
        <v>669</v>
      </c>
      <c r="E322"/>
      <c r="H322" s="65" t="s">
        <v>334</v>
      </c>
      <c r="I322"/>
      <c r="J322" s="4"/>
      <c r="K322" s="8" t="e">
        <f>(K320+C19)</f>
        <v>#REF!</v>
      </c>
      <c r="N322" s="65" t="s">
        <v>388</v>
      </c>
      <c r="O322" s="65" t="s">
        <v>389</v>
      </c>
      <c r="P322" s="65" t="s">
        <v>852</v>
      </c>
      <c r="Q322" s="65" t="s">
        <v>388</v>
      </c>
      <c r="R322" s="70">
        <v>0</v>
      </c>
    </row>
    <row r="323" spans="1:33" hidden="1" x14ac:dyDescent="0.25">
      <c r="A323" s="84">
        <f t="shared" si="15"/>
        <v>163</v>
      </c>
      <c r="B323" s="65" t="s">
        <v>1864</v>
      </c>
      <c r="C323"/>
      <c r="D323"/>
      <c r="E323"/>
      <c r="H323" s="65" t="s">
        <v>336</v>
      </c>
      <c r="I323"/>
      <c r="J323" s="4"/>
      <c r="K323" s="8" t="e">
        <f>(K322+C20)</f>
        <v>#REF!</v>
      </c>
      <c r="R323" s="68" t="s">
        <v>1373</v>
      </c>
      <c r="AG323" s="65" t="s">
        <v>1918</v>
      </c>
    </row>
    <row r="324" spans="1:33" hidden="1" x14ac:dyDescent="0.25">
      <c r="A324" s="84">
        <f t="shared" si="15"/>
        <v>164</v>
      </c>
      <c r="B324" s="65" t="s">
        <v>208</v>
      </c>
      <c r="C324" s="8">
        <v>14.91</v>
      </c>
      <c r="D324" s="1" t="s">
        <v>1525</v>
      </c>
      <c r="E324"/>
      <c r="H324" s="65" t="s">
        <v>1895</v>
      </c>
      <c r="I324"/>
      <c r="J324" s="4"/>
      <c r="K324" s="8" t="e">
        <f>(K323+C21)</f>
        <v>#REF!</v>
      </c>
      <c r="O324" s="65" t="s">
        <v>380</v>
      </c>
      <c r="R324" s="70" t="e">
        <f>SUM(R318:R322)</f>
        <v>#REF!</v>
      </c>
      <c r="AG324" s="65" t="s">
        <v>1918</v>
      </c>
    </row>
    <row r="325" spans="1:33" hidden="1" x14ac:dyDescent="0.25">
      <c r="A325" s="84">
        <f t="shared" si="15"/>
        <v>165</v>
      </c>
      <c r="B325" s="65" t="s">
        <v>209</v>
      </c>
      <c r="C325" s="8">
        <v>19.41</v>
      </c>
      <c r="D325" s="1" t="s">
        <v>1525</v>
      </c>
      <c r="E325"/>
      <c r="H325" s="65" t="s">
        <v>328</v>
      </c>
      <c r="I325"/>
      <c r="J325" s="4"/>
      <c r="K325" s="8" t="e">
        <f>(K324+C21)</f>
        <v>#REF!</v>
      </c>
      <c r="R325" s="68" t="s">
        <v>1373</v>
      </c>
      <c r="AG325" s="65" t="s">
        <v>1918</v>
      </c>
    </row>
    <row r="326" spans="1:33" hidden="1" x14ac:dyDescent="0.25">
      <c r="A326" s="84">
        <f t="shared" si="15"/>
        <v>166</v>
      </c>
      <c r="B326" s="65" t="s">
        <v>210</v>
      </c>
      <c r="C326" s="8">
        <v>22.22</v>
      </c>
      <c r="D326" s="1" t="s">
        <v>1525</v>
      </c>
      <c r="E326"/>
      <c r="H326" s="65" t="s">
        <v>418</v>
      </c>
      <c r="I326"/>
      <c r="J326" s="4"/>
      <c r="K326" s="8" t="e">
        <f>(K325+C21)</f>
        <v>#REF!</v>
      </c>
      <c r="O326" s="65" t="s">
        <v>476</v>
      </c>
      <c r="R326" s="70" t="e">
        <f>(R324/10)</f>
        <v>#REF!</v>
      </c>
      <c r="AG326" s="65" t="s">
        <v>1918</v>
      </c>
    </row>
    <row r="327" spans="1:33" hidden="1" x14ac:dyDescent="0.25">
      <c r="A327" s="84"/>
      <c r="B327" s="65"/>
      <c r="C327" s="8"/>
      <c r="D327" s="1"/>
      <c r="E327"/>
      <c r="H327" s="65"/>
      <c r="I327"/>
      <c r="J327" s="4"/>
      <c r="K327" s="8"/>
      <c r="O327" s="65"/>
      <c r="R327" s="70"/>
      <c r="AG327" s="65"/>
    </row>
    <row r="328" spans="1:33" hidden="1" x14ac:dyDescent="0.25">
      <c r="A328" s="84"/>
      <c r="B328" s="65"/>
      <c r="C328" s="8"/>
      <c r="D328" s="1"/>
      <c r="E328"/>
      <c r="F328" s="80" t="s">
        <v>556</v>
      </c>
      <c r="H328" s="65" t="s">
        <v>1391</v>
      </c>
      <c r="I328"/>
      <c r="J328" s="4"/>
      <c r="K328" s="1" t="s">
        <v>2539</v>
      </c>
      <c r="O328" s="65"/>
      <c r="R328" s="70"/>
      <c r="AG328" s="65"/>
    </row>
    <row r="329" spans="1:33" hidden="1" x14ac:dyDescent="0.25">
      <c r="A329" s="84"/>
      <c r="B329" s="65"/>
      <c r="C329" s="8"/>
      <c r="D329" s="1"/>
      <c r="E329"/>
      <c r="H329" s="65" t="s">
        <v>557</v>
      </c>
      <c r="I329"/>
      <c r="J329" s="4"/>
      <c r="K329" s="5" t="s">
        <v>1747</v>
      </c>
      <c r="O329" s="65"/>
      <c r="R329" s="70"/>
      <c r="AG329" s="65"/>
    </row>
    <row r="330" spans="1:33" hidden="1" x14ac:dyDescent="0.25">
      <c r="A330" s="84"/>
      <c r="B330" s="65"/>
      <c r="C330" s="8"/>
      <c r="D330" s="1"/>
      <c r="E330"/>
      <c r="H330" s="65"/>
      <c r="I330"/>
      <c r="J330" s="4"/>
      <c r="K330" s="8"/>
      <c r="O330" s="65"/>
      <c r="R330" s="70"/>
      <c r="AG330" s="65"/>
    </row>
    <row r="331" spans="1:33" hidden="1" x14ac:dyDescent="0.25">
      <c r="A331" s="84">
        <f>(A326+1)</f>
        <v>167</v>
      </c>
      <c r="B331" s="65" t="s">
        <v>1889</v>
      </c>
      <c r="C331" s="8">
        <v>46.42</v>
      </c>
      <c r="D331" s="1" t="s">
        <v>1525</v>
      </c>
      <c r="E331"/>
      <c r="F331" s="86">
        <v>9</v>
      </c>
      <c r="G331" s="69" t="s">
        <v>1910</v>
      </c>
      <c r="H331" s="65" t="s">
        <v>2717</v>
      </c>
      <c r="I331"/>
      <c r="J331" s="4"/>
      <c r="K331"/>
      <c r="R331" s="68" t="s">
        <v>1747</v>
      </c>
      <c r="AG331" s="65" t="s">
        <v>1918</v>
      </c>
    </row>
    <row r="332" spans="1:33" hidden="1" x14ac:dyDescent="0.25">
      <c r="A332" s="84">
        <f t="shared" ref="A332:A363" si="17">(A331+1)</f>
        <v>168</v>
      </c>
      <c r="B332" s="65" t="s">
        <v>1865</v>
      </c>
      <c r="C332"/>
      <c r="D332"/>
      <c r="E332"/>
      <c r="H332" s="70" t="str">
        <f>H308</f>
        <v>Bricks of size 22x11x7 cm</v>
      </c>
      <c r="I332"/>
      <c r="J332" s="4"/>
      <c r="K332"/>
      <c r="AG332" s="65" t="s">
        <v>1918</v>
      </c>
    </row>
    <row r="333" spans="1:33" hidden="1" x14ac:dyDescent="0.25">
      <c r="A333" s="84">
        <f t="shared" si="17"/>
        <v>169</v>
      </c>
      <c r="B333" s="65" t="s">
        <v>208</v>
      </c>
      <c r="C333" s="8">
        <v>8.58</v>
      </c>
      <c r="D333" s="1" t="s">
        <v>669</v>
      </c>
      <c r="E333"/>
      <c r="H333" s="68" t="s">
        <v>1373</v>
      </c>
      <c r="I333"/>
      <c r="J333" s="4"/>
      <c r="K333"/>
      <c r="N333" s="65" t="s">
        <v>1910</v>
      </c>
      <c r="O333" s="65" t="s">
        <v>1866</v>
      </c>
      <c r="AG333" s="65" t="s">
        <v>1918</v>
      </c>
    </row>
    <row r="334" spans="1:33" hidden="1" x14ac:dyDescent="0.25">
      <c r="A334" s="84">
        <f t="shared" si="17"/>
        <v>170</v>
      </c>
      <c r="B334" s="65" t="s">
        <v>209</v>
      </c>
      <c r="C334" s="8">
        <v>12.26</v>
      </c>
      <c r="D334" s="1" t="s">
        <v>669</v>
      </c>
      <c r="E334"/>
      <c r="F334" s="70">
        <f>F310</f>
        <v>4800</v>
      </c>
      <c r="G334" s="69" t="s">
        <v>1225</v>
      </c>
      <c r="H334" s="70" t="str">
        <f>H308</f>
        <v>Bricks of size 22x11x7 cm</v>
      </c>
      <c r="I334" s="8" t="e">
        <f>C80</f>
        <v>#REF!</v>
      </c>
      <c r="J334" s="2" t="s">
        <v>1380</v>
      </c>
      <c r="K334" s="8" t="e">
        <f>(F334*I334)/1000</f>
        <v>#REF!</v>
      </c>
      <c r="O334" s="68" t="s">
        <v>1373</v>
      </c>
      <c r="AG334" s="65" t="s">
        <v>1918</v>
      </c>
    </row>
    <row r="335" spans="1:33" hidden="1" x14ac:dyDescent="0.25">
      <c r="A335" s="84">
        <f t="shared" si="17"/>
        <v>171</v>
      </c>
      <c r="B335" s="65" t="s">
        <v>210</v>
      </c>
      <c r="C335" s="8">
        <v>13.89</v>
      </c>
      <c r="D335" s="1" t="s">
        <v>669</v>
      </c>
      <c r="E335"/>
      <c r="F335" s="70">
        <f>F311</f>
        <v>2.5</v>
      </c>
      <c r="G335" s="69" t="s">
        <v>761</v>
      </c>
      <c r="H335" s="65" t="s">
        <v>1413</v>
      </c>
      <c r="I335" s="8" t="e">
        <f>K58</f>
        <v>#REF!</v>
      </c>
      <c r="J335" s="2" t="s">
        <v>761</v>
      </c>
      <c r="K335" s="8" t="e">
        <f>(F335*I335)</f>
        <v>#REF!</v>
      </c>
      <c r="M335" s="70">
        <v>0.22</v>
      </c>
      <c r="N335" s="65" t="s">
        <v>761</v>
      </c>
      <c r="O335" s="65" t="s">
        <v>1409</v>
      </c>
      <c r="P335" s="70" t="e">
        <f>(K49)</f>
        <v>#REF!</v>
      </c>
      <c r="Q335" s="65" t="s">
        <v>761</v>
      </c>
      <c r="R335" s="70" t="e">
        <f>(M335*P335)</f>
        <v>#REF!</v>
      </c>
      <c r="AG335" s="65" t="s">
        <v>1918</v>
      </c>
    </row>
    <row r="336" spans="1:33" hidden="1" x14ac:dyDescent="0.25">
      <c r="A336" s="84">
        <f t="shared" si="17"/>
        <v>172</v>
      </c>
      <c r="B336" s="65" t="s">
        <v>1889</v>
      </c>
      <c r="C336" s="8">
        <v>36.25</v>
      </c>
      <c r="D336" s="1" t="s">
        <v>669</v>
      </c>
      <c r="E336"/>
      <c r="F336" s="70">
        <v>3.5</v>
      </c>
      <c r="G336" s="69" t="s">
        <v>760</v>
      </c>
      <c r="H336" s="65" t="s">
        <v>1711</v>
      </c>
      <c r="I336" s="8">
        <f>C10</f>
        <v>150</v>
      </c>
      <c r="J336" s="2" t="s">
        <v>760</v>
      </c>
      <c r="K336" s="8">
        <f>(F336*I336)</f>
        <v>525</v>
      </c>
      <c r="M336" s="70">
        <v>2.2000000000000002</v>
      </c>
      <c r="N336" s="65" t="s">
        <v>760</v>
      </c>
      <c r="O336" s="65" t="s">
        <v>1711</v>
      </c>
      <c r="P336" s="70">
        <f>(C10)</f>
        <v>150</v>
      </c>
      <c r="Q336" s="65" t="s">
        <v>760</v>
      </c>
      <c r="R336" s="70">
        <f>(M336*P336)</f>
        <v>330</v>
      </c>
      <c r="AG336" s="65" t="s">
        <v>1918</v>
      </c>
    </row>
    <row r="337" spans="1:33" hidden="1" x14ac:dyDescent="0.25">
      <c r="A337" s="84">
        <f t="shared" si="17"/>
        <v>173</v>
      </c>
      <c r="B337" s="65" t="s">
        <v>1867</v>
      </c>
      <c r="C337"/>
      <c r="D337"/>
      <c r="E337"/>
      <c r="F337" s="70">
        <v>10.6</v>
      </c>
      <c r="G337" s="69" t="s">
        <v>760</v>
      </c>
      <c r="H337" s="65" t="s">
        <v>1486</v>
      </c>
      <c r="I337" s="8">
        <f>C11</f>
        <v>135</v>
      </c>
      <c r="J337" s="2" t="s">
        <v>760</v>
      </c>
      <c r="K337" s="8">
        <f>(F337*I337)</f>
        <v>1431</v>
      </c>
      <c r="M337" s="70">
        <v>0.5</v>
      </c>
      <c r="N337" s="65" t="s">
        <v>760</v>
      </c>
      <c r="O337" s="65" t="s">
        <v>1625</v>
      </c>
      <c r="P337" s="70">
        <f>(C12)</f>
        <v>95</v>
      </c>
      <c r="Q337" s="65" t="s">
        <v>760</v>
      </c>
      <c r="R337" s="70">
        <f>(M337*P337)</f>
        <v>47.5</v>
      </c>
      <c r="AG337" s="65" t="s">
        <v>1918</v>
      </c>
    </row>
    <row r="338" spans="1:33" hidden="1" x14ac:dyDescent="0.25">
      <c r="A338" s="84">
        <f t="shared" si="17"/>
        <v>174</v>
      </c>
      <c r="B338" s="65" t="s">
        <v>208</v>
      </c>
      <c r="C338" s="8">
        <v>15.7</v>
      </c>
      <c r="D338" s="1" t="s">
        <v>669</v>
      </c>
      <c r="E338"/>
      <c r="F338" s="70">
        <v>7.1</v>
      </c>
      <c r="G338" s="69" t="s">
        <v>760</v>
      </c>
      <c r="H338" s="65" t="s">
        <v>1625</v>
      </c>
      <c r="I338" s="8">
        <f>C12</f>
        <v>95</v>
      </c>
      <c r="J338" s="2" t="s">
        <v>760</v>
      </c>
      <c r="K338" s="8">
        <f>(F338*I338)</f>
        <v>674.5</v>
      </c>
      <c r="M338" s="70">
        <v>3.2</v>
      </c>
      <c r="N338" s="65" t="s">
        <v>760</v>
      </c>
      <c r="O338" s="65" t="s">
        <v>286</v>
      </c>
      <c r="P338" s="70">
        <f>(C13)</f>
        <v>85</v>
      </c>
      <c r="Q338" s="65" t="s">
        <v>760</v>
      </c>
      <c r="R338" s="70">
        <f>(M338*P338)</f>
        <v>272</v>
      </c>
      <c r="AG338" s="65" t="s">
        <v>1918</v>
      </c>
    </row>
    <row r="339" spans="1:33" hidden="1" x14ac:dyDescent="0.25">
      <c r="A339" s="84">
        <f t="shared" si="17"/>
        <v>175</v>
      </c>
      <c r="B339" s="65" t="s">
        <v>209</v>
      </c>
      <c r="C339" s="8">
        <v>22.31</v>
      </c>
      <c r="D339" s="1" t="s">
        <v>669</v>
      </c>
      <c r="E339"/>
      <c r="F339" s="70">
        <v>21.2</v>
      </c>
      <c r="G339" s="69" t="s">
        <v>760</v>
      </c>
      <c r="H339" s="65" t="s">
        <v>286</v>
      </c>
      <c r="I339" s="8">
        <f>C13</f>
        <v>85</v>
      </c>
      <c r="J339" s="2" t="s">
        <v>760</v>
      </c>
      <c r="K339" s="8">
        <f>(F339*I339)</f>
        <v>1802</v>
      </c>
      <c r="N339" s="65" t="s">
        <v>388</v>
      </c>
      <c r="O339" s="65" t="s">
        <v>389</v>
      </c>
      <c r="P339" s="65" t="s">
        <v>852</v>
      </c>
      <c r="Q339" s="65" t="s">
        <v>388</v>
      </c>
      <c r="R339" s="70">
        <v>0</v>
      </c>
      <c r="AG339" s="65" t="s">
        <v>1918</v>
      </c>
    </row>
    <row r="340" spans="1:33" hidden="1" x14ac:dyDescent="0.25">
      <c r="A340" s="84">
        <f t="shared" si="17"/>
        <v>176</v>
      </c>
      <c r="B340" s="65" t="s">
        <v>210</v>
      </c>
      <c r="C340" s="8">
        <v>25.24</v>
      </c>
      <c r="D340" s="1" t="s">
        <v>669</v>
      </c>
      <c r="E340"/>
      <c r="G340" s="69" t="s">
        <v>388</v>
      </c>
      <c r="H340" s="65" t="s">
        <v>389</v>
      </c>
      <c r="I340"/>
      <c r="J340" s="2" t="s">
        <v>388</v>
      </c>
      <c r="K340" s="8">
        <v>0</v>
      </c>
      <c r="R340" s="68" t="s">
        <v>1373</v>
      </c>
      <c r="AG340" s="65" t="s">
        <v>1918</v>
      </c>
    </row>
    <row r="341" spans="1:33" hidden="1" x14ac:dyDescent="0.25">
      <c r="A341" s="84">
        <f t="shared" si="17"/>
        <v>177</v>
      </c>
      <c r="B341" s="65" t="s">
        <v>1889</v>
      </c>
      <c r="C341" s="8">
        <v>52.34</v>
      </c>
      <c r="D341" s="1" t="s">
        <v>669</v>
      </c>
      <c r="E341"/>
      <c r="I341"/>
      <c r="J341" s="4"/>
      <c r="K341" s="5" t="s">
        <v>1373</v>
      </c>
      <c r="O341" s="65" t="s">
        <v>380</v>
      </c>
      <c r="R341" s="70" t="e">
        <f>SUM(R335:R339)</f>
        <v>#REF!</v>
      </c>
      <c r="AG341" s="65" t="s">
        <v>1918</v>
      </c>
    </row>
    <row r="342" spans="1:33" hidden="1" x14ac:dyDescent="0.25">
      <c r="A342" s="84">
        <f t="shared" si="17"/>
        <v>178</v>
      </c>
      <c r="B342" s="65" t="s">
        <v>910</v>
      </c>
      <c r="C342"/>
      <c r="D342"/>
      <c r="E342"/>
      <c r="H342" s="65" t="s">
        <v>533</v>
      </c>
      <c r="I342"/>
      <c r="J342" s="4"/>
      <c r="K342" s="8" t="e">
        <f>SUM(K334:K340)</f>
        <v>#REF!</v>
      </c>
      <c r="R342" s="68" t="s">
        <v>1373</v>
      </c>
      <c r="AG342" s="65" t="s">
        <v>1918</v>
      </c>
    </row>
    <row r="343" spans="1:33" hidden="1" x14ac:dyDescent="0.25">
      <c r="A343" s="84">
        <f t="shared" si="17"/>
        <v>179</v>
      </c>
      <c r="B343" s="65" t="s">
        <v>208</v>
      </c>
      <c r="C343" s="8">
        <v>13.73</v>
      </c>
      <c r="D343" s="1" t="s">
        <v>669</v>
      </c>
      <c r="E343"/>
      <c r="I343"/>
      <c r="J343" s="4"/>
      <c r="K343" s="5" t="s">
        <v>1373</v>
      </c>
      <c r="O343" s="65" t="s">
        <v>476</v>
      </c>
      <c r="R343" s="70" t="e">
        <f>(R341/10)</f>
        <v>#REF!</v>
      </c>
      <c r="AG343" s="65" t="s">
        <v>1918</v>
      </c>
    </row>
    <row r="344" spans="1:33" hidden="1" x14ac:dyDescent="0.25">
      <c r="A344" s="84">
        <f t="shared" si="17"/>
        <v>180</v>
      </c>
      <c r="B344" s="65" t="s">
        <v>209</v>
      </c>
      <c r="C344" s="8">
        <v>20.16</v>
      </c>
      <c r="D344" s="1" t="s">
        <v>669</v>
      </c>
      <c r="E344"/>
      <c r="H344" s="65" t="s">
        <v>673</v>
      </c>
      <c r="I344"/>
      <c r="J344" s="4"/>
      <c r="K344" s="8" t="e">
        <f>(K342/10)</f>
        <v>#REF!</v>
      </c>
      <c r="R344" s="68" t="s">
        <v>1747</v>
      </c>
      <c r="AG344" s="65" t="s">
        <v>1918</v>
      </c>
    </row>
    <row r="345" spans="1:33" hidden="1" x14ac:dyDescent="0.25">
      <c r="A345" s="84">
        <f t="shared" si="17"/>
        <v>181</v>
      </c>
      <c r="B345" s="65" t="s">
        <v>210</v>
      </c>
      <c r="C345" s="8">
        <v>22.73</v>
      </c>
      <c r="D345" s="1" t="s">
        <v>669</v>
      </c>
      <c r="E345"/>
      <c r="I345"/>
      <c r="J345" s="4"/>
      <c r="K345" s="5" t="s">
        <v>1747</v>
      </c>
      <c r="N345" s="65" t="s">
        <v>1910</v>
      </c>
      <c r="O345" s="65" t="s">
        <v>911</v>
      </c>
      <c r="AG345" s="65" t="s">
        <v>1918</v>
      </c>
    </row>
    <row r="346" spans="1:33" hidden="1" x14ac:dyDescent="0.25">
      <c r="A346" s="84">
        <f t="shared" si="17"/>
        <v>182</v>
      </c>
      <c r="B346" s="65" t="s">
        <v>1889</v>
      </c>
      <c r="C346" s="8">
        <v>46.98</v>
      </c>
      <c r="D346" s="1" t="s">
        <v>852</v>
      </c>
      <c r="E346"/>
      <c r="H346" s="65" t="s">
        <v>334</v>
      </c>
      <c r="I346"/>
      <c r="J346" s="4"/>
      <c r="K346" s="8" t="e">
        <f>(K344+C19)</f>
        <v>#REF!</v>
      </c>
      <c r="O346" s="68" t="s">
        <v>1373</v>
      </c>
      <c r="AG346" s="65" t="s">
        <v>1918</v>
      </c>
    </row>
    <row r="347" spans="1:33" hidden="1" x14ac:dyDescent="0.25">
      <c r="A347" s="84">
        <f t="shared" si="17"/>
        <v>183</v>
      </c>
      <c r="B347" s="65" t="s">
        <v>912</v>
      </c>
      <c r="C347"/>
      <c r="D347"/>
      <c r="E347"/>
      <c r="H347" s="65" t="s">
        <v>336</v>
      </c>
      <c r="I347"/>
      <c r="J347" s="4"/>
      <c r="K347" s="8" t="e">
        <f>(K346+C20)</f>
        <v>#REF!</v>
      </c>
      <c r="M347" s="70">
        <v>0.22</v>
      </c>
      <c r="N347" s="65" t="s">
        <v>761</v>
      </c>
      <c r="O347" s="65" t="s">
        <v>1156</v>
      </c>
      <c r="P347" s="70" t="e">
        <f>(K32)</f>
        <v>#REF!</v>
      </c>
      <c r="Q347" s="65" t="s">
        <v>761</v>
      </c>
      <c r="R347" s="70" t="e">
        <f>(M347*P347)</f>
        <v>#REF!</v>
      </c>
      <c r="AG347" s="65" t="s">
        <v>1918</v>
      </c>
    </row>
    <row r="348" spans="1:33" hidden="1" x14ac:dyDescent="0.25">
      <c r="A348" s="84">
        <f t="shared" si="17"/>
        <v>184</v>
      </c>
      <c r="B348" s="65" t="s">
        <v>208</v>
      </c>
      <c r="C348" s="8">
        <v>19.3</v>
      </c>
      <c r="D348" s="1" t="s">
        <v>669</v>
      </c>
      <c r="E348"/>
      <c r="H348" s="65" t="s">
        <v>1895</v>
      </c>
      <c r="I348"/>
      <c r="J348" s="4"/>
      <c r="K348" s="8" t="e">
        <f>(K347+C21)</f>
        <v>#REF!</v>
      </c>
      <c r="M348" s="70">
        <v>2.2000000000000002</v>
      </c>
      <c r="N348" s="65" t="s">
        <v>760</v>
      </c>
      <c r="O348" s="65" t="s">
        <v>1711</v>
      </c>
      <c r="P348" s="70">
        <f>(C10)</f>
        <v>150</v>
      </c>
      <c r="Q348" s="65" t="s">
        <v>760</v>
      </c>
      <c r="R348" s="70">
        <f>(M348*P348)</f>
        <v>330</v>
      </c>
      <c r="AG348" s="65" t="s">
        <v>1918</v>
      </c>
    </row>
    <row r="349" spans="1:33" hidden="1" x14ac:dyDescent="0.25">
      <c r="A349" s="84">
        <f t="shared" si="17"/>
        <v>185</v>
      </c>
      <c r="B349" s="65" t="s">
        <v>210</v>
      </c>
      <c r="C349" s="8">
        <v>33.46</v>
      </c>
      <c r="D349" s="1" t="s">
        <v>669</v>
      </c>
      <c r="E349"/>
      <c r="H349" s="65" t="s">
        <v>328</v>
      </c>
      <c r="I349"/>
      <c r="J349" s="4"/>
      <c r="K349" s="8" t="e">
        <f>(K348+C21)</f>
        <v>#REF!</v>
      </c>
      <c r="M349" s="70">
        <v>0.5</v>
      </c>
      <c r="N349" s="65" t="s">
        <v>760</v>
      </c>
      <c r="O349" s="65" t="s">
        <v>1625</v>
      </c>
      <c r="P349" s="70">
        <f>(C12)</f>
        <v>95</v>
      </c>
      <c r="Q349" s="65" t="s">
        <v>760</v>
      </c>
      <c r="R349" s="70">
        <f>(M349*P349)</f>
        <v>47.5</v>
      </c>
      <c r="AG349" s="65" t="s">
        <v>1918</v>
      </c>
    </row>
    <row r="350" spans="1:33" hidden="1" x14ac:dyDescent="0.25">
      <c r="A350" s="84">
        <f t="shared" si="17"/>
        <v>186</v>
      </c>
      <c r="B350" s="65" t="s">
        <v>1889</v>
      </c>
      <c r="C350" s="8">
        <v>53.62</v>
      </c>
      <c r="D350" s="1" t="s">
        <v>669</v>
      </c>
      <c r="E350"/>
      <c r="F350" s="65" t="s">
        <v>852</v>
      </c>
      <c r="H350" s="65" t="s">
        <v>418</v>
      </c>
      <c r="I350"/>
      <c r="J350" s="4"/>
      <c r="K350" s="8" t="e">
        <f>(K349+C21)</f>
        <v>#REF!</v>
      </c>
      <c r="M350" s="70">
        <v>3.2</v>
      </c>
      <c r="N350" s="65" t="s">
        <v>760</v>
      </c>
      <c r="O350" s="65" t="s">
        <v>286</v>
      </c>
      <c r="P350" s="70">
        <f>(C13)</f>
        <v>85</v>
      </c>
      <c r="Q350" s="65" t="s">
        <v>760</v>
      </c>
      <c r="R350" s="70">
        <f>(M350*P350)</f>
        <v>272</v>
      </c>
      <c r="AG350" s="65" t="s">
        <v>1918</v>
      </c>
    </row>
    <row r="351" spans="1:33" hidden="1" x14ac:dyDescent="0.25">
      <c r="A351" s="84">
        <f t="shared" si="17"/>
        <v>187</v>
      </c>
      <c r="B351" s="65" t="s">
        <v>110</v>
      </c>
      <c r="C351"/>
      <c r="D351"/>
      <c r="E351"/>
      <c r="F351" s="86">
        <v>27</v>
      </c>
      <c r="G351" s="69" t="s">
        <v>1910</v>
      </c>
      <c r="H351" s="65" t="s">
        <v>2718</v>
      </c>
      <c r="I351"/>
      <c r="J351" s="4"/>
      <c r="K351"/>
      <c r="N351" s="65" t="s">
        <v>388</v>
      </c>
      <c r="O351" s="65" t="s">
        <v>389</v>
      </c>
      <c r="P351" s="65" t="s">
        <v>852</v>
      </c>
      <c r="Q351" s="65" t="s">
        <v>388</v>
      </c>
      <c r="R351" s="70">
        <v>0</v>
      </c>
      <c r="AG351" s="65" t="s">
        <v>1918</v>
      </c>
    </row>
    <row r="352" spans="1:33" hidden="1" x14ac:dyDescent="0.25">
      <c r="A352" s="84">
        <f t="shared" si="17"/>
        <v>188</v>
      </c>
      <c r="B352" s="65" t="s">
        <v>208</v>
      </c>
      <c r="C352" s="8">
        <v>13.73</v>
      </c>
      <c r="D352" s="1" t="s">
        <v>669</v>
      </c>
      <c r="E352"/>
      <c r="H352" s="70" t="str">
        <f>H308</f>
        <v>Bricks of size 22x11x7 cm</v>
      </c>
      <c r="I352"/>
      <c r="J352" s="4"/>
      <c r="K352"/>
      <c r="R352" s="68" t="s">
        <v>1373</v>
      </c>
      <c r="AG352" s="65" t="s">
        <v>1918</v>
      </c>
    </row>
    <row r="353" spans="1:33" hidden="1" x14ac:dyDescent="0.25">
      <c r="A353" s="84">
        <f t="shared" si="17"/>
        <v>189</v>
      </c>
      <c r="B353" s="65" t="s">
        <v>209</v>
      </c>
      <c r="C353" s="8">
        <v>20.16</v>
      </c>
      <c r="D353" s="1" t="s">
        <v>669</v>
      </c>
      <c r="E353"/>
      <c r="H353" s="68" t="s">
        <v>1373</v>
      </c>
      <c r="I353"/>
      <c r="J353" s="4"/>
      <c r="K353"/>
      <c r="O353" s="65" t="s">
        <v>380</v>
      </c>
      <c r="R353" s="70" t="e">
        <f>SUM(R347:R351)</f>
        <v>#REF!</v>
      </c>
      <c r="AG353" s="65" t="s">
        <v>1918</v>
      </c>
    </row>
    <row r="354" spans="1:33" hidden="1" x14ac:dyDescent="0.25">
      <c r="A354" s="84">
        <f t="shared" si="17"/>
        <v>190</v>
      </c>
      <c r="B354" s="65" t="s">
        <v>210</v>
      </c>
      <c r="C354" s="8">
        <v>22.73</v>
      </c>
      <c r="D354" s="1" t="s">
        <v>669</v>
      </c>
      <c r="E354"/>
      <c r="F354" s="70">
        <f>F310</f>
        <v>4800</v>
      </c>
      <c r="G354" s="69" t="s">
        <v>1225</v>
      </c>
      <c r="H354" s="70" t="str">
        <f>H308</f>
        <v>Bricks of size 22x11x7 cm</v>
      </c>
      <c r="I354" s="8" t="e">
        <f>C80</f>
        <v>#REF!</v>
      </c>
      <c r="J354" s="2" t="s">
        <v>1380</v>
      </c>
      <c r="K354" s="8" t="e">
        <f>(F354*I354)/1000</f>
        <v>#REF!</v>
      </c>
      <c r="R354" s="68" t="s">
        <v>1373</v>
      </c>
      <c r="AG354" s="65" t="s">
        <v>1918</v>
      </c>
    </row>
    <row r="355" spans="1:33" hidden="1" x14ac:dyDescent="0.25">
      <c r="A355" s="84">
        <f t="shared" si="17"/>
        <v>191</v>
      </c>
      <c r="B355" s="65" t="s">
        <v>1889</v>
      </c>
      <c r="C355" s="8">
        <v>46.98</v>
      </c>
      <c r="D355" s="1" t="s">
        <v>669</v>
      </c>
      <c r="E355"/>
      <c r="F355" s="70">
        <f>F311</f>
        <v>2.5</v>
      </c>
      <c r="G355" s="69" t="s">
        <v>761</v>
      </c>
      <c r="H355" s="65" t="s">
        <v>1126</v>
      </c>
      <c r="I355" s="8" t="e">
        <f>K40</f>
        <v>#REF!</v>
      </c>
      <c r="J355" s="2" t="s">
        <v>761</v>
      </c>
      <c r="K355" s="8" t="e">
        <f>(F355*I355)</f>
        <v>#REF!</v>
      </c>
      <c r="O355" s="65" t="s">
        <v>476</v>
      </c>
      <c r="R355" s="70" t="e">
        <f>(R353/10)</f>
        <v>#REF!</v>
      </c>
      <c r="AG355" s="65" t="s">
        <v>1918</v>
      </c>
    </row>
    <row r="356" spans="1:33" hidden="1" x14ac:dyDescent="0.25">
      <c r="A356" s="84">
        <f t="shared" si="17"/>
        <v>192</v>
      </c>
      <c r="B356" s="65" t="s">
        <v>707</v>
      </c>
      <c r="C356"/>
      <c r="D356"/>
      <c r="E356"/>
      <c r="F356" s="70">
        <v>3.5</v>
      </c>
      <c r="G356" s="69" t="s">
        <v>760</v>
      </c>
      <c r="H356" s="65" t="s">
        <v>1711</v>
      </c>
      <c r="I356" s="8">
        <f>(C10)</f>
        <v>150</v>
      </c>
      <c r="J356" s="2" t="s">
        <v>760</v>
      </c>
      <c r="K356" s="8">
        <f>(F356*I356)</f>
        <v>525</v>
      </c>
      <c r="R356" s="68" t="s">
        <v>1747</v>
      </c>
      <c r="AG356" s="65" t="s">
        <v>1918</v>
      </c>
    </row>
    <row r="357" spans="1:33" hidden="1" x14ac:dyDescent="0.25">
      <c r="A357" s="84">
        <f t="shared" si="17"/>
        <v>193</v>
      </c>
      <c r="B357" s="65" t="s">
        <v>208</v>
      </c>
      <c r="C357" s="8">
        <v>19.3</v>
      </c>
      <c r="D357" s="1" t="s">
        <v>669</v>
      </c>
      <c r="E357"/>
      <c r="F357" s="70">
        <v>10.6</v>
      </c>
      <c r="G357" s="69" t="s">
        <v>760</v>
      </c>
      <c r="H357" s="65" t="s">
        <v>1486</v>
      </c>
      <c r="I357" s="8">
        <f>(C11)</f>
        <v>135</v>
      </c>
      <c r="J357" s="2" t="s">
        <v>760</v>
      </c>
      <c r="K357" s="8">
        <f>(F357*I357)</f>
        <v>1431</v>
      </c>
      <c r="N357" s="65" t="s">
        <v>1910</v>
      </c>
      <c r="O357" s="65" t="s">
        <v>708</v>
      </c>
      <c r="AG357" s="65" t="s">
        <v>1918</v>
      </c>
    </row>
    <row r="358" spans="1:33" hidden="1" x14ac:dyDescent="0.25">
      <c r="A358" s="84">
        <f t="shared" si="17"/>
        <v>194</v>
      </c>
      <c r="B358" s="65" t="s">
        <v>209</v>
      </c>
      <c r="C358" s="8">
        <v>25.74</v>
      </c>
      <c r="D358" s="1" t="s">
        <v>669</v>
      </c>
      <c r="E358"/>
      <c r="F358" s="70">
        <v>7.1</v>
      </c>
      <c r="G358" s="69" t="s">
        <v>760</v>
      </c>
      <c r="H358" s="65" t="s">
        <v>1625</v>
      </c>
      <c r="I358" s="8">
        <f>(C12)</f>
        <v>95</v>
      </c>
      <c r="J358" s="2" t="s">
        <v>760</v>
      </c>
      <c r="K358" s="8">
        <f>(F358*I358)</f>
        <v>674.5</v>
      </c>
      <c r="O358" s="65" t="s">
        <v>709</v>
      </c>
      <c r="AG358" s="65" t="s">
        <v>1918</v>
      </c>
    </row>
    <row r="359" spans="1:33" hidden="1" x14ac:dyDescent="0.25">
      <c r="A359" s="84">
        <f t="shared" si="17"/>
        <v>195</v>
      </c>
      <c r="B359" s="65" t="s">
        <v>210</v>
      </c>
      <c r="C359" s="8">
        <v>33.46</v>
      </c>
      <c r="D359" s="1" t="s">
        <v>669</v>
      </c>
      <c r="E359"/>
      <c r="F359" s="70">
        <v>21.2</v>
      </c>
      <c r="G359" s="69" t="s">
        <v>760</v>
      </c>
      <c r="H359" s="65" t="s">
        <v>286</v>
      </c>
      <c r="I359" s="8">
        <f>(C13)</f>
        <v>85</v>
      </c>
      <c r="J359" s="2" t="s">
        <v>760</v>
      </c>
      <c r="K359" s="8">
        <f>(F359*I359)</f>
        <v>1802</v>
      </c>
      <c r="O359" s="65" t="s">
        <v>710</v>
      </c>
      <c r="AG359" s="65" t="s">
        <v>1918</v>
      </c>
    </row>
    <row r="360" spans="1:33" hidden="1" x14ac:dyDescent="0.25">
      <c r="A360" s="84">
        <f t="shared" si="17"/>
        <v>196</v>
      </c>
      <c r="B360" s="65" t="s">
        <v>1889</v>
      </c>
      <c r="C360" s="8">
        <v>53.62</v>
      </c>
      <c r="D360" s="1" t="s">
        <v>852</v>
      </c>
      <c r="E360"/>
      <c r="G360" s="69" t="s">
        <v>388</v>
      </c>
      <c r="H360" s="65" t="s">
        <v>389</v>
      </c>
      <c r="I360"/>
      <c r="J360" s="2" t="s">
        <v>388</v>
      </c>
      <c r="K360" s="8">
        <v>0</v>
      </c>
      <c r="O360" s="68" t="s">
        <v>1373</v>
      </c>
      <c r="AG360" s="65" t="s">
        <v>1918</v>
      </c>
    </row>
    <row r="361" spans="1:33" hidden="1" x14ac:dyDescent="0.25">
      <c r="A361" s="84">
        <f t="shared" si="17"/>
        <v>197</v>
      </c>
      <c r="B361" s="65" t="s">
        <v>846</v>
      </c>
      <c r="C361"/>
      <c r="D361"/>
      <c r="E361"/>
      <c r="I361"/>
      <c r="J361" s="4"/>
      <c r="K361" s="5" t="s">
        <v>1373</v>
      </c>
      <c r="M361" s="70">
        <v>0.22</v>
      </c>
      <c r="N361" s="65" t="s">
        <v>761</v>
      </c>
      <c r="O361" s="65" t="s">
        <v>1126</v>
      </c>
      <c r="P361" s="70" t="e">
        <f>(K40)</f>
        <v>#REF!</v>
      </c>
      <c r="Q361" s="65" t="s">
        <v>761</v>
      </c>
      <c r="R361" s="70" t="e">
        <f t="shared" ref="R361:R366" si="18">(M361*P361)</f>
        <v>#REF!</v>
      </c>
      <c r="AG361" s="65" t="s">
        <v>1918</v>
      </c>
    </row>
    <row r="362" spans="1:33" hidden="1" x14ac:dyDescent="0.25">
      <c r="A362" s="84">
        <f t="shared" si="17"/>
        <v>198</v>
      </c>
      <c r="B362" s="65" t="s">
        <v>208</v>
      </c>
      <c r="C362" s="8">
        <v>26.16</v>
      </c>
      <c r="D362" s="1" t="s">
        <v>669</v>
      </c>
      <c r="E362"/>
      <c r="H362" s="65" t="s">
        <v>533</v>
      </c>
      <c r="I362"/>
      <c r="J362" s="4"/>
      <c r="K362" s="8" t="e">
        <f>SUM(K354:K360)</f>
        <v>#REF!</v>
      </c>
      <c r="M362" s="70">
        <v>2.2000000000000002</v>
      </c>
      <c r="N362" s="65" t="s">
        <v>760</v>
      </c>
      <c r="O362" s="65" t="s">
        <v>1711</v>
      </c>
      <c r="P362" s="70">
        <f>(C10)</f>
        <v>150</v>
      </c>
      <c r="Q362" s="65" t="s">
        <v>760</v>
      </c>
      <c r="R362" s="70">
        <f t="shared" si="18"/>
        <v>330</v>
      </c>
      <c r="AG362" s="65" t="s">
        <v>1918</v>
      </c>
    </row>
    <row r="363" spans="1:33" hidden="1" x14ac:dyDescent="0.25">
      <c r="A363" s="84">
        <f t="shared" si="17"/>
        <v>199</v>
      </c>
      <c r="B363" s="65" t="s">
        <v>209</v>
      </c>
      <c r="C363" s="8">
        <v>34.32</v>
      </c>
      <c r="D363" s="1" t="s">
        <v>669</v>
      </c>
      <c r="E363"/>
      <c r="I363"/>
      <c r="J363" s="4"/>
      <c r="K363" s="5" t="s">
        <v>1373</v>
      </c>
      <c r="M363" s="70">
        <v>0.5</v>
      </c>
      <c r="N363" s="65" t="s">
        <v>760</v>
      </c>
      <c r="O363" s="65" t="s">
        <v>1625</v>
      </c>
      <c r="P363" s="70">
        <f>(C12)</f>
        <v>95</v>
      </c>
      <c r="Q363" s="65" t="s">
        <v>760</v>
      </c>
      <c r="R363" s="70">
        <f t="shared" si="18"/>
        <v>47.5</v>
      </c>
      <c r="AG363" s="65" t="s">
        <v>1918</v>
      </c>
    </row>
    <row r="364" spans="1:33" hidden="1" x14ac:dyDescent="0.25">
      <c r="A364" s="84">
        <f t="shared" ref="A364:A395" si="19">(A363+1)</f>
        <v>200</v>
      </c>
      <c r="B364" s="65" t="s">
        <v>210</v>
      </c>
      <c r="C364" s="8">
        <v>40.33</v>
      </c>
      <c r="D364" s="1" t="s">
        <v>669</v>
      </c>
      <c r="E364"/>
      <c r="H364" s="65" t="s">
        <v>673</v>
      </c>
      <c r="I364"/>
      <c r="J364" s="4"/>
      <c r="K364" s="8" t="e">
        <f>(K362/10)</f>
        <v>#REF!</v>
      </c>
      <c r="M364" s="70">
        <v>1.1000000000000001</v>
      </c>
      <c r="N364" s="65" t="s">
        <v>847</v>
      </c>
      <c r="O364" s="65" t="s">
        <v>848</v>
      </c>
      <c r="P364" s="70">
        <f>(C10)</f>
        <v>150</v>
      </c>
      <c r="Q364" s="65" t="s">
        <v>760</v>
      </c>
      <c r="R364" s="70">
        <f t="shared" si="18"/>
        <v>165</v>
      </c>
      <c r="AG364" s="65" t="s">
        <v>1918</v>
      </c>
    </row>
    <row r="365" spans="1:33" hidden="1" x14ac:dyDescent="0.25">
      <c r="A365" s="84">
        <f t="shared" si="19"/>
        <v>201</v>
      </c>
      <c r="B365" s="65" t="s">
        <v>849</v>
      </c>
      <c r="C365"/>
      <c r="D365" s="1" t="s">
        <v>852</v>
      </c>
      <c r="E365"/>
      <c r="I365"/>
      <c r="J365" s="4"/>
      <c r="K365" s="5" t="s">
        <v>1747</v>
      </c>
      <c r="M365" s="70">
        <v>3.2</v>
      </c>
      <c r="N365" s="65" t="s">
        <v>760</v>
      </c>
      <c r="O365" s="65" t="s">
        <v>286</v>
      </c>
      <c r="P365" s="70">
        <f>(C13)</f>
        <v>85</v>
      </c>
      <c r="Q365" s="65" t="s">
        <v>760</v>
      </c>
      <c r="R365" s="70">
        <f t="shared" si="18"/>
        <v>272</v>
      </c>
      <c r="AG365" s="65" t="s">
        <v>1918</v>
      </c>
    </row>
    <row r="366" spans="1:33" hidden="1" x14ac:dyDescent="0.25">
      <c r="A366" s="84">
        <f t="shared" si="19"/>
        <v>202</v>
      </c>
      <c r="B366" s="65" t="s">
        <v>208</v>
      </c>
      <c r="C366" s="8">
        <v>20.329999999999998</v>
      </c>
      <c r="D366" s="1" t="s">
        <v>669</v>
      </c>
      <c r="E366"/>
      <c r="H366" s="65" t="s">
        <v>334</v>
      </c>
      <c r="I366"/>
      <c r="J366" s="4"/>
      <c r="K366" s="8" t="e">
        <f>(K364+C19)</f>
        <v>#REF!</v>
      </c>
      <c r="M366" s="70">
        <v>9.8000000000000007</v>
      </c>
      <c r="N366" s="65" t="s">
        <v>1427</v>
      </c>
      <c r="O366" s="65" t="s">
        <v>1428</v>
      </c>
      <c r="P366" s="70">
        <f>(C180)</f>
        <v>110</v>
      </c>
      <c r="Q366" s="65" t="s">
        <v>1427</v>
      </c>
      <c r="R366" s="70">
        <f t="shared" si="18"/>
        <v>1078</v>
      </c>
      <c r="AG366" s="65" t="s">
        <v>1918</v>
      </c>
    </row>
    <row r="367" spans="1:33" hidden="1" x14ac:dyDescent="0.25">
      <c r="A367" s="84">
        <f t="shared" si="19"/>
        <v>203</v>
      </c>
      <c r="B367" s="65" t="s">
        <v>209</v>
      </c>
      <c r="C367" s="8">
        <v>26.6</v>
      </c>
      <c r="D367" s="1" t="s">
        <v>669</v>
      </c>
      <c r="E367"/>
      <c r="H367" s="65" t="s">
        <v>336</v>
      </c>
      <c r="I367"/>
      <c r="J367" s="4"/>
      <c r="K367" s="8" t="e">
        <f>(K366+C20)</f>
        <v>#REF!</v>
      </c>
      <c r="N367" s="65" t="s">
        <v>388</v>
      </c>
      <c r="O367" s="65" t="s">
        <v>389</v>
      </c>
      <c r="P367" s="65" t="s">
        <v>852</v>
      </c>
      <c r="Q367" s="65" t="s">
        <v>388</v>
      </c>
      <c r="R367" s="70">
        <v>0</v>
      </c>
      <c r="AG367" s="65" t="s">
        <v>1918</v>
      </c>
    </row>
    <row r="368" spans="1:33" hidden="1" x14ac:dyDescent="0.25">
      <c r="A368" s="84">
        <f t="shared" si="19"/>
        <v>204</v>
      </c>
      <c r="B368" s="65" t="s">
        <v>210</v>
      </c>
      <c r="C368" s="8">
        <v>33.89</v>
      </c>
      <c r="D368" s="1" t="s">
        <v>669</v>
      </c>
      <c r="E368"/>
      <c r="H368" s="65" t="s">
        <v>1895</v>
      </c>
      <c r="I368"/>
      <c r="J368" s="4"/>
      <c r="K368" s="8" t="e">
        <f>(K367+C21)</f>
        <v>#REF!</v>
      </c>
      <c r="R368" s="68" t="s">
        <v>1373</v>
      </c>
      <c r="AG368" s="65" t="s">
        <v>1918</v>
      </c>
    </row>
    <row r="369" spans="1:33" hidden="1" x14ac:dyDescent="0.25">
      <c r="A369" s="84">
        <f t="shared" si="19"/>
        <v>205</v>
      </c>
      <c r="B369" s="65" t="s">
        <v>850</v>
      </c>
      <c r="C369"/>
      <c r="D369"/>
      <c r="E369"/>
      <c r="H369" s="65" t="s">
        <v>328</v>
      </c>
      <c r="I369"/>
      <c r="J369" s="4"/>
      <c r="K369" s="8" t="e">
        <f>(K368+C21)</f>
        <v>#REF!</v>
      </c>
      <c r="O369" s="65" t="s">
        <v>380</v>
      </c>
      <c r="R369" s="70" t="e">
        <f>SUM(R361:R367)</f>
        <v>#REF!</v>
      </c>
      <c r="AG369" s="65" t="s">
        <v>1918</v>
      </c>
    </row>
    <row r="370" spans="1:33" hidden="1" x14ac:dyDescent="0.25">
      <c r="A370" s="84">
        <f t="shared" si="19"/>
        <v>206</v>
      </c>
      <c r="B370" s="65" t="s">
        <v>208</v>
      </c>
      <c r="C370" s="8">
        <v>13.29</v>
      </c>
      <c r="D370" s="1" t="s">
        <v>669</v>
      </c>
      <c r="E370"/>
      <c r="H370" s="65" t="s">
        <v>418</v>
      </c>
      <c r="I370"/>
      <c r="J370" s="4"/>
      <c r="K370" s="8" t="e">
        <f>(K369+C21)</f>
        <v>#REF!</v>
      </c>
      <c r="R370" s="68" t="s">
        <v>1373</v>
      </c>
      <c r="AG370" s="65" t="s">
        <v>1918</v>
      </c>
    </row>
    <row r="371" spans="1:33" hidden="1" x14ac:dyDescent="0.25">
      <c r="A371" s="84">
        <f t="shared" si="19"/>
        <v>207</v>
      </c>
      <c r="B371" s="65" t="s">
        <v>209</v>
      </c>
      <c r="C371" s="8">
        <v>18.02</v>
      </c>
      <c r="D371" s="1" t="s">
        <v>669</v>
      </c>
      <c r="E371"/>
      <c r="H371" s="65" t="s">
        <v>1578</v>
      </c>
      <c r="I371"/>
      <c r="J371" s="4"/>
      <c r="K371" s="8" t="e">
        <f>(K366+K367+K368)/3</f>
        <v>#REF!</v>
      </c>
      <c r="O371" s="65" t="s">
        <v>476</v>
      </c>
      <c r="R371" s="70" t="e">
        <f>(R369/10)</f>
        <v>#REF!</v>
      </c>
      <c r="AG371" s="65" t="s">
        <v>1918</v>
      </c>
    </row>
    <row r="372" spans="1:33" hidden="1" x14ac:dyDescent="0.25">
      <c r="A372" s="84">
        <f t="shared" si="19"/>
        <v>208</v>
      </c>
      <c r="B372" s="65" t="s">
        <v>210</v>
      </c>
      <c r="C372" s="8">
        <v>23.17</v>
      </c>
      <c r="D372" s="1" t="s">
        <v>669</v>
      </c>
      <c r="E372"/>
      <c r="I372"/>
      <c r="J372" s="4"/>
      <c r="K372"/>
      <c r="R372" s="68" t="s">
        <v>1747</v>
      </c>
      <c r="AG372" s="65" t="s">
        <v>1918</v>
      </c>
    </row>
    <row r="373" spans="1:33" hidden="1" x14ac:dyDescent="0.25">
      <c r="A373" s="84">
        <f t="shared" si="19"/>
        <v>209</v>
      </c>
      <c r="B373" s="65" t="s">
        <v>1579</v>
      </c>
      <c r="C373"/>
      <c r="D373" s="1" t="s">
        <v>852</v>
      </c>
      <c r="E373"/>
      <c r="H373" s="80" t="s">
        <v>1580</v>
      </c>
      <c r="I373"/>
      <c r="J373" s="4"/>
      <c r="K373"/>
      <c r="N373" s="65" t="s">
        <v>1910</v>
      </c>
      <c r="O373" s="65" t="s">
        <v>1581</v>
      </c>
      <c r="AG373" s="65" t="s">
        <v>1918</v>
      </c>
    </row>
    <row r="374" spans="1:33" hidden="1" x14ac:dyDescent="0.25">
      <c r="A374" s="84">
        <f t="shared" si="19"/>
        <v>210</v>
      </c>
      <c r="B374" s="65" t="s">
        <v>208</v>
      </c>
      <c r="C374" s="8">
        <v>9</v>
      </c>
      <c r="D374" s="1" t="s">
        <v>669</v>
      </c>
      <c r="E374"/>
      <c r="H374" s="68" t="s">
        <v>1373</v>
      </c>
      <c r="I374"/>
      <c r="J374" s="4"/>
      <c r="K374"/>
      <c r="O374" s="68" t="s">
        <v>1373</v>
      </c>
      <c r="AG374" s="65" t="s">
        <v>1918</v>
      </c>
    </row>
    <row r="375" spans="1:33" hidden="1" x14ac:dyDescent="0.25">
      <c r="A375" s="84">
        <f t="shared" si="19"/>
        <v>211</v>
      </c>
      <c r="B375" s="65" t="s">
        <v>209</v>
      </c>
      <c r="C375" s="8">
        <v>11.58</v>
      </c>
      <c r="D375" s="1" t="s">
        <v>669</v>
      </c>
      <c r="E375"/>
      <c r="F375" s="86">
        <v>10</v>
      </c>
      <c r="G375" s="69" t="s">
        <v>1910</v>
      </c>
      <c r="H375" s="65" t="s">
        <v>2718</v>
      </c>
      <c r="I375"/>
      <c r="J375" s="4"/>
      <c r="K375"/>
      <c r="M375" s="70">
        <v>0.05</v>
      </c>
      <c r="N375" s="65" t="s">
        <v>761</v>
      </c>
      <c r="O375" s="65" t="s">
        <v>1706</v>
      </c>
      <c r="P375" s="70">
        <f>(C84)</f>
        <v>773</v>
      </c>
      <c r="Q375" s="65" t="s">
        <v>761</v>
      </c>
      <c r="R375" s="70">
        <f>(M375*P375)</f>
        <v>38.65</v>
      </c>
      <c r="AG375" s="65" t="s">
        <v>1918</v>
      </c>
    </row>
    <row r="376" spans="1:33" hidden="1" x14ac:dyDescent="0.25">
      <c r="A376" s="84">
        <f t="shared" si="19"/>
        <v>212</v>
      </c>
      <c r="B376" s="65" t="s">
        <v>210</v>
      </c>
      <c r="C376" s="8">
        <v>14.15</v>
      </c>
      <c r="D376" s="1" t="s">
        <v>669</v>
      </c>
      <c r="E376"/>
      <c r="H376" s="70" t="str">
        <f>H308</f>
        <v>Bricks of size 22x11x7 cm</v>
      </c>
      <c r="I376"/>
      <c r="J376" s="4"/>
      <c r="K376"/>
      <c r="M376" s="70">
        <v>1.1000000000000001</v>
      </c>
      <c r="N376" s="65" t="s">
        <v>760</v>
      </c>
      <c r="O376" s="65" t="s">
        <v>1486</v>
      </c>
      <c r="P376" s="70">
        <f>(C11)</f>
        <v>135</v>
      </c>
      <c r="Q376" s="65" t="s">
        <v>760</v>
      </c>
      <c r="R376" s="70">
        <f>(M376*P376)</f>
        <v>148.5</v>
      </c>
      <c r="AG376" s="65" t="s">
        <v>1918</v>
      </c>
    </row>
    <row r="377" spans="1:33" hidden="1" x14ac:dyDescent="0.25">
      <c r="A377" s="84">
        <f t="shared" si="19"/>
        <v>213</v>
      </c>
      <c r="B377" s="65" t="s">
        <v>1582</v>
      </c>
      <c r="C377"/>
      <c r="D377"/>
      <c r="E377"/>
      <c r="H377" s="68" t="s">
        <v>1373</v>
      </c>
      <c r="I377"/>
      <c r="J377" s="4"/>
      <c r="K377"/>
      <c r="M377" s="70">
        <v>0.3</v>
      </c>
      <c r="N377" s="65" t="s">
        <v>760</v>
      </c>
      <c r="O377" s="65" t="s">
        <v>1625</v>
      </c>
      <c r="P377" s="70">
        <f>(C12)</f>
        <v>95</v>
      </c>
      <c r="Q377" s="65" t="s">
        <v>760</v>
      </c>
      <c r="R377" s="70">
        <f>(M377*P377)</f>
        <v>28.5</v>
      </c>
      <c r="AG377" s="65" t="s">
        <v>1918</v>
      </c>
    </row>
    <row r="378" spans="1:33" hidden="1" x14ac:dyDescent="0.25">
      <c r="A378" s="84">
        <f t="shared" si="19"/>
        <v>214</v>
      </c>
      <c r="B378" s="65" t="s">
        <v>208</v>
      </c>
      <c r="C378" s="8">
        <v>4.29</v>
      </c>
      <c r="D378" s="1" t="s">
        <v>669</v>
      </c>
      <c r="E378"/>
      <c r="F378" s="70">
        <f>F310</f>
        <v>4800</v>
      </c>
      <c r="G378" s="69" t="s">
        <v>1225</v>
      </c>
      <c r="H378" s="70" t="str">
        <f>H308</f>
        <v>Bricks of size 22x11x7 cm</v>
      </c>
      <c r="I378" s="8" t="e">
        <f>(C80)</f>
        <v>#REF!</v>
      </c>
      <c r="J378" s="2" t="s">
        <v>1380</v>
      </c>
      <c r="K378" s="8" t="e">
        <f>(F378*I378)/1000</f>
        <v>#REF!</v>
      </c>
      <c r="M378" s="70">
        <v>1.9</v>
      </c>
      <c r="N378" s="65" t="s">
        <v>760</v>
      </c>
      <c r="O378" s="65" t="s">
        <v>286</v>
      </c>
      <c r="P378" s="70">
        <f>(C13)</f>
        <v>85</v>
      </c>
      <c r="Q378" s="65" t="s">
        <v>760</v>
      </c>
      <c r="R378" s="70">
        <f>(M378*P378)</f>
        <v>161.5</v>
      </c>
      <c r="AG378" s="65" t="s">
        <v>1918</v>
      </c>
    </row>
    <row r="379" spans="1:33" hidden="1" x14ac:dyDescent="0.25">
      <c r="A379" s="84">
        <f t="shared" si="19"/>
        <v>215</v>
      </c>
      <c r="B379" s="65" t="s">
        <v>209</v>
      </c>
      <c r="C379" s="8">
        <v>6.01</v>
      </c>
      <c r="D379" s="1" t="s">
        <v>669</v>
      </c>
      <c r="E379"/>
      <c r="F379" s="70">
        <v>1.59</v>
      </c>
      <c r="G379" s="69" t="s">
        <v>761</v>
      </c>
      <c r="H379" s="65" t="s">
        <v>1126</v>
      </c>
      <c r="I379" s="8" t="e">
        <f>(K40)</f>
        <v>#REF!</v>
      </c>
      <c r="J379" s="2" t="s">
        <v>761</v>
      </c>
      <c r="K379" s="8" t="e">
        <f>(F379*I379)</f>
        <v>#REF!</v>
      </c>
      <c r="N379" s="65" t="s">
        <v>388</v>
      </c>
      <c r="O379" s="65" t="s">
        <v>1583</v>
      </c>
      <c r="P379" s="65" t="s">
        <v>852</v>
      </c>
      <c r="Q379" s="65" t="s">
        <v>388</v>
      </c>
      <c r="R379" s="70">
        <v>1.46</v>
      </c>
      <c r="AG379" s="65" t="s">
        <v>1918</v>
      </c>
    </row>
    <row r="380" spans="1:33" hidden="1" x14ac:dyDescent="0.25">
      <c r="A380" s="84">
        <f t="shared" si="19"/>
        <v>216</v>
      </c>
      <c r="B380" s="65" t="s">
        <v>210</v>
      </c>
      <c r="C380" s="8">
        <v>6.86</v>
      </c>
      <c r="D380" s="1" t="s">
        <v>669</v>
      </c>
      <c r="E380"/>
      <c r="F380" s="70">
        <v>7</v>
      </c>
      <c r="G380" s="69" t="s">
        <v>760</v>
      </c>
      <c r="H380" s="65" t="s">
        <v>1711</v>
      </c>
      <c r="I380" s="8">
        <f>(C10)</f>
        <v>150</v>
      </c>
      <c r="J380" s="2" t="s">
        <v>760</v>
      </c>
      <c r="K380" s="8">
        <f>(F380*I380)</f>
        <v>1050</v>
      </c>
      <c r="R380" s="68" t="s">
        <v>1373</v>
      </c>
      <c r="AG380" s="65" t="s">
        <v>1918</v>
      </c>
    </row>
    <row r="381" spans="1:33" hidden="1" x14ac:dyDescent="0.25">
      <c r="A381" s="84">
        <f t="shared" si="19"/>
        <v>217</v>
      </c>
      <c r="B381" s="65" t="s">
        <v>1584</v>
      </c>
      <c r="C381"/>
      <c r="D381" s="1" t="s">
        <v>852</v>
      </c>
      <c r="E381"/>
      <c r="F381" s="70">
        <v>7.1</v>
      </c>
      <c r="G381" s="69" t="s">
        <v>760</v>
      </c>
      <c r="H381" s="65" t="s">
        <v>1486</v>
      </c>
      <c r="I381" s="8">
        <f>(C11)</f>
        <v>135</v>
      </c>
      <c r="J381" s="2" t="s">
        <v>760</v>
      </c>
      <c r="K381" s="8">
        <f>(F381*I381)</f>
        <v>958.5</v>
      </c>
      <c r="O381" s="65" t="s">
        <v>1585</v>
      </c>
      <c r="R381" s="70">
        <f>SUM(R374:R379)</f>
        <v>378.61</v>
      </c>
      <c r="AG381" s="65" t="s">
        <v>1918</v>
      </c>
    </row>
    <row r="382" spans="1:33" hidden="1" x14ac:dyDescent="0.25">
      <c r="A382" s="84">
        <f t="shared" si="19"/>
        <v>218</v>
      </c>
      <c r="B382" s="65" t="s">
        <v>208</v>
      </c>
      <c r="C382" s="8">
        <v>14.91</v>
      </c>
      <c r="D382" s="1" t="s">
        <v>669</v>
      </c>
      <c r="E382"/>
      <c r="F382" s="70">
        <v>7.1</v>
      </c>
      <c r="G382" s="69" t="s">
        <v>760</v>
      </c>
      <c r="H382" s="65" t="s">
        <v>1625</v>
      </c>
      <c r="I382" s="8">
        <f>(C12)</f>
        <v>95</v>
      </c>
      <c r="J382" s="2" t="s">
        <v>760</v>
      </c>
      <c r="K382" s="8">
        <f>(F382*I382)</f>
        <v>674.5</v>
      </c>
      <c r="R382" s="68" t="s">
        <v>1373</v>
      </c>
      <c r="AG382" s="65" t="s">
        <v>1918</v>
      </c>
    </row>
    <row r="383" spans="1:33" hidden="1" x14ac:dyDescent="0.25">
      <c r="A383" s="84">
        <f t="shared" si="19"/>
        <v>219</v>
      </c>
      <c r="B383" s="65" t="s">
        <v>209</v>
      </c>
      <c r="C383" s="8">
        <v>17.579999999999998</v>
      </c>
      <c r="D383" s="1" t="s">
        <v>669</v>
      </c>
      <c r="E383"/>
      <c r="F383" s="70">
        <v>21.2</v>
      </c>
      <c r="G383" s="69" t="s">
        <v>760</v>
      </c>
      <c r="H383" s="65" t="s">
        <v>286</v>
      </c>
      <c r="I383" s="8">
        <f>(C13)</f>
        <v>85</v>
      </c>
      <c r="J383" s="2" t="s">
        <v>760</v>
      </c>
      <c r="K383" s="8">
        <f>(F383*I383)</f>
        <v>1802</v>
      </c>
      <c r="O383" s="65" t="s">
        <v>476</v>
      </c>
      <c r="R383" s="70">
        <f>(R381/100)</f>
        <v>3.79</v>
      </c>
      <c r="AG383" s="65" t="s">
        <v>1918</v>
      </c>
    </row>
    <row r="384" spans="1:33" hidden="1" x14ac:dyDescent="0.25">
      <c r="A384" s="84">
        <f t="shared" si="19"/>
        <v>220</v>
      </c>
      <c r="B384" s="65" t="s">
        <v>210</v>
      </c>
      <c r="C384" s="8">
        <v>19.3</v>
      </c>
      <c r="D384" s="1" t="s">
        <v>669</v>
      </c>
      <c r="E384"/>
      <c r="G384" s="69" t="s">
        <v>388</v>
      </c>
      <c r="H384" s="65" t="s">
        <v>389</v>
      </c>
      <c r="I384" s="1" t="s">
        <v>852</v>
      </c>
      <c r="J384" s="2" t="s">
        <v>388</v>
      </c>
      <c r="K384" s="8">
        <v>0</v>
      </c>
      <c r="R384" s="68" t="s">
        <v>1747</v>
      </c>
      <c r="AG384" s="65" t="s">
        <v>1918</v>
      </c>
    </row>
    <row r="385" spans="1:33" hidden="1" x14ac:dyDescent="0.25">
      <c r="A385" s="84">
        <f t="shared" si="19"/>
        <v>221</v>
      </c>
      <c r="B385" s="65" t="s">
        <v>973</v>
      </c>
      <c r="C385"/>
      <c r="D385"/>
      <c r="E385"/>
      <c r="I385"/>
      <c r="J385" s="4"/>
      <c r="K385" s="5" t="s">
        <v>1373</v>
      </c>
      <c r="AG385" s="65" t="s">
        <v>287</v>
      </c>
    </row>
    <row r="386" spans="1:33" hidden="1" x14ac:dyDescent="0.25">
      <c r="A386" s="84">
        <f t="shared" si="19"/>
        <v>222</v>
      </c>
      <c r="B386" s="65" t="s">
        <v>208</v>
      </c>
      <c r="C386" s="8">
        <v>15.87</v>
      </c>
      <c r="D386" s="1" t="s">
        <v>669</v>
      </c>
      <c r="E386"/>
      <c r="H386" s="65" t="s">
        <v>533</v>
      </c>
      <c r="I386"/>
      <c r="J386" s="4"/>
      <c r="K386" s="8" t="e">
        <f>SUM(K378:K384)</f>
        <v>#REF!</v>
      </c>
    </row>
    <row r="387" spans="1:33" hidden="1" x14ac:dyDescent="0.25">
      <c r="A387" s="84">
        <f t="shared" si="19"/>
        <v>223</v>
      </c>
      <c r="B387" s="65" t="s">
        <v>209</v>
      </c>
      <c r="C387" s="8">
        <v>20.16</v>
      </c>
      <c r="D387" s="1" t="s">
        <v>669</v>
      </c>
      <c r="E387"/>
      <c r="I387"/>
      <c r="J387" s="4"/>
      <c r="K387" s="5" t="s">
        <v>1373</v>
      </c>
      <c r="N387" s="65" t="s">
        <v>589</v>
      </c>
      <c r="O387" s="65" t="s">
        <v>974</v>
      </c>
    </row>
    <row r="388" spans="1:33" hidden="1" x14ac:dyDescent="0.25">
      <c r="A388" s="84">
        <f t="shared" si="19"/>
        <v>224</v>
      </c>
      <c r="B388" s="65" t="s">
        <v>210</v>
      </c>
      <c r="C388" s="8">
        <v>22.31</v>
      </c>
      <c r="D388" s="1" t="s">
        <v>669</v>
      </c>
      <c r="E388"/>
      <c r="H388" s="65" t="s">
        <v>673</v>
      </c>
      <c r="I388"/>
      <c r="J388" s="4"/>
      <c r="K388" s="8" t="e">
        <f>(K386/10)</f>
        <v>#REF!</v>
      </c>
      <c r="O388" s="68" t="s">
        <v>1373</v>
      </c>
      <c r="AG388" s="65" t="s">
        <v>1918</v>
      </c>
    </row>
    <row r="389" spans="1:33" hidden="1" x14ac:dyDescent="0.25">
      <c r="A389" s="84">
        <f t="shared" si="19"/>
        <v>225</v>
      </c>
      <c r="B389" s="65" t="s">
        <v>2719</v>
      </c>
      <c r="C389"/>
      <c r="D389" s="1" t="s">
        <v>852</v>
      </c>
      <c r="E389"/>
      <c r="I389"/>
      <c r="J389" s="4"/>
      <c r="K389" s="5" t="s">
        <v>1747</v>
      </c>
      <c r="M389" s="70">
        <v>7.0000000000000007E-2</v>
      </c>
      <c r="N389" s="65" t="s">
        <v>761</v>
      </c>
      <c r="O389" s="65" t="s">
        <v>1706</v>
      </c>
      <c r="P389" s="70">
        <f>(C84)</f>
        <v>773</v>
      </c>
      <c r="Q389" s="65" t="s">
        <v>761</v>
      </c>
      <c r="R389" s="70">
        <f>(M389*P389)</f>
        <v>54.11</v>
      </c>
      <c r="AG389" s="65" t="s">
        <v>1918</v>
      </c>
    </row>
    <row r="390" spans="1:33" hidden="1" x14ac:dyDescent="0.25">
      <c r="A390" s="84">
        <f t="shared" si="19"/>
        <v>226</v>
      </c>
      <c r="B390" s="65" t="s">
        <v>975</v>
      </c>
      <c r="C390" s="8">
        <v>26.4</v>
      </c>
      <c r="D390" s="1" t="s">
        <v>1525</v>
      </c>
      <c r="E390"/>
      <c r="I390"/>
      <c r="J390" s="4"/>
      <c r="K390"/>
      <c r="M390" s="70">
        <v>1.6</v>
      </c>
      <c r="N390" s="65" t="s">
        <v>760</v>
      </c>
      <c r="O390" s="65" t="s">
        <v>1486</v>
      </c>
      <c r="P390" s="70">
        <f>(C11)</f>
        <v>135</v>
      </c>
      <c r="Q390" s="65" t="s">
        <v>760</v>
      </c>
      <c r="R390" s="70">
        <f>(M390*P390)</f>
        <v>216</v>
      </c>
      <c r="AG390" s="65" t="s">
        <v>1918</v>
      </c>
    </row>
    <row r="391" spans="1:33" hidden="1" x14ac:dyDescent="0.25">
      <c r="A391" s="84">
        <f t="shared" si="19"/>
        <v>227</v>
      </c>
      <c r="B391" s="65" t="s">
        <v>976</v>
      </c>
      <c r="C391" s="8">
        <v>35.26</v>
      </c>
      <c r="D391" s="1" t="s">
        <v>1525</v>
      </c>
      <c r="E391"/>
      <c r="G391" s="69" t="s">
        <v>589</v>
      </c>
      <c r="H391" s="65" t="s">
        <v>2540</v>
      </c>
      <c r="I391"/>
      <c r="J391" s="4"/>
      <c r="K391"/>
      <c r="M391" s="70">
        <v>0.5</v>
      </c>
      <c r="N391" s="65" t="s">
        <v>760</v>
      </c>
      <c r="O391" s="65" t="s">
        <v>1625</v>
      </c>
      <c r="P391" s="70">
        <f>(C12)</f>
        <v>95</v>
      </c>
      <c r="Q391" s="65" t="s">
        <v>760</v>
      </c>
      <c r="R391" s="70">
        <f>(M391*P391)</f>
        <v>47.5</v>
      </c>
      <c r="AG391" s="65" t="s">
        <v>1918</v>
      </c>
    </row>
    <row r="392" spans="1:33" hidden="1" x14ac:dyDescent="0.25">
      <c r="A392" s="84">
        <f t="shared" si="19"/>
        <v>228</v>
      </c>
      <c r="B392" s="65" t="s">
        <v>977</v>
      </c>
      <c r="C392" s="8">
        <v>48.71</v>
      </c>
      <c r="D392" s="1" t="s">
        <v>1525</v>
      </c>
      <c r="E392"/>
      <c r="H392" s="68" t="s">
        <v>1373</v>
      </c>
      <c r="I392"/>
      <c r="J392" s="4"/>
      <c r="K392"/>
      <c r="M392" s="70">
        <v>2.7</v>
      </c>
      <c r="N392" s="65" t="s">
        <v>760</v>
      </c>
      <c r="O392" s="65" t="s">
        <v>286</v>
      </c>
      <c r="P392" s="70">
        <f>(C13)</f>
        <v>85</v>
      </c>
      <c r="Q392" s="65" t="s">
        <v>760</v>
      </c>
      <c r="R392" s="70">
        <f>(M392*P392)</f>
        <v>229.5</v>
      </c>
      <c r="AG392" s="65" t="s">
        <v>1918</v>
      </c>
    </row>
    <row r="393" spans="1:33" hidden="1" x14ac:dyDescent="0.25">
      <c r="A393" s="84">
        <f t="shared" si="19"/>
        <v>229</v>
      </c>
      <c r="B393" s="65" t="s">
        <v>978</v>
      </c>
      <c r="C393" s="8">
        <v>58.75</v>
      </c>
      <c r="D393" s="1" t="s">
        <v>1525</v>
      </c>
      <c r="E393"/>
      <c r="F393" s="70">
        <v>1.1000000000000001</v>
      </c>
      <c r="G393" s="69" t="s">
        <v>761</v>
      </c>
      <c r="H393" s="65" t="s">
        <v>979</v>
      </c>
      <c r="I393" s="8" t="e">
        <f>(K388)</f>
        <v>#REF!</v>
      </c>
      <c r="J393" s="2" t="s">
        <v>760</v>
      </c>
      <c r="K393" s="8" t="e">
        <f>(F393*I393)</f>
        <v>#REF!</v>
      </c>
      <c r="N393" s="65" t="s">
        <v>388</v>
      </c>
      <c r="O393" s="65" t="s">
        <v>1583</v>
      </c>
      <c r="P393" s="65" t="s">
        <v>852</v>
      </c>
      <c r="Q393" s="65" t="s">
        <v>388</v>
      </c>
      <c r="R393" s="70">
        <v>2.09</v>
      </c>
      <c r="AG393" s="65" t="s">
        <v>1918</v>
      </c>
    </row>
    <row r="394" spans="1:33" hidden="1" x14ac:dyDescent="0.25">
      <c r="A394" s="84">
        <f t="shared" si="19"/>
        <v>230</v>
      </c>
      <c r="B394" s="65" t="s">
        <v>980</v>
      </c>
      <c r="C394" s="8">
        <v>70.2</v>
      </c>
      <c r="D394" s="1" t="s">
        <v>1525</v>
      </c>
      <c r="E394"/>
      <c r="F394" s="70">
        <v>1</v>
      </c>
      <c r="G394" s="69" t="s">
        <v>669</v>
      </c>
      <c r="H394" s="65" t="s">
        <v>1711</v>
      </c>
      <c r="I394" s="8">
        <f>(C10)</f>
        <v>150</v>
      </c>
      <c r="J394" s="2" t="s">
        <v>760</v>
      </c>
      <c r="K394" s="8">
        <f>(F394*I394)</f>
        <v>150</v>
      </c>
      <c r="R394" s="68" t="s">
        <v>1373</v>
      </c>
      <c r="AG394" s="65" t="s">
        <v>1918</v>
      </c>
    </row>
    <row r="395" spans="1:33" hidden="1" x14ac:dyDescent="0.25">
      <c r="A395" s="84">
        <f t="shared" si="19"/>
        <v>231</v>
      </c>
      <c r="B395" s="65" t="s">
        <v>208</v>
      </c>
      <c r="C395" s="8">
        <v>91.85</v>
      </c>
      <c r="D395" s="1" t="s">
        <v>1525</v>
      </c>
      <c r="E395"/>
      <c r="G395" s="69" t="s">
        <v>388</v>
      </c>
      <c r="H395" s="65" t="s">
        <v>389</v>
      </c>
      <c r="I395" s="1" t="s">
        <v>852</v>
      </c>
      <c r="J395" s="2" t="s">
        <v>388</v>
      </c>
      <c r="K395" s="8">
        <v>0</v>
      </c>
      <c r="O395" s="65" t="s">
        <v>1585</v>
      </c>
      <c r="R395" s="70">
        <f>SUM(R388:R393)</f>
        <v>549.20000000000005</v>
      </c>
      <c r="AG395" s="65" t="s">
        <v>1918</v>
      </c>
    </row>
    <row r="396" spans="1:33" hidden="1" x14ac:dyDescent="0.25">
      <c r="A396" s="84">
        <f t="shared" ref="A396:A420" si="20">(A395+1)</f>
        <v>232</v>
      </c>
      <c r="B396" s="65" t="s">
        <v>981</v>
      </c>
      <c r="C396" s="8">
        <v>128</v>
      </c>
      <c r="D396" s="1" t="s">
        <v>1525</v>
      </c>
      <c r="E396"/>
      <c r="I396"/>
      <c r="J396" s="4"/>
      <c r="K396" s="5" t="s">
        <v>1373</v>
      </c>
      <c r="R396" s="68" t="s">
        <v>1373</v>
      </c>
      <c r="AG396" s="65" t="s">
        <v>1918</v>
      </c>
    </row>
    <row r="397" spans="1:33" hidden="1" x14ac:dyDescent="0.25">
      <c r="A397" s="84">
        <f t="shared" si="20"/>
        <v>233</v>
      </c>
      <c r="B397" s="65" t="s">
        <v>1762</v>
      </c>
      <c r="C397"/>
      <c r="D397"/>
      <c r="E397"/>
      <c r="H397" s="65" t="s">
        <v>380</v>
      </c>
      <c r="I397"/>
      <c r="J397" s="4"/>
      <c r="K397" s="8" t="e">
        <f>SUM(K393:K395)</f>
        <v>#REF!</v>
      </c>
      <c r="O397" s="65" t="s">
        <v>476</v>
      </c>
      <c r="R397" s="70">
        <f>(R395/100)</f>
        <v>5.49</v>
      </c>
      <c r="AG397" s="65" t="s">
        <v>1918</v>
      </c>
    </row>
    <row r="398" spans="1:33" hidden="1" x14ac:dyDescent="0.25">
      <c r="A398" s="84">
        <f t="shared" si="20"/>
        <v>234</v>
      </c>
      <c r="B398" s="65" t="s">
        <v>975</v>
      </c>
      <c r="C398" s="8">
        <v>9</v>
      </c>
      <c r="D398" s="1" t="s">
        <v>760</v>
      </c>
      <c r="E398"/>
      <c r="I398"/>
      <c r="J398" s="4"/>
      <c r="K398" s="5" t="s">
        <v>1373</v>
      </c>
      <c r="R398" s="68" t="s">
        <v>1747</v>
      </c>
      <c r="AG398" s="65" t="s">
        <v>1918</v>
      </c>
    </row>
    <row r="399" spans="1:33" hidden="1" x14ac:dyDescent="0.25">
      <c r="A399" s="84">
        <f t="shared" si="20"/>
        <v>235</v>
      </c>
      <c r="B399" s="65" t="s">
        <v>976</v>
      </c>
      <c r="C399" s="8">
        <v>11</v>
      </c>
      <c r="D399" s="1" t="s">
        <v>760</v>
      </c>
      <c r="E399"/>
      <c r="H399" s="65" t="s">
        <v>476</v>
      </c>
      <c r="I399"/>
      <c r="J399" s="4"/>
      <c r="K399" s="8" t="e">
        <f>(K397/10)</f>
        <v>#REF!</v>
      </c>
      <c r="N399" s="65" t="s">
        <v>589</v>
      </c>
      <c r="O399" s="65" t="s">
        <v>305</v>
      </c>
      <c r="AG399" s="65" t="s">
        <v>1918</v>
      </c>
    </row>
    <row r="400" spans="1:33" hidden="1" x14ac:dyDescent="0.25">
      <c r="A400" s="84">
        <f t="shared" si="20"/>
        <v>236</v>
      </c>
      <c r="B400" s="65" t="s">
        <v>977</v>
      </c>
      <c r="C400" s="8">
        <v>18</v>
      </c>
      <c r="D400" s="1" t="s">
        <v>760</v>
      </c>
      <c r="E400"/>
      <c r="I400"/>
      <c r="J400" s="4"/>
      <c r="K400" s="5" t="s">
        <v>1747</v>
      </c>
      <c r="O400" s="68" t="s">
        <v>1373</v>
      </c>
      <c r="AG400" s="65" t="s">
        <v>1918</v>
      </c>
    </row>
    <row r="401" spans="1:33" hidden="1" x14ac:dyDescent="0.25">
      <c r="A401" s="84">
        <f t="shared" si="20"/>
        <v>237</v>
      </c>
      <c r="B401" s="65" t="s">
        <v>978</v>
      </c>
      <c r="C401" s="8">
        <v>24.6</v>
      </c>
      <c r="D401" s="1" t="s">
        <v>760</v>
      </c>
      <c r="E401"/>
      <c r="H401" s="65" t="s">
        <v>334</v>
      </c>
      <c r="I401"/>
      <c r="J401" s="4"/>
      <c r="K401" s="8" t="e">
        <f>(K399+C19/10*F393)</f>
        <v>#REF!</v>
      </c>
      <c r="M401" s="70">
        <v>10</v>
      </c>
      <c r="N401" s="65" t="s">
        <v>528</v>
      </c>
      <c r="O401" s="65" t="s">
        <v>974</v>
      </c>
      <c r="P401" s="70">
        <f>(R397)</f>
        <v>5.49</v>
      </c>
      <c r="Q401" s="65" t="s">
        <v>528</v>
      </c>
      <c r="R401" s="70">
        <f>(M401*P401)</f>
        <v>54.9</v>
      </c>
      <c r="AG401" s="65" t="s">
        <v>1918</v>
      </c>
    </row>
    <row r="402" spans="1:33" hidden="1" x14ac:dyDescent="0.25">
      <c r="A402" s="84">
        <f t="shared" si="20"/>
        <v>238</v>
      </c>
      <c r="B402" s="65" t="s">
        <v>980</v>
      </c>
      <c r="C402" s="8">
        <v>31.46</v>
      </c>
      <c r="D402" s="1" t="s">
        <v>760</v>
      </c>
      <c r="E402"/>
      <c r="H402" s="65" t="s">
        <v>336</v>
      </c>
      <c r="I402"/>
      <c r="J402" s="4"/>
      <c r="K402" s="8" t="e">
        <f>(K401+C20/10*F393)</f>
        <v>#REF!</v>
      </c>
      <c r="M402" s="70">
        <v>10</v>
      </c>
      <c r="N402" s="65" t="s">
        <v>528</v>
      </c>
      <c r="O402" s="65" t="s">
        <v>1318</v>
      </c>
      <c r="P402" s="70">
        <f>(R397/2)</f>
        <v>2.75</v>
      </c>
      <c r="Q402" s="65" t="s">
        <v>528</v>
      </c>
      <c r="R402" s="70">
        <f>(M402*P402)</f>
        <v>27.5</v>
      </c>
      <c r="AG402" s="65" t="s">
        <v>1918</v>
      </c>
    </row>
    <row r="403" spans="1:33" hidden="1" x14ac:dyDescent="0.25">
      <c r="A403" s="84">
        <f t="shared" si="20"/>
        <v>239</v>
      </c>
      <c r="B403" s="65" t="s">
        <v>208</v>
      </c>
      <c r="C403" s="8">
        <v>53.2</v>
      </c>
      <c r="D403" s="1" t="s">
        <v>760</v>
      </c>
      <c r="E403"/>
      <c r="H403" s="65" t="s">
        <v>1895</v>
      </c>
      <c r="I403"/>
      <c r="J403" s="4"/>
      <c r="K403" s="8" t="e">
        <f>(K402+C21/10*F393)</f>
        <v>#REF!</v>
      </c>
      <c r="O403" s="65" t="s">
        <v>1319</v>
      </c>
      <c r="R403" s="68" t="s">
        <v>1373</v>
      </c>
      <c r="AG403" s="65" t="s">
        <v>1918</v>
      </c>
    </row>
    <row r="404" spans="1:33" hidden="1" x14ac:dyDescent="0.25">
      <c r="A404" s="84">
        <f t="shared" si="20"/>
        <v>240</v>
      </c>
      <c r="B404" s="65" t="s">
        <v>981</v>
      </c>
      <c r="C404" s="8">
        <v>76.36</v>
      </c>
      <c r="D404" s="1" t="s">
        <v>760</v>
      </c>
      <c r="E404"/>
      <c r="H404" s="65" t="s">
        <v>328</v>
      </c>
      <c r="I404"/>
      <c r="J404" s="4"/>
      <c r="K404" s="8" t="e">
        <f>(K403+C21/10*F393)</f>
        <v>#REF!</v>
      </c>
      <c r="R404" s="70">
        <f>SUM(R401:R402)</f>
        <v>82.4</v>
      </c>
      <c r="AG404" s="65" t="s">
        <v>1918</v>
      </c>
    </row>
    <row r="405" spans="1:33" hidden="1" x14ac:dyDescent="0.25">
      <c r="A405" s="84">
        <f t="shared" si="20"/>
        <v>241</v>
      </c>
      <c r="B405" s="65" t="s">
        <v>1320</v>
      </c>
      <c r="C405"/>
      <c r="D405" s="1" t="s">
        <v>852</v>
      </c>
      <c r="E405"/>
      <c r="H405" s="65" t="s">
        <v>1321</v>
      </c>
      <c r="I405"/>
      <c r="J405" s="4"/>
      <c r="K405" s="8" t="e">
        <f>(K404+C21/10*F393)</f>
        <v>#REF!</v>
      </c>
      <c r="O405" s="65" t="s">
        <v>380</v>
      </c>
      <c r="R405" s="68" t="s">
        <v>1373</v>
      </c>
      <c r="AG405" s="65" t="s">
        <v>1918</v>
      </c>
    </row>
    <row r="406" spans="1:33" hidden="1" x14ac:dyDescent="0.25">
      <c r="A406" s="84">
        <f t="shared" si="20"/>
        <v>242</v>
      </c>
      <c r="B406" s="65" t="s">
        <v>975</v>
      </c>
      <c r="C406" s="8">
        <v>5.5</v>
      </c>
      <c r="D406" s="1" t="s">
        <v>760</v>
      </c>
      <c r="E406"/>
      <c r="F406" s="86">
        <v>11</v>
      </c>
      <c r="G406" s="69" t="s">
        <v>1910</v>
      </c>
      <c r="H406" s="65" t="s">
        <v>2718</v>
      </c>
      <c r="I406"/>
      <c r="J406" s="4"/>
      <c r="K406"/>
      <c r="R406" s="70">
        <f>(R404/10)</f>
        <v>8.24</v>
      </c>
      <c r="AG406" s="65" t="s">
        <v>1918</v>
      </c>
    </row>
    <row r="407" spans="1:33" hidden="1" x14ac:dyDescent="0.25">
      <c r="A407" s="84">
        <f t="shared" si="20"/>
        <v>243</v>
      </c>
      <c r="B407" s="65" t="s">
        <v>976</v>
      </c>
      <c r="C407" s="8">
        <v>8</v>
      </c>
      <c r="D407" s="1" t="s">
        <v>760</v>
      </c>
      <c r="E407"/>
      <c r="H407" s="70" t="str">
        <f>H308</f>
        <v>Bricks of size 22x11x7 cm</v>
      </c>
      <c r="I407"/>
      <c r="J407" s="4"/>
      <c r="K407"/>
      <c r="O407" s="65" t="s">
        <v>476</v>
      </c>
      <c r="R407" s="68" t="s">
        <v>1747</v>
      </c>
      <c r="AG407" s="65" t="s">
        <v>1918</v>
      </c>
    </row>
    <row r="408" spans="1:33" hidden="1" x14ac:dyDescent="0.25">
      <c r="A408" s="84">
        <f t="shared" si="20"/>
        <v>244</v>
      </c>
      <c r="B408" s="65" t="s">
        <v>977</v>
      </c>
      <c r="C408" s="8">
        <v>10.4</v>
      </c>
      <c r="D408" s="1" t="s">
        <v>760</v>
      </c>
      <c r="E408"/>
      <c r="H408" s="68" t="s">
        <v>1373</v>
      </c>
      <c r="I408"/>
      <c r="J408" s="4"/>
      <c r="K408"/>
      <c r="AG408" s="65" t="s">
        <v>1918</v>
      </c>
    </row>
    <row r="409" spans="1:33" hidden="1" x14ac:dyDescent="0.25">
      <c r="A409" s="84">
        <f t="shared" si="20"/>
        <v>245</v>
      </c>
      <c r="B409" s="65" t="s">
        <v>978</v>
      </c>
      <c r="C409" s="8">
        <v>22.06</v>
      </c>
      <c r="D409" s="1" t="s">
        <v>760</v>
      </c>
      <c r="E409"/>
      <c r="F409" s="70">
        <f>F310</f>
        <v>4800</v>
      </c>
      <c r="G409" s="69" t="s">
        <v>1225</v>
      </c>
      <c r="H409" s="70" t="str">
        <f>H308</f>
        <v>Bricks of size 22x11x7 cm</v>
      </c>
      <c r="I409" s="8" t="e">
        <f>(C80)</f>
        <v>#REF!</v>
      </c>
      <c r="J409" s="2" t="s">
        <v>1322</v>
      </c>
      <c r="K409" s="8" t="e">
        <f>(F409*I409)/1000</f>
        <v>#REF!</v>
      </c>
      <c r="N409" s="65" t="s">
        <v>1910</v>
      </c>
      <c r="O409" s="65" t="s">
        <v>1323</v>
      </c>
      <c r="AG409" s="65" t="s">
        <v>1918</v>
      </c>
    </row>
    <row r="410" spans="1:33" hidden="1" x14ac:dyDescent="0.25">
      <c r="A410" s="84">
        <f t="shared" si="20"/>
        <v>246</v>
      </c>
      <c r="B410" s="65" t="s">
        <v>980</v>
      </c>
      <c r="C410" s="8">
        <v>27.91</v>
      </c>
      <c r="D410" s="1" t="s">
        <v>760</v>
      </c>
      <c r="E410"/>
      <c r="F410" s="70">
        <v>1.59</v>
      </c>
      <c r="G410" s="69" t="s">
        <v>761</v>
      </c>
      <c r="H410" s="65" t="s">
        <v>1126</v>
      </c>
      <c r="I410" s="8" t="e">
        <f>(K40)</f>
        <v>#REF!</v>
      </c>
      <c r="J410" s="2" t="s">
        <v>761</v>
      </c>
      <c r="K410" s="8" t="e">
        <f>(F410*I410)</f>
        <v>#REF!</v>
      </c>
      <c r="O410" s="65" t="s">
        <v>1324</v>
      </c>
      <c r="AG410" s="65" t="s">
        <v>1918</v>
      </c>
    </row>
    <row r="411" spans="1:33" hidden="1" x14ac:dyDescent="0.25">
      <c r="A411" s="84">
        <f t="shared" si="20"/>
        <v>247</v>
      </c>
      <c r="B411" s="65" t="s">
        <v>208</v>
      </c>
      <c r="C411" s="8">
        <v>49.42</v>
      </c>
      <c r="D411" s="1" t="s">
        <v>760</v>
      </c>
      <c r="E411"/>
      <c r="F411" s="70">
        <v>7</v>
      </c>
      <c r="G411" s="69" t="s">
        <v>760</v>
      </c>
      <c r="H411" s="65" t="s">
        <v>1711</v>
      </c>
      <c r="I411" s="8">
        <f>(C10)</f>
        <v>150</v>
      </c>
      <c r="J411" s="2" t="s">
        <v>760</v>
      </c>
      <c r="K411" s="8">
        <f>(F411*I411)</f>
        <v>1050</v>
      </c>
      <c r="O411" s="68" t="s">
        <v>1373</v>
      </c>
      <c r="AG411" s="65" t="s">
        <v>1918</v>
      </c>
    </row>
    <row r="412" spans="1:33" hidden="1" x14ac:dyDescent="0.25">
      <c r="A412" s="84">
        <f t="shared" si="20"/>
        <v>248</v>
      </c>
      <c r="B412" s="65" t="s">
        <v>981</v>
      </c>
      <c r="C412" s="8">
        <v>86.94</v>
      </c>
      <c r="D412" s="1" t="s">
        <v>760</v>
      </c>
      <c r="E412"/>
      <c r="F412" s="70">
        <v>7.1</v>
      </c>
      <c r="G412" s="69" t="s">
        <v>760</v>
      </c>
      <c r="H412" s="65" t="s">
        <v>1486</v>
      </c>
      <c r="I412" s="8">
        <f>(C11)</f>
        <v>135</v>
      </c>
      <c r="J412" s="2" t="s">
        <v>760</v>
      </c>
      <c r="K412" s="8">
        <f>(F412*I412)</f>
        <v>958.5</v>
      </c>
      <c r="M412" s="70">
        <v>10</v>
      </c>
      <c r="N412" s="65" t="s">
        <v>528</v>
      </c>
      <c r="O412" s="65" t="s">
        <v>1581</v>
      </c>
      <c r="P412" s="70">
        <f>(R383)</f>
        <v>3.79</v>
      </c>
      <c r="Q412" s="65" t="s">
        <v>528</v>
      </c>
      <c r="R412" s="70">
        <f>(M412*P412)</f>
        <v>37.9</v>
      </c>
      <c r="AG412" s="65" t="s">
        <v>1918</v>
      </c>
    </row>
    <row r="413" spans="1:33" hidden="1" x14ac:dyDescent="0.25">
      <c r="A413" s="84">
        <f t="shared" si="20"/>
        <v>249</v>
      </c>
      <c r="B413" s="65" t="s">
        <v>1325</v>
      </c>
      <c r="C413"/>
      <c r="D413" s="1" t="s">
        <v>852</v>
      </c>
      <c r="E413"/>
      <c r="F413" s="70">
        <v>7.1</v>
      </c>
      <c r="G413" s="69" t="s">
        <v>760</v>
      </c>
      <c r="H413" s="65" t="s">
        <v>1625</v>
      </c>
      <c r="I413" s="8">
        <f>(C12)</f>
        <v>95</v>
      </c>
      <c r="J413" s="2" t="s">
        <v>760</v>
      </c>
      <c r="K413" s="8">
        <f>(F413*I413)</f>
        <v>674.5</v>
      </c>
      <c r="M413" s="70">
        <v>10</v>
      </c>
      <c r="N413" s="65" t="s">
        <v>528</v>
      </c>
      <c r="O413" s="65" t="s">
        <v>305</v>
      </c>
      <c r="P413" s="70">
        <f>(R406)</f>
        <v>8.24</v>
      </c>
      <c r="Q413" s="65" t="s">
        <v>528</v>
      </c>
      <c r="R413" s="70">
        <f>(M413*P413)</f>
        <v>82.4</v>
      </c>
      <c r="AG413" s="65" t="s">
        <v>1918</v>
      </c>
    </row>
    <row r="414" spans="1:33" hidden="1" x14ac:dyDescent="0.25">
      <c r="A414" s="84">
        <f t="shared" si="20"/>
        <v>250</v>
      </c>
      <c r="B414" s="65" t="s">
        <v>975</v>
      </c>
      <c r="C414" s="8">
        <v>5.75</v>
      </c>
      <c r="D414" s="1" t="s">
        <v>760</v>
      </c>
      <c r="E414"/>
      <c r="F414" s="70">
        <v>21.2</v>
      </c>
      <c r="G414" s="69" t="s">
        <v>760</v>
      </c>
      <c r="H414" s="65" t="s">
        <v>286</v>
      </c>
      <c r="I414" s="8">
        <f>(C13)</f>
        <v>85</v>
      </c>
      <c r="J414" s="2" t="s">
        <v>760</v>
      </c>
      <c r="K414" s="8">
        <f>(F414*I414)</f>
        <v>1802</v>
      </c>
      <c r="O414" s="65" t="s">
        <v>852</v>
      </c>
      <c r="R414" s="68" t="s">
        <v>1373</v>
      </c>
      <c r="AG414" s="65" t="s">
        <v>1918</v>
      </c>
    </row>
    <row r="415" spans="1:33" hidden="1" x14ac:dyDescent="0.25">
      <c r="A415" s="84">
        <f t="shared" si="20"/>
        <v>251</v>
      </c>
      <c r="B415" s="65" t="s">
        <v>976</v>
      </c>
      <c r="C415" s="8">
        <v>8.5</v>
      </c>
      <c r="D415" s="1" t="s">
        <v>760</v>
      </c>
      <c r="E415"/>
      <c r="G415" s="69" t="s">
        <v>388</v>
      </c>
      <c r="H415" s="65" t="s">
        <v>389</v>
      </c>
      <c r="I415" s="1" t="s">
        <v>852</v>
      </c>
      <c r="J415" s="2" t="s">
        <v>388</v>
      </c>
      <c r="K415" s="8">
        <v>0</v>
      </c>
      <c r="R415" s="70">
        <f>SUM(R412:R413)</f>
        <v>120.3</v>
      </c>
      <c r="AG415" s="65" t="s">
        <v>1918</v>
      </c>
    </row>
    <row r="416" spans="1:33" hidden="1" x14ac:dyDescent="0.25">
      <c r="A416" s="84">
        <f t="shared" si="20"/>
        <v>252</v>
      </c>
      <c r="B416" s="65" t="s">
        <v>977</v>
      </c>
      <c r="C416" s="8">
        <v>14</v>
      </c>
      <c r="D416" s="1" t="s">
        <v>760</v>
      </c>
      <c r="E416"/>
      <c r="I416"/>
      <c r="J416" s="4"/>
      <c r="K416" s="5" t="s">
        <v>1373</v>
      </c>
      <c r="O416" s="65" t="s">
        <v>380</v>
      </c>
      <c r="R416" s="68" t="s">
        <v>1373</v>
      </c>
      <c r="AG416" s="65" t="s">
        <v>1918</v>
      </c>
    </row>
    <row r="417" spans="1:33" hidden="1" x14ac:dyDescent="0.25">
      <c r="A417" s="84">
        <f t="shared" si="20"/>
        <v>253</v>
      </c>
      <c r="B417" s="65" t="s">
        <v>978</v>
      </c>
      <c r="C417" s="8">
        <v>30.11</v>
      </c>
      <c r="D417" s="1" t="s">
        <v>760</v>
      </c>
      <c r="E417"/>
      <c r="H417" s="65" t="s">
        <v>533</v>
      </c>
      <c r="I417"/>
      <c r="J417" s="4"/>
      <c r="K417" s="8" t="e">
        <f>SUM(K409:K415)</f>
        <v>#REF!</v>
      </c>
      <c r="R417" s="70">
        <f>(R415/10)</f>
        <v>12.03</v>
      </c>
      <c r="AG417" s="65" t="s">
        <v>1918</v>
      </c>
    </row>
    <row r="418" spans="1:33" hidden="1" x14ac:dyDescent="0.25">
      <c r="A418" s="84">
        <f t="shared" si="20"/>
        <v>254</v>
      </c>
      <c r="B418" s="65" t="s">
        <v>980</v>
      </c>
      <c r="C418" s="8">
        <v>47.25</v>
      </c>
      <c r="D418" s="1" t="s">
        <v>760</v>
      </c>
      <c r="E418"/>
      <c r="I418"/>
      <c r="J418" s="4"/>
      <c r="K418" s="5" t="s">
        <v>1373</v>
      </c>
      <c r="O418" s="65" t="s">
        <v>476</v>
      </c>
      <c r="R418" s="68" t="s">
        <v>1747</v>
      </c>
      <c r="AG418" s="65" t="s">
        <v>1918</v>
      </c>
    </row>
    <row r="419" spans="1:33" hidden="1" x14ac:dyDescent="0.25">
      <c r="A419" s="84">
        <f t="shared" si="20"/>
        <v>255</v>
      </c>
      <c r="B419" s="65" t="s">
        <v>208</v>
      </c>
      <c r="C419" s="8">
        <v>71.16</v>
      </c>
      <c r="D419" s="1" t="s">
        <v>760</v>
      </c>
      <c r="E419"/>
      <c r="H419" s="65" t="s">
        <v>673</v>
      </c>
      <c r="I419"/>
      <c r="J419" s="4"/>
      <c r="K419" s="8" t="e">
        <f>(K417/10)</f>
        <v>#REF!</v>
      </c>
      <c r="AG419" s="65" t="s">
        <v>1918</v>
      </c>
    </row>
    <row r="420" spans="1:33" hidden="1" x14ac:dyDescent="0.25">
      <c r="A420" s="84">
        <f t="shared" si="20"/>
        <v>256</v>
      </c>
      <c r="B420" s="65" t="s">
        <v>981</v>
      </c>
      <c r="C420" s="8">
        <v>125.84</v>
      </c>
      <c r="D420" s="1" t="s">
        <v>760</v>
      </c>
      <c r="E420"/>
      <c r="I420"/>
      <c r="J420" s="4"/>
      <c r="K420" s="5" t="s">
        <v>1747</v>
      </c>
      <c r="AG420" s="65" t="s">
        <v>1918</v>
      </c>
    </row>
    <row r="421" spans="1:33" hidden="1" x14ac:dyDescent="0.25">
      <c r="C421"/>
      <c r="D421"/>
      <c r="E421"/>
      <c r="F421" s="65" t="s">
        <v>218</v>
      </c>
      <c r="I421"/>
      <c r="J421" s="4"/>
      <c r="K421"/>
    </row>
    <row r="422" spans="1:33" hidden="1" x14ac:dyDescent="0.25">
      <c r="A422" s="84">
        <f>(A420+1)</f>
        <v>257</v>
      </c>
      <c r="B422" s="65" t="s">
        <v>1326</v>
      </c>
      <c r="C422"/>
      <c r="D422" s="1" t="s">
        <v>852</v>
      </c>
      <c r="E422"/>
      <c r="I422"/>
      <c r="J422" s="4"/>
      <c r="K422"/>
      <c r="O422" s="80" t="s">
        <v>1327</v>
      </c>
      <c r="AG422" s="65" t="s">
        <v>1918</v>
      </c>
    </row>
    <row r="423" spans="1:33" hidden="1" x14ac:dyDescent="0.25">
      <c r="A423" s="84">
        <f t="shared" ref="A423:A436" si="21">(A422+1)</f>
        <v>258</v>
      </c>
      <c r="B423" s="65" t="s">
        <v>975</v>
      </c>
      <c r="C423" s="8">
        <v>17</v>
      </c>
      <c r="D423" s="1" t="s">
        <v>760</v>
      </c>
      <c r="E423"/>
      <c r="G423" s="69" t="s">
        <v>1328</v>
      </c>
      <c r="H423" s="65" t="s">
        <v>372</v>
      </c>
      <c r="I423"/>
      <c r="J423" s="4"/>
      <c r="K423"/>
      <c r="O423" s="68" t="s">
        <v>1373</v>
      </c>
      <c r="AG423" s="65" t="s">
        <v>1918</v>
      </c>
    </row>
    <row r="424" spans="1:33" hidden="1" x14ac:dyDescent="0.25">
      <c r="A424" s="84">
        <f t="shared" si="21"/>
        <v>259</v>
      </c>
      <c r="B424" s="65" t="s">
        <v>976</v>
      </c>
      <c r="C424" s="8">
        <v>23.4</v>
      </c>
      <c r="D424" s="1" t="s">
        <v>760</v>
      </c>
      <c r="E424"/>
      <c r="H424" s="68" t="s">
        <v>1373</v>
      </c>
      <c r="I424"/>
      <c r="J424" s="4"/>
      <c r="K424"/>
      <c r="N424" s="65" t="s">
        <v>1910</v>
      </c>
      <c r="O424" s="65" t="s">
        <v>1739</v>
      </c>
      <c r="AG424" s="65" t="s">
        <v>1918</v>
      </c>
    </row>
    <row r="425" spans="1:33" hidden="1" x14ac:dyDescent="0.25">
      <c r="A425" s="84">
        <f t="shared" si="21"/>
        <v>260</v>
      </c>
      <c r="B425" s="65" t="s">
        <v>977</v>
      </c>
      <c r="C425" s="8">
        <v>33</v>
      </c>
      <c r="D425" s="1" t="s">
        <v>760</v>
      </c>
      <c r="E425"/>
      <c r="F425" s="70">
        <v>0.7</v>
      </c>
      <c r="G425" s="69" t="s">
        <v>761</v>
      </c>
      <c r="H425" s="65" t="s">
        <v>1937</v>
      </c>
      <c r="I425" s="8" t="e">
        <f>(K419)</f>
        <v>#REF!</v>
      </c>
      <c r="J425" s="2" t="s">
        <v>760</v>
      </c>
      <c r="K425" s="8" t="e">
        <f>(F425*I425)</f>
        <v>#REF!</v>
      </c>
      <c r="O425" s="65" t="s">
        <v>1740</v>
      </c>
      <c r="AG425" s="65" t="s">
        <v>1918</v>
      </c>
    </row>
    <row r="426" spans="1:33" hidden="1" x14ac:dyDescent="0.25">
      <c r="A426" s="84">
        <f t="shared" si="21"/>
        <v>261</v>
      </c>
      <c r="B426" s="65" t="s">
        <v>978</v>
      </c>
      <c r="C426" s="8">
        <v>34.22</v>
      </c>
      <c r="D426" s="1" t="s">
        <v>760</v>
      </c>
      <c r="E426"/>
      <c r="F426" s="70">
        <v>1</v>
      </c>
      <c r="G426" s="69" t="s">
        <v>669</v>
      </c>
      <c r="H426" s="65" t="s">
        <v>1711</v>
      </c>
      <c r="I426" s="8">
        <f>(C10)</f>
        <v>150</v>
      </c>
      <c r="J426" s="2" t="s">
        <v>760</v>
      </c>
      <c r="K426" s="8">
        <f>(F426*I426)</f>
        <v>150</v>
      </c>
      <c r="O426" s="65" t="s">
        <v>133</v>
      </c>
      <c r="AG426" s="65" t="s">
        <v>1918</v>
      </c>
    </row>
    <row r="427" spans="1:33" hidden="1" x14ac:dyDescent="0.25">
      <c r="A427" s="84">
        <f t="shared" si="21"/>
        <v>262</v>
      </c>
      <c r="B427" s="65" t="s">
        <v>980</v>
      </c>
      <c r="C427" s="8">
        <v>75.28</v>
      </c>
      <c r="D427" s="1" t="s">
        <v>760</v>
      </c>
      <c r="E427"/>
      <c r="G427" s="69" t="s">
        <v>388</v>
      </c>
      <c r="H427" s="65" t="s">
        <v>389</v>
      </c>
      <c r="I427" s="1" t="s">
        <v>852</v>
      </c>
      <c r="J427" s="2" t="s">
        <v>388</v>
      </c>
      <c r="K427" s="8">
        <v>0</v>
      </c>
      <c r="O427" s="68" t="s">
        <v>1373</v>
      </c>
      <c r="AG427" s="65" t="s">
        <v>1918</v>
      </c>
    </row>
    <row r="428" spans="1:33" hidden="1" x14ac:dyDescent="0.25">
      <c r="A428" s="84">
        <f t="shared" si="21"/>
        <v>263</v>
      </c>
      <c r="B428" s="65" t="s">
        <v>208</v>
      </c>
      <c r="C428" s="8">
        <v>92.66</v>
      </c>
      <c r="D428" s="1" t="s">
        <v>760</v>
      </c>
      <c r="E428"/>
      <c r="I428"/>
      <c r="J428" s="4"/>
      <c r="K428" s="5" t="s">
        <v>1373</v>
      </c>
      <c r="N428" s="65" t="s">
        <v>134</v>
      </c>
      <c r="O428" s="80" t="s">
        <v>135</v>
      </c>
      <c r="AG428" s="65" t="s">
        <v>1918</v>
      </c>
    </row>
    <row r="429" spans="1:33" hidden="1" x14ac:dyDescent="0.25">
      <c r="A429" s="84">
        <f t="shared" si="21"/>
        <v>264</v>
      </c>
      <c r="B429" s="65" t="s">
        <v>981</v>
      </c>
      <c r="C429" s="8">
        <v>141.86000000000001</v>
      </c>
      <c r="D429" s="1" t="s">
        <v>760</v>
      </c>
      <c r="E429"/>
      <c r="H429" s="65" t="s">
        <v>380</v>
      </c>
      <c r="I429"/>
      <c r="J429" s="4"/>
      <c r="K429" s="8" t="e">
        <f>SUM(K425:K427)</f>
        <v>#REF!</v>
      </c>
      <c r="O429" s="68" t="s">
        <v>1373</v>
      </c>
      <c r="AG429" s="65" t="s">
        <v>1918</v>
      </c>
    </row>
    <row r="430" spans="1:33" hidden="1" x14ac:dyDescent="0.25">
      <c r="A430" s="84">
        <f t="shared" si="21"/>
        <v>265</v>
      </c>
      <c r="B430" s="65" t="s">
        <v>136</v>
      </c>
      <c r="C430"/>
      <c r="D430" s="1" t="s">
        <v>852</v>
      </c>
      <c r="E430"/>
      <c r="I430"/>
      <c r="J430" s="4"/>
      <c r="K430" s="5" t="s">
        <v>1373</v>
      </c>
      <c r="M430" s="70">
        <v>8.1</v>
      </c>
      <c r="N430" s="65" t="s">
        <v>761</v>
      </c>
      <c r="O430" s="65" t="s">
        <v>536</v>
      </c>
      <c r="P430" s="70">
        <f>(C61)*2</f>
        <v>50</v>
      </c>
      <c r="Q430" s="65" t="s">
        <v>761</v>
      </c>
      <c r="R430" s="70">
        <f>(M430*P430)</f>
        <v>405</v>
      </c>
      <c r="AG430" s="65" t="s">
        <v>1918</v>
      </c>
    </row>
    <row r="431" spans="1:33" hidden="1" x14ac:dyDescent="0.25">
      <c r="A431" s="84">
        <f t="shared" si="21"/>
        <v>266</v>
      </c>
      <c r="B431" s="65" t="s">
        <v>975</v>
      </c>
      <c r="C431" s="8">
        <v>1.8</v>
      </c>
      <c r="D431" s="1" t="s">
        <v>760</v>
      </c>
      <c r="E431"/>
      <c r="H431" s="65" t="s">
        <v>476</v>
      </c>
      <c r="I431"/>
      <c r="J431" s="4"/>
      <c r="K431" s="8" t="e">
        <f>(K429/10)</f>
        <v>#REF!</v>
      </c>
      <c r="M431" s="70">
        <v>8.1</v>
      </c>
      <c r="N431" s="65" t="s">
        <v>761</v>
      </c>
      <c r="O431" s="65" t="s">
        <v>1835</v>
      </c>
      <c r="P431" s="70">
        <f>(C26)</f>
        <v>8.8000000000000007</v>
      </c>
      <c r="Q431" s="65" t="s">
        <v>761</v>
      </c>
      <c r="R431" s="70">
        <f>(M431*P431)</f>
        <v>71.28</v>
      </c>
      <c r="AG431" s="65" t="s">
        <v>1918</v>
      </c>
    </row>
    <row r="432" spans="1:33" hidden="1" x14ac:dyDescent="0.25">
      <c r="A432" s="84">
        <f t="shared" si="21"/>
        <v>267</v>
      </c>
      <c r="B432" s="65" t="s">
        <v>976</v>
      </c>
      <c r="C432" s="8">
        <v>2.9</v>
      </c>
      <c r="D432" s="1" t="s">
        <v>760</v>
      </c>
      <c r="E432"/>
      <c r="I432"/>
      <c r="J432" s="4"/>
      <c r="K432" s="5" t="s">
        <v>1747</v>
      </c>
      <c r="M432" s="70">
        <v>30</v>
      </c>
      <c r="N432" s="65" t="s">
        <v>1525</v>
      </c>
      <c r="O432" s="65" t="s">
        <v>1836</v>
      </c>
      <c r="P432" s="70">
        <f>(C42)</f>
        <v>1.75</v>
      </c>
      <c r="Q432" s="65" t="s">
        <v>1525</v>
      </c>
      <c r="R432" s="70">
        <f>(M432*P432)</f>
        <v>52.5</v>
      </c>
      <c r="AG432" s="65" t="s">
        <v>1918</v>
      </c>
    </row>
    <row r="433" spans="1:33" hidden="1" x14ac:dyDescent="0.25">
      <c r="A433" s="84">
        <f t="shared" si="21"/>
        <v>268</v>
      </c>
      <c r="B433" s="65" t="s">
        <v>977</v>
      </c>
      <c r="C433" s="8">
        <v>4</v>
      </c>
      <c r="D433" s="1" t="s">
        <v>760</v>
      </c>
      <c r="E433"/>
      <c r="H433" s="65" t="s">
        <v>334</v>
      </c>
      <c r="I433"/>
      <c r="J433" s="4"/>
      <c r="K433" s="8" t="e">
        <f>(K431+C19/10*F425)</f>
        <v>#REF!</v>
      </c>
      <c r="O433" s="65" t="s">
        <v>1837</v>
      </c>
      <c r="AG433" s="65" t="s">
        <v>1918</v>
      </c>
    </row>
    <row r="434" spans="1:33" hidden="1" x14ac:dyDescent="0.25">
      <c r="A434" s="84">
        <f t="shared" si="21"/>
        <v>269</v>
      </c>
      <c r="B434" s="65" t="s">
        <v>978</v>
      </c>
      <c r="C434" s="8">
        <v>6.86</v>
      </c>
      <c r="D434" s="1" t="s">
        <v>760</v>
      </c>
      <c r="E434"/>
      <c r="H434" s="65" t="s">
        <v>336</v>
      </c>
      <c r="I434"/>
      <c r="J434" s="4"/>
      <c r="K434" s="8" t="e">
        <f>(K433+C20/10*F425)</f>
        <v>#REF!</v>
      </c>
      <c r="O434" s="65" t="s">
        <v>1838</v>
      </c>
      <c r="AG434" s="65" t="s">
        <v>1918</v>
      </c>
    </row>
    <row r="435" spans="1:33" hidden="1" x14ac:dyDescent="0.25">
      <c r="A435" s="84">
        <f t="shared" si="21"/>
        <v>270</v>
      </c>
      <c r="B435" s="65" t="s">
        <v>980</v>
      </c>
      <c r="C435" s="8">
        <v>9.15</v>
      </c>
      <c r="D435" s="1" t="s">
        <v>760</v>
      </c>
      <c r="E435"/>
      <c r="H435" s="65" t="s">
        <v>1895</v>
      </c>
      <c r="I435"/>
      <c r="J435" s="4"/>
      <c r="K435" s="8" t="e">
        <f>(K434+C21/10*F425)</f>
        <v>#REF!</v>
      </c>
      <c r="O435" s="65" t="s">
        <v>1839</v>
      </c>
      <c r="AG435" s="65" t="s">
        <v>1918</v>
      </c>
    </row>
    <row r="436" spans="1:33" hidden="1" x14ac:dyDescent="0.25">
      <c r="A436" s="84">
        <f t="shared" si="21"/>
        <v>271</v>
      </c>
      <c r="B436" s="65" t="s">
        <v>208</v>
      </c>
      <c r="C436" s="8">
        <v>14.59</v>
      </c>
      <c r="D436" s="1" t="s">
        <v>760</v>
      </c>
      <c r="E436"/>
      <c r="H436" s="65" t="s">
        <v>328</v>
      </c>
      <c r="I436"/>
      <c r="J436" s="4"/>
      <c r="K436" s="8" t="e">
        <f>(K435+C21/10*F425)</f>
        <v>#REF!</v>
      </c>
      <c r="O436" s="65" t="s">
        <v>1841</v>
      </c>
      <c r="AG436" s="65" t="s">
        <v>1918</v>
      </c>
    </row>
    <row r="437" spans="1:33" hidden="1" x14ac:dyDescent="0.25">
      <c r="A437" s="84"/>
      <c r="B437" s="65"/>
      <c r="C437" s="8"/>
      <c r="D437" s="1"/>
      <c r="E437"/>
      <c r="H437" s="65" t="s">
        <v>725</v>
      </c>
      <c r="I437"/>
      <c r="J437" s="4"/>
      <c r="K437" s="8" t="e">
        <f>(K436+C22/10*F426)</f>
        <v>#REF!</v>
      </c>
      <c r="O437" s="65"/>
      <c r="AG437" s="65"/>
    </row>
    <row r="438" spans="1:33" hidden="1" x14ac:dyDescent="0.25">
      <c r="A438" s="84">
        <f>(A436+1)</f>
        <v>272</v>
      </c>
      <c r="B438" s="65" t="s">
        <v>981</v>
      </c>
      <c r="C438" s="8">
        <v>21.74</v>
      </c>
      <c r="D438" s="1" t="s">
        <v>760</v>
      </c>
      <c r="E438"/>
      <c r="H438" s="80" t="s">
        <v>1821</v>
      </c>
      <c r="I438"/>
      <c r="J438" s="4"/>
      <c r="K438"/>
      <c r="M438" s="70">
        <v>8</v>
      </c>
      <c r="N438" s="65" t="s">
        <v>669</v>
      </c>
      <c r="O438" s="65" t="s">
        <v>1822</v>
      </c>
      <c r="P438" s="70">
        <f>(C43)</f>
        <v>2.2000000000000002</v>
      </c>
      <c r="Q438" s="65" t="s">
        <v>669</v>
      </c>
      <c r="R438" s="70">
        <f>(M438*P438)</f>
        <v>17.600000000000001</v>
      </c>
      <c r="AG438" s="65" t="s">
        <v>1918</v>
      </c>
    </row>
    <row r="439" spans="1:33" hidden="1" x14ac:dyDescent="0.25">
      <c r="A439" s="84">
        <f t="shared" ref="A439:A470" si="22">(A438+1)</f>
        <v>273</v>
      </c>
      <c r="B439" s="65" t="s">
        <v>1823</v>
      </c>
      <c r="C439"/>
      <c r="D439" s="1" t="s">
        <v>852</v>
      </c>
      <c r="E439"/>
      <c r="H439" s="80" t="s">
        <v>1805</v>
      </c>
      <c r="I439"/>
      <c r="J439" s="4"/>
      <c r="K439"/>
      <c r="M439" s="70">
        <v>8</v>
      </c>
      <c r="N439" s="65" t="s">
        <v>669</v>
      </c>
      <c r="O439" s="65" t="s">
        <v>400</v>
      </c>
      <c r="P439" s="70">
        <f>(C50)</f>
        <v>3.2</v>
      </c>
      <c r="Q439" s="65" t="s">
        <v>669</v>
      </c>
      <c r="R439" s="70">
        <f>(M439*P439)</f>
        <v>25.6</v>
      </c>
      <c r="AG439" s="65" t="s">
        <v>1918</v>
      </c>
    </row>
    <row r="440" spans="1:33" hidden="1" x14ac:dyDescent="0.25">
      <c r="A440" s="84">
        <f t="shared" si="22"/>
        <v>274</v>
      </c>
      <c r="B440" s="65" t="s">
        <v>975</v>
      </c>
      <c r="C440" s="8">
        <v>8.85</v>
      </c>
      <c r="D440" s="1" t="s">
        <v>760</v>
      </c>
      <c r="E440"/>
      <c r="F440" s="86">
        <v>12</v>
      </c>
      <c r="G440" s="69" t="s">
        <v>1910</v>
      </c>
      <c r="H440" s="65" t="s">
        <v>401</v>
      </c>
      <c r="I440"/>
      <c r="J440" s="4"/>
      <c r="K440"/>
      <c r="M440" s="70">
        <v>1</v>
      </c>
      <c r="N440" s="65" t="s">
        <v>388</v>
      </c>
      <c r="O440" s="65" t="s">
        <v>1461</v>
      </c>
      <c r="P440" s="70">
        <f>(C56)</f>
        <v>12.1</v>
      </c>
      <c r="Q440" s="65" t="s">
        <v>388</v>
      </c>
      <c r="R440" s="70">
        <f>(M440*P440)</f>
        <v>12.1</v>
      </c>
      <c r="AG440" s="65" t="s">
        <v>1918</v>
      </c>
    </row>
    <row r="441" spans="1:33" hidden="1" x14ac:dyDescent="0.25">
      <c r="A441" s="84">
        <f t="shared" si="22"/>
        <v>275</v>
      </c>
      <c r="B441" s="65" t="s">
        <v>976</v>
      </c>
      <c r="C441" s="8">
        <v>14</v>
      </c>
      <c r="D441" s="1" t="s">
        <v>760</v>
      </c>
      <c r="E441"/>
      <c r="H441" s="65" t="s">
        <v>972</v>
      </c>
      <c r="I441"/>
      <c r="J441" s="4"/>
      <c r="K441"/>
      <c r="M441" s="70">
        <v>1</v>
      </c>
      <c r="N441" s="65" t="s">
        <v>388</v>
      </c>
      <c r="O441" s="65" t="s">
        <v>389</v>
      </c>
      <c r="Q441" s="65" t="s">
        <v>388</v>
      </c>
      <c r="R441" s="70">
        <v>0</v>
      </c>
      <c r="AG441" s="65" t="s">
        <v>1918</v>
      </c>
    </row>
    <row r="442" spans="1:33" hidden="1" x14ac:dyDescent="0.25">
      <c r="A442" s="84">
        <f t="shared" si="22"/>
        <v>276</v>
      </c>
      <c r="B442" s="65" t="s">
        <v>977</v>
      </c>
      <c r="C442" s="8">
        <v>20.7</v>
      </c>
      <c r="D442" s="1" t="s">
        <v>760</v>
      </c>
      <c r="E442"/>
      <c r="H442" s="68" t="s">
        <v>1373</v>
      </c>
      <c r="I442"/>
      <c r="J442" s="4"/>
      <c r="K442"/>
      <c r="R442" s="68" t="s">
        <v>1373</v>
      </c>
      <c r="AG442" s="65" t="s">
        <v>1918</v>
      </c>
    </row>
    <row r="443" spans="1:33" hidden="1" x14ac:dyDescent="0.25">
      <c r="A443" s="84">
        <f t="shared" si="22"/>
        <v>277</v>
      </c>
      <c r="B443" s="65" t="s">
        <v>978</v>
      </c>
      <c r="C443" s="8">
        <v>41.82</v>
      </c>
      <c r="D443" s="1" t="s">
        <v>760</v>
      </c>
      <c r="E443"/>
      <c r="F443" s="70">
        <v>6570</v>
      </c>
      <c r="G443" s="69" t="s">
        <v>1225</v>
      </c>
      <c r="H443" s="65" t="s">
        <v>1354</v>
      </c>
      <c r="I443" s="8" t="e">
        <f>(C77)</f>
        <v>#REF!</v>
      </c>
      <c r="J443" s="2" t="s">
        <v>1380</v>
      </c>
      <c r="K443" s="8" t="e">
        <f>(F443*I443)/1000</f>
        <v>#REF!</v>
      </c>
      <c r="O443" s="65" t="s">
        <v>1333</v>
      </c>
      <c r="R443" s="70">
        <f>SUM(R430:R441)</f>
        <v>584.08000000000004</v>
      </c>
      <c r="AG443" s="65" t="s">
        <v>287</v>
      </c>
    </row>
    <row r="444" spans="1:33" hidden="1" x14ac:dyDescent="0.25">
      <c r="A444" s="84">
        <f t="shared" si="22"/>
        <v>278</v>
      </c>
      <c r="B444" s="65" t="s">
        <v>980</v>
      </c>
      <c r="C444" s="8">
        <v>61.78</v>
      </c>
      <c r="D444" s="1" t="s">
        <v>760</v>
      </c>
      <c r="E444"/>
      <c r="F444" s="70">
        <v>1.91</v>
      </c>
      <c r="G444" s="69" t="s">
        <v>761</v>
      </c>
      <c r="H444" s="65" t="s">
        <v>1126</v>
      </c>
      <c r="I444" s="8" t="e">
        <f>(K40)</f>
        <v>#REF!</v>
      </c>
      <c r="J444" s="2" t="s">
        <v>761</v>
      </c>
      <c r="K444" s="8" t="e">
        <f>(F444*I444)</f>
        <v>#REF!</v>
      </c>
      <c r="R444" s="68" t="s">
        <v>1373</v>
      </c>
    </row>
    <row r="445" spans="1:33" hidden="1" x14ac:dyDescent="0.25">
      <c r="A445" s="84">
        <f t="shared" si="22"/>
        <v>279</v>
      </c>
      <c r="B445" s="65" t="s">
        <v>208</v>
      </c>
      <c r="C445" s="8">
        <v>97.93</v>
      </c>
      <c r="D445" s="1" t="s">
        <v>760</v>
      </c>
      <c r="E445"/>
      <c r="F445" s="70">
        <v>7</v>
      </c>
      <c r="G445" s="69" t="s">
        <v>760</v>
      </c>
      <c r="H445" s="65" t="s">
        <v>1711</v>
      </c>
      <c r="I445" s="8">
        <f>(C10)</f>
        <v>150</v>
      </c>
      <c r="J445" s="2" t="s">
        <v>760</v>
      </c>
      <c r="K445" s="8">
        <f>(F445*I445)</f>
        <v>1050</v>
      </c>
      <c r="O445" s="65" t="s">
        <v>1334</v>
      </c>
      <c r="R445" s="70">
        <f>(R443/30)</f>
        <v>19.47</v>
      </c>
    </row>
    <row r="446" spans="1:33" hidden="1" x14ac:dyDescent="0.25">
      <c r="A446" s="84">
        <f t="shared" si="22"/>
        <v>280</v>
      </c>
      <c r="B446" s="65" t="s">
        <v>981</v>
      </c>
      <c r="C446" s="8">
        <v>156.5</v>
      </c>
      <c r="D446" s="1" t="s">
        <v>760</v>
      </c>
      <c r="E446"/>
      <c r="F446" s="70">
        <v>3.6</v>
      </c>
      <c r="G446" s="69" t="s">
        <v>760</v>
      </c>
      <c r="H446" s="65" t="s">
        <v>1486</v>
      </c>
      <c r="I446" s="8">
        <f>(C11)</f>
        <v>135</v>
      </c>
      <c r="J446" s="2" t="s">
        <v>760</v>
      </c>
      <c r="K446" s="8">
        <f>(F446*I446)</f>
        <v>486</v>
      </c>
      <c r="R446" s="68" t="s">
        <v>1373</v>
      </c>
      <c r="AG446" s="65" t="s">
        <v>1918</v>
      </c>
    </row>
    <row r="447" spans="1:33" hidden="1" x14ac:dyDescent="0.25">
      <c r="A447" s="84">
        <f t="shared" si="22"/>
        <v>281</v>
      </c>
      <c r="B447" s="65" t="s">
        <v>1341</v>
      </c>
      <c r="C447"/>
      <c r="D447" s="1" t="s">
        <v>852</v>
      </c>
      <c r="E447"/>
      <c r="F447" s="70">
        <v>7.1</v>
      </c>
      <c r="G447" s="69" t="s">
        <v>760</v>
      </c>
      <c r="H447" s="65" t="s">
        <v>1625</v>
      </c>
      <c r="I447" s="8">
        <f>(C12)</f>
        <v>95</v>
      </c>
      <c r="J447" s="2" t="s">
        <v>760</v>
      </c>
      <c r="K447" s="8">
        <f>(F447*I447)</f>
        <v>674.5</v>
      </c>
      <c r="N447" s="65" t="s">
        <v>1342</v>
      </c>
      <c r="O447" s="80" t="s">
        <v>886</v>
      </c>
      <c r="AG447" s="65" t="s">
        <v>1918</v>
      </c>
    </row>
    <row r="448" spans="1:33" hidden="1" x14ac:dyDescent="0.25">
      <c r="A448" s="84">
        <f t="shared" si="22"/>
        <v>282</v>
      </c>
      <c r="B448" s="65" t="s">
        <v>975</v>
      </c>
      <c r="C448" s="8">
        <v>3.2</v>
      </c>
      <c r="D448" s="1" t="s">
        <v>760</v>
      </c>
      <c r="E448"/>
      <c r="F448" s="70">
        <v>14.1</v>
      </c>
      <c r="G448" s="69" t="s">
        <v>760</v>
      </c>
      <c r="H448" s="65" t="s">
        <v>286</v>
      </c>
      <c r="I448" s="8">
        <f>(C13)</f>
        <v>85</v>
      </c>
      <c r="J448" s="2" t="s">
        <v>760</v>
      </c>
      <c r="K448" s="8">
        <f>(F448*I448)</f>
        <v>1198.5</v>
      </c>
      <c r="O448" s="68" t="s">
        <v>1373</v>
      </c>
      <c r="AG448" s="65" t="s">
        <v>1918</v>
      </c>
    </row>
    <row r="449" spans="1:33" hidden="1" x14ac:dyDescent="0.25">
      <c r="A449" s="84">
        <f t="shared" si="22"/>
        <v>283</v>
      </c>
      <c r="B449" s="65" t="s">
        <v>976</v>
      </c>
      <c r="C449" s="8">
        <v>4.7</v>
      </c>
      <c r="D449" s="1" t="s">
        <v>760</v>
      </c>
      <c r="E449"/>
      <c r="G449" s="69" t="s">
        <v>388</v>
      </c>
      <c r="H449" s="65" t="s">
        <v>389</v>
      </c>
      <c r="I449" s="1" t="s">
        <v>852</v>
      </c>
      <c r="J449" s="2" t="s">
        <v>388</v>
      </c>
      <c r="K449" s="8">
        <v>0</v>
      </c>
      <c r="M449" s="70">
        <v>8.1</v>
      </c>
      <c r="N449" s="65" t="s">
        <v>761</v>
      </c>
      <c r="O449" s="65" t="s">
        <v>536</v>
      </c>
      <c r="P449" s="70">
        <f>(C61)*2</f>
        <v>50</v>
      </c>
      <c r="Q449" s="65" t="s">
        <v>761</v>
      </c>
      <c r="R449" s="70">
        <f>(M449*P449)</f>
        <v>405</v>
      </c>
      <c r="AG449" s="65" t="s">
        <v>1918</v>
      </c>
    </row>
    <row r="450" spans="1:33" hidden="1" x14ac:dyDescent="0.25">
      <c r="A450" s="84">
        <f t="shared" si="22"/>
        <v>284</v>
      </c>
      <c r="B450" s="65" t="s">
        <v>977</v>
      </c>
      <c r="C450" s="8">
        <v>7.65</v>
      </c>
      <c r="D450" s="1" t="s">
        <v>760</v>
      </c>
      <c r="E450"/>
      <c r="I450"/>
      <c r="J450" s="4"/>
      <c r="K450" s="5" t="s">
        <v>1373</v>
      </c>
      <c r="M450" s="70">
        <v>8.1</v>
      </c>
      <c r="N450" s="65" t="s">
        <v>761</v>
      </c>
      <c r="O450" s="65" t="s">
        <v>1835</v>
      </c>
      <c r="P450" s="70">
        <f>(C26)</f>
        <v>8.8000000000000007</v>
      </c>
      <c r="Q450" s="65" t="s">
        <v>761</v>
      </c>
      <c r="R450" s="70">
        <f>(M450*P450)</f>
        <v>71.28</v>
      </c>
      <c r="AG450" s="65" t="s">
        <v>1918</v>
      </c>
    </row>
    <row r="451" spans="1:33" hidden="1" x14ac:dyDescent="0.25">
      <c r="A451" s="84">
        <f t="shared" si="22"/>
        <v>285</v>
      </c>
      <c r="B451" s="65" t="s">
        <v>978</v>
      </c>
      <c r="C451" s="8">
        <v>30.93</v>
      </c>
      <c r="D451" s="1" t="s">
        <v>760</v>
      </c>
      <c r="E451"/>
      <c r="H451" s="65" t="s">
        <v>533</v>
      </c>
      <c r="I451"/>
      <c r="J451" s="4"/>
      <c r="K451" s="8" t="e">
        <f>SUM(K443:K449)</f>
        <v>#REF!</v>
      </c>
      <c r="M451" s="70">
        <v>30</v>
      </c>
      <c r="N451" s="65" t="s">
        <v>1525</v>
      </c>
      <c r="O451" s="65" t="s">
        <v>1836</v>
      </c>
      <c r="P451" s="70">
        <f>(C42)</f>
        <v>1.75</v>
      </c>
      <c r="Q451" s="65" t="s">
        <v>1525</v>
      </c>
      <c r="R451" s="70">
        <f>(M451*P451)</f>
        <v>52.5</v>
      </c>
      <c r="AG451" s="65" t="s">
        <v>1918</v>
      </c>
    </row>
    <row r="452" spans="1:33" hidden="1" x14ac:dyDescent="0.25">
      <c r="A452" s="84">
        <f t="shared" si="22"/>
        <v>286</v>
      </c>
      <c r="B452" s="65" t="s">
        <v>980</v>
      </c>
      <c r="C452" s="8">
        <v>39.630000000000003</v>
      </c>
      <c r="D452" s="1" t="s">
        <v>760</v>
      </c>
      <c r="E452"/>
      <c r="I452"/>
      <c r="J452" s="4"/>
      <c r="K452" s="5" t="s">
        <v>1373</v>
      </c>
      <c r="O452" s="65" t="s">
        <v>1837</v>
      </c>
      <c r="AG452" s="65" t="s">
        <v>1918</v>
      </c>
    </row>
    <row r="453" spans="1:33" hidden="1" x14ac:dyDescent="0.25">
      <c r="A453" s="84">
        <f t="shared" si="22"/>
        <v>287</v>
      </c>
      <c r="B453" s="65" t="s">
        <v>208</v>
      </c>
      <c r="C453" s="8">
        <v>70.47</v>
      </c>
      <c r="D453" s="1" t="s">
        <v>760</v>
      </c>
      <c r="E453"/>
      <c r="H453" s="65" t="s">
        <v>673</v>
      </c>
      <c r="I453"/>
      <c r="J453" s="4"/>
      <c r="K453" s="8" t="e">
        <f>(K451/10)</f>
        <v>#REF!</v>
      </c>
      <c r="O453" s="65" t="s">
        <v>1838</v>
      </c>
      <c r="AG453" s="65" t="s">
        <v>1918</v>
      </c>
    </row>
    <row r="454" spans="1:33" hidden="1" x14ac:dyDescent="0.25">
      <c r="A454" s="84">
        <f t="shared" si="22"/>
        <v>288</v>
      </c>
      <c r="B454" s="65" t="s">
        <v>981</v>
      </c>
      <c r="C454" s="8">
        <v>70.47</v>
      </c>
      <c r="D454" s="1" t="s">
        <v>760</v>
      </c>
      <c r="E454"/>
      <c r="I454"/>
      <c r="J454" s="4"/>
      <c r="K454" s="5" t="s">
        <v>1747</v>
      </c>
      <c r="O454" s="65" t="s">
        <v>1839</v>
      </c>
      <c r="AG454" s="65" t="s">
        <v>1918</v>
      </c>
    </row>
    <row r="455" spans="1:33" hidden="1" x14ac:dyDescent="0.25">
      <c r="A455" s="84">
        <f t="shared" si="22"/>
        <v>289</v>
      </c>
      <c r="B455" s="65" t="s">
        <v>1946</v>
      </c>
      <c r="C455"/>
      <c r="D455" s="1" t="s">
        <v>852</v>
      </c>
      <c r="E455"/>
      <c r="I455"/>
      <c r="J455" s="4"/>
      <c r="K455"/>
      <c r="O455" s="65" t="s">
        <v>1841</v>
      </c>
      <c r="AG455" s="65" t="s">
        <v>1918</v>
      </c>
    </row>
    <row r="456" spans="1:33" hidden="1" x14ac:dyDescent="0.25">
      <c r="A456" s="84">
        <f t="shared" si="22"/>
        <v>290</v>
      </c>
      <c r="B456" s="65" t="s">
        <v>975</v>
      </c>
      <c r="C456" s="8">
        <v>158.91999999999999</v>
      </c>
      <c r="D456" s="1" t="s">
        <v>760</v>
      </c>
      <c r="E456"/>
      <c r="G456" s="69" t="s">
        <v>1910</v>
      </c>
      <c r="H456" s="65" t="s">
        <v>131</v>
      </c>
      <c r="I456"/>
      <c r="J456" s="4"/>
      <c r="K456"/>
      <c r="M456" s="70">
        <v>8</v>
      </c>
      <c r="N456" s="65" t="s">
        <v>669</v>
      </c>
      <c r="O456" s="65" t="s">
        <v>1822</v>
      </c>
      <c r="P456" s="70">
        <f>(C44)</f>
        <v>2.2000000000000002</v>
      </c>
      <c r="Q456" s="65" t="s">
        <v>669</v>
      </c>
      <c r="R456" s="70">
        <f>(M456*P456)</f>
        <v>17.600000000000001</v>
      </c>
      <c r="AG456" s="65" t="s">
        <v>1918</v>
      </c>
    </row>
    <row r="457" spans="1:33" hidden="1" x14ac:dyDescent="0.25">
      <c r="A457" s="84">
        <f t="shared" si="22"/>
        <v>291</v>
      </c>
      <c r="B457" s="65" t="s">
        <v>976</v>
      </c>
      <c r="C457" s="8">
        <v>263.04000000000002</v>
      </c>
      <c r="D457" s="1" t="s">
        <v>760</v>
      </c>
      <c r="E457"/>
      <c r="H457" s="68" t="s">
        <v>1373</v>
      </c>
      <c r="I457"/>
      <c r="J457" s="4"/>
      <c r="K457"/>
      <c r="M457" s="70">
        <v>8</v>
      </c>
      <c r="N457" s="65" t="s">
        <v>669</v>
      </c>
      <c r="O457" s="65" t="s">
        <v>400</v>
      </c>
      <c r="P457" s="70">
        <f>(C51)</f>
        <v>3.2</v>
      </c>
      <c r="Q457" s="65" t="s">
        <v>669</v>
      </c>
      <c r="R457" s="70">
        <f>(M457*P457)</f>
        <v>25.6</v>
      </c>
      <c r="AG457" s="65" t="s">
        <v>1918</v>
      </c>
    </row>
    <row r="458" spans="1:33" hidden="1" x14ac:dyDescent="0.25">
      <c r="A458" s="84">
        <f t="shared" si="22"/>
        <v>292</v>
      </c>
      <c r="B458" s="65" t="s">
        <v>977</v>
      </c>
      <c r="C458"/>
      <c r="D458" s="1" t="s">
        <v>852</v>
      </c>
      <c r="E458"/>
      <c r="F458" s="70">
        <v>0.5</v>
      </c>
      <c r="G458" s="69" t="s">
        <v>761</v>
      </c>
      <c r="H458" s="65" t="s">
        <v>1937</v>
      </c>
      <c r="I458" s="8" t="e">
        <f>(K453)</f>
        <v>#REF!</v>
      </c>
      <c r="J458" s="2" t="s">
        <v>760</v>
      </c>
      <c r="K458" s="8" t="e">
        <f>(F458*I458)</f>
        <v>#REF!</v>
      </c>
      <c r="M458" s="70">
        <v>1</v>
      </c>
      <c r="N458" s="65" t="s">
        <v>388</v>
      </c>
      <c r="O458" s="65" t="s">
        <v>1461</v>
      </c>
      <c r="P458" s="70">
        <f>(C56)</f>
        <v>12.1</v>
      </c>
      <c r="Q458" s="65" t="s">
        <v>388</v>
      </c>
      <c r="R458" s="70">
        <f>(M458*P458)</f>
        <v>12.1</v>
      </c>
      <c r="AG458" s="65" t="s">
        <v>1918</v>
      </c>
    </row>
    <row r="459" spans="1:33" hidden="1" x14ac:dyDescent="0.25">
      <c r="A459" s="84">
        <f t="shared" si="22"/>
        <v>293</v>
      </c>
      <c r="B459" s="65" t="s">
        <v>1026</v>
      </c>
      <c r="C459" s="8">
        <v>1.2</v>
      </c>
      <c r="D459" s="1" t="s">
        <v>760</v>
      </c>
      <c r="E459"/>
      <c r="F459" s="70">
        <v>1</v>
      </c>
      <c r="G459" s="69" t="s">
        <v>669</v>
      </c>
      <c r="H459" s="65" t="s">
        <v>1711</v>
      </c>
      <c r="I459" s="8">
        <f>(C10)</f>
        <v>150</v>
      </c>
      <c r="J459" s="2" t="s">
        <v>760</v>
      </c>
      <c r="K459" s="8">
        <f>(F459*I459)</f>
        <v>150</v>
      </c>
      <c r="M459" s="70">
        <v>1</v>
      </c>
      <c r="N459" s="65" t="s">
        <v>388</v>
      </c>
      <c r="O459" s="65" t="s">
        <v>389</v>
      </c>
      <c r="Q459" s="65" t="s">
        <v>388</v>
      </c>
      <c r="R459" s="70">
        <v>0</v>
      </c>
      <c r="AG459" s="65" t="s">
        <v>1918</v>
      </c>
    </row>
    <row r="460" spans="1:33" hidden="1" x14ac:dyDescent="0.25">
      <c r="A460" s="84">
        <f t="shared" si="22"/>
        <v>294</v>
      </c>
      <c r="B460" s="65" t="s">
        <v>945</v>
      </c>
      <c r="C460" s="8">
        <v>0.85</v>
      </c>
      <c r="D460" s="1" t="s">
        <v>760</v>
      </c>
      <c r="E460"/>
      <c r="G460" s="69" t="s">
        <v>388</v>
      </c>
      <c r="H460" s="65" t="s">
        <v>389</v>
      </c>
      <c r="I460" s="1" t="s">
        <v>852</v>
      </c>
      <c r="J460" s="2" t="s">
        <v>388</v>
      </c>
      <c r="K460" s="8">
        <v>0</v>
      </c>
      <c r="R460" s="68" t="s">
        <v>1373</v>
      </c>
      <c r="AG460" s="65" t="s">
        <v>1918</v>
      </c>
    </row>
    <row r="461" spans="1:33" hidden="1" x14ac:dyDescent="0.25">
      <c r="A461" s="84">
        <f t="shared" si="22"/>
        <v>295</v>
      </c>
      <c r="B461" s="65" t="s">
        <v>946</v>
      </c>
      <c r="C461" s="8">
        <v>350</v>
      </c>
      <c r="D461" s="8">
        <v>375</v>
      </c>
      <c r="E461"/>
      <c r="I461"/>
      <c r="J461" s="4"/>
      <c r="K461" s="5" t="s">
        <v>1373</v>
      </c>
      <c r="O461" s="65" t="s">
        <v>1333</v>
      </c>
      <c r="R461" s="70">
        <f>SUM(R449:R459)</f>
        <v>584.08000000000004</v>
      </c>
      <c r="AG461" s="65" t="s">
        <v>1918</v>
      </c>
    </row>
    <row r="462" spans="1:33" hidden="1" x14ac:dyDescent="0.25">
      <c r="A462" s="84">
        <f t="shared" si="22"/>
        <v>296</v>
      </c>
      <c r="B462" s="65" t="s">
        <v>1782</v>
      </c>
      <c r="C462" s="8">
        <v>400</v>
      </c>
      <c r="D462" s="8">
        <v>425</v>
      </c>
      <c r="E462"/>
      <c r="H462" s="65" t="s">
        <v>380</v>
      </c>
      <c r="I462"/>
      <c r="J462" s="4"/>
      <c r="K462" s="8" t="e">
        <f>SUM(K458:K460)</f>
        <v>#REF!</v>
      </c>
      <c r="R462" s="68" t="s">
        <v>1373</v>
      </c>
      <c r="AG462" s="65" t="s">
        <v>1918</v>
      </c>
    </row>
    <row r="463" spans="1:33" hidden="1" x14ac:dyDescent="0.25">
      <c r="A463" s="84">
        <f t="shared" si="22"/>
        <v>297</v>
      </c>
      <c r="B463" s="65" t="s">
        <v>926</v>
      </c>
      <c r="C463" s="8">
        <v>450</v>
      </c>
      <c r="D463" s="8">
        <v>500</v>
      </c>
      <c r="E463"/>
      <c r="I463"/>
      <c r="J463" s="4"/>
      <c r="K463" s="5" t="s">
        <v>1373</v>
      </c>
      <c r="O463" s="65" t="s">
        <v>1334</v>
      </c>
      <c r="R463" s="70">
        <f>(R461/30)</f>
        <v>19.47</v>
      </c>
      <c r="AG463" s="65" t="s">
        <v>1918</v>
      </c>
    </row>
    <row r="464" spans="1:33" hidden="1" x14ac:dyDescent="0.25">
      <c r="A464" s="84">
        <f t="shared" si="22"/>
        <v>298</v>
      </c>
      <c r="B464" s="65" t="s">
        <v>1664</v>
      </c>
      <c r="C464" s="8">
        <v>77.819999999999993</v>
      </c>
      <c r="D464" s="1" t="s">
        <v>760</v>
      </c>
      <c r="E464"/>
      <c r="H464" s="65" t="s">
        <v>476</v>
      </c>
      <c r="I464"/>
      <c r="J464" s="4"/>
      <c r="K464" s="8" t="e">
        <f>(K462/10)</f>
        <v>#REF!</v>
      </c>
      <c r="R464" s="68" t="s">
        <v>1373</v>
      </c>
      <c r="AG464" s="65" t="s">
        <v>1918</v>
      </c>
    </row>
    <row r="465" spans="1:33" hidden="1" x14ac:dyDescent="0.25">
      <c r="A465" s="84">
        <f t="shared" si="22"/>
        <v>299</v>
      </c>
      <c r="B465" s="65" t="s">
        <v>1665</v>
      </c>
      <c r="C465" s="8">
        <v>99.74</v>
      </c>
      <c r="D465" s="1" t="s">
        <v>760</v>
      </c>
      <c r="E465"/>
      <c r="I465"/>
      <c r="J465" s="4"/>
      <c r="K465" s="5" t="s">
        <v>1747</v>
      </c>
      <c r="N465" s="65" t="s">
        <v>1666</v>
      </c>
      <c r="O465" s="80" t="s">
        <v>1667</v>
      </c>
      <c r="AG465" s="65" t="s">
        <v>1918</v>
      </c>
    </row>
    <row r="466" spans="1:33" hidden="1" x14ac:dyDescent="0.25">
      <c r="A466" s="84">
        <f t="shared" si="22"/>
        <v>300</v>
      </c>
      <c r="B466" s="65" t="s">
        <v>977</v>
      </c>
      <c r="C466" s="8">
        <v>165</v>
      </c>
      <c r="D466" s="1" t="s">
        <v>760</v>
      </c>
      <c r="E466"/>
      <c r="H466" s="65" t="s">
        <v>334</v>
      </c>
      <c r="I466"/>
      <c r="J466" s="4"/>
      <c r="K466" s="8" t="e">
        <f>(K464+C19/10*F458)</f>
        <v>#REF!</v>
      </c>
      <c r="O466" s="68" t="s">
        <v>1373</v>
      </c>
      <c r="AG466" s="65" t="s">
        <v>1918</v>
      </c>
    </row>
    <row r="467" spans="1:33" hidden="1" x14ac:dyDescent="0.25">
      <c r="A467" s="84">
        <f t="shared" si="22"/>
        <v>301</v>
      </c>
      <c r="B467" s="65" t="s">
        <v>978</v>
      </c>
      <c r="C467" s="8">
        <v>258</v>
      </c>
      <c r="D467" s="1" t="s">
        <v>760</v>
      </c>
      <c r="E467"/>
      <c r="H467" s="65" t="s">
        <v>336</v>
      </c>
      <c r="I467"/>
      <c r="J467" s="4"/>
      <c r="K467" s="8" t="e">
        <f>(K466+C20/10*F458)</f>
        <v>#REF!</v>
      </c>
      <c r="M467" s="70">
        <v>8.1</v>
      </c>
      <c r="N467" s="65" t="s">
        <v>761</v>
      </c>
      <c r="O467" s="65" t="s">
        <v>536</v>
      </c>
      <c r="P467" s="70">
        <f>(C61)*2</f>
        <v>50</v>
      </c>
      <c r="Q467" s="65" t="s">
        <v>761</v>
      </c>
      <c r="R467" s="70">
        <f>(M467*P467)</f>
        <v>405</v>
      </c>
      <c r="AG467" s="65" t="s">
        <v>1918</v>
      </c>
    </row>
    <row r="468" spans="1:33" hidden="1" x14ac:dyDescent="0.25">
      <c r="A468" s="84">
        <f t="shared" si="22"/>
        <v>302</v>
      </c>
      <c r="B468" s="65" t="s">
        <v>980</v>
      </c>
      <c r="C468" s="8">
        <v>298</v>
      </c>
      <c r="D468" s="1" t="s">
        <v>760</v>
      </c>
      <c r="E468"/>
      <c r="H468" s="65" t="s">
        <v>1895</v>
      </c>
      <c r="I468"/>
      <c r="J468" s="4"/>
      <c r="K468" s="8" t="e">
        <f>(K467+C21/10*F458)</f>
        <v>#REF!</v>
      </c>
      <c r="M468" s="70">
        <v>8.1</v>
      </c>
      <c r="N468" s="65" t="s">
        <v>761</v>
      </c>
      <c r="O468" s="65" t="s">
        <v>1835</v>
      </c>
      <c r="P468" s="70">
        <f>(C26)</f>
        <v>8.8000000000000007</v>
      </c>
      <c r="Q468" s="65" t="s">
        <v>761</v>
      </c>
      <c r="R468" s="70">
        <f>(M468*P468)</f>
        <v>71.28</v>
      </c>
      <c r="AG468" s="65" t="s">
        <v>1918</v>
      </c>
    </row>
    <row r="469" spans="1:33" hidden="1" x14ac:dyDescent="0.25">
      <c r="A469" s="84">
        <f t="shared" si="22"/>
        <v>303</v>
      </c>
      <c r="B469" s="65" t="s">
        <v>208</v>
      </c>
      <c r="C469" s="8">
        <v>398</v>
      </c>
      <c r="D469" s="1" t="s">
        <v>760</v>
      </c>
      <c r="E469"/>
      <c r="H469" s="65" t="s">
        <v>328</v>
      </c>
      <c r="I469"/>
      <c r="J469" s="4"/>
      <c r="K469" s="8" t="e">
        <f>(K468+C21/10*F458)</f>
        <v>#REF!</v>
      </c>
      <c r="M469" s="70">
        <v>30</v>
      </c>
      <c r="N469" s="65" t="s">
        <v>1525</v>
      </c>
      <c r="O469" s="65" t="s">
        <v>1836</v>
      </c>
      <c r="P469" s="70">
        <f>(C42)</f>
        <v>1.75</v>
      </c>
      <c r="Q469" s="65" t="s">
        <v>1525</v>
      </c>
      <c r="R469" s="70">
        <f>(M469*P469)</f>
        <v>52.5</v>
      </c>
      <c r="AG469" s="65" t="s">
        <v>1918</v>
      </c>
    </row>
    <row r="470" spans="1:33" hidden="1" x14ac:dyDescent="0.25">
      <c r="A470" s="84">
        <f t="shared" si="22"/>
        <v>304</v>
      </c>
      <c r="B470" s="65" t="s">
        <v>981</v>
      </c>
      <c r="C470"/>
      <c r="D470" s="1" t="s">
        <v>760</v>
      </c>
      <c r="E470"/>
      <c r="H470" s="65" t="s">
        <v>1321</v>
      </c>
      <c r="I470"/>
      <c r="J470" s="4"/>
      <c r="K470" s="8" t="e">
        <f>(K469+C22/10*F459)</f>
        <v>#REF!</v>
      </c>
      <c r="O470" s="65" t="s">
        <v>1837</v>
      </c>
      <c r="AG470" s="65" t="s">
        <v>1918</v>
      </c>
    </row>
    <row r="471" spans="1:33" hidden="1" x14ac:dyDescent="0.25">
      <c r="A471" s="84">
        <f t="shared" ref="A471:A489" si="23">(A470+1)</f>
        <v>305</v>
      </c>
      <c r="B471" s="65" t="s">
        <v>2541</v>
      </c>
      <c r="C471"/>
      <c r="D471" s="1" t="s">
        <v>760</v>
      </c>
      <c r="E471"/>
      <c r="F471" s="80" t="s">
        <v>1668</v>
      </c>
      <c r="G471" s="69" t="s">
        <v>1910</v>
      </c>
      <c r="H471" s="65" t="s">
        <v>1669</v>
      </c>
      <c r="I471"/>
      <c r="J471" s="4"/>
      <c r="K471"/>
      <c r="O471" s="65" t="s">
        <v>1838</v>
      </c>
      <c r="AG471" s="65" t="s">
        <v>1918</v>
      </c>
    </row>
    <row r="472" spans="1:33" hidden="1" x14ac:dyDescent="0.25">
      <c r="A472" s="84">
        <f t="shared" si="23"/>
        <v>306</v>
      </c>
      <c r="B472" s="65" t="s">
        <v>975</v>
      </c>
      <c r="C472" s="8">
        <v>130</v>
      </c>
      <c r="D472" s="1" t="s">
        <v>760</v>
      </c>
      <c r="E472"/>
      <c r="H472" s="65" t="s">
        <v>1897</v>
      </c>
      <c r="I472"/>
      <c r="J472" s="4"/>
      <c r="K472"/>
      <c r="O472" s="65" t="s">
        <v>1839</v>
      </c>
      <c r="AG472" s="65" t="s">
        <v>1918</v>
      </c>
    </row>
    <row r="473" spans="1:33" hidden="1" x14ac:dyDescent="0.25">
      <c r="A473" s="84">
        <f t="shared" si="23"/>
        <v>307</v>
      </c>
      <c r="B473" s="65" t="s">
        <v>976</v>
      </c>
      <c r="C473" s="8">
        <v>178</v>
      </c>
      <c r="D473" s="1" t="s">
        <v>760</v>
      </c>
      <c r="E473"/>
      <c r="H473" s="68" t="s">
        <v>1373</v>
      </c>
      <c r="I473"/>
      <c r="J473" s="4"/>
      <c r="K473"/>
      <c r="O473" s="65" t="s">
        <v>1841</v>
      </c>
      <c r="AG473" s="65" t="s">
        <v>1918</v>
      </c>
    </row>
    <row r="474" spans="1:33" hidden="1" x14ac:dyDescent="0.25">
      <c r="A474" s="84">
        <f t="shared" si="23"/>
        <v>308</v>
      </c>
      <c r="B474" s="65" t="s">
        <v>977</v>
      </c>
      <c r="C474" s="8">
        <v>279</v>
      </c>
      <c r="D474" s="1" t="s">
        <v>760</v>
      </c>
      <c r="E474"/>
      <c r="F474" s="70">
        <v>1</v>
      </c>
      <c r="G474" s="69" t="s">
        <v>761</v>
      </c>
      <c r="H474" s="65" t="s">
        <v>1898</v>
      </c>
      <c r="I474" s="8">
        <f>(C26)</f>
        <v>8.8000000000000007</v>
      </c>
      <c r="J474" s="2" t="s">
        <v>761</v>
      </c>
      <c r="K474" s="8">
        <f>(F474*I474)</f>
        <v>8.8000000000000007</v>
      </c>
      <c r="M474" s="70">
        <v>8</v>
      </c>
      <c r="N474" s="65" t="s">
        <v>669</v>
      </c>
      <c r="O474" s="65" t="s">
        <v>1822</v>
      </c>
      <c r="P474" s="70">
        <f>(C45)</f>
        <v>2.7</v>
      </c>
      <c r="Q474" s="65" t="s">
        <v>669</v>
      </c>
      <c r="R474" s="70">
        <f>(M474*P474)</f>
        <v>21.6</v>
      </c>
      <c r="AG474" s="65" t="s">
        <v>1918</v>
      </c>
    </row>
    <row r="475" spans="1:33" hidden="1" x14ac:dyDescent="0.25">
      <c r="A475" s="84">
        <f t="shared" si="23"/>
        <v>309</v>
      </c>
      <c r="B475" s="65" t="s">
        <v>978</v>
      </c>
      <c r="C475" s="8">
        <v>394</v>
      </c>
      <c r="D475" s="1" t="s">
        <v>760</v>
      </c>
      <c r="E475"/>
      <c r="I475"/>
      <c r="J475" s="4"/>
      <c r="K475" s="5" t="s">
        <v>1747</v>
      </c>
      <c r="M475" s="70">
        <v>8</v>
      </c>
      <c r="N475" s="65" t="s">
        <v>669</v>
      </c>
      <c r="O475" s="65" t="s">
        <v>400</v>
      </c>
      <c r="P475" s="70">
        <f>(C52)</f>
        <v>6.4</v>
      </c>
      <c r="Q475" s="65" t="s">
        <v>669</v>
      </c>
      <c r="R475" s="70">
        <f>(M475*P475)</f>
        <v>51.2</v>
      </c>
      <c r="AG475" s="65" t="s">
        <v>1918</v>
      </c>
    </row>
    <row r="476" spans="1:33" hidden="1" x14ac:dyDescent="0.25">
      <c r="A476" s="84">
        <f t="shared" si="23"/>
        <v>310</v>
      </c>
      <c r="B476" s="65" t="s">
        <v>980</v>
      </c>
      <c r="C476" s="8">
        <v>508</v>
      </c>
      <c r="D476" s="1" t="s">
        <v>760</v>
      </c>
      <c r="E476"/>
      <c r="F476" s="90">
        <v>7.3</v>
      </c>
      <c r="G476" s="69" t="s">
        <v>1910</v>
      </c>
      <c r="H476" s="65" t="s">
        <v>1899</v>
      </c>
      <c r="I476"/>
      <c r="J476" s="4"/>
      <c r="K476"/>
      <c r="M476" s="70">
        <v>1</v>
      </c>
      <c r="N476" s="65" t="s">
        <v>388</v>
      </c>
      <c r="O476" s="65" t="s">
        <v>1461</v>
      </c>
      <c r="P476" s="70">
        <f>(C56)</f>
        <v>12.1</v>
      </c>
      <c r="Q476" s="65" t="s">
        <v>388</v>
      </c>
      <c r="R476" s="70">
        <f>(M476*P476)</f>
        <v>12.1</v>
      </c>
      <c r="AG476" s="65" t="s">
        <v>1918</v>
      </c>
    </row>
    <row r="477" spans="1:33" hidden="1" x14ac:dyDescent="0.25">
      <c r="A477" s="84">
        <f t="shared" si="23"/>
        <v>311</v>
      </c>
      <c r="B477" s="65" t="s">
        <v>208</v>
      </c>
      <c r="C477" s="8">
        <v>709</v>
      </c>
      <c r="D477" s="1" t="s">
        <v>760</v>
      </c>
      <c r="E477"/>
      <c r="F477" s="65" t="s">
        <v>852</v>
      </c>
      <c r="H477" s="65" t="s">
        <v>844</v>
      </c>
      <c r="I477"/>
      <c r="J477" s="4"/>
      <c r="K477"/>
      <c r="M477" s="70">
        <v>1</v>
      </c>
      <c r="N477" s="65" t="s">
        <v>388</v>
      </c>
      <c r="O477" s="65" t="s">
        <v>389</v>
      </c>
      <c r="Q477" s="65" t="s">
        <v>388</v>
      </c>
      <c r="R477" s="70">
        <v>0</v>
      </c>
      <c r="AG477" s="65" t="s">
        <v>1918</v>
      </c>
    </row>
    <row r="478" spans="1:33" hidden="1" x14ac:dyDescent="0.25">
      <c r="A478" s="84">
        <f t="shared" si="23"/>
        <v>312</v>
      </c>
      <c r="B478" s="65" t="s">
        <v>981</v>
      </c>
      <c r="C478"/>
      <c r="D478" s="1" t="s">
        <v>760</v>
      </c>
      <c r="E478"/>
      <c r="F478" s="65" t="s">
        <v>852</v>
      </c>
      <c r="H478" s="68" t="s">
        <v>1373</v>
      </c>
      <c r="I478"/>
      <c r="J478" s="4"/>
      <c r="K478"/>
      <c r="R478" s="68" t="s">
        <v>1373</v>
      </c>
      <c r="AG478" s="65" t="s">
        <v>1918</v>
      </c>
    </row>
    <row r="479" spans="1:33" hidden="1" x14ac:dyDescent="0.25">
      <c r="A479" s="84">
        <f t="shared" si="23"/>
        <v>313</v>
      </c>
      <c r="B479" s="65" t="s">
        <v>2542</v>
      </c>
      <c r="C479"/>
      <c r="D479" s="1" t="s">
        <v>760</v>
      </c>
      <c r="E479"/>
      <c r="F479" s="70">
        <v>0.13</v>
      </c>
      <c r="G479" s="69" t="s">
        <v>761</v>
      </c>
      <c r="H479" s="65" t="s">
        <v>1126</v>
      </c>
      <c r="I479" s="8" t="e">
        <f>(K40)</f>
        <v>#REF!</v>
      </c>
      <c r="J479" s="2" t="s">
        <v>761</v>
      </c>
      <c r="K479" s="8" t="e">
        <f t="shared" ref="K479:K484" si="24">(F479*I479)</f>
        <v>#REF!</v>
      </c>
      <c r="O479" s="65" t="s">
        <v>1333</v>
      </c>
      <c r="R479" s="70">
        <f>SUM(R467:R477)</f>
        <v>613.67999999999995</v>
      </c>
      <c r="AG479" s="65" t="s">
        <v>1918</v>
      </c>
    </row>
    <row r="480" spans="1:33" hidden="1" x14ac:dyDescent="0.25">
      <c r="A480" s="84">
        <f t="shared" si="23"/>
        <v>314</v>
      </c>
      <c r="B480" s="65" t="s">
        <v>975</v>
      </c>
      <c r="C480" s="8">
        <v>77</v>
      </c>
      <c r="D480" s="1" t="s">
        <v>760</v>
      </c>
      <c r="E480"/>
      <c r="F480" s="70">
        <v>0.7</v>
      </c>
      <c r="G480" s="69" t="s">
        <v>669</v>
      </c>
      <c r="H480" s="65" t="s">
        <v>1711</v>
      </c>
      <c r="I480" s="8">
        <f>(C10)</f>
        <v>150</v>
      </c>
      <c r="J480" s="2" t="s">
        <v>669</v>
      </c>
      <c r="K480" s="8">
        <f t="shared" si="24"/>
        <v>105</v>
      </c>
      <c r="R480" s="68" t="s">
        <v>1373</v>
      </c>
      <c r="AG480" s="65" t="s">
        <v>1918</v>
      </c>
    </row>
    <row r="481" spans="1:33" hidden="1" x14ac:dyDescent="0.25">
      <c r="A481" s="84">
        <f t="shared" si="23"/>
        <v>315</v>
      </c>
      <c r="B481" s="65" t="s">
        <v>976</v>
      </c>
      <c r="C481" s="8">
        <v>119</v>
      </c>
      <c r="D481" s="1" t="s">
        <v>760</v>
      </c>
      <c r="E481"/>
      <c r="F481" s="70">
        <v>0.7</v>
      </c>
      <c r="G481" s="69" t="s">
        <v>669</v>
      </c>
      <c r="H481" s="65" t="s">
        <v>1486</v>
      </c>
      <c r="I481" s="8">
        <f>(C11)</f>
        <v>135</v>
      </c>
      <c r="J481" s="2" t="s">
        <v>669</v>
      </c>
      <c r="K481" s="8">
        <f t="shared" si="24"/>
        <v>94.5</v>
      </c>
      <c r="O481" s="65" t="s">
        <v>1334</v>
      </c>
      <c r="R481" s="70">
        <f>(R479/30)</f>
        <v>20.46</v>
      </c>
      <c r="AG481" s="65" t="s">
        <v>1918</v>
      </c>
    </row>
    <row r="482" spans="1:33" hidden="1" x14ac:dyDescent="0.25">
      <c r="A482" s="84">
        <f t="shared" si="23"/>
        <v>316</v>
      </c>
      <c r="B482" s="65" t="s">
        <v>977</v>
      </c>
      <c r="C482" s="8">
        <v>175</v>
      </c>
      <c r="D482" s="1" t="s">
        <v>760</v>
      </c>
      <c r="E482"/>
      <c r="F482" s="70">
        <v>1.5</v>
      </c>
      <c r="G482" s="69" t="s">
        <v>669</v>
      </c>
      <c r="H482" s="65" t="s">
        <v>1625</v>
      </c>
      <c r="I482" s="8">
        <f>(C12)</f>
        <v>95</v>
      </c>
      <c r="J482" s="2" t="s">
        <v>669</v>
      </c>
      <c r="K482" s="8">
        <f t="shared" si="24"/>
        <v>142.5</v>
      </c>
      <c r="R482" s="68" t="s">
        <v>1373</v>
      </c>
      <c r="AG482" s="65" t="s">
        <v>1918</v>
      </c>
    </row>
    <row r="483" spans="1:33" hidden="1" x14ac:dyDescent="0.25">
      <c r="A483" s="84">
        <f t="shared" si="23"/>
        <v>317</v>
      </c>
      <c r="B483" s="65" t="s">
        <v>978</v>
      </c>
      <c r="C483" s="8">
        <v>277</v>
      </c>
      <c r="D483" s="1" t="s">
        <v>760</v>
      </c>
      <c r="E483"/>
      <c r="F483" s="70">
        <v>0.5</v>
      </c>
      <c r="G483" s="69" t="s">
        <v>669</v>
      </c>
      <c r="H483" s="65" t="s">
        <v>286</v>
      </c>
      <c r="I483" s="8">
        <f>(C13)</f>
        <v>85</v>
      </c>
      <c r="J483" s="2" t="s">
        <v>669</v>
      </c>
      <c r="K483" s="8">
        <f t="shared" si="24"/>
        <v>42.5</v>
      </c>
      <c r="M483" s="65" t="s">
        <v>852</v>
      </c>
      <c r="AG483" s="65" t="s">
        <v>1918</v>
      </c>
    </row>
    <row r="484" spans="1:33" hidden="1" x14ac:dyDescent="0.25">
      <c r="A484" s="84">
        <f t="shared" si="23"/>
        <v>318</v>
      </c>
      <c r="B484" s="65" t="s">
        <v>980</v>
      </c>
      <c r="C484" s="8">
        <v>353</v>
      </c>
      <c r="D484" s="1" t="s">
        <v>760</v>
      </c>
      <c r="E484"/>
      <c r="F484" s="70">
        <v>0.94</v>
      </c>
      <c r="G484" s="69" t="s">
        <v>1427</v>
      </c>
      <c r="H484" s="65" t="s">
        <v>801</v>
      </c>
      <c r="I484" s="8">
        <f>C631</f>
        <v>30</v>
      </c>
      <c r="J484" s="2" t="s">
        <v>1427</v>
      </c>
      <c r="K484" s="8">
        <f t="shared" si="24"/>
        <v>28.2</v>
      </c>
      <c r="N484" s="65" t="s">
        <v>1910</v>
      </c>
      <c r="O484" s="65" t="s">
        <v>1739</v>
      </c>
      <c r="AG484" s="65" t="s">
        <v>1918</v>
      </c>
    </row>
    <row r="485" spans="1:33" hidden="1" x14ac:dyDescent="0.25">
      <c r="A485" s="84">
        <f t="shared" si="23"/>
        <v>319</v>
      </c>
      <c r="B485" s="65" t="s">
        <v>208</v>
      </c>
      <c r="C485" s="8">
        <v>584</v>
      </c>
      <c r="D485" s="1" t="s">
        <v>760</v>
      </c>
      <c r="E485"/>
      <c r="H485" s="65" t="s">
        <v>389</v>
      </c>
      <c r="I485" s="1" t="s">
        <v>852</v>
      </c>
      <c r="J485" s="2" t="s">
        <v>388</v>
      </c>
      <c r="K485" s="8">
        <v>0</v>
      </c>
      <c r="O485" s="65" t="s">
        <v>1740</v>
      </c>
      <c r="AG485" s="65" t="s">
        <v>1918</v>
      </c>
    </row>
    <row r="486" spans="1:33" hidden="1" x14ac:dyDescent="0.25">
      <c r="A486" s="84">
        <f t="shared" si="23"/>
        <v>320</v>
      </c>
      <c r="B486" s="65" t="s">
        <v>981</v>
      </c>
      <c r="C486"/>
      <c r="D486" s="1" t="s">
        <v>760</v>
      </c>
      <c r="E486"/>
      <c r="I486"/>
      <c r="J486" s="4"/>
      <c r="K486" s="5" t="s">
        <v>1373</v>
      </c>
      <c r="O486" s="65" t="s">
        <v>831</v>
      </c>
      <c r="AG486" s="65" t="s">
        <v>1918</v>
      </c>
    </row>
    <row r="487" spans="1:33" hidden="1" x14ac:dyDescent="0.25">
      <c r="A487" s="84">
        <f t="shared" si="23"/>
        <v>321</v>
      </c>
      <c r="B487" s="65" t="s">
        <v>832</v>
      </c>
      <c r="C487"/>
      <c r="D487" s="1" t="s">
        <v>760</v>
      </c>
      <c r="E487"/>
      <c r="H487" s="65" t="s">
        <v>533</v>
      </c>
      <c r="I487"/>
      <c r="J487" s="4"/>
      <c r="K487" s="8" t="e">
        <f>SUM(K478:K485)</f>
        <v>#REF!</v>
      </c>
      <c r="O487" s="68" t="s">
        <v>1373</v>
      </c>
      <c r="AG487" s="65" t="s">
        <v>1918</v>
      </c>
    </row>
    <row r="488" spans="1:33" hidden="1" x14ac:dyDescent="0.25">
      <c r="A488" s="84">
        <f t="shared" si="23"/>
        <v>322</v>
      </c>
      <c r="B488" s="65" t="s">
        <v>833</v>
      </c>
      <c r="C488" s="8">
        <v>8.75</v>
      </c>
      <c r="D488" s="1" t="s">
        <v>760</v>
      </c>
      <c r="E488"/>
      <c r="I488"/>
      <c r="J488" s="4"/>
      <c r="K488" s="5" t="s">
        <v>1373</v>
      </c>
      <c r="N488" s="65" t="s">
        <v>134</v>
      </c>
      <c r="O488" s="80" t="s">
        <v>834</v>
      </c>
      <c r="AG488" s="65" t="s">
        <v>1918</v>
      </c>
    </row>
    <row r="489" spans="1:33" hidden="1" x14ac:dyDescent="0.25">
      <c r="A489" s="84">
        <f t="shared" si="23"/>
        <v>323</v>
      </c>
      <c r="B489" s="65" t="s">
        <v>649</v>
      </c>
      <c r="C489" s="8">
        <v>11.5</v>
      </c>
      <c r="D489" s="1" t="s">
        <v>760</v>
      </c>
      <c r="E489"/>
      <c r="H489" s="65" t="s">
        <v>673</v>
      </c>
      <c r="I489"/>
      <c r="J489" s="4"/>
      <c r="K489" s="8" t="e">
        <f>(K487/10)</f>
        <v>#REF!</v>
      </c>
      <c r="O489" s="68" t="s">
        <v>1373</v>
      </c>
      <c r="AG489" s="65" t="s">
        <v>1918</v>
      </c>
    </row>
    <row r="490" spans="1:33" hidden="1" x14ac:dyDescent="0.25">
      <c r="C490"/>
      <c r="D490"/>
      <c r="E490"/>
      <c r="F490" s="65" t="s">
        <v>852</v>
      </c>
      <c r="I490"/>
      <c r="J490" s="4"/>
      <c r="K490"/>
    </row>
    <row r="491" spans="1:33" hidden="1" x14ac:dyDescent="0.25">
      <c r="A491" s="84">
        <f>(A489+1)</f>
        <v>324</v>
      </c>
      <c r="B491" s="65" t="s">
        <v>1444</v>
      </c>
      <c r="C491" s="8">
        <v>11.5</v>
      </c>
      <c r="D491" s="1" t="s">
        <v>760</v>
      </c>
      <c r="E491"/>
      <c r="I491"/>
      <c r="J491" s="4"/>
      <c r="K491" s="5" t="s">
        <v>1747</v>
      </c>
      <c r="M491" s="70">
        <v>30</v>
      </c>
      <c r="N491" s="65" t="s">
        <v>1525</v>
      </c>
      <c r="O491" s="65" t="s">
        <v>1445</v>
      </c>
      <c r="P491" s="70">
        <f>(C42)</f>
        <v>1.75</v>
      </c>
      <c r="Q491" s="65" t="s">
        <v>1525</v>
      </c>
      <c r="R491" s="70">
        <f>(M491*P491)</f>
        <v>52.5</v>
      </c>
      <c r="AG491" s="65" t="s">
        <v>1918</v>
      </c>
    </row>
    <row r="492" spans="1:33" hidden="1" x14ac:dyDescent="0.25">
      <c r="A492" s="84">
        <f t="shared" ref="A492:A523" si="25">(A491+1)</f>
        <v>325</v>
      </c>
      <c r="B492" s="65" t="s">
        <v>1446</v>
      </c>
      <c r="C492" s="8">
        <v>56.74</v>
      </c>
      <c r="D492" s="1" t="s">
        <v>760</v>
      </c>
      <c r="E492"/>
      <c r="F492" s="80"/>
      <c r="G492" s="69" t="s">
        <v>1910</v>
      </c>
      <c r="H492" s="65" t="s">
        <v>1447</v>
      </c>
      <c r="I492"/>
      <c r="J492" s="4"/>
      <c r="K492"/>
      <c r="M492" s="65" t="s">
        <v>852</v>
      </c>
      <c r="O492" s="65" t="s">
        <v>1448</v>
      </c>
      <c r="P492" s="65" t="s">
        <v>852</v>
      </c>
      <c r="R492" s="65" t="s">
        <v>852</v>
      </c>
      <c r="AG492" s="65" t="s">
        <v>1918</v>
      </c>
    </row>
    <row r="493" spans="1:33" hidden="1" x14ac:dyDescent="0.25">
      <c r="A493" s="84">
        <f t="shared" si="25"/>
        <v>326</v>
      </c>
      <c r="B493" s="65" t="s">
        <v>1449</v>
      </c>
      <c r="C493" s="8">
        <v>56.74</v>
      </c>
      <c r="D493" s="1" t="s">
        <v>760</v>
      </c>
      <c r="E493"/>
      <c r="H493" s="65" t="s">
        <v>1928</v>
      </c>
      <c r="I493"/>
      <c r="J493" s="4"/>
      <c r="K493"/>
      <c r="M493" s="70">
        <v>8</v>
      </c>
      <c r="N493" s="65" t="s">
        <v>760</v>
      </c>
      <c r="O493" s="65" t="s">
        <v>1822</v>
      </c>
      <c r="P493" s="70">
        <f>(C43)</f>
        <v>2.2000000000000002</v>
      </c>
      <c r="Q493" s="65" t="s">
        <v>760</v>
      </c>
      <c r="R493" s="70">
        <f t="shared" ref="R493:R498" si="26">(M493*P493)</f>
        <v>17.600000000000001</v>
      </c>
      <c r="AG493" s="65" t="s">
        <v>1918</v>
      </c>
    </row>
    <row r="494" spans="1:33" hidden="1" x14ac:dyDescent="0.25">
      <c r="A494" s="84">
        <f t="shared" si="25"/>
        <v>327</v>
      </c>
      <c r="B494" s="65" t="s">
        <v>1450</v>
      </c>
      <c r="C494"/>
      <c r="D494" s="1" t="s">
        <v>852</v>
      </c>
      <c r="E494"/>
      <c r="H494" s="68" t="s">
        <v>1373</v>
      </c>
      <c r="I494"/>
      <c r="J494" s="4"/>
      <c r="K494"/>
      <c r="M494" s="70">
        <v>8</v>
      </c>
      <c r="N494" s="65" t="s">
        <v>760</v>
      </c>
      <c r="O494" s="65" t="s">
        <v>400</v>
      </c>
      <c r="P494" s="70">
        <f>(C50)</f>
        <v>3.2</v>
      </c>
      <c r="Q494" s="65" t="s">
        <v>760</v>
      </c>
      <c r="R494" s="70">
        <f t="shared" si="26"/>
        <v>25.6</v>
      </c>
      <c r="AG494" s="65" t="s">
        <v>1918</v>
      </c>
    </row>
    <row r="495" spans="1:33" hidden="1" x14ac:dyDescent="0.25">
      <c r="A495" s="84">
        <f t="shared" si="25"/>
        <v>328</v>
      </c>
      <c r="B495" s="65" t="s">
        <v>833</v>
      </c>
      <c r="C495" s="8">
        <v>15.6</v>
      </c>
      <c r="D495" s="1" t="s">
        <v>760</v>
      </c>
      <c r="E495"/>
      <c r="F495" s="70">
        <v>9</v>
      </c>
      <c r="G495" s="69" t="s">
        <v>761</v>
      </c>
      <c r="H495" s="65" t="s">
        <v>1451</v>
      </c>
      <c r="I495" s="8" t="e">
        <f>(C70)</f>
        <v>#REF!</v>
      </c>
      <c r="J495" s="2" t="s">
        <v>761</v>
      </c>
      <c r="K495" s="8" t="e">
        <f t="shared" ref="K495:K500" si="27">(F495*I495)</f>
        <v>#REF!</v>
      </c>
      <c r="M495" s="70">
        <v>3</v>
      </c>
      <c r="N495" s="65" t="s">
        <v>760</v>
      </c>
      <c r="O495" s="65" t="s">
        <v>1592</v>
      </c>
      <c r="P495" s="70">
        <f>(C41)</f>
        <v>110</v>
      </c>
      <c r="Q495" s="65" t="s">
        <v>760</v>
      </c>
      <c r="R495" s="70">
        <f t="shared" si="26"/>
        <v>330</v>
      </c>
      <c r="AG495" s="65" t="s">
        <v>1918</v>
      </c>
    </row>
    <row r="496" spans="1:33" hidden="1" x14ac:dyDescent="0.25">
      <c r="A496" s="84">
        <f t="shared" si="25"/>
        <v>329</v>
      </c>
      <c r="B496" s="65" t="s">
        <v>649</v>
      </c>
      <c r="C496" s="8">
        <v>15.6</v>
      </c>
      <c r="D496" s="1" t="s">
        <v>760</v>
      </c>
      <c r="E496"/>
      <c r="F496" s="89">
        <v>3.2309999999999999</v>
      </c>
      <c r="G496" s="69" t="s">
        <v>753</v>
      </c>
      <c r="H496" s="65" t="s">
        <v>754</v>
      </c>
      <c r="I496" s="8">
        <f>(C67)</f>
        <v>3800</v>
      </c>
      <c r="J496" s="2" t="s">
        <v>753</v>
      </c>
      <c r="K496" s="8">
        <f t="shared" si="27"/>
        <v>12277.8</v>
      </c>
      <c r="M496" s="70">
        <v>1</v>
      </c>
      <c r="N496" s="65" t="s">
        <v>760</v>
      </c>
      <c r="O496" s="65" t="s">
        <v>1593</v>
      </c>
      <c r="P496" s="70">
        <f>(C10)</f>
        <v>150</v>
      </c>
      <c r="Q496" s="65" t="s">
        <v>760</v>
      </c>
      <c r="R496" s="70">
        <f t="shared" si="26"/>
        <v>150</v>
      </c>
      <c r="AG496" s="65" t="s">
        <v>1918</v>
      </c>
    </row>
    <row r="497" spans="1:33" hidden="1" x14ac:dyDescent="0.25">
      <c r="A497" s="84">
        <f t="shared" si="25"/>
        <v>330</v>
      </c>
      <c r="B497" s="65" t="s">
        <v>1444</v>
      </c>
      <c r="C497" s="8">
        <v>15.6</v>
      </c>
      <c r="D497" s="1" t="s">
        <v>760</v>
      </c>
      <c r="E497"/>
      <c r="F497" s="70">
        <v>4.5</v>
      </c>
      <c r="G497" s="69" t="s">
        <v>761</v>
      </c>
      <c r="H497" s="65" t="s">
        <v>762</v>
      </c>
      <c r="I497" s="8" t="e">
        <f>(C78)</f>
        <v>#REF!</v>
      </c>
      <c r="J497" s="2" t="s">
        <v>761</v>
      </c>
      <c r="K497" s="8" t="e">
        <f t="shared" si="27"/>
        <v>#REF!</v>
      </c>
      <c r="M497" s="70">
        <v>2</v>
      </c>
      <c r="N497" s="65" t="s">
        <v>760</v>
      </c>
      <c r="O497" s="65" t="s">
        <v>1625</v>
      </c>
      <c r="P497" s="70">
        <f>(C12)</f>
        <v>95</v>
      </c>
      <c r="Q497" s="65" t="s">
        <v>760</v>
      </c>
      <c r="R497" s="70">
        <f t="shared" si="26"/>
        <v>190</v>
      </c>
      <c r="AG497" s="65" t="s">
        <v>1918</v>
      </c>
    </row>
    <row r="498" spans="1:33" hidden="1" x14ac:dyDescent="0.25">
      <c r="A498" s="84">
        <f t="shared" si="25"/>
        <v>331</v>
      </c>
      <c r="B498" s="65" t="s">
        <v>1446</v>
      </c>
      <c r="C498" s="8">
        <v>100.3</v>
      </c>
      <c r="D498" s="1" t="s">
        <v>760</v>
      </c>
      <c r="E498"/>
      <c r="F498" s="70">
        <v>3.5</v>
      </c>
      <c r="G498" s="69" t="s">
        <v>760</v>
      </c>
      <c r="H498" s="65" t="s">
        <v>1486</v>
      </c>
      <c r="I498" s="8">
        <f>(C11)</f>
        <v>135</v>
      </c>
      <c r="J498" s="2" t="s">
        <v>760</v>
      </c>
      <c r="K498" s="8">
        <f t="shared" si="27"/>
        <v>472.5</v>
      </c>
      <c r="M498" s="70">
        <v>1</v>
      </c>
      <c r="N498" s="65" t="s">
        <v>760</v>
      </c>
      <c r="O498" s="65" t="s">
        <v>286</v>
      </c>
      <c r="P498" s="70">
        <f>(C13)</f>
        <v>85</v>
      </c>
      <c r="Q498" s="65" t="s">
        <v>760</v>
      </c>
      <c r="R498" s="70">
        <f t="shared" si="26"/>
        <v>85</v>
      </c>
      <c r="AG498" s="65" t="s">
        <v>287</v>
      </c>
    </row>
    <row r="499" spans="1:33" hidden="1" x14ac:dyDescent="0.25">
      <c r="A499" s="84">
        <f t="shared" si="25"/>
        <v>332</v>
      </c>
      <c r="B499" s="65" t="s">
        <v>1449</v>
      </c>
      <c r="C499" s="8">
        <v>100.3</v>
      </c>
      <c r="D499" s="1" t="s">
        <v>760</v>
      </c>
      <c r="E499"/>
      <c r="F499" s="70">
        <v>21.2</v>
      </c>
      <c r="G499" s="69" t="s">
        <v>760</v>
      </c>
      <c r="H499" s="65" t="s">
        <v>1625</v>
      </c>
      <c r="I499" s="8">
        <f>(C12)</f>
        <v>95</v>
      </c>
      <c r="J499" s="2" t="s">
        <v>760</v>
      </c>
      <c r="K499" s="8">
        <f t="shared" si="27"/>
        <v>2014</v>
      </c>
      <c r="N499" s="65" t="s">
        <v>388</v>
      </c>
      <c r="O499" s="65" t="s">
        <v>1594</v>
      </c>
      <c r="P499" s="65" t="s">
        <v>852</v>
      </c>
      <c r="Q499" s="65" t="s">
        <v>388</v>
      </c>
      <c r="R499" s="70">
        <f>(C56)</f>
        <v>12.1</v>
      </c>
    </row>
    <row r="500" spans="1:33" hidden="1" x14ac:dyDescent="0.25">
      <c r="A500" s="84">
        <f t="shared" si="25"/>
        <v>333</v>
      </c>
      <c r="B500" s="65" t="s">
        <v>1595</v>
      </c>
      <c r="C500"/>
      <c r="D500" s="1" t="s">
        <v>852</v>
      </c>
      <c r="E500"/>
      <c r="F500" s="70">
        <v>35.299999999999997</v>
      </c>
      <c r="G500" s="69" t="s">
        <v>760</v>
      </c>
      <c r="H500" s="65" t="s">
        <v>286</v>
      </c>
      <c r="I500" s="8">
        <f>(C13)</f>
        <v>85</v>
      </c>
      <c r="J500" s="2" t="s">
        <v>760</v>
      </c>
      <c r="K500" s="8">
        <f t="shared" si="27"/>
        <v>3000.5</v>
      </c>
      <c r="O500" s="65" t="s">
        <v>1596</v>
      </c>
      <c r="P500" s="65" t="s">
        <v>852</v>
      </c>
      <c r="R500" s="65" t="s">
        <v>852</v>
      </c>
    </row>
    <row r="501" spans="1:33" hidden="1" x14ac:dyDescent="0.25">
      <c r="A501" s="84">
        <f t="shared" si="25"/>
        <v>334</v>
      </c>
      <c r="B501" s="65" t="s">
        <v>833</v>
      </c>
      <c r="C501" s="8">
        <v>9.4499999999999993</v>
      </c>
      <c r="D501" s="1" t="s">
        <v>760</v>
      </c>
      <c r="E501"/>
      <c r="G501" s="69" t="s">
        <v>388</v>
      </c>
      <c r="H501" s="65" t="s">
        <v>389</v>
      </c>
      <c r="I501" s="1" t="s">
        <v>852</v>
      </c>
      <c r="J501" s="2" t="s">
        <v>388</v>
      </c>
      <c r="K501" s="8">
        <v>0</v>
      </c>
      <c r="N501" s="65" t="s">
        <v>388</v>
      </c>
      <c r="O501" s="65" t="s">
        <v>389</v>
      </c>
      <c r="Q501" s="65" t="s">
        <v>388</v>
      </c>
      <c r="R501" s="70">
        <v>0</v>
      </c>
      <c r="AG501" s="65" t="s">
        <v>1918</v>
      </c>
    </row>
    <row r="502" spans="1:33" hidden="1" x14ac:dyDescent="0.25">
      <c r="A502" s="84">
        <f t="shared" si="25"/>
        <v>335</v>
      </c>
      <c r="B502" s="65" t="s">
        <v>649</v>
      </c>
      <c r="C502" s="8">
        <v>15.6</v>
      </c>
      <c r="D502" s="1" t="s">
        <v>760</v>
      </c>
      <c r="E502"/>
      <c r="I502"/>
      <c r="J502" s="4"/>
      <c r="K502" s="5" t="s">
        <v>1373</v>
      </c>
      <c r="R502" s="68" t="s">
        <v>1373</v>
      </c>
      <c r="AG502" s="65" t="s">
        <v>1918</v>
      </c>
    </row>
    <row r="503" spans="1:33" hidden="1" x14ac:dyDescent="0.25">
      <c r="A503" s="84">
        <f t="shared" si="25"/>
        <v>336</v>
      </c>
      <c r="B503" s="65" t="s">
        <v>1444</v>
      </c>
      <c r="C503" s="8">
        <v>15.6</v>
      </c>
      <c r="D503" s="1" t="s">
        <v>760</v>
      </c>
      <c r="E503"/>
      <c r="H503" s="65" t="s">
        <v>1848</v>
      </c>
      <c r="I503"/>
      <c r="J503" s="4"/>
      <c r="K503" s="8" t="e">
        <f>SUM(K495:K501)</f>
        <v>#REF!</v>
      </c>
      <c r="O503" s="65" t="s">
        <v>1597</v>
      </c>
      <c r="R503" s="70">
        <f>SUM(R491:R501)</f>
        <v>862.8</v>
      </c>
      <c r="AG503" s="65" t="s">
        <v>1918</v>
      </c>
    </row>
    <row r="504" spans="1:33" hidden="1" x14ac:dyDescent="0.25">
      <c r="A504" s="84">
        <f t="shared" si="25"/>
        <v>337</v>
      </c>
      <c r="B504" s="65" t="s">
        <v>1598</v>
      </c>
      <c r="C504" s="8">
        <v>36.61</v>
      </c>
      <c r="D504" s="1" t="s">
        <v>760</v>
      </c>
      <c r="E504"/>
      <c r="I504"/>
      <c r="J504" s="4"/>
      <c r="K504" s="5" t="s">
        <v>1373</v>
      </c>
      <c r="R504" s="68" t="s">
        <v>1373</v>
      </c>
      <c r="AG504" s="65" t="s">
        <v>1918</v>
      </c>
    </row>
    <row r="505" spans="1:33" hidden="1" x14ac:dyDescent="0.25">
      <c r="A505" s="84">
        <f t="shared" si="25"/>
        <v>338</v>
      </c>
      <c r="B505" s="65" t="s">
        <v>1446</v>
      </c>
      <c r="C505" s="8">
        <v>78.709999999999994</v>
      </c>
      <c r="D505" s="1" t="s">
        <v>760</v>
      </c>
      <c r="E505"/>
      <c r="H505" s="65" t="s">
        <v>673</v>
      </c>
      <c r="I505"/>
      <c r="J505" s="4"/>
      <c r="K505" s="8" t="e">
        <f>(K503/10)</f>
        <v>#REF!</v>
      </c>
      <c r="O505" s="65" t="s">
        <v>1334</v>
      </c>
      <c r="R505" s="70">
        <f>(R503/30)</f>
        <v>28.76</v>
      </c>
      <c r="AG505" s="65" t="s">
        <v>1918</v>
      </c>
    </row>
    <row r="506" spans="1:33" hidden="1" x14ac:dyDescent="0.25">
      <c r="A506" s="84">
        <f t="shared" si="25"/>
        <v>339</v>
      </c>
      <c r="B506" s="65" t="s">
        <v>1449</v>
      </c>
      <c r="C506" s="8">
        <v>78.709999999999994</v>
      </c>
      <c r="D506" s="1" t="s">
        <v>760</v>
      </c>
      <c r="E506"/>
      <c r="I506"/>
      <c r="J506" s="4"/>
      <c r="K506"/>
      <c r="R506" s="68" t="s">
        <v>1373</v>
      </c>
      <c r="AG506" s="65" t="s">
        <v>1918</v>
      </c>
    </row>
    <row r="507" spans="1:33" hidden="1" x14ac:dyDescent="0.25">
      <c r="A507" s="84">
        <f t="shared" si="25"/>
        <v>340</v>
      </c>
      <c r="B507" s="65" t="s">
        <v>1599</v>
      </c>
      <c r="C507"/>
      <c r="D507" s="1" t="s">
        <v>184</v>
      </c>
      <c r="E507"/>
      <c r="F507" s="70">
        <v>1</v>
      </c>
      <c r="G507" s="69" t="s">
        <v>761</v>
      </c>
      <c r="H507" s="65" t="s">
        <v>43</v>
      </c>
      <c r="I507"/>
      <c r="J507" s="4"/>
      <c r="K507" s="8">
        <f>(C25)</f>
        <v>20.7</v>
      </c>
      <c r="N507" s="65" t="s">
        <v>1342</v>
      </c>
      <c r="O507" s="80" t="s">
        <v>185</v>
      </c>
      <c r="AG507" s="65" t="s">
        <v>1918</v>
      </c>
    </row>
    <row r="508" spans="1:33" hidden="1" x14ac:dyDescent="0.25">
      <c r="A508" s="84">
        <f t="shared" si="25"/>
        <v>341</v>
      </c>
      <c r="B508" s="65" t="s">
        <v>933</v>
      </c>
      <c r="C508" s="8">
        <v>20.55</v>
      </c>
      <c r="D508" s="1" t="s">
        <v>1525</v>
      </c>
      <c r="E508"/>
      <c r="I508"/>
      <c r="J508" s="4"/>
      <c r="K508" s="5" t="s">
        <v>1373</v>
      </c>
      <c r="O508" s="68" t="s">
        <v>1373</v>
      </c>
      <c r="AG508" s="65" t="s">
        <v>1918</v>
      </c>
    </row>
    <row r="509" spans="1:33" hidden="1" x14ac:dyDescent="0.25">
      <c r="A509" s="84">
        <f t="shared" si="25"/>
        <v>342</v>
      </c>
      <c r="B509" s="65" t="s">
        <v>1071</v>
      </c>
      <c r="C509" s="8">
        <v>32.9</v>
      </c>
      <c r="D509" s="1" t="s">
        <v>1525</v>
      </c>
      <c r="E509">
        <v>70</v>
      </c>
      <c r="H509" s="65" t="s">
        <v>1072</v>
      </c>
      <c r="I509"/>
      <c r="J509" s="4"/>
      <c r="K509" s="8" t="e">
        <f>SUM(K505:K507)</f>
        <v>#REF!</v>
      </c>
      <c r="M509" s="70">
        <v>30</v>
      </c>
      <c r="N509" s="65" t="s">
        <v>1525</v>
      </c>
      <c r="O509" s="65" t="s">
        <v>1445</v>
      </c>
      <c r="P509" s="70">
        <f>(C42)</f>
        <v>1.75</v>
      </c>
      <c r="Q509" s="65" t="s">
        <v>1525</v>
      </c>
      <c r="R509" s="70">
        <f>(M509*P509)</f>
        <v>52.5</v>
      </c>
      <c r="AG509" s="65" t="s">
        <v>1918</v>
      </c>
    </row>
    <row r="510" spans="1:33" hidden="1" x14ac:dyDescent="0.25">
      <c r="A510" s="84">
        <f t="shared" si="25"/>
        <v>343</v>
      </c>
      <c r="B510" s="65" t="s">
        <v>1073</v>
      </c>
      <c r="C510" s="8">
        <v>48.8</v>
      </c>
      <c r="D510" s="1" t="s">
        <v>1525</v>
      </c>
      <c r="E510"/>
      <c r="I510"/>
      <c r="J510" s="4"/>
      <c r="K510" s="5" t="s">
        <v>1373</v>
      </c>
      <c r="M510" s="65" t="s">
        <v>852</v>
      </c>
      <c r="O510" s="65" t="s">
        <v>1448</v>
      </c>
      <c r="P510" s="65" t="s">
        <v>852</v>
      </c>
      <c r="R510" s="65" t="s">
        <v>852</v>
      </c>
      <c r="AG510" s="65" t="s">
        <v>1918</v>
      </c>
    </row>
    <row r="511" spans="1:33" hidden="1" x14ac:dyDescent="0.25">
      <c r="A511" s="84">
        <f t="shared" si="25"/>
        <v>344</v>
      </c>
      <c r="B511" s="65" t="s">
        <v>1074</v>
      </c>
      <c r="C511" s="8">
        <v>65.7</v>
      </c>
      <c r="D511" s="1" t="s">
        <v>1525</v>
      </c>
      <c r="E511"/>
      <c r="G511" s="69" t="s">
        <v>1075</v>
      </c>
      <c r="H511" s="65" t="s">
        <v>334</v>
      </c>
      <c r="I511"/>
      <c r="J511" s="4"/>
      <c r="K511" s="8" t="e">
        <f>(K509+C22)</f>
        <v>#REF!</v>
      </c>
      <c r="M511" s="70">
        <v>8</v>
      </c>
      <c r="N511" s="65" t="s">
        <v>760</v>
      </c>
      <c r="O511" s="65" t="s">
        <v>1822</v>
      </c>
      <c r="P511" s="70">
        <f>(C44)</f>
        <v>2.2000000000000002</v>
      </c>
      <c r="Q511" s="65" t="s">
        <v>760</v>
      </c>
      <c r="R511" s="70">
        <f t="shared" ref="R511:R516" si="28">(M511*P511)</f>
        <v>17.600000000000001</v>
      </c>
      <c r="AG511" s="65" t="s">
        <v>1918</v>
      </c>
    </row>
    <row r="512" spans="1:33" hidden="1" x14ac:dyDescent="0.25">
      <c r="A512" s="84">
        <f t="shared" si="25"/>
        <v>345</v>
      </c>
      <c r="B512" s="65" t="s">
        <v>1076</v>
      </c>
      <c r="C512" s="8">
        <v>69.099999999999994</v>
      </c>
      <c r="D512" s="8">
        <v>21</v>
      </c>
      <c r="E512"/>
      <c r="G512" s="69" t="s">
        <v>1077</v>
      </c>
      <c r="H512" s="65" t="s">
        <v>336</v>
      </c>
      <c r="I512"/>
      <c r="J512" s="4"/>
      <c r="K512" s="8" t="e">
        <f>(K511+C23)</f>
        <v>#REF!</v>
      </c>
      <c r="M512" s="70">
        <v>8</v>
      </c>
      <c r="N512" s="65" t="s">
        <v>760</v>
      </c>
      <c r="O512" s="65" t="s">
        <v>400</v>
      </c>
      <c r="P512" s="70">
        <f>(C51)</f>
        <v>3.2</v>
      </c>
      <c r="Q512" s="65" t="s">
        <v>760</v>
      </c>
      <c r="R512" s="70">
        <f t="shared" si="28"/>
        <v>25.6</v>
      </c>
      <c r="AG512" s="65" t="s">
        <v>1918</v>
      </c>
    </row>
    <row r="513" spans="1:33" hidden="1" x14ac:dyDescent="0.25">
      <c r="A513" s="84">
        <f t="shared" si="25"/>
        <v>346</v>
      </c>
      <c r="B513" s="65" t="s">
        <v>324</v>
      </c>
      <c r="C513" s="8">
        <v>94.12</v>
      </c>
      <c r="D513" s="8">
        <v>37.15</v>
      </c>
      <c r="E513"/>
      <c r="G513" s="69" t="s">
        <v>370</v>
      </c>
      <c r="H513" s="65" t="s">
        <v>1895</v>
      </c>
      <c r="I513"/>
      <c r="J513" s="4"/>
      <c r="K513" s="8" t="e">
        <f>(K512+C24)</f>
        <v>#REF!</v>
      </c>
      <c r="M513" s="70">
        <v>3</v>
      </c>
      <c r="N513" s="65" t="s">
        <v>760</v>
      </c>
      <c r="O513" s="65" t="s">
        <v>1592</v>
      </c>
      <c r="P513" s="70">
        <f>(C41)</f>
        <v>110</v>
      </c>
      <c r="Q513" s="65" t="s">
        <v>760</v>
      </c>
      <c r="R513" s="70">
        <f t="shared" si="28"/>
        <v>330</v>
      </c>
      <c r="AG513" s="65" t="s">
        <v>1918</v>
      </c>
    </row>
    <row r="514" spans="1:33" hidden="1" x14ac:dyDescent="0.25">
      <c r="A514" s="84">
        <f t="shared" si="25"/>
        <v>347</v>
      </c>
      <c r="B514" s="65" t="s">
        <v>868</v>
      </c>
      <c r="C514"/>
      <c r="D514" s="1" t="s">
        <v>852</v>
      </c>
      <c r="E514"/>
      <c r="G514" s="69" t="s">
        <v>869</v>
      </c>
      <c r="H514" s="65" t="s">
        <v>328</v>
      </c>
      <c r="I514"/>
      <c r="J514" s="4"/>
      <c r="K514" s="8" t="e">
        <f>(K513+C24)</f>
        <v>#REF!</v>
      </c>
      <c r="M514" s="70">
        <v>1</v>
      </c>
      <c r="N514" s="65" t="s">
        <v>760</v>
      </c>
      <c r="O514" s="65" t="s">
        <v>1593</v>
      </c>
      <c r="P514" s="70">
        <f>(C10)</f>
        <v>150</v>
      </c>
      <c r="Q514" s="65" t="s">
        <v>760</v>
      </c>
      <c r="R514" s="70">
        <f t="shared" si="28"/>
        <v>150</v>
      </c>
      <c r="AG514" s="65" t="s">
        <v>1918</v>
      </c>
    </row>
    <row r="515" spans="1:33" hidden="1" x14ac:dyDescent="0.25">
      <c r="A515" s="84">
        <f t="shared" si="25"/>
        <v>348</v>
      </c>
      <c r="B515" s="65" t="s">
        <v>975</v>
      </c>
      <c r="C515" s="8">
        <v>4.1900000000000004</v>
      </c>
      <c r="D515" s="1" t="s">
        <v>760</v>
      </c>
      <c r="E515"/>
      <c r="I515"/>
      <c r="J515" s="4"/>
      <c r="K515"/>
      <c r="M515" s="70">
        <v>2</v>
      </c>
      <c r="N515" s="65" t="s">
        <v>760</v>
      </c>
      <c r="O515" s="65" t="s">
        <v>1625</v>
      </c>
      <c r="P515" s="70">
        <f>(C12)</f>
        <v>95</v>
      </c>
      <c r="Q515" s="65" t="s">
        <v>760</v>
      </c>
      <c r="R515" s="70">
        <f t="shared" si="28"/>
        <v>190</v>
      </c>
      <c r="AG515" s="65" t="s">
        <v>1918</v>
      </c>
    </row>
    <row r="516" spans="1:33" hidden="1" x14ac:dyDescent="0.25">
      <c r="A516" s="84">
        <f t="shared" si="25"/>
        <v>349</v>
      </c>
      <c r="B516" s="65" t="s">
        <v>976</v>
      </c>
      <c r="C516" s="8">
        <v>5</v>
      </c>
      <c r="D516" s="1" t="s">
        <v>760</v>
      </c>
      <c r="E516"/>
      <c r="F516" s="80" t="s">
        <v>870</v>
      </c>
      <c r="G516" s="69" t="s">
        <v>1910</v>
      </c>
      <c r="H516" s="65" t="s">
        <v>871</v>
      </c>
      <c r="I516"/>
      <c r="J516" s="4"/>
      <c r="K516"/>
      <c r="M516" s="70">
        <v>1</v>
      </c>
      <c r="N516" s="65" t="s">
        <v>760</v>
      </c>
      <c r="O516" s="65" t="s">
        <v>286</v>
      </c>
      <c r="P516" s="70">
        <f>(C13)</f>
        <v>85</v>
      </c>
      <c r="Q516" s="65" t="s">
        <v>760</v>
      </c>
      <c r="R516" s="70">
        <f t="shared" si="28"/>
        <v>85</v>
      </c>
      <c r="AG516" s="65" t="s">
        <v>1918</v>
      </c>
    </row>
    <row r="517" spans="1:33" hidden="1" x14ac:dyDescent="0.25">
      <c r="A517" s="84">
        <f t="shared" si="25"/>
        <v>350</v>
      </c>
      <c r="B517" s="65" t="s">
        <v>977</v>
      </c>
      <c r="C517" s="8">
        <v>8.06</v>
      </c>
      <c r="D517" s="1" t="s">
        <v>760</v>
      </c>
      <c r="E517"/>
      <c r="H517" s="68" t="s">
        <v>1373</v>
      </c>
      <c r="I517"/>
      <c r="J517" s="4"/>
      <c r="K517"/>
      <c r="N517" s="65" t="s">
        <v>388</v>
      </c>
      <c r="O517" s="65" t="s">
        <v>1594</v>
      </c>
      <c r="P517" s="65" t="s">
        <v>852</v>
      </c>
      <c r="Q517" s="65" t="s">
        <v>388</v>
      </c>
      <c r="R517" s="70">
        <f>(C56)</f>
        <v>12.1</v>
      </c>
      <c r="AG517" s="65" t="s">
        <v>1918</v>
      </c>
    </row>
    <row r="518" spans="1:33" hidden="1" x14ac:dyDescent="0.25">
      <c r="A518" s="84">
        <f t="shared" si="25"/>
        <v>351</v>
      </c>
      <c r="B518" s="65" t="s">
        <v>978</v>
      </c>
      <c r="C518" s="8">
        <v>11.86</v>
      </c>
      <c r="D518" s="1" t="s">
        <v>760</v>
      </c>
      <c r="E518"/>
      <c r="F518" s="89">
        <v>1.4999999999999999E-2</v>
      </c>
      <c r="G518" s="69" t="s">
        <v>761</v>
      </c>
      <c r="H518" s="65" t="s">
        <v>872</v>
      </c>
      <c r="I518" s="8" t="e">
        <f>(K505)</f>
        <v>#REF!</v>
      </c>
      <c r="J518" s="2" t="s">
        <v>761</v>
      </c>
      <c r="K518" s="8" t="e">
        <f>(F518*I518)</f>
        <v>#REF!</v>
      </c>
      <c r="O518" s="65" t="s">
        <v>1596</v>
      </c>
      <c r="P518" s="65" t="s">
        <v>852</v>
      </c>
      <c r="R518" s="65" t="s">
        <v>852</v>
      </c>
      <c r="AG518" s="65" t="s">
        <v>1918</v>
      </c>
    </row>
    <row r="519" spans="1:33" hidden="1" x14ac:dyDescent="0.25">
      <c r="A519" s="84">
        <f t="shared" si="25"/>
        <v>352</v>
      </c>
      <c r="B519" s="65" t="s">
        <v>980</v>
      </c>
      <c r="C519" s="8">
        <v>18.88</v>
      </c>
      <c r="D519" s="1" t="s">
        <v>760</v>
      </c>
      <c r="E519"/>
      <c r="F519" s="70">
        <v>0.5</v>
      </c>
      <c r="G519" s="69" t="s">
        <v>669</v>
      </c>
      <c r="H519" s="65" t="s">
        <v>1711</v>
      </c>
      <c r="I519" s="8">
        <f>(C10)</f>
        <v>150</v>
      </c>
      <c r="J519" s="2" t="s">
        <v>669</v>
      </c>
      <c r="K519" s="8">
        <f>(F519*I519)</f>
        <v>75</v>
      </c>
      <c r="N519" s="65" t="s">
        <v>388</v>
      </c>
      <c r="O519" s="65" t="s">
        <v>389</v>
      </c>
      <c r="Q519" s="65" t="s">
        <v>388</v>
      </c>
      <c r="R519" s="70">
        <v>0</v>
      </c>
      <c r="AG519" s="65" t="s">
        <v>1918</v>
      </c>
    </row>
    <row r="520" spans="1:33" hidden="1" x14ac:dyDescent="0.25">
      <c r="A520" s="84">
        <f t="shared" si="25"/>
        <v>353</v>
      </c>
      <c r="B520" s="65" t="s">
        <v>208</v>
      </c>
      <c r="C520" s="8">
        <v>26</v>
      </c>
      <c r="D520" s="1" t="s">
        <v>760</v>
      </c>
      <c r="E520"/>
      <c r="F520" s="70">
        <v>0.75</v>
      </c>
      <c r="G520" s="69" t="s">
        <v>669</v>
      </c>
      <c r="H520" s="65" t="s">
        <v>1625</v>
      </c>
      <c r="I520" s="8">
        <f>(C12)</f>
        <v>95</v>
      </c>
      <c r="J520" s="2" t="s">
        <v>669</v>
      </c>
      <c r="K520" s="8">
        <f>(F520*I520)</f>
        <v>71.25</v>
      </c>
      <c r="R520" s="68" t="s">
        <v>1373</v>
      </c>
      <c r="AG520" s="65" t="s">
        <v>1918</v>
      </c>
    </row>
    <row r="521" spans="1:33" hidden="1" x14ac:dyDescent="0.25">
      <c r="A521" s="84">
        <f t="shared" si="25"/>
        <v>354</v>
      </c>
      <c r="B521" s="65" t="s">
        <v>595</v>
      </c>
      <c r="C521"/>
      <c r="D521" s="1" t="s">
        <v>852</v>
      </c>
      <c r="E521"/>
      <c r="G521" s="69" t="s">
        <v>388</v>
      </c>
      <c r="H521" s="65" t="s">
        <v>389</v>
      </c>
      <c r="I521"/>
      <c r="J521" s="2" t="s">
        <v>388</v>
      </c>
      <c r="K521" s="8">
        <v>0</v>
      </c>
      <c r="O521" s="65" t="s">
        <v>1597</v>
      </c>
      <c r="R521" s="70">
        <f>SUM(R509:R519)</f>
        <v>862.8</v>
      </c>
      <c r="AG521" s="65" t="s">
        <v>1918</v>
      </c>
    </row>
    <row r="522" spans="1:33" hidden="1" x14ac:dyDescent="0.25">
      <c r="A522" s="84">
        <f t="shared" si="25"/>
        <v>355</v>
      </c>
      <c r="B522" s="65" t="s">
        <v>975</v>
      </c>
      <c r="C522" s="8">
        <v>4.62</v>
      </c>
      <c r="D522" s="1" t="s">
        <v>760</v>
      </c>
      <c r="E522"/>
      <c r="I522"/>
      <c r="J522" s="4"/>
      <c r="K522" s="5" t="s">
        <v>1373</v>
      </c>
      <c r="R522" s="68" t="s">
        <v>1373</v>
      </c>
      <c r="AG522" s="65" t="s">
        <v>1918</v>
      </c>
    </row>
    <row r="523" spans="1:33" hidden="1" x14ac:dyDescent="0.25">
      <c r="A523" s="84">
        <f t="shared" si="25"/>
        <v>356</v>
      </c>
      <c r="B523" s="65" t="s">
        <v>976</v>
      </c>
      <c r="C523" s="8">
        <v>7.83</v>
      </c>
      <c r="D523" s="1" t="s">
        <v>760</v>
      </c>
      <c r="E523"/>
      <c r="H523" s="65" t="s">
        <v>1504</v>
      </c>
      <c r="I523"/>
      <c r="J523" s="4"/>
      <c r="K523" s="8" t="e">
        <f>SUM(K518:K521)</f>
        <v>#REF!</v>
      </c>
      <c r="O523" s="65" t="s">
        <v>1334</v>
      </c>
      <c r="R523" s="70">
        <f>(R521/30)</f>
        <v>28.76</v>
      </c>
      <c r="AG523" s="65" t="s">
        <v>1918</v>
      </c>
    </row>
    <row r="524" spans="1:33" hidden="1" x14ac:dyDescent="0.25">
      <c r="A524" s="84">
        <f t="shared" ref="A524:A546" si="29">(A523+1)</f>
        <v>357</v>
      </c>
      <c r="B524" s="65" t="s">
        <v>977</v>
      </c>
      <c r="C524" s="8">
        <v>11.38</v>
      </c>
      <c r="D524" s="1" t="s">
        <v>760</v>
      </c>
      <c r="E524"/>
      <c r="I524"/>
      <c r="J524" s="4"/>
      <c r="K524" s="5" t="s">
        <v>1373</v>
      </c>
      <c r="R524" s="68" t="s">
        <v>1373</v>
      </c>
      <c r="AG524" s="65" t="s">
        <v>1918</v>
      </c>
    </row>
    <row r="525" spans="1:33" hidden="1" x14ac:dyDescent="0.25">
      <c r="A525" s="84">
        <f t="shared" si="29"/>
        <v>358</v>
      </c>
      <c r="B525" s="65" t="s">
        <v>978</v>
      </c>
      <c r="C525" s="8">
        <v>18.75</v>
      </c>
      <c r="D525" s="1" t="s">
        <v>760</v>
      </c>
      <c r="E525"/>
      <c r="H525" s="65" t="s">
        <v>476</v>
      </c>
      <c r="I525"/>
      <c r="J525" s="4"/>
      <c r="K525" s="8" t="e">
        <f>(K523/0.743)</f>
        <v>#REF!</v>
      </c>
      <c r="AG525" s="65" t="s">
        <v>1918</v>
      </c>
    </row>
    <row r="526" spans="1:33" hidden="1" x14ac:dyDescent="0.25">
      <c r="A526" s="84">
        <f t="shared" si="29"/>
        <v>359</v>
      </c>
      <c r="B526" s="65" t="s">
        <v>980</v>
      </c>
      <c r="C526" s="8">
        <v>35.1</v>
      </c>
      <c r="D526" s="1" t="s">
        <v>760</v>
      </c>
      <c r="E526"/>
      <c r="I526"/>
      <c r="J526" s="4"/>
      <c r="K526" s="5" t="s">
        <v>1747</v>
      </c>
      <c r="AG526" s="65" t="s">
        <v>1918</v>
      </c>
    </row>
    <row r="527" spans="1:33" hidden="1" x14ac:dyDescent="0.25">
      <c r="A527" s="84">
        <f t="shared" si="29"/>
        <v>360</v>
      </c>
      <c r="B527" s="65" t="s">
        <v>208</v>
      </c>
      <c r="C527" s="8">
        <v>45.57</v>
      </c>
      <c r="D527" s="1" t="s">
        <v>760</v>
      </c>
      <c r="E527"/>
      <c r="H527" s="65" t="s">
        <v>334</v>
      </c>
      <c r="I527" s="8" t="e">
        <f>K525</f>
        <v>#REF!</v>
      </c>
      <c r="J527" s="2">
        <f>C22*0.02</f>
        <v>0.53</v>
      </c>
      <c r="K527" s="8" t="e">
        <f>I527+J527</f>
        <v>#REF!</v>
      </c>
      <c r="N527" s="65" t="s">
        <v>1666</v>
      </c>
      <c r="O527" s="80" t="s">
        <v>1100</v>
      </c>
      <c r="AG527" s="65" t="s">
        <v>1918</v>
      </c>
    </row>
    <row r="528" spans="1:33" hidden="1" x14ac:dyDescent="0.25">
      <c r="A528" s="84">
        <f t="shared" si="29"/>
        <v>361</v>
      </c>
      <c r="B528" s="65" t="s">
        <v>987</v>
      </c>
      <c r="C528"/>
      <c r="D528" s="1" t="s">
        <v>852</v>
      </c>
      <c r="E528"/>
      <c r="H528" s="65" t="s">
        <v>336</v>
      </c>
      <c r="I528" s="8" t="e">
        <f>K527</f>
        <v>#REF!</v>
      </c>
      <c r="J528" s="2">
        <f>C23*0.02</f>
        <v>1.06</v>
      </c>
      <c r="K528" s="8" t="e">
        <f>I528+J528</f>
        <v>#REF!</v>
      </c>
      <c r="O528" s="68" t="s">
        <v>1373</v>
      </c>
      <c r="AG528" s="65" t="s">
        <v>1918</v>
      </c>
    </row>
    <row r="529" spans="1:33" hidden="1" x14ac:dyDescent="0.25">
      <c r="A529" s="84">
        <f t="shared" si="29"/>
        <v>362</v>
      </c>
      <c r="B529" s="65" t="s">
        <v>975</v>
      </c>
      <c r="C529" s="8">
        <v>7.8</v>
      </c>
      <c r="D529" s="1" t="s">
        <v>760</v>
      </c>
      <c r="E529"/>
      <c r="H529" s="65" t="s">
        <v>1895</v>
      </c>
      <c r="I529" s="8" t="e">
        <f>K528</f>
        <v>#REF!</v>
      </c>
      <c r="J529" s="2">
        <f>C23*0.02</f>
        <v>1.06</v>
      </c>
      <c r="K529" s="8" t="e">
        <f>I529+J529</f>
        <v>#REF!</v>
      </c>
      <c r="M529" s="70">
        <v>30</v>
      </c>
      <c r="N529" s="65" t="s">
        <v>1525</v>
      </c>
      <c r="O529" s="65" t="s">
        <v>1445</v>
      </c>
      <c r="P529" s="70">
        <f>(C42)</f>
        <v>1.75</v>
      </c>
      <c r="Q529" s="65" t="s">
        <v>1525</v>
      </c>
      <c r="R529" s="70">
        <f>(M529*P529)</f>
        <v>52.5</v>
      </c>
      <c r="AG529" s="65" t="s">
        <v>1918</v>
      </c>
    </row>
    <row r="530" spans="1:33" hidden="1" x14ac:dyDescent="0.25">
      <c r="A530" s="84">
        <f t="shared" si="29"/>
        <v>363</v>
      </c>
      <c r="B530" s="65" t="s">
        <v>976</v>
      </c>
      <c r="C530" s="8">
        <v>9.49</v>
      </c>
      <c r="D530" s="1" t="s">
        <v>760</v>
      </c>
      <c r="E530"/>
      <c r="H530" s="65" t="s">
        <v>328</v>
      </c>
      <c r="I530" s="8" t="e">
        <f>K529</f>
        <v>#REF!</v>
      </c>
      <c r="J530" s="2">
        <f>C23*0.02</f>
        <v>1.06</v>
      </c>
      <c r="K530" s="8" t="e">
        <f>I530+J530</f>
        <v>#REF!</v>
      </c>
      <c r="M530" s="65" t="s">
        <v>852</v>
      </c>
      <c r="O530" s="65" t="s">
        <v>1448</v>
      </c>
      <c r="P530" s="65" t="s">
        <v>852</v>
      </c>
      <c r="R530" s="65" t="s">
        <v>852</v>
      </c>
      <c r="AG530" s="65" t="s">
        <v>1918</v>
      </c>
    </row>
    <row r="531" spans="1:33" hidden="1" x14ac:dyDescent="0.25">
      <c r="A531" s="84">
        <f t="shared" si="29"/>
        <v>364</v>
      </c>
      <c r="B531" s="65" t="s">
        <v>977</v>
      </c>
      <c r="C531" s="8">
        <v>13.91</v>
      </c>
      <c r="D531" s="1" t="s">
        <v>760</v>
      </c>
      <c r="E531"/>
      <c r="H531" s="65" t="s">
        <v>336</v>
      </c>
      <c r="I531" s="8" t="e">
        <f>K530</f>
        <v>#REF!</v>
      </c>
      <c r="J531" s="2">
        <f>C24*0.02</f>
        <v>1.06</v>
      </c>
      <c r="K531" s="8" t="e">
        <f>I531+J531</f>
        <v>#REF!</v>
      </c>
      <c r="M531" s="70">
        <v>8</v>
      </c>
      <c r="N531" s="65" t="s">
        <v>760</v>
      </c>
      <c r="O531" s="65" t="s">
        <v>1822</v>
      </c>
      <c r="P531" s="70">
        <f>(C45)</f>
        <v>2.7</v>
      </c>
      <c r="Q531" s="65" t="s">
        <v>760</v>
      </c>
      <c r="R531" s="70">
        <f t="shared" ref="R531:R536" si="30">(M531*P531)</f>
        <v>21.6</v>
      </c>
      <c r="AG531" s="65" t="s">
        <v>1918</v>
      </c>
    </row>
    <row r="532" spans="1:33" hidden="1" x14ac:dyDescent="0.25">
      <c r="A532" s="84">
        <f t="shared" si="29"/>
        <v>365</v>
      </c>
      <c r="B532" s="65" t="s">
        <v>978</v>
      </c>
      <c r="C532" s="8">
        <v>26.59</v>
      </c>
      <c r="D532" s="1" t="s">
        <v>760</v>
      </c>
      <c r="E532"/>
      <c r="F532" s="80" t="s">
        <v>988</v>
      </c>
      <c r="G532" s="69" t="s">
        <v>1910</v>
      </c>
      <c r="H532" s="65" t="s">
        <v>226</v>
      </c>
      <c r="I532"/>
      <c r="J532" s="4"/>
      <c r="K532"/>
      <c r="M532" s="70">
        <v>8</v>
      </c>
      <c r="N532" s="65" t="s">
        <v>760</v>
      </c>
      <c r="O532" s="65" t="s">
        <v>400</v>
      </c>
      <c r="P532" s="70">
        <f>(C52)</f>
        <v>6.4</v>
      </c>
      <c r="Q532" s="65" t="s">
        <v>760</v>
      </c>
      <c r="R532" s="70">
        <f t="shared" si="30"/>
        <v>51.2</v>
      </c>
      <c r="AG532" s="65" t="s">
        <v>1918</v>
      </c>
    </row>
    <row r="533" spans="1:33" hidden="1" x14ac:dyDescent="0.25">
      <c r="A533" s="84">
        <f t="shared" si="29"/>
        <v>366</v>
      </c>
      <c r="B533" s="65" t="s">
        <v>980</v>
      </c>
      <c r="C533" s="8">
        <v>39.909999999999997</v>
      </c>
      <c r="D533" s="1" t="s">
        <v>760</v>
      </c>
      <c r="E533"/>
      <c r="H533" s="68" t="s">
        <v>1373</v>
      </c>
      <c r="I533"/>
      <c r="J533" s="4"/>
      <c r="K533"/>
      <c r="M533" s="70">
        <v>3</v>
      </c>
      <c r="N533" s="65" t="s">
        <v>760</v>
      </c>
      <c r="O533" s="65" t="s">
        <v>1592</v>
      </c>
      <c r="P533" s="70">
        <f>(C41)</f>
        <v>110</v>
      </c>
      <c r="Q533" s="65" t="s">
        <v>760</v>
      </c>
      <c r="R533" s="70">
        <f t="shared" si="30"/>
        <v>330</v>
      </c>
      <c r="AG533" s="65" t="s">
        <v>1918</v>
      </c>
    </row>
    <row r="534" spans="1:33" hidden="1" x14ac:dyDescent="0.25">
      <c r="A534" s="84">
        <f t="shared" si="29"/>
        <v>367</v>
      </c>
      <c r="B534" s="65" t="s">
        <v>208</v>
      </c>
      <c r="C534" s="8">
        <v>66</v>
      </c>
      <c r="D534" s="1" t="s">
        <v>760</v>
      </c>
      <c r="E534"/>
      <c r="F534" s="70">
        <v>0.03</v>
      </c>
      <c r="G534" s="69" t="s">
        <v>761</v>
      </c>
      <c r="H534" s="65" t="s">
        <v>872</v>
      </c>
      <c r="I534" s="8" t="e">
        <f>(K505)</f>
        <v>#REF!</v>
      </c>
      <c r="J534" s="2" t="s">
        <v>761</v>
      </c>
      <c r="K534" s="8" t="e">
        <f>(F534*I534)</f>
        <v>#REF!</v>
      </c>
      <c r="M534" s="70">
        <v>1</v>
      </c>
      <c r="N534" s="65" t="s">
        <v>760</v>
      </c>
      <c r="O534" s="65" t="s">
        <v>1593</v>
      </c>
      <c r="P534" s="70">
        <f>(C10)</f>
        <v>150</v>
      </c>
      <c r="Q534" s="65" t="s">
        <v>760</v>
      </c>
      <c r="R534" s="70">
        <f t="shared" si="30"/>
        <v>150</v>
      </c>
      <c r="AG534" s="65" t="s">
        <v>1918</v>
      </c>
    </row>
    <row r="535" spans="1:33" hidden="1" x14ac:dyDescent="0.25">
      <c r="A535" s="84">
        <f t="shared" si="29"/>
        <v>368</v>
      </c>
      <c r="B535" s="65" t="s">
        <v>989</v>
      </c>
      <c r="C535"/>
      <c r="D535" s="1" t="s">
        <v>852</v>
      </c>
      <c r="E535"/>
      <c r="F535" s="70">
        <v>0.5</v>
      </c>
      <c r="G535" s="69" t="s">
        <v>669</v>
      </c>
      <c r="H535" s="65" t="s">
        <v>1711</v>
      </c>
      <c r="I535" s="8">
        <f>(C10)</f>
        <v>150</v>
      </c>
      <c r="J535" s="2" t="s">
        <v>669</v>
      </c>
      <c r="K535" s="8">
        <f>(F535*I535)</f>
        <v>75</v>
      </c>
      <c r="M535" s="70">
        <v>2</v>
      </c>
      <c r="N535" s="65" t="s">
        <v>760</v>
      </c>
      <c r="O535" s="65" t="s">
        <v>1625</v>
      </c>
      <c r="P535" s="70">
        <f>(C12)</f>
        <v>95</v>
      </c>
      <c r="Q535" s="65" t="s">
        <v>760</v>
      </c>
      <c r="R535" s="70">
        <f t="shared" si="30"/>
        <v>190</v>
      </c>
      <c r="AG535" s="65" t="s">
        <v>1918</v>
      </c>
    </row>
    <row r="536" spans="1:33" hidden="1" x14ac:dyDescent="0.25">
      <c r="A536" s="84">
        <f t="shared" si="29"/>
        <v>369</v>
      </c>
      <c r="B536" s="65" t="s">
        <v>833</v>
      </c>
      <c r="C536" s="8">
        <v>4.75</v>
      </c>
      <c r="D536" s="1" t="s">
        <v>760</v>
      </c>
      <c r="E536"/>
      <c r="F536" s="70">
        <v>0.75</v>
      </c>
      <c r="G536" s="69" t="s">
        <v>669</v>
      </c>
      <c r="H536" s="65" t="s">
        <v>1625</v>
      </c>
      <c r="I536" s="8">
        <f>(C12)</f>
        <v>95</v>
      </c>
      <c r="J536" s="2" t="s">
        <v>669</v>
      </c>
      <c r="K536" s="8">
        <f>(F536*I536)</f>
        <v>71.25</v>
      </c>
      <c r="M536" s="70">
        <v>1</v>
      </c>
      <c r="N536" s="65" t="s">
        <v>760</v>
      </c>
      <c r="O536" s="65" t="s">
        <v>286</v>
      </c>
      <c r="P536" s="70">
        <f>(C13)</f>
        <v>85</v>
      </c>
      <c r="Q536" s="65" t="s">
        <v>760</v>
      </c>
      <c r="R536" s="70">
        <f t="shared" si="30"/>
        <v>85</v>
      </c>
      <c r="AG536" s="65" t="s">
        <v>1918</v>
      </c>
    </row>
    <row r="537" spans="1:33" hidden="1" x14ac:dyDescent="0.25">
      <c r="A537" s="84">
        <f t="shared" si="29"/>
        <v>370</v>
      </c>
      <c r="B537" s="65" t="s">
        <v>649</v>
      </c>
      <c r="C537" s="8">
        <v>6.89</v>
      </c>
      <c r="D537" s="1" t="s">
        <v>760</v>
      </c>
      <c r="E537"/>
      <c r="G537" s="69" t="s">
        <v>388</v>
      </c>
      <c r="H537" s="65" t="s">
        <v>389</v>
      </c>
      <c r="I537"/>
      <c r="J537" s="2" t="s">
        <v>388</v>
      </c>
      <c r="K537" s="8">
        <v>0</v>
      </c>
      <c r="N537" s="65" t="s">
        <v>388</v>
      </c>
      <c r="O537" s="65" t="s">
        <v>1594</v>
      </c>
      <c r="P537" s="65" t="s">
        <v>852</v>
      </c>
      <c r="Q537" s="65" t="s">
        <v>388</v>
      </c>
      <c r="R537" s="70">
        <f>(C56)</f>
        <v>12.1</v>
      </c>
      <c r="AG537" s="65" t="s">
        <v>1918</v>
      </c>
    </row>
    <row r="538" spans="1:33" hidden="1" x14ac:dyDescent="0.25">
      <c r="A538" s="84">
        <f t="shared" si="29"/>
        <v>371</v>
      </c>
      <c r="B538" s="65" t="s">
        <v>1444</v>
      </c>
      <c r="C538" s="8">
        <v>6.18</v>
      </c>
      <c r="D538" s="1" t="s">
        <v>760</v>
      </c>
      <c r="E538"/>
      <c r="I538"/>
      <c r="J538" s="4"/>
      <c r="K538" s="5" t="s">
        <v>1373</v>
      </c>
      <c r="O538" s="65" t="s">
        <v>1596</v>
      </c>
      <c r="P538" s="65" t="s">
        <v>852</v>
      </c>
      <c r="R538" s="65" t="s">
        <v>852</v>
      </c>
      <c r="AG538" s="65" t="s">
        <v>1918</v>
      </c>
    </row>
    <row r="539" spans="1:33" hidden="1" x14ac:dyDescent="0.25">
      <c r="A539" s="84">
        <f t="shared" si="29"/>
        <v>372</v>
      </c>
      <c r="B539" s="65" t="s">
        <v>990</v>
      </c>
      <c r="C539" s="8">
        <v>13.29</v>
      </c>
      <c r="D539" s="1" t="s">
        <v>760</v>
      </c>
      <c r="E539"/>
      <c r="H539" s="65" t="s">
        <v>1504</v>
      </c>
      <c r="I539"/>
      <c r="J539" s="4"/>
      <c r="K539" s="8" t="e">
        <f>SUM(K534:K537)</f>
        <v>#REF!</v>
      </c>
      <c r="N539" s="65" t="s">
        <v>388</v>
      </c>
      <c r="O539" s="65" t="s">
        <v>389</v>
      </c>
      <c r="Q539" s="65" t="s">
        <v>388</v>
      </c>
      <c r="R539" s="70">
        <v>0</v>
      </c>
      <c r="AG539" s="65" t="s">
        <v>1918</v>
      </c>
    </row>
    <row r="540" spans="1:33" hidden="1" x14ac:dyDescent="0.25">
      <c r="A540" s="84">
        <f t="shared" si="29"/>
        <v>373</v>
      </c>
      <c r="B540" s="65" t="s">
        <v>991</v>
      </c>
      <c r="C540" s="8">
        <v>14.11</v>
      </c>
      <c r="D540" s="1" t="s">
        <v>760</v>
      </c>
      <c r="E540"/>
      <c r="I540"/>
      <c r="J540" s="4"/>
      <c r="K540" s="5" t="s">
        <v>1373</v>
      </c>
      <c r="R540" s="68" t="s">
        <v>1373</v>
      </c>
      <c r="AG540" s="65" t="s">
        <v>1918</v>
      </c>
    </row>
    <row r="541" spans="1:33" hidden="1" x14ac:dyDescent="0.25">
      <c r="A541" s="84">
        <f t="shared" si="29"/>
        <v>374</v>
      </c>
      <c r="B541" s="65" t="s">
        <v>992</v>
      </c>
      <c r="C541" s="8">
        <v>14.69</v>
      </c>
      <c r="D541" s="1" t="s">
        <v>760</v>
      </c>
      <c r="E541"/>
      <c r="H541" s="65" t="s">
        <v>476</v>
      </c>
      <c r="I541"/>
      <c r="J541" s="4"/>
      <c r="K541" s="8" t="e">
        <f>(K539/0.743)</f>
        <v>#REF!</v>
      </c>
      <c r="O541" s="65" t="s">
        <v>1597</v>
      </c>
      <c r="R541" s="70">
        <f>SUM(R529:R539)</f>
        <v>892.4</v>
      </c>
      <c r="AG541" s="65" t="s">
        <v>1918</v>
      </c>
    </row>
    <row r="542" spans="1:33" hidden="1" x14ac:dyDescent="0.25">
      <c r="A542" s="84">
        <f t="shared" si="29"/>
        <v>375</v>
      </c>
      <c r="B542" s="65" t="s">
        <v>1606</v>
      </c>
      <c r="C542"/>
      <c r="D542" s="1" t="s">
        <v>852</v>
      </c>
      <c r="E542"/>
      <c r="I542"/>
      <c r="J542" s="4"/>
      <c r="K542" s="5" t="s">
        <v>1747</v>
      </c>
      <c r="R542" s="68" t="s">
        <v>1373</v>
      </c>
      <c r="AG542" s="65" t="s">
        <v>1918</v>
      </c>
    </row>
    <row r="543" spans="1:33" hidden="1" x14ac:dyDescent="0.25">
      <c r="A543" s="84">
        <f t="shared" si="29"/>
        <v>376</v>
      </c>
      <c r="B543" s="65" t="s">
        <v>833</v>
      </c>
      <c r="C543" s="8">
        <v>10.3</v>
      </c>
      <c r="D543" s="1" t="s">
        <v>760</v>
      </c>
      <c r="E543"/>
      <c r="H543" s="65" t="s">
        <v>334</v>
      </c>
      <c r="I543" s="8" t="e">
        <f>K541</f>
        <v>#REF!</v>
      </c>
      <c r="J543" s="2">
        <f>C22*0.04</f>
        <v>1.06</v>
      </c>
      <c r="K543" s="8" t="e">
        <f>I543+J543</f>
        <v>#REF!</v>
      </c>
      <c r="O543" s="65" t="s">
        <v>1334</v>
      </c>
      <c r="R543" s="70">
        <f>(R541/30)</f>
        <v>29.75</v>
      </c>
      <c r="AG543" s="65" t="s">
        <v>1918</v>
      </c>
    </row>
    <row r="544" spans="1:33" hidden="1" x14ac:dyDescent="0.25">
      <c r="A544" s="84">
        <f t="shared" si="29"/>
        <v>377</v>
      </c>
      <c r="B544" s="65" t="s">
        <v>649</v>
      </c>
      <c r="C544" s="8">
        <v>19.05</v>
      </c>
      <c r="D544" s="1" t="s">
        <v>760</v>
      </c>
      <c r="E544"/>
      <c r="H544" s="65" t="s">
        <v>336</v>
      </c>
      <c r="I544" s="8" t="e">
        <f>K543</f>
        <v>#REF!</v>
      </c>
      <c r="J544" s="2">
        <f>C23*0.04</f>
        <v>2.11</v>
      </c>
      <c r="K544" s="8" t="e">
        <f>I544+J544</f>
        <v>#REF!</v>
      </c>
      <c r="R544" s="68" t="s">
        <v>1373</v>
      </c>
      <c r="AG544" s="65" t="s">
        <v>1918</v>
      </c>
    </row>
    <row r="545" spans="1:33" hidden="1" x14ac:dyDescent="0.25">
      <c r="A545" s="84">
        <f t="shared" si="29"/>
        <v>378</v>
      </c>
      <c r="B545" s="65" t="s">
        <v>1444</v>
      </c>
      <c r="C545" s="8">
        <v>15.34</v>
      </c>
      <c r="D545" s="1" t="s">
        <v>760</v>
      </c>
      <c r="E545"/>
      <c r="H545" s="65" t="s">
        <v>1895</v>
      </c>
      <c r="I545" s="8" t="e">
        <f>K544</f>
        <v>#REF!</v>
      </c>
      <c r="J545" s="2">
        <f>C23*0.04</f>
        <v>2.11</v>
      </c>
      <c r="K545" s="8" t="e">
        <f>I545+J545</f>
        <v>#REF!</v>
      </c>
      <c r="N545" s="65" t="s">
        <v>1910</v>
      </c>
      <c r="O545" s="65" t="s">
        <v>1739</v>
      </c>
      <c r="AG545" s="65" t="s">
        <v>1918</v>
      </c>
    </row>
    <row r="546" spans="1:33" hidden="1" x14ac:dyDescent="0.25">
      <c r="A546" s="84">
        <f t="shared" si="29"/>
        <v>379</v>
      </c>
      <c r="B546" s="65" t="s">
        <v>1607</v>
      </c>
      <c r="C546" s="8">
        <v>29.41</v>
      </c>
      <c r="D546" s="1" t="s">
        <v>760</v>
      </c>
      <c r="E546"/>
      <c r="H546" s="65" t="s">
        <v>328</v>
      </c>
      <c r="I546" s="8" t="e">
        <f>K545</f>
        <v>#REF!</v>
      </c>
      <c r="J546" s="2">
        <f>C23*0.04</f>
        <v>2.11</v>
      </c>
      <c r="K546" s="8" t="e">
        <f>I546+J546</f>
        <v>#REF!</v>
      </c>
      <c r="O546" s="65" t="s">
        <v>1608</v>
      </c>
      <c r="AG546" s="65" t="s">
        <v>1918</v>
      </c>
    </row>
    <row r="547" spans="1:33" hidden="1" x14ac:dyDescent="0.25">
      <c r="C547"/>
      <c r="D547"/>
      <c r="E547"/>
      <c r="F547" s="65" t="s">
        <v>852</v>
      </c>
      <c r="H547" s="65" t="s">
        <v>336</v>
      </c>
      <c r="I547" s="8" t="e">
        <f>K546</f>
        <v>#REF!</v>
      </c>
      <c r="J547" s="2">
        <f>C24*0.04</f>
        <v>2.11</v>
      </c>
      <c r="K547" s="8" t="e">
        <f>I547+J547</f>
        <v>#REF!</v>
      </c>
    </row>
    <row r="548" spans="1:33" hidden="1" x14ac:dyDescent="0.25">
      <c r="A548" s="84">
        <f>(A546+1)</f>
        <v>380</v>
      </c>
      <c r="B548" s="65" t="s">
        <v>991</v>
      </c>
      <c r="C548" s="8">
        <v>38.35</v>
      </c>
      <c r="D548" s="1" t="s">
        <v>760</v>
      </c>
      <c r="E548"/>
      <c r="I548"/>
      <c r="J548" s="4"/>
      <c r="K548"/>
      <c r="O548" s="65" t="s">
        <v>133</v>
      </c>
      <c r="AG548" s="65" t="s">
        <v>1918</v>
      </c>
    </row>
    <row r="549" spans="1:33" hidden="1" x14ac:dyDescent="0.25">
      <c r="A549" s="84">
        <f t="shared" ref="A549:A564" si="31">(A548+1)</f>
        <v>381</v>
      </c>
      <c r="B549" s="65" t="s">
        <v>992</v>
      </c>
      <c r="C549" s="8">
        <v>37.96</v>
      </c>
      <c r="D549" s="1" t="s">
        <v>760</v>
      </c>
      <c r="E549"/>
      <c r="F549" s="90"/>
      <c r="G549" s="69" t="s">
        <v>852</v>
      </c>
      <c r="H549" s="65" t="s">
        <v>116</v>
      </c>
      <c r="I549"/>
      <c r="J549" s="4"/>
      <c r="K549"/>
      <c r="O549" s="68" t="s">
        <v>1373</v>
      </c>
      <c r="AG549" s="65" t="s">
        <v>1918</v>
      </c>
    </row>
    <row r="550" spans="1:33" hidden="1" x14ac:dyDescent="0.25">
      <c r="A550" s="84">
        <f t="shared" si="31"/>
        <v>382</v>
      </c>
      <c r="B550" s="65" t="s">
        <v>117</v>
      </c>
      <c r="C550"/>
      <c r="D550" s="1" t="s">
        <v>852</v>
      </c>
      <c r="E550"/>
      <c r="H550" s="65" t="s">
        <v>1093</v>
      </c>
      <c r="I550"/>
      <c r="J550" s="4"/>
      <c r="K550"/>
      <c r="AG550" s="65" t="s">
        <v>1918</v>
      </c>
    </row>
    <row r="551" spans="1:33" hidden="1" x14ac:dyDescent="0.25">
      <c r="A551" s="84">
        <f t="shared" si="31"/>
        <v>383</v>
      </c>
      <c r="B551" s="65" t="s">
        <v>833</v>
      </c>
      <c r="C551" s="8">
        <v>6.68</v>
      </c>
      <c r="D551" s="1" t="s">
        <v>760</v>
      </c>
      <c r="E551"/>
      <c r="H551" s="65" t="s">
        <v>1094</v>
      </c>
      <c r="I551"/>
      <c r="J551" s="4"/>
      <c r="K551"/>
      <c r="N551" s="65" t="s">
        <v>134</v>
      </c>
      <c r="O551" s="65" t="s">
        <v>893</v>
      </c>
      <c r="AG551" s="65" t="s">
        <v>1918</v>
      </c>
    </row>
    <row r="552" spans="1:33" hidden="1" x14ac:dyDescent="0.25">
      <c r="A552" s="84">
        <f t="shared" si="31"/>
        <v>384</v>
      </c>
      <c r="B552" s="65" t="s">
        <v>649</v>
      </c>
      <c r="C552" s="8">
        <v>9.4499999999999993</v>
      </c>
      <c r="D552" s="1" t="s">
        <v>760</v>
      </c>
      <c r="E552"/>
      <c r="H552" s="65" t="s">
        <v>894</v>
      </c>
      <c r="I552"/>
      <c r="J552" s="4"/>
      <c r="K552"/>
      <c r="O552" s="68" t="s">
        <v>1373</v>
      </c>
      <c r="AG552" s="65" t="s">
        <v>1918</v>
      </c>
    </row>
    <row r="553" spans="1:33" hidden="1" x14ac:dyDescent="0.25">
      <c r="A553" s="84">
        <f t="shared" si="31"/>
        <v>385</v>
      </c>
      <c r="B553" s="65" t="s">
        <v>1444</v>
      </c>
      <c r="C553" s="8">
        <v>33.04</v>
      </c>
      <c r="D553" s="1" t="s">
        <v>760</v>
      </c>
      <c r="E553"/>
      <c r="H553" s="65" t="s">
        <v>895</v>
      </c>
      <c r="I553"/>
      <c r="J553" s="4"/>
      <c r="K553"/>
      <c r="M553" s="70">
        <v>8.1</v>
      </c>
      <c r="N553" s="65" t="s">
        <v>761</v>
      </c>
      <c r="O553" s="65" t="s">
        <v>536</v>
      </c>
      <c r="P553" s="70">
        <f>(C61)*2</f>
        <v>50</v>
      </c>
      <c r="Q553" s="65" t="s">
        <v>761</v>
      </c>
      <c r="R553" s="70">
        <f>(M553*P553)</f>
        <v>405</v>
      </c>
      <c r="AG553" s="65" t="s">
        <v>1918</v>
      </c>
    </row>
    <row r="554" spans="1:33" hidden="1" x14ac:dyDescent="0.25">
      <c r="A554" s="84">
        <f t="shared" si="31"/>
        <v>386</v>
      </c>
      <c r="B554" s="65" t="s">
        <v>1607</v>
      </c>
      <c r="C554" s="8">
        <v>33.04</v>
      </c>
      <c r="D554" s="1" t="s">
        <v>760</v>
      </c>
      <c r="E554"/>
      <c r="H554" s="65" t="s">
        <v>1080</v>
      </c>
      <c r="I554"/>
      <c r="J554" s="4"/>
      <c r="K554"/>
      <c r="M554" s="70">
        <v>8.1</v>
      </c>
      <c r="N554" s="65" t="s">
        <v>761</v>
      </c>
      <c r="O554" s="65" t="s">
        <v>1835</v>
      </c>
      <c r="P554" s="70">
        <f>(C26)</f>
        <v>8.8000000000000007</v>
      </c>
      <c r="Q554" s="65" t="s">
        <v>761</v>
      </c>
      <c r="R554" s="70">
        <f>(M554*P554)</f>
        <v>71.28</v>
      </c>
      <c r="AG554" s="65" t="s">
        <v>1918</v>
      </c>
    </row>
    <row r="555" spans="1:33" hidden="1" x14ac:dyDescent="0.25">
      <c r="A555" s="84">
        <f t="shared" si="31"/>
        <v>387</v>
      </c>
      <c r="B555" s="65" t="s">
        <v>1081</v>
      </c>
      <c r="C555" s="8">
        <v>33.04</v>
      </c>
      <c r="D555" s="1" t="s">
        <v>760</v>
      </c>
      <c r="E555"/>
      <c r="H555" s="65" t="s">
        <v>2076</v>
      </c>
      <c r="I555"/>
      <c r="J555" s="4"/>
      <c r="K555"/>
      <c r="M555" s="70">
        <v>30</v>
      </c>
      <c r="N555" s="65" t="s">
        <v>1525</v>
      </c>
      <c r="O555" s="65" t="s">
        <v>1836</v>
      </c>
      <c r="P555" s="70">
        <f>(C639)</f>
        <v>3</v>
      </c>
      <c r="Q555" s="65" t="s">
        <v>1525</v>
      </c>
      <c r="R555" s="70">
        <f>(M555*P555)</f>
        <v>90</v>
      </c>
      <c r="AG555" s="65" t="s">
        <v>287</v>
      </c>
    </row>
    <row r="556" spans="1:33" hidden="1" x14ac:dyDescent="0.25">
      <c r="A556" s="84">
        <f t="shared" si="31"/>
        <v>388</v>
      </c>
      <c r="B556" s="65" t="s">
        <v>1082</v>
      </c>
      <c r="C556" s="8">
        <v>33.04</v>
      </c>
      <c r="D556" s="1" t="s">
        <v>760</v>
      </c>
      <c r="E556"/>
      <c r="H556" s="68" t="s">
        <v>1373</v>
      </c>
      <c r="I556" s="5" t="s">
        <v>1373</v>
      </c>
      <c r="J556" s="4"/>
      <c r="K556"/>
      <c r="O556" s="65" t="s">
        <v>1083</v>
      </c>
    </row>
    <row r="557" spans="1:33" hidden="1" x14ac:dyDescent="0.25">
      <c r="A557" s="84">
        <f t="shared" si="31"/>
        <v>389</v>
      </c>
      <c r="B557" s="65" t="s">
        <v>529</v>
      </c>
      <c r="C557" s="8">
        <v>538</v>
      </c>
      <c r="D557" s="1" t="s">
        <v>760</v>
      </c>
      <c r="E557"/>
      <c r="G557" s="69" t="s">
        <v>602</v>
      </c>
      <c r="H557" s="65" t="s">
        <v>530</v>
      </c>
      <c r="I557"/>
      <c r="J557" s="4"/>
      <c r="K557"/>
      <c r="O557" s="65" t="s">
        <v>1838</v>
      </c>
    </row>
    <row r="558" spans="1:33" hidden="1" x14ac:dyDescent="0.25">
      <c r="A558" s="84">
        <f t="shared" si="31"/>
        <v>390</v>
      </c>
      <c r="B558" s="65" t="s">
        <v>1938</v>
      </c>
      <c r="C558" s="8">
        <v>340</v>
      </c>
      <c r="D558" s="1" t="s">
        <v>760</v>
      </c>
      <c r="E558"/>
      <c r="H558" s="65" t="s">
        <v>1939</v>
      </c>
      <c r="I558"/>
      <c r="J558" s="4"/>
      <c r="K558"/>
      <c r="O558" s="65" t="s">
        <v>1839</v>
      </c>
      <c r="AG558" s="65" t="s">
        <v>1918</v>
      </c>
    </row>
    <row r="559" spans="1:33" hidden="1" x14ac:dyDescent="0.25">
      <c r="A559" s="84">
        <f t="shared" si="31"/>
        <v>391</v>
      </c>
      <c r="B559" s="65" t="s">
        <v>1940</v>
      </c>
      <c r="C559" s="8">
        <v>1039</v>
      </c>
      <c r="D559" s="1" t="s">
        <v>760</v>
      </c>
      <c r="E559"/>
      <c r="F559" s="70">
        <v>10</v>
      </c>
      <c r="G559" s="69" t="s">
        <v>1941</v>
      </c>
      <c r="H559" s="65" t="s">
        <v>482</v>
      </c>
      <c r="I559" s="8">
        <f>C721</f>
        <v>227</v>
      </c>
      <c r="J559" s="2" t="s">
        <v>1941</v>
      </c>
      <c r="K559" s="8">
        <f>(F559*I559)</f>
        <v>2270</v>
      </c>
      <c r="O559" s="65" t="s">
        <v>1841</v>
      </c>
      <c r="AG559" s="65" t="s">
        <v>1918</v>
      </c>
    </row>
    <row r="560" spans="1:33" hidden="1" x14ac:dyDescent="0.25">
      <c r="A560" s="84">
        <f t="shared" si="31"/>
        <v>392</v>
      </c>
      <c r="B560" s="65" t="s">
        <v>483</v>
      </c>
      <c r="C560" s="8">
        <v>100.44</v>
      </c>
      <c r="D560" s="1" t="s">
        <v>760</v>
      </c>
      <c r="E560"/>
      <c r="F560" s="70">
        <v>1</v>
      </c>
      <c r="G560" s="69" t="s">
        <v>484</v>
      </c>
      <c r="H560" s="65" t="s">
        <v>485</v>
      </c>
      <c r="I560" s="8">
        <f>C10</f>
        <v>150</v>
      </c>
      <c r="J560" s="2" t="s">
        <v>1200</v>
      </c>
      <c r="K560" s="8">
        <f>(F560*I560)</f>
        <v>150</v>
      </c>
      <c r="M560" s="70">
        <v>8</v>
      </c>
      <c r="N560" s="65" t="s">
        <v>669</v>
      </c>
      <c r="O560" s="65" t="s">
        <v>1822</v>
      </c>
      <c r="P560" s="70">
        <f>(C641)</f>
        <v>2.2000000000000002</v>
      </c>
      <c r="Q560" s="65" t="s">
        <v>669</v>
      </c>
      <c r="R560" s="70">
        <f>(M560*P560)</f>
        <v>17.600000000000001</v>
      </c>
      <c r="AG560" s="65" t="s">
        <v>1918</v>
      </c>
    </row>
    <row r="561" spans="1:33" hidden="1" x14ac:dyDescent="0.25">
      <c r="A561" s="84">
        <f t="shared" si="31"/>
        <v>393</v>
      </c>
      <c r="B561" s="65" t="s">
        <v>713</v>
      </c>
      <c r="C561" s="8">
        <v>31</v>
      </c>
      <c r="D561" s="1" t="s">
        <v>1007</v>
      </c>
      <c r="E561"/>
      <c r="F561" s="70">
        <v>1</v>
      </c>
      <c r="G561" s="69" t="s">
        <v>484</v>
      </c>
      <c r="H561" s="65" t="s">
        <v>714</v>
      </c>
      <c r="I561" s="8">
        <f>C12</f>
        <v>95</v>
      </c>
      <c r="J561" s="2" t="s">
        <v>1200</v>
      </c>
      <c r="K561" s="8">
        <f>(F561*I561)</f>
        <v>95</v>
      </c>
      <c r="M561" s="70">
        <v>8</v>
      </c>
      <c r="N561" s="65" t="s">
        <v>669</v>
      </c>
      <c r="O561" s="65" t="s">
        <v>400</v>
      </c>
      <c r="P561" s="70">
        <f>(C642)</f>
        <v>3.2</v>
      </c>
      <c r="Q561" s="65" t="s">
        <v>669</v>
      </c>
      <c r="R561" s="70">
        <f>(M561*P561)</f>
        <v>25.6</v>
      </c>
      <c r="AG561" s="65" t="s">
        <v>1918</v>
      </c>
    </row>
    <row r="562" spans="1:33" hidden="1" x14ac:dyDescent="0.25">
      <c r="A562" s="84">
        <f t="shared" si="31"/>
        <v>394</v>
      </c>
      <c r="B562" s="65" t="s">
        <v>2543</v>
      </c>
      <c r="C562" s="8">
        <v>71.239999999999995</v>
      </c>
      <c r="D562" s="1" t="s">
        <v>760</v>
      </c>
      <c r="E562"/>
      <c r="G562" s="69" t="s">
        <v>388</v>
      </c>
      <c r="H562" s="65" t="s">
        <v>58</v>
      </c>
      <c r="I562"/>
      <c r="J562" s="2" t="s">
        <v>388</v>
      </c>
      <c r="K562" s="8">
        <v>120</v>
      </c>
      <c r="M562" s="70">
        <v>1</v>
      </c>
      <c r="N562" s="65" t="s">
        <v>388</v>
      </c>
      <c r="O562" s="65" t="s">
        <v>1461</v>
      </c>
      <c r="P562" s="70">
        <f>(C643)</f>
        <v>4</v>
      </c>
      <c r="Q562" s="65" t="s">
        <v>388</v>
      </c>
      <c r="R562" s="70">
        <f>(M562*P562)</f>
        <v>4</v>
      </c>
      <c r="AG562" s="65" t="s">
        <v>1918</v>
      </c>
    </row>
    <row r="563" spans="1:33" hidden="1" x14ac:dyDescent="0.25">
      <c r="A563" s="84">
        <f t="shared" si="31"/>
        <v>395</v>
      </c>
      <c r="B563" s="65" t="s">
        <v>59</v>
      </c>
      <c r="C563" s="8">
        <v>82.2</v>
      </c>
      <c r="D563" s="1" t="s">
        <v>760</v>
      </c>
      <c r="E563"/>
      <c r="H563" s="65" t="s">
        <v>817</v>
      </c>
      <c r="I563"/>
      <c r="J563" s="4"/>
      <c r="K563" s="5" t="s">
        <v>1373</v>
      </c>
      <c r="M563" s="70">
        <v>1</v>
      </c>
      <c r="N563" s="65" t="s">
        <v>388</v>
      </c>
      <c r="O563" s="65" t="s">
        <v>389</v>
      </c>
      <c r="Q563" s="65" t="s">
        <v>388</v>
      </c>
      <c r="R563" s="70">
        <v>0</v>
      </c>
      <c r="AG563" s="65" t="s">
        <v>1918</v>
      </c>
    </row>
    <row r="564" spans="1:33" hidden="1" x14ac:dyDescent="0.25">
      <c r="A564" s="84">
        <f t="shared" si="31"/>
        <v>396</v>
      </c>
      <c r="B564" s="65" t="s">
        <v>927</v>
      </c>
      <c r="C564" s="8">
        <v>57.51</v>
      </c>
      <c r="D564" s="1" t="s">
        <v>760</v>
      </c>
      <c r="E564"/>
      <c r="H564" s="80" t="s">
        <v>928</v>
      </c>
      <c r="I564"/>
      <c r="J564" s="4"/>
      <c r="K564" s="8">
        <f>SUM(K559:K562)</f>
        <v>2635</v>
      </c>
      <c r="R564" s="68" t="s">
        <v>1373</v>
      </c>
      <c r="AG564" s="65" t="s">
        <v>1918</v>
      </c>
    </row>
    <row r="565" spans="1:33" hidden="1" x14ac:dyDescent="0.25">
      <c r="C565"/>
      <c r="D565"/>
      <c r="E565"/>
      <c r="F565" s="65" t="s">
        <v>852</v>
      </c>
      <c r="I565"/>
      <c r="J565" s="4"/>
      <c r="K565"/>
    </row>
    <row r="566" spans="1:33" hidden="1" x14ac:dyDescent="0.25">
      <c r="A566" s="84">
        <f>(A564+1)</f>
        <v>397</v>
      </c>
      <c r="B566" s="65" t="s">
        <v>807</v>
      </c>
      <c r="C566" s="8">
        <v>28.5</v>
      </c>
      <c r="D566" s="1" t="s">
        <v>760</v>
      </c>
      <c r="E566"/>
      <c r="I566"/>
      <c r="J566" s="4"/>
      <c r="K566" s="5" t="s">
        <v>1373</v>
      </c>
      <c r="O566" s="65" t="s">
        <v>1333</v>
      </c>
      <c r="R566" s="70">
        <f>SUM(R553:R563)</f>
        <v>613.48</v>
      </c>
      <c r="AG566" s="65" t="s">
        <v>1918</v>
      </c>
    </row>
    <row r="567" spans="1:33" hidden="1" x14ac:dyDescent="0.25">
      <c r="A567" s="84">
        <f>(A566+1)</f>
        <v>398</v>
      </c>
      <c r="B567" s="65" t="s">
        <v>431</v>
      </c>
      <c r="C567" s="8">
        <v>57.51</v>
      </c>
      <c r="D567" s="1" t="s">
        <v>760</v>
      </c>
      <c r="E567"/>
      <c r="H567" s="80" t="s">
        <v>432</v>
      </c>
      <c r="I567"/>
      <c r="J567" s="4"/>
      <c r="K567" s="8">
        <f>K564/10</f>
        <v>263.5</v>
      </c>
      <c r="R567" s="68" t="s">
        <v>1373</v>
      </c>
      <c r="AG567" s="65" t="s">
        <v>1918</v>
      </c>
    </row>
    <row r="568" spans="1:33" hidden="1" x14ac:dyDescent="0.25">
      <c r="A568" s="84">
        <f>(A567+1)</f>
        <v>399</v>
      </c>
      <c r="B568" s="65" t="s">
        <v>1632</v>
      </c>
      <c r="C568" s="8">
        <v>20</v>
      </c>
      <c r="D568" s="1" t="s">
        <v>760</v>
      </c>
      <c r="E568"/>
      <c r="H568" s="65" t="s">
        <v>334</v>
      </c>
      <c r="I568" s="8">
        <f>K567</f>
        <v>263.5</v>
      </c>
      <c r="J568" s="2">
        <f>C22*0.02</f>
        <v>0.53</v>
      </c>
      <c r="K568" s="8">
        <f>I568+J568</f>
        <v>264.02999999999997</v>
      </c>
      <c r="O568" s="65" t="s">
        <v>1334</v>
      </c>
      <c r="R568" s="70">
        <f>(R566/30)</f>
        <v>20.45</v>
      </c>
      <c r="AG568" s="65" t="s">
        <v>1918</v>
      </c>
    </row>
    <row r="569" spans="1:33" hidden="1" x14ac:dyDescent="0.25">
      <c r="A569" s="84">
        <f>(A568+1)</f>
        <v>400</v>
      </c>
      <c r="B569" s="65" t="s">
        <v>1633</v>
      </c>
      <c r="C569" s="8">
        <v>21.92</v>
      </c>
      <c r="D569" s="1" t="s">
        <v>760</v>
      </c>
      <c r="E569"/>
      <c r="H569" s="65" t="s">
        <v>336</v>
      </c>
      <c r="I569" s="8">
        <f>K568</f>
        <v>264.02999999999997</v>
      </c>
      <c r="J569" s="2">
        <f>C23*0.02</f>
        <v>1.06</v>
      </c>
      <c r="K569" s="8">
        <f>I569+J569</f>
        <v>265.08999999999997</v>
      </c>
      <c r="N569" s="65" t="s">
        <v>1910</v>
      </c>
      <c r="O569" s="65" t="s">
        <v>1634</v>
      </c>
      <c r="AG569" s="65" t="s">
        <v>1918</v>
      </c>
    </row>
    <row r="570" spans="1:33" hidden="1" x14ac:dyDescent="0.25">
      <c r="A570" s="84">
        <f>(A569+1)</f>
        <v>401</v>
      </c>
      <c r="B570" s="65" t="s">
        <v>206</v>
      </c>
      <c r="C570" s="8">
        <v>28.5</v>
      </c>
      <c r="D570" s="1" t="s">
        <v>760</v>
      </c>
      <c r="E570"/>
      <c r="H570" s="65" t="s">
        <v>1895</v>
      </c>
      <c r="I570" s="8">
        <f>K569</f>
        <v>265.08999999999997</v>
      </c>
      <c r="J570" s="2">
        <f>C23*0.02</f>
        <v>1.06</v>
      </c>
      <c r="K570" s="8">
        <f>I570+J570</f>
        <v>266.14999999999998</v>
      </c>
      <c r="O570" s="65" t="s">
        <v>207</v>
      </c>
      <c r="AG570" s="65" t="s">
        <v>1918</v>
      </c>
    </row>
    <row r="571" spans="1:33" hidden="1" x14ac:dyDescent="0.25">
      <c r="A571" s="84">
        <f>(A570+1)</f>
        <v>402</v>
      </c>
      <c r="B571" s="65" t="s">
        <v>1760</v>
      </c>
      <c r="C571" s="8">
        <v>535</v>
      </c>
      <c r="D571" s="1" t="s">
        <v>760</v>
      </c>
      <c r="E571"/>
      <c r="H571" s="65" t="s">
        <v>328</v>
      </c>
      <c r="I571" s="8">
        <f>K570</f>
        <v>266.14999999999998</v>
      </c>
      <c r="J571" s="2">
        <f>C23*0.02</f>
        <v>1.06</v>
      </c>
      <c r="K571" s="8">
        <f>I571+J571</f>
        <v>267.20999999999998</v>
      </c>
      <c r="O571" s="68" t="s">
        <v>1373</v>
      </c>
      <c r="AG571" s="65" t="s">
        <v>1918</v>
      </c>
    </row>
    <row r="572" spans="1:33" hidden="1" x14ac:dyDescent="0.25">
      <c r="A572" s="84"/>
      <c r="B572" s="65"/>
      <c r="C572" s="8"/>
      <c r="D572" s="1"/>
      <c r="E572"/>
      <c r="H572" s="65" t="s">
        <v>1167</v>
      </c>
      <c r="I572" s="8">
        <f>K571</f>
        <v>267.20999999999998</v>
      </c>
      <c r="J572" s="2">
        <f>C24*0.02</f>
        <v>1.06</v>
      </c>
      <c r="K572" s="8">
        <f>I572+J572</f>
        <v>268.27</v>
      </c>
      <c r="O572" s="68"/>
      <c r="AG572" s="65"/>
    </row>
    <row r="573" spans="1:33" hidden="1" x14ac:dyDescent="0.25">
      <c r="A573" s="84">
        <f>(A571+1)</f>
        <v>403</v>
      </c>
      <c r="B573" s="65" t="s">
        <v>468</v>
      </c>
      <c r="C573" s="8">
        <v>21</v>
      </c>
      <c r="D573" s="1" t="s">
        <v>760</v>
      </c>
      <c r="E573"/>
      <c r="F573" s="90">
        <v>15.2</v>
      </c>
      <c r="G573" s="69" t="s">
        <v>602</v>
      </c>
      <c r="H573" s="65" t="s">
        <v>686</v>
      </c>
      <c r="I573"/>
      <c r="J573" s="4"/>
      <c r="K573"/>
      <c r="M573" s="70">
        <v>1.08</v>
      </c>
      <c r="N573" s="65" t="s">
        <v>761</v>
      </c>
      <c r="O573" s="65" t="s">
        <v>687</v>
      </c>
      <c r="P573" s="70">
        <f>(K88)</f>
        <v>52.93</v>
      </c>
      <c r="Q573" s="65" t="s">
        <v>761</v>
      </c>
      <c r="R573" s="70">
        <f>(M573*P573)</f>
        <v>57.16</v>
      </c>
      <c r="AG573" s="65" t="s">
        <v>1918</v>
      </c>
    </row>
    <row r="574" spans="1:33" hidden="1" x14ac:dyDescent="0.25">
      <c r="A574" s="84">
        <f t="shared" ref="A574:A586" si="32">(A573+1)</f>
        <v>404</v>
      </c>
      <c r="B574" s="65" t="s">
        <v>688</v>
      </c>
      <c r="C574" s="8">
        <v>150</v>
      </c>
      <c r="D574" s="1" t="s">
        <v>760</v>
      </c>
      <c r="E574"/>
      <c r="H574" s="65" t="s">
        <v>1939</v>
      </c>
      <c r="I574"/>
      <c r="J574" s="4"/>
      <c r="K574"/>
      <c r="M574" s="89">
        <v>0.216</v>
      </c>
      <c r="N574" s="65" t="s">
        <v>761</v>
      </c>
      <c r="O574" s="65" t="s">
        <v>689</v>
      </c>
      <c r="P574" s="70" t="e">
        <f>(R60)</f>
        <v>#REF!</v>
      </c>
      <c r="Q574" s="65" t="s">
        <v>761</v>
      </c>
      <c r="R574" s="70" t="e">
        <f>(M574*P574)</f>
        <v>#REF!</v>
      </c>
      <c r="AG574" s="65" t="s">
        <v>1918</v>
      </c>
    </row>
    <row r="575" spans="1:33" hidden="1" x14ac:dyDescent="0.25">
      <c r="A575" s="84">
        <f t="shared" si="32"/>
        <v>405</v>
      </c>
      <c r="B575" s="65" t="s">
        <v>1680</v>
      </c>
      <c r="C575" s="8">
        <v>16.440000000000001</v>
      </c>
      <c r="D575" s="1" t="s">
        <v>760</v>
      </c>
      <c r="E575"/>
      <c r="F575" s="70">
        <v>1</v>
      </c>
      <c r="G575" s="69" t="s">
        <v>1941</v>
      </c>
      <c r="H575" s="65" t="s">
        <v>482</v>
      </c>
      <c r="I575" s="8">
        <f>D721</f>
        <v>247</v>
      </c>
      <c r="J575" s="2" t="s">
        <v>1941</v>
      </c>
      <c r="K575" s="8">
        <f>(F575*I575)</f>
        <v>247</v>
      </c>
      <c r="M575" s="89">
        <v>0.48699999999999999</v>
      </c>
      <c r="N575" s="65" t="s">
        <v>761</v>
      </c>
      <c r="O575" s="65" t="s">
        <v>1681</v>
      </c>
      <c r="P575" s="70" t="e">
        <f>(R89)</f>
        <v>#REF!</v>
      </c>
      <c r="Q575" s="65" t="s">
        <v>761</v>
      </c>
      <c r="R575" s="70" t="e">
        <f>(M575*P575)</f>
        <v>#REF!</v>
      </c>
      <c r="AG575" s="65" t="s">
        <v>1918</v>
      </c>
    </row>
    <row r="576" spans="1:33" hidden="1" x14ac:dyDescent="0.25">
      <c r="A576" s="84">
        <f t="shared" si="32"/>
        <v>406</v>
      </c>
      <c r="B576" s="65" t="s">
        <v>2544</v>
      </c>
      <c r="C576" s="8">
        <v>30</v>
      </c>
      <c r="D576" s="8">
        <v>25</v>
      </c>
      <c r="E576"/>
      <c r="F576" s="70">
        <v>0.75</v>
      </c>
      <c r="G576" s="69" t="s">
        <v>484</v>
      </c>
      <c r="H576" s="65" t="s">
        <v>485</v>
      </c>
      <c r="I576" s="8">
        <f>C10</f>
        <v>150</v>
      </c>
      <c r="J576" s="2" t="s">
        <v>1200</v>
      </c>
      <c r="K576" s="8">
        <f>(F576*I576)</f>
        <v>112.5</v>
      </c>
      <c r="M576" s="89">
        <v>5.36</v>
      </c>
      <c r="N576" s="65" t="s">
        <v>528</v>
      </c>
      <c r="O576" s="65" t="s">
        <v>1682</v>
      </c>
      <c r="P576" s="70" t="e">
        <f>(R303)</f>
        <v>#REF!</v>
      </c>
      <c r="Q576" s="65" t="s">
        <v>528</v>
      </c>
      <c r="R576" s="70" t="e">
        <f>(M576*P576)</f>
        <v>#REF!</v>
      </c>
      <c r="AG576" s="65" t="s">
        <v>1918</v>
      </c>
    </row>
    <row r="577" spans="1:33" hidden="1" x14ac:dyDescent="0.25">
      <c r="A577" s="84">
        <f t="shared" si="32"/>
        <v>407</v>
      </c>
      <c r="B577" s="65" t="s">
        <v>369</v>
      </c>
      <c r="C577" s="8">
        <v>208.5</v>
      </c>
      <c r="D577" s="1" t="s">
        <v>760</v>
      </c>
      <c r="E577"/>
      <c r="F577" s="70">
        <v>0.75</v>
      </c>
      <c r="G577" s="69" t="s">
        <v>484</v>
      </c>
      <c r="H577" s="65" t="s">
        <v>714</v>
      </c>
      <c r="I577" s="8">
        <f>C12</f>
        <v>95</v>
      </c>
      <c r="J577" s="2" t="s">
        <v>1200</v>
      </c>
      <c r="K577" s="8">
        <f>(F577*I577)</f>
        <v>71.25</v>
      </c>
      <c r="M577" s="89">
        <v>3.2000000000000001E-2</v>
      </c>
      <c r="N577" s="65" t="s">
        <v>761</v>
      </c>
      <c r="O577" s="65" t="s">
        <v>679</v>
      </c>
      <c r="P577" s="70" t="e">
        <f>(K614)</f>
        <v>#REF!</v>
      </c>
      <c r="Q577" s="65" t="s">
        <v>761</v>
      </c>
      <c r="R577" s="70" t="e">
        <f>(M577*P577)</f>
        <v>#REF!</v>
      </c>
      <c r="AG577" s="65" t="s">
        <v>1918</v>
      </c>
    </row>
    <row r="578" spans="1:33" hidden="1" x14ac:dyDescent="0.25">
      <c r="A578" s="84">
        <f t="shared" si="32"/>
        <v>408</v>
      </c>
      <c r="B578" s="65" t="s">
        <v>1733</v>
      </c>
      <c r="C578" s="8">
        <v>95</v>
      </c>
      <c r="D578" s="1" t="s">
        <v>760</v>
      </c>
      <c r="E578"/>
      <c r="F578" s="70">
        <v>0.5</v>
      </c>
      <c r="G578" s="69" t="s">
        <v>484</v>
      </c>
      <c r="H578" s="65" t="s">
        <v>1734</v>
      </c>
      <c r="I578" s="8">
        <f>C41</f>
        <v>110</v>
      </c>
      <c r="J578" s="2" t="s">
        <v>1200</v>
      </c>
      <c r="K578" s="8">
        <f>(F578*I578)</f>
        <v>55</v>
      </c>
      <c r="O578" s="65" t="s">
        <v>257</v>
      </c>
      <c r="R578" s="65" t="s">
        <v>852</v>
      </c>
      <c r="AG578" s="65" t="s">
        <v>1918</v>
      </c>
    </row>
    <row r="579" spans="1:33" hidden="1" x14ac:dyDescent="0.25">
      <c r="A579" s="84">
        <f t="shared" si="32"/>
        <v>409</v>
      </c>
      <c r="B579" s="65" t="s">
        <v>2545</v>
      </c>
      <c r="C579" s="6">
        <v>301</v>
      </c>
      <c r="D579" s="1" t="s">
        <v>528</v>
      </c>
      <c r="E579"/>
      <c r="G579" s="69" t="s">
        <v>388</v>
      </c>
      <c r="H579" s="65" t="s">
        <v>58</v>
      </c>
      <c r="I579"/>
      <c r="J579" s="2" t="s">
        <v>388</v>
      </c>
      <c r="K579" s="8">
        <v>53.5</v>
      </c>
      <c r="N579" s="65" t="s">
        <v>388</v>
      </c>
      <c r="O579" s="65" t="s">
        <v>300</v>
      </c>
      <c r="Q579" s="65" t="s">
        <v>388</v>
      </c>
      <c r="R579" s="70">
        <v>2.92</v>
      </c>
      <c r="AG579" s="65" t="s">
        <v>1918</v>
      </c>
    </row>
    <row r="580" spans="1:33" hidden="1" x14ac:dyDescent="0.25">
      <c r="A580" s="84">
        <f t="shared" si="32"/>
        <v>410</v>
      </c>
      <c r="B580" s="65" t="s">
        <v>2546</v>
      </c>
      <c r="C580" s="8">
        <v>325</v>
      </c>
      <c r="D580" s="1" t="s">
        <v>528</v>
      </c>
      <c r="E580" s="1" t="s">
        <v>852</v>
      </c>
      <c r="H580" s="65" t="s">
        <v>817</v>
      </c>
      <c r="I580"/>
      <c r="J580" s="4"/>
      <c r="K580" s="5" t="s">
        <v>1373</v>
      </c>
      <c r="R580" s="68" t="s">
        <v>1373</v>
      </c>
      <c r="AG580" s="65" t="s">
        <v>1918</v>
      </c>
    </row>
    <row r="581" spans="1:33" hidden="1" x14ac:dyDescent="0.25">
      <c r="A581" s="84">
        <f t="shared" si="32"/>
        <v>411</v>
      </c>
      <c r="B581" s="65" t="s">
        <v>301</v>
      </c>
      <c r="C581" s="8">
        <v>75</v>
      </c>
      <c r="D581" s="1" t="s">
        <v>760</v>
      </c>
      <c r="E581"/>
      <c r="H581" s="80" t="s">
        <v>1506</v>
      </c>
      <c r="I581"/>
      <c r="J581" s="4"/>
      <c r="K581" s="8">
        <f>SUM(K575:K579)</f>
        <v>539.25</v>
      </c>
      <c r="O581" s="65" t="s">
        <v>1507</v>
      </c>
      <c r="R581" s="70" t="e">
        <f>SUM(R573:R579)</f>
        <v>#REF!</v>
      </c>
      <c r="AG581" s="65" t="s">
        <v>1918</v>
      </c>
    </row>
    <row r="582" spans="1:33" hidden="1" x14ac:dyDescent="0.25">
      <c r="A582" s="84">
        <f t="shared" si="32"/>
        <v>412</v>
      </c>
      <c r="B582" s="65" t="s">
        <v>1508</v>
      </c>
      <c r="C582" s="8">
        <v>125</v>
      </c>
      <c r="D582" s="1" t="s">
        <v>760</v>
      </c>
      <c r="E582"/>
      <c r="I582"/>
      <c r="J582" s="4"/>
      <c r="K582" s="5" t="s">
        <v>1373</v>
      </c>
      <c r="R582" s="68" t="s">
        <v>1373</v>
      </c>
      <c r="AG582" s="65" t="s">
        <v>1918</v>
      </c>
    </row>
    <row r="583" spans="1:33" hidden="1" x14ac:dyDescent="0.25">
      <c r="A583" s="84">
        <f t="shared" si="32"/>
        <v>413</v>
      </c>
      <c r="B583" s="65" t="s">
        <v>1509</v>
      </c>
      <c r="C583" s="8">
        <v>190</v>
      </c>
      <c r="D583" s="1" t="s">
        <v>760</v>
      </c>
      <c r="E583"/>
      <c r="H583" s="65" t="s">
        <v>334</v>
      </c>
      <c r="I583" s="8">
        <f>K581</f>
        <v>539.25</v>
      </c>
      <c r="J583" s="2">
        <f>C22*0.04</f>
        <v>1.06</v>
      </c>
      <c r="K583" s="8">
        <f>(K581+C22*0.04)</f>
        <v>540.30999999999995</v>
      </c>
      <c r="N583" s="65" t="s">
        <v>1910</v>
      </c>
      <c r="O583" s="65" t="s">
        <v>1634</v>
      </c>
      <c r="AG583" s="65" t="s">
        <v>1918</v>
      </c>
    </row>
    <row r="584" spans="1:33" hidden="1" x14ac:dyDescent="0.25">
      <c r="A584" s="84">
        <f t="shared" si="32"/>
        <v>414</v>
      </c>
      <c r="B584" s="65" t="s">
        <v>1510</v>
      </c>
      <c r="C584" s="8">
        <v>16</v>
      </c>
      <c r="D584" s="1" t="s">
        <v>760</v>
      </c>
      <c r="E584"/>
      <c r="H584" s="65" t="s">
        <v>336</v>
      </c>
      <c r="I584" s="8">
        <f>K583</f>
        <v>540.30999999999995</v>
      </c>
      <c r="J584" s="2">
        <f>C23*0.04</f>
        <v>2.11</v>
      </c>
      <c r="K584" s="8">
        <f>(K583+C23*0.04)</f>
        <v>542.41999999999996</v>
      </c>
      <c r="O584" s="65" t="s">
        <v>1511</v>
      </c>
      <c r="AG584" s="65" t="s">
        <v>1918</v>
      </c>
    </row>
    <row r="585" spans="1:33" hidden="1" x14ac:dyDescent="0.25">
      <c r="A585" s="84">
        <f t="shared" si="32"/>
        <v>415</v>
      </c>
      <c r="B585" s="65" t="s">
        <v>1512</v>
      </c>
      <c r="C585" s="8">
        <v>7</v>
      </c>
      <c r="D585" s="1" t="s">
        <v>1427</v>
      </c>
      <c r="E585"/>
      <c r="H585" s="65" t="s">
        <v>1895</v>
      </c>
      <c r="I585" s="8">
        <f>K584</f>
        <v>542.41999999999996</v>
      </c>
      <c r="J585" s="2">
        <f>C23*0.04</f>
        <v>2.11</v>
      </c>
      <c r="K585" s="8">
        <f>(K584+C24*0.04)</f>
        <v>544.53</v>
      </c>
      <c r="O585" s="68" t="s">
        <v>1373</v>
      </c>
      <c r="AG585" s="65" t="s">
        <v>1918</v>
      </c>
    </row>
    <row r="586" spans="1:33" hidden="1" x14ac:dyDescent="0.25">
      <c r="A586" s="84">
        <f t="shared" si="32"/>
        <v>416</v>
      </c>
      <c r="B586" s="65" t="s">
        <v>2547</v>
      </c>
      <c r="C586" s="8">
        <v>19</v>
      </c>
      <c r="D586" s="1" t="s">
        <v>1427</v>
      </c>
      <c r="E586"/>
      <c r="H586" s="65" t="s">
        <v>328</v>
      </c>
      <c r="I586" s="8">
        <f>K585</f>
        <v>544.53</v>
      </c>
      <c r="J586" s="2">
        <f>C23*0.04</f>
        <v>2.11</v>
      </c>
      <c r="K586" s="8">
        <f>(K585+C24*0.04)</f>
        <v>546.64</v>
      </c>
      <c r="M586" s="70">
        <v>1.3</v>
      </c>
      <c r="N586" s="65" t="s">
        <v>761</v>
      </c>
      <c r="O586" s="65" t="s">
        <v>687</v>
      </c>
      <c r="P586" s="70">
        <f>(K88)</f>
        <v>52.93</v>
      </c>
      <c r="Q586" s="65" t="s">
        <v>761</v>
      </c>
      <c r="R586" s="70">
        <f>(M586*P586)</f>
        <v>68.81</v>
      </c>
      <c r="AG586" s="65" t="s">
        <v>1918</v>
      </c>
    </row>
    <row r="587" spans="1:33" hidden="1" x14ac:dyDescent="0.25">
      <c r="A587" s="84"/>
      <c r="B587" s="65"/>
      <c r="C587" s="8"/>
      <c r="D587" s="1"/>
      <c r="E587"/>
      <c r="H587" s="65" t="s">
        <v>1167</v>
      </c>
      <c r="I587" s="8">
        <f>K586</f>
        <v>546.64</v>
      </c>
      <c r="J587" s="2">
        <f>C24*0.04</f>
        <v>2.11</v>
      </c>
      <c r="K587" s="8">
        <f>(K586+C25*0.04)</f>
        <v>547.47</v>
      </c>
      <c r="M587" s="70"/>
      <c r="N587" s="65"/>
      <c r="O587" s="65"/>
      <c r="P587" s="70"/>
      <c r="Q587" s="65"/>
      <c r="R587" s="70"/>
      <c r="AG587" s="65"/>
    </row>
    <row r="588" spans="1:33" hidden="1" x14ac:dyDescent="0.25">
      <c r="A588" s="84">
        <f>(A586+1)</f>
        <v>417</v>
      </c>
      <c r="B588" s="65" t="s">
        <v>2548</v>
      </c>
      <c r="C588" s="8">
        <v>20</v>
      </c>
      <c r="D588" s="1" t="s">
        <v>1427</v>
      </c>
      <c r="E588"/>
      <c r="F588" s="101">
        <v>15.1</v>
      </c>
      <c r="G588" s="69" t="s">
        <v>1513</v>
      </c>
      <c r="H588" s="65" t="s">
        <v>1392</v>
      </c>
      <c r="I588"/>
      <c r="J588" s="4"/>
      <c r="K588"/>
      <c r="M588" s="89">
        <v>0.216</v>
      </c>
      <c r="N588" s="65" t="s">
        <v>761</v>
      </c>
      <c r="O588" s="65" t="s">
        <v>689</v>
      </c>
      <c r="P588" s="70" t="e">
        <f>(R60)</f>
        <v>#REF!</v>
      </c>
      <c r="Q588" s="65" t="s">
        <v>761</v>
      </c>
      <c r="R588" s="70" t="e">
        <f>(M588*P588)</f>
        <v>#REF!</v>
      </c>
      <c r="AG588" s="65" t="s">
        <v>1918</v>
      </c>
    </row>
    <row r="589" spans="1:33" hidden="1" x14ac:dyDescent="0.25">
      <c r="A589" s="84">
        <f t="shared" ref="A589:A614" si="33">(A588+1)</f>
        <v>418</v>
      </c>
      <c r="B589" s="65" t="s">
        <v>1514</v>
      </c>
      <c r="C589" s="8">
        <v>7.5</v>
      </c>
      <c r="D589" s="1" t="s">
        <v>669</v>
      </c>
      <c r="E589"/>
      <c r="H589" s="65" t="s">
        <v>1939</v>
      </c>
      <c r="I589"/>
      <c r="J589" s="4"/>
      <c r="K589"/>
      <c r="M589" s="89">
        <v>0.60099999999999998</v>
      </c>
      <c r="N589" s="65" t="s">
        <v>761</v>
      </c>
      <c r="O589" s="65" t="s">
        <v>1681</v>
      </c>
      <c r="P589" s="70" t="e">
        <f>(R89)</f>
        <v>#REF!</v>
      </c>
      <c r="Q589" s="65" t="s">
        <v>761</v>
      </c>
      <c r="R589" s="70" t="e">
        <f>(M589*P589)</f>
        <v>#REF!</v>
      </c>
      <c r="AG589" s="65" t="s">
        <v>1918</v>
      </c>
    </row>
    <row r="590" spans="1:33" hidden="1" x14ac:dyDescent="0.25">
      <c r="A590" s="84">
        <f t="shared" si="33"/>
        <v>419</v>
      </c>
      <c r="B590" s="65" t="s">
        <v>681</v>
      </c>
      <c r="C590" s="8">
        <v>16</v>
      </c>
      <c r="D590" s="1" t="s">
        <v>669</v>
      </c>
      <c r="E590" t="s">
        <v>1347</v>
      </c>
      <c r="F590" s="70">
        <v>10</v>
      </c>
      <c r="G590" s="69" t="s">
        <v>1941</v>
      </c>
      <c r="H590" s="65" t="s">
        <v>482</v>
      </c>
      <c r="I590" s="8">
        <f>C721</f>
        <v>227</v>
      </c>
      <c r="J590" s="2" t="s">
        <v>1941</v>
      </c>
      <c r="K590" s="8">
        <f>(F590*I590)</f>
        <v>2270</v>
      </c>
      <c r="M590" s="89">
        <v>6.35</v>
      </c>
      <c r="N590" s="65" t="s">
        <v>528</v>
      </c>
      <c r="O590" s="65" t="s">
        <v>1682</v>
      </c>
      <c r="P590" s="70" t="e">
        <f>(R303)</f>
        <v>#REF!</v>
      </c>
      <c r="Q590" s="65" t="s">
        <v>528</v>
      </c>
      <c r="R590" s="70" t="e">
        <f>(M590*P590)</f>
        <v>#REF!</v>
      </c>
      <c r="AG590" s="65" t="s">
        <v>1918</v>
      </c>
    </row>
    <row r="591" spans="1:33" hidden="1" x14ac:dyDescent="0.25">
      <c r="A591" s="84">
        <f t="shared" si="33"/>
        <v>420</v>
      </c>
      <c r="B591" s="65" t="s">
        <v>682</v>
      </c>
      <c r="C591" s="8">
        <v>1700</v>
      </c>
      <c r="D591" s="1" t="s">
        <v>683</v>
      </c>
      <c r="E591">
        <v>2000</v>
      </c>
      <c r="F591" s="70">
        <v>0.12</v>
      </c>
      <c r="G591" s="69" t="s">
        <v>761</v>
      </c>
      <c r="H591" s="65" t="s">
        <v>684</v>
      </c>
      <c r="I591" s="8" t="e">
        <f>K32</f>
        <v>#REF!</v>
      </c>
      <c r="J591" s="2" t="s">
        <v>761</v>
      </c>
      <c r="K591" s="8" t="e">
        <f>(F591*I591)</f>
        <v>#REF!</v>
      </c>
      <c r="M591" s="89">
        <v>3.2000000000000001E-2</v>
      </c>
      <c r="N591" s="65" t="s">
        <v>761</v>
      </c>
      <c r="O591" s="65" t="s">
        <v>679</v>
      </c>
      <c r="P591" s="70" t="e">
        <f>(K614)</f>
        <v>#REF!</v>
      </c>
      <c r="Q591" s="65" t="s">
        <v>761</v>
      </c>
      <c r="R591" s="70" t="e">
        <f>(M591*P591)</f>
        <v>#REF!</v>
      </c>
      <c r="AG591" s="65" t="s">
        <v>1918</v>
      </c>
    </row>
    <row r="592" spans="1:33" hidden="1" x14ac:dyDescent="0.25">
      <c r="A592" s="84">
        <f t="shared" si="33"/>
        <v>421</v>
      </c>
      <c r="B592" s="65" t="s">
        <v>685</v>
      </c>
      <c r="C592" s="8">
        <v>805</v>
      </c>
      <c r="D592" s="1" t="s">
        <v>683</v>
      </c>
      <c r="E592"/>
      <c r="F592" s="70">
        <v>1</v>
      </c>
      <c r="G592" s="69" t="s">
        <v>484</v>
      </c>
      <c r="H592" s="65" t="s">
        <v>485</v>
      </c>
      <c r="I592" s="8">
        <f>C10</f>
        <v>150</v>
      </c>
      <c r="J592" s="2" t="s">
        <v>1200</v>
      </c>
      <c r="K592" s="8">
        <f>(F592*I592)</f>
        <v>150</v>
      </c>
      <c r="O592" s="65" t="s">
        <v>257</v>
      </c>
      <c r="R592" s="65" t="s">
        <v>852</v>
      </c>
      <c r="AG592" s="65" t="s">
        <v>1918</v>
      </c>
    </row>
    <row r="593" spans="1:33" hidden="1" x14ac:dyDescent="0.25">
      <c r="A593" s="84">
        <f t="shared" si="33"/>
        <v>422</v>
      </c>
      <c r="B593" s="65" t="s">
        <v>1757</v>
      </c>
      <c r="C593" s="8">
        <f>204+53</f>
        <v>257</v>
      </c>
      <c r="D593" s="1" t="s">
        <v>683</v>
      </c>
      <c r="E593"/>
      <c r="F593" s="70">
        <v>1</v>
      </c>
      <c r="G593" s="69" t="s">
        <v>484</v>
      </c>
      <c r="H593" s="65" t="s">
        <v>714</v>
      </c>
      <c r="I593" s="8">
        <f>C12</f>
        <v>95</v>
      </c>
      <c r="J593" s="2" t="s">
        <v>1200</v>
      </c>
      <c r="K593" s="8">
        <f>(F593*I593)</f>
        <v>95</v>
      </c>
      <c r="N593" s="65" t="s">
        <v>388</v>
      </c>
      <c r="O593" s="65" t="s">
        <v>300</v>
      </c>
      <c r="Q593" s="65" t="s">
        <v>388</v>
      </c>
      <c r="R593" s="70">
        <v>2.1</v>
      </c>
      <c r="AG593" s="65" t="s">
        <v>1918</v>
      </c>
    </row>
    <row r="594" spans="1:33" hidden="1" x14ac:dyDescent="0.25">
      <c r="A594" s="84">
        <f t="shared" si="33"/>
        <v>423</v>
      </c>
      <c r="B594" s="65" t="s">
        <v>2549</v>
      </c>
      <c r="C594" s="8">
        <v>53</v>
      </c>
      <c r="D594" s="1" t="s">
        <v>669</v>
      </c>
      <c r="E594"/>
      <c r="G594" s="69" t="s">
        <v>388</v>
      </c>
      <c r="H594" s="65" t="s">
        <v>58</v>
      </c>
      <c r="I594"/>
      <c r="J594" s="2" t="s">
        <v>388</v>
      </c>
      <c r="K594" s="8">
        <v>0.33</v>
      </c>
      <c r="R594" s="68" t="s">
        <v>1373</v>
      </c>
      <c r="AG594" s="65" t="s">
        <v>1918</v>
      </c>
    </row>
    <row r="595" spans="1:33" hidden="1" x14ac:dyDescent="0.25">
      <c r="A595" s="84">
        <f t="shared" si="33"/>
        <v>424</v>
      </c>
      <c r="B595" s="65" t="s">
        <v>273</v>
      </c>
      <c r="C595" s="8">
        <v>1050</v>
      </c>
      <c r="D595" s="1" t="s">
        <v>669</v>
      </c>
      <c r="E595"/>
      <c r="H595" s="65" t="s">
        <v>817</v>
      </c>
      <c r="I595"/>
      <c r="J595" s="4"/>
      <c r="K595" s="5" t="s">
        <v>1373</v>
      </c>
      <c r="O595" s="65" t="s">
        <v>1507</v>
      </c>
      <c r="R595" s="70" t="e">
        <f>SUM(R586:R593)</f>
        <v>#REF!</v>
      </c>
      <c r="AG595" s="65" t="s">
        <v>1918</v>
      </c>
    </row>
    <row r="596" spans="1:33" hidden="1" x14ac:dyDescent="0.25">
      <c r="A596" s="84">
        <f t="shared" si="33"/>
        <v>425</v>
      </c>
      <c r="B596" s="65" t="s">
        <v>352</v>
      </c>
      <c r="C596" s="8">
        <v>196</v>
      </c>
      <c r="D596" s="1" t="s">
        <v>669</v>
      </c>
      <c r="E596"/>
      <c r="H596" s="80" t="s">
        <v>353</v>
      </c>
      <c r="I596"/>
      <c r="J596" s="4"/>
      <c r="K596" s="8" t="e">
        <f>SUM(K590:K594)</f>
        <v>#REF!</v>
      </c>
      <c r="R596" s="68" t="s">
        <v>1373</v>
      </c>
      <c r="AG596" s="65" t="s">
        <v>1918</v>
      </c>
    </row>
    <row r="597" spans="1:33" hidden="1" x14ac:dyDescent="0.25">
      <c r="A597" s="84">
        <f t="shared" si="33"/>
        <v>426</v>
      </c>
      <c r="B597" s="65" t="s">
        <v>354</v>
      </c>
      <c r="C597" s="8">
        <v>206.9</v>
      </c>
      <c r="D597" s="1" t="s">
        <v>669</v>
      </c>
      <c r="E597"/>
      <c r="I597"/>
      <c r="J597" s="4"/>
      <c r="K597" s="5" t="s">
        <v>1373</v>
      </c>
      <c r="N597" s="65" t="s">
        <v>1910</v>
      </c>
      <c r="O597" s="65" t="s">
        <v>355</v>
      </c>
      <c r="AG597" s="65" t="s">
        <v>1918</v>
      </c>
    </row>
    <row r="598" spans="1:33" hidden="1" x14ac:dyDescent="0.25">
      <c r="A598" s="84">
        <f t="shared" si="33"/>
        <v>427</v>
      </c>
      <c r="B598" s="65" t="s">
        <v>356</v>
      </c>
      <c r="C598" s="8">
        <v>120</v>
      </c>
      <c r="D598" s="1" t="s">
        <v>1525</v>
      </c>
      <c r="E598"/>
      <c r="H598" s="80" t="s">
        <v>357</v>
      </c>
      <c r="I598"/>
      <c r="J598" s="4"/>
      <c r="K598" s="8" t="e">
        <f>K596/10</f>
        <v>#REF!</v>
      </c>
      <c r="O598" s="65" t="s">
        <v>358</v>
      </c>
      <c r="AG598" s="65" t="s">
        <v>1918</v>
      </c>
    </row>
    <row r="599" spans="1:33" hidden="1" x14ac:dyDescent="0.25">
      <c r="A599" s="84">
        <f t="shared" si="33"/>
        <v>428</v>
      </c>
      <c r="B599" s="65" t="s">
        <v>359</v>
      </c>
      <c r="C599" s="8">
        <v>80</v>
      </c>
      <c r="D599" s="1" t="s">
        <v>1525</v>
      </c>
      <c r="E599"/>
      <c r="H599" s="65" t="s">
        <v>334</v>
      </c>
      <c r="I599"/>
      <c r="J599" s="4"/>
      <c r="K599" s="8" t="e">
        <f>(K598+C22*0.02)</f>
        <v>#REF!</v>
      </c>
      <c r="O599" s="68" t="s">
        <v>1373</v>
      </c>
      <c r="AG599" s="65" t="s">
        <v>1918</v>
      </c>
    </row>
    <row r="600" spans="1:33" hidden="1" x14ac:dyDescent="0.25">
      <c r="A600" s="84">
        <f t="shared" si="33"/>
        <v>429</v>
      </c>
      <c r="B600" s="65" t="s">
        <v>360</v>
      </c>
      <c r="C600"/>
      <c r="D600" s="1" t="s">
        <v>1525</v>
      </c>
      <c r="E600"/>
      <c r="H600" s="65" t="s">
        <v>336</v>
      </c>
      <c r="I600"/>
      <c r="J600" s="4"/>
      <c r="K600" s="8" t="e">
        <f>(K599+C24*0.02)</f>
        <v>#REF!</v>
      </c>
      <c r="M600" s="70">
        <v>10.37</v>
      </c>
      <c r="N600" s="65" t="s">
        <v>761</v>
      </c>
      <c r="O600" s="65" t="s">
        <v>361</v>
      </c>
      <c r="P600" s="70">
        <f>(C61*2)</f>
        <v>50</v>
      </c>
      <c r="Q600" s="65" t="s">
        <v>761</v>
      </c>
      <c r="R600" s="70">
        <f t="shared" ref="R600:R608" si="34">(M600*P600)</f>
        <v>518.5</v>
      </c>
      <c r="AG600" s="65" t="s">
        <v>1918</v>
      </c>
    </row>
    <row r="601" spans="1:33" hidden="1" x14ac:dyDescent="0.25">
      <c r="A601" s="84">
        <f t="shared" si="33"/>
        <v>430</v>
      </c>
      <c r="B601" s="65" t="s">
        <v>1755</v>
      </c>
      <c r="C601" s="8">
        <v>65</v>
      </c>
      <c r="D601" s="1" t="s">
        <v>760</v>
      </c>
      <c r="E601"/>
      <c r="H601" s="65" t="s">
        <v>1895</v>
      </c>
      <c r="I601"/>
      <c r="J601" s="4"/>
      <c r="K601" s="8" t="e">
        <f>(K600+C24*0.02)</f>
        <v>#REF!</v>
      </c>
      <c r="M601" s="70">
        <v>0.65</v>
      </c>
      <c r="N601" s="65" t="s">
        <v>761</v>
      </c>
      <c r="O601" s="65" t="s">
        <v>1756</v>
      </c>
      <c r="P601" s="70" t="e">
        <f>R60</f>
        <v>#REF!</v>
      </c>
      <c r="Q601" s="65" t="s">
        <v>761</v>
      </c>
      <c r="R601" s="70" t="e">
        <f t="shared" si="34"/>
        <v>#REF!</v>
      </c>
      <c r="AG601" s="65" t="s">
        <v>1918</v>
      </c>
    </row>
    <row r="602" spans="1:33" hidden="1" x14ac:dyDescent="0.25">
      <c r="A602" s="84">
        <f t="shared" si="33"/>
        <v>431</v>
      </c>
      <c r="B602" s="65" t="s">
        <v>1536</v>
      </c>
      <c r="C602" s="8">
        <v>40</v>
      </c>
      <c r="D602" s="1" t="s">
        <v>760</v>
      </c>
      <c r="E602"/>
      <c r="H602" s="65" t="s">
        <v>328</v>
      </c>
      <c r="I602"/>
      <c r="J602" s="4"/>
      <c r="K602" s="8" t="e">
        <f>(K601+C24*0.02)</f>
        <v>#REF!</v>
      </c>
      <c r="M602" s="70">
        <v>1.1399999999999999</v>
      </c>
      <c r="N602" s="65" t="s">
        <v>761</v>
      </c>
      <c r="O602" s="65" t="s">
        <v>292</v>
      </c>
      <c r="P602" s="70" t="e">
        <f>K320</f>
        <v>#REF!</v>
      </c>
      <c r="Q602" s="65" t="s">
        <v>761</v>
      </c>
      <c r="R602" s="70" t="e">
        <f t="shared" si="34"/>
        <v>#REF!</v>
      </c>
      <c r="AG602" s="65" t="s">
        <v>1918</v>
      </c>
    </row>
    <row r="603" spans="1:33" hidden="1" x14ac:dyDescent="0.25">
      <c r="A603" s="84">
        <f t="shared" si="33"/>
        <v>432</v>
      </c>
      <c r="B603" s="65" t="s">
        <v>293</v>
      </c>
      <c r="C603"/>
      <c r="D603" s="1" t="s">
        <v>760</v>
      </c>
      <c r="E603"/>
      <c r="H603" s="65" t="s">
        <v>1167</v>
      </c>
      <c r="I603"/>
      <c r="J603" s="4"/>
      <c r="K603" s="8" t="e">
        <f>(K602+C25*0.02)</f>
        <v>#REF!</v>
      </c>
      <c r="M603" s="70">
        <v>0.85</v>
      </c>
      <c r="N603" s="65" t="s">
        <v>761</v>
      </c>
      <c r="O603" s="65" t="s">
        <v>1393</v>
      </c>
      <c r="P603" s="70" t="e">
        <f>K320-K311/10</f>
        <v>#REF!</v>
      </c>
      <c r="Q603" s="65" t="s">
        <v>761</v>
      </c>
      <c r="R603" s="70" t="e">
        <f t="shared" si="34"/>
        <v>#REF!</v>
      </c>
      <c r="AG603" s="65" t="s">
        <v>1918</v>
      </c>
    </row>
    <row r="604" spans="1:33" hidden="1" x14ac:dyDescent="0.25">
      <c r="A604" s="84">
        <f t="shared" si="33"/>
        <v>433</v>
      </c>
      <c r="B604" s="65" t="s">
        <v>1394</v>
      </c>
      <c r="C604" s="8">
        <v>45</v>
      </c>
      <c r="D604" s="1" t="s">
        <v>760</v>
      </c>
      <c r="E604"/>
      <c r="F604" s="80" t="s">
        <v>1395</v>
      </c>
      <c r="G604" s="69" t="s">
        <v>1910</v>
      </c>
      <c r="H604" s="65" t="s">
        <v>773</v>
      </c>
      <c r="I604"/>
      <c r="J604" s="4"/>
      <c r="K604"/>
      <c r="M604" s="70">
        <v>0.98</v>
      </c>
      <c r="N604" s="65" t="s">
        <v>761</v>
      </c>
      <c r="O604" s="65" t="s">
        <v>1885</v>
      </c>
      <c r="P604" s="70" t="e">
        <f>(C73)</f>
        <v>#REF!</v>
      </c>
      <c r="Q604" s="65" t="s">
        <v>761</v>
      </c>
      <c r="R604" s="70" t="e">
        <f t="shared" si="34"/>
        <v>#REF!</v>
      </c>
      <c r="AG604" s="65" t="s">
        <v>1918</v>
      </c>
    </row>
    <row r="605" spans="1:33" hidden="1" x14ac:dyDescent="0.25">
      <c r="A605" s="84">
        <f t="shared" si="33"/>
        <v>434</v>
      </c>
      <c r="B605" s="65" t="s">
        <v>957</v>
      </c>
      <c r="C605" s="8">
        <v>36.520000000000003</v>
      </c>
      <c r="D605" s="1" t="s">
        <v>760</v>
      </c>
      <c r="E605"/>
      <c r="H605" s="65" t="s">
        <v>958</v>
      </c>
      <c r="I605"/>
      <c r="J605" s="4"/>
      <c r="K605"/>
      <c r="M605" s="70">
        <v>2.68</v>
      </c>
      <c r="N605" s="65" t="s">
        <v>761</v>
      </c>
      <c r="O605" s="65" t="s">
        <v>905</v>
      </c>
      <c r="P605" s="70" t="e">
        <f>(C79)</f>
        <v>#REF!</v>
      </c>
      <c r="Q605" s="65" t="s">
        <v>761</v>
      </c>
      <c r="R605" s="70" t="e">
        <f t="shared" si="34"/>
        <v>#REF!</v>
      </c>
      <c r="AG605" s="65" t="s">
        <v>1918</v>
      </c>
    </row>
    <row r="606" spans="1:33" hidden="1" x14ac:dyDescent="0.25">
      <c r="A606" s="84">
        <f t="shared" si="33"/>
        <v>435</v>
      </c>
      <c r="B606" s="65" t="s">
        <v>1396</v>
      </c>
      <c r="C606"/>
      <c r="D606" s="1" t="s">
        <v>760</v>
      </c>
      <c r="E606"/>
      <c r="H606" s="65" t="s">
        <v>1397</v>
      </c>
      <c r="I606"/>
      <c r="J606" s="4"/>
      <c r="K606"/>
      <c r="M606" s="70">
        <v>7.24</v>
      </c>
      <c r="N606" s="65" t="s">
        <v>528</v>
      </c>
      <c r="O606" s="65" t="s">
        <v>1398</v>
      </c>
      <c r="P606" s="70" t="e">
        <f>(K1332)</f>
        <v>#REF!</v>
      </c>
      <c r="Q606" s="65" t="s">
        <v>528</v>
      </c>
      <c r="R606" s="70" t="e">
        <f t="shared" si="34"/>
        <v>#REF!</v>
      </c>
      <c r="AG606" s="65" t="s">
        <v>1918</v>
      </c>
    </row>
    <row r="607" spans="1:33" hidden="1" x14ac:dyDescent="0.25">
      <c r="A607" s="84">
        <f t="shared" si="33"/>
        <v>436</v>
      </c>
      <c r="B607" s="65" t="s">
        <v>1267</v>
      </c>
      <c r="C607" s="8">
        <v>73.48</v>
      </c>
      <c r="D607" s="8">
        <v>93.72</v>
      </c>
      <c r="E607"/>
      <c r="H607" s="68" t="s">
        <v>1373</v>
      </c>
      <c r="I607"/>
      <c r="J607" s="4"/>
      <c r="K607"/>
      <c r="M607" s="70">
        <v>1</v>
      </c>
      <c r="N607" s="65" t="s">
        <v>760</v>
      </c>
      <c r="O607" s="65" t="s">
        <v>1268</v>
      </c>
      <c r="P607" s="70">
        <f>(C202)</f>
        <v>75</v>
      </c>
      <c r="Q607" s="65" t="s">
        <v>760</v>
      </c>
      <c r="R607" s="70">
        <f t="shared" si="34"/>
        <v>75</v>
      </c>
      <c r="AG607" s="65" t="s">
        <v>1918</v>
      </c>
    </row>
    <row r="608" spans="1:33" hidden="1" x14ac:dyDescent="0.25">
      <c r="A608" s="84">
        <f t="shared" si="33"/>
        <v>437</v>
      </c>
      <c r="B608" s="65" t="s">
        <v>1269</v>
      </c>
      <c r="C608" s="8">
        <v>43.12</v>
      </c>
      <c r="D608" s="1" t="s">
        <v>760</v>
      </c>
      <c r="E608"/>
      <c r="F608" s="70">
        <v>0.01</v>
      </c>
      <c r="G608" s="69" t="s">
        <v>761</v>
      </c>
      <c r="H608" s="65" t="s">
        <v>1270</v>
      </c>
      <c r="I608" s="8" t="e">
        <f>(K279)</f>
        <v>#REF!</v>
      </c>
      <c r="J608" s="2" t="s">
        <v>761</v>
      </c>
      <c r="K608" s="8" t="e">
        <f>(F608*I608)</f>
        <v>#REF!</v>
      </c>
      <c r="M608" s="89">
        <v>0.13600000000000001</v>
      </c>
      <c r="N608" s="65" t="s">
        <v>761</v>
      </c>
      <c r="O608" s="65" t="s">
        <v>859</v>
      </c>
      <c r="P608" s="70" t="e">
        <f>(K614)</f>
        <v>#REF!</v>
      </c>
      <c r="Q608" s="65" t="s">
        <v>761</v>
      </c>
      <c r="R608" s="70" t="e">
        <f t="shared" si="34"/>
        <v>#REF!</v>
      </c>
      <c r="AG608" s="65" t="s">
        <v>1918</v>
      </c>
    </row>
    <row r="609" spans="1:33" hidden="1" x14ac:dyDescent="0.25">
      <c r="A609" s="84">
        <f t="shared" si="33"/>
        <v>438</v>
      </c>
      <c r="B609" s="65" t="s">
        <v>860</v>
      </c>
      <c r="C609"/>
      <c r="D609" s="1" t="s">
        <v>760</v>
      </c>
      <c r="E609"/>
      <c r="F609" s="70">
        <v>0.01</v>
      </c>
      <c r="G609" s="69" t="s">
        <v>761</v>
      </c>
      <c r="H609" s="65" t="s">
        <v>861</v>
      </c>
      <c r="I609"/>
      <c r="J609" s="2" t="s">
        <v>388</v>
      </c>
      <c r="K609" s="8">
        <v>1.1499999999999999</v>
      </c>
      <c r="O609" s="65" t="s">
        <v>111</v>
      </c>
      <c r="AG609" s="65" t="s">
        <v>1918</v>
      </c>
    </row>
    <row r="610" spans="1:33" hidden="1" x14ac:dyDescent="0.25">
      <c r="A610" s="84">
        <f t="shared" si="33"/>
        <v>439</v>
      </c>
      <c r="B610" s="65" t="s">
        <v>112</v>
      </c>
      <c r="C610" s="8">
        <v>121.88</v>
      </c>
      <c r="D610" s="1" t="s">
        <v>760</v>
      </c>
      <c r="E610"/>
      <c r="H610" s="65" t="s">
        <v>113</v>
      </c>
      <c r="I610"/>
      <c r="J610" s="4"/>
      <c r="K610"/>
      <c r="N610" s="65" t="s">
        <v>388</v>
      </c>
      <c r="O610" s="65" t="s">
        <v>300</v>
      </c>
      <c r="Q610" s="65" t="s">
        <v>388</v>
      </c>
      <c r="R610" s="70">
        <v>1.5</v>
      </c>
      <c r="AG610" s="65" t="s">
        <v>1918</v>
      </c>
    </row>
    <row r="611" spans="1:33" hidden="1" x14ac:dyDescent="0.25">
      <c r="A611" s="84">
        <f t="shared" si="33"/>
        <v>440</v>
      </c>
      <c r="B611" s="65" t="s">
        <v>1276</v>
      </c>
      <c r="C611" s="8">
        <v>66</v>
      </c>
      <c r="D611" s="1" t="s">
        <v>760</v>
      </c>
      <c r="E611"/>
      <c r="I611"/>
      <c r="J611" s="4"/>
      <c r="K611" s="5" t="s">
        <v>1373</v>
      </c>
      <c r="R611" s="68" t="s">
        <v>1373</v>
      </c>
      <c r="AG611" s="65" t="s">
        <v>1918</v>
      </c>
    </row>
    <row r="612" spans="1:33" hidden="1" x14ac:dyDescent="0.25">
      <c r="A612" s="84">
        <f t="shared" si="33"/>
        <v>441</v>
      </c>
      <c r="B612" s="65" t="s">
        <v>1277</v>
      </c>
      <c r="C612"/>
      <c r="D612" s="1" t="s">
        <v>760</v>
      </c>
      <c r="E612"/>
      <c r="H612" s="65" t="s">
        <v>1278</v>
      </c>
      <c r="I612"/>
      <c r="J612" s="4"/>
      <c r="K612" s="8" t="e">
        <f>SUM(K608:K610)</f>
        <v>#REF!</v>
      </c>
      <c r="O612" s="65" t="s">
        <v>1507</v>
      </c>
      <c r="R612" s="70" t="e">
        <f>SUM(R600:R610)</f>
        <v>#REF!</v>
      </c>
      <c r="AG612" s="65" t="s">
        <v>287</v>
      </c>
    </row>
    <row r="613" spans="1:33" hidden="1" x14ac:dyDescent="0.25">
      <c r="A613" s="84">
        <f t="shared" si="33"/>
        <v>442</v>
      </c>
      <c r="B613" s="65" t="s">
        <v>374</v>
      </c>
      <c r="C613" s="8">
        <v>149.16</v>
      </c>
      <c r="D613" s="1" t="s">
        <v>760</v>
      </c>
      <c r="E613"/>
      <c r="I613"/>
      <c r="J613" s="4"/>
      <c r="K613" s="5" t="s">
        <v>1373</v>
      </c>
      <c r="R613" s="68" t="s">
        <v>1373</v>
      </c>
    </row>
    <row r="614" spans="1:33" hidden="1" x14ac:dyDescent="0.25">
      <c r="A614" s="84">
        <f t="shared" si="33"/>
        <v>443</v>
      </c>
      <c r="B614" s="65" t="s">
        <v>375</v>
      </c>
      <c r="C614" s="8">
        <v>84.92</v>
      </c>
      <c r="D614" s="1" t="s">
        <v>760</v>
      </c>
      <c r="E614"/>
      <c r="H614" s="65" t="s">
        <v>673</v>
      </c>
      <c r="I614"/>
      <c r="J614" s="4"/>
      <c r="K614" s="8" t="e">
        <f>ROUND(K612*100,0)</f>
        <v>#REF!</v>
      </c>
      <c r="N614" s="65" t="s">
        <v>1910</v>
      </c>
      <c r="O614" s="65" t="s">
        <v>376</v>
      </c>
    </row>
    <row r="615" spans="1:33" hidden="1" x14ac:dyDescent="0.25">
      <c r="C615"/>
      <c r="D615"/>
      <c r="E615"/>
      <c r="F615" s="65" t="s">
        <v>852</v>
      </c>
      <c r="I615"/>
      <c r="J615" s="4"/>
      <c r="K615"/>
    </row>
    <row r="616" spans="1:33" hidden="1" x14ac:dyDescent="0.25">
      <c r="A616" s="84">
        <f>(A614+1)</f>
        <v>444</v>
      </c>
      <c r="B616" s="65" t="s">
        <v>960</v>
      </c>
      <c r="C616"/>
      <c r="D616" s="1" t="s">
        <v>760</v>
      </c>
      <c r="E616"/>
      <c r="I616"/>
      <c r="J616" s="4"/>
      <c r="K616" s="5" t="s">
        <v>1747</v>
      </c>
      <c r="O616" s="65" t="s">
        <v>961</v>
      </c>
      <c r="AG616" s="65" t="s">
        <v>1918</v>
      </c>
    </row>
    <row r="617" spans="1:33" hidden="1" x14ac:dyDescent="0.25">
      <c r="A617" s="84">
        <f t="shared" ref="A617:A648" si="35">(A616+1)</f>
        <v>445</v>
      </c>
      <c r="B617" s="65" t="s">
        <v>866</v>
      </c>
      <c r="C617" s="8">
        <v>195.36</v>
      </c>
      <c r="D617" s="1" t="s">
        <v>760</v>
      </c>
      <c r="E617"/>
      <c r="G617" s="69" t="s">
        <v>589</v>
      </c>
      <c r="H617" s="65" t="s">
        <v>867</v>
      </c>
      <c r="I617"/>
      <c r="J617" s="4"/>
      <c r="K617"/>
      <c r="O617" s="68" t="s">
        <v>1373</v>
      </c>
      <c r="AG617" s="65" t="s">
        <v>1918</v>
      </c>
    </row>
    <row r="618" spans="1:33" hidden="1" x14ac:dyDescent="0.25">
      <c r="A618" s="84">
        <f t="shared" si="35"/>
        <v>446</v>
      </c>
      <c r="B618" s="65" t="s">
        <v>1434</v>
      </c>
      <c r="C618" s="8">
        <v>137.28</v>
      </c>
      <c r="D618" s="1" t="s">
        <v>760</v>
      </c>
      <c r="E618"/>
      <c r="H618" s="65" t="s">
        <v>1435</v>
      </c>
      <c r="I618"/>
      <c r="J618" s="4"/>
      <c r="K618"/>
      <c r="M618" s="70">
        <v>3</v>
      </c>
      <c r="N618" s="65" t="s">
        <v>761</v>
      </c>
      <c r="O618" s="65" t="s">
        <v>1436</v>
      </c>
      <c r="P618" s="70">
        <f>(C61*2)</f>
        <v>50</v>
      </c>
      <c r="Q618" s="65" t="s">
        <v>761</v>
      </c>
      <c r="R618" s="70">
        <f>(M618*P618)</f>
        <v>150</v>
      </c>
      <c r="AG618" s="65" t="s">
        <v>1918</v>
      </c>
    </row>
    <row r="619" spans="1:33" hidden="1" x14ac:dyDescent="0.25">
      <c r="A619" s="84">
        <f t="shared" si="35"/>
        <v>447</v>
      </c>
      <c r="B619" s="65" t="s">
        <v>541</v>
      </c>
      <c r="C619"/>
      <c r="D619" s="1" t="s">
        <v>760</v>
      </c>
      <c r="E619"/>
      <c r="H619" s="68" t="s">
        <v>1373</v>
      </c>
      <c r="I619"/>
      <c r="J619" s="4"/>
      <c r="K619"/>
      <c r="M619" s="70">
        <v>2.4</v>
      </c>
      <c r="N619" s="65" t="s">
        <v>761</v>
      </c>
      <c r="O619" s="65" t="s">
        <v>1415</v>
      </c>
      <c r="P619" s="70" t="e">
        <f>(C81)</f>
        <v>#REF!</v>
      </c>
      <c r="Q619" s="65" t="s">
        <v>761</v>
      </c>
      <c r="R619" s="70" t="e">
        <f>(M619*P619)</f>
        <v>#REF!</v>
      </c>
      <c r="AG619" s="65" t="s">
        <v>1918</v>
      </c>
    </row>
    <row r="620" spans="1:33" hidden="1" x14ac:dyDescent="0.25">
      <c r="A620" s="84">
        <f t="shared" si="35"/>
        <v>448</v>
      </c>
      <c r="B620" s="65" t="s">
        <v>1233</v>
      </c>
      <c r="C620" s="8">
        <v>97.68</v>
      </c>
      <c r="D620" s="1" t="s">
        <v>760</v>
      </c>
      <c r="E620"/>
      <c r="F620" s="89">
        <v>1.4E-2</v>
      </c>
      <c r="G620" s="69" t="s">
        <v>761</v>
      </c>
      <c r="H620" s="65" t="s">
        <v>1139</v>
      </c>
      <c r="I620" s="8" t="e">
        <f>(K614)</f>
        <v>#REF!</v>
      </c>
      <c r="J620" s="2" t="s">
        <v>761</v>
      </c>
      <c r="K620" s="8" t="e">
        <f>(F620*I620)</f>
        <v>#REF!</v>
      </c>
      <c r="M620" s="70">
        <v>5</v>
      </c>
      <c r="N620" s="65" t="s">
        <v>760</v>
      </c>
      <c r="O620" s="65" t="s">
        <v>526</v>
      </c>
      <c r="P620" s="70">
        <f>(C203)</f>
        <v>40</v>
      </c>
      <c r="Q620" s="65" t="s">
        <v>760</v>
      </c>
      <c r="R620" s="70">
        <f>(M620*P620)</f>
        <v>200</v>
      </c>
      <c r="AG620" s="65" t="s">
        <v>1918</v>
      </c>
    </row>
    <row r="621" spans="1:33" hidden="1" x14ac:dyDescent="0.25">
      <c r="A621" s="84">
        <f t="shared" si="35"/>
        <v>449</v>
      </c>
      <c r="B621" s="65" t="s">
        <v>1527</v>
      </c>
      <c r="C621" s="8">
        <v>54.12</v>
      </c>
      <c r="D621" s="1" t="s">
        <v>760</v>
      </c>
      <c r="E621"/>
      <c r="F621" s="89"/>
      <c r="H621" s="65" t="s">
        <v>1528</v>
      </c>
      <c r="I621"/>
      <c r="J621" s="4"/>
      <c r="K621" s="1" t="s">
        <v>852</v>
      </c>
      <c r="O621" s="65" t="s">
        <v>389</v>
      </c>
      <c r="Q621" s="65" t="s">
        <v>388</v>
      </c>
      <c r="R621" s="70">
        <v>0.08</v>
      </c>
      <c r="AG621" s="65" t="s">
        <v>1918</v>
      </c>
    </row>
    <row r="622" spans="1:33" hidden="1" x14ac:dyDescent="0.25">
      <c r="A622" s="84">
        <f t="shared" si="35"/>
        <v>450</v>
      </c>
      <c r="B622" s="65" t="s">
        <v>1529</v>
      </c>
      <c r="C622"/>
      <c r="D622" s="1" t="s">
        <v>760</v>
      </c>
      <c r="E622"/>
      <c r="F622" s="70">
        <v>0.5</v>
      </c>
      <c r="G622" s="69" t="s">
        <v>669</v>
      </c>
      <c r="H622" s="65" t="s">
        <v>1711</v>
      </c>
      <c r="I622" s="8">
        <f>(C10)</f>
        <v>150</v>
      </c>
      <c r="J622" s="2" t="s">
        <v>669</v>
      </c>
      <c r="K622" s="8">
        <f>(F622*I622)</f>
        <v>75</v>
      </c>
      <c r="R622" s="68" t="s">
        <v>1373</v>
      </c>
      <c r="S622" s="65" t="s">
        <v>852</v>
      </c>
      <c r="AG622" s="65" t="s">
        <v>1918</v>
      </c>
    </row>
    <row r="623" spans="1:33" hidden="1" x14ac:dyDescent="0.25">
      <c r="A623" s="84">
        <f t="shared" si="35"/>
        <v>451</v>
      </c>
      <c r="B623" s="65" t="s">
        <v>1416</v>
      </c>
      <c r="C623" s="8">
        <v>110</v>
      </c>
      <c r="D623" s="1" t="s">
        <v>760</v>
      </c>
      <c r="E623"/>
      <c r="F623" s="70">
        <v>0.75</v>
      </c>
      <c r="G623" s="69" t="s">
        <v>669</v>
      </c>
      <c r="H623" s="65" t="s">
        <v>1625</v>
      </c>
      <c r="I623" s="8">
        <f>(C12)</f>
        <v>95</v>
      </c>
      <c r="J623" s="2" t="s">
        <v>669</v>
      </c>
      <c r="K623" s="8">
        <f>(F623*I623)</f>
        <v>71.25</v>
      </c>
      <c r="O623" s="65" t="s">
        <v>1507</v>
      </c>
      <c r="R623" s="70" t="e">
        <f>SUM(R618:R621)</f>
        <v>#REF!</v>
      </c>
      <c r="AG623" s="65" t="s">
        <v>1918</v>
      </c>
    </row>
    <row r="624" spans="1:33" hidden="1" x14ac:dyDescent="0.25">
      <c r="A624" s="84">
        <f t="shared" si="35"/>
        <v>452</v>
      </c>
      <c r="B624" s="65" t="s">
        <v>1417</v>
      </c>
      <c r="C624" s="8">
        <v>70</v>
      </c>
      <c r="D624" s="1" t="s">
        <v>760</v>
      </c>
      <c r="E624"/>
      <c r="G624" s="69" t="s">
        <v>388</v>
      </c>
      <c r="H624" s="65" t="s">
        <v>389</v>
      </c>
      <c r="I624"/>
      <c r="J624" s="2" t="s">
        <v>388</v>
      </c>
      <c r="K624" s="8">
        <v>0</v>
      </c>
      <c r="R624" s="68" t="s">
        <v>1373</v>
      </c>
      <c r="AG624" s="65" t="s">
        <v>1918</v>
      </c>
    </row>
    <row r="625" spans="1:33" hidden="1" x14ac:dyDescent="0.25">
      <c r="A625" s="84">
        <f t="shared" si="35"/>
        <v>453</v>
      </c>
      <c r="B625" s="65" t="s">
        <v>1418</v>
      </c>
      <c r="C625"/>
      <c r="D625" s="1" t="s">
        <v>760</v>
      </c>
      <c r="E625"/>
      <c r="I625"/>
      <c r="J625" s="4"/>
      <c r="K625" s="5" t="s">
        <v>1373</v>
      </c>
      <c r="AG625" s="65" t="s">
        <v>1918</v>
      </c>
    </row>
    <row r="626" spans="1:33" hidden="1" x14ac:dyDescent="0.25">
      <c r="A626" s="84">
        <f t="shared" si="35"/>
        <v>454</v>
      </c>
      <c r="B626" s="65" t="s">
        <v>95</v>
      </c>
      <c r="C626" s="8">
        <v>12</v>
      </c>
      <c r="D626" s="1" t="s">
        <v>760</v>
      </c>
      <c r="E626"/>
      <c r="H626" s="65" t="s">
        <v>96</v>
      </c>
      <c r="I626"/>
      <c r="J626" s="4"/>
      <c r="K626" s="8" t="e">
        <f>SUM(K620:K624)</f>
        <v>#REF!</v>
      </c>
      <c r="N626" s="65" t="s">
        <v>1910</v>
      </c>
      <c r="O626" s="65" t="s">
        <v>60</v>
      </c>
      <c r="AG626" s="65" t="s">
        <v>1918</v>
      </c>
    </row>
    <row r="627" spans="1:33" hidden="1" x14ac:dyDescent="0.25">
      <c r="A627" s="84">
        <f t="shared" si="35"/>
        <v>455</v>
      </c>
      <c r="B627" s="65" t="s">
        <v>1671</v>
      </c>
      <c r="C627" s="8">
        <v>7.5</v>
      </c>
      <c r="D627" s="1" t="s">
        <v>760</v>
      </c>
      <c r="E627"/>
      <c r="I627"/>
      <c r="J627" s="4"/>
      <c r="K627" s="5" t="s">
        <v>1373</v>
      </c>
      <c r="O627" s="65" t="s">
        <v>1672</v>
      </c>
      <c r="AG627" s="65" t="s">
        <v>1918</v>
      </c>
    </row>
    <row r="628" spans="1:33" hidden="1" x14ac:dyDescent="0.25">
      <c r="A628" s="84">
        <f t="shared" si="35"/>
        <v>456</v>
      </c>
      <c r="B628" s="65" t="s">
        <v>1673</v>
      </c>
      <c r="C628"/>
      <c r="D628" s="1" t="s">
        <v>760</v>
      </c>
      <c r="E628"/>
      <c r="H628" s="65" t="s">
        <v>476</v>
      </c>
      <c r="I628"/>
      <c r="J628" s="4"/>
      <c r="K628" s="8" t="e">
        <f>(K626/0.372)</f>
        <v>#REF!</v>
      </c>
      <c r="O628" s="65" t="s">
        <v>1674</v>
      </c>
      <c r="AG628" s="65" t="s">
        <v>1918</v>
      </c>
    </row>
    <row r="629" spans="1:33" hidden="1" x14ac:dyDescent="0.25">
      <c r="A629" s="84">
        <f t="shared" si="35"/>
        <v>457</v>
      </c>
      <c r="B629" s="65" t="s">
        <v>1675</v>
      </c>
      <c r="C629" s="8">
        <v>155.32</v>
      </c>
      <c r="D629" s="1" t="s">
        <v>760</v>
      </c>
      <c r="E629"/>
      <c r="I629"/>
      <c r="J629" s="4"/>
      <c r="K629" s="5" t="s">
        <v>1747</v>
      </c>
      <c r="O629" s="68" t="s">
        <v>1373</v>
      </c>
      <c r="AG629" s="65" t="s">
        <v>1918</v>
      </c>
    </row>
    <row r="630" spans="1:33" hidden="1" x14ac:dyDescent="0.25">
      <c r="A630" s="84">
        <f t="shared" si="35"/>
        <v>458</v>
      </c>
      <c r="B630" s="65" t="s">
        <v>1522</v>
      </c>
      <c r="C630" s="8">
        <v>91.08</v>
      </c>
      <c r="D630" s="1" t="s">
        <v>760</v>
      </c>
      <c r="E630"/>
      <c r="H630" s="65" t="s">
        <v>334</v>
      </c>
      <c r="I630"/>
      <c r="J630" s="4"/>
      <c r="K630" s="8" t="e">
        <f>(K628+C22*0.014/0.372)</f>
        <v>#REF!</v>
      </c>
      <c r="M630" s="70">
        <v>9.5</v>
      </c>
      <c r="N630" s="65" t="s">
        <v>761</v>
      </c>
      <c r="O630" s="65" t="s">
        <v>1436</v>
      </c>
      <c r="P630" s="70">
        <f>(C61*2)</f>
        <v>50</v>
      </c>
      <c r="Q630" s="65" t="s">
        <v>761</v>
      </c>
      <c r="R630" s="70">
        <f t="shared" ref="R630:R638" si="36">(M630*P630)</f>
        <v>475</v>
      </c>
      <c r="AG630" s="65" t="s">
        <v>1918</v>
      </c>
    </row>
    <row r="631" spans="1:33" hidden="1" x14ac:dyDescent="0.25">
      <c r="A631" s="84">
        <f t="shared" si="35"/>
        <v>459</v>
      </c>
      <c r="B631" s="65" t="s">
        <v>2550</v>
      </c>
      <c r="C631" s="8">
        <v>30</v>
      </c>
      <c r="D631" s="1" t="s">
        <v>1427</v>
      </c>
      <c r="E631"/>
      <c r="H631" s="65" t="s">
        <v>336</v>
      </c>
      <c r="I631"/>
      <c r="J631" s="4"/>
      <c r="K631" s="8" t="e">
        <f>(K630+C23*0.014/0.372)</f>
        <v>#REF!</v>
      </c>
      <c r="M631" s="70">
        <v>0.47</v>
      </c>
      <c r="N631" s="65" t="s">
        <v>761</v>
      </c>
      <c r="O631" s="65" t="s">
        <v>302</v>
      </c>
      <c r="P631" s="70" t="e">
        <f>(R74)</f>
        <v>#REF!</v>
      </c>
      <c r="Q631" s="65" t="s">
        <v>761</v>
      </c>
      <c r="R631" s="70" t="e">
        <f t="shared" si="36"/>
        <v>#REF!</v>
      </c>
      <c r="AG631" s="65" t="s">
        <v>1918</v>
      </c>
    </row>
    <row r="632" spans="1:33" hidden="1" x14ac:dyDescent="0.25">
      <c r="A632" s="84">
        <f t="shared" si="35"/>
        <v>460</v>
      </c>
      <c r="B632" s="65" t="s">
        <v>1590</v>
      </c>
      <c r="C632" s="8">
        <v>0.3</v>
      </c>
      <c r="D632" s="1" t="s">
        <v>760</v>
      </c>
      <c r="E632"/>
      <c r="H632" s="65" t="s">
        <v>1895</v>
      </c>
      <c r="I632"/>
      <c r="J632" s="4"/>
      <c r="K632" s="8" t="e">
        <f>(K631+C24*0.014/0.372)</f>
        <v>#REF!</v>
      </c>
      <c r="M632" s="70">
        <v>1.62</v>
      </c>
      <c r="N632" s="65" t="s">
        <v>761</v>
      </c>
      <c r="O632" s="65" t="s">
        <v>1681</v>
      </c>
      <c r="P632" s="70" t="e">
        <f>(R89)</f>
        <v>#REF!</v>
      </c>
      <c r="Q632" s="65" t="s">
        <v>761</v>
      </c>
      <c r="R632" s="70" t="e">
        <f t="shared" si="36"/>
        <v>#REF!</v>
      </c>
      <c r="AG632" s="65" t="s">
        <v>1918</v>
      </c>
    </row>
    <row r="633" spans="1:33" hidden="1" x14ac:dyDescent="0.25">
      <c r="A633" s="84">
        <f t="shared" si="35"/>
        <v>461</v>
      </c>
      <c r="B633" s="65" t="s">
        <v>2551</v>
      </c>
      <c r="C633" s="8">
        <v>99</v>
      </c>
      <c r="D633" s="1" t="s">
        <v>528</v>
      </c>
      <c r="E633"/>
      <c r="H633" s="65" t="s">
        <v>328</v>
      </c>
      <c r="I633"/>
      <c r="J633" s="4"/>
      <c r="K633" s="8" t="e">
        <f>(K632+C24*0.014/0.372)</f>
        <v>#REF!</v>
      </c>
      <c r="M633" s="70">
        <v>15.22</v>
      </c>
      <c r="N633" s="65" t="s">
        <v>528</v>
      </c>
      <c r="O633" s="65" t="s">
        <v>1814</v>
      </c>
      <c r="P633" s="70" t="e">
        <f>(R303)</f>
        <v>#REF!</v>
      </c>
      <c r="Q633" s="65" t="s">
        <v>528</v>
      </c>
      <c r="R633" s="70" t="e">
        <f t="shared" si="36"/>
        <v>#REF!</v>
      </c>
      <c r="AG633" s="65" t="s">
        <v>1918</v>
      </c>
    </row>
    <row r="634" spans="1:33" hidden="1" x14ac:dyDescent="0.25">
      <c r="A634" s="84">
        <f t="shared" si="35"/>
        <v>462</v>
      </c>
      <c r="B634" s="65" t="s">
        <v>1720</v>
      </c>
      <c r="C634" s="8">
        <v>97.31</v>
      </c>
      <c r="D634" s="1" t="s">
        <v>528</v>
      </c>
      <c r="E634"/>
      <c r="H634" s="65" t="s">
        <v>1167</v>
      </c>
      <c r="I634"/>
      <c r="J634" s="4"/>
      <c r="K634" s="8" t="e">
        <f>(K633+C25*0.014/0.372)</f>
        <v>#REF!</v>
      </c>
      <c r="M634" s="70">
        <v>0.18</v>
      </c>
      <c r="N634" s="65" t="s">
        <v>761</v>
      </c>
      <c r="O634" s="65" t="s">
        <v>1144</v>
      </c>
      <c r="P634" s="70" t="e">
        <f>(K279)</f>
        <v>#REF!</v>
      </c>
      <c r="Q634" s="65" t="s">
        <v>761</v>
      </c>
      <c r="R634" s="70" t="e">
        <f t="shared" si="36"/>
        <v>#REF!</v>
      </c>
      <c r="AG634" s="65" t="s">
        <v>1918</v>
      </c>
    </row>
    <row r="635" spans="1:33" hidden="1" x14ac:dyDescent="0.25">
      <c r="A635" s="84">
        <f t="shared" si="35"/>
        <v>463</v>
      </c>
      <c r="B635" s="65" t="s">
        <v>2552</v>
      </c>
      <c r="C635" s="8">
        <v>105.28</v>
      </c>
      <c r="D635" s="1" t="s">
        <v>1007</v>
      </c>
      <c r="E635"/>
      <c r="F635" s="80" t="s">
        <v>1145</v>
      </c>
      <c r="H635" s="65" t="s">
        <v>663</v>
      </c>
      <c r="I635"/>
      <c r="J635" s="4"/>
      <c r="K635"/>
      <c r="M635" s="70">
        <v>0.36</v>
      </c>
      <c r="N635" s="65" t="s">
        <v>528</v>
      </c>
      <c r="O635" s="65" t="s">
        <v>664</v>
      </c>
      <c r="P635" s="70" t="e">
        <f>(K466)</f>
        <v>#REF!</v>
      </c>
      <c r="Q635" s="65" t="s">
        <v>528</v>
      </c>
      <c r="R635" s="70" t="e">
        <f t="shared" si="36"/>
        <v>#REF!</v>
      </c>
      <c r="AG635" s="65" t="s">
        <v>1918</v>
      </c>
    </row>
    <row r="636" spans="1:33" hidden="1" x14ac:dyDescent="0.25">
      <c r="A636" s="84">
        <f t="shared" si="35"/>
        <v>464</v>
      </c>
      <c r="B636" s="65" t="s">
        <v>2553</v>
      </c>
      <c r="C636" s="8">
        <v>106.75</v>
      </c>
      <c r="D636" s="1" t="s">
        <v>1007</v>
      </c>
      <c r="E636"/>
      <c r="H636" s="65" t="s">
        <v>1211</v>
      </c>
      <c r="I636"/>
      <c r="J636" s="4"/>
      <c r="K636"/>
      <c r="M636" s="70">
        <v>1</v>
      </c>
      <c r="N636" s="65" t="s">
        <v>760</v>
      </c>
      <c r="O636" s="65" t="s">
        <v>1018</v>
      </c>
      <c r="P636" s="70">
        <f>(C202)</f>
        <v>75</v>
      </c>
      <c r="Q636" s="65" t="s">
        <v>760</v>
      </c>
      <c r="R636" s="70">
        <f t="shared" si="36"/>
        <v>75</v>
      </c>
      <c r="AG636" s="65" t="s">
        <v>1918</v>
      </c>
    </row>
    <row r="637" spans="1:33" hidden="1" x14ac:dyDescent="0.25">
      <c r="A637" s="84">
        <f t="shared" si="35"/>
        <v>465</v>
      </c>
      <c r="B637" s="65" t="s">
        <v>1019</v>
      </c>
      <c r="C637" s="8">
        <v>1</v>
      </c>
      <c r="D637" s="1" t="s">
        <v>760</v>
      </c>
      <c r="E637" t="s">
        <v>128</v>
      </c>
      <c r="H637" s="65" t="s">
        <v>294</v>
      </c>
      <c r="I637"/>
      <c r="J637" s="4"/>
      <c r="K637"/>
      <c r="M637" s="70">
        <v>1.8</v>
      </c>
      <c r="N637" s="65" t="s">
        <v>295</v>
      </c>
      <c r="O637" s="65" t="s">
        <v>296</v>
      </c>
      <c r="P637" s="70">
        <f>(C324)</f>
        <v>14.91</v>
      </c>
      <c r="Q637" s="65" t="s">
        <v>295</v>
      </c>
      <c r="R637" s="70">
        <f t="shared" si="36"/>
        <v>26.84</v>
      </c>
      <c r="AG637" s="65" t="s">
        <v>1918</v>
      </c>
    </row>
    <row r="638" spans="1:33" hidden="1" x14ac:dyDescent="0.25">
      <c r="A638" s="84">
        <f t="shared" si="35"/>
        <v>466</v>
      </c>
      <c r="B638" s="65" t="s">
        <v>2554</v>
      </c>
      <c r="C638" s="8">
        <v>37</v>
      </c>
      <c r="D638" s="1" t="s">
        <v>1427</v>
      </c>
      <c r="E638"/>
      <c r="H638" s="65" t="s">
        <v>1295</v>
      </c>
      <c r="I638"/>
      <c r="J638" s="4"/>
      <c r="K638"/>
      <c r="M638" s="70">
        <v>1</v>
      </c>
      <c r="N638" s="65" t="s">
        <v>760</v>
      </c>
      <c r="O638" s="65" t="s">
        <v>1636</v>
      </c>
      <c r="P638" s="70">
        <f>(C370)</f>
        <v>13.29</v>
      </c>
      <c r="Q638" s="65" t="s">
        <v>760</v>
      </c>
      <c r="R638" s="70">
        <f t="shared" si="36"/>
        <v>13.29</v>
      </c>
      <c r="AG638" s="65" t="s">
        <v>1918</v>
      </c>
    </row>
    <row r="639" spans="1:33" hidden="1" x14ac:dyDescent="0.25">
      <c r="A639" s="84">
        <f t="shared" si="35"/>
        <v>467</v>
      </c>
      <c r="B639" s="102" t="s">
        <v>1637</v>
      </c>
      <c r="C639" s="8">
        <v>3</v>
      </c>
      <c r="D639" s="1" t="s">
        <v>1525</v>
      </c>
      <c r="E639">
        <v>5</v>
      </c>
      <c r="H639" s="65" t="s">
        <v>146</v>
      </c>
      <c r="I639"/>
      <c r="J639" s="4"/>
      <c r="K639"/>
      <c r="N639" s="65" t="s">
        <v>388</v>
      </c>
      <c r="O639" s="65" t="s">
        <v>300</v>
      </c>
      <c r="Q639" s="65" t="s">
        <v>388</v>
      </c>
      <c r="R639" s="70">
        <v>1.6</v>
      </c>
      <c r="AG639" s="65" t="s">
        <v>1918</v>
      </c>
    </row>
    <row r="640" spans="1:33" hidden="1" x14ac:dyDescent="0.25">
      <c r="A640" s="84">
        <f t="shared" si="35"/>
        <v>468</v>
      </c>
      <c r="B640" s="102" t="s">
        <v>147</v>
      </c>
      <c r="C640" s="8">
        <v>2.2000000000000002</v>
      </c>
      <c r="D640" s="1" t="s">
        <v>1525</v>
      </c>
      <c r="E640"/>
      <c r="H640" s="65" t="s">
        <v>148</v>
      </c>
      <c r="I640"/>
      <c r="J640" s="4"/>
      <c r="K640"/>
      <c r="R640" s="65" t="s">
        <v>852</v>
      </c>
      <c r="AG640" s="65" t="s">
        <v>1918</v>
      </c>
    </row>
    <row r="641" spans="1:33" hidden="1" x14ac:dyDescent="0.25">
      <c r="A641" s="84">
        <f t="shared" si="35"/>
        <v>469</v>
      </c>
      <c r="B641" s="65" t="s">
        <v>2555</v>
      </c>
      <c r="C641" s="8">
        <v>2.2000000000000002</v>
      </c>
      <c r="D641" s="1">
        <v>2.7</v>
      </c>
      <c r="E641">
        <v>2</v>
      </c>
      <c r="H641" s="65" t="s">
        <v>149</v>
      </c>
      <c r="I641"/>
      <c r="J641" s="4"/>
      <c r="K641"/>
      <c r="R641" s="68" t="s">
        <v>1373</v>
      </c>
      <c r="AG641" s="65" t="s">
        <v>1918</v>
      </c>
    </row>
    <row r="642" spans="1:33" hidden="1" x14ac:dyDescent="0.25">
      <c r="A642" s="84">
        <f t="shared" si="35"/>
        <v>470</v>
      </c>
      <c r="B642" s="65" t="s">
        <v>150</v>
      </c>
      <c r="C642" s="8">
        <v>3.2</v>
      </c>
      <c r="D642" s="8">
        <v>3.2</v>
      </c>
      <c r="E642"/>
      <c r="H642" s="68" t="s">
        <v>1373</v>
      </c>
      <c r="I642" s="5" t="s">
        <v>1373</v>
      </c>
      <c r="J642" s="4"/>
      <c r="K642"/>
      <c r="O642" s="65" t="s">
        <v>1507</v>
      </c>
      <c r="R642" s="70" t="e">
        <f>SUM(R630:R640)</f>
        <v>#REF!</v>
      </c>
      <c r="AG642" s="65" t="s">
        <v>1918</v>
      </c>
    </row>
    <row r="643" spans="1:33" hidden="1" x14ac:dyDescent="0.25">
      <c r="A643" s="84">
        <f t="shared" si="35"/>
        <v>471</v>
      </c>
      <c r="B643" s="65" t="s">
        <v>151</v>
      </c>
      <c r="C643" s="8">
        <v>4</v>
      </c>
      <c r="D643" s="1" t="s">
        <v>388</v>
      </c>
      <c r="E643"/>
      <c r="F643" s="70">
        <v>1</v>
      </c>
      <c r="G643" s="69" t="s">
        <v>528</v>
      </c>
      <c r="H643" s="65" t="s">
        <v>152</v>
      </c>
      <c r="I643" s="8">
        <f>D76</f>
        <v>240</v>
      </c>
      <c r="J643" s="2" t="s">
        <v>528</v>
      </c>
      <c r="K643" s="8">
        <f>(F643*I643)</f>
        <v>240</v>
      </c>
      <c r="R643" s="68" t="s">
        <v>1373</v>
      </c>
      <c r="AG643" s="65" t="s">
        <v>1918</v>
      </c>
    </row>
    <row r="644" spans="1:33" hidden="1" x14ac:dyDescent="0.25">
      <c r="A644" s="84">
        <f t="shared" si="35"/>
        <v>472</v>
      </c>
      <c r="B644" s="65" t="s">
        <v>364</v>
      </c>
      <c r="C644" s="8">
        <v>5</v>
      </c>
      <c r="D644" s="1" t="s">
        <v>388</v>
      </c>
      <c r="E644"/>
      <c r="F644" s="70">
        <v>1</v>
      </c>
      <c r="G644" s="69" t="s">
        <v>528</v>
      </c>
      <c r="H644" s="65" t="s">
        <v>1234</v>
      </c>
      <c r="I644" s="8">
        <f>C75</f>
        <v>20</v>
      </c>
      <c r="J644" s="2" t="s">
        <v>528</v>
      </c>
      <c r="K644" s="8">
        <f>(F644*I644)</f>
        <v>20</v>
      </c>
      <c r="O644" s="65" t="s">
        <v>1235</v>
      </c>
      <c r="AG644" s="65" t="s">
        <v>1918</v>
      </c>
    </row>
    <row r="645" spans="1:33" hidden="1" x14ac:dyDescent="0.25">
      <c r="A645" s="84">
        <f t="shared" si="35"/>
        <v>473</v>
      </c>
      <c r="B645" s="65" t="s">
        <v>1384</v>
      </c>
      <c r="C645" s="8">
        <v>96</v>
      </c>
      <c r="D645" s="1" t="s">
        <v>760</v>
      </c>
      <c r="E645"/>
      <c r="F645" s="70">
        <v>1</v>
      </c>
      <c r="G645" s="69" t="s">
        <v>388</v>
      </c>
      <c r="H645" s="65" t="s">
        <v>1385</v>
      </c>
      <c r="I645" s="8">
        <v>15</v>
      </c>
      <c r="J645" s="2" t="s">
        <v>388</v>
      </c>
      <c r="K645" s="8">
        <f>(F645*I645)</f>
        <v>15</v>
      </c>
      <c r="N645" s="65" t="s">
        <v>1910</v>
      </c>
      <c r="O645" s="65" t="s">
        <v>1386</v>
      </c>
      <c r="AG645" s="65" t="s">
        <v>1918</v>
      </c>
    </row>
    <row r="646" spans="1:33" hidden="1" x14ac:dyDescent="0.25">
      <c r="A646" s="84">
        <f t="shared" si="35"/>
        <v>474</v>
      </c>
      <c r="B646" s="65" t="s">
        <v>1387</v>
      </c>
      <c r="C646" s="8">
        <v>75</v>
      </c>
      <c r="D646" s="1" t="s">
        <v>760</v>
      </c>
      <c r="E646"/>
      <c r="I646"/>
      <c r="J646" s="4"/>
      <c r="K646" s="5" t="s">
        <v>1373</v>
      </c>
      <c r="O646" s="65" t="s">
        <v>1388</v>
      </c>
      <c r="AG646" s="65" t="s">
        <v>1918</v>
      </c>
    </row>
    <row r="647" spans="1:33" hidden="1" x14ac:dyDescent="0.25">
      <c r="A647" s="84">
        <f t="shared" si="35"/>
        <v>475</v>
      </c>
      <c r="B647" s="65" t="s">
        <v>1389</v>
      </c>
      <c r="C647" s="8">
        <v>6.4</v>
      </c>
      <c r="D647" s="8">
        <v>12.65</v>
      </c>
      <c r="E647">
        <v>3</v>
      </c>
      <c r="H647" s="65" t="s">
        <v>476</v>
      </c>
      <c r="I647"/>
      <c r="J647" s="4"/>
      <c r="K647" s="8">
        <f>SUM(K641:K645)</f>
        <v>275</v>
      </c>
      <c r="O647" s="68" t="s">
        <v>1373</v>
      </c>
      <c r="AG647" s="65" t="s">
        <v>1918</v>
      </c>
    </row>
    <row r="648" spans="1:33" hidden="1" x14ac:dyDescent="0.25">
      <c r="A648" s="84">
        <f t="shared" si="35"/>
        <v>476</v>
      </c>
      <c r="B648" s="65" t="s">
        <v>1367</v>
      </c>
      <c r="C648" s="8">
        <v>80</v>
      </c>
      <c r="D648" s="1" t="s">
        <v>760</v>
      </c>
      <c r="E648"/>
      <c r="H648" s="65" t="s">
        <v>1368</v>
      </c>
      <c r="I648"/>
      <c r="J648" s="4"/>
      <c r="K648" s="5" t="s">
        <v>1747</v>
      </c>
      <c r="M648" s="70">
        <v>1</v>
      </c>
      <c r="N648" s="65" t="s">
        <v>760</v>
      </c>
      <c r="O648" s="65" t="s">
        <v>1369</v>
      </c>
      <c r="P648" s="70">
        <f>(C382)</f>
        <v>14.91</v>
      </c>
      <c r="Q648" s="65" t="s">
        <v>760</v>
      </c>
      <c r="R648" s="70">
        <f>(M648*P648)</f>
        <v>14.91</v>
      </c>
      <c r="AG648" s="65" t="s">
        <v>1918</v>
      </c>
    </row>
    <row r="649" spans="1:33" hidden="1" x14ac:dyDescent="0.25">
      <c r="A649" s="84">
        <f t="shared" ref="A649:A673" si="37">(A648+1)</f>
        <v>477</v>
      </c>
      <c r="B649" s="65" t="s">
        <v>118</v>
      </c>
      <c r="C649" s="8">
        <v>64</v>
      </c>
      <c r="D649" s="1" t="s">
        <v>760</v>
      </c>
      <c r="E649"/>
      <c r="H649" s="65" t="s">
        <v>334</v>
      </c>
      <c r="I649"/>
      <c r="J649" s="4"/>
      <c r="K649" s="8">
        <f>(K647+C19*0.05)</f>
        <v>275.88</v>
      </c>
      <c r="N649" s="65" t="s">
        <v>388</v>
      </c>
      <c r="O649" s="65" t="s">
        <v>119</v>
      </c>
      <c r="Q649" s="65" t="s">
        <v>388</v>
      </c>
      <c r="R649" s="70">
        <v>2.09</v>
      </c>
      <c r="AG649" s="65" t="s">
        <v>1918</v>
      </c>
    </row>
    <row r="650" spans="1:33" hidden="1" x14ac:dyDescent="0.25">
      <c r="A650" s="84">
        <f t="shared" si="37"/>
        <v>478</v>
      </c>
      <c r="B650" s="65" t="s">
        <v>120</v>
      </c>
      <c r="C650" s="8">
        <v>40.5</v>
      </c>
      <c r="D650" s="1" t="s">
        <v>760</v>
      </c>
      <c r="E650"/>
      <c r="H650" s="65" t="s">
        <v>336</v>
      </c>
      <c r="I650"/>
      <c r="J650" s="4"/>
      <c r="K650" s="8">
        <f>(K649+C20*0.05)</f>
        <v>277.64</v>
      </c>
      <c r="O650" s="65" t="s">
        <v>121</v>
      </c>
      <c r="R650" s="65" t="s">
        <v>852</v>
      </c>
      <c r="AG650" s="65" t="s">
        <v>1918</v>
      </c>
    </row>
    <row r="651" spans="1:33" hidden="1" x14ac:dyDescent="0.25">
      <c r="A651" s="84">
        <f t="shared" si="37"/>
        <v>479</v>
      </c>
      <c r="B651" s="65" t="s">
        <v>1255</v>
      </c>
      <c r="C651" s="8">
        <v>92</v>
      </c>
      <c r="D651" s="1" t="s">
        <v>760</v>
      </c>
      <c r="E651"/>
      <c r="H651" s="65" t="s">
        <v>1895</v>
      </c>
      <c r="I651"/>
      <c r="J651" s="4"/>
      <c r="K651" s="8">
        <f>(K650+C21*0.05)</f>
        <v>279.39999999999998</v>
      </c>
      <c r="R651" s="68" t="s">
        <v>1373</v>
      </c>
      <c r="AG651" s="65" t="s">
        <v>1918</v>
      </c>
    </row>
    <row r="652" spans="1:33" hidden="1" x14ac:dyDescent="0.25">
      <c r="A652" s="84">
        <f t="shared" si="37"/>
        <v>480</v>
      </c>
      <c r="B652" s="65" t="s">
        <v>1352</v>
      </c>
      <c r="C652" s="8">
        <v>60</v>
      </c>
      <c r="D652" s="1" t="s">
        <v>760</v>
      </c>
      <c r="E652"/>
      <c r="H652" s="65" t="s">
        <v>328</v>
      </c>
      <c r="I652"/>
      <c r="J652" s="4"/>
      <c r="K652" s="8">
        <f>(K651+C21*0.05)</f>
        <v>281.16000000000003</v>
      </c>
      <c r="O652" s="65" t="s">
        <v>1353</v>
      </c>
      <c r="R652" s="70">
        <f>SUM(R648:R650)</f>
        <v>17</v>
      </c>
      <c r="AG652" s="65" t="s">
        <v>1918</v>
      </c>
    </row>
    <row r="653" spans="1:33" hidden="1" x14ac:dyDescent="0.25">
      <c r="A653" s="84">
        <f t="shared" si="37"/>
        <v>481</v>
      </c>
      <c r="B653" s="65" t="s">
        <v>1166</v>
      </c>
      <c r="C653" s="8">
        <v>49.87</v>
      </c>
      <c r="D653" s="1" t="s">
        <v>760</v>
      </c>
      <c r="E653"/>
      <c r="H653" s="65" t="s">
        <v>1167</v>
      </c>
      <c r="I653"/>
      <c r="J653" s="4"/>
      <c r="K653" s="8">
        <f>(K652+C21*0.05)</f>
        <v>282.92</v>
      </c>
      <c r="R653" s="68" t="s">
        <v>1373</v>
      </c>
      <c r="AG653" s="65" t="s">
        <v>1918</v>
      </c>
    </row>
    <row r="654" spans="1:33" hidden="1" x14ac:dyDescent="0.25">
      <c r="A654" s="84">
        <f t="shared" si="37"/>
        <v>482</v>
      </c>
      <c r="B654" s="65" t="s">
        <v>1569</v>
      </c>
      <c r="C654" s="8">
        <v>80</v>
      </c>
      <c r="D654" s="1" t="s">
        <v>760</v>
      </c>
      <c r="E654"/>
      <c r="F654" s="80" t="s">
        <v>1570</v>
      </c>
      <c r="H654" s="65" t="s">
        <v>663</v>
      </c>
      <c r="I654"/>
      <c r="J654" s="4"/>
      <c r="K654"/>
      <c r="AG654" s="65" t="s">
        <v>1918</v>
      </c>
    </row>
    <row r="655" spans="1:33" hidden="1" x14ac:dyDescent="0.25">
      <c r="A655" s="84">
        <f t="shared" si="37"/>
        <v>483</v>
      </c>
      <c r="B655" s="65" t="s">
        <v>1571</v>
      </c>
      <c r="C655" s="8">
        <v>52</v>
      </c>
      <c r="D655" s="1" t="s">
        <v>760</v>
      </c>
      <c r="E655"/>
      <c r="H655" s="65" t="s">
        <v>1572</v>
      </c>
      <c r="I655"/>
      <c r="J655" s="4"/>
      <c r="K655"/>
      <c r="N655" s="65" t="s">
        <v>1910</v>
      </c>
      <c r="O655" s="65" t="s">
        <v>785</v>
      </c>
      <c r="AG655" s="65" t="s">
        <v>1918</v>
      </c>
    </row>
    <row r="656" spans="1:33" hidden="1" x14ac:dyDescent="0.25">
      <c r="A656" s="84">
        <f t="shared" si="37"/>
        <v>484</v>
      </c>
      <c r="B656" s="65" t="s">
        <v>1035</v>
      </c>
      <c r="C656" s="8">
        <v>39</v>
      </c>
      <c r="D656" s="1" t="s">
        <v>760</v>
      </c>
      <c r="E656"/>
      <c r="H656" s="65" t="s">
        <v>294</v>
      </c>
      <c r="I656"/>
      <c r="J656" s="4"/>
      <c r="K656"/>
      <c r="O656" s="65" t="s">
        <v>1388</v>
      </c>
      <c r="AG656" s="65" t="s">
        <v>1918</v>
      </c>
    </row>
    <row r="657" spans="1:33" hidden="1" x14ac:dyDescent="0.25">
      <c r="A657" s="84">
        <f t="shared" si="37"/>
        <v>485</v>
      </c>
      <c r="B657" s="65" t="s">
        <v>1085</v>
      </c>
      <c r="C657" s="8">
        <v>90</v>
      </c>
      <c r="D657" s="1" t="s">
        <v>760</v>
      </c>
      <c r="E657"/>
      <c r="H657" s="65" t="s">
        <v>1295</v>
      </c>
      <c r="I657"/>
      <c r="J657" s="4"/>
      <c r="K657"/>
      <c r="O657" s="68" t="s">
        <v>1373</v>
      </c>
      <c r="AG657" s="65" t="s">
        <v>1918</v>
      </c>
    </row>
    <row r="658" spans="1:33" hidden="1" x14ac:dyDescent="0.25">
      <c r="A658" s="84">
        <f t="shared" si="37"/>
        <v>486</v>
      </c>
      <c r="B658" s="65" t="s">
        <v>1086</v>
      </c>
      <c r="C658" s="8">
        <v>60</v>
      </c>
      <c r="D658" s="1" t="s">
        <v>760</v>
      </c>
      <c r="E658"/>
      <c r="H658" s="65" t="s">
        <v>146</v>
      </c>
      <c r="I658"/>
      <c r="J658" s="4"/>
      <c r="K658"/>
      <c r="M658" s="70">
        <v>1</v>
      </c>
      <c r="N658" s="65" t="s">
        <v>760</v>
      </c>
      <c r="O658" s="65" t="s">
        <v>947</v>
      </c>
      <c r="P658" s="70">
        <f>(C383)</f>
        <v>17.579999999999998</v>
      </c>
      <c r="Q658" s="65" t="s">
        <v>760</v>
      </c>
      <c r="R658" s="70">
        <f>(M658*P658)</f>
        <v>17.579999999999998</v>
      </c>
      <c r="AG658" s="65" t="s">
        <v>1918</v>
      </c>
    </row>
    <row r="659" spans="1:33" hidden="1" x14ac:dyDescent="0.25">
      <c r="A659" s="84">
        <f t="shared" si="37"/>
        <v>487</v>
      </c>
      <c r="B659" s="65" t="s">
        <v>948</v>
      </c>
      <c r="C659" s="8">
        <v>43.5</v>
      </c>
      <c r="D659" s="1" t="s">
        <v>760</v>
      </c>
      <c r="E659"/>
      <c r="H659" s="65" t="s">
        <v>148</v>
      </c>
      <c r="I659"/>
      <c r="J659" s="4"/>
      <c r="K659"/>
      <c r="N659" s="65" t="s">
        <v>388</v>
      </c>
      <c r="O659" s="65" t="s">
        <v>119</v>
      </c>
      <c r="Q659" s="65" t="s">
        <v>388</v>
      </c>
      <c r="R659" s="70">
        <v>2.09</v>
      </c>
      <c r="AG659" s="65" t="s">
        <v>1918</v>
      </c>
    </row>
    <row r="660" spans="1:33" hidden="1" x14ac:dyDescent="0.25">
      <c r="A660" s="84">
        <f t="shared" si="37"/>
        <v>488</v>
      </c>
      <c r="B660" s="65" t="s">
        <v>216</v>
      </c>
      <c r="C660" s="8">
        <v>75</v>
      </c>
      <c r="D660" s="1" t="s">
        <v>760</v>
      </c>
      <c r="E660"/>
      <c r="H660" s="65" t="s">
        <v>1763</v>
      </c>
      <c r="I660"/>
      <c r="J660" s="4"/>
      <c r="K660"/>
      <c r="O660" s="65" t="s">
        <v>121</v>
      </c>
      <c r="R660" s="65" t="s">
        <v>852</v>
      </c>
      <c r="AG660" s="65" t="s">
        <v>1918</v>
      </c>
    </row>
    <row r="661" spans="1:33" hidden="1" x14ac:dyDescent="0.25">
      <c r="A661" s="84">
        <f t="shared" si="37"/>
        <v>489</v>
      </c>
      <c r="B661" s="65" t="s">
        <v>1722</v>
      </c>
      <c r="C661" s="8">
        <v>52</v>
      </c>
      <c r="D661" s="1" t="s">
        <v>760</v>
      </c>
      <c r="E661"/>
      <c r="H661" s="68" t="s">
        <v>1373</v>
      </c>
      <c r="I661" s="5" t="s">
        <v>1373</v>
      </c>
      <c r="J661" s="4"/>
      <c r="K661"/>
      <c r="R661" s="68" t="s">
        <v>1373</v>
      </c>
      <c r="AG661" s="65" t="s">
        <v>1918</v>
      </c>
    </row>
    <row r="662" spans="1:33" hidden="1" x14ac:dyDescent="0.25">
      <c r="A662" s="84">
        <f t="shared" si="37"/>
        <v>490</v>
      </c>
      <c r="B662" s="65" t="s">
        <v>1035</v>
      </c>
      <c r="C662" s="8">
        <v>35.25</v>
      </c>
      <c r="D662" s="1" t="s">
        <v>760</v>
      </c>
      <c r="E662"/>
      <c r="F662" s="70">
        <v>1</v>
      </c>
      <c r="G662" s="69" t="s">
        <v>528</v>
      </c>
      <c r="H662" s="65" t="s">
        <v>812</v>
      </c>
      <c r="I662" s="8">
        <f>C76</f>
        <v>514.62</v>
      </c>
      <c r="J662" s="2" t="s">
        <v>528</v>
      </c>
      <c r="K662" s="8">
        <f>(F662*I662)</f>
        <v>514.62</v>
      </c>
      <c r="O662" s="65" t="s">
        <v>1353</v>
      </c>
      <c r="R662" s="70">
        <f>SUM(R658:R660)</f>
        <v>19.670000000000002</v>
      </c>
      <c r="AG662" s="65" t="s">
        <v>1918</v>
      </c>
    </row>
    <row r="663" spans="1:33" hidden="1" x14ac:dyDescent="0.25">
      <c r="A663" s="84">
        <f t="shared" si="37"/>
        <v>491</v>
      </c>
      <c r="B663" s="65" t="s">
        <v>813</v>
      </c>
      <c r="C663" s="8">
        <v>37.5</v>
      </c>
      <c r="D663" s="1" t="s">
        <v>760</v>
      </c>
      <c r="E663"/>
      <c r="F663" s="70">
        <v>1</v>
      </c>
      <c r="G663" s="69" t="s">
        <v>528</v>
      </c>
      <c r="H663" s="65" t="s">
        <v>1234</v>
      </c>
      <c r="I663" s="8">
        <f>C75</f>
        <v>20</v>
      </c>
      <c r="J663" s="2" t="s">
        <v>528</v>
      </c>
      <c r="K663" s="8">
        <f>(F663*I663)</f>
        <v>20</v>
      </c>
      <c r="R663" s="68" t="s">
        <v>1373</v>
      </c>
      <c r="AG663" s="65" t="s">
        <v>1918</v>
      </c>
    </row>
    <row r="664" spans="1:33" hidden="1" x14ac:dyDescent="0.25">
      <c r="A664" s="84">
        <f t="shared" si="37"/>
        <v>492</v>
      </c>
      <c r="B664" s="65" t="s">
        <v>814</v>
      </c>
      <c r="C664" s="8">
        <v>24</v>
      </c>
      <c r="D664" s="1" t="s">
        <v>760</v>
      </c>
      <c r="E664"/>
      <c r="F664" s="70">
        <v>1</v>
      </c>
      <c r="G664" s="69" t="s">
        <v>388</v>
      </c>
      <c r="H664" s="65" t="s">
        <v>1385</v>
      </c>
      <c r="I664" s="8">
        <v>15</v>
      </c>
      <c r="J664" s="2" t="s">
        <v>388</v>
      </c>
      <c r="K664" s="8">
        <f>(F664*I664)</f>
        <v>15</v>
      </c>
      <c r="AG664" s="65" t="s">
        <v>1918</v>
      </c>
    </row>
    <row r="665" spans="1:33" hidden="1" x14ac:dyDescent="0.25">
      <c r="A665" s="84">
        <f t="shared" si="37"/>
        <v>493</v>
      </c>
      <c r="B665" s="65" t="s">
        <v>815</v>
      </c>
      <c r="C665" s="8">
        <v>16</v>
      </c>
      <c r="D665" s="1" t="s">
        <v>760</v>
      </c>
      <c r="E665"/>
      <c r="H665" s="65" t="s">
        <v>389</v>
      </c>
      <c r="I665"/>
      <c r="J665" s="2" t="s">
        <v>388</v>
      </c>
      <c r="K665" s="8">
        <v>0</v>
      </c>
      <c r="N665" s="65" t="s">
        <v>1910</v>
      </c>
      <c r="O665" s="65" t="s">
        <v>412</v>
      </c>
      <c r="AG665" s="65" t="s">
        <v>1918</v>
      </c>
    </row>
    <row r="666" spans="1:33" hidden="1" x14ac:dyDescent="0.25">
      <c r="A666" s="84">
        <f t="shared" si="37"/>
        <v>494</v>
      </c>
      <c r="B666" s="65" t="s">
        <v>413</v>
      </c>
      <c r="C666" s="8">
        <v>18</v>
      </c>
      <c r="D666" s="1" t="s">
        <v>760</v>
      </c>
      <c r="E666"/>
      <c r="I666"/>
      <c r="J666" s="4"/>
      <c r="K666" s="5" t="s">
        <v>1373</v>
      </c>
      <c r="O666" s="65" t="s">
        <v>1388</v>
      </c>
      <c r="AG666" s="65" t="s">
        <v>1918</v>
      </c>
    </row>
    <row r="667" spans="1:33" hidden="1" x14ac:dyDescent="0.25">
      <c r="A667" s="84">
        <f t="shared" si="37"/>
        <v>495</v>
      </c>
      <c r="B667" s="65" t="s">
        <v>414</v>
      </c>
      <c r="C667" s="8">
        <v>6</v>
      </c>
      <c r="D667" s="1" t="s">
        <v>760</v>
      </c>
      <c r="E667"/>
      <c r="H667" s="65" t="s">
        <v>476</v>
      </c>
      <c r="I667"/>
      <c r="J667" s="4"/>
      <c r="K667" s="8">
        <f>SUM(K662:K665)</f>
        <v>549.62</v>
      </c>
      <c r="O667" s="68" t="s">
        <v>1373</v>
      </c>
      <c r="AG667" s="65" t="s">
        <v>1918</v>
      </c>
    </row>
    <row r="668" spans="1:33" hidden="1" x14ac:dyDescent="0.25">
      <c r="A668" s="84">
        <f t="shared" si="37"/>
        <v>496</v>
      </c>
      <c r="B668" s="65" t="s">
        <v>415</v>
      </c>
      <c r="C668" s="8">
        <v>152.5</v>
      </c>
      <c r="D668" s="1" t="s">
        <v>1525</v>
      </c>
      <c r="E668"/>
      <c r="H668" s="65" t="s">
        <v>1368</v>
      </c>
      <c r="I668"/>
      <c r="J668" s="4"/>
      <c r="K668" s="5" t="s">
        <v>1747</v>
      </c>
      <c r="M668" s="70">
        <v>1</v>
      </c>
      <c r="N668" s="65" t="s">
        <v>760</v>
      </c>
      <c r="O668" s="65" t="s">
        <v>416</v>
      </c>
      <c r="P668" s="70">
        <f>(C384)</f>
        <v>19.3</v>
      </c>
      <c r="Q668" s="65" t="s">
        <v>760</v>
      </c>
      <c r="R668" s="70">
        <f>(M668*P668)</f>
        <v>19.3</v>
      </c>
      <c r="AG668" s="65" t="s">
        <v>1918</v>
      </c>
    </row>
    <row r="669" spans="1:33" hidden="1" x14ac:dyDescent="0.25">
      <c r="A669" s="84">
        <f t="shared" si="37"/>
        <v>497</v>
      </c>
      <c r="B669" s="65" t="s">
        <v>883</v>
      </c>
      <c r="C669" s="8">
        <v>108.68</v>
      </c>
      <c r="D669" s="1" t="s">
        <v>760</v>
      </c>
      <c r="E669"/>
      <c r="H669" s="65" t="s">
        <v>334</v>
      </c>
      <c r="I669"/>
      <c r="J669" s="2" t="s">
        <v>852</v>
      </c>
      <c r="K669" s="8">
        <f>(K667+C19*0.11)</f>
        <v>551.55999999999995</v>
      </c>
      <c r="N669" s="65" t="s">
        <v>388</v>
      </c>
      <c r="O669" s="65" t="s">
        <v>119</v>
      </c>
      <c r="Q669" s="65" t="s">
        <v>388</v>
      </c>
      <c r="R669" s="70">
        <v>2.09</v>
      </c>
      <c r="AG669" s="65" t="s">
        <v>1918</v>
      </c>
    </row>
    <row r="670" spans="1:33" hidden="1" x14ac:dyDescent="0.25">
      <c r="A670" s="84">
        <f t="shared" si="37"/>
        <v>498</v>
      </c>
      <c r="B670" s="65" t="s">
        <v>472</v>
      </c>
      <c r="C670" s="8">
        <v>119.89</v>
      </c>
      <c r="D670" s="1" t="s">
        <v>760</v>
      </c>
      <c r="E670"/>
      <c r="H670" s="65" t="s">
        <v>336</v>
      </c>
      <c r="I670"/>
      <c r="J670" s="4"/>
      <c r="K670" s="8">
        <f>(K669+C20*0.11)</f>
        <v>555.42999999999995</v>
      </c>
      <c r="O670" s="65" t="s">
        <v>121</v>
      </c>
      <c r="R670" s="65" t="s">
        <v>852</v>
      </c>
      <c r="AG670" s="65" t="s">
        <v>1918</v>
      </c>
    </row>
    <row r="671" spans="1:33" hidden="1" x14ac:dyDescent="0.25">
      <c r="A671" s="84">
        <f t="shared" si="37"/>
        <v>499</v>
      </c>
      <c r="B671" s="65" t="s">
        <v>473</v>
      </c>
      <c r="C671" s="8">
        <v>297.44</v>
      </c>
      <c r="D671" s="1" t="s">
        <v>760</v>
      </c>
      <c r="E671"/>
      <c r="H671" s="65" t="s">
        <v>1895</v>
      </c>
      <c r="I671"/>
      <c r="J671" s="4"/>
      <c r="K671" s="8">
        <f>(K670+C21*0.11)</f>
        <v>559.29999999999995</v>
      </c>
      <c r="R671" s="68" t="s">
        <v>1373</v>
      </c>
      <c r="AG671" s="65" t="s">
        <v>287</v>
      </c>
    </row>
    <row r="672" spans="1:33" hidden="1" x14ac:dyDescent="0.25">
      <c r="A672" s="84">
        <f t="shared" si="37"/>
        <v>500</v>
      </c>
      <c r="B672" s="65" t="s">
        <v>474</v>
      </c>
      <c r="C672" s="8">
        <v>28.6</v>
      </c>
      <c r="D672" s="1" t="s">
        <v>760</v>
      </c>
      <c r="E672"/>
      <c r="H672" s="65" t="s">
        <v>328</v>
      </c>
      <c r="I672"/>
      <c r="J672" s="4"/>
      <c r="K672" s="8">
        <f>(K671+C21*0.11)</f>
        <v>563.16999999999996</v>
      </c>
      <c r="O672" s="65" t="s">
        <v>1353</v>
      </c>
      <c r="R672" s="70">
        <f>SUM(R668:R670)</f>
        <v>21.39</v>
      </c>
    </row>
    <row r="673" spans="1:33" hidden="1" x14ac:dyDescent="0.25">
      <c r="A673" s="84">
        <f t="shared" si="37"/>
        <v>501</v>
      </c>
      <c r="B673" s="65" t="s">
        <v>162</v>
      </c>
      <c r="C673" s="8">
        <v>228.86</v>
      </c>
      <c r="D673" s="1" t="s">
        <v>760</v>
      </c>
      <c r="E673"/>
      <c r="H673" s="65" t="s">
        <v>1167</v>
      </c>
      <c r="I673"/>
      <c r="J673" s="4"/>
      <c r="K673" s="8">
        <f>(K672+C21*0.11)</f>
        <v>567.04</v>
      </c>
      <c r="R673" s="68" t="s">
        <v>1373</v>
      </c>
    </row>
    <row r="674" spans="1:33" hidden="1" x14ac:dyDescent="0.25">
      <c r="C674"/>
      <c r="D674"/>
      <c r="E674"/>
      <c r="F674" s="65" t="s">
        <v>852</v>
      </c>
      <c r="I674"/>
      <c r="J674" s="4"/>
      <c r="K674"/>
    </row>
    <row r="675" spans="1:33" hidden="1" x14ac:dyDescent="0.25">
      <c r="A675" s="84">
        <f>(A673+1)</f>
        <v>502</v>
      </c>
      <c r="B675" s="65" t="s">
        <v>163</v>
      </c>
      <c r="C675" s="8">
        <v>70.47</v>
      </c>
      <c r="D675" s="1" t="s">
        <v>760</v>
      </c>
      <c r="E675"/>
      <c r="I675"/>
      <c r="J675" s="4"/>
      <c r="K675"/>
      <c r="AG675" s="65" t="s">
        <v>1918</v>
      </c>
    </row>
    <row r="676" spans="1:33" hidden="1" x14ac:dyDescent="0.25">
      <c r="A676" s="84">
        <f t="shared" ref="A676:A707" si="38">(A675+1)</f>
        <v>503</v>
      </c>
      <c r="B676" s="65" t="s">
        <v>164</v>
      </c>
      <c r="C676" s="8">
        <v>133.62</v>
      </c>
      <c r="D676" s="1" t="s">
        <v>760</v>
      </c>
      <c r="E676"/>
      <c r="F676" s="80" t="s">
        <v>1158</v>
      </c>
      <c r="H676" s="65" t="s">
        <v>165</v>
      </c>
      <c r="I676"/>
      <c r="J676" s="4"/>
      <c r="K676"/>
      <c r="N676" s="65" t="s">
        <v>1910</v>
      </c>
      <c r="O676" s="65" t="s">
        <v>1249</v>
      </c>
      <c r="AG676" s="65" t="s">
        <v>1918</v>
      </c>
    </row>
    <row r="677" spans="1:33" hidden="1" x14ac:dyDescent="0.25">
      <c r="A677" s="84">
        <f t="shared" si="38"/>
        <v>504</v>
      </c>
      <c r="B677" s="65" t="s">
        <v>1250</v>
      </c>
      <c r="C677" s="8">
        <v>133.62</v>
      </c>
      <c r="D677" s="1" t="s">
        <v>760</v>
      </c>
      <c r="E677"/>
      <c r="H677" s="65" t="s">
        <v>1251</v>
      </c>
      <c r="I677"/>
      <c r="J677" s="4"/>
      <c r="K677"/>
      <c r="O677" s="65" t="s">
        <v>1252</v>
      </c>
      <c r="AG677" s="65" t="s">
        <v>1918</v>
      </c>
    </row>
    <row r="678" spans="1:33" hidden="1" x14ac:dyDescent="0.25">
      <c r="A678" s="84">
        <f t="shared" si="38"/>
        <v>505</v>
      </c>
      <c r="B678" s="65" t="s">
        <v>1253</v>
      </c>
      <c r="C678" s="8">
        <v>215</v>
      </c>
      <c r="D678" s="1" t="s">
        <v>760</v>
      </c>
      <c r="E678"/>
      <c r="H678" s="65" t="s">
        <v>1254</v>
      </c>
      <c r="I678"/>
      <c r="J678" s="4"/>
      <c r="K678"/>
      <c r="O678" s="68" t="s">
        <v>1373</v>
      </c>
      <c r="AG678" s="65" t="s">
        <v>1918</v>
      </c>
    </row>
    <row r="679" spans="1:33" hidden="1" x14ac:dyDescent="0.25">
      <c r="A679" s="84">
        <f t="shared" si="38"/>
        <v>506</v>
      </c>
      <c r="B679" s="65" t="s">
        <v>1055</v>
      </c>
      <c r="C679" s="8">
        <v>215</v>
      </c>
      <c r="D679" s="1" t="s">
        <v>760</v>
      </c>
      <c r="E679"/>
      <c r="H679" s="68" t="s">
        <v>1373</v>
      </c>
      <c r="I679"/>
      <c r="J679" s="4"/>
      <c r="K679"/>
      <c r="M679" s="70">
        <v>1</v>
      </c>
      <c r="N679" s="65" t="s">
        <v>760</v>
      </c>
      <c r="O679" s="65" t="s">
        <v>1056</v>
      </c>
      <c r="P679" s="70">
        <f>(C392/1*0.3)</f>
        <v>14.61</v>
      </c>
      <c r="Q679" s="65" t="s">
        <v>760</v>
      </c>
      <c r="R679" s="70">
        <f>(M679*P679)</f>
        <v>14.61</v>
      </c>
      <c r="AG679" s="65" t="s">
        <v>1918</v>
      </c>
    </row>
    <row r="680" spans="1:33" hidden="1" x14ac:dyDescent="0.25">
      <c r="A680" s="84">
        <f t="shared" si="38"/>
        <v>507</v>
      </c>
      <c r="B680" s="65" t="s">
        <v>1057</v>
      </c>
      <c r="C680" s="8">
        <v>107.64</v>
      </c>
      <c r="D680" s="1" t="s">
        <v>528</v>
      </c>
      <c r="E680"/>
      <c r="F680" s="70">
        <v>0.4</v>
      </c>
      <c r="G680" s="69" t="s">
        <v>761</v>
      </c>
      <c r="H680" s="65" t="s">
        <v>1058</v>
      </c>
      <c r="I680" s="8">
        <f>(C267)</f>
        <v>10705</v>
      </c>
      <c r="J680" s="2" t="s">
        <v>761</v>
      </c>
      <c r="K680" s="8">
        <f>(F680*I680)</f>
        <v>4282</v>
      </c>
      <c r="N680" s="65" t="s">
        <v>388</v>
      </c>
      <c r="O680" s="65" t="s">
        <v>119</v>
      </c>
      <c r="Q680" s="65" t="s">
        <v>388</v>
      </c>
      <c r="R680" s="70">
        <v>1.65</v>
      </c>
      <c r="AG680" s="65" t="s">
        <v>1918</v>
      </c>
    </row>
    <row r="681" spans="1:33" hidden="1" x14ac:dyDescent="0.25">
      <c r="A681" s="84">
        <f t="shared" si="38"/>
        <v>508</v>
      </c>
      <c r="B681" s="65" t="s">
        <v>1059</v>
      </c>
      <c r="C681"/>
      <c r="D681"/>
      <c r="E681"/>
      <c r="F681" s="70">
        <v>0.12</v>
      </c>
      <c r="G681" s="69" t="s">
        <v>761</v>
      </c>
      <c r="H681" s="65" t="s">
        <v>1027</v>
      </c>
      <c r="I681" s="8">
        <f>(C268)</f>
        <v>9395</v>
      </c>
      <c r="J681" s="2" t="s">
        <v>761</v>
      </c>
      <c r="K681" s="8">
        <f>(F681*I681)</f>
        <v>1127.4000000000001</v>
      </c>
      <c r="O681" s="65" t="s">
        <v>121</v>
      </c>
      <c r="R681" s="65" t="s">
        <v>852</v>
      </c>
      <c r="AG681" s="65" t="s">
        <v>1918</v>
      </c>
    </row>
    <row r="682" spans="1:33" hidden="1" x14ac:dyDescent="0.25">
      <c r="A682" s="84">
        <f t="shared" si="38"/>
        <v>509</v>
      </c>
      <c r="B682" s="65" t="s">
        <v>1803</v>
      </c>
      <c r="C682" s="8">
        <v>11.55</v>
      </c>
      <c r="D682" s="1" t="s">
        <v>760</v>
      </c>
      <c r="E682"/>
      <c r="H682" s="65" t="s">
        <v>1804</v>
      </c>
      <c r="I682" s="1" t="s">
        <v>852</v>
      </c>
      <c r="J682" s="4"/>
      <c r="K682" s="1" t="s">
        <v>852</v>
      </c>
      <c r="R682" s="68" t="s">
        <v>1373</v>
      </c>
      <c r="AG682" s="65" t="s">
        <v>1918</v>
      </c>
    </row>
    <row r="683" spans="1:33" hidden="1" x14ac:dyDescent="0.25">
      <c r="A683" s="84">
        <f t="shared" si="38"/>
        <v>510</v>
      </c>
      <c r="B683" s="65" t="s">
        <v>976</v>
      </c>
      <c r="C683" s="8">
        <v>16.399999999999999</v>
      </c>
      <c r="D683" s="1" t="s">
        <v>760</v>
      </c>
      <c r="E683"/>
      <c r="F683" s="70">
        <v>98.5</v>
      </c>
      <c r="G683" s="69" t="s">
        <v>1525</v>
      </c>
      <c r="H683" s="65" t="s">
        <v>1226</v>
      </c>
      <c r="I683" s="8">
        <f>(C269)</f>
        <v>15</v>
      </c>
      <c r="J683" s="2" t="s">
        <v>1525</v>
      </c>
      <c r="K683" s="8">
        <f>(F683*I683)</f>
        <v>1477.5</v>
      </c>
      <c r="O683" s="65" t="s">
        <v>1353</v>
      </c>
      <c r="R683" s="70">
        <f>SUM(R679:R681)</f>
        <v>16.260000000000002</v>
      </c>
      <c r="AG683" s="65" t="s">
        <v>1918</v>
      </c>
    </row>
    <row r="684" spans="1:33" hidden="1" x14ac:dyDescent="0.25">
      <c r="A684" s="84">
        <f t="shared" si="38"/>
        <v>511</v>
      </c>
      <c r="B684" s="65" t="s">
        <v>977</v>
      </c>
      <c r="C684" s="8">
        <v>27.85</v>
      </c>
      <c r="D684" s="1" t="s">
        <v>760</v>
      </c>
      <c r="E684"/>
      <c r="H684" s="65" t="s">
        <v>277</v>
      </c>
      <c r="I684" s="1" t="s">
        <v>852</v>
      </c>
      <c r="J684" s="4"/>
      <c r="K684" s="1" t="s">
        <v>218</v>
      </c>
      <c r="R684" s="68" t="s">
        <v>1373</v>
      </c>
      <c r="AG684" s="65" t="s">
        <v>1918</v>
      </c>
    </row>
    <row r="685" spans="1:33" hidden="1" x14ac:dyDescent="0.25">
      <c r="A685" s="84">
        <f t="shared" si="38"/>
        <v>512</v>
      </c>
      <c r="B685" s="65" t="s">
        <v>978</v>
      </c>
      <c r="C685" s="8">
        <v>49.9</v>
      </c>
      <c r="D685" s="1" t="s">
        <v>760</v>
      </c>
      <c r="E685"/>
      <c r="I685"/>
      <c r="J685" s="4"/>
      <c r="K685" s="5" t="s">
        <v>1373</v>
      </c>
      <c r="O685" s="80" t="s">
        <v>576</v>
      </c>
      <c r="R685" s="65" t="s">
        <v>852</v>
      </c>
      <c r="AG685" s="65" t="s">
        <v>1918</v>
      </c>
    </row>
    <row r="686" spans="1:33" hidden="1" x14ac:dyDescent="0.25">
      <c r="A686" s="84">
        <f t="shared" si="38"/>
        <v>513</v>
      </c>
      <c r="B686" s="65" t="s">
        <v>980</v>
      </c>
      <c r="C686" s="8">
        <v>69.25</v>
      </c>
      <c r="D686" s="1" t="s">
        <v>760</v>
      </c>
      <c r="E686"/>
      <c r="H686" s="65" t="s">
        <v>577</v>
      </c>
      <c r="I686"/>
      <c r="J686" s="4"/>
      <c r="K686" s="8">
        <f>SUM(K680:K684)</f>
        <v>6886.9</v>
      </c>
      <c r="M686" s="100"/>
      <c r="O686" s="80" t="s">
        <v>1774</v>
      </c>
      <c r="AG686" s="65" t="s">
        <v>1918</v>
      </c>
    </row>
    <row r="687" spans="1:33" hidden="1" x14ac:dyDescent="0.25">
      <c r="A687" s="84">
        <f t="shared" si="38"/>
        <v>514</v>
      </c>
      <c r="B687" s="65" t="s">
        <v>1630</v>
      </c>
      <c r="C687"/>
      <c r="D687" s="1" t="s">
        <v>852</v>
      </c>
      <c r="E687"/>
      <c r="H687" s="65" t="s">
        <v>852</v>
      </c>
      <c r="I687"/>
      <c r="J687" s="4"/>
      <c r="K687" s="5" t="s">
        <v>1373</v>
      </c>
      <c r="M687" s="80" t="s">
        <v>1328</v>
      </c>
      <c r="N687" s="65" t="s">
        <v>1631</v>
      </c>
      <c r="O687" s="65" t="s">
        <v>2556</v>
      </c>
      <c r="AG687" s="65" t="s">
        <v>1918</v>
      </c>
    </row>
    <row r="688" spans="1:33" hidden="1" x14ac:dyDescent="0.25">
      <c r="A688" s="84">
        <f t="shared" si="38"/>
        <v>515</v>
      </c>
      <c r="B688" s="65" t="s">
        <v>209</v>
      </c>
      <c r="C688" s="8">
        <v>20</v>
      </c>
      <c r="D688" s="1" t="s">
        <v>760</v>
      </c>
      <c r="E688"/>
      <c r="F688" s="70">
        <v>10</v>
      </c>
      <c r="G688" s="69" t="s">
        <v>528</v>
      </c>
      <c r="H688" s="65" t="s">
        <v>428</v>
      </c>
      <c r="I688" s="8">
        <f>(K686/50)</f>
        <v>137.74</v>
      </c>
      <c r="J688" s="2" t="s">
        <v>528</v>
      </c>
      <c r="K688" s="8">
        <f>(F688*I688)</f>
        <v>1377.4</v>
      </c>
      <c r="O688" s="68" t="s">
        <v>1373</v>
      </c>
      <c r="AG688" s="65" t="s">
        <v>1918</v>
      </c>
    </row>
    <row r="689" spans="1:33" hidden="1" x14ac:dyDescent="0.25">
      <c r="A689" s="84">
        <f t="shared" si="38"/>
        <v>516</v>
      </c>
      <c r="B689" s="65" t="s">
        <v>429</v>
      </c>
      <c r="C689" s="8">
        <v>45</v>
      </c>
      <c r="D689" s="1" t="s">
        <v>760</v>
      </c>
      <c r="E689"/>
      <c r="F689" s="70">
        <v>3.8</v>
      </c>
      <c r="G689" s="69" t="s">
        <v>669</v>
      </c>
      <c r="H689" s="65" t="s">
        <v>430</v>
      </c>
      <c r="I689" s="8">
        <f>(C16)</f>
        <v>150</v>
      </c>
      <c r="J689" s="2" t="s">
        <v>669</v>
      </c>
      <c r="K689" s="8">
        <f>(F689*I689)</f>
        <v>570</v>
      </c>
      <c r="M689" s="100">
        <v>2.69E-2</v>
      </c>
      <c r="N689" s="65" t="s">
        <v>761</v>
      </c>
      <c r="O689" s="65" t="s">
        <v>1128</v>
      </c>
      <c r="P689" s="70">
        <f>C86+2500</f>
        <v>23105</v>
      </c>
      <c r="Q689" s="65" t="s">
        <v>761</v>
      </c>
      <c r="R689" s="70">
        <f t="shared" ref="R689:R695" si="39">M689*P689</f>
        <v>621.52</v>
      </c>
      <c r="AG689" s="65" t="s">
        <v>1918</v>
      </c>
    </row>
    <row r="690" spans="1:33" hidden="1" x14ac:dyDescent="0.25">
      <c r="A690" s="84">
        <f t="shared" si="38"/>
        <v>517</v>
      </c>
      <c r="B690" s="65" t="s">
        <v>1129</v>
      </c>
      <c r="C690"/>
      <c r="D690" s="1" t="s">
        <v>218</v>
      </c>
      <c r="E690"/>
      <c r="F690" s="70">
        <v>5.4</v>
      </c>
      <c r="G690" s="69" t="s">
        <v>669</v>
      </c>
      <c r="H690" s="65" t="s">
        <v>1625</v>
      </c>
      <c r="I690" s="8">
        <f>(C12)</f>
        <v>95</v>
      </c>
      <c r="J690" s="2" t="s">
        <v>669</v>
      </c>
      <c r="K690" s="8">
        <f>(F690*I690)</f>
        <v>513</v>
      </c>
      <c r="M690" s="100">
        <v>1.2949999999999999</v>
      </c>
      <c r="N690" s="65" t="s">
        <v>528</v>
      </c>
      <c r="O690" s="65" t="s">
        <v>1120</v>
      </c>
      <c r="P690" s="70">
        <f>C753</f>
        <v>381.37</v>
      </c>
      <c r="Q690" s="65" t="s">
        <v>528</v>
      </c>
      <c r="R690" s="70">
        <f t="shared" si="39"/>
        <v>493.87</v>
      </c>
      <c r="AG690" s="65" t="s">
        <v>1918</v>
      </c>
    </row>
    <row r="691" spans="1:33" hidden="1" x14ac:dyDescent="0.25">
      <c r="A691" s="84">
        <f t="shared" si="38"/>
        <v>518</v>
      </c>
      <c r="B691" s="65" t="s">
        <v>209</v>
      </c>
      <c r="C691" s="8">
        <v>19.09</v>
      </c>
      <c r="D691" s="1" t="s">
        <v>760</v>
      </c>
      <c r="E691"/>
      <c r="G691" s="69" t="s">
        <v>388</v>
      </c>
      <c r="H691" s="65" t="s">
        <v>1121</v>
      </c>
      <c r="I691"/>
      <c r="J691" s="2" t="s">
        <v>388</v>
      </c>
      <c r="K691" s="8">
        <v>5</v>
      </c>
      <c r="M691" s="100">
        <v>1.8149999999999999</v>
      </c>
      <c r="N691" s="65" t="s">
        <v>528</v>
      </c>
      <c r="O691" s="65" t="s">
        <v>1778</v>
      </c>
      <c r="P691" s="70">
        <f>C31</f>
        <v>342</v>
      </c>
      <c r="Q691" s="65" t="s">
        <v>528</v>
      </c>
      <c r="R691" s="70">
        <f t="shared" si="39"/>
        <v>620.73</v>
      </c>
      <c r="AG691" s="65" t="s">
        <v>1918</v>
      </c>
    </row>
    <row r="692" spans="1:33" hidden="1" x14ac:dyDescent="0.25">
      <c r="A692" s="84">
        <f t="shared" si="38"/>
        <v>519</v>
      </c>
      <c r="B692" s="65" t="s">
        <v>429</v>
      </c>
      <c r="C692" s="8">
        <v>50.66</v>
      </c>
      <c r="D692" s="1" t="s">
        <v>760</v>
      </c>
      <c r="E692"/>
      <c r="I692"/>
      <c r="J692" s="4"/>
      <c r="K692" s="5" t="s">
        <v>1373</v>
      </c>
      <c r="M692" s="70">
        <v>2</v>
      </c>
      <c r="N692" s="65" t="s">
        <v>760</v>
      </c>
      <c r="O692" s="65" t="s">
        <v>1497</v>
      </c>
      <c r="P692" s="70">
        <f>C298</f>
        <v>10.5</v>
      </c>
      <c r="Q692" s="65" t="s">
        <v>760</v>
      </c>
      <c r="R692" s="70">
        <f t="shared" si="39"/>
        <v>21</v>
      </c>
      <c r="AG692" s="65" t="s">
        <v>1918</v>
      </c>
    </row>
    <row r="693" spans="1:33" hidden="1" x14ac:dyDescent="0.25">
      <c r="A693" s="84">
        <f t="shared" si="38"/>
        <v>520</v>
      </c>
      <c r="B693" s="65" t="s">
        <v>1402</v>
      </c>
      <c r="C693" s="8">
        <v>1183.82</v>
      </c>
      <c r="D693" s="1" t="s">
        <v>528</v>
      </c>
      <c r="E693"/>
      <c r="H693" s="65" t="s">
        <v>380</v>
      </c>
      <c r="I693"/>
      <c r="J693" s="4"/>
      <c r="K693" s="8">
        <f>SUM(K688:K691)</f>
        <v>2465.4</v>
      </c>
      <c r="M693" s="70">
        <v>3</v>
      </c>
      <c r="N693" s="65" t="s">
        <v>760</v>
      </c>
      <c r="O693" s="65" t="s">
        <v>1403</v>
      </c>
      <c r="P693" s="70">
        <f>C294</f>
        <v>8.5</v>
      </c>
      <c r="Q693" s="65" t="s">
        <v>760</v>
      </c>
      <c r="R693" s="70">
        <f t="shared" si="39"/>
        <v>25.5</v>
      </c>
      <c r="AG693" s="65" t="s">
        <v>1918</v>
      </c>
    </row>
    <row r="694" spans="1:33" hidden="1" x14ac:dyDescent="0.25">
      <c r="A694" s="84">
        <f t="shared" si="38"/>
        <v>521</v>
      </c>
      <c r="B694" s="65" t="s">
        <v>1404</v>
      </c>
      <c r="C694" s="8">
        <v>1605</v>
      </c>
      <c r="D694" s="1" t="s">
        <v>528</v>
      </c>
      <c r="E694"/>
      <c r="I694"/>
      <c r="J694" s="4"/>
      <c r="K694" s="5" t="s">
        <v>1373</v>
      </c>
      <c r="M694" s="70">
        <v>1</v>
      </c>
      <c r="N694" s="65" t="s">
        <v>760</v>
      </c>
      <c r="O694" s="65" t="s">
        <v>1483</v>
      </c>
      <c r="P694" s="70">
        <f>C300</f>
        <v>21</v>
      </c>
      <c r="Q694" s="65" t="s">
        <v>760</v>
      </c>
      <c r="R694" s="70">
        <f t="shared" si="39"/>
        <v>21</v>
      </c>
      <c r="AG694" s="65" t="s">
        <v>1918</v>
      </c>
    </row>
    <row r="695" spans="1:33" hidden="1" x14ac:dyDescent="0.25">
      <c r="A695" s="84">
        <f t="shared" si="38"/>
        <v>522</v>
      </c>
      <c r="B695" s="65" t="s">
        <v>1489</v>
      </c>
      <c r="C695" s="1" t="s">
        <v>2557</v>
      </c>
      <c r="D695" s="1" t="s">
        <v>1490</v>
      </c>
      <c r="E695"/>
      <c r="H695" s="65" t="s">
        <v>476</v>
      </c>
      <c r="I695"/>
      <c r="J695" s="4"/>
      <c r="K695" s="8">
        <f>(K693/10)</f>
        <v>246.54</v>
      </c>
      <c r="M695" s="70">
        <v>1</v>
      </c>
      <c r="N695" s="65" t="s">
        <v>760</v>
      </c>
      <c r="O695" s="65" t="s">
        <v>1685</v>
      </c>
      <c r="P695" s="70">
        <f>C302</f>
        <v>4</v>
      </c>
      <c r="Q695" s="65" t="s">
        <v>760</v>
      </c>
      <c r="R695" s="70">
        <f t="shared" si="39"/>
        <v>4</v>
      </c>
      <c r="AG695" s="65" t="s">
        <v>1918</v>
      </c>
    </row>
    <row r="696" spans="1:33" hidden="1" x14ac:dyDescent="0.25">
      <c r="A696" s="84">
        <f t="shared" si="38"/>
        <v>523</v>
      </c>
      <c r="B696" s="65" t="s">
        <v>1491</v>
      </c>
      <c r="C696" s="8">
        <v>147.6</v>
      </c>
      <c r="D696" s="1" t="s">
        <v>1525</v>
      </c>
      <c r="E696"/>
      <c r="I696"/>
      <c r="J696" s="4"/>
      <c r="K696" s="5" t="s">
        <v>1747</v>
      </c>
      <c r="N696" s="65" t="s">
        <v>388</v>
      </c>
      <c r="O696" s="65" t="s">
        <v>389</v>
      </c>
      <c r="Q696" s="65" t="s">
        <v>388</v>
      </c>
      <c r="R696" s="70">
        <v>0</v>
      </c>
      <c r="AG696" s="65" t="s">
        <v>1918</v>
      </c>
    </row>
    <row r="697" spans="1:33" hidden="1" x14ac:dyDescent="0.25">
      <c r="A697" s="84">
        <f t="shared" si="38"/>
        <v>524</v>
      </c>
      <c r="B697" s="65" t="s">
        <v>1492</v>
      </c>
      <c r="C697" s="8">
        <v>147.6</v>
      </c>
      <c r="D697" s="1" t="s">
        <v>1525</v>
      </c>
      <c r="E697"/>
      <c r="I697"/>
      <c r="J697" s="4"/>
      <c r="K697"/>
      <c r="R697" s="68" t="s">
        <v>1373</v>
      </c>
      <c r="AG697" s="65" t="s">
        <v>1918</v>
      </c>
    </row>
    <row r="698" spans="1:33" hidden="1" x14ac:dyDescent="0.25">
      <c r="A698" s="84">
        <f t="shared" si="38"/>
        <v>525</v>
      </c>
      <c r="B698" s="65" t="s">
        <v>1493</v>
      </c>
      <c r="C698" s="8">
        <v>147.6</v>
      </c>
      <c r="D698" s="1" t="s">
        <v>1525</v>
      </c>
      <c r="E698"/>
      <c r="F698" s="80" t="s">
        <v>1736</v>
      </c>
      <c r="G698" s="69" t="s">
        <v>1910</v>
      </c>
      <c r="H698" s="65" t="s">
        <v>11</v>
      </c>
      <c r="I698"/>
      <c r="J698" s="4"/>
      <c r="K698"/>
      <c r="O698" s="80" t="s">
        <v>12</v>
      </c>
      <c r="R698" s="70">
        <f>SUM(R689:R696)</f>
        <v>1807.62</v>
      </c>
      <c r="AG698" s="65" t="s">
        <v>1918</v>
      </c>
    </row>
    <row r="699" spans="1:33" hidden="1" x14ac:dyDescent="0.25">
      <c r="A699" s="84">
        <f t="shared" si="38"/>
        <v>526</v>
      </c>
      <c r="B699" s="65" t="s">
        <v>564</v>
      </c>
      <c r="C699" s="8">
        <v>1250</v>
      </c>
      <c r="D699" s="1" t="s">
        <v>528</v>
      </c>
      <c r="E699"/>
      <c r="H699" s="65" t="s">
        <v>565</v>
      </c>
      <c r="I699"/>
      <c r="J699" s="4"/>
      <c r="K699"/>
      <c r="R699" s="68" t="s">
        <v>1373</v>
      </c>
      <c r="AG699" s="65" t="s">
        <v>1918</v>
      </c>
    </row>
    <row r="700" spans="1:33" hidden="1" x14ac:dyDescent="0.25">
      <c r="A700" s="84">
        <f t="shared" si="38"/>
        <v>527</v>
      </c>
      <c r="B700" s="65" t="s">
        <v>566</v>
      </c>
      <c r="C700" s="8">
        <v>1250</v>
      </c>
      <c r="D700" s="1" t="s">
        <v>528</v>
      </c>
      <c r="E700"/>
      <c r="H700" s="65" t="s">
        <v>567</v>
      </c>
      <c r="I700"/>
      <c r="J700" s="4"/>
      <c r="K700"/>
      <c r="N700" s="65" t="s">
        <v>852</v>
      </c>
      <c r="O700" s="80" t="s">
        <v>476</v>
      </c>
      <c r="R700" s="70">
        <f>R698/M690</f>
        <v>1395.85</v>
      </c>
      <c r="AG700" s="65" t="s">
        <v>1918</v>
      </c>
    </row>
    <row r="701" spans="1:33" hidden="1" x14ac:dyDescent="0.25">
      <c r="A701" s="84">
        <f t="shared" si="38"/>
        <v>528</v>
      </c>
      <c r="B701" s="65" t="s">
        <v>1068</v>
      </c>
      <c r="C701" s="8">
        <v>1250</v>
      </c>
      <c r="D701" s="1" t="s">
        <v>528</v>
      </c>
      <c r="E701"/>
      <c r="H701" s="65" t="s">
        <v>441</v>
      </c>
      <c r="I701"/>
      <c r="J701" s="4"/>
      <c r="K701"/>
      <c r="R701" s="68" t="s">
        <v>1747</v>
      </c>
      <c r="AG701" s="65" t="s">
        <v>1918</v>
      </c>
    </row>
    <row r="702" spans="1:33" hidden="1" x14ac:dyDescent="0.25">
      <c r="A702" s="84">
        <f t="shared" si="38"/>
        <v>529</v>
      </c>
      <c r="B702" s="65" t="s">
        <v>442</v>
      </c>
      <c r="C702" s="8">
        <v>1250</v>
      </c>
      <c r="D702" s="1" t="s">
        <v>528</v>
      </c>
      <c r="E702"/>
      <c r="H702" s="65" t="s">
        <v>443</v>
      </c>
      <c r="I702"/>
      <c r="J702" s="4"/>
      <c r="K702"/>
      <c r="M702" s="80" t="s">
        <v>1328</v>
      </c>
      <c r="N702" s="65" t="s">
        <v>444</v>
      </c>
      <c r="O702" s="65" t="s">
        <v>445</v>
      </c>
      <c r="AG702" s="65" t="s">
        <v>1918</v>
      </c>
    </row>
    <row r="703" spans="1:33" hidden="1" x14ac:dyDescent="0.25">
      <c r="A703" s="84">
        <f t="shared" si="38"/>
        <v>530</v>
      </c>
      <c r="B703" s="65" t="s">
        <v>446</v>
      </c>
      <c r="C703" s="8">
        <v>1250</v>
      </c>
      <c r="D703" s="1" t="s">
        <v>528</v>
      </c>
      <c r="E703"/>
      <c r="H703" s="65" t="s">
        <v>2</v>
      </c>
      <c r="I703"/>
      <c r="J703" s="4"/>
      <c r="K703"/>
      <c r="O703" s="68" t="s">
        <v>1373</v>
      </c>
      <c r="AG703" s="65" t="s">
        <v>1918</v>
      </c>
    </row>
    <row r="704" spans="1:33" hidden="1" x14ac:dyDescent="0.25">
      <c r="A704" s="84">
        <f t="shared" si="38"/>
        <v>531</v>
      </c>
      <c r="B704" s="65" t="s">
        <v>665</v>
      </c>
      <c r="C704" s="8">
        <v>1250</v>
      </c>
      <c r="D704" s="1" t="s">
        <v>528</v>
      </c>
      <c r="E704"/>
      <c r="H704" s="65" t="s">
        <v>1065</v>
      </c>
      <c r="I704"/>
      <c r="J704" s="4"/>
      <c r="K704"/>
      <c r="M704" s="100">
        <v>2.5499999999999998E-2</v>
      </c>
      <c r="N704" s="65" t="s">
        <v>761</v>
      </c>
      <c r="O704" s="65" t="s">
        <v>1128</v>
      </c>
      <c r="P704" s="70">
        <f>C86+2500</f>
        <v>23105</v>
      </c>
      <c r="Q704" s="65" t="s">
        <v>761</v>
      </c>
      <c r="R704" s="70">
        <f t="shared" ref="R704:R710" si="40">M704*P704</f>
        <v>589.17999999999995</v>
      </c>
      <c r="AG704" s="65" t="s">
        <v>1918</v>
      </c>
    </row>
    <row r="705" spans="1:33" hidden="1" x14ac:dyDescent="0.25">
      <c r="A705" s="84">
        <f t="shared" si="38"/>
        <v>532</v>
      </c>
      <c r="B705" s="65" t="s">
        <v>1066</v>
      </c>
      <c r="C705" s="8">
        <v>1250</v>
      </c>
      <c r="D705" s="1" t="s">
        <v>528</v>
      </c>
      <c r="E705"/>
      <c r="H705" s="68" t="s">
        <v>1373</v>
      </c>
      <c r="I705" s="5" t="s">
        <v>1373</v>
      </c>
      <c r="J705" s="2" t="s">
        <v>1373</v>
      </c>
      <c r="K705"/>
      <c r="M705" s="100">
        <v>1.1299999999999999</v>
      </c>
      <c r="N705" s="65" t="s">
        <v>528</v>
      </c>
      <c r="O705" s="65" t="s">
        <v>1120</v>
      </c>
      <c r="P705" s="70">
        <f>C753</f>
        <v>381.37</v>
      </c>
      <c r="Q705" s="65" t="s">
        <v>528</v>
      </c>
      <c r="R705" s="70">
        <f t="shared" si="40"/>
        <v>430.95</v>
      </c>
      <c r="AG705" s="65" t="s">
        <v>1918</v>
      </c>
    </row>
    <row r="706" spans="1:33" hidden="1" x14ac:dyDescent="0.25">
      <c r="A706" s="84">
        <f t="shared" si="38"/>
        <v>533</v>
      </c>
      <c r="B706" s="65" t="s">
        <v>1067</v>
      </c>
      <c r="C706" s="8">
        <v>1250</v>
      </c>
      <c r="D706" s="1" t="s">
        <v>528</v>
      </c>
      <c r="E706"/>
      <c r="F706" s="70">
        <v>13.46</v>
      </c>
      <c r="G706" s="69" t="s">
        <v>237</v>
      </c>
      <c r="H706" s="65" t="s">
        <v>238</v>
      </c>
      <c r="I706" s="8">
        <f>C34/1000</f>
        <v>30</v>
      </c>
      <c r="J706" s="2" t="s">
        <v>237</v>
      </c>
      <c r="K706" s="8">
        <f>(F706*I706)</f>
        <v>403.8</v>
      </c>
      <c r="M706" s="100">
        <v>1.6191</v>
      </c>
      <c r="N706" s="65" t="s">
        <v>528</v>
      </c>
      <c r="O706" s="65" t="s">
        <v>1778</v>
      </c>
      <c r="P706" s="70">
        <f>C31</f>
        <v>342</v>
      </c>
      <c r="Q706" s="65" t="s">
        <v>528</v>
      </c>
      <c r="R706" s="70">
        <f t="shared" si="40"/>
        <v>553.73</v>
      </c>
      <c r="AG706" s="65" t="s">
        <v>1918</v>
      </c>
    </row>
    <row r="707" spans="1:33" hidden="1" x14ac:dyDescent="0.25">
      <c r="A707" s="84">
        <f t="shared" si="38"/>
        <v>534</v>
      </c>
      <c r="B707" s="65" t="s">
        <v>855</v>
      </c>
      <c r="C707" s="8">
        <v>1250</v>
      </c>
      <c r="D707" s="1" t="s">
        <v>528</v>
      </c>
      <c r="E707"/>
      <c r="H707" s="65" t="s">
        <v>856</v>
      </c>
      <c r="I707"/>
      <c r="J707" s="4"/>
      <c r="K707"/>
      <c r="M707" s="70">
        <v>2</v>
      </c>
      <c r="N707" s="65" t="s">
        <v>760</v>
      </c>
      <c r="O707" s="65" t="s">
        <v>1497</v>
      </c>
      <c r="P707" s="70">
        <f>C298</f>
        <v>10.5</v>
      </c>
      <c r="Q707" s="65" t="s">
        <v>760</v>
      </c>
      <c r="R707" s="70">
        <f t="shared" si="40"/>
        <v>21</v>
      </c>
      <c r="AG707" s="65" t="s">
        <v>1918</v>
      </c>
    </row>
    <row r="708" spans="1:33" hidden="1" x14ac:dyDescent="0.25">
      <c r="A708" s="84">
        <f t="shared" ref="A708:A733" si="41">(A707+1)</f>
        <v>535</v>
      </c>
      <c r="B708" s="65" t="s">
        <v>857</v>
      </c>
      <c r="C708" s="8">
        <v>1250</v>
      </c>
      <c r="D708" s="1" t="s">
        <v>528</v>
      </c>
      <c r="E708"/>
      <c r="F708" s="70">
        <v>4</v>
      </c>
      <c r="G708" s="69" t="s">
        <v>237</v>
      </c>
      <c r="H708" s="65" t="s">
        <v>858</v>
      </c>
      <c r="I708" s="8">
        <f>D34/1000</f>
        <v>30</v>
      </c>
      <c r="J708" s="2" t="s">
        <v>237</v>
      </c>
      <c r="K708" s="8">
        <f>(F708*I708)</f>
        <v>120</v>
      </c>
      <c r="M708" s="70">
        <v>3</v>
      </c>
      <c r="N708" s="65" t="s">
        <v>760</v>
      </c>
      <c r="O708" s="65" t="s">
        <v>1403</v>
      </c>
      <c r="P708" s="70">
        <f>C294</f>
        <v>8.5</v>
      </c>
      <c r="Q708" s="65" t="s">
        <v>760</v>
      </c>
      <c r="R708" s="70">
        <f t="shared" si="40"/>
        <v>25.5</v>
      </c>
      <c r="AG708" s="65" t="s">
        <v>1918</v>
      </c>
    </row>
    <row r="709" spans="1:33" hidden="1" x14ac:dyDescent="0.25">
      <c r="A709" s="84">
        <f t="shared" si="41"/>
        <v>536</v>
      </c>
      <c r="B709" s="65" t="s">
        <v>826</v>
      </c>
      <c r="C709" s="8">
        <v>1250</v>
      </c>
      <c r="D709" s="1" t="s">
        <v>528</v>
      </c>
      <c r="E709"/>
      <c r="H709" s="65" t="s">
        <v>901</v>
      </c>
      <c r="I709"/>
      <c r="J709" s="4"/>
      <c r="K709"/>
      <c r="M709" s="70">
        <v>1</v>
      </c>
      <c r="N709" s="65" t="s">
        <v>760</v>
      </c>
      <c r="O709" s="65" t="s">
        <v>1483</v>
      </c>
      <c r="P709" s="70">
        <f>C300</f>
        <v>21</v>
      </c>
      <c r="Q709" s="65" t="s">
        <v>760</v>
      </c>
      <c r="R709" s="70">
        <f t="shared" si="40"/>
        <v>21</v>
      </c>
      <c r="AG709" s="65" t="s">
        <v>1918</v>
      </c>
    </row>
    <row r="710" spans="1:33" hidden="1" x14ac:dyDescent="0.25">
      <c r="A710" s="84">
        <f t="shared" si="41"/>
        <v>537</v>
      </c>
      <c r="B710" s="65" t="s">
        <v>1066</v>
      </c>
      <c r="C710" s="8">
        <v>1250</v>
      </c>
      <c r="D710" s="1" t="s">
        <v>528</v>
      </c>
      <c r="E710"/>
      <c r="F710" s="70"/>
      <c r="G710" s="69" t="s">
        <v>388</v>
      </c>
      <c r="H710" s="65" t="s">
        <v>1438</v>
      </c>
      <c r="I710"/>
      <c r="J710" s="2" t="s">
        <v>388</v>
      </c>
      <c r="K710" s="8">
        <v>40</v>
      </c>
      <c r="M710" s="70">
        <v>1</v>
      </c>
      <c r="N710" s="65" t="s">
        <v>760</v>
      </c>
      <c r="O710" s="65" t="s">
        <v>1685</v>
      </c>
      <c r="P710" s="70">
        <f>C302</f>
        <v>4</v>
      </c>
      <c r="Q710" s="65" t="s">
        <v>760</v>
      </c>
      <c r="R710" s="70">
        <f t="shared" si="40"/>
        <v>4</v>
      </c>
      <c r="AG710" s="65" t="s">
        <v>1918</v>
      </c>
    </row>
    <row r="711" spans="1:33" hidden="1" x14ac:dyDescent="0.25">
      <c r="A711" s="84">
        <f t="shared" si="41"/>
        <v>538</v>
      </c>
      <c r="B711" s="65" t="s">
        <v>1439</v>
      </c>
      <c r="C711"/>
      <c r="D711" s="1" t="s">
        <v>852</v>
      </c>
      <c r="E711"/>
      <c r="H711" s="65" t="s">
        <v>1440</v>
      </c>
      <c r="I711"/>
      <c r="J711" s="4"/>
      <c r="K711" s="5" t="s">
        <v>1373</v>
      </c>
      <c r="N711" s="65" t="s">
        <v>388</v>
      </c>
      <c r="O711" s="65" t="s">
        <v>389</v>
      </c>
      <c r="Q711" s="65" t="s">
        <v>388</v>
      </c>
      <c r="R711" s="70">
        <v>0</v>
      </c>
      <c r="AG711" s="65" t="s">
        <v>1918</v>
      </c>
    </row>
    <row r="712" spans="1:33" hidden="1" x14ac:dyDescent="0.25">
      <c r="A712" s="84">
        <f t="shared" si="41"/>
        <v>539</v>
      </c>
      <c r="B712" s="65" t="s">
        <v>1441</v>
      </c>
      <c r="C712" s="8">
        <v>65</v>
      </c>
      <c r="D712" s="1" t="s">
        <v>1490</v>
      </c>
      <c r="E712"/>
      <c r="H712" s="80" t="s">
        <v>24</v>
      </c>
      <c r="I712"/>
      <c r="J712" s="4"/>
      <c r="K712" s="8">
        <f>SUM(K706:K710)</f>
        <v>563.79999999999995</v>
      </c>
      <c r="R712" s="68" t="s">
        <v>1373</v>
      </c>
      <c r="AG712" s="65" t="s">
        <v>1918</v>
      </c>
    </row>
    <row r="713" spans="1:33" hidden="1" x14ac:dyDescent="0.25">
      <c r="A713" s="84">
        <f t="shared" si="41"/>
        <v>540</v>
      </c>
      <c r="B713" s="65" t="s">
        <v>25</v>
      </c>
      <c r="C713" s="8">
        <v>64.55</v>
      </c>
      <c r="D713" s="1" t="s">
        <v>1490</v>
      </c>
      <c r="E713"/>
      <c r="I713"/>
      <c r="J713" s="4"/>
      <c r="K713" s="5" t="s">
        <v>1373</v>
      </c>
      <c r="O713" s="80" t="s">
        <v>26</v>
      </c>
      <c r="R713" s="70">
        <f>SUM(R704:R711)</f>
        <v>1645.36</v>
      </c>
      <c r="AG713" s="65" t="s">
        <v>1918</v>
      </c>
    </row>
    <row r="714" spans="1:33" hidden="1" x14ac:dyDescent="0.25">
      <c r="A714" s="84">
        <f t="shared" si="41"/>
        <v>541</v>
      </c>
      <c r="B714" s="65" t="s">
        <v>27</v>
      </c>
      <c r="C714" s="8">
        <v>110.95</v>
      </c>
      <c r="D714" s="1" t="s">
        <v>1490</v>
      </c>
      <c r="E714"/>
      <c r="H714" s="80" t="s">
        <v>28</v>
      </c>
      <c r="I714"/>
      <c r="J714" s="4"/>
      <c r="K714" s="8">
        <f>K712/40</f>
        <v>14.1</v>
      </c>
      <c r="R714" s="68" t="s">
        <v>1373</v>
      </c>
      <c r="AG714" s="65" t="s">
        <v>1918</v>
      </c>
    </row>
    <row r="715" spans="1:33" hidden="1" x14ac:dyDescent="0.25">
      <c r="A715" s="84">
        <f t="shared" si="41"/>
        <v>542</v>
      </c>
      <c r="B715" s="65" t="s">
        <v>888</v>
      </c>
      <c r="C715" s="8">
        <v>399</v>
      </c>
      <c r="D715" s="1" t="s">
        <v>1490</v>
      </c>
      <c r="E715"/>
      <c r="I715"/>
      <c r="J715" s="4"/>
      <c r="K715" s="5" t="s">
        <v>1373</v>
      </c>
      <c r="O715" s="80" t="s">
        <v>476</v>
      </c>
      <c r="R715" s="70">
        <f>R713/M706</f>
        <v>1016.22</v>
      </c>
      <c r="AG715" s="65" t="s">
        <v>1918</v>
      </c>
    </row>
    <row r="716" spans="1:33" hidden="1" x14ac:dyDescent="0.25">
      <c r="A716" s="84">
        <f t="shared" si="41"/>
        <v>543</v>
      </c>
      <c r="B716" s="65" t="s">
        <v>786</v>
      </c>
      <c r="C716" s="8">
        <v>92</v>
      </c>
      <c r="D716" s="1" t="s">
        <v>1490</v>
      </c>
      <c r="E716"/>
      <c r="H716" s="65" t="s">
        <v>787</v>
      </c>
      <c r="I716"/>
      <c r="J716" s="4"/>
      <c r="K716"/>
      <c r="R716" s="68" t="s">
        <v>1747</v>
      </c>
      <c r="AG716" s="65" t="s">
        <v>1918</v>
      </c>
    </row>
    <row r="717" spans="1:33" hidden="1" x14ac:dyDescent="0.25">
      <c r="A717" s="84">
        <f t="shared" si="41"/>
        <v>544</v>
      </c>
      <c r="B717" s="65" t="s">
        <v>278</v>
      </c>
      <c r="C717" s="8">
        <v>174.24</v>
      </c>
      <c r="D717" s="1" t="s">
        <v>1490</v>
      </c>
      <c r="E717"/>
      <c r="H717" s="65" t="s">
        <v>279</v>
      </c>
      <c r="I717"/>
      <c r="J717" s="4"/>
      <c r="K717"/>
      <c r="AG717" s="65" t="s">
        <v>1918</v>
      </c>
    </row>
    <row r="718" spans="1:33" hidden="1" x14ac:dyDescent="0.25">
      <c r="A718" s="84">
        <f t="shared" si="41"/>
        <v>545</v>
      </c>
      <c r="B718" s="65" t="s">
        <v>280</v>
      </c>
      <c r="C718" s="8">
        <v>215.06</v>
      </c>
      <c r="D718" s="1" t="s">
        <v>1490</v>
      </c>
      <c r="E718"/>
      <c r="H718" s="65" t="s">
        <v>281</v>
      </c>
      <c r="I718"/>
      <c r="J718" s="4"/>
      <c r="K718"/>
      <c r="M718" s="80" t="s">
        <v>1328</v>
      </c>
      <c r="N718" s="65" t="s">
        <v>282</v>
      </c>
      <c r="O718" s="65" t="s">
        <v>1405</v>
      </c>
      <c r="AG718" s="65" t="s">
        <v>1918</v>
      </c>
    </row>
    <row r="719" spans="1:33" hidden="1" x14ac:dyDescent="0.25">
      <c r="A719" s="84">
        <f t="shared" si="41"/>
        <v>546</v>
      </c>
      <c r="B719" s="65" t="s">
        <v>1406</v>
      </c>
      <c r="C719" s="8">
        <v>97.24</v>
      </c>
      <c r="D719" s="1" t="s">
        <v>1490</v>
      </c>
      <c r="E719"/>
      <c r="I719"/>
      <c r="J719" s="4"/>
      <c r="K719"/>
      <c r="O719" s="68" t="s">
        <v>1373</v>
      </c>
      <c r="AG719" s="65" t="s">
        <v>1918</v>
      </c>
    </row>
    <row r="720" spans="1:33" hidden="1" x14ac:dyDescent="0.25">
      <c r="A720" s="84">
        <f t="shared" si="41"/>
        <v>547</v>
      </c>
      <c r="B720" s="65" t="s">
        <v>1227</v>
      </c>
      <c r="C720" s="8">
        <v>168.96</v>
      </c>
      <c r="D720" s="1" t="s">
        <v>1490</v>
      </c>
      <c r="E720"/>
      <c r="F720" s="70">
        <v>19</v>
      </c>
      <c r="G720" s="69" t="s">
        <v>1228</v>
      </c>
      <c r="H720" s="65" t="s">
        <v>65</v>
      </c>
      <c r="I720" s="8">
        <f>K714</f>
        <v>14.1</v>
      </c>
      <c r="J720" s="2" t="s">
        <v>229</v>
      </c>
      <c r="K720" s="8">
        <f>(F720*I720)</f>
        <v>267.89999999999998</v>
      </c>
      <c r="M720" s="100">
        <v>2.35E-2</v>
      </c>
      <c r="N720" s="65" t="s">
        <v>761</v>
      </c>
      <c r="O720" s="65" t="s">
        <v>1128</v>
      </c>
      <c r="P720" s="70">
        <f>C86+2500</f>
        <v>23105</v>
      </c>
      <c r="Q720" s="65" t="s">
        <v>761</v>
      </c>
      <c r="R720" s="70">
        <f t="shared" ref="R720:R726" si="42">M720*P720</f>
        <v>542.97</v>
      </c>
      <c r="AG720" s="65" t="s">
        <v>1918</v>
      </c>
    </row>
    <row r="721" spans="1:33" hidden="1" x14ac:dyDescent="0.25">
      <c r="A721" s="84">
        <f t="shared" si="41"/>
        <v>548</v>
      </c>
      <c r="B721" s="65" t="s">
        <v>2558</v>
      </c>
      <c r="C721" s="8">
        <v>227</v>
      </c>
      <c r="D721" s="8">
        <v>247</v>
      </c>
      <c r="E721"/>
      <c r="H721" s="65" t="s">
        <v>1442</v>
      </c>
      <c r="I721"/>
      <c r="J721" s="4"/>
      <c r="K721"/>
      <c r="M721" s="100">
        <v>0.872</v>
      </c>
      <c r="N721" s="65" t="s">
        <v>528</v>
      </c>
      <c r="O721" s="65" t="s">
        <v>1120</v>
      </c>
      <c r="P721" s="70">
        <f>C753</f>
        <v>381.37</v>
      </c>
      <c r="Q721" s="65" t="s">
        <v>528</v>
      </c>
      <c r="R721" s="70">
        <f t="shared" si="42"/>
        <v>332.55</v>
      </c>
      <c r="AG721" s="65" t="s">
        <v>1918</v>
      </c>
    </row>
    <row r="722" spans="1:33" hidden="1" x14ac:dyDescent="0.25">
      <c r="A722" s="84">
        <f t="shared" si="41"/>
        <v>549</v>
      </c>
      <c r="B722" s="65" t="s">
        <v>1828</v>
      </c>
      <c r="C722" s="8">
        <v>250</v>
      </c>
      <c r="D722" s="1" t="s">
        <v>1490</v>
      </c>
      <c r="E722"/>
      <c r="F722" s="70">
        <v>0.12</v>
      </c>
      <c r="G722" s="69" t="s">
        <v>1829</v>
      </c>
      <c r="H722" s="65" t="s">
        <v>2559</v>
      </c>
      <c r="I722" s="8">
        <f>C268/5</f>
        <v>1879</v>
      </c>
      <c r="J722" s="2" t="s">
        <v>229</v>
      </c>
      <c r="K722" s="8">
        <f t="shared" ref="K722:K729" si="43">(F722*I722)</f>
        <v>225.48</v>
      </c>
      <c r="M722" s="100">
        <v>1.3247</v>
      </c>
      <c r="N722" s="65" t="s">
        <v>528</v>
      </c>
      <c r="O722" s="65" t="s">
        <v>1778</v>
      </c>
      <c r="P722" s="70">
        <f>C31</f>
        <v>342</v>
      </c>
      <c r="Q722" s="65" t="s">
        <v>528</v>
      </c>
      <c r="R722" s="70">
        <f t="shared" si="42"/>
        <v>453.05</v>
      </c>
      <c r="AG722" s="65" t="s">
        <v>1918</v>
      </c>
    </row>
    <row r="723" spans="1:33" hidden="1" x14ac:dyDescent="0.25">
      <c r="A723" s="84">
        <f t="shared" si="41"/>
        <v>550</v>
      </c>
      <c r="B723" s="65" t="s">
        <v>717</v>
      </c>
      <c r="C723" s="8">
        <v>210</v>
      </c>
      <c r="D723" s="1" t="s">
        <v>1490</v>
      </c>
      <c r="E723"/>
      <c r="F723" s="70">
        <v>98.5</v>
      </c>
      <c r="G723" s="69" t="s">
        <v>718</v>
      </c>
      <c r="H723" s="65" t="s">
        <v>719</v>
      </c>
      <c r="I723" s="8">
        <f>C269/5</f>
        <v>3</v>
      </c>
      <c r="J723" s="2" t="s">
        <v>229</v>
      </c>
      <c r="K723" s="8">
        <f t="shared" si="43"/>
        <v>295.5</v>
      </c>
      <c r="M723" s="70">
        <v>1</v>
      </c>
      <c r="N723" s="65" t="s">
        <v>760</v>
      </c>
      <c r="O723" s="65" t="s">
        <v>1497</v>
      </c>
      <c r="P723" s="70">
        <f>C298</f>
        <v>10.5</v>
      </c>
      <c r="Q723" s="65" t="s">
        <v>760</v>
      </c>
      <c r="R723" s="70">
        <f t="shared" si="42"/>
        <v>10.5</v>
      </c>
      <c r="AG723" s="65" t="s">
        <v>1918</v>
      </c>
    </row>
    <row r="724" spans="1:33" hidden="1" x14ac:dyDescent="0.25">
      <c r="A724" s="84">
        <f t="shared" si="41"/>
        <v>551</v>
      </c>
      <c r="B724" s="65" t="s">
        <v>2560</v>
      </c>
      <c r="C724" s="8">
        <v>1022.58</v>
      </c>
      <c r="D724" s="1" t="s">
        <v>528</v>
      </c>
      <c r="E724"/>
      <c r="F724" s="70">
        <v>1</v>
      </c>
      <c r="G724" s="69" t="s">
        <v>388</v>
      </c>
      <c r="H724" s="65" t="s">
        <v>1193</v>
      </c>
      <c r="I724" s="8">
        <v>11</v>
      </c>
      <c r="J724" s="2" t="s">
        <v>388</v>
      </c>
      <c r="K724" s="8">
        <f t="shared" si="43"/>
        <v>11</v>
      </c>
      <c r="M724" s="70">
        <v>3</v>
      </c>
      <c r="N724" s="65" t="s">
        <v>760</v>
      </c>
      <c r="O724" s="65" t="s">
        <v>1194</v>
      </c>
      <c r="P724" s="70">
        <f>C293</f>
        <v>5.75</v>
      </c>
      <c r="Q724" s="65" t="s">
        <v>760</v>
      </c>
      <c r="R724" s="70">
        <f t="shared" si="42"/>
        <v>17.25</v>
      </c>
      <c r="AG724" s="65" t="s">
        <v>1918</v>
      </c>
    </row>
    <row r="725" spans="1:33" hidden="1" x14ac:dyDescent="0.25">
      <c r="A725" s="84">
        <f t="shared" si="41"/>
        <v>552</v>
      </c>
      <c r="B725" s="65" t="s">
        <v>1195</v>
      </c>
      <c r="C725"/>
      <c r="D725" s="1" t="s">
        <v>852</v>
      </c>
      <c r="E725"/>
      <c r="F725" s="70">
        <v>3.8</v>
      </c>
      <c r="G725" s="69" t="s">
        <v>1196</v>
      </c>
      <c r="H725" s="65" t="s">
        <v>1197</v>
      </c>
      <c r="I725" s="8">
        <f>C16</f>
        <v>150</v>
      </c>
      <c r="J725" s="2" t="s">
        <v>1200</v>
      </c>
      <c r="K725" s="8">
        <f t="shared" si="43"/>
        <v>570</v>
      </c>
      <c r="M725" s="70">
        <v>1</v>
      </c>
      <c r="N725" s="65" t="s">
        <v>760</v>
      </c>
      <c r="O725" s="65" t="s">
        <v>1198</v>
      </c>
      <c r="P725" s="70">
        <f>C301</f>
        <v>10</v>
      </c>
      <c r="Q725" s="65" t="s">
        <v>760</v>
      </c>
      <c r="R725" s="70">
        <f t="shared" si="42"/>
        <v>10</v>
      </c>
      <c r="AG725" s="65" t="s">
        <v>1918</v>
      </c>
    </row>
    <row r="726" spans="1:33" hidden="1" x14ac:dyDescent="0.25">
      <c r="A726" s="84">
        <f t="shared" si="41"/>
        <v>553</v>
      </c>
      <c r="B726" s="65" t="s">
        <v>1199</v>
      </c>
      <c r="C726"/>
      <c r="D726"/>
      <c r="E726"/>
      <c r="F726" s="70">
        <v>5.4</v>
      </c>
      <c r="G726" s="69" t="s">
        <v>1196</v>
      </c>
      <c r="H726" s="65" t="s">
        <v>714</v>
      </c>
      <c r="I726" s="8">
        <f>C12</f>
        <v>95</v>
      </c>
      <c r="J726" s="2" t="s">
        <v>1200</v>
      </c>
      <c r="K726" s="8">
        <f t="shared" si="43"/>
        <v>513</v>
      </c>
      <c r="M726" s="70">
        <v>1</v>
      </c>
      <c r="N726" s="65" t="s">
        <v>760</v>
      </c>
      <c r="O726" s="65" t="s">
        <v>1685</v>
      </c>
      <c r="P726" s="70">
        <f>C302</f>
        <v>4</v>
      </c>
      <c r="Q726" s="65" t="s">
        <v>760</v>
      </c>
      <c r="R726" s="70">
        <f t="shared" si="42"/>
        <v>4</v>
      </c>
      <c r="AG726" s="65" t="s">
        <v>1918</v>
      </c>
    </row>
    <row r="727" spans="1:33" hidden="1" x14ac:dyDescent="0.25">
      <c r="A727" s="84">
        <f t="shared" si="41"/>
        <v>554</v>
      </c>
      <c r="B727" s="65" t="s">
        <v>1855</v>
      </c>
      <c r="C727" s="8">
        <v>300</v>
      </c>
      <c r="D727" s="1" t="s">
        <v>1943</v>
      </c>
      <c r="E727"/>
      <c r="F727" s="70">
        <v>1</v>
      </c>
      <c r="G727" s="69" t="s">
        <v>1196</v>
      </c>
      <c r="H727" s="65" t="s">
        <v>1944</v>
      </c>
      <c r="I727" s="8">
        <f>C66</f>
        <v>120</v>
      </c>
      <c r="J727" s="2" t="s">
        <v>1200</v>
      </c>
      <c r="K727" s="8">
        <f t="shared" si="43"/>
        <v>120</v>
      </c>
      <c r="N727" s="65" t="s">
        <v>388</v>
      </c>
      <c r="O727" s="65" t="s">
        <v>389</v>
      </c>
      <c r="Q727" s="65" t="s">
        <v>388</v>
      </c>
      <c r="R727" s="70">
        <v>0</v>
      </c>
      <c r="AG727" s="65" t="s">
        <v>1918</v>
      </c>
    </row>
    <row r="728" spans="1:33" hidden="1" x14ac:dyDescent="0.25">
      <c r="A728" s="84">
        <f t="shared" si="41"/>
        <v>555</v>
      </c>
      <c r="B728" s="80" t="s">
        <v>674</v>
      </c>
      <c r="C728" s="8">
        <v>302</v>
      </c>
      <c r="D728" s="1" t="s">
        <v>1943</v>
      </c>
      <c r="E728"/>
      <c r="F728" s="70">
        <v>1</v>
      </c>
      <c r="G728" s="69" t="s">
        <v>388</v>
      </c>
      <c r="H728" s="65" t="s">
        <v>675</v>
      </c>
      <c r="I728" s="8">
        <v>10</v>
      </c>
      <c r="J728" s="2" t="s">
        <v>388</v>
      </c>
      <c r="K728" s="8">
        <f t="shared" si="43"/>
        <v>10</v>
      </c>
      <c r="R728" s="68" t="s">
        <v>1373</v>
      </c>
      <c r="AG728" s="65" t="s">
        <v>1918</v>
      </c>
    </row>
    <row r="729" spans="1:33" hidden="1" x14ac:dyDescent="0.25">
      <c r="A729" s="84">
        <f t="shared" si="41"/>
        <v>556</v>
      </c>
      <c r="B729" s="65" t="s">
        <v>676</v>
      </c>
      <c r="C729" s="8">
        <v>382</v>
      </c>
      <c r="D729" s="1" t="s">
        <v>1943</v>
      </c>
      <c r="E729"/>
      <c r="F729" s="70">
        <v>19</v>
      </c>
      <c r="G729" s="69" t="s">
        <v>1228</v>
      </c>
      <c r="H729" s="65" t="s">
        <v>677</v>
      </c>
      <c r="I729" s="8">
        <v>2</v>
      </c>
      <c r="J729" s="2" t="s">
        <v>1228</v>
      </c>
      <c r="K729" s="8">
        <f t="shared" si="43"/>
        <v>38</v>
      </c>
      <c r="O729" s="80" t="s">
        <v>650</v>
      </c>
      <c r="R729" s="70">
        <f>SUM(R720:R727)</f>
        <v>1370.32</v>
      </c>
      <c r="AG729" s="65" t="s">
        <v>1918</v>
      </c>
    </row>
    <row r="730" spans="1:33" hidden="1" x14ac:dyDescent="0.25">
      <c r="A730" s="84">
        <f t="shared" si="41"/>
        <v>557</v>
      </c>
      <c r="B730" s="65" t="s">
        <v>494</v>
      </c>
      <c r="C730" s="8">
        <v>140</v>
      </c>
      <c r="D730" s="1" t="s">
        <v>1943</v>
      </c>
      <c r="E730"/>
      <c r="H730" s="65" t="s">
        <v>433</v>
      </c>
      <c r="I730"/>
      <c r="J730" s="4"/>
      <c r="K730" s="5" t="s">
        <v>1373</v>
      </c>
      <c r="R730" s="68" t="s">
        <v>1373</v>
      </c>
      <c r="AG730" s="65" t="s">
        <v>287</v>
      </c>
    </row>
    <row r="731" spans="1:33" hidden="1" x14ac:dyDescent="0.25">
      <c r="A731" s="84">
        <f t="shared" si="41"/>
        <v>558</v>
      </c>
      <c r="B731" s="65" t="s">
        <v>730</v>
      </c>
      <c r="C731" s="8">
        <v>222</v>
      </c>
      <c r="D731" s="1" t="s">
        <v>1943</v>
      </c>
      <c r="E731"/>
      <c r="H731" s="80" t="s">
        <v>380</v>
      </c>
      <c r="I731"/>
      <c r="J731" s="4"/>
      <c r="K731" s="8">
        <f>SUM(K720:K729)</f>
        <v>2050.88</v>
      </c>
      <c r="O731" s="80" t="s">
        <v>476</v>
      </c>
      <c r="R731" s="70">
        <f>R729/1.3247</f>
        <v>1034.44</v>
      </c>
    </row>
    <row r="732" spans="1:33" hidden="1" x14ac:dyDescent="0.25">
      <c r="A732" s="84">
        <f t="shared" si="41"/>
        <v>559</v>
      </c>
      <c r="B732" s="65" t="s">
        <v>531</v>
      </c>
      <c r="C732" s="8">
        <v>505</v>
      </c>
      <c r="D732" s="1" t="s">
        <v>1943</v>
      </c>
      <c r="E732"/>
      <c r="I732"/>
      <c r="J732" s="4"/>
      <c r="K732" s="5" t="s">
        <v>1373</v>
      </c>
      <c r="R732" s="68" t="s">
        <v>1747</v>
      </c>
    </row>
    <row r="733" spans="1:33" hidden="1" x14ac:dyDescent="0.25">
      <c r="A733" s="84">
        <f t="shared" si="41"/>
        <v>560</v>
      </c>
      <c r="B733" s="65" t="s">
        <v>645</v>
      </c>
      <c r="C733" s="8">
        <v>75</v>
      </c>
      <c r="D733" s="1" t="s">
        <v>1490</v>
      </c>
      <c r="E733"/>
      <c r="H733" s="80" t="s">
        <v>476</v>
      </c>
      <c r="I733"/>
      <c r="J733" s="4"/>
      <c r="K733" s="8">
        <f>(K731/10)</f>
        <v>205.09</v>
      </c>
      <c r="N733" s="65" t="s">
        <v>1910</v>
      </c>
      <c r="O733" s="65" t="s">
        <v>1942</v>
      </c>
      <c r="AG733" s="65" t="s">
        <v>1918</v>
      </c>
    </row>
    <row r="734" spans="1:33" hidden="1" x14ac:dyDescent="0.25">
      <c r="C734"/>
      <c r="D734"/>
      <c r="E734"/>
      <c r="F734" s="65" t="s">
        <v>852</v>
      </c>
      <c r="I734"/>
      <c r="J734" s="4"/>
      <c r="K734"/>
    </row>
    <row r="735" spans="1:33" hidden="1" x14ac:dyDescent="0.25">
      <c r="A735" s="84">
        <f>(A733+1)</f>
        <v>561</v>
      </c>
      <c r="B735" s="65" t="s">
        <v>94</v>
      </c>
      <c r="C735" s="8">
        <v>43.3</v>
      </c>
      <c r="D735" s="1" t="s">
        <v>1525</v>
      </c>
      <c r="E735"/>
      <c r="I735"/>
      <c r="J735" s="4"/>
      <c r="K735" s="5" t="s">
        <v>1747</v>
      </c>
      <c r="O735" s="65" t="s">
        <v>1799</v>
      </c>
      <c r="AG735" s="65" t="s">
        <v>1918</v>
      </c>
    </row>
    <row r="736" spans="1:33" hidden="1" x14ac:dyDescent="0.25">
      <c r="A736" s="84">
        <f t="shared" ref="A736:A753" si="44">(A735+1)</f>
        <v>562</v>
      </c>
      <c r="B736" s="65" t="s">
        <v>1800</v>
      </c>
      <c r="C736" s="8">
        <v>218</v>
      </c>
      <c r="D736" s="1" t="s">
        <v>1490</v>
      </c>
      <c r="E736"/>
      <c r="F736" s="80" t="s">
        <v>1282</v>
      </c>
      <c r="G736" s="69" t="s">
        <v>1910</v>
      </c>
      <c r="H736" s="65" t="s">
        <v>629</v>
      </c>
      <c r="I736"/>
      <c r="J736" s="4"/>
      <c r="K736"/>
      <c r="O736" s="65" t="s">
        <v>630</v>
      </c>
      <c r="AG736" s="65" t="s">
        <v>1918</v>
      </c>
    </row>
    <row r="737" spans="1:33" hidden="1" x14ac:dyDescent="0.25">
      <c r="A737" s="84">
        <f t="shared" si="44"/>
        <v>563</v>
      </c>
      <c r="B737" s="65" t="s">
        <v>631</v>
      </c>
      <c r="C737" s="8">
        <v>926</v>
      </c>
      <c r="D737" s="1" t="s">
        <v>1490</v>
      </c>
      <c r="E737"/>
      <c r="H737" s="65" t="s">
        <v>632</v>
      </c>
      <c r="I737"/>
      <c r="J737" s="4"/>
      <c r="K737"/>
      <c r="O737" s="65" t="s">
        <v>81</v>
      </c>
      <c r="AG737" s="65" t="s">
        <v>1918</v>
      </c>
    </row>
    <row r="738" spans="1:33" hidden="1" x14ac:dyDescent="0.25">
      <c r="A738" s="84">
        <f t="shared" si="44"/>
        <v>564</v>
      </c>
      <c r="B738" s="65" t="s">
        <v>82</v>
      </c>
      <c r="C738" s="8">
        <v>5.15</v>
      </c>
      <c r="D738" s="1" t="s">
        <v>1525</v>
      </c>
      <c r="E738"/>
      <c r="H738" s="65" t="s">
        <v>1932</v>
      </c>
      <c r="I738"/>
      <c r="J738" s="4"/>
      <c r="K738"/>
      <c r="O738" s="68" t="s">
        <v>1373</v>
      </c>
      <c r="AG738" s="65" t="s">
        <v>1918</v>
      </c>
    </row>
    <row r="739" spans="1:33" hidden="1" x14ac:dyDescent="0.25">
      <c r="A739" s="84">
        <f t="shared" si="44"/>
        <v>565</v>
      </c>
      <c r="B739" s="65" t="s">
        <v>491</v>
      </c>
      <c r="C739" s="8">
        <v>550</v>
      </c>
      <c r="D739" s="1" t="s">
        <v>1490</v>
      </c>
      <c r="E739"/>
      <c r="H739" s="68" t="s">
        <v>1373</v>
      </c>
      <c r="I739"/>
      <c r="J739" s="4"/>
      <c r="K739"/>
      <c r="AG739" s="65" t="s">
        <v>1918</v>
      </c>
    </row>
    <row r="740" spans="1:33" hidden="1" x14ac:dyDescent="0.25">
      <c r="A740" s="84">
        <f t="shared" si="44"/>
        <v>566</v>
      </c>
      <c r="B740" s="65" t="s">
        <v>854</v>
      </c>
      <c r="C740" s="8">
        <v>286</v>
      </c>
      <c r="D740" s="1" t="s">
        <v>1490</v>
      </c>
      <c r="E740"/>
      <c r="F740" s="70">
        <v>10</v>
      </c>
      <c r="G740" s="69" t="s">
        <v>528</v>
      </c>
      <c r="H740" s="65" t="s">
        <v>788</v>
      </c>
      <c r="I740" s="8">
        <f>(K720)*1.2</f>
        <v>321.48</v>
      </c>
      <c r="J740" s="2" t="s">
        <v>229</v>
      </c>
      <c r="K740" s="8">
        <f>(F740*I740)/10</f>
        <v>321.48</v>
      </c>
      <c r="O740" s="65" t="s">
        <v>789</v>
      </c>
      <c r="R740" s="70">
        <f>(C693)</f>
        <v>1183.82</v>
      </c>
      <c r="AG740" s="65" t="s">
        <v>1918</v>
      </c>
    </row>
    <row r="741" spans="1:33" hidden="1" x14ac:dyDescent="0.25">
      <c r="A741" s="84">
        <f t="shared" si="44"/>
        <v>567</v>
      </c>
      <c r="B741" s="65" t="s">
        <v>790</v>
      </c>
      <c r="C741" s="8">
        <v>96.3</v>
      </c>
      <c r="D741" s="1" t="s">
        <v>1525</v>
      </c>
      <c r="E741"/>
      <c r="H741" s="65" t="s">
        <v>791</v>
      </c>
      <c r="I741"/>
      <c r="J741" s="4"/>
      <c r="K741"/>
      <c r="R741" s="68" t="s">
        <v>1747</v>
      </c>
      <c r="AG741" s="65" t="s">
        <v>1918</v>
      </c>
    </row>
    <row r="742" spans="1:33" hidden="1" x14ac:dyDescent="0.25">
      <c r="A742" s="84">
        <f t="shared" si="44"/>
        <v>568</v>
      </c>
      <c r="B742" s="65" t="s">
        <v>731</v>
      </c>
      <c r="C742" s="8">
        <v>51</v>
      </c>
      <c r="D742" s="1" t="s">
        <v>1490</v>
      </c>
      <c r="E742"/>
      <c r="H742" s="65" t="s">
        <v>732</v>
      </c>
      <c r="I742"/>
      <c r="J742" s="4"/>
      <c r="K742"/>
      <c r="AG742" s="65" t="s">
        <v>1918</v>
      </c>
    </row>
    <row r="743" spans="1:33" hidden="1" x14ac:dyDescent="0.25">
      <c r="A743" s="84">
        <f t="shared" si="44"/>
        <v>569</v>
      </c>
      <c r="B743" s="65" t="s">
        <v>478</v>
      </c>
      <c r="C743" s="8">
        <v>181</v>
      </c>
      <c r="D743" s="1" t="s">
        <v>683</v>
      </c>
      <c r="E743"/>
      <c r="F743" s="70">
        <v>10</v>
      </c>
      <c r="G743" s="69" t="s">
        <v>528</v>
      </c>
      <c r="H743" s="65" t="s">
        <v>479</v>
      </c>
      <c r="I743" s="8">
        <f>K722*1.2</f>
        <v>270.58</v>
      </c>
      <c r="J743" s="2" t="s">
        <v>229</v>
      </c>
      <c r="K743" s="8">
        <f>(F743*I743)/10</f>
        <v>270.58</v>
      </c>
      <c r="N743" s="65" t="s">
        <v>1910</v>
      </c>
      <c r="O743" s="65" t="s">
        <v>480</v>
      </c>
      <c r="AG743" s="65" t="s">
        <v>1918</v>
      </c>
    </row>
    <row r="744" spans="1:33" hidden="1" x14ac:dyDescent="0.25">
      <c r="A744" s="84">
        <f t="shared" si="44"/>
        <v>570</v>
      </c>
      <c r="B744" s="65" t="s">
        <v>481</v>
      </c>
      <c r="C744" s="8">
        <v>36.200000000000003</v>
      </c>
      <c r="D744" s="1" t="s">
        <v>1525</v>
      </c>
      <c r="E744"/>
      <c r="H744" s="65" t="s">
        <v>876</v>
      </c>
      <c r="I744"/>
      <c r="J744" s="4"/>
      <c r="K744"/>
      <c r="O744" s="68" t="s">
        <v>1747</v>
      </c>
      <c r="P744" s="68" t="s">
        <v>1747</v>
      </c>
      <c r="Q744" s="68" t="s">
        <v>1747</v>
      </c>
      <c r="R744" s="65" t="s">
        <v>877</v>
      </c>
      <c r="AG744" s="65" t="s">
        <v>1918</v>
      </c>
    </row>
    <row r="745" spans="1:33" hidden="1" x14ac:dyDescent="0.25">
      <c r="A745" s="84">
        <f t="shared" si="44"/>
        <v>571</v>
      </c>
      <c r="B745" s="65" t="s">
        <v>572</v>
      </c>
      <c r="C745" s="8">
        <v>98</v>
      </c>
      <c r="D745" s="1" t="s">
        <v>1490</v>
      </c>
      <c r="E745"/>
      <c r="H745" s="65" t="s">
        <v>711</v>
      </c>
      <c r="I745"/>
      <c r="J745" s="4"/>
      <c r="K745"/>
      <c r="O745" s="65" t="s">
        <v>1229</v>
      </c>
      <c r="Q745" s="80" t="s">
        <v>718</v>
      </c>
      <c r="R745" s="70">
        <f>(C696)</f>
        <v>147.6</v>
      </c>
      <c r="AG745" s="65" t="s">
        <v>1918</v>
      </c>
    </row>
    <row r="746" spans="1:33" hidden="1" x14ac:dyDescent="0.25">
      <c r="A746" s="84">
        <f t="shared" si="44"/>
        <v>572</v>
      </c>
      <c r="B746" s="65" t="s">
        <v>1670</v>
      </c>
      <c r="C746" s="8">
        <v>92</v>
      </c>
      <c r="D746" s="1" t="s">
        <v>1525</v>
      </c>
      <c r="E746"/>
      <c r="F746" s="70">
        <v>98.5</v>
      </c>
      <c r="G746" s="69" t="s">
        <v>718</v>
      </c>
      <c r="H746" s="65" t="s">
        <v>719</v>
      </c>
      <c r="I746" s="8">
        <f>C269/5</f>
        <v>3</v>
      </c>
      <c r="J746" s="2" t="s">
        <v>229</v>
      </c>
      <c r="K746" s="8">
        <f t="shared" ref="K746:K752" si="45">(F746*I746)</f>
        <v>295.5</v>
      </c>
      <c r="O746" s="65" t="s">
        <v>1773</v>
      </c>
      <c r="AG746" s="65" t="s">
        <v>1918</v>
      </c>
    </row>
    <row r="747" spans="1:33" hidden="1" x14ac:dyDescent="0.25">
      <c r="A747" s="84">
        <f t="shared" si="44"/>
        <v>573</v>
      </c>
      <c r="B747" s="65" t="s">
        <v>290</v>
      </c>
      <c r="C747" s="8">
        <v>49.42</v>
      </c>
      <c r="D747" s="1" t="s">
        <v>1490</v>
      </c>
      <c r="E747"/>
      <c r="F747" s="70">
        <v>3.8</v>
      </c>
      <c r="G747" s="69" t="s">
        <v>669</v>
      </c>
      <c r="H747" s="65" t="s">
        <v>430</v>
      </c>
      <c r="I747" s="8">
        <f>(C16)</f>
        <v>150</v>
      </c>
      <c r="J747" s="2" t="s">
        <v>669</v>
      </c>
      <c r="K747" s="8">
        <f t="shared" si="45"/>
        <v>570</v>
      </c>
      <c r="O747" s="65" t="s">
        <v>291</v>
      </c>
      <c r="AG747" s="65" t="s">
        <v>1918</v>
      </c>
    </row>
    <row r="748" spans="1:33" hidden="1" x14ac:dyDescent="0.25">
      <c r="A748" s="84">
        <f t="shared" si="44"/>
        <v>574</v>
      </c>
      <c r="B748" s="65" t="s">
        <v>628</v>
      </c>
      <c r="C748" s="8">
        <v>53.2</v>
      </c>
      <c r="D748" s="1" t="s">
        <v>1490</v>
      </c>
      <c r="E748"/>
      <c r="F748" s="70">
        <v>5.4</v>
      </c>
      <c r="G748" s="69" t="s">
        <v>669</v>
      </c>
      <c r="H748" s="65" t="s">
        <v>1625</v>
      </c>
      <c r="I748" s="8">
        <f>(C12)</f>
        <v>95</v>
      </c>
      <c r="J748" s="2" t="s">
        <v>669</v>
      </c>
      <c r="K748" s="8">
        <f t="shared" si="45"/>
        <v>513</v>
      </c>
      <c r="O748" s="65" t="s">
        <v>913</v>
      </c>
      <c r="AG748" s="65" t="s">
        <v>1918</v>
      </c>
    </row>
    <row r="749" spans="1:33" hidden="1" x14ac:dyDescent="0.25">
      <c r="A749" s="84">
        <f t="shared" si="44"/>
        <v>575</v>
      </c>
      <c r="B749" s="65" t="s">
        <v>914</v>
      </c>
      <c r="C749" s="8">
        <v>59</v>
      </c>
      <c r="D749" s="1" t="s">
        <v>1490</v>
      </c>
      <c r="E749"/>
      <c r="F749" s="70">
        <v>1</v>
      </c>
      <c r="G749" s="69" t="s">
        <v>669</v>
      </c>
      <c r="H749" s="65" t="s">
        <v>1944</v>
      </c>
      <c r="I749" s="8">
        <f>C66</f>
        <v>120</v>
      </c>
      <c r="J749" s="2" t="s">
        <v>1200</v>
      </c>
      <c r="K749" s="8">
        <f t="shared" si="45"/>
        <v>120</v>
      </c>
      <c r="O749" s="65" t="s">
        <v>962</v>
      </c>
      <c r="AG749" s="65" t="s">
        <v>1918</v>
      </c>
    </row>
    <row r="750" spans="1:33" hidden="1" x14ac:dyDescent="0.25">
      <c r="A750" s="84">
        <f t="shared" si="44"/>
        <v>576</v>
      </c>
      <c r="B750" s="65" t="s">
        <v>842</v>
      </c>
      <c r="C750" s="8">
        <v>100</v>
      </c>
      <c r="D750" s="1" t="s">
        <v>1490</v>
      </c>
      <c r="E750"/>
      <c r="F750" s="70">
        <v>1</v>
      </c>
      <c r="G750" s="69" t="s">
        <v>388</v>
      </c>
      <c r="H750" s="65" t="s">
        <v>843</v>
      </c>
      <c r="I750" s="8">
        <v>11</v>
      </c>
      <c r="J750" s="2" t="s">
        <v>1200</v>
      </c>
      <c r="K750" s="8">
        <f t="shared" si="45"/>
        <v>11</v>
      </c>
      <c r="O750" s="65" t="s">
        <v>970</v>
      </c>
      <c r="R750" s="65" t="s">
        <v>852</v>
      </c>
      <c r="AG750" s="65" t="s">
        <v>1918</v>
      </c>
    </row>
    <row r="751" spans="1:33" hidden="1" x14ac:dyDescent="0.25">
      <c r="A751" s="84">
        <f t="shared" si="44"/>
        <v>577</v>
      </c>
      <c r="B751" s="65" t="s">
        <v>971</v>
      </c>
      <c r="C751" s="8">
        <v>49.52</v>
      </c>
      <c r="D751" s="1" t="s">
        <v>1525</v>
      </c>
      <c r="E751"/>
      <c r="F751" s="70">
        <v>1</v>
      </c>
      <c r="G751" s="69" t="s">
        <v>388</v>
      </c>
      <c r="H751" s="65" t="s">
        <v>1121</v>
      </c>
      <c r="I751" s="8">
        <v>10</v>
      </c>
      <c r="J751" s="2" t="s">
        <v>388</v>
      </c>
      <c r="K751" s="8">
        <f t="shared" si="45"/>
        <v>10</v>
      </c>
      <c r="O751" s="65" t="s">
        <v>852</v>
      </c>
      <c r="AG751" s="65" t="s">
        <v>1918</v>
      </c>
    </row>
    <row r="752" spans="1:33" hidden="1" x14ac:dyDescent="0.25">
      <c r="A752" s="84">
        <f t="shared" si="44"/>
        <v>578</v>
      </c>
      <c r="B752" s="65" t="s">
        <v>1806</v>
      </c>
      <c r="C752" s="8">
        <v>1080</v>
      </c>
      <c r="D752" s="1" t="s">
        <v>1490</v>
      </c>
      <c r="E752"/>
      <c r="F752" s="70">
        <v>19</v>
      </c>
      <c r="G752" s="69" t="s">
        <v>1228</v>
      </c>
      <c r="H752" s="65" t="s">
        <v>1807</v>
      </c>
      <c r="I752" s="8">
        <v>2</v>
      </c>
      <c r="J752" s="4" t="s">
        <v>1228</v>
      </c>
      <c r="K752" s="8">
        <f t="shared" si="45"/>
        <v>38</v>
      </c>
      <c r="AG752" s="65" t="s">
        <v>1918</v>
      </c>
    </row>
    <row r="753" spans="1:33" hidden="1" x14ac:dyDescent="0.25">
      <c r="A753" s="84">
        <f t="shared" si="44"/>
        <v>579</v>
      </c>
      <c r="B753" s="65" t="s">
        <v>2561</v>
      </c>
      <c r="C753" s="8">
        <v>381.37</v>
      </c>
      <c r="D753" s="1" t="s">
        <v>528</v>
      </c>
      <c r="E753"/>
      <c r="H753" s="65" t="s">
        <v>71</v>
      </c>
      <c r="I753"/>
      <c r="J753" s="4"/>
      <c r="K753"/>
      <c r="N753" s="65" t="s">
        <v>1910</v>
      </c>
      <c r="O753" s="65" t="s">
        <v>1808</v>
      </c>
      <c r="Q753" s="80" t="s">
        <v>1941</v>
      </c>
      <c r="R753" s="70">
        <f>(C700)</f>
        <v>1250</v>
      </c>
      <c r="AG753" s="65" t="s">
        <v>1918</v>
      </c>
    </row>
    <row r="754" spans="1:33" hidden="1" x14ac:dyDescent="0.25">
      <c r="A754" s="84" t="e">
        <f>(#REF!+1)</f>
        <v>#REF!</v>
      </c>
      <c r="B754" s="65" t="s">
        <v>1199</v>
      </c>
      <c r="C754"/>
      <c r="D754"/>
      <c r="E754"/>
      <c r="I754"/>
      <c r="J754" s="4"/>
      <c r="K754" s="5" t="s">
        <v>1373</v>
      </c>
      <c r="O754" s="65" t="s">
        <v>1460</v>
      </c>
      <c r="AG754" s="65" t="s">
        <v>1918</v>
      </c>
    </row>
    <row r="755" spans="1:33" hidden="1" x14ac:dyDescent="0.25">
      <c r="A755" s="84"/>
      <c r="B755" s="65" t="s">
        <v>1855</v>
      </c>
      <c r="C755" s="8">
        <v>300</v>
      </c>
      <c r="D755"/>
      <c r="E755"/>
      <c r="H755" s="65" t="s">
        <v>380</v>
      </c>
      <c r="I755"/>
      <c r="J755" s="4"/>
      <c r="K755" s="8">
        <f>SUM(K740:K753)</f>
        <v>2149.56</v>
      </c>
      <c r="O755" s="65" t="s">
        <v>283</v>
      </c>
      <c r="AG755" s="65" t="s">
        <v>1918</v>
      </c>
    </row>
    <row r="756" spans="1:33" hidden="1" x14ac:dyDescent="0.25">
      <c r="A756" s="84"/>
      <c r="B756" s="80" t="s">
        <v>674</v>
      </c>
      <c r="C756" s="8">
        <v>302</v>
      </c>
      <c r="D756"/>
      <c r="E756"/>
      <c r="I756"/>
      <c r="J756" s="4"/>
      <c r="K756" s="5" t="s">
        <v>1373</v>
      </c>
      <c r="O756" s="65" t="s">
        <v>1095</v>
      </c>
      <c r="AG756" s="65" t="s">
        <v>1918</v>
      </c>
    </row>
    <row r="757" spans="1:33" hidden="1" x14ac:dyDescent="0.25">
      <c r="A757" s="84"/>
      <c r="B757" s="65" t="s">
        <v>1096</v>
      </c>
      <c r="C757" s="8">
        <v>324</v>
      </c>
      <c r="D757"/>
      <c r="E757"/>
      <c r="H757" s="65" t="s">
        <v>476</v>
      </c>
      <c r="I757"/>
      <c r="J757" s="4"/>
      <c r="K757" s="8">
        <f>(K755/10)</f>
        <v>214.96</v>
      </c>
      <c r="AG757" s="65" t="s">
        <v>1918</v>
      </c>
    </row>
    <row r="758" spans="1:33" hidden="1" x14ac:dyDescent="0.25">
      <c r="A758" s="84"/>
      <c r="B758" s="65" t="s">
        <v>676</v>
      </c>
      <c r="C758" s="8">
        <v>382</v>
      </c>
      <c r="D758"/>
      <c r="E758"/>
      <c r="I758"/>
      <c r="J758" s="4"/>
      <c r="K758" s="5" t="s">
        <v>1747</v>
      </c>
      <c r="N758" s="65" t="s">
        <v>1910</v>
      </c>
      <c r="O758" s="65" t="s">
        <v>511</v>
      </c>
      <c r="AG758" s="65" t="s">
        <v>1918</v>
      </c>
    </row>
    <row r="759" spans="1:33" hidden="1" x14ac:dyDescent="0.25">
      <c r="A759" s="84"/>
      <c r="B759" s="65" t="s">
        <v>531</v>
      </c>
      <c r="C759" s="8">
        <v>505</v>
      </c>
      <c r="D759"/>
      <c r="E759"/>
      <c r="I759"/>
      <c r="J759" s="4"/>
      <c r="K759"/>
      <c r="O759" s="65" t="s">
        <v>1775</v>
      </c>
      <c r="R759" s="65" t="s">
        <v>852</v>
      </c>
      <c r="AG759" s="65" t="s">
        <v>1918</v>
      </c>
    </row>
    <row r="760" spans="1:33" hidden="1" x14ac:dyDescent="0.25">
      <c r="A760" s="84"/>
      <c r="B760" s="65" t="s">
        <v>494</v>
      </c>
      <c r="C760" s="8">
        <v>140</v>
      </c>
      <c r="D760"/>
      <c r="E760"/>
      <c r="F760" s="80" t="s">
        <v>776</v>
      </c>
      <c r="G760" s="69" t="s">
        <v>1910</v>
      </c>
      <c r="H760" s="65" t="s">
        <v>629</v>
      </c>
      <c r="I760"/>
      <c r="J760" s="4"/>
      <c r="K760"/>
      <c r="O760" s="65" t="s">
        <v>1776</v>
      </c>
      <c r="AG760" s="65" t="s">
        <v>1918</v>
      </c>
    </row>
    <row r="761" spans="1:33" hidden="1" x14ac:dyDescent="0.25">
      <c r="A761" s="84"/>
      <c r="B761" s="65" t="s">
        <v>730</v>
      </c>
      <c r="C761" s="8">
        <v>222</v>
      </c>
      <c r="D761"/>
      <c r="E761"/>
      <c r="H761" s="65" t="s">
        <v>632</v>
      </c>
      <c r="I761"/>
      <c r="J761" s="4"/>
      <c r="K761"/>
      <c r="O761" s="68" t="s">
        <v>1373</v>
      </c>
      <c r="AG761" s="65" t="s">
        <v>1918</v>
      </c>
    </row>
    <row r="762" spans="1:33" hidden="1" x14ac:dyDescent="0.25">
      <c r="A762" s="84"/>
      <c r="B762" s="65" t="s">
        <v>637</v>
      </c>
      <c r="C762" s="8">
        <v>100</v>
      </c>
      <c r="D762"/>
      <c r="E762"/>
      <c r="H762" s="65" t="s">
        <v>246</v>
      </c>
      <c r="I762"/>
      <c r="J762" s="4"/>
      <c r="K762"/>
      <c r="N762" s="65" t="s">
        <v>201</v>
      </c>
      <c r="O762" s="65" t="s">
        <v>426</v>
      </c>
      <c r="P762" s="70">
        <f>(C271)</f>
        <v>160</v>
      </c>
      <c r="Q762" s="65" t="s">
        <v>201</v>
      </c>
      <c r="R762" s="70" t="e">
        <f>(#VALUE!*P762)</f>
        <v>#VALUE!</v>
      </c>
      <c r="AG762" s="65" t="s">
        <v>1918</v>
      </c>
    </row>
    <row r="763" spans="1:33" hidden="1" x14ac:dyDescent="0.25">
      <c r="A763" s="84"/>
      <c r="B763" s="65" t="s">
        <v>427</v>
      </c>
      <c r="C763" s="8">
        <v>75</v>
      </c>
      <c r="D763"/>
      <c r="E763"/>
      <c r="H763" s="68" t="s">
        <v>1373</v>
      </c>
      <c r="I763"/>
      <c r="J763" s="4"/>
      <c r="K763"/>
      <c r="AG763" s="65" t="s">
        <v>1918</v>
      </c>
    </row>
    <row r="764" spans="1:33" hidden="1" x14ac:dyDescent="0.25">
      <c r="A764" s="84"/>
      <c r="B764" s="65" t="s">
        <v>1010</v>
      </c>
      <c r="C764" s="8">
        <v>218</v>
      </c>
      <c r="D764"/>
      <c r="E764"/>
      <c r="H764" s="65" t="s">
        <v>1011</v>
      </c>
      <c r="I764"/>
      <c r="J764" s="4"/>
      <c r="K764" s="8">
        <f>(K695/2)</f>
        <v>123.27</v>
      </c>
      <c r="N764" s="65" t="s">
        <v>1012</v>
      </c>
      <c r="O764" s="65" t="s">
        <v>243</v>
      </c>
      <c r="P764" s="70">
        <f>(C16)</f>
        <v>150</v>
      </c>
      <c r="Q764" s="65" t="s">
        <v>1012</v>
      </c>
      <c r="R764" s="70" t="e">
        <f>(#VALUE!*P764)</f>
        <v>#VALUE!</v>
      </c>
      <c r="AG764" s="65" t="s">
        <v>1918</v>
      </c>
    </row>
    <row r="765" spans="1:33" hidden="1" x14ac:dyDescent="0.25">
      <c r="A765" s="84"/>
      <c r="B765" s="65" t="s">
        <v>244</v>
      </c>
      <c r="C765" s="8">
        <v>1854</v>
      </c>
      <c r="D765"/>
      <c r="E765"/>
      <c r="H765" s="65" t="s">
        <v>245</v>
      </c>
      <c r="I765"/>
      <c r="J765" s="4"/>
      <c r="K765" s="5" t="s">
        <v>1747</v>
      </c>
      <c r="AG765" s="65" t="s">
        <v>1918</v>
      </c>
    </row>
    <row r="766" spans="1:33" hidden="1" x14ac:dyDescent="0.25">
      <c r="C766"/>
      <c r="D766"/>
      <c r="E766"/>
      <c r="I766"/>
      <c r="J766" s="4"/>
      <c r="K766"/>
    </row>
    <row r="767" spans="1:33" hidden="1" x14ac:dyDescent="0.25">
      <c r="A767" s="84"/>
      <c r="B767" s="65" t="s">
        <v>139</v>
      </c>
      <c r="C767" s="8">
        <v>51</v>
      </c>
      <c r="D767"/>
      <c r="E767"/>
      <c r="F767" s="80" t="s">
        <v>140</v>
      </c>
      <c r="G767" s="69" t="s">
        <v>1910</v>
      </c>
      <c r="H767" s="65" t="s">
        <v>141</v>
      </c>
      <c r="I767"/>
      <c r="J767" s="4"/>
      <c r="K767"/>
      <c r="O767" s="65" t="s">
        <v>1140</v>
      </c>
      <c r="P767" s="71" t="s">
        <v>388</v>
      </c>
      <c r="R767" s="70">
        <v>0.64</v>
      </c>
      <c r="AG767" s="65" t="s">
        <v>1918</v>
      </c>
    </row>
    <row r="768" spans="1:33" hidden="1" x14ac:dyDescent="0.25">
      <c r="A768" s="84"/>
      <c r="B768" s="65" t="s">
        <v>1185</v>
      </c>
      <c r="C768" s="8">
        <v>915</v>
      </c>
      <c r="D768"/>
      <c r="E768"/>
      <c r="H768" s="65" t="s">
        <v>1186</v>
      </c>
      <c r="I768"/>
      <c r="J768" s="4"/>
      <c r="K768"/>
      <c r="R768" s="68" t="s">
        <v>1373</v>
      </c>
      <c r="AG768" s="65" t="s">
        <v>1918</v>
      </c>
    </row>
    <row r="769" spans="1:33" hidden="1" x14ac:dyDescent="0.25">
      <c r="A769" s="84"/>
      <c r="B769" s="65" t="s">
        <v>114</v>
      </c>
      <c r="C769" s="8">
        <v>890</v>
      </c>
      <c r="D769"/>
      <c r="E769"/>
      <c r="H769" s="65" t="s">
        <v>115</v>
      </c>
      <c r="I769"/>
      <c r="J769" s="4"/>
      <c r="K769"/>
      <c r="O769" s="65" t="s">
        <v>1646</v>
      </c>
      <c r="R769" s="70" t="e">
        <f>SUM(R762:R767)</f>
        <v>#VALUE!</v>
      </c>
      <c r="AG769" s="65" t="s">
        <v>1918</v>
      </c>
    </row>
    <row r="770" spans="1:33" hidden="1" x14ac:dyDescent="0.25">
      <c r="A770" s="84"/>
      <c r="B770" s="65" t="s">
        <v>1647</v>
      </c>
      <c r="C770" s="8">
        <v>5.15</v>
      </c>
      <c r="D770"/>
      <c r="E770"/>
      <c r="H770" s="68" t="s">
        <v>1373</v>
      </c>
      <c r="I770"/>
      <c r="J770" s="4"/>
      <c r="K770"/>
      <c r="R770" s="68" t="s">
        <v>1373</v>
      </c>
      <c r="AG770" s="65" t="s">
        <v>1918</v>
      </c>
    </row>
    <row r="771" spans="1:33" hidden="1" x14ac:dyDescent="0.25">
      <c r="A771" s="84"/>
      <c r="B771" s="65" t="s">
        <v>1212</v>
      </c>
      <c r="C771" s="8">
        <v>43.3</v>
      </c>
      <c r="D771"/>
      <c r="E771"/>
      <c r="F771" s="89">
        <v>9</v>
      </c>
      <c r="G771" s="69" t="s">
        <v>761</v>
      </c>
      <c r="H771" s="65" t="s">
        <v>1213</v>
      </c>
      <c r="I771" s="8" t="e">
        <f>C73</f>
        <v>#REF!</v>
      </c>
      <c r="J771" s="2" t="s">
        <v>761</v>
      </c>
      <c r="K771" s="8" t="e">
        <f t="shared" ref="K771:K776" si="46">F771*I771</f>
        <v>#REF!</v>
      </c>
      <c r="O771" s="65" t="s">
        <v>1214</v>
      </c>
      <c r="R771" s="70" t="e">
        <f>(R769/0.4)</f>
        <v>#VALUE!</v>
      </c>
      <c r="AG771" s="65" t="s">
        <v>1918</v>
      </c>
    </row>
    <row r="772" spans="1:33" hidden="1" x14ac:dyDescent="0.25">
      <c r="A772" s="84"/>
      <c r="B772" s="65" t="s">
        <v>75</v>
      </c>
      <c r="C772" s="8">
        <v>920</v>
      </c>
      <c r="D772"/>
      <c r="E772"/>
      <c r="F772" s="89">
        <v>4.3079999999999998</v>
      </c>
      <c r="G772" s="69" t="s">
        <v>753</v>
      </c>
      <c r="H772" s="65" t="s">
        <v>754</v>
      </c>
      <c r="I772" s="8">
        <f>C67</f>
        <v>3800</v>
      </c>
      <c r="J772" s="2" t="s">
        <v>753</v>
      </c>
      <c r="K772" s="8">
        <f t="shared" si="46"/>
        <v>16370.4</v>
      </c>
      <c r="R772" s="68" t="s">
        <v>1747</v>
      </c>
      <c r="AG772" s="65" t="s">
        <v>1918</v>
      </c>
    </row>
    <row r="773" spans="1:33" hidden="1" x14ac:dyDescent="0.25">
      <c r="A773" s="84"/>
      <c r="B773" s="65" t="s">
        <v>76</v>
      </c>
      <c r="C773" s="8">
        <v>98</v>
      </c>
      <c r="D773"/>
      <c r="E773"/>
      <c r="F773" s="89">
        <v>4.5</v>
      </c>
      <c r="G773" s="69" t="s">
        <v>761</v>
      </c>
      <c r="H773" s="65" t="s">
        <v>762</v>
      </c>
      <c r="I773" s="8" t="e">
        <f>C78</f>
        <v>#REF!</v>
      </c>
      <c r="J773" s="2" t="s">
        <v>761</v>
      </c>
      <c r="K773" s="8" t="e">
        <f t="shared" si="46"/>
        <v>#REF!</v>
      </c>
      <c r="N773" s="65" t="s">
        <v>1910</v>
      </c>
      <c r="O773" s="65" t="s">
        <v>1801</v>
      </c>
      <c r="AG773" s="65" t="s">
        <v>1918</v>
      </c>
    </row>
    <row r="774" spans="1:33" hidden="1" x14ac:dyDescent="0.25">
      <c r="A774" s="84"/>
      <c r="B774" s="65" t="s">
        <v>1802</v>
      </c>
      <c r="C774" s="8">
        <v>181</v>
      </c>
      <c r="D774"/>
      <c r="E774"/>
      <c r="F774" s="89">
        <v>3.5</v>
      </c>
      <c r="G774" s="69" t="s">
        <v>760</v>
      </c>
      <c r="H774" s="65" t="s">
        <v>1486</v>
      </c>
      <c r="I774" s="8">
        <f>C11</f>
        <v>135</v>
      </c>
      <c r="J774" s="2" t="s">
        <v>760</v>
      </c>
      <c r="K774" s="8">
        <f t="shared" si="46"/>
        <v>472.5</v>
      </c>
      <c r="O774" s="65" t="s">
        <v>624</v>
      </c>
      <c r="AG774" s="65" t="s">
        <v>1918</v>
      </c>
    </row>
    <row r="775" spans="1:33" hidden="1" x14ac:dyDescent="0.25">
      <c r="A775" s="84"/>
      <c r="B775" s="65" t="s">
        <v>86</v>
      </c>
      <c r="C775" s="8">
        <v>1148.76</v>
      </c>
      <c r="D775"/>
      <c r="E775"/>
      <c r="F775" s="89">
        <v>21.2</v>
      </c>
      <c r="G775" s="69" t="s">
        <v>760</v>
      </c>
      <c r="H775" s="65" t="s">
        <v>1625</v>
      </c>
      <c r="I775" s="8">
        <f>C12</f>
        <v>95</v>
      </c>
      <c r="J775" s="2" t="s">
        <v>760</v>
      </c>
      <c r="K775" s="8">
        <f t="shared" si="46"/>
        <v>2014</v>
      </c>
      <c r="O775" s="65" t="s">
        <v>87</v>
      </c>
      <c r="AG775" s="65" t="s">
        <v>1918</v>
      </c>
    </row>
    <row r="776" spans="1:33" hidden="1" x14ac:dyDescent="0.25">
      <c r="A776" s="84"/>
      <c r="B776" s="65" t="s">
        <v>1338</v>
      </c>
      <c r="C776" s="8">
        <v>967</v>
      </c>
      <c r="D776"/>
      <c r="E776"/>
      <c r="F776" s="89">
        <v>35.299999999999997</v>
      </c>
      <c r="G776" s="69" t="s">
        <v>760</v>
      </c>
      <c r="H776" s="65" t="s">
        <v>286</v>
      </c>
      <c r="I776" s="8">
        <f>C13</f>
        <v>85</v>
      </c>
      <c r="J776" s="2" t="s">
        <v>760</v>
      </c>
      <c r="K776" s="8">
        <f t="shared" si="46"/>
        <v>3000.5</v>
      </c>
      <c r="O776" s="68" t="s">
        <v>1373</v>
      </c>
      <c r="AG776" s="65" t="s">
        <v>1918</v>
      </c>
    </row>
    <row r="777" spans="1:33" hidden="1" x14ac:dyDescent="0.25">
      <c r="A777" s="84"/>
      <c r="B777" s="65" t="s">
        <v>1751</v>
      </c>
      <c r="C777" s="8">
        <v>30</v>
      </c>
      <c r="D777"/>
      <c r="E777"/>
      <c r="F777" s="71" t="s">
        <v>388</v>
      </c>
      <c r="H777" s="65" t="s">
        <v>389</v>
      </c>
      <c r="I777"/>
      <c r="J777" s="2" t="s">
        <v>388</v>
      </c>
      <c r="K777" s="8">
        <v>0</v>
      </c>
      <c r="N777" s="71" t="s">
        <v>1631</v>
      </c>
      <c r="O777" s="65" t="s">
        <v>747</v>
      </c>
      <c r="AG777" s="65" t="s">
        <v>1918</v>
      </c>
    </row>
    <row r="778" spans="1:33" hidden="1" x14ac:dyDescent="0.25">
      <c r="A778" s="84"/>
      <c r="B778" s="65" t="s">
        <v>1517</v>
      </c>
      <c r="C778" s="8">
        <v>2107</v>
      </c>
      <c r="D778"/>
      <c r="E778"/>
      <c r="I778"/>
      <c r="J778" s="4"/>
      <c r="K778" s="5" t="s">
        <v>1373</v>
      </c>
      <c r="O778" s="65" t="s">
        <v>1518</v>
      </c>
      <c r="AG778" s="65" t="s">
        <v>1918</v>
      </c>
    </row>
    <row r="779" spans="1:33" hidden="1" x14ac:dyDescent="0.25">
      <c r="A779" s="84"/>
      <c r="B779" s="65" t="s">
        <v>1519</v>
      </c>
      <c r="C779" s="8">
        <v>650</v>
      </c>
      <c r="D779"/>
      <c r="E779"/>
      <c r="H779" s="80" t="s">
        <v>533</v>
      </c>
      <c r="I779"/>
      <c r="J779" s="4"/>
      <c r="K779" s="8" t="e">
        <f>SUM(K771:K777)</f>
        <v>#REF!</v>
      </c>
      <c r="N779" s="65" t="s">
        <v>237</v>
      </c>
      <c r="O779" s="65" t="s">
        <v>1520</v>
      </c>
      <c r="P779" s="70">
        <v>43</v>
      </c>
      <c r="R779" s="70" t="e">
        <f>(#VALUE!*P779)</f>
        <v>#VALUE!</v>
      </c>
      <c r="AG779" s="65" t="s">
        <v>1918</v>
      </c>
    </row>
    <row r="780" spans="1:33" hidden="1" x14ac:dyDescent="0.25">
      <c r="A780" s="84"/>
      <c r="B780" s="65" t="s">
        <v>1113</v>
      </c>
      <c r="C780" s="38">
        <v>160</v>
      </c>
      <c r="D780"/>
      <c r="E780"/>
      <c r="I780"/>
      <c r="J780" s="4"/>
      <c r="K780" s="5" t="s">
        <v>1747</v>
      </c>
      <c r="O780" s="65" t="s">
        <v>1643</v>
      </c>
      <c r="AG780" s="65" t="s">
        <v>1918</v>
      </c>
    </row>
    <row r="781" spans="1:33" hidden="1" x14ac:dyDescent="0.25">
      <c r="A781" s="84"/>
      <c r="B781" s="65" t="s">
        <v>1114</v>
      </c>
      <c r="C781" s="38">
        <v>110</v>
      </c>
      <c r="D781"/>
      <c r="E781"/>
      <c r="H781" s="65" t="s">
        <v>673</v>
      </c>
      <c r="I781"/>
      <c r="J781" s="4"/>
      <c r="K781" s="8" t="e">
        <f>K779/10</f>
        <v>#REF!</v>
      </c>
      <c r="O781" s="65" t="s">
        <v>862</v>
      </c>
      <c r="AG781" s="65" t="s">
        <v>1918</v>
      </c>
    </row>
    <row r="782" spans="1:33" hidden="1" x14ac:dyDescent="0.25">
      <c r="A782" s="84"/>
      <c r="C782"/>
      <c r="D782"/>
      <c r="E782"/>
      <c r="I782"/>
      <c r="J782" s="4"/>
      <c r="K782"/>
      <c r="N782" s="65" t="s">
        <v>528</v>
      </c>
      <c r="O782" s="65" t="s">
        <v>863</v>
      </c>
      <c r="P782" s="70">
        <f>C271</f>
        <v>160</v>
      </c>
      <c r="R782" s="70" t="e">
        <f>(#VALUE!*P782)</f>
        <v>#VALUE!</v>
      </c>
      <c r="AG782" s="65" t="s">
        <v>1918</v>
      </c>
    </row>
    <row r="783" spans="1:33" hidden="1" x14ac:dyDescent="0.25">
      <c r="A783" s="84"/>
      <c r="C783">
        <v>3.05</v>
      </c>
      <c r="D783"/>
      <c r="E783"/>
      <c r="F783" s="70">
        <v>1</v>
      </c>
      <c r="G783" s="69" t="s">
        <v>761</v>
      </c>
      <c r="H783" s="65" t="s">
        <v>43</v>
      </c>
      <c r="I783" s="8">
        <f>C25</f>
        <v>20.7</v>
      </c>
      <c r="J783" s="4"/>
      <c r="K783" s="8">
        <f>F783*I783</f>
        <v>20.7</v>
      </c>
      <c r="N783" s="65" t="s">
        <v>760</v>
      </c>
      <c r="O783" s="65" t="s">
        <v>129</v>
      </c>
      <c r="P783" s="70">
        <v>5</v>
      </c>
      <c r="R783" s="70" t="e">
        <f>(#VALUE!*P783)</f>
        <v>#VALUE!</v>
      </c>
      <c r="AG783" s="65" t="s">
        <v>1918</v>
      </c>
    </row>
    <row r="784" spans="1:33" hidden="1" x14ac:dyDescent="0.25">
      <c r="A784" s="84"/>
      <c r="C784">
        <v>30</v>
      </c>
      <c r="D784"/>
      <c r="E784"/>
      <c r="I784"/>
      <c r="J784" s="4"/>
      <c r="K784" s="5" t="s">
        <v>1373</v>
      </c>
      <c r="N784" s="65" t="s">
        <v>760</v>
      </c>
      <c r="O784" s="65" t="s">
        <v>130</v>
      </c>
      <c r="P784" s="70">
        <v>10</v>
      </c>
      <c r="R784" s="70" t="e">
        <f>(#VALUE!*P784)</f>
        <v>#VALUE!</v>
      </c>
      <c r="AG784" s="65" t="s">
        <v>1918</v>
      </c>
    </row>
    <row r="785" spans="1:33" hidden="1" x14ac:dyDescent="0.25">
      <c r="A785" s="84"/>
      <c r="C785">
        <v>35</v>
      </c>
      <c r="D785"/>
      <c r="E785"/>
      <c r="I785"/>
      <c r="J785" s="4"/>
      <c r="K785" s="8" t="e">
        <f>SUM(K781:K783)</f>
        <v>#REF!</v>
      </c>
      <c r="N785" s="65" t="s">
        <v>760</v>
      </c>
      <c r="O785" s="65" t="s">
        <v>1503</v>
      </c>
      <c r="P785" s="70">
        <v>8</v>
      </c>
      <c r="R785" s="70" t="e">
        <f>(#VALUE!*P785)</f>
        <v>#VALUE!</v>
      </c>
      <c r="AG785" s="65" t="s">
        <v>1918</v>
      </c>
    </row>
    <row r="786" spans="1:33" hidden="1" x14ac:dyDescent="0.25">
      <c r="A786" s="84"/>
      <c r="C786">
        <v>125</v>
      </c>
      <c r="D786"/>
      <c r="E786"/>
      <c r="I786"/>
      <c r="J786" s="4"/>
      <c r="K786" s="5" t="s">
        <v>1373</v>
      </c>
      <c r="N786" s="65" t="s">
        <v>718</v>
      </c>
      <c r="O786" s="65" t="s">
        <v>1291</v>
      </c>
      <c r="P786" s="70">
        <v>13.66</v>
      </c>
      <c r="R786" s="70" t="e">
        <f>(#VALUE!*P786)</f>
        <v>#VALUE!</v>
      </c>
      <c r="AG786" s="65" t="s">
        <v>1918</v>
      </c>
    </row>
    <row r="787" spans="1:33" hidden="1" x14ac:dyDescent="0.25">
      <c r="A787" s="84"/>
      <c r="B787" s="66" t="s">
        <v>2562</v>
      </c>
      <c r="C787" s="55">
        <v>162</v>
      </c>
      <c r="D787" s="55">
        <v>179</v>
      </c>
      <c r="E787"/>
      <c r="I787"/>
      <c r="J787" s="4"/>
      <c r="K787" s="5"/>
      <c r="N787" s="65"/>
      <c r="O787" s="65"/>
      <c r="P787" s="70"/>
      <c r="R787" s="70"/>
      <c r="AG787" s="65"/>
    </row>
    <row r="788" spans="1:33" hidden="1" x14ac:dyDescent="0.25">
      <c r="A788" s="84"/>
      <c r="B788" s="66" t="s">
        <v>2563</v>
      </c>
      <c r="C788" s="63">
        <v>185</v>
      </c>
      <c r="D788"/>
      <c r="E788"/>
      <c r="H788" s="65" t="s">
        <v>334</v>
      </c>
      <c r="I788"/>
      <c r="J788" s="4"/>
      <c r="K788" s="8" t="e">
        <f>(K785+C22)</f>
        <v>#REF!</v>
      </c>
      <c r="N788" s="65" t="s">
        <v>528</v>
      </c>
      <c r="O788" s="65" t="s">
        <v>1292</v>
      </c>
      <c r="P788" s="70">
        <v>25.46</v>
      </c>
      <c r="R788" s="70" t="e">
        <f>(#VALUE!*P788)</f>
        <v>#VALUE!</v>
      </c>
      <c r="AG788" s="65" t="s">
        <v>1918</v>
      </c>
    </row>
    <row r="789" spans="1:33" hidden="1" x14ac:dyDescent="0.25">
      <c r="A789" s="84"/>
      <c r="B789" s="66" t="s">
        <v>2564</v>
      </c>
      <c r="C789" s="63">
        <v>170</v>
      </c>
      <c r="D789"/>
      <c r="E789"/>
      <c r="H789" s="65" t="s">
        <v>336</v>
      </c>
      <c r="I789"/>
      <c r="J789" s="4"/>
      <c r="K789" s="8" t="e">
        <f>(K788+C23)</f>
        <v>#REF!</v>
      </c>
      <c r="N789" s="65" t="s">
        <v>760</v>
      </c>
      <c r="O789" s="65" t="s">
        <v>1133</v>
      </c>
      <c r="P789" s="70">
        <v>0.5</v>
      </c>
      <c r="R789" s="70" t="e">
        <f>(#VALUE!*P789)</f>
        <v>#VALUE!</v>
      </c>
      <c r="AG789" s="65" t="s">
        <v>1918</v>
      </c>
    </row>
    <row r="790" spans="1:33" hidden="1" x14ac:dyDescent="0.25">
      <c r="A790" s="84"/>
      <c r="B790" s="66" t="s">
        <v>2565</v>
      </c>
      <c r="C790" s="63">
        <v>160</v>
      </c>
      <c r="D790"/>
      <c r="E790"/>
      <c r="H790" s="65" t="s">
        <v>1895</v>
      </c>
      <c r="I790"/>
      <c r="J790" s="4"/>
      <c r="K790" s="8" t="e">
        <f>(K789+C24)</f>
        <v>#REF!</v>
      </c>
      <c r="R790" s="70">
        <v>0.54</v>
      </c>
      <c r="AG790" s="65" t="s">
        <v>287</v>
      </c>
    </row>
    <row r="791" spans="1:33" hidden="1" x14ac:dyDescent="0.25">
      <c r="A791" s="84"/>
      <c r="B791" s="60" t="s">
        <v>1114</v>
      </c>
      <c r="C791" s="63">
        <v>121</v>
      </c>
      <c r="D791"/>
      <c r="E791"/>
      <c r="H791" s="65" t="s">
        <v>328</v>
      </c>
      <c r="I791"/>
      <c r="J791" s="4"/>
      <c r="K791" s="8" t="e">
        <f>(K790+C24)</f>
        <v>#REF!</v>
      </c>
      <c r="R791" s="68" t="s">
        <v>1373</v>
      </c>
    </row>
    <row r="792" spans="1:33" hidden="1" x14ac:dyDescent="0.25">
      <c r="A792" s="84"/>
      <c r="B792" s="60" t="s">
        <v>2566</v>
      </c>
      <c r="C792" s="55">
        <v>120</v>
      </c>
      <c r="D792"/>
      <c r="E792"/>
      <c r="H792" s="65" t="s">
        <v>1321</v>
      </c>
      <c r="I792"/>
      <c r="J792" s="4"/>
      <c r="K792" s="8" t="e">
        <f>(K791+C24)</f>
        <v>#REF!</v>
      </c>
      <c r="O792" s="80" t="s">
        <v>1134</v>
      </c>
      <c r="R792" s="70" t="e">
        <f>SUM(R779:R790)</f>
        <v>#VALUE!</v>
      </c>
    </row>
    <row r="793" spans="1:33" hidden="1" x14ac:dyDescent="0.25">
      <c r="B793" s="60" t="s">
        <v>2567</v>
      </c>
      <c r="C793" s="55">
        <v>70</v>
      </c>
      <c r="D793"/>
      <c r="E793"/>
      <c r="F793" s="65" t="s">
        <v>852</v>
      </c>
      <c r="I793"/>
      <c r="J793" s="4"/>
      <c r="K793"/>
    </row>
    <row r="794" spans="1:33" hidden="1" x14ac:dyDescent="0.25">
      <c r="A794" s="84"/>
      <c r="B794" s="60" t="s">
        <v>2568</v>
      </c>
      <c r="C794">
        <v>35</v>
      </c>
      <c r="D794"/>
      <c r="E794"/>
      <c r="F794" s="65" t="s">
        <v>852</v>
      </c>
      <c r="G794" s="69" t="s">
        <v>1910</v>
      </c>
      <c r="H794" s="80" t="s">
        <v>1135</v>
      </c>
      <c r="I794"/>
      <c r="J794" s="4"/>
      <c r="K794"/>
      <c r="R794" s="68" t="s">
        <v>1373</v>
      </c>
      <c r="AG794" s="65" t="s">
        <v>1918</v>
      </c>
    </row>
    <row r="795" spans="1:33" hidden="1" x14ac:dyDescent="0.25">
      <c r="A795" s="84"/>
      <c r="B795" s="60" t="s">
        <v>2569</v>
      </c>
      <c r="C795">
        <v>90</v>
      </c>
      <c r="D795"/>
      <c r="E795"/>
      <c r="H795" s="68" t="s">
        <v>1747</v>
      </c>
      <c r="I795"/>
      <c r="J795" s="4"/>
      <c r="K795"/>
      <c r="AG795" s="65" t="s">
        <v>1918</v>
      </c>
    </row>
    <row r="796" spans="1:33" hidden="1" x14ac:dyDescent="0.25">
      <c r="A796" s="84"/>
      <c r="B796" s="60" t="s">
        <v>2574</v>
      </c>
      <c r="C796" s="55">
        <v>140</v>
      </c>
      <c r="D796"/>
      <c r="E796"/>
      <c r="I796"/>
      <c r="J796" s="4"/>
      <c r="K796"/>
      <c r="N796" s="65" t="s">
        <v>444</v>
      </c>
      <c r="O796" s="65" t="s">
        <v>1136</v>
      </c>
      <c r="AG796" s="65" t="s">
        <v>1918</v>
      </c>
    </row>
    <row r="797" spans="1:33" ht="31.5" hidden="1" x14ac:dyDescent="0.25">
      <c r="A797" s="103">
        <v>1</v>
      </c>
      <c r="B797" s="104" t="s">
        <v>2769</v>
      </c>
      <c r="C797"/>
      <c r="D797"/>
      <c r="E797"/>
      <c r="F797" s="80" t="s">
        <v>1137</v>
      </c>
      <c r="G797" s="69" t="s">
        <v>1910</v>
      </c>
      <c r="H797" s="65" t="s">
        <v>1724</v>
      </c>
      <c r="I797"/>
      <c r="J797" s="4"/>
      <c r="K797"/>
      <c r="O797" s="65" t="s">
        <v>1518</v>
      </c>
      <c r="AG797" s="65" t="s">
        <v>1918</v>
      </c>
    </row>
    <row r="798" spans="1:33" hidden="1" x14ac:dyDescent="0.25">
      <c r="A798" s="103"/>
      <c r="B798" s="60" t="s">
        <v>2770</v>
      </c>
      <c r="C798" s="62">
        <v>11</v>
      </c>
      <c r="D798"/>
      <c r="E798"/>
      <c r="H798" s="65" t="s">
        <v>1725</v>
      </c>
      <c r="I798"/>
      <c r="J798" s="4"/>
      <c r="K798"/>
      <c r="N798" s="65" t="s">
        <v>237</v>
      </c>
      <c r="O798" s="65" t="s">
        <v>1520</v>
      </c>
      <c r="P798" s="70">
        <v>43</v>
      </c>
      <c r="R798" s="70" t="e">
        <f>(#VALUE!*P798)</f>
        <v>#VALUE!</v>
      </c>
      <c r="AG798" s="65" t="s">
        <v>1918</v>
      </c>
    </row>
    <row r="799" spans="1:33" hidden="1" x14ac:dyDescent="0.25">
      <c r="A799" s="105"/>
      <c r="B799" s="60" t="s">
        <v>2771</v>
      </c>
      <c r="C799" s="62">
        <v>11</v>
      </c>
      <c r="D799"/>
      <c r="E799"/>
      <c r="H799" s="65" t="s">
        <v>1726</v>
      </c>
      <c r="I799"/>
      <c r="J799" s="4"/>
      <c r="K799"/>
      <c r="O799" s="65" t="s">
        <v>1643</v>
      </c>
      <c r="AG799" s="65" t="s">
        <v>1918</v>
      </c>
    </row>
    <row r="800" spans="1:33" hidden="1" x14ac:dyDescent="0.25">
      <c r="A800" s="103"/>
      <c r="B800" s="60" t="s">
        <v>2772</v>
      </c>
      <c r="C800" s="62">
        <v>11</v>
      </c>
      <c r="D800"/>
      <c r="E800"/>
      <c r="H800" s="65" t="s">
        <v>782</v>
      </c>
      <c r="I800"/>
      <c r="J800" s="4"/>
      <c r="K800"/>
      <c r="O800" s="65" t="s">
        <v>862</v>
      </c>
      <c r="AG800" s="65" t="s">
        <v>1918</v>
      </c>
    </row>
    <row r="801" spans="1:33" hidden="1" x14ac:dyDescent="0.25">
      <c r="A801" s="105"/>
      <c r="B801" s="60" t="s">
        <v>2773</v>
      </c>
      <c r="C801" s="62">
        <v>11</v>
      </c>
      <c r="D801"/>
      <c r="E801"/>
      <c r="H801" s="65" t="s">
        <v>783</v>
      </c>
      <c r="I801"/>
      <c r="J801" s="4"/>
      <c r="K801"/>
      <c r="N801" s="65" t="s">
        <v>528</v>
      </c>
      <c r="O801" s="65" t="s">
        <v>863</v>
      </c>
      <c r="P801" s="70">
        <f>C271</f>
        <v>160</v>
      </c>
      <c r="R801" s="70" t="e">
        <f t="shared" ref="R801:R807" si="47">(#VALUE!*P801)</f>
        <v>#VALUE!</v>
      </c>
      <c r="AG801" s="65" t="s">
        <v>1918</v>
      </c>
    </row>
    <row r="802" spans="1:33" hidden="1" x14ac:dyDescent="0.25">
      <c r="A802" s="103"/>
      <c r="B802" s="60" t="s">
        <v>2774</v>
      </c>
      <c r="C802" s="62">
        <v>12</v>
      </c>
      <c r="D802"/>
      <c r="E802"/>
      <c r="H802" s="65" t="s">
        <v>1495</v>
      </c>
      <c r="I802"/>
      <c r="J802" s="4"/>
      <c r="K802"/>
      <c r="N802" s="65" t="s">
        <v>760</v>
      </c>
      <c r="O802" s="65" t="s">
        <v>129</v>
      </c>
      <c r="P802" s="70">
        <v>5</v>
      </c>
      <c r="R802" s="70" t="e">
        <f t="shared" si="47"/>
        <v>#VALUE!</v>
      </c>
      <c r="AG802" s="65" t="s">
        <v>1918</v>
      </c>
    </row>
    <row r="803" spans="1:33" hidden="1" x14ac:dyDescent="0.25">
      <c r="A803" s="105"/>
      <c r="B803" s="60" t="s">
        <v>2775</v>
      </c>
      <c r="C803" s="22" t="s">
        <v>2776</v>
      </c>
      <c r="D803"/>
      <c r="E803"/>
      <c r="H803" s="65" t="s">
        <v>88</v>
      </c>
      <c r="I803"/>
      <c r="J803" s="4"/>
      <c r="K803"/>
      <c r="N803" s="65" t="s">
        <v>760</v>
      </c>
      <c r="O803" s="65" t="s">
        <v>130</v>
      </c>
      <c r="P803" s="70">
        <v>10</v>
      </c>
      <c r="R803" s="70" t="e">
        <f t="shared" si="47"/>
        <v>#VALUE!</v>
      </c>
      <c r="AG803" s="65" t="s">
        <v>1918</v>
      </c>
    </row>
    <row r="804" spans="1:33" hidden="1" x14ac:dyDescent="0.25">
      <c r="A804" s="103"/>
      <c r="B804" s="60" t="s">
        <v>2777</v>
      </c>
      <c r="C804" s="55">
        <v>25</v>
      </c>
      <c r="D804"/>
      <c r="E804"/>
      <c r="H804" s="65" t="s">
        <v>89</v>
      </c>
      <c r="I804"/>
      <c r="J804" s="4"/>
      <c r="K804"/>
      <c r="N804" s="65" t="s">
        <v>760</v>
      </c>
      <c r="O804" s="65" t="s">
        <v>1503</v>
      </c>
      <c r="P804" s="70">
        <v>8</v>
      </c>
      <c r="R804" s="70" t="e">
        <f t="shared" si="47"/>
        <v>#VALUE!</v>
      </c>
      <c r="AG804" s="65" t="s">
        <v>1918</v>
      </c>
    </row>
    <row r="805" spans="1:33" hidden="1" x14ac:dyDescent="0.25">
      <c r="A805" s="105"/>
      <c r="B805" s="60" t="s">
        <v>2778</v>
      </c>
      <c r="C805" s="22" t="s">
        <v>2776</v>
      </c>
      <c r="D805"/>
      <c r="E805"/>
      <c r="H805" s="65" t="s">
        <v>90</v>
      </c>
      <c r="I805"/>
      <c r="J805" s="4"/>
      <c r="K805"/>
      <c r="N805" s="65" t="s">
        <v>718</v>
      </c>
      <c r="O805" s="65" t="s">
        <v>1291</v>
      </c>
      <c r="P805" s="70">
        <v>13.66</v>
      </c>
      <c r="R805" s="70" t="e">
        <f t="shared" si="47"/>
        <v>#VALUE!</v>
      </c>
      <c r="AG805" s="65" t="s">
        <v>1918</v>
      </c>
    </row>
    <row r="806" spans="1:33" hidden="1" x14ac:dyDescent="0.25">
      <c r="A806" s="103"/>
      <c r="B806" s="60" t="s">
        <v>2779</v>
      </c>
      <c r="C806" s="22" t="s">
        <v>2776</v>
      </c>
      <c r="D806"/>
      <c r="E806"/>
      <c r="H806" s="65" t="s">
        <v>91</v>
      </c>
      <c r="I806"/>
      <c r="J806" s="4"/>
      <c r="K806"/>
      <c r="N806" s="65" t="s">
        <v>528</v>
      </c>
      <c r="O806" s="65" t="s">
        <v>1292</v>
      </c>
      <c r="P806" s="70">
        <v>25.46</v>
      </c>
      <c r="R806" s="70" t="e">
        <f t="shared" si="47"/>
        <v>#VALUE!</v>
      </c>
      <c r="AG806" s="65" t="s">
        <v>1918</v>
      </c>
    </row>
    <row r="807" spans="1:33" hidden="1" x14ac:dyDescent="0.25">
      <c r="A807" s="105"/>
      <c r="B807" s="60" t="s">
        <v>2780</v>
      </c>
      <c r="C807" s="22" t="s">
        <v>2776</v>
      </c>
      <c r="D807"/>
      <c r="E807"/>
      <c r="H807" s="65" t="s">
        <v>1745</v>
      </c>
      <c r="I807"/>
      <c r="J807" s="4"/>
      <c r="K807"/>
      <c r="N807" s="65" t="s">
        <v>760</v>
      </c>
      <c r="O807" s="65" t="s">
        <v>1133</v>
      </c>
      <c r="P807" s="70">
        <v>0.5</v>
      </c>
      <c r="R807" s="70" t="e">
        <f t="shared" si="47"/>
        <v>#VALUE!</v>
      </c>
      <c r="AG807" s="65" t="s">
        <v>1918</v>
      </c>
    </row>
    <row r="808" spans="1:33" ht="31.5" hidden="1" x14ac:dyDescent="0.25">
      <c r="A808" s="103">
        <v>2</v>
      </c>
      <c r="B808" s="104" t="s">
        <v>2781</v>
      </c>
      <c r="C808"/>
      <c r="D808"/>
      <c r="E808"/>
      <c r="H808" s="65" t="s">
        <v>900</v>
      </c>
      <c r="I808"/>
      <c r="J808" s="4"/>
      <c r="K808"/>
      <c r="R808" s="70">
        <v>0.7</v>
      </c>
      <c r="AG808" s="65" t="s">
        <v>1918</v>
      </c>
    </row>
    <row r="809" spans="1:33" hidden="1" x14ac:dyDescent="0.25">
      <c r="A809" s="105"/>
      <c r="B809" s="60" t="s">
        <v>2782</v>
      </c>
      <c r="C809" s="62">
        <v>12.5</v>
      </c>
      <c r="D809"/>
      <c r="E809"/>
      <c r="H809" s="65" t="s">
        <v>1532</v>
      </c>
      <c r="I809"/>
      <c r="J809" s="4"/>
      <c r="K809"/>
      <c r="R809" s="68" t="s">
        <v>1373</v>
      </c>
      <c r="AG809" s="65" t="s">
        <v>1918</v>
      </c>
    </row>
    <row r="810" spans="1:33" hidden="1" x14ac:dyDescent="0.25">
      <c r="A810" s="103">
        <v>3</v>
      </c>
      <c r="B810" s="60" t="s">
        <v>2783</v>
      </c>
      <c r="C810" s="55">
        <v>242</v>
      </c>
      <c r="D810"/>
      <c r="E810"/>
      <c r="H810" s="65" t="s">
        <v>1533</v>
      </c>
      <c r="I810"/>
      <c r="J810" s="4"/>
      <c r="K810"/>
      <c r="O810" s="80" t="s">
        <v>1134</v>
      </c>
      <c r="R810" s="70" t="e">
        <f>SUM(R798:R808)</f>
        <v>#VALUE!</v>
      </c>
      <c r="AG810" s="65" t="s">
        <v>1918</v>
      </c>
    </row>
    <row r="811" spans="1:33" hidden="1" x14ac:dyDescent="0.25">
      <c r="A811" s="105" t="s">
        <v>2784</v>
      </c>
      <c r="B811" s="106" t="s">
        <v>2785</v>
      </c>
      <c r="C811"/>
      <c r="D811"/>
      <c r="E811"/>
      <c r="I811"/>
      <c r="J811" s="4"/>
      <c r="K811"/>
      <c r="R811" s="68" t="s">
        <v>1373</v>
      </c>
      <c r="AG811" s="65" t="s">
        <v>1918</v>
      </c>
    </row>
    <row r="812" spans="1:33" hidden="1" x14ac:dyDescent="0.25">
      <c r="A812" s="103"/>
      <c r="B812" s="60" t="s">
        <v>2179</v>
      </c>
      <c r="C812" s="107">
        <v>75</v>
      </c>
      <c r="D812"/>
      <c r="E812"/>
      <c r="I812"/>
      <c r="J812" s="4"/>
      <c r="K812"/>
      <c r="R812" s="68"/>
      <c r="AG812" s="65"/>
    </row>
    <row r="813" spans="1:33" hidden="1" x14ac:dyDescent="0.25">
      <c r="A813" s="105"/>
      <c r="B813" s="108" t="s">
        <v>2180</v>
      </c>
      <c r="C813" s="107">
        <v>80</v>
      </c>
      <c r="D813"/>
      <c r="E813"/>
      <c r="G813" s="69" t="s">
        <v>282</v>
      </c>
      <c r="H813" s="80" t="s">
        <v>1530</v>
      </c>
      <c r="I813"/>
      <c r="J813" s="4"/>
      <c r="K813"/>
      <c r="R813" s="68"/>
      <c r="AG813" s="65"/>
    </row>
    <row r="814" spans="1:33" ht="31.5" hidden="1" x14ac:dyDescent="0.25">
      <c r="A814" s="103">
        <v>4</v>
      </c>
      <c r="B814" s="104" t="s">
        <v>2209</v>
      </c>
      <c r="C814"/>
      <c r="D814"/>
      <c r="E814"/>
      <c r="H814" s="80" t="s">
        <v>1535</v>
      </c>
      <c r="I814"/>
      <c r="J814" s="4"/>
      <c r="K814"/>
      <c r="R814" s="68"/>
      <c r="AG814" s="65"/>
    </row>
    <row r="815" spans="1:33" hidden="1" x14ac:dyDescent="0.25">
      <c r="A815" s="105"/>
      <c r="B815" s="60" t="s">
        <v>2210</v>
      </c>
      <c r="C815" s="55">
        <v>42</v>
      </c>
      <c r="D815"/>
      <c r="E815"/>
      <c r="F815" s="99">
        <v>3.8800000000000001E-2</v>
      </c>
      <c r="G815" s="69" t="s">
        <v>761</v>
      </c>
      <c r="H815" s="65" t="s">
        <v>1766</v>
      </c>
      <c r="I815" s="8" t="e">
        <f>K781</f>
        <v>#REF!</v>
      </c>
      <c r="J815" s="2" t="s">
        <v>761</v>
      </c>
      <c r="K815" s="8" t="e">
        <f>F815*I815</f>
        <v>#REF!</v>
      </c>
      <c r="R815" s="68"/>
      <c r="AG815" s="65"/>
    </row>
    <row r="816" spans="1:33" hidden="1" x14ac:dyDescent="0.25">
      <c r="A816" s="103"/>
      <c r="B816" s="60" t="s">
        <v>2211</v>
      </c>
      <c r="C816" s="55">
        <v>46</v>
      </c>
      <c r="D816"/>
      <c r="E816"/>
      <c r="F816" s="70">
        <v>5.01</v>
      </c>
      <c r="G816" s="69" t="s">
        <v>1427</v>
      </c>
      <c r="H816" s="65" t="s">
        <v>1767</v>
      </c>
      <c r="I816" s="8">
        <f>K1513</f>
        <v>33174.400000000001</v>
      </c>
      <c r="J816" s="2" t="s">
        <v>753</v>
      </c>
      <c r="K816" s="8">
        <f>F816*I816/1000</f>
        <v>166.2</v>
      </c>
      <c r="R816" s="68"/>
      <c r="AG816" s="65"/>
    </row>
    <row r="817" spans="1:33" hidden="1" x14ac:dyDescent="0.25">
      <c r="A817" s="105"/>
      <c r="B817" s="60" t="s">
        <v>2649</v>
      </c>
      <c r="C817" s="55">
        <v>42</v>
      </c>
      <c r="D817"/>
      <c r="E817"/>
      <c r="F817" s="70">
        <v>3</v>
      </c>
      <c r="G817" s="69" t="s">
        <v>760</v>
      </c>
      <c r="H817" s="65" t="s">
        <v>1039</v>
      </c>
      <c r="I817" s="8">
        <v>16.5</v>
      </c>
      <c r="J817" s="2" t="s">
        <v>760</v>
      </c>
      <c r="K817" s="8">
        <f t="shared" ref="K817:K824" si="48">F817*I817</f>
        <v>49.5</v>
      </c>
      <c r="R817" s="68"/>
      <c r="AG817" s="65"/>
    </row>
    <row r="818" spans="1:33" ht="31.5" hidden="1" x14ac:dyDescent="0.25">
      <c r="A818" s="103">
        <v>5</v>
      </c>
      <c r="B818" s="104" t="s">
        <v>2650</v>
      </c>
      <c r="C818"/>
      <c r="D818"/>
      <c r="E818"/>
      <c r="F818" s="70">
        <v>12</v>
      </c>
      <c r="G818" s="69" t="s">
        <v>760</v>
      </c>
      <c r="H818" s="65" t="s">
        <v>1040</v>
      </c>
      <c r="I818" s="8">
        <v>3.85</v>
      </c>
      <c r="J818" s="2" t="s">
        <v>760</v>
      </c>
      <c r="K818" s="8">
        <f t="shared" si="48"/>
        <v>46.2</v>
      </c>
      <c r="R818" s="68"/>
      <c r="AG818" s="65"/>
    </row>
    <row r="819" spans="1:33" hidden="1" x14ac:dyDescent="0.25">
      <c r="A819" s="105"/>
      <c r="B819" s="60" t="s">
        <v>2651</v>
      </c>
      <c r="C819" s="55">
        <v>174</v>
      </c>
      <c r="D819"/>
      <c r="E819"/>
      <c r="F819" s="70">
        <v>2</v>
      </c>
      <c r="G819" s="69" t="s">
        <v>760</v>
      </c>
      <c r="H819" s="65" t="s">
        <v>1041</v>
      </c>
      <c r="I819" s="8">
        <v>5</v>
      </c>
      <c r="J819" s="2" t="s">
        <v>760</v>
      </c>
      <c r="K819" s="8">
        <f t="shared" si="48"/>
        <v>10</v>
      </c>
      <c r="R819" s="68"/>
      <c r="AG819" s="65"/>
    </row>
    <row r="820" spans="1:33" hidden="1" x14ac:dyDescent="0.25">
      <c r="A820" s="103"/>
      <c r="B820" s="60" t="s">
        <v>2652</v>
      </c>
      <c r="C820" s="55">
        <v>182</v>
      </c>
      <c r="D820"/>
      <c r="E820"/>
      <c r="F820" s="70">
        <v>6</v>
      </c>
      <c r="G820" s="69" t="s">
        <v>760</v>
      </c>
      <c r="H820" s="65" t="s">
        <v>1887</v>
      </c>
      <c r="I820" s="8">
        <v>3.85</v>
      </c>
      <c r="J820" s="2" t="s">
        <v>760</v>
      </c>
      <c r="K820" s="8">
        <f t="shared" si="48"/>
        <v>23.1</v>
      </c>
      <c r="R820" s="68"/>
      <c r="AG820" s="65"/>
    </row>
    <row r="821" spans="1:33" hidden="1" x14ac:dyDescent="0.25">
      <c r="A821" s="105"/>
      <c r="B821" s="60" t="s">
        <v>2653</v>
      </c>
      <c r="C821" s="55">
        <v>444</v>
      </c>
      <c r="D821"/>
      <c r="E821"/>
      <c r="F821" s="70">
        <v>1</v>
      </c>
      <c r="G821" s="69" t="s">
        <v>760</v>
      </c>
      <c r="H821" s="65" t="s">
        <v>1046</v>
      </c>
      <c r="I821" s="8">
        <f>C10</f>
        <v>150</v>
      </c>
      <c r="J821" s="2" t="s">
        <v>760</v>
      </c>
      <c r="K821" s="8">
        <f t="shared" si="48"/>
        <v>150</v>
      </c>
      <c r="R821" s="68"/>
      <c r="AG821" s="65"/>
    </row>
    <row r="822" spans="1:33" hidden="1" x14ac:dyDescent="0.25">
      <c r="A822" s="103"/>
      <c r="B822" s="60" t="s">
        <v>2654</v>
      </c>
      <c r="C822" s="55">
        <v>626</v>
      </c>
      <c r="D822"/>
      <c r="E822"/>
      <c r="F822" s="70">
        <v>1</v>
      </c>
      <c r="G822" s="69" t="s">
        <v>760</v>
      </c>
      <c r="H822" s="65" t="s">
        <v>1047</v>
      </c>
      <c r="I822" s="8">
        <f>C12</f>
        <v>95</v>
      </c>
      <c r="J822" s="2" t="s">
        <v>760</v>
      </c>
      <c r="K822" s="8">
        <f t="shared" si="48"/>
        <v>95</v>
      </c>
      <c r="R822" s="68"/>
      <c r="AG822" s="65"/>
    </row>
    <row r="823" spans="1:33" ht="47.25" hidden="1" x14ac:dyDescent="0.25">
      <c r="A823" s="105">
        <v>6</v>
      </c>
      <c r="B823" s="104" t="s">
        <v>2655</v>
      </c>
      <c r="C823"/>
      <c r="D823"/>
      <c r="E823"/>
      <c r="F823" s="70">
        <v>1</v>
      </c>
      <c r="G823" s="69" t="s">
        <v>760</v>
      </c>
      <c r="H823" s="65" t="s">
        <v>1048</v>
      </c>
      <c r="I823" s="8">
        <v>25</v>
      </c>
      <c r="J823" s="2" t="s">
        <v>760</v>
      </c>
      <c r="K823" s="8">
        <f t="shared" si="48"/>
        <v>25</v>
      </c>
      <c r="R823" s="68"/>
      <c r="AG823" s="65"/>
    </row>
    <row r="824" spans="1:33" hidden="1" x14ac:dyDescent="0.25">
      <c r="A824" s="103"/>
      <c r="B824" s="60" t="s">
        <v>2656</v>
      </c>
      <c r="C824" s="22" t="s">
        <v>2776</v>
      </c>
      <c r="D824"/>
      <c r="E824"/>
      <c r="F824" s="70">
        <v>0.5</v>
      </c>
      <c r="G824" s="69" t="s">
        <v>760</v>
      </c>
      <c r="H824" s="65" t="s">
        <v>1049</v>
      </c>
      <c r="I824" s="8">
        <f>C13</f>
        <v>85</v>
      </c>
      <c r="J824" s="2" t="s">
        <v>760</v>
      </c>
      <c r="K824" s="8">
        <f t="shared" si="48"/>
        <v>42.5</v>
      </c>
      <c r="R824" s="68"/>
      <c r="AG824" s="65"/>
    </row>
    <row r="825" spans="1:33" hidden="1" x14ac:dyDescent="0.25">
      <c r="A825" s="105"/>
      <c r="B825" s="60" t="s">
        <v>2657</v>
      </c>
      <c r="C825" s="55">
        <v>306</v>
      </c>
      <c r="D825"/>
      <c r="E825"/>
      <c r="G825" s="69" t="s">
        <v>388</v>
      </c>
      <c r="H825" s="65" t="s">
        <v>1817</v>
      </c>
      <c r="I825"/>
      <c r="J825" s="2" t="s">
        <v>388</v>
      </c>
      <c r="K825" s="8">
        <v>0.5</v>
      </c>
      <c r="R825" s="68"/>
      <c r="AG825" s="65"/>
    </row>
    <row r="826" spans="1:33" ht="31.5" hidden="1" x14ac:dyDescent="0.25">
      <c r="A826" s="103"/>
      <c r="B826" s="109" t="s">
        <v>2658</v>
      </c>
      <c r="C826" s="55">
        <v>450</v>
      </c>
      <c r="D826"/>
      <c r="E826"/>
      <c r="I826"/>
      <c r="J826" s="4"/>
      <c r="K826" s="5" t="s">
        <v>1373</v>
      </c>
      <c r="R826" s="68"/>
      <c r="AG826" s="65"/>
    </row>
    <row r="827" spans="1:33" ht="47.25" hidden="1" x14ac:dyDescent="0.25">
      <c r="A827" s="105">
        <v>7</v>
      </c>
      <c r="B827" s="104" t="s">
        <v>2194</v>
      </c>
      <c r="C827"/>
      <c r="D827"/>
      <c r="E827"/>
      <c r="H827" s="80" t="s">
        <v>252</v>
      </c>
      <c r="I827"/>
      <c r="J827" s="4"/>
      <c r="K827" s="8" t="e">
        <f>SUM(K815:K825)</f>
        <v>#REF!</v>
      </c>
      <c r="R827" s="68"/>
      <c r="AG827" s="65"/>
    </row>
    <row r="828" spans="1:33" hidden="1" x14ac:dyDescent="0.25">
      <c r="A828" s="103"/>
      <c r="B828" s="60" t="s">
        <v>2657</v>
      </c>
      <c r="C828" s="55">
        <v>575</v>
      </c>
      <c r="D828"/>
      <c r="E828"/>
      <c r="I828"/>
      <c r="J828" s="4"/>
      <c r="K828" s="5" t="s">
        <v>1373</v>
      </c>
      <c r="R828" s="68"/>
      <c r="AG828" s="65"/>
    </row>
    <row r="829" spans="1:33" ht="31.5" hidden="1" x14ac:dyDescent="0.25">
      <c r="A829" s="105"/>
      <c r="B829" s="109" t="s">
        <v>2658</v>
      </c>
      <c r="C829" s="55">
        <v>750</v>
      </c>
      <c r="D829"/>
      <c r="E829"/>
      <c r="I829"/>
      <c r="J829" s="4"/>
      <c r="K829"/>
      <c r="R829" s="68"/>
      <c r="AG829" s="65"/>
    </row>
    <row r="830" spans="1:33" ht="47.25" hidden="1" x14ac:dyDescent="0.25">
      <c r="A830" s="103">
        <v>8</v>
      </c>
      <c r="B830" s="104" t="s">
        <v>2195</v>
      </c>
      <c r="C830"/>
      <c r="D830"/>
      <c r="E830"/>
      <c r="I830"/>
      <c r="J830" s="4"/>
      <c r="K830"/>
      <c r="R830" s="68"/>
      <c r="AG830" s="65"/>
    </row>
    <row r="831" spans="1:33" hidden="1" x14ac:dyDescent="0.25">
      <c r="A831" s="105"/>
      <c r="B831" s="66" t="s">
        <v>3039</v>
      </c>
      <c r="C831" s="55">
        <v>850</v>
      </c>
      <c r="D831"/>
      <c r="E831"/>
      <c r="G831" s="69" t="s">
        <v>1631</v>
      </c>
      <c r="H831" s="80" t="s">
        <v>1534</v>
      </c>
      <c r="I831"/>
      <c r="J831" s="4"/>
      <c r="K831"/>
      <c r="R831" s="65" t="s">
        <v>852</v>
      </c>
      <c r="AG831" s="65" t="s">
        <v>1918</v>
      </c>
    </row>
    <row r="832" spans="1:33" hidden="1" x14ac:dyDescent="0.25">
      <c r="A832" s="103"/>
      <c r="B832" s="66" t="s">
        <v>2205</v>
      </c>
      <c r="C832" s="55">
        <v>1050</v>
      </c>
      <c r="D832"/>
      <c r="E832"/>
      <c r="H832" s="80" t="s">
        <v>1535</v>
      </c>
      <c r="I832"/>
      <c r="J832" s="4"/>
      <c r="K832"/>
      <c r="N832" s="65" t="s">
        <v>282</v>
      </c>
      <c r="O832" s="65" t="s">
        <v>38</v>
      </c>
      <c r="AG832" s="65" t="s">
        <v>1918</v>
      </c>
    </row>
    <row r="833" spans="1:33" ht="69" hidden="1" customHeight="1" x14ac:dyDescent="0.25">
      <c r="A833" s="105">
        <v>9</v>
      </c>
      <c r="B833" s="104" t="s">
        <v>2206</v>
      </c>
      <c r="C833"/>
      <c r="D833"/>
      <c r="E833"/>
      <c r="F833" s="99">
        <v>3.7600000000000001E-2</v>
      </c>
      <c r="G833" s="69" t="s">
        <v>761</v>
      </c>
      <c r="H833" s="65" t="s">
        <v>1766</v>
      </c>
      <c r="I833" s="8" t="e">
        <f>K781</f>
        <v>#REF!</v>
      </c>
      <c r="J833" s="2" t="s">
        <v>761</v>
      </c>
      <c r="K833" s="8" t="e">
        <f>F833*I833</f>
        <v>#REF!</v>
      </c>
      <c r="O833" s="65" t="s">
        <v>1518</v>
      </c>
      <c r="AG833" s="65" t="s">
        <v>1918</v>
      </c>
    </row>
    <row r="834" spans="1:33" hidden="1" x14ac:dyDescent="0.25">
      <c r="A834" s="103"/>
      <c r="B834" s="66" t="s">
        <v>2207</v>
      </c>
      <c r="C834" s="22" t="s">
        <v>2776</v>
      </c>
      <c r="D834"/>
      <c r="E834"/>
      <c r="F834" s="70">
        <v>4.87</v>
      </c>
      <c r="G834" s="69" t="s">
        <v>1427</v>
      </c>
      <c r="H834" s="65" t="s">
        <v>1767</v>
      </c>
      <c r="I834" s="8">
        <f>K1513</f>
        <v>33174.400000000001</v>
      </c>
      <c r="J834" s="2" t="s">
        <v>753</v>
      </c>
      <c r="K834" s="8">
        <f>F834*I834/1000</f>
        <v>161.56</v>
      </c>
      <c r="N834" s="65" t="s">
        <v>237</v>
      </c>
      <c r="O834" s="65" t="s">
        <v>1520</v>
      </c>
      <c r="P834" s="70">
        <v>43</v>
      </c>
      <c r="R834" s="70" t="e">
        <f>(#VALUE!*P834)</f>
        <v>#VALUE!</v>
      </c>
      <c r="AG834" s="65" t="s">
        <v>1918</v>
      </c>
    </row>
    <row r="835" spans="1:33" hidden="1" x14ac:dyDescent="0.25">
      <c r="A835" s="105"/>
      <c r="B835" s="60" t="s">
        <v>2208</v>
      </c>
      <c r="C835" s="107" t="s">
        <v>2776</v>
      </c>
      <c r="D835"/>
      <c r="E835"/>
      <c r="F835" s="70">
        <v>3</v>
      </c>
      <c r="G835" s="69" t="s">
        <v>760</v>
      </c>
      <c r="H835" s="65" t="s">
        <v>1039</v>
      </c>
      <c r="I835" s="8">
        <v>16.5</v>
      </c>
      <c r="J835" s="2" t="s">
        <v>760</v>
      </c>
      <c r="K835" s="8">
        <f t="shared" ref="K835:K841" si="49">F835*I835</f>
        <v>49.5</v>
      </c>
      <c r="O835" s="65" t="s">
        <v>1643</v>
      </c>
      <c r="AG835" s="65" t="s">
        <v>1918</v>
      </c>
    </row>
    <row r="836" spans="1:33" ht="70.5" hidden="1" customHeight="1" x14ac:dyDescent="0.25">
      <c r="A836" s="103">
        <v>10</v>
      </c>
      <c r="B836" s="104" t="s">
        <v>2659</v>
      </c>
      <c r="C836"/>
      <c r="D836"/>
      <c r="E836"/>
      <c r="F836" s="70">
        <v>12</v>
      </c>
      <c r="G836" s="69" t="s">
        <v>760</v>
      </c>
      <c r="H836" s="65" t="s">
        <v>1040</v>
      </c>
      <c r="I836" s="8">
        <v>3.85</v>
      </c>
      <c r="J836" s="2" t="s">
        <v>760</v>
      </c>
      <c r="K836" s="8">
        <f t="shared" si="49"/>
        <v>46.2</v>
      </c>
      <c r="O836" s="65" t="s">
        <v>862</v>
      </c>
      <c r="AG836" s="65" t="s">
        <v>1918</v>
      </c>
    </row>
    <row r="837" spans="1:33" hidden="1" x14ac:dyDescent="0.25">
      <c r="A837" s="105"/>
      <c r="B837" s="60" t="s">
        <v>2660</v>
      </c>
      <c r="C837" s="55" t="s">
        <v>2776</v>
      </c>
      <c r="D837"/>
      <c r="E837"/>
      <c r="F837" s="70">
        <v>2</v>
      </c>
      <c r="G837" s="69" t="s">
        <v>760</v>
      </c>
      <c r="H837" s="65" t="s">
        <v>1041</v>
      </c>
      <c r="I837" s="8">
        <v>5</v>
      </c>
      <c r="J837" s="2" t="s">
        <v>760</v>
      </c>
      <c r="K837" s="8">
        <f t="shared" si="49"/>
        <v>10</v>
      </c>
      <c r="N837" s="65" t="s">
        <v>528</v>
      </c>
      <c r="O837" s="65" t="s">
        <v>863</v>
      </c>
      <c r="P837" s="70">
        <f>C271</f>
        <v>160</v>
      </c>
      <c r="R837" s="70" t="e">
        <f>(#VALUE!*P837)</f>
        <v>#VALUE!</v>
      </c>
      <c r="AG837" s="65" t="s">
        <v>1918</v>
      </c>
    </row>
    <row r="838" spans="1:33" hidden="1" x14ac:dyDescent="0.25">
      <c r="A838" s="103"/>
      <c r="B838" s="60" t="s">
        <v>2208</v>
      </c>
      <c r="C838" s="55" t="s">
        <v>2776</v>
      </c>
      <c r="D838"/>
      <c r="E838"/>
      <c r="F838" s="70">
        <v>6</v>
      </c>
      <c r="G838" s="69" t="s">
        <v>760</v>
      </c>
      <c r="H838" s="65" t="s">
        <v>1887</v>
      </c>
      <c r="I838" s="8">
        <v>3.85</v>
      </c>
      <c r="J838" s="2" t="s">
        <v>760</v>
      </c>
      <c r="K838" s="8">
        <f t="shared" si="49"/>
        <v>23.1</v>
      </c>
      <c r="N838" s="65" t="s">
        <v>760</v>
      </c>
      <c r="O838" s="65" t="s">
        <v>129</v>
      </c>
      <c r="P838" s="70">
        <v>5</v>
      </c>
      <c r="R838" s="70" t="e">
        <f>(#VALUE!*P838)</f>
        <v>#VALUE!</v>
      </c>
      <c r="AG838" s="65" t="s">
        <v>1918</v>
      </c>
    </row>
    <row r="839" spans="1:33" hidden="1" x14ac:dyDescent="0.25">
      <c r="A839" s="105"/>
      <c r="B839" s="60" t="s">
        <v>2661</v>
      </c>
      <c r="C839" s="55" t="s">
        <v>2776</v>
      </c>
      <c r="D839"/>
      <c r="E839"/>
      <c r="F839" s="70">
        <v>1</v>
      </c>
      <c r="G839" s="69" t="s">
        <v>760</v>
      </c>
      <c r="H839" s="65" t="s">
        <v>1046</v>
      </c>
      <c r="I839" s="8">
        <f>C10</f>
        <v>150</v>
      </c>
      <c r="J839" s="2" t="s">
        <v>760</v>
      </c>
      <c r="K839" s="8">
        <f t="shared" si="49"/>
        <v>150</v>
      </c>
      <c r="N839" s="65" t="s">
        <v>760</v>
      </c>
      <c r="O839" s="65" t="s">
        <v>130</v>
      </c>
      <c r="P839" s="70">
        <v>10</v>
      </c>
      <c r="R839" s="70" t="e">
        <f>(#VALUE!*P839)</f>
        <v>#VALUE!</v>
      </c>
      <c r="AG839" s="65" t="s">
        <v>1918</v>
      </c>
    </row>
    <row r="840" spans="1:33" hidden="1" x14ac:dyDescent="0.25">
      <c r="A840" s="103"/>
      <c r="B840" s="60" t="s">
        <v>2662</v>
      </c>
      <c r="C840" s="22" t="s">
        <v>2776</v>
      </c>
      <c r="D840"/>
      <c r="E840"/>
      <c r="F840" s="70">
        <v>1</v>
      </c>
      <c r="G840" s="69" t="s">
        <v>760</v>
      </c>
      <c r="H840" s="65" t="s">
        <v>1047</v>
      </c>
      <c r="I840" s="8">
        <f>C12</f>
        <v>95</v>
      </c>
      <c r="J840" s="2" t="s">
        <v>760</v>
      </c>
      <c r="K840" s="8">
        <f t="shared" si="49"/>
        <v>95</v>
      </c>
      <c r="N840" s="65" t="s">
        <v>760</v>
      </c>
      <c r="O840" s="65" t="s">
        <v>1503</v>
      </c>
      <c r="P840" s="70">
        <v>8</v>
      </c>
      <c r="R840" s="70" t="e">
        <f>(#VALUE!*P840)</f>
        <v>#VALUE!</v>
      </c>
      <c r="AG840" s="65" t="s">
        <v>1918</v>
      </c>
    </row>
    <row r="841" spans="1:33" hidden="1" x14ac:dyDescent="0.25">
      <c r="A841" s="105"/>
      <c r="B841" s="60" t="s">
        <v>2663</v>
      </c>
      <c r="C841" s="55">
        <v>1459</v>
      </c>
      <c r="D841"/>
      <c r="E841"/>
      <c r="F841" s="70">
        <v>1</v>
      </c>
      <c r="G841" s="69" t="s">
        <v>760</v>
      </c>
      <c r="H841" s="65" t="s">
        <v>1048</v>
      </c>
      <c r="I841" s="8">
        <v>25</v>
      </c>
      <c r="J841" s="2" t="s">
        <v>760</v>
      </c>
      <c r="K841" s="8">
        <f t="shared" si="49"/>
        <v>25</v>
      </c>
      <c r="N841" s="65" t="s">
        <v>718</v>
      </c>
      <c r="O841" s="65" t="s">
        <v>1291</v>
      </c>
      <c r="P841" s="70">
        <v>13.66</v>
      </c>
      <c r="R841" s="70" t="e">
        <f>(#VALUE!*P841)</f>
        <v>#VALUE!</v>
      </c>
      <c r="AG841" s="65" t="s">
        <v>1918</v>
      </c>
    </row>
    <row r="842" spans="1:33" ht="33" hidden="1" customHeight="1" x14ac:dyDescent="0.25">
      <c r="A842" s="105"/>
      <c r="B842" s="109" t="s">
        <v>2664</v>
      </c>
      <c r="C842" s="55">
        <v>1930</v>
      </c>
      <c r="D842"/>
      <c r="E842"/>
      <c r="F842" s="70"/>
      <c r="G842" s="69"/>
      <c r="H842" s="65"/>
      <c r="I842" s="8"/>
      <c r="J842" s="2"/>
      <c r="K842" s="8"/>
      <c r="N842" s="65"/>
      <c r="O842" s="65"/>
      <c r="P842" s="70"/>
      <c r="R842" s="70"/>
      <c r="AG842" s="65"/>
    </row>
    <row r="843" spans="1:33" ht="37.5" hidden="1" customHeight="1" x14ac:dyDescent="0.25">
      <c r="A843" s="103"/>
      <c r="B843" s="110" t="s">
        <v>2472</v>
      </c>
      <c r="C843" s="55">
        <v>2630</v>
      </c>
      <c r="D843"/>
      <c r="E843"/>
      <c r="F843" s="70">
        <v>0.5</v>
      </c>
      <c r="G843" s="69" t="s">
        <v>760</v>
      </c>
      <c r="H843" s="65" t="s">
        <v>1049</v>
      </c>
      <c r="I843" s="8">
        <f>C13</f>
        <v>85</v>
      </c>
      <c r="J843" s="2" t="s">
        <v>760</v>
      </c>
      <c r="K843" s="8">
        <f>F843*I843</f>
        <v>42.5</v>
      </c>
      <c r="N843" s="65" t="s">
        <v>528</v>
      </c>
      <c r="O843" s="65" t="s">
        <v>1292</v>
      </c>
      <c r="P843" s="70">
        <v>25.46</v>
      </c>
      <c r="R843" s="70" t="e">
        <f>(#VALUE!*P843)</f>
        <v>#VALUE!</v>
      </c>
      <c r="AG843" s="65" t="s">
        <v>1918</v>
      </c>
    </row>
    <row r="844" spans="1:33" ht="70.5" hidden="1" customHeight="1" x14ac:dyDescent="0.25">
      <c r="A844" s="105">
        <v>11</v>
      </c>
      <c r="B844" s="104" t="s">
        <v>2312</v>
      </c>
      <c r="C844"/>
      <c r="D844"/>
      <c r="E844"/>
      <c r="G844" s="69" t="s">
        <v>388</v>
      </c>
      <c r="H844" s="65" t="s">
        <v>1817</v>
      </c>
      <c r="I844"/>
      <c r="J844" s="2" t="s">
        <v>388</v>
      </c>
      <c r="K844" s="8">
        <v>0.5</v>
      </c>
      <c r="N844" s="65" t="s">
        <v>760</v>
      </c>
      <c r="O844" s="65" t="s">
        <v>1133</v>
      </c>
      <c r="P844" s="70">
        <v>0.5</v>
      </c>
      <c r="R844" s="70" t="e">
        <f>(#VALUE!*P844)</f>
        <v>#VALUE!</v>
      </c>
      <c r="AG844" s="65" t="s">
        <v>1918</v>
      </c>
    </row>
    <row r="845" spans="1:33" hidden="1" x14ac:dyDescent="0.25">
      <c r="A845" s="103"/>
      <c r="B845" s="60" t="s">
        <v>2313</v>
      </c>
      <c r="C845" s="55">
        <v>642</v>
      </c>
      <c r="D845"/>
      <c r="E845"/>
      <c r="I845"/>
      <c r="J845" s="4"/>
      <c r="K845" s="5" t="s">
        <v>1373</v>
      </c>
      <c r="R845" s="70">
        <v>0.97</v>
      </c>
      <c r="AG845" s="65" t="s">
        <v>1918</v>
      </c>
    </row>
    <row r="846" spans="1:33" ht="70.5" hidden="1" customHeight="1" x14ac:dyDescent="0.25">
      <c r="A846" s="105">
        <v>12</v>
      </c>
      <c r="B846" s="104" t="s">
        <v>2314</v>
      </c>
      <c r="C846"/>
      <c r="D846"/>
      <c r="E846"/>
      <c r="H846" s="80" t="s">
        <v>252</v>
      </c>
      <c r="I846"/>
      <c r="J846" s="4"/>
      <c r="K846" s="8" t="e">
        <f>SUM(K833:K844)</f>
        <v>#REF!</v>
      </c>
      <c r="R846" s="68" t="s">
        <v>1373</v>
      </c>
      <c r="AG846" s="65" t="s">
        <v>1918</v>
      </c>
    </row>
    <row r="847" spans="1:33" hidden="1" x14ac:dyDescent="0.25">
      <c r="A847" s="103"/>
      <c r="B847" s="60" t="s">
        <v>2313</v>
      </c>
      <c r="C847" s="55">
        <v>864</v>
      </c>
      <c r="D847"/>
      <c r="E847"/>
      <c r="I847"/>
      <c r="J847" s="4"/>
      <c r="K847" s="5" t="s">
        <v>1373</v>
      </c>
      <c r="O847" s="80" t="s">
        <v>1134</v>
      </c>
      <c r="R847" s="70" t="e">
        <f>SUM(R834:R845)</f>
        <v>#VALUE!</v>
      </c>
      <c r="AG847" s="65" t="s">
        <v>1918</v>
      </c>
    </row>
    <row r="848" spans="1:33" ht="97.5" hidden="1" customHeight="1" x14ac:dyDescent="0.25">
      <c r="A848" s="105">
        <v>13</v>
      </c>
      <c r="B848" s="104" t="s">
        <v>2315</v>
      </c>
      <c r="C848"/>
      <c r="D848"/>
      <c r="E848"/>
      <c r="F848" s="80"/>
      <c r="G848" s="69" t="s">
        <v>444</v>
      </c>
      <c r="H848" s="80" t="s">
        <v>487</v>
      </c>
      <c r="I848"/>
      <c r="J848" s="4"/>
      <c r="K848"/>
      <c r="R848" s="68" t="s">
        <v>1373</v>
      </c>
      <c r="AG848" s="65" t="s">
        <v>1918</v>
      </c>
    </row>
    <row r="849" spans="1:18" hidden="1" x14ac:dyDescent="0.25">
      <c r="A849" s="103"/>
      <c r="B849" s="60" t="s">
        <v>2316</v>
      </c>
      <c r="C849" s="55">
        <v>3100</v>
      </c>
      <c r="D849"/>
      <c r="E849"/>
      <c r="H849" s="80" t="s">
        <v>1535</v>
      </c>
      <c r="I849"/>
      <c r="J849" s="4"/>
      <c r="K849"/>
    </row>
    <row r="850" spans="1:18" hidden="1" x14ac:dyDescent="0.25">
      <c r="A850" s="105"/>
      <c r="B850" s="108" t="s">
        <v>2317</v>
      </c>
      <c r="C850" s="55">
        <v>3267</v>
      </c>
      <c r="D850"/>
      <c r="E850"/>
      <c r="F850" s="99">
        <v>3.5299999999999998E-2</v>
      </c>
      <c r="G850" s="69" t="s">
        <v>761</v>
      </c>
      <c r="H850" s="65" t="s">
        <v>1766</v>
      </c>
      <c r="I850" s="8" t="e">
        <f>K781</f>
        <v>#REF!</v>
      </c>
      <c r="J850" s="2" t="s">
        <v>761</v>
      </c>
      <c r="K850" s="8" t="e">
        <f>F850*I850</f>
        <v>#REF!</v>
      </c>
      <c r="M850" s="80" t="s">
        <v>966</v>
      </c>
      <c r="N850" s="65" t="s">
        <v>1910</v>
      </c>
      <c r="O850" s="65" t="s">
        <v>967</v>
      </c>
    </row>
    <row r="851" spans="1:18" ht="33" hidden="1" customHeight="1" x14ac:dyDescent="0.25">
      <c r="A851" s="103"/>
      <c r="B851" s="110" t="s">
        <v>2318</v>
      </c>
      <c r="C851" s="55">
        <v>1790</v>
      </c>
      <c r="D851"/>
      <c r="E851"/>
      <c r="F851" s="70">
        <v>4.59</v>
      </c>
      <c r="G851" s="69" t="s">
        <v>1427</v>
      </c>
      <c r="H851" s="65" t="s">
        <v>1767</v>
      </c>
      <c r="I851" s="8">
        <f>K1513</f>
        <v>33174.400000000001</v>
      </c>
      <c r="J851" s="2" t="s">
        <v>753</v>
      </c>
      <c r="K851" s="8">
        <f>F851*I851/1000</f>
        <v>152.27000000000001</v>
      </c>
      <c r="O851" s="65" t="s">
        <v>497</v>
      </c>
    </row>
    <row r="852" spans="1:18" ht="33" hidden="1" customHeight="1" x14ac:dyDescent="0.25">
      <c r="A852" s="105">
        <v>14</v>
      </c>
      <c r="B852" s="111" t="s">
        <v>2468</v>
      </c>
      <c r="C852"/>
      <c r="D852"/>
      <c r="E852"/>
      <c r="F852" s="70"/>
      <c r="G852" s="69"/>
      <c r="H852" s="65"/>
      <c r="I852" s="8"/>
      <c r="J852" s="2"/>
      <c r="K852" s="8"/>
      <c r="O852" s="65"/>
    </row>
    <row r="853" spans="1:18" hidden="1" x14ac:dyDescent="0.25">
      <c r="A853" s="103"/>
      <c r="B853" s="108" t="s">
        <v>2469</v>
      </c>
      <c r="C853" s="22" t="s">
        <v>2776</v>
      </c>
      <c r="D853"/>
      <c r="E853"/>
      <c r="F853" s="70">
        <v>3</v>
      </c>
      <c r="G853" s="69" t="s">
        <v>760</v>
      </c>
      <c r="H853" s="65" t="s">
        <v>1039</v>
      </c>
      <c r="I853" s="8">
        <v>16.5</v>
      </c>
      <c r="J853" s="2" t="s">
        <v>760</v>
      </c>
      <c r="K853" s="8">
        <f t="shared" ref="K853:K860" si="50">F853*I853</f>
        <v>49.5</v>
      </c>
      <c r="O853" s="68" t="s">
        <v>1373</v>
      </c>
      <c r="P853" s="68" t="s">
        <v>1373</v>
      </c>
    </row>
    <row r="854" spans="1:18" hidden="1" x14ac:dyDescent="0.25">
      <c r="A854" s="105"/>
      <c r="B854" s="66" t="s">
        <v>2111</v>
      </c>
      <c r="C854" s="22" t="s">
        <v>2776</v>
      </c>
      <c r="D854"/>
      <c r="E854"/>
      <c r="F854" s="70">
        <v>12</v>
      </c>
      <c r="G854" s="69" t="s">
        <v>760</v>
      </c>
      <c r="H854" s="65" t="s">
        <v>1040</v>
      </c>
      <c r="I854" s="8">
        <v>3.85</v>
      </c>
      <c r="J854" s="2" t="s">
        <v>760</v>
      </c>
      <c r="K854" s="8">
        <f t="shared" si="50"/>
        <v>46.2</v>
      </c>
      <c r="O854" s="65" t="s">
        <v>498</v>
      </c>
    </row>
    <row r="855" spans="1:18" hidden="1" x14ac:dyDescent="0.25">
      <c r="A855" s="103"/>
      <c r="B855" s="66" t="s">
        <v>2112</v>
      </c>
      <c r="C855" s="22" t="s">
        <v>2776</v>
      </c>
      <c r="D855"/>
      <c r="E855"/>
      <c r="F855" s="70">
        <v>2</v>
      </c>
      <c r="G855" s="69" t="s">
        <v>760</v>
      </c>
      <c r="H855" s="70" t="str">
        <f>H837</f>
        <v>TOWER BOLT RECEIVER</v>
      </c>
      <c r="I855" s="8">
        <v>5</v>
      </c>
      <c r="J855" s="2" t="s">
        <v>760</v>
      </c>
      <c r="K855" s="8">
        <f t="shared" si="50"/>
        <v>10</v>
      </c>
      <c r="M855" s="70">
        <v>0.5</v>
      </c>
      <c r="N855" s="80" t="s">
        <v>669</v>
      </c>
      <c r="O855" s="65" t="s">
        <v>70</v>
      </c>
      <c r="P855" s="70">
        <f>C16</f>
        <v>150</v>
      </c>
      <c r="Q855" s="80" t="s">
        <v>1490</v>
      </c>
      <c r="R855" s="70">
        <f>(M855*P855)</f>
        <v>75</v>
      </c>
    </row>
    <row r="856" spans="1:18" ht="52.5" hidden="1" customHeight="1" x14ac:dyDescent="0.25">
      <c r="A856" s="105">
        <v>15</v>
      </c>
      <c r="B856" s="111" t="s">
        <v>2113</v>
      </c>
      <c r="C856" s="22"/>
      <c r="D856"/>
      <c r="E856"/>
      <c r="F856" s="70">
        <v>6</v>
      </c>
      <c r="G856" s="69" t="s">
        <v>760</v>
      </c>
      <c r="H856" s="65" t="s">
        <v>1887</v>
      </c>
      <c r="I856" s="8">
        <v>3.85</v>
      </c>
      <c r="J856" s="2" t="s">
        <v>760</v>
      </c>
      <c r="K856" s="8">
        <f t="shared" si="50"/>
        <v>23.1</v>
      </c>
      <c r="M856" s="70">
        <v>0.25</v>
      </c>
      <c r="N856" s="80" t="s">
        <v>669</v>
      </c>
      <c r="O856" s="65" t="s">
        <v>770</v>
      </c>
      <c r="P856" s="70">
        <f>C13</f>
        <v>85</v>
      </c>
      <c r="Q856" s="80" t="s">
        <v>1490</v>
      </c>
      <c r="R856" s="70">
        <f>(M856*P856)</f>
        <v>21.25</v>
      </c>
    </row>
    <row r="857" spans="1:18" hidden="1" x14ac:dyDescent="0.25">
      <c r="A857" s="103"/>
      <c r="B857" s="66" t="s">
        <v>2114</v>
      </c>
      <c r="C857" s="22" t="s">
        <v>2776</v>
      </c>
      <c r="D857"/>
      <c r="E857"/>
      <c r="F857" s="70">
        <v>1</v>
      </c>
      <c r="G857" s="69" t="s">
        <v>760</v>
      </c>
      <c r="H857" s="65" t="s">
        <v>1046</v>
      </c>
      <c r="I857" s="8">
        <f>C10</f>
        <v>150</v>
      </c>
      <c r="J857" s="2" t="s">
        <v>760</v>
      </c>
      <c r="K857" s="8">
        <f t="shared" si="50"/>
        <v>150</v>
      </c>
      <c r="R857" s="68" t="s">
        <v>1373</v>
      </c>
    </row>
    <row r="858" spans="1:18" hidden="1" x14ac:dyDescent="0.25">
      <c r="A858" s="105"/>
      <c r="B858" s="66" t="s">
        <v>2115</v>
      </c>
      <c r="C858" s="22" t="s">
        <v>2776</v>
      </c>
      <c r="D858"/>
      <c r="E858"/>
      <c r="F858" s="70">
        <v>1</v>
      </c>
      <c r="G858" s="69" t="s">
        <v>760</v>
      </c>
      <c r="H858" s="65" t="s">
        <v>1047</v>
      </c>
      <c r="I858" s="8">
        <f>C12</f>
        <v>95</v>
      </c>
      <c r="J858" s="2" t="s">
        <v>760</v>
      </c>
      <c r="K858" s="8">
        <f t="shared" si="50"/>
        <v>95</v>
      </c>
      <c r="O858" s="80" t="s">
        <v>1016</v>
      </c>
      <c r="R858" s="70">
        <f>SUM(R855:R856)</f>
        <v>96.25</v>
      </c>
    </row>
    <row r="859" spans="1:18" hidden="1" x14ac:dyDescent="0.25">
      <c r="A859" s="103"/>
      <c r="B859" s="108" t="s">
        <v>2116</v>
      </c>
      <c r="C859" s="22" t="s">
        <v>2776</v>
      </c>
      <c r="D859"/>
      <c r="E859"/>
      <c r="F859" s="70">
        <v>1</v>
      </c>
      <c r="G859" s="69" t="s">
        <v>760</v>
      </c>
      <c r="H859" s="70" t="str">
        <f>H841</f>
        <v>MOULDING CHARGES</v>
      </c>
      <c r="I859" s="8">
        <v>25</v>
      </c>
      <c r="J859" s="2" t="s">
        <v>760</v>
      </c>
      <c r="K859" s="8">
        <f t="shared" si="50"/>
        <v>25</v>
      </c>
      <c r="R859" s="68" t="s">
        <v>1373</v>
      </c>
    </row>
    <row r="860" spans="1:18" hidden="1" x14ac:dyDescent="0.25">
      <c r="A860" s="105">
        <v>16</v>
      </c>
      <c r="B860" s="111" t="s">
        <v>2117</v>
      </c>
      <c r="C860"/>
      <c r="D860"/>
      <c r="E860"/>
      <c r="F860" s="70">
        <v>0.5</v>
      </c>
      <c r="G860" s="69" t="s">
        <v>760</v>
      </c>
      <c r="H860" s="65" t="s">
        <v>1049</v>
      </c>
      <c r="I860" s="8">
        <f>C13</f>
        <v>85</v>
      </c>
      <c r="J860" s="2" t="s">
        <v>760</v>
      </c>
      <c r="K860" s="8">
        <f t="shared" si="50"/>
        <v>42.5</v>
      </c>
      <c r="O860" s="80" t="s">
        <v>1017</v>
      </c>
      <c r="R860" s="70">
        <f>R858/0.0283</f>
        <v>3401.06</v>
      </c>
    </row>
    <row r="861" spans="1:18" hidden="1" x14ac:dyDescent="0.25">
      <c r="A861" s="112"/>
      <c r="B861" s="60" t="s">
        <v>2048</v>
      </c>
      <c r="C861" s="55">
        <v>10</v>
      </c>
      <c r="D861"/>
      <c r="E861"/>
      <c r="G861" s="69" t="s">
        <v>388</v>
      </c>
      <c r="H861" s="65" t="s">
        <v>1817</v>
      </c>
      <c r="I861"/>
      <c r="J861" s="2" t="s">
        <v>388</v>
      </c>
      <c r="K861" s="8">
        <v>0.5</v>
      </c>
      <c r="R861" s="68" t="s">
        <v>1373</v>
      </c>
    </row>
    <row r="862" spans="1:18" hidden="1" x14ac:dyDescent="0.25">
      <c r="A862" s="112"/>
      <c r="B862" s="60" t="s">
        <v>2049</v>
      </c>
      <c r="C862" s="55">
        <v>10</v>
      </c>
      <c r="D862"/>
      <c r="E862"/>
      <c r="I862"/>
      <c r="J862" s="4"/>
      <c r="K862" s="5" t="s">
        <v>1373</v>
      </c>
    </row>
    <row r="863" spans="1:18" ht="31.5" hidden="1" x14ac:dyDescent="0.25">
      <c r="A863" s="105">
        <v>17</v>
      </c>
      <c r="B863" s="111" t="s">
        <v>2050</v>
      </c>
      <c r="C863"/>
      <c r="D863"/>
      <c r="E863"/>
      <c r="H863" s="80" t="s">
        <v>252</v>
      </c>
      <c r="I863"/>
      <c r="J863" s="4"/>
      <c r="K863" s="8" t="e">
        <f>SUM(K850:K861)</f>
        <v>#REF!</v>
      </c>
    </row>
    <row r="864" spans="1:18" hidden="1" x14ac:dyDescent="0.25">
      <c r="A864" s="105"/>
      <c r="B864" s="66" t="s">
        <v>2051</v>
      </c>
      <c r="C864" s="55">
        <v>170</v>
      </c>
      <c r="D864"/>
      <c r="E864"/>
      <c r="I864"/>
      <c r="J864" s="4"/>
      <c r="K864" s="5" t="s">
        <v>1373</v>
      </c>
    </row>
    <row r="865" spans="1:33" hidden="1" x14ac:dyDescent="0.25">
      <c r="A865" s="105"/>
      <c r="B865" s="60" t="s">
        <v>2052</v>
      </c>
      <c r="C865" s="55">
        <v>170</v>
      </c>
      <c r="D865"/>
      <c r="E865"/>
      <c r="I865"/>
      <c r="J865" s="4"/>
      <c r="K865"/>
    </row>
    <row r="866" spans="1:33" hidden="1" x14ac:dyDescent="0.25">
      <c r="A866" s="105"/>
      <c r="B866" s="60" t="s">
        <v>2843</v>
      </c>
      <c r="C866" s="55">
        <v>295</v>
      </c>
      <c r="D866"/>
      <c r="E866"/>
      <c r="I866"/>
      <c r="J866" s="4"/>
      <c r="K866"/>
    </row>
    <row r="867" spans="1:33" ht="31.5" hidden="1" x14ac:dyDescent="0.25">
      <c r="A867" s="105"/>
      <c r="B867" s="109" t="s">
        <v>2844</v>
      </c>
      <c r="C867" s="55">
        <v>240</v>
      </c>
      <c r="D867"/>
      <c r="E867"/>
      <c r="I867"/>
      <c r="J867" s="4"/>
      <c r="K867"/>
    </row>
    <row r="868" spans="1:33" ht="142.5" hidden="1" customHeight="1" x14ac:dyDescent="0.25">
      <c r="A868" s="105"/>
      <c r="C868"/>
      <c r="D868"/>
      <c r="E868"/>
      <c r="F868" s="113">
        <v>21.3</v>
      </c>
      <c r="G868" s="69" t="s">
        <v>1910</v>
      </c>
      <c r="H868" s="114" t="s">
        <v>1499</v>
      </c>
      <c r="I868"/>
      <c r="J868" s="4"/>
      <c r="K868"/>
      <c r="AG868" s="65" t="s">
        <v>1918</v>
      </c>
    </row>
    <row r="869" spans="1:33" hidden="1" x14ac:dyDescent="0.25">
      <c r="A869" s="105"/>
      <c r="B869" s="60" t="s">
        <v>2845</v>
      </c>
      <c r="C869" s="22" t="s">
        <v>2846</v>
      </c>
      <c r="D869"/>
      <c r="E869"/>
      <c r="H869" s="65" t="s">
        <v>1919</v>
      </c>
      <c r="I869"/>
      <c r="J869" s="4"/>
      <c r="K869"/>
      <c r="M869" s="70">
        <v>11.64</v>
      </c>
      <c r="N869" s="65" t="s">
        <v>718</v>
      </c>
      <c r="O869" s="65" t="s">
        <v>1291</v>
      </c>
      <c r="P869" s="70">
        <v>13.66</v>
      </c>
      <c r="R869" s="70">
        <f>(M869*P869)</f>
        <v>159</v>
      </c>
      <c r="AG869" s="65" t="s">
        <v>1918</v>
      </c>
    </row>
    <row r="870" spans="1:33" hidden="1" x14ac:dyDescent="0.25">
      <c r="A870" s="105"/>
      <c r="B870" s="60" t="s">
        <v>2847</v>
      </c>
      <c r="C870" s="22" t="s">
        <v>2846</v>
      </c>
      <c r="D870"/>
      <c r="E870"/>
      <c r="H870" s="68" t="s">
        <v>1373</v>
      </c>
      <c r="I870"/>
      <c r="J870" s="4"/>
      <c r="K870"/>
      <c r="M870" s="100">
        <v>1.62</v>
      </c>
      <c r="N870" s="65" t="s">
        <v>528</v>
      </c>
      <c r="O870" s="65" t="s">
        <v>1292</v>
      </c>
      <c r="P870" s="70">
        <v>25.46</v>
      </c>
      <c r="R870" s="70">
        <f>(M870*P870)</f>
        <v>41.25</v>
      </c>
      <c r="AG870" s="65" t="s">
        <v>1918</v>
      </c>
    </row>
    <row r="871" spans="1:33" hidden="1" x14ac:dyDescent="0.25">
      <c r="A871" s="105"/>
      <c r="B871" s="60" t="s">
        <v>2848</v>
      </c>
      <c r="C871" s="22" t="s">
        <v>2846</v>
      </c>
      <c r="D871"/>
      <c r="E871"/>
      <c r="I871"/>
      <c r="J871" s="4"/>
      <c r="K871"/>
      <c r="M871" s="70">
        <v>48</v>
      </c>
      <c r="N871" s="65" t="s">
        <v>760</v>
      </c>
      <c r="O871" s="65" t="s">
        <v>1133</v>
      </c>
      <c r="P871" s="70">
        <v>0.5</v>
      </c>
      <c r="R871" s="70">
        <f>(M871*P871)</f>
        <v>24</v>
      </c>
      <c r="AG871" s="65" t="s">
        <v>1918</v>
      </c>
    </row>
    <row r="872" spans="1:33" hidden="1" x14ac:dyDescent="0.25">
      <c r="A872" s="105"/>
      <c r="B872" s="60" t="s">
        <v>2849</v>
      </c>
      <c r="C872" s="22" t="s">
        <v>2846</v>
      </c>
      <c r="D872"/>
      <c r="E872"/>
      <c r="H872" s="65" t="s">
        <v>1919</v>
      </c>
      <c r="I872"/>
      <c r="J872" s="2" t="s">
        <v>528</v>
      </c>
      <c r="K872" s="8">
        <v>1450</v>
      </c>
      <c r="R872" s="70">
        <v>0.23</v>
      </c>
      <c r="AG872" s="65" t="s">
        <v>1918</v>
      </c>
    </row>
    <row r="873" spans="1:33" hidden="1" x14ac:dyDescent="0.25">
      <c r="A873" s="105">
        <v>18</v>
      </c>
      <c r="B873" s="106" t="s">
        <v>2850</v>
      </c>
      <c r="C873"/>
      <c r="D873"/>
      <c r="E873"/>
      <c r="F873" s="65" t="s">
        <v>852</v>
      </c>
      <c r="I873"/>
      <c r="J873" s="4"/>
      <c r="K873"/>
    </row>
    <row r="874" spans="1:33" hidden="1" x14ac:dyDescent="0.25">
      <c r="A874" s="105"/>
      <c r="B874" s="60" t="s">
        <v>2851</v>
      </c>
      <c r="C874" s="55">
        <v>113</v>
      </c>
      <c r="D874"/>
      <c r="E874"/>
      <c r="H874" s="80" t="s">
        <v>1920</v>
      </c>
      <c r="I874"/>
      <c r="J874" s="4"/>
      <c r="K874" s="5" t="s">
        <v>1747</v>
      </c>
      <c r="R874" s="68" t="s">
        <v>1373</v>
      </c>
      <c r="AG874" s="65" t="s">
        <v>1918</v>
      </c>
    </row>
    <row r="875" spans="1:33" hidden="1" x14ac:dyDescent="0.25">
      <c r="A875" s="105"/>
      <c r="B875" s="60" t="s">
        <v>2852</v>
      </c>
      <c r="C875" s="55">
        <v>135</v>
      </c>
      <c r="D875"/>
      <c r="E875"/>
      <c r="H875" s="80" t="s">
        <v>1171</v>
      </c>
      <c r="I875"/>
      <c r="J875" s="4"/>
      <c r="K875"/>
      <c r="O875" s="80" t="s">
        <v>1134</v>
      </c>
      <c r="R875" s="70">
        <f>SUM(R869:R872)</f>
        <v>224.48</v>
      </c>
      <c r="AG875" s="65" t="s">
        <v>1918</v>
      </c>
    </row>
    <row r="876" spans="1:33" hidden="1" x14ac:dyDescent="0.25">
      <c r="A876" s="105"/>
      <c r="B876" s="60" t="s">
        <v>2853</v>
      </c>
      <c r="C876" s="55">
        <v>180</v>
      </c>
      <c r="D876"/>
      <c r="E876"/>
      <c r="F876" s="101">
        <v>21.2</v>
      </c>
      <c r="H876" s="72" t="s">
        <v>1500</v>
      </c>
      <c r="I876"/>
      <c r="J876" s="4"/>
      <c r="K876"/>
      <c r="AG876" s="65" t="s">
        <v>1918</v>
      </c>
    </row>
    <row r="877" spans="1:33" hidden="1" x14ac:dyDescent="0.25">
      <c r="A877" s="105"/>
      <c r="B877" s="60" t="s">
        <v>2854</v>
      </c>
      <c r="C877" s="55">
        <v>248</v>
      </c>
      <c r="D877"/>
      <c r="E877"/>
      <c r="F877" s="101"/>
      <c r="H877" s="68" t="s">
        <v>1373</v>
      </c>
      <c r="I877"/>
      <c r="J877" s="4"/>
      <c r="K877"/>
      <c r="AG877" s="65"/>
    </row>
    <row r="878" spans="1:33" hidden="1" x14ac:dyDescent="0.25">
      <c r="A878" s="105">
        <v>19</v>
      </c>
      <c r="B878" s="60" t="s">
        <v>2855</v>
      </c>
      <c r="C878" s="22" t="s">
        <v>2846</v>
      </c>
      <c r="D878"/>
      <c r="E878"/>
      <c r="G878" s="69" t="s">
        <v>134</v>
      </c>
      <c r="H878" s="65" t="s">
        <v>1172</v>
      </c>
      <c r="I878"/>
      <c r="J878" s="4"/>
      <c r="K878" s="1" t="s">
        <v>852</v>
      </c>
      <c r="AG878" s="65" t="s">
        <v>1918</v>
      </c>
    </row>
    <row r="879" spans="1:33" hidden="1" x14ac:dyDescent="0.25">
      <c r="A879" s="105"/>
      <c r="B879" s="60" t="s">
        <v>2856</v>
      </c>
      <c r="C879" s="22" t="s">
        <v>2846</v>
      </c>
      <c r="D879"/>
      <c r="E879"/>
      <c r="H879" s="68" t="s">
        <v>1373</v>
      </c>
      <c r="I879"/>
      <c r="J879" s="4"/>
      <c r="K879" s="1" t="s">
        <v>852</v>
      </c>
      <c r="AG879" s="65" t="s">
        <v>1918</v>
      </c>
    </row>
    <row r="880" spans="1:33" hidden="1" x14ac:dyDescent="0.25">
      <c r="A880" s="105">
        <v>20</v>
      </c>
      <c r="B880" s="60" t="s">
        <v>2319</v>
      </c>
      <c r="C880" s="22" t="s">
        <v>2846</v>
      </c>
      <c r="D880"/>
      <c r="E880"/>
      <c r="F880" s="70">
        <v>1</v>
      </c>
      <c r="G880" s="69" t="s">
        <v>761</v>
      </c>
      <c r="H880" s="65" t="s">
        <v>1356</v>
      </c>
      <c r="I880" s="8">
        <f>C30</f>
        <v>3035</v>
      </c>
      <c r="J880" s="2" t="s">
        <v>761</v>
      </c>
      <c r="K880" s="8">
        <f>(F880*I880)</f>
        <v>3035</v>
      </c>
      <c r="AG880" s="65" t="s">
        <v>1918</v>
      </c>
    </row>
    <row r="881" spans="1:33" hidden="1" x14ac:dyDescent="0.25">
      <c r="A881" s="105">
        <v>21</v>
      </c>
      <c r="B881" s="60" t="s">
        <v>2320</v>
      </c>
      <c r="C881" s="107" t="s">
        <v>2846</v>
      </c>
      <c r="D881"/>
      <c r="E881"/>
      <c r="F881" s="70">
        <v>1</v>
      </c>
      <c r="G881" s="69" t="s">
        <v>761</v>
      </c>
      <c r="H881" s="65" t="s">
        <v>1172</v>
      </c>
      <c r="I881" s="8">
        <f>C88</f>
        <v>65420</v>
      </c>
      <c r="J881" s="2" t="s">
        <v>761</v>
      </c>
      <c r="K881" s="8">
        <f>(F881*I881)</f>
        <v>65420</v>
      </c>
      <c r="AG881" s="65" t="s">
        <v>1918</v>
      </c>
    </row>
    <row r="882" spans="1:33" hidden="1" x14ac:dyDescent="0.25">
      <c r="A882" s="105">
        <v>22</v>
      </c>
      <c r="B882" s="60" t="s">
        <v>2321</v>
      </c>
      <c r="C882" s="107" t="s">
        <v>2846</v>
      </c>
      <c r="D882"/>
      <c r="E882"/>
      <c r="I882"/>
      <c r="J882" s="4"/>
      <c r="K882" s="5" t="s">
        <v>1747</v>
      </c>
      <c r="AG882" s="65" t="s">
        <v>1918</v>
      </c>
    </row>
    <row r="883" spans="1:33" hidden="1" x14ac:dyDescent="0.25">
      <c r="A883" s="105">
        <v>23</v>
      </c>
      <c r="B883" s="106" t="s">
        <v>2322</v>
      </c>
      <c r="C883"/>
      <c r="D883"/>
      <c r="E883"/>
      <c r="H883" s="65" t="s">
        <v>1357</v>
      </c>
      <c r="I883"/>
      <c r="J883" s="4"/>
      <c r="K883" s="8">
        <f>SUM(K880:K881)</f>
        <v>68455</v>
      </c>
      <c r="AG883" s="65" t="s">
        <v>1918</v>
      </c>
    </row>
    <row r="884" spans="1:33" hidden="1" x14ac:dyDescent="0.25">
      <c r="A884" s="105"/>
      <c r="B884" s="60" t="s">
        <v>2323</v>
      </c>
      <c r="C884" s="22" t="s">
        <v>2846</v>
      </c>
      <c r="D884"/>
      <c r="E884"/>
      <c r="I884"/>
      <c r="J884" s="4"/>
      <c r="K884" s="5" t="s">
        <v>1747</v>
      </c>
      <c r="AG884" s="65" t="s">
        <v>1918</v>
      </c>
    </row>
    <row r="885" spans="1:33" hidden="1" x14ac:dyDescent="0.25">
      <c r="A885" s="105"/>
      <c r="B885" s="60" t="s">
        <v>2324</v>
      </c>
      <c r="C885" s="22" t="s">
        <v>2846</v>
      </c>
      <c r="D885"/>
      <c r="E885"/>
      <c r="G885" s="69" t="s">
        <v>1342</v>
      </c>
      <c r="H885" s="65" t="s">
        <v>1358</v>
      </c>
      <c r="I885"/>
      <c r="J885" s="4"/>
      <c r="K885" s="1" t="s">
        <v>852</v>
      </c>
      <c r="AG885" s="65" t="s">
        <v>1918</v>
      </c>
    </row>
    <row r="886" spans="1:33" hidden="1" x14ac:dyDescent="0.25">
      <c r="A886" s="105">
        <v>24</v>
      </c>
      <c r="B886" s="106" t="s">
        <v>2325</v>
      </c>
      <c r="C886" s="55">
        <v>18</v>
      </c>
      <c r="D886"/>
      <c r="E886"/>
      <c r="H886" s="68" t="s">
        <v>1373</v>
      </c>
      <c r="I886"/>
      <c r="J886" s="4"/>
      <c r="K886"/>
      <c r="AG886" s="65" t="s">
        <v>1918</v>
      </c>
    </row>
    <row r="887" spans="1:33" ht="51" hidden="1" customHeight="1" x14ac:dyDescent="0.25">
      <c r="A887" s="105">
        <v>25</v>
      </c>
      <c r="B887" s="110" t="s">
        <v>2326</v>
      </c>
      <c r="C887" s="55">
        <v>300</v>
      </c>
      <c r="D887"/>
      <c r="E887"/>
      <c r="F887" s="70">
        <v>1</v>
      </c>
      <c r="G887" s="69" t="s">
        <v>761</v>
      </c>
      <c r="H887" s="65" t="s">
        <v>1356</v>
      </c>
      <c r="I887" s="8">
        <f>C30</f>
        <v>3035</v>
      </c>
      <c r="J887" s="2" t="s">
        <v>761</v>
      </c>
      <c r="K887" s="8">
        <f>(F887*I887)</f>
        <v>3035</v>
      </c>
      <c r="AG887" s="65" t="s">
        <v>1918</v>
      </c>
    </row>
    <row r="888" spans="1:33" hidden="1" x14ac:dyDescent="0.25">
      <c r="A888" s="105">
        <v>26</v>
      </c>
      <c r="B888" s="66" t="s">
        <v>2327</v>
      </c>
      <c r="C888" s="55">
        <v>15</v>
      </c>
      <c r="D888"/>
      <c r="E888"/>
      <c r="F888" s="70">
        <v>1</v>
      </c>
      <c r="G888" s="69" t="s">
        <v>761</v>
      </c>
      <c r="H888" s="65" t="s">
        <v>1172</v>
      </c>
      <c r="I888" s="8">
        <f>C89</f>
        <v>57165</v>
      </c>
      <c r="J888" s="2" t="s">
        <v>761</v>
      </c>
      <c r="K888" s="8">
        <f>(F888*I888)</f>
        <v>57165</v>
      </c>
      <c r="AG888" s="65" t="s">
        <v>1918</v>
      </c>
    </row>
    <row r="889" spans="1:33" ht="36" hidden="1" customHeight="1" x14ac:dyDescent="0.25">
      <c r="A889" s="105">
        <v>27</v>
      </c>
      <c r="B889" s="110" t="s">
        <v>2328</v>
      </c>
      <c r="C889" s="55">
        <v>178</v>
      </c>
      <c r="D889"/>
      <c r="E889"/>
      <c r="I889"/>
      <c r="J889" s="4"/>
      <c r="K889" s="5" t="s">
        <v>1747</v>
      </c>
      <c r="AG889" s="65" t="s">
        <v>1918</v>
      </c>
    </row>
    <row r="890" spans="1:33" ht="41.25" hidden="1" customHeight="1" x14ac:dyDescent="0.25">
      <c r="A890" s="105"/>
      <c r="B890" s="110" t="s">
        <v>2329</v>
      </c>
      <c r="C890" s="55">
        <v>1120</v>
      </c>
      <c r="D890"/>
      <c r="E890"/>
      <c r="H890" s="65" t="s">
        <v>1359</v>
      </c>
      <c r="I890"/>
      <c r="J890" s="4"/>
      <c r="K890" s="8">
        <f>SUM(K887:K888)</f>
        <v>60200</v>
      </c>
      <c r="AG890" s="65" t="s">
        <v>1918</v>
      </c>
    </row>
    <row r="891" spans="1:33" ht="39" hidden="1" customHeight="1" x14ac:dyDescent="0.25">
      <c r="A891" s="105"/>
      <c r="B891" s="111" t="s">
        <v>2330</v>
      </c>
      <c r="C891"/>
      <c r="D891"/>
      <c r="E891"/>
      <c r="I891"/>
      <c r="J891" s="4"/>
      <c r="K891" s="5" t="s">
        <v>1747</v>
      </c>
      <c r="AG891" s="65" t="s">
        <v>1918</v>
      </c>
    </row>
    <row r="892" spans="1:33" hidden="1" x14ac:dyDescent="0.25">
      <c r="A892" s="105"/>
      <c r="B892" s="110" t="s">
        <v>2994</v>
      </c>
      <c r="C892" s="22" t="s">
        <v>2846</v>
      </c>
      <c r="D892"/>
      <c r="E892"/>
      <c r="I892"/>
      <c r="J892" s="4"/>
      <c r="K892"/>
      <c r="AG892" s="65" t="s">
        <v>1918</v>
      </c>
    </row>
    <row r="893" spans="1:33" hidden="1" x14ac:dyDescent="0.25">
      <c r="A893" s="105"/>
      <c r="B893" s="110" t="s">
        <v>2196</v>
      </c>
      <c r="C893" s="22" t="s">
        <v>2846</v>
      </c>
      <c r="D893"/>
      <c r="E893"/>
      <c r="F893" s="80" t="s">
        <v>488</v>
      </c>
      <c r="G893" s="69" t="s">
        <v>1910</v>
      </c>
      <c r="H893" s="65" t="s">
        <v>224</v>
      </c>
      <c r="I893"/>
      <c r="J893" s="4"/>
      <c r="K893"/>
      <c r="AG893" s="65" t="s">
        <v>1918</v>
      </c>
    </row>
    <row r="894" spans="1:33" hidden="1" x14ac:dyDescent="0.25">
      <c r="A894" s="105"/>
      <c r="B894" s="110" t="s">
        <v>2197</v>
      </c>
      <c r="C894" s="22" t="s">
        <v>2846</v>
      </c>
      <c r="D894"/>
      <c r="E894"/>
      <c r="H894" s="65" t="s">
        <v>225</v>
      </c>
      <c r="I894"/>
      <c r="J894" s="4"/>
      <c r="K894"/>
      <c r="AG894" s="65" t="s">
        <v>1918</v>
      </c>
    </row>
    <row r="895" spans="1:33" ht="31.5" hidden="1" x14ac:dyDescent="0.25">
      <c r="A895" s="105"/>
      <c r="B895" s="110" t="s">
        <v>2198</v>
      </c>
      <c r="C895" s="55">
        <v>120</v>
      </c>
      <c r="D895"/>
      <c r="E895"/>
      <c r="H895" s="65" t="s">
        <v>1263</v>
      </c>
      <c r="I895"/>
      <c r="J895" s="4"/>
      <c r="K895"/>
      <c r="AG895" s="65" t="s">
        <v>1918</v>
      </c>
    </row>
    <row r="896" spans="1:33" hidden="1" x14ac:dyDescent="0.25">
      <c r="A896" s="105"/>
      <c r="B896" s="111" t="s">
        <v>2199</v>
      </c>
      <c r="C896"/>
      <c r="D896"/>
      <c r="E896"/>
      <c r="H896" s="68" t="s">
        <v>1373</v>
      </c>
      <c r="I896"/>
      <c r="J896" s="4"/>
      <c r="K896"/>
      <c r="AG896" s="65" t="s">
        <v>1918</v>
      </c>
    </row>
    <row r="897" spans="1:33" hidden="1" x14ac:dyDescent="0.25">
      <c r="A897" s="105"/>
      <c r="B897" s="110" t="s">
        <v>2200</v>
      </c>
      <c r="C897" s="55">
        <v>45</v>
      </c>
      <c r="D897"/>
      <c r="E897"/>
      <c r="H897" s="65" t="s">
        <v>84</v>
      </c>
      <c r="I897"/>
      <c r="J897" s="4"/>
      <c r="K897"/>
    </row>
    <row r="898" spans="1:33" hidden="1" x14ac:dyDescent="0.25">
      <c r="A898" s="105"/>
      <c r="B898" s="110" t="s">
        <v>2201</v>
      </c>
      <c r="C898" s="55">
        <v>18</v>
      </c>
      <c r="D898"/>
      <c r="E898"/>
      <c r="H898" s="65" t="s">
        <v>85</v>
      </c>
      <c r="I898"/>
      <c r="J898" s="4"/>
      <c r="K898"/>
    </row>
    <row r="899" spans="1:33" hidden="1" x14ac:dyDescent="0.25">
      <c r="A899" s="105"/>
      <c r="B899" s="110" t="s">
        <v>2202</v>
      </c>
      <c r="C899" s="55">
        <v>450</v>
      </c>
      <c r="D899"/>
      <c r="E899"/>
      <c r="I899"/>
      <c r="J899" s="2" t="s">
        <v>1373</v>
      </c>
      <c r="K899"/>
    </row>
    <row r="900" spans="1:33" hidden="1" x14ac:dyDescent="0.25">
      <c r="A900" s="105"/>
      <c r="B900" s="110" t="s">
        <v>2203</v>
      </c>
      <c r="C900" s="55">
        <v>650</v>
      </c>
      <c r="D900"/>
      <c r="E900"/>
      <c r="H900" s="65" t="s">
        <v>1025</v>
      </c>
      <c r="I900"/>
      <c r="J900" s="4"/>
      <c r="K900"/>
    </row>
    <row r="901" spans="1:33" ht="47.25" hidden="1" x14ac:dyDescent="0.25">
      <c r="A901" s="105"/>
      <c r="B901" s="110" t="s">
        <v>2204</v>
      </c>
      <c r="C901" s="55">
        <v>5000</v>
      </c>
      <c r="D901"/>
      <c r="E901"/>
      <c r="H901" s="65" t="s">
        <v>1708</v>
      </c>
      <c r="I901"/>
      <c r="J901" s="4"/>
      <c r="K901" s="11">
        <v>2.4299999999999999E-2</v>
      </c>
    </row>
    <row r="902" spans="1:33" ht="63" hidden="1" x14ac:dyDescent="0.25">
      <c r="A902" s="105"/>
      <c r="B902" s="110" t="s">
        <v>2220</v>
      </c>
      <c r="C902" s="55">
        <v>6750</v>
      </c>
      <c r="D902"/>
      <c r="E902"/>
      <c r="I902"/>
      <c r="J902" s="2" t="s">
        <v>852</v>
      </c>
      <c r="K902" s="5" t="s">
        <v>1373</v>
      </c>
    </row>
    <row r="903" spans="1:33" ht="47.25" hidden="1" x14ac:dyDescent="0.25">
      <c r="A903" s="105"/>
      <c r="B903" s="110" t="s">
        <v>2108</v>
      </c>
      <c r="C903" s="55">
        <v>5800</v>
      </c>
      <c r="D903"/>
      <c r="E903"/>
      <c r="H903" s="65" t="s">
        <v>1709</v>
      </c>
      <c r="I903"/>
      <c r="J903" s="115" t="s">
        <v>852</v>
      </c>
      <c r="K903" s="11">
        <v>1.47E-2</v>
      </c>
    </row>
    <row r="904" spans="1:33" hidden="1" x14ac:dyDescent="0.25">
      <c r="A904" s="105"/>
      <c r="B904" s="110" t="s">
        <v>2109</v>
      </c>
      <c r="C904"/>
      <c r="D904"/>
      <c r="E904"/>
      <c r="H904" s="65" t="s">
        <v>1521</v>
      </c>
      <c r="I904"/>
      <c r="J904" s="2" t="s">
        <v>852</v>
      </c>
      <c r="K904" s="11">
        <v>4.5999999999999999E-3</v>
      </c>
    </row>
    <row r="905" spans="1:33" ht="47.25" hidden="1" x14ac:dyDescent="0.25">
      <c r="A905" s="105"/>
      <c r="B905" s="110" t="s">
        <v>2110</v>
      </c>
      <c r="C905"/>
      <c r="D905"/>
      <c r="E905"/>
      <c r="I905"/>
      <c r="J905" s="4"/>
      <c r="K905" s="5" t="s">
        <v>1373</v>
      </c>
    </row>
    <row r="906" spans="1:33" ht="47.25" hidden="1" x14ac:dyDescent="0.25">
      <c r="A906" s="105"/>
      <c r="B906" s="110" t="s">
        <v>2110</v>
      </c>
      <c r="C906"/>
      <c r="D906"/>
      <c r="E906"/>
      <c r="I906"/>
      <c r="J906" s="4"/>
      <c r="K906" s="11">
        <v>1.9300000000000001E-2</v>
      </c>
    </row>
    <row r="907" spans="1:33" ht="47.25" hidden="1" x14ac:dyDescent="0.25">
      <c r="A907" s="105"/>
      <c r="B907" s="110" t="s">
        <v>2123</v>
      </c>
      <c r="C907"/>
      <c r="D907"/>
      <c r="E907"/>
      <c r="I907"/>
      <c r="J907" s="4"/>
      <c r="K907" s="5" t="s">
        <v>1373</v>
      </c>
    </row>
    <row r="908" spans="1:33" hidden="1" x14ac:dyDescent="0.25">
      <c r="A908" s="105"/>
      <c r="B908" s="110" t="s">
        <v>2124</v>
      </c>
      <c r="C908"/>
      <c r="D908"/>
      <c r="E908"/>
      <c r="I908"/>
      <c r="J908" s="4"/>
      <c r="K908"/>
    </row>
    <row r="909" spans="1:33" hidden="1" x14ac:dyDescent="0.25">
      <c r="A909" s="105"/>
      <c r="B909" s="110" t="s">
        <v>2167</v>
      </c>
      <c r="C909"/>
      <c r="D909"/>
      <c r="E909"/>
      <c r="I909"/>
      <c r="J909" s="4"/>
      <c r="K909"/>
    </row>
    <row r="910" spans="1:33" hidden="1" x14ac:dyDescent="0.25">
      <c r="A910" s="105"/>
      <c r="B910" s="110" t="s">
        <v>3012</v>
      </c>
      <c r="C910"/>
      <c r="D910"/>
      <c r="E910"/>
      <c r="F910" s="99">
        <v>1.14E-2</v>
      </c>
      <c r="G910" s="69" t="s">
        <v>761</v>
      </c>
      <c r="H910" s="65" t="s">
        <v>274</v>
      </c>
      <c r="I910" s="8">
        <f>C88</f>
        <v>65420</v>
      </c>
      <c r="J910" s="2" t="s">
        <v>761</v>
      </c>
      <c r="K910" s="8">
        <f>(F910*I910)</f>
        <v>745.79</v>
      </c>
      <c r="AG910" s="65" t="s">
        <v>1918</v>
      </c>
    </row>
    <row r="911" spans="1:33" hidden="1" x14ac:dyDescent="0.25">
      <c r="A911" s="105"/>
      <c r="B911" s="110" t="s">
        <v>2181</v>
      </c>
      <c r="C911"/>
      <c r="D911"/>
      <c r="E911"/>
      <c r="F911" s="99">
        <v>2.4299999999999999E-2</v>
      </c>
      <c r="G911" s="69" t="s">
        <v>761</v>
      </c>
      <c r="H911" s="65" t="s">
        <v>275</v>
      </c>
      <c r="I911" s="8">
        <f>C89</f>
        <v>57165</v>
      </c>
      <c r="J911" s="2" t="s">
        <v>761</v>
      </c>
      <c r="K911" s="8">
        <f>(F911*I911)</f>
        <v>1389.11</v>
      </c>
      <c r="AG911" s="65" t="s">
        <v>1918</v>
      </c>
    </row>
    <row r="912" spans="1:33" hidden="1" x14ac:dyDescent="0.25">
      <c r="A912" s="105"/>
      <c r="B912" s="110" t="s">
        <v>2182</v>
      </c>
      <c r="C912"/>
      <c r="D912"/>
      <c r="E912"/>
      <c r="F912" s="99">
        <v>1.9300000000000001E-2</v>
      </c>
      <c r="G912" s="69" t="s">
        <v>761</v>
      </c>
      <c r="H912" s="65" t="s">
        <v>276</v>
      </c>
      <c r="I912" s="8">
        <f>C90</f>
        <v>63870</v>
      </c>
      <c r="J912" s="2" t="s">
        <v>761</v>
      </c>
      <c r="K912" s="8">
        <f>(F912*I912)</f>
        <v>1232.69</v>
      </c>
      <c r="AG912" s="65" t="s">
        <v>1918</v>
      </c>
    </row>
    <row r="913" spans="1:33" hidden="1" x14ac:dyDescent="0.25">
      <c r="A913" s="105"/>
      <c r="B913" s="110" t="s">
        <v>2183</v>
      </c>
      <c r="C913"/>
      <c r="D913"/>
      <c r="E913"/>
      <c r="F913" s="100"/>
      <c r="H913" s="65" t="s">
        <v>385</v>
      </c>
      <c r="I913" s="1" t="s">
        <v>852</v>
      </c>
      <c r="J913" s="4"/>
      <c r="K913" s="1" t="s">
        <v>852</v>
      </c>
      <c r="AG913" s="65" t="s">
        <v>1918</v>
      </c>
    </row>
    <row r="914" spans="1:33" hidden="1" x14ac:dyDescent="0.25">
      <c r="A914" s="105"/>
      <c r="B914" s="110" t="s">
        <v>2184</v>
      </c>
      <c r="C914"/>
      <c r="D914"/>
      <c r="E914"/>
      <c r="F914" s="100">
        <v>1.823</v>
      </c>
      <c r="G914" s="69" t="s">
        <v>528</v>
      </c>
      <c r="H914" s="65" t="s">
        <v>386</v>
      </c>
      <c r="I914" s="8">
        <f>C31</f>
        <v>342</v>
      </c>
      <c r="J914" s="2" t="s">
        <v>528</v>
      </c>
      <c r="K914" s="8">
        <f t="shared" ref="K914:K920" si="51">(F914*I914)</f>
        <v>623.47</v>
      </c>
      <c r="AG914" s="65" t="s">
        <v>1918</v>
      </c>
    </row>
    <row r="915" spans="1:33" hidden="1" x14ac:dyDescent="0.25">
      <c r="A915" s="105"/>
      <c r="B915" s="110" t="s">
        <v>2185</v>
      </c>
      <c r="C915"/>
      <c r="D915"/>
      <c r="E915"/>
      <c r="F915" s="70">
        <v>1</v>
      </c>
      <c r="G915" s="69" t="s">
        <v>669</v>
      </c>
      <c r="H915" s="65" t="s">
        <v>1257</v>
      </c>
      <c r="I915" s="8">
        <f>C576</f>
        <v>30</v>
      </c>
      <c r="J915" s="2" t="s">
        <v>760</v>
      </c>
      <c r="K915" s="8">
        <f t="shared" si="51"/>
        <v>30</v>
      </c>
      <c r="AG915" s="65" t="s">
        <v>1918</v>
      </c>
    </row>
    <row r="916" spans="1:33" ht="31.5" hidden="1" x14ac:dyDescent="0.25">
      <c r="A916" s="105"/>
      <c r="B916" s="110" t="s">
        <v>2186</v>
      </c>
      <c r="C916"/>
      <c r="D916"/>
      <c r="E916"/>
      <c r="F916" s="70">
        <v>3</v>
      </c>
      <c r="G916" s="69" t="s">
        <v>760</v>
      </c>
      <c r="H916" s="65" t="s">
        <v>1258</v>
      </c>
      <c r="I916" s="8">
        <f>C278</f>
        <v>45</v>
      </c>
      <c r="J916" s="2" t="s">
        <v>760</v>
      </c>
      <c r="K916" s="8">
        <f t="shared" si="51"/>
        <v>135</v>
      </c>
      <c r="AG916" s="65" t="s">
        <v>1918</v>
      </c>
    </row>
    <row r="917" spans="1:33" ht="31.5" hidden="1" x14ac:dyDescent="0.25">
      <c r="A917" s="105"/>
      <c r="B917" s="110" t="s">
        <v>2187</v>
      </c>
      <c r="C917"/>
      <c r="D917"/>
      <c r="E917"/>
      <c r="F917" s="70">
        <v>2</v>
      </c>
      <c r="G917" s="69" t="s">
        <v>760</v>
      </c>
      <c r="H917" s="65" t="s">
        <v>1259</v>
      </c>
      <c r="I917" s="8">
        <f>C283</f>
        <v>30</v>
      </c>
      <c r="J917" s="2" t="s">
        <v>760</v>
      </c>
      <c r="K917" s="8">
        <f t="shared" si="51"/>
        <v>60</v>
      </c>
      <c r="AG917" s="65" t="s">
        <v>1918</v>
      </c>
    </row>
    <row r="918" spans="1:33" ht="31.5" hidden="1" x14ac:dyDescent="0.25">
      <c r="A918" s="105"/>
      <c r="B918" s="110" t="s">
        <v>2188</v>
      </c>
      <c r="C918"/>
      <c r="D918"/>
      <c r="E918"/>
      <c r="F918" s="70">
        <v>1</v>
      </c>
      <c r="G918" s="69" t="s">
        <v>760</v>
      </c>
      <c r="H918" s="65" t="s">
        <v>1260</v>
      </c>
      <c r="I918" s="8">
        <f>C285</f>
        <v>95</v>
      </c>
      <c r="J918" s="2" t="s">
        <v>760</v>
      </c>
      <c r="K918" s="8">
        <f t="shared" si="51"/>
        <v>95</v>
      </c>
      <c r="AG918" s="65" t="s">
        <v>1918</v>
      </c>
    </row>
    <row r="919" spans="1:33" hidden="1" x14ac:dyDescent="0.25">
      <c r="A919" s="105"/>
      <c r="B919" s="110" t="s">
        <v>2189</v>
      </c>
      <c r="C919"/>
      <c r="D919"/>
      <c r="E919"/>
      <c r="F919" s="70">
        <v>1</v>
      </c>
      <c r="G919" s="69" t="s">
        <v>760</v>
      </c>
      <c r="H919" s="65" t="s">
        <v>1261</v>
      </c>
      <c r="I919" s="8">
        <f>C287</f>
        <v>8</v>
      </c>
      <c r="J919" s="2" t="s">
        <v>760</v>
      </c>
      <c r="K919" s="8">
        <f t="shared" si="51"/>
        <v>8</v>
      </c>
      <c r="AG919" s="65" t="s">
        <v>1918</v>
      </c>
    </row>
    <row r="920" spans="1:33" hidden="1" x14ac:dyDescent="0.25">
      <c r="A920" s="105"/>
      <c r="B920" s="110" t="s">
        <v>2215</v>
      </c>
      <c r="C920"/>
      <c r="D920"/>
      <c r="E920"/>
      <c r="F920" s="70">
        <v>1</v>
      </c>
      <c r="G920" s="69" t="s">
        <v>760</v>
      </c>
      <c r="H920" s="65" t="s">
        <v>1687</v>
      </c>
      <c r="I920" s="8">
        <f>D576</f>
        <v>25</v>
      </c>
      <c r="J920" s="2" t="s">
        <v>760</v>
      </c>
      <c r="K920" s="8">
        <f t="shared" si="51"/>
        <v>25</v>
      </c>
      <c r="AG920" s="65" t="s">
        <v>1918</v>
      </c>
    </row>
    <row r="921" spans="1:33" hidden="1" x14ac:dyDescent="0.25">
      <c r="A921" s="105"/>
      <c r="B921" s="110" t="s">
        <v>2216</v>
      </c>
      <c r="C921"/>
      <c r="D921"/>
      <c r="E921"/>
      <c r="I921"/>
      <c r="J921" s="4"/>
      <c r="K921" s="5" t="s">
        <v>1373</v>
      </c>
      <c r="AG921" s="65" t="s">
        <v>1918</v>
      </c>
    </row>
    <row r="922" spans="1:33" ht="31.5" hidden="1" x14ac:dyDescent="0.25">
      <c r="A922" s="105"/>
      <c r="B922" s="110" t="s">
        <v>2217</v>
      </c>
      <c r="C922"/>
      <c r="D922"/>
      <c r="E922"/>
      <c r="H922" s="65" t="s">
        <v>1262</v>
      </c>
      <c r="I922"/>
      <c r="J922" s="4"/>
      <c r="K922" s="8">
        <f>SUM(K910:K920)</f>
        <v>4344.0600000000004</v>
      </c>
      <c r="AG922" s="65" t="s">
        <v>1918</v>
      </c>
    </row>
    <row r="923" spans="1:33" hidden="1" x14ac:dyDescent="0.25">
      <c r="A923" s="105"/>
      <c r="B923" s="110" t="s">
        <v>2607</v>
      </c>
      <c r="C923"/>
      <c r="D923"/>
      <c r="E923"/>
      <c r="I923"/>
      <c r="J923" s="4"/>
      <c r="K923" s="5" t="s">
        <v>1373</v>
      </c>
      <c r="AG923" s="65" t="s">
        <v>1918</v>
      </c>
    </row>
    <row r="924" spans="1:33" hidden="1" x14ac:dyDescent="0.25">
      <c r="A924" s="105"/>
      <c r="B924" s="110" t="s">
        <v>2608</v>
      </c>
      <c r="C924"/>
      <c r="D924"/>
      <c r="E924"/>
      <c r="H924" s="65" t="s">
        <v>476</v>
      </c>
      <c r="I924"/>
      <c r="J924" s="4"/>
      <c r="K924" s="8">
        <f>K922/F914</f>
        <v>2382.92</v>
      </c>
      <c r="AG924" s="65" t="s">
        <v>1918</v>
      </c>
    </row>
    <row r="925" spans="1:33" hidden="1" x14ac:dyDescent="0.25">
      <c r="A925" s="105"/>
      <c r="B925" s="110" t="s">
        <v>2609</v>
      </c>
      <c r="C925"/>
      <c r="D925"/>
      <c r="E925"/>
      <c r="F925" s="65" t="s">
        <v>852</v>
      </c>
      <c r="I925"/>
      <c r="J925" s="4"/>
      <c r="K925"/>
    </row>
    <row r="926" spans="1:33" hidden="1" x14ac:dyDescent="0.25">
      <c r="A926" s="105"/>
      <c r="B926" s="110" t="s">
        <v>2610</v>
      </c>
      <c r="C926"/>
      <c r="D926"/>
      <c r="E926"/>
      <c r="I926"/>
      <c r="J926" s="4"/>
      <c r="K926" s="5" t="s">
        <v>1747</v>
      </c>
      <c r="AG926" s="65" t="s">
        <v>1918</v>
      </c>
    </row>
    <row r="927" spans="1:33" hidden="1" x14ac:dyDescent="0.25">
      <c r="A927" s="105"/>
      <c r="B927" s="110" t="s">
        <v>2611</v>
      </c>
      <c r="C927"/>
      <c r="D927"/>
      <c r="E927"/>
      <c r="I927"/>
      <c r="J927" s="4"/>
      <c r="K927"/>
    </row>
    <row r="928" spans="1:33" hidden="1" x14ac:dyDescent="0.25">
      <c r="A928" s="105"/>
      <c r="B928" s="110" t="s">
        <v>2612</v>
      </c>
      <c r="C928"/>
      <c r="D928"/>
      <c r="E928"/>
      <c r="I928"/>
      <c r="J928" s="4"/>
      <c r="K928"/>
    </row>
    <row r="929" spans="1:33" hidden="1" x14ac:dyDescent="0.25">
      <c r="A929" s="105"/>
      <c r="B929" s="110" t="s">
        <v>2613</v>
      </c>
      <c r="C929"/>
      <c r="D929"/>
      <c r="E929"/>
      <c r="F929" s="80" t="s">
        <v>1147</v>
      </c>
      <c r="G929" s="69" t="s">
        <v>1910</v>
      </c>
      <c r="H929" s="65" t="s">
        <v>224</v>
      </c>
      <c r="I929"/>
      <c r="J929" s="4"/>
      <c r="K929"/>
      <c r="AG929" s="65" t="s">
        <v>1918</v>
      </c>
    </row>
    <row r="930" spans="1:33" ht="16.5" hidden="1" customHeight="1" x14ac:dyDescent="0.25">
      <c r="A930" s="105"/>
      <c r="B930" s="110" t="s">
        <v>2614</v>
      </c>
      <c r="C930"/>
      <c r="D930"/>
      <c r="E930"/>
      <c r="H930" s="65" t="s">
        <v>225</v>
      </c>
      <c r="I930"/>
      <c r="J930" s="4"/>
      <c r="K930"/>
      <c r="AG930" s="65" t="s">
        <v>1918</v>
      </c>
    </row>
    <row r="931" spans="1:33" ht="15.75" hidden="1" customHeight="1" x14ac:dyDescent="0.25">
      <c r="A931" s="105"/>
      <c r="B931" s="110" t="s">
        <v>2615</v>
      </c>
      <c r="C931"/>
      <c r="D931"/>
      <c r="E931"/>
      <c r="H931" s="65" t="s">
        <v>1264</v>
      </c>
      <c r="I931"/>
      <c r="J931" s="4"/>
      <c r="K931"/>
      <c r="AG931" s="65" t="s">
        <v>1918</v>
      </c>
    </row>
    <row r="932" spans="1:33" hidden="1" x14ac:dyDescent="0.25">
      <c r="A932" s="105"/>
      <c r="B932" s="110" t="s">
        <v>2616</v>
      </c>
      <c r="C932"/>
      <c r="D932"/>
      <c r="E932"/>
      <c r="H932" s="68" t="s">
        <v>1373</v>
      </c>
      <c r="I932"/>
      <c r="J932" s="4"/>
      <c r="K932"/>
      <c r="AG932" s="65" t="s">
        <v>1918</v>
      </c>
    </row>
    <row r="933" spans="1:33" hidden="1" x14ac:dyDescent="0.25">
      <c r="A933" s="105"/>
      <c r="B933" s="110" t="s">
        <v>2617</v>
      </c>
      <c r="C933"/>
      <c r="D933"/>
      <c r="E933"/>
      <c r="I933"/>
      <c r="J933" s="4"/>
      <c r="K933"/>
    </row>
    <row r="934" spans="1:33" ht="20.25" hidden="1" customHeight="1" x14ac:dyDescent="0.25">
      <c r="A934" s="105"/>
      <c r="B934" s="110" t="s">
        <v>2618</v>
      </c>
      <c r="C934"/>
      <c r="D934"/>
      <c r="E934"/>
      <c r="H934" s="65" t="s">
        <v>560</v>
      </c>
      <c r="I934"/>
      <c r="J934" s="4"/>
      <c r="K934"/>
    </row>
    <row r="935" spans="1:33" hidden="1" x14ac:dyDescent="0.25">
      <c r="A935" s="105"/>
      <c r="B935" s="110" t="s">
        <v>2248</v>
      </c>
      <c r="C935"/>
      <c r="D935"/>
      <c r="E935"/>
      <c r="H935" s="65" t="s">
        <v>561</v>
      </c>
      <c r="I935"/>
      <c r="J935" s="4"/>
      <c r="K935"/>
    </row>
    <row r="936" spans="1:33" hidden="1" x14ac:dyDescent="0.25">
      <c r="A936" s="105"/>
      <c r="B936" s="110" t="s">
        <v>2249</v>
      </c>
      <c r="C936"/>
      <c r="D936"/>
      <c r="E936"/>
      <c r="I936"/>
      <c r="J936" s="2" t="s">
        <v>1373</v>
      </c>
      <c r="K936"/>
    </row>
    <row r="937" spans="1:33" hidden="1" x14ac:dyDescent="0.25">
      <c r="A937" s="105"/>
      <c r="B937" s="110" t="s">
        <v>2250</v>
      </c>
      <c r="C937"/>
      <c r="D937"/>
      <c r="E937"/>
      <c r="H937" s="65" t="s">
        <v>562</v>
      </c>
      <c r="I937"/>
      <c r="J937" s="4"/>
      <c r="K937"/>
    </row>
    <row r="938" spans="1:33" hidden="1" x14ac:dyDescent="0.25">
      <c r="A938" s="105"/>
      <c r="B938" s="110" t="s">
        <v>2251</v>
      </c>
      <c r="C938"/>
      <c r="D938"/>
      <c r="E938"/>
      <c r="H938" s="65" t="s">
        <v>563</v>
      </c>
      <c r="I938"/>
      <c r="J938" s="4"/>
      <c r="K938" s="11">
        <v>2.1999999999999999E-2</v>
      </c>
    </row>
    <row r="939" spans="1:33" hidden="1" x14ac:dyDescent="0.25">
      <c r="A939" s="105"/>
      <c r="B939" s="110" t="s">
        <v>2252</v>
      </c>
      <c r="C939"/>
      <c r="D939"/>
      <c r="E939"/>
      <c r="I939"/>
      <c r="J939" s="2" t="s">
        <v>852</v>
      </c>
      <c r="K939" s="5" t="s">
        <v>1373</v>
      </c>
    </row>
    <row r="940" spans="1:33" ht="31.5" hidden="1" x14ac:dyDescent="0.25">
      <c r="A940" s="105"/>
      <c r="B940" s="110" t="s">
        <v>2311</v>
      </c>
      <c r="C940"/>
      <c r="D940"/>
      <c r="E940"/>
      <c r="H940" s="65" t="s">
        <v>751</v>
      </c>
      <c r="I940"/>
      <c r="J940" s="115" t="s">
        <v>852</v>
      </c>
      <c r="K940" s="11">
        <v>1.3100000000000001E-2</v>
      </c>
    </row>
    <row r="941" spans="1:33" ht="31.5" hidden="1" x14ac:dyDescent="0.25">
      <c r="A941" s="105"/>
      <c r="B941" s="110" t="s">
        <v>2745</v>
      </c>
      <c r="C941"/>
      <c r="D941"/>
      <c r="E941"/>
      <c r="H941" s="65" t="s">
        <v>1830</v>
      </c>
      <c r="I941"/>
      <c r="J941" s="2" t="s">
        <v>852</v>
      </c>
      <c r="K941" s="11">
        <v>3.3999999999999998E-3</v>
      </c>
    </row>
    <row r="942" spans="1:33" ht="31.5" hidden="1" x14ac:dyDescent="0.25">
      <c r="A942" s="105"/>
      <c r="B942" s="110" t="s">
        <v>2587</v>
      </c>
      <c r="C942"/>
      <c r="D942"/>
      <c r="E942"/>
      <c r="I942"/>
      <c r="J942" s="4"/>
      <c r="K942" s="5" t="s">
        <v>1373</v>
      </c>
    </row>
    <row r="943" spans="1:33" ht="31.5" hidden="1" x14ac:dyDescent="0.25">
      <c r="A943" s="105"/>
      <c r="B943" s="110" t="s">
        <v>2588</v>
      </c>
      <c r="C943"/>
      <c r="D943"/>
      <c r="E943"/>
      <c r="I943"/>
      <c r="J943" s="4"/>
      <c r="K943" s="11">
        <v>1.6500000000000001E-2</v>
      </c>
    </row>
    <row r="944" spans="1:33" hidden="1" x14ac:dyDescent="0.25">
      <c r="A944" s="105"/>
      <c r="B944" s="110" t="s">
        <v>2589</v>
      </c>
      <c r="C944"/>
      <c r="D944"/>
      <c r="E944"/>
      <c r="I944"/>
      <c r="J944" s="4"/>
      <c r="K944" s="5" t="s">
        <v>1373</v>
      </c>
    </row>
    <row r="945" spans="1:33" hidden="1" x14ac:dyDescent="0.25">
      <c r="A945" s="105"/>
      <c r="B945" s="110" t="s">
        <v>2590</v>
      </c>
      <c r="C945"/>
      <c r="D945"/>
      <c r="E945"/>
      <c r="F945" s="99">
        <v>1.15E-2</v>
      </c>
      <c r="G945" s="69" t="s">
        <v>761</v>
      </c>
      <c r="H945" s="65" t="s">
        <v>274</v>
      </c>
      <c r="I945" s="8">
        <f>C88</f>
        <v>65420</v>
      </c>
      <c r="J945" s="2" t="s">
        <v>761</v>
      </c>
      <c r="K945" s="8">
        <f>(F945*I945)</f>
        <v>752.33</v>
      </c>
      <c r="AG945" s="65" t="s">
        <v>1918</v>
      </c>
    </row>
    <row r="946" spans="1:33" hidden="1" x14ac:dyDescent="0.25">
      <c r="A946" s="105"/>
      <c r="B946" s="110" t="s">
        <v>2591</v>
      </c>
      <c r="C946"/>
      <c r="D946"/>
      <c r="E946"/>
      <c r="F946" s="99">
        <v>2.1999999999999999E-2</v>
      </c>
      <c r="G946" s="69" t="s">
        <v>761</v>
      </c>
      <c r="H946" s="65" t="s">
        <v>275</v>
      </c>
      <c r="I946" s="8">
        <f>C89</f>
        <v>57165</v>
      </c>
      <c r="J946" s="2" t="s">
        <v>761</v>
      </c>
      <c r="K946" s="8">
        <f>(F946*I946)</f>
        <v>1257.6300000000001</v>
      </c>
      <c r="AG946" s="65" t="s">
        <v>1918</v>
      </c>
    </row>
    <row r="947" spans="1:33" hidden="1" x14ac:dyDescent="0.25">
      <c r="A947" s="105"/>
      <c r="B947" s="110" t="s">
        <v>2592</v>
      </c>
      <c r="C947"/>
      <c r="D947"/>
      <c r="E947"/>
      <c r="F947" s="99">
        <v>1.6500000000000001E-2</v>
      </c>
      <c r="G947" s="69" t="s">
        <v>761</v>
      </c>
      <c r="H947" s="65" t="s">
        <v>276</v>
      </c>
      <c r="I947" s="8">
        <f>C90</f>
        <v>63870</v>
      </c>
      <c r="J947" s="2" t="s">
        <v>761</v>
      </c>
      <c r="K947" s="8">
        <f>(F947*I947)</f>
        <v>1053.8599999999999</v>
      </c>
      <c r="AG947" s="65" t="s">
        <v>1918</v>
      </c>
    </row>
    <row r="948" spans="1:33" ht="31.5" hidden="1" x14ac:dyDescent="0.25">
      <c r="A948" s="105"/>
      <c r="B948" s="110" t="s">
        <v>2073</v>
      </c>
      <c r="C948"/>
      <c r="D948"/>
      <c r="E948"/>
      <c r="F948" s="99"/>
      <c r="H948" s="65" t="s">
        <v>385</v>
      </c>
      <c r="I948" s="1" t="s">
        <v>852</v>
      </c>
      <c r="J948" s="4"/>
      <c r="K948" s="1" t="s">
        <v>852</v>
      </c>
      <c r="AG948" s="65" t="s">
        <v>1918</v>
      </c>
    </row>
    <row r="949" spans="1:33" ht="31.5" hidden="1" x14ac:dyDescent="0.25">
      <c r="A949" s="105"/>
      <c r="B949" s="110" t="s">
        <v>2074</v>
      </c>
      <c r="C949"/>
      <c r="D949"/>
      <c r="E949"/>
      <c r="F949" s="99">
        <v>1.64</v>
      </c>
      <c r="G949" s="69" t="s">
        <v>528</v>
      </c>
      <c r="H949" s="65" t="s">
        <v>386</v>
      </c>
      <c r="I949" s="8">
        <f>C31</f>
        <v>342</v>
      </c>
      <c r="J949" s="2" t="s">
        <v>528</v>
      </c>
      <c r="K949" s="8">
        <f t="shared" ref="K949:K955" si="52">(F949*I949)</f>
        <v>560.88</v>
      </c>
      <c r="AG949" s="65" t="s">
        <v>1918</v>
      </c>
    </row>
    <row r="950" spans="1:33" ht="31.5" hidden="1" x14ac:dyDescent="0.25">
      <c r="A950" s="105"/>
      <c r="B950" s="110" t="s">
        <v>2746</v>
      </c>
      <c r="C950"/>
      <c r="D950"/>
      <c r="E950"/>
      <c r="F950" s="70">
        <v>1</v>
      </c>
      <c r="G950" s="69" t="s">
        <v>669</v>
      </c>
      <c r="H950" s="65" t="s">
        <v>1257</v>
      </c>
      <c r="I950" s="8">
        <f>C576</f>
        <v>30</v>
      </c>
      <c r="J950" s="2" t="s">
        <v>760</v>
      </c>
      <c r="K950" s="8">
        <f t="shared" si="52"/>
        <v>30</v>
      </c>
      <c r="AG950" s="65" t="s">
        <v>1918</v>
      </c>
    </row>
    <row r="951" spans="1:33" ht="31.5" hidden="1" x14ac:dyDescent="0.25">
      <c r="A951" s="105"/>
      <c r="B951" s="110" t="s">
        <v>2747</v>
      </c>
      <c r="C951"/>
      <c r="D951"/>
      <c r="E951"/>
      <c r="F951" s="70">
        <v>3</v>
      </c>
      <c r="G951" s="69" t="s">
        <v>760</v>
      </c>
      <c r="H951" s="65" t="s">
        <v>1258</v>
      </c>
      <c r="I951" s="8">
        <f>C278</f>
        <v>45</v>
      </c>
      <c r="J951" s="2" t="s">
        <v>760</v>
      </c>
      <c r="K951" s="8">
        <f t="shared" si="52"/>
        <v>135</v>
      </c>
      <c r="AG951" s="65" t="s">
        <v>1918</v>
      </c>
    </row>
    <row r="952" spans="1:33" ht="31.5" hidden="1" x14ac:dyDescent="0.25">
      <c r="A952" s="105"/>
      <c r="B952" s="110" t="s">
        <v>2756</v>
      </c>
      <c r="C952"/>
      <c r="D952"/>
      <c r="E952"/>
      <c r="F952" s="70">
        <v>2</v>
      </c>
      <c r="G952" s="69" t="s">
        <v>760</v>
      </c>
      <c r="H952" s="65" t="s">
        <v>1259</v>
      </c>
      <c r="I952" s="8">
        <f>C283</f>
        <v>30</v>
      </c>
      <c r="J952" s="2" t="s">
        <v>760</v>
      </c>
      <c r="K952" s="8">
        <f t="shared" si="52"/>
        <v>60</v>
      </c>
      <c r="AG952" s="65" t="s">
        <v>287</v>
      </c>
    </row>
    <row r="953" spans="1:33" ht="31.5" hidden="1" x14ac:dyDescent="0.25">
      <c r="A953" s="105"/>
      <c r="B953" s="110" t="s">
        <v>2757</v>
      </c>
      <c r="C953"/>
      <c r="D953"/>
      <c r="E953"/>
      <c r="F953" s="70">
        <v>1</v>
      </c>
      <c r="G953" s="69" t="s">
        <v>760</v>
      </c>
      <c r="H953" s="65" t="s">
        <v>1260</v>
      </c>
      <c r="I953" s="8">
        <f>C285</f>
        <v>95</v>
      </c>
      <c r="J953" s="2" t="s">
        <v>760</v>
      </c>
      <c r="K953" s="8">
        <f t="shared" si="52"/>
        <v>95</v>
      </c>
    </row>
    <row r="954" spans="1:33" ht="31.5" hidden="1" x14ac:dyDescent="0.25">
      <c r="A954" s="105"/>
      <c r="B954" s="110" t="s">
        <v>2758</v>
      </c>
      <c r="C954"/>
      <c r="D954"/>
      <c r="E954"/>
      <c r="F954" s="70">
        <v>1</v>
      </c>
      <c r="G954" s="69" t="s">
        <v>760</v>
      </c>
      <c r="H954" s="65" t="s">
        <v>1261</v>
      </c>
      <c r="I954" s="8">
        <f>C287</f>
        <v>8</v>
      </c>
      <c r="J954" s="2" t="s">
        <v>760</v>
      </c>
      <c r="K954" s="8">
        <f t="shared" si="52"/>
        <v>8</v>
      </c>
    </row>
    <row r="955" spans="1:33" ht="31.5" hidden="1" x14ac:dyDescent="0.25">
      <c r="A955" s="105"/>
      <c r="B955" s="110" t="s">
        <v>2759</v>
      </c>
      <c r="C955"/>
      <c r="D955"/>
      <c r="E955"/>
      <c r="F955" s="70">
        <v>1</v>
      </c>
      <c r="G955" s="69" t="s">
        <v>760</v>
      </c>
      <c r="H955" s="65" t="s">
        <v>1687</v>
      </c>
      <c r="I955" s="8">
        <f>D576</f>
        <v>25</v>
      </c>
      <c r="J955" s="2" t="s">
        <v>760</v>
      </c>
      <c r="K955" s="8">
        <f t="shared" si="52"/>
        <v>25</v>
      </c>
      <c r="AG955" s="65" t="s">
        <v>1918</v>
      </c>
    </row>
    <row r="956" spans="1:33" ht="31.5" hidden="1" x14ac:dyDescent="0.25">
      <c r="A956" s="105"/>
      <c r="B956" s="110" t="s">
        <v>2760</v>
      </c>
      <c r="C956"/>
      <c r="D956"/>
      <c r="E956"/>
      <c r="I956"/>
      <c r="J956" s="4"/>
      <c r="K956" s="5" t="s">
        <v>1373</v>
      </c>
      <c r="AG956" s="65" t="s">
        <v>1918</v>
      </c>
    </row>
    <row r="957" spans="1:33" ht="31.5" hidden="1" x14ac:dyDescent="0.25">
      <c r="A957" s="105"/>
      <c r="B957" s="110" t="s">
        <v>2761</v>
      </c>
      <c r="C957"/>
      <c r="D957"/>
      <c r="E957"/>
      <c r="H957" s="65" t="s">
        <v>1831</v>
      </c>
      <c r="I957"/>
      <c r="J957" s="4"/>
      <c r="K957" s="8">
        <f>SUM(K945:K955)</f>
        <v>3977.7</v>
      </c>
      <c r="AG957" s="65" t="s">
        <v>1918</v>
      </c>
    </row>
    <row r="958" spans="1:33" ht="31.5" hidden="1" x14ac:dyDescent="0.25">
      <c r="A958" s="105"/>
      <c r="B958" s="110" t="s">
        <v>2762</v>
      </c>
      <c r="C958"/>
      <c r="D958"/>
      <c r="E958"/>
      <c r="I958"/>
      <c r="J958" s="4"/>
      <c r="K958" s="5" t="s">
        <v>1373</v>
      </c>
      <c r="AG958" s="65" t="s">
        <v>1918</v>
      </c>
    </row>
    <row r="959" spans="1:33" ht="31.5" hidden="1" x14ac:dyDescent="0.25">
      <c r="A959" s="105"/>
      <c r="B959" s="110" t="s">
        <v>2809</v>
      </c>
      <c r="C959"/>
      <c r="D959"/>
      <c r="E959"/>
      <c r="H959" s="65" t="s">
        <v>476</v>
      </c>
      <c r="I959"/>
      <c r="J959" s="4"/>
      <c r="K959" s="8">
        <f>K957/F949</f>
        <v>2425.4299999999998</v>
      </c>
      <c r="AG959" s="65" t="s">
        <v>1918</v>
      </c>
    </row>
    <row r="960" spans="1:33" ht="31.5" hidden="1" x14ac:dyDescent="0.25">
      <c r="A960" s="105"/>
      <c r="B960" s="110" t="s">
        <v>2810</v>
      </c>
      <c r="C960"/>
      <c r="D960"/>
      <c r="E960"/>
      <c r="I960"/>
      <c r="J960" s="4"/>
      <c r="K960" s="5" t="s">
        <v>1747</v>
      </c>
      <c r="AG960" s="65" t="s">
        <v>1918</v>
      </c>
    </row>
    <row r="961" spans="1:11" ht="31.5" hidden="1" x14ac:dyDescent="0.25">
      <c r="A961" s="105"/>
      <c r="B961" s="110" t="s">
        <v>2811</v>
      </c>
      <c r="C961"/>
      <c r="D961"/>
      <c r="E961"/>
      <c r="F961" s="80" t="s">
        <v>1146</v>
      </c>
      <c r="G961" s="69" t="s">
        <v>1910</v>
      </c>
      <c r="H961" s="65" t="s">
        <v>224</v>
      </c>
      <c r="I961"/>
      <c r="J961" s="4"/>
      <c r="K961"/>
    </row>
    <row r="962" spans="1:11" ht="31.5" hidden="1" x14ac:dyDescent="0.25">
      <c r="A962" s="105"/>
      <c r="B962" s="110" t="s">
        <v>2582</v>
      </c>
      <c r="C962"/>
      <c r="D962"/>
      <c r="E962"/>
      <c r="H962" s="65" t="s">
        <v>225</v>
      </c>
      <c r="I962"/>
      <c r="J962" s="4"/>
      <c r="K962"/>
    </row>
    <row r="963" spans="1:11" hidden="1" x14ac:dyDescent="0.25">
      <c r="A963" s="105"/>
      <c r="B963" s="110" t="s">
        <v>2583</v>
      </c>
      <c r="C963"/>
      <c r="D963"/>
      <c r="E963"/>
      <c r="H963" s="65" t="s">
        <v>1265</v>
      </c>
      <c r="I963"/>
      <c r="J963" s="4"/>
      <c r="K963"/>
    </row>
    <row r="964" spans="1:11" hidden="1" x14ac:dyDescent="0.25">
      <c r="A964" s="105"/>
      <c r="B964" s="110" t="s">
        <v>2584</v>
      </c>
      <c r="C964"/>
      <c r="D964"/>
      <c r="E964"/>
      <c r="H964" s="68" t="s">
        <v>1373</v>
      </c>
      <c r="I964"/>
      <c r="J964" s="4"/>
      <c r="K964"/>
    </row>
    <row r="965" spans="1:11" hidden="1" x14ac:dyDescent="0.25">
      <c r="A965" s="105"/>
      <c r="B965" s="110" t="s">
        <v>2585</v>
      </c>
      <c r="C965"/>
      <c r="D965"/>
      <c r="E965"/>
      <c r="H965" s="65" t="s">
        <v>1832</v>
      </c>
      <c r="I965"/>
      <c r="J965" s="4"/>
      <c r="K965"/>
    </row>
    <row r="966" spans="1:11" hidden="1" x14ac:dyDescent="0.25">
      <c r="A966" s="105"/>
      <c r="B966" s="110" t="s">
        <v>2586</v>
      </c>
      <c r="C966"/>
      <c r="D966"/>
      <c r="E966"/>
      <c r="H966" s="65" t="s">
        <v>85</v>
      </c>
      <c r="I966"/>
      <c r="J966" s="4"/>
      <c r="K966"/>
    </row>
    <row r="967" spans="1:11" hidden="1" x14ac:dyDescent="0.25">
      <c r="A967" s="105"/>
      <c r="B967" s="110" t="s">
        <v>2786</v>
      </c>
      <c r="C967"/>
      <c r="D967"/>
      <c r="E967"/>
      <c r="I967"/>
      <c r="J967" s="2" t="s">
        <v>1373</v>
      </c>
      <c r="K967"/>
    </row>
    <row r="968" spans="1:11" hidden="1" x14ac:dyDescent="0.25">
      <c r="A968" s="105"/>
      <c r="B968" s="110" t="s">
        <v>2787</v>
      </c>
      <c r="C968"/>
      <c r="D968"/>
      <c r="E968"/>
      <c r="H968" s="65" t="s">
        <v>1833</v>
      </c>
      <c r="I968"/>
      <c r="J968" s="4"/>
      <c r="K968"/>
    </row>
    <row r="969" spans="1:11" hidden="1" x14ac:dyDescent="0.25">
      <c r="A969" s="105"/>
      <c r="B969" s="110" t="s">
        <v>2788</v>
      </c>
      <c r="C969"/>
      <c r="D969"/>
      <c r="E969"/>
      <c r="H969" s="65" t="s">
        <v>395</v>
      </c>
      <c r="I969"/>
      <c r="J969" s="4"/>
      <c r="K969" s="11">
        <v>1.1900000000000001E-2</v>
      </c>
    </row>
    <row r="970" spans="1:11" ht="31.5" hidden="1" x14ac:dyDescent="0.25">
      <c r="A970" s="105"/>
      <c r="B970" s="110" t="s">
        <v>2789</v>
      </c>
      <c r="C970"/>
      <c r="D970"/>
      <c r="E970"/>
      <c r="I970"/>
      <c r="J970" s="2" t="s">
        <v>852</v>
      </c>
      <c r="K970" s="5" t="s">
        <v>1373</v>
      </c>
    </row>
    <row r="971" spans="1:11" ht="31.5" hidden="1" x14ac:dyDescent="0.25">
      <c r="A971" s="105"/>
      <c r="B971" s="110" t="s">
        <v>2393</v>
      </c>
      <c r="C971"/>
      <c r="D971"/>
      <c r="E971"/>
      <c r="H971" s="65" t="s">
        <v>396</v>
      </c>
      <c r="I971"/>
      <c r="J971" s="115" t="s">
        <v>852</v>
      </c>
      <c r="K971" s="11">
        <v>1.18E-2</v>
      </c>
    </row>
    <row r="972" spans="1:11" ht="31.5" hidden="1" x14ac:dyDescent="0.25">
      <c r="A972" s="105"/>
      <c r="B972" s="110" t="s">
        <v>2394</v>
      </c>
      <c r="C972"/>
      <c r="D972"/>
      <c r="E972"/>
      <c r="H972" s="65" t="s">
        <v>218</v>
      </c>
      <c r="I972"/>
      <c r="J972" s="2" t="s">
        <v>852</v>
      </c>
      <c r="K972" s="13" t="s">
        <v>1373</v>
      </c>
    </row>
    <row r="973" spans="1:11" hidden="1" x14ac:dyDescent="0.25">
      <c r="A973" s="105"/>
      <c r="B973" s="110" t="s">
        <v>2720</v>
      </c>
      <c r="C973"/>
      <c r="D973"/>
      <c r="E973"/>
      <c r="I973"/>
      <c r="J973" s="4"/>
      <c r="K973"/>
    </row>
    <row r="974" spans="1:11" hidden="1" x14ac:dyDescent="0.25">
      <c r="A974" s="105"/>
      <c r="B974" s="110" t="s">
        <v>2721</v>
      </c>
      <c r="C974"/>
      <c r="D974"/>
      <c r="E974"/>
      <c r="F974" s="99">
        <v>1.14E-2</v>
      </c>
      <c r="G974" s="69" t="s">
        <v>761</v>
      </c>
      <c r="H974" s="65" t="s">
        <v>274</v>
      </c>
      <c r="I974" s="8">
        <f>C88</f>
        <v>65420</v>
      </c>
      <c r="J974" s="2" t="s">
        <v>761</v>
      </c>
      <c r="K974" s="8">
        <f>(F974*I974)</f>
        <v>745.79</v>
      </c>
    </row>
    <row r="975" spans="1:11" hidden="1" x14ac:dyDescent="0.25">
      <c r="A975" s="105"/>
      <c r="B975" s="110" t="s">
        <v>2722</v>
      </c>
      <c r="C975"/>
      <c r="D975"/>
      <c r="E975"/>
      <c r="F975" s="99">
        <v>1.1900000000000001E-2</v>
      </c>
      <c r="G975" s="69" t="s">
        <v>761</v>
      </c>
      <c r="H975" s="65" t="s">
        <v>275</v>
      </c>
      <c r="I975" s="8">
        <f>C89</f>
        <v>57165</v>
      </c>
      <c r="J975" s="2" t="s">
        <v>761</v>
      </c>
      <c r="K975" s="8">
        <f>(F975*I975)</f>
        <v>680.26</v>
      </c>
    </row>
    <row r="976" spans="1:11" hidden="1" x14ac:dyDescent="0.25">
      <c r="A976" s="105"/>
      <c r="B976" s="110" t="s">
        <v>2941</v>
      </c>
      <c r="C976"/>
      <c r="D976"/>
      <c r="E976"/>
      <c r="F976" s="99">
        <v>1.18E-2</v>
      </c>
      <c r="G976" s="69" t="s">
        <v>761</v>
      </c>
      <c r="H976" s="65" t="s">
        <v>276</v>
      </c>
      <c r="I976" s="8">
        <f>C90</f>
        <v>63870</v>
      </c>
      <c r="J976" s="2" t="s">
        <v>761</v>
      </c>
      <c r="K976" s="8">
        <f>(F976*I976)</f>
        <v>753.67</v>
      </c>
    </row>
    <row r="977" spans="1:33" hidden="1" x14ac:dyDescent="0.25">
      <c r="A977" s="105"/>
      <c r="B977" s="110" t="s">
        <v>2942</v>
      </c>
      <c r="C977"/>
      <c r="D977"/>
      <c r="E977"/>
      <c r="F977" s="99"/>
      <c r="H977" s="65" t="s">
        <v>385</v>
      </c>
      <c r="I977" s="1" t="s">
        <v>852</v>
      </c>
      <c r="J977" s="4"/>
      <c r="K977" s="1" t="s">
        <v>852</v>
      </c>
    </row>
    <row r="978" spans="1:33" hidden="1" x14ac:dyDescent="0.25">
      <c r="A978" s="105"/>
      <c r="B978" s="110" t="s">
        <v>2013</v>
      </c>
      <c r="C978"/>
      <c r="D978"/>
      <c r="E978"/>
      <c r="F978" s="99">
        <v>1.2150000000000001</v>
      </c>
      <c r="G978" s="69" t="s">
        <v>528</v>
      </c>
      <c r="H978" s="65" t="s">
        <v>386</v>
      </c>
      <c r="I978" s="8">
        <f>C31</f>
        <v>342</v>
      </c>
      <c r="J978" s="2" t="s">
        <v>528</v>
      </c>
      <c r="K978" s="8">
        <f t="shared" ref="K978:K984" si="53">(F978*I978)</f>
        <v>415.53</v>
      </c>
    </row>
    <row r="979" spans="1:33" hidden="1" x14ac:dyDescent="0.25">
      <c r="A979" s="105"/>
      <c r="B979" s="110" t="s">
        <v>2014</v>
      </c>
      <c r="C979"/>
      <c r="D979"/>
      <c r="E979"/>
      <c r="F979" s="70">
        <v>1</v>
      </c>
      <c r="G979" s="69" t="s">
        <v>669</v>
      </c>
      <c r="H979" s="65" t="s">
        <v>1257</v>
      </c>
      <c r="I979" s="8">
        <f>C576</f>
        <v>30</v>
      </c>
      <c r="J979" s="2" t="s">
        <v>760</v>
      </c>
      <c r="K979" s="8">
        <f t="shared" si="53"/>
        <v>30</v>
      </c>
    </row>
    <row r="980" spans="1:33" hidden="1" x14ac:dyDescent="0.25">
      <c r="A980" s="105"/>
      <c r="B980" s="110" t="s">
        <v>2015</v>
      </c>
      <c r="C980"/>
      <c r="D980"/>
      <c r="E980"/>
      <c r="F980" s="70">
        <v>3</v>
      </c>
      <c r="G980" s="69" t="s">
        <v>760</v>
      </c>
      <c r="H980" s="65" t="s">
        <v>1258</v>
      </c>
      <c r="I980" s="8">
        <f>C278</f>
        <v>45</v>
      </c>
      <c r="J980" s="2" t="s">
        <v>760</v>
      </c>
      <c r="K980" s="8">
        <f t="shared" si="53"/>
        <v>135</v>
      </c>
    </row>
    <row r="981" spans="1:33" hidden="1" x14ac:dyDescent="0.25">
      <c r="A981" s="105"/>
      <c r="B981" s="110" t="s">
        <v>2016</v>
      </c>
      <c r="C981"/>
      <c r="D981"/>
      <c r="E981"/>
      <c r="F981" s="70">
        <v>2</v>
      </c>
      <c r="G981" s="69" t="s">
        <v>760</v>
      </c>
      <c r="H981" s="65" t="s">
        <v>1259</v>
      </c>
      <c r="I981" s="8">
        <f>C283</f>
        <v>30</v>
      </c>
      <c r="J981" s="2" t="s">
        <v>760</v>
      </c>
      <c r="K981" s="8">
        <f t="shared" si="53"/>
        <v>60</v>
      </c>
    </row>
    <row r="982" spans="1:33" hidden="1" x14ac:dyDescent="0.25">
      <c r="A982" s="105"/>
      <c r="B982" s="110" t="s">
        <v>2524</v>
      </c>
      <c r="C982"/>
      <c r="D982"/>
      <c r="E982"/>
      <c r="F982" s="70">
        <v>1</v>
      </c>
      <c r="G982" s="69" t="s">
        <v>760</v>
      </c>
      <c r="H982" s="65" t="s">
        <v>1260</v>
      </c>
      <c r="I982" s="8">
        <f>C285</f>
        <v>95</v>
      </c>
      <c r="J982" s="2" t="s">
        <v>760</v>
      </c>
      <c r="K982" s="8">
        <f t="shared" si="53"/>
        <v>95</v>
      </c>
    </row>
    <row r="983" spans="1:33" ht="31.5" hidden="1" x14ac:dyDescent="0.25">
      <c r="A983" s="105"/>
      <c r="B983" s="110" t="s">
        <v>2525</v>
      </c>
      <c r="C983"/>
      <c r="D983"/>
      <c r="E983"/>
      <c r="F983" s="70">
        <v>1</v>
      </c>
      <c r="G983" s="69" t="s">
        <v>760</v>
      </c>
      <c r="H983" s="65" t="s">
        <v>1261</v>
      </c>
      <c r="I983" s="8">
        <f>C287</f>
        <v>8</v>
      </c>
      <c r="J983" s="2" t="s">
        <v>760</v>
      </c>
      <c r="K983" s="8">
        <f t="shared" si="53"/>
        <v>8</v>
      </c>
    </row>
    <row r="984" spans="1:33" hidden="1" x14ac:dyDescent="0.25">
      <c r="A984" s="105"/>
      <c r="B984" s="110" t="s">
        <v>2531</v>
      </c>
      <c r="C984"/>
      <c r="D984"/>
      <c r="E984"/>
      <c r="F984" s="70">
        <v>1</v>
      </c>
      <c r="G984" s="69" t="s">
        <v>760</v>
      </c>
      <c r="H984" s="65" t="s">
        <v>1687</v>
      </c>
      <c r="I984" s="8">
        <f>D576</f>
        <v>25</v>
      </c>
      <c r="J984" s="2" t="s">
        <v>760</v>
      </c>
      <c r="K984" s="8">
        <f t="shared" si="53"/>
        <v>25</v>
      </c>
    </row>
    <row r="985" spans="1:33" hidden="1" x14ac:dyDescent="0.25">
      <c r="A985" s="105"/>
      <c r="B985" s="110" t="s">
        <v>2532</v>
      </c>
      <c r="C985"/>
      <c r="D985"/>
      <c r="E985"/>
      <c r="I985"/>
      <c r="J985" s="4"/>
      <c r="K985" s="5" t="s">
        <v>1373</v>
      </c>
    </row>
    <row r="986" spans="1:33" hidden="1" x14ac:dyDescent="0.25">
      <c r="A986" s="105"/>
      <c r="B986" s="110" t="s">
        <v>3013</v>
      </c>
      <c r="C986"/>
      <c r="D986"/>
      <c r="E986"/>
      <c r="H986" s="65" t="s">
        <v>397</v>
      </c>
      <c r="I986"/>
      <c r="J986" s="4"/>
      <c r="K986" s="8">
        <f>SUM(K974:K984)</f>
        <v>2948.25</v>
      </c>
    </row>
    <row r="987" spans="1:33" hidden="1" x14ac:dyDescent="0.25">
      <c r="A987" s="105"/>
      <c r="B987" s="110" t="s">
        <v>3014</v>
      </c>
      <c r="C987"/>
      <c r="D987"/>
      <c r="E987"/>
      <c r="I987"/>
      <c r="J987" s="4"/>
      <c r="K987" s="5" t="s">
        <v>1373</v>
      </c>
    </row>
    <row r="988" spans="1:33" hidden="1" x14ac:dyDescent="0.25">
      <c r="A988" s="105"/>
      <c r="B988" s="110" t="s">
        <v>3015</v>
      </c>
      <c r="C988"/>
      <c r="D988"/>
      <c r="E988"/>
      <c r="H988" s="65" t="s">
        <v>476</v>
      </c>
      <c r="I988"/>
      <c r="J988" s="4"/>
      <c r="K988" s="8">
        <f>K986/F978</f>
        <v>2426.54</v>
      </c>
    </row>
    <row r="989" spans="1:33" ht="31.5" hidden="1" x14ac:dyDescent="0.25">
      <c r="A989" s="105"/>
      <c r="B989" s="110" t="s">
        <v>2812</v>
      </c>
      <c r="C989"/>
      <c r="D989"/>
      <c r="E989"/>
      <c r="I989"/>
      <c r="J989" s="4"/>
      <c r="K989" s="5" t="s">
        <v>1747</v>
      </c>
    </row>
    <row r="990" spans="1:33" hidden="1" x14ac:dyDescent="0.25">
      <c r="A990" s="105"/>
      <c r="B990" s="110" t="s">
        <v>2813</v>
      </c>
      <c r="C990"/>
      <c r="D990"/>
      <c r="E990"/>
      <c r="I990"/>
      <c r="J990" s="4"/>
      <c r="K990"/>
    </row>
    <row r="991" spans="1:33" hidden="1" x14ac:dyDescent="0.25">
      <c r="A991" s="105"/>
      <c r="B991" s="110" t="s">
        <v>2814</v>
      </c>
      <c r="C991"/>
      <c r="D991"/>
      <c r="E991"/>
      <c r="F991" s="80" t="s">
        <v>398</v>
      </c>
      <c r="G991" s="69" t="s">
        <v>1910</v>
      </c>
      <c r="H991" s="65" t="s">
        <v>1854</v>
      </c>
      <c r="I991"/>
      <c r="J991" s="4"/>
      <c r="K991"/>
      <c r="AG991" s="65" t="s">
        <v>1918</v>
      </c>
    </row>
    <row r="992" spans="1:33" hidden="1" x14ac:dyDescent="0.25">
      <c r="A992" s="105"/>
      <c r="B992" s="110" t="s">
        <v>2815</v>
      </c>
      <c r="C992"/>
      <c r="D992"/>
      <c r="E992"/>
      <c r="H992" s="65" t="s">
        <v>1856</v>
      </c>
      <c r="I992"/>
      <c r="J992" s="4"/>
      <c r="K992"/>
      <c r="AG992" s="65" t="s">
        <v>1918</v>
      </c>
    </row>
    <row r="993" spans="1:33" hidden="1" x14ac:dyDescent="0.25">
      <c r="A993" s="105"/>
      <c r="B993" s="110" t="s">
        <v>2816</v>
      </c>
      <c r="C993"/>
      <c r="D993"/>
      <c r="E993"/>
      <c r="H993" s="65" t="s">
        <v>1857</v>
      </c>
      <c r="I993"/>
      <c r="J993" s="4"/>
      <c r="K993"/>
      <c r="AG993" s="65" t="s">
        <v>1918</v>
      </c>
    </row>
    <row r="994" spans="1:33" hidden="1" x14ac:dyDescent="0.25">
      <c r="A994" s="105"/>
      <c r="B994" s="110" t="s">
        <v>2817</v>
      </c>
      <c r="C994"/>
      <c r="D994"/>
      <c r="E994"/>
      <c r="H994" s="65" t="s">
        <v>1858</v>
      </c>
      <c r="I994"/>
      <c r="J994" s="4"/>
      <c r="K994"/>
      <c r="AG994" s="65" t="s">
        <v>1918</v>
      </c>
    </row>
    <row r="995" spans="1:33" hidden="1" x14ac:dyDescent="0.25">
      <c r="A995" s="105"/>
      <c r="B995" s="110" t="s">
        <v>2818</v>
      </c>
      <c r="C995"/>
      <c r="D995"/>
      <c r="E995"/>
      <c r="H995" s="65" t="s">
        <v>1859</v>
      </c>
      <c r="I995"/>
      <c r="J995" s="4"/>
      <c r="K995"/>
      <c r="AG995" s="65" t="s">
        <v>1918</v>
      </c>
    </row>
    <row r="996" spans="1:33" hidden="1" x14ac:dyDescent="0.25">
      <c r="A996" s="105"/>
      <c r="B996" s="110" t="s">
        <v>2223</v>
      </c>
      <c r="C996"/>
      <c r="D996"/>
      <c r="E996"/>
      <c r="H996" s="65" t="s">
        <v>1860</v>
      </c>
      <c r="I996"/>
      <c r="J996" s="4"/>
      <c r="K996"/>
      <c r="AG996" s="65" t="s">
        <v>1918</v>
      </c>
    </row>
    <row r="997" spans="1:33" hidden="1" x14ac:dyDescent="0.25">
      <c r="A997" s="105"/>
      <c r="B997" s="110" t="s">
        <v>2224</v>
      </c>
      <c r="C997"/>
      <c r="D997"/>
      <c r="E997"/>
      <c r="H997" s="68" t="s">
        <v>1373</v>
      </c>
      <c r="I997"/>
      <c r="J997" s="4"/>
      <c r="K997"/>
      <c r="AG997" s="65" t="s">
        <v>1918</v>
      </c>
    </row>
    <row r="998" spans="1:33" hidden="1" x14ac:dyDescent="0.25">
      <c r="A998" s="105"/>
      <c r="B998" s="110" t="s">
        <v>2225</v>
      </c>
      <c r="C998"/>
      <c r="D998"/>
      <c r="E998"/>
      <c r="H998" s="65" t="s">
        <v>560</v>
      </c>
      <c r="I998"/>
      <c r="J998" s="4"/>
      <c r="K998"/>
      <c r="AG998" s="65" t="s">
        <v>1918</v>
      </c>
    </row>
    <row r="999" spans="1:33" ht="31.5" hidden="1" x14ac:dyDescent="0.25">
      <c r="A999" s="105"/>
      <c r="B999" s="110" t="s">
        <v>2226</v>
      </c>
      <c r="C999"/>
      <c r="D999"/>
      <c r="E999"/>
      <c r="H999" s="65" t="s">
        <v>1861</v>
      </c>
      <c r="I999"/>
      <c r="J999" s="4"/>
      <c r="K999"/>
      <c r="AG999" s="65" t="s">
        <v>1918</v>
      </c>
    </row>
    <row r="1000" spans="1:33" ht="31.5" hidden="1" x14ac:dyDescent="0.25">
      <c r="A1000" s="105"/>
      <c r="B1000" s="110" t="s">
        <v>2227</v>
      </c>
      <c r="C1000"/>
      <c r="D1000"/>
      <c r="E1000"/>
      <c r="I1000"/>
      <c r="J1000" s="2" t="s">
        <v>1373</v>
      </c>
      <c r="K1000"/>
      <c r="AG1000" s="65" t="s">
        <v>1918</v>
      </c>
    </row>
    <row r="1001" spans="1:33" ht="31.5" hidden="1" x14ac:dyDescent="0.25">
      <c r="A1001" s="105"/>
      <c r="B1001" s="110" t="s">
        <v>2228</v>
      </c>
      <c r="C1001"/>
      <c r="D1001"/>
      <c r="E1001"/>
      <c r="H1001" s="65" t="s">
        <v>1862</v>
      </c>
      <c r="I1001"/>
      <c r="J1001" s="4"/>
      <c r="K1001"/>
      <c r="AG1001" s="65" t="s">
        <v>1918</v>
      </c>
    </row>
    <row r="1002" spans="1:33" ht="47.25" hidden="1" x14ac:dyDescent="0.25">
      <c r="A1002" s="105"/>
      <c r="B1002" s="110" t="s">
        <v>2229</v>
      </c>
      <c r="C1002"/>
      <c r="D1002"/>
      <c r="E1002"/>
      <c r="H1002" s="65" t="s">
        <v>852</v>
      </c>
      <c r="I1002" s="1" t="s">
        <v>852</v>
      </c>
      <c r="J1002" s="4"/>
      <c r="K1002" s="14" t="s">
        <v>852</v>
      </c>
      <c r="AG1002" s="65" t="s">
        <v>1918</v>
      </c>
    </row>
    <row r="1003" spans="1:33" hidden="1" x14ac:dyDescent="0.25">
      <c r="A1003" s="105"/>
      <c r="B1003" s="110" t="s">
        <v>2230</v>
      </c>
      <c r="C1003"/>
      <c r="D1003"/>
      <c r="E1003"/>
      <c r="I1003"/>
      <c r="J1003" s="2" t="s">
        <v>852</v>
      </c>
      <c r="K1003" s="1" t="s">
        <v>852</v>
      </c>
      <c r="AG1003" s="65" t="s">
        <v>1918</v>
      </c>
    </row>
    <row r="1004" spans="1:33" hidden="1" x14ac:dyDescent="0.25">
      <c r="A1004" s="105"/>
      <c r="B1004" s="110" t="s">
        <v>2231</v>
      </c>
      <c r="C1004"/>
      <c r="D1004"/>
      <c r="E1004"/>
      <c r="H1004" s="65" t="s">
        <v>1797</v>
      </c>
      <c r="I1004"/>
      <c r="J1004" s="115" t="s">
        <v>852</v>
      </c>
      <c r="K1004" s="14" t="s">
        <v>852</v>
      </c>
      <c r="AG1004" s="65" t="s">
        <v>1918</v>
      </c>
    </row>
    <row r="1005" spans="1:33" hidden="1" x14ac:dyDescent="0.25">
      <c r="A1005" s="105"/>
      <c r="B1005" s="110" t="s">
        <v>2212</v>
      </c>
      <c r="C1005"/>
      <c r="D1005"/>
      <c r="E1005"/>
      <c r="H1005" s="65" t="s">
        <v>98</v>
      </c>
      <c r="I1005"/>
      <c r="J1005" s="4"/>
      <c r="K1005" s="14" t="s">
        <v>1501</v>
      </c>
      <c r="AG1005" s="65" t="s">
        <v>1918</v>
      </c>
    </row>
    <row r="1006" spans="1:33" hidden="1" x14ac:dyDescent="0.25">
      <c r="A1006" s="105"/>
      <c r="B1006" s="110" t="s">
        <v>2213</v>
      </c>
      <c r="C1006"/>
      <c r="D1006"/>
      <c r="E1006"/>
      <c r="I1006"/>
      <c r="J1006" s="4"/>
      <c r="K1006" s="1" t="s">
        <v>852</v>
      </c>
      <c r="AG1006" s="65" t="s">
        <v>1918</v>
      </c>
    </row>
    <row r="1007" spans="1:33" hidden="1" x14ac:dyDescent="0.25">
      <c r="A1007" s="105"/>
      <c r="B1007" s="110" t="s">
        <v>2214</v>
      </c>
      <c r="C1007"/>
      <c r="D1007"/>
      <c r="E1007"/>
      <c r="I1007"/>
      <c r="J1007" s="4"/>
      <c r="K1007" s="14" t="s">
        <v>852</v>
      </c>
      <c r="AG1007" s="65" t="s">
        <v>1918</v>
      </c>
    </row>
    <row r="1008" spans="1:33" hidden="1" x14ac:dyDescent="0.25">
      <c r="A1008" s="105"/>
      <c r="B1008" s="110" t="s">
        <v>2619</v>
      </c>
      <c r="C1008"/>
      <c r="D1008"/>
      <c r="E1008"/>
      <c r="I1008"/>
      <c r="J1008" s="4"/>
      <c r="K1008" s="1" t="s">
        <v>852</v>
      </c>
      <c r="AG1008" s="65" t="s">
        <v>1918</v>
      </c>
    </row>
    <row r="1009" spans="1:33" hidden="1" x14ac:dyDescent="0.25">
      <c r="A1009" s="105"/>
      <c r="B1009" s="110" t="s">
        <v>2620</v>
      </c>
      <c r="C1009"/>
      <c r="D1009"/>
      <c r="E1009"/>
      <c r="F1009" s="80" t="s">
        <v>1266</v>
      </c>
      <c r="G1009" s="69"/>
      <c r="H1009" s="65" t="s">
        <v>633</v>
      </c>
      <c r="I1009"/>
      <c r="J1009" s="4"/>
      <c r="K1009" s="1" t="s">
        <v>852</v>
      </c>
      <c r="AG1009" s="65" t="s">
        <v>1918</v>
      </c>
    </row>
    <row r="1010" spans="1:33" hidden="1" x14ac:dyDescent="0.25">
      <c r="A1010" s="105"/>
      <c r="B1010" s="110" t="s">
        <v>2621</v>
      </c>
      <c r="C1010"/>
      <c r="D1010"/>
      <c r="E1010"/>
      <c r="H1010" s="68" t="s">
        <v>1373</v>
      </c>
      <c r="I1010"/>
      <c r="J1010" s="4"/>
      <c r="K1010"/>
      <c r="AG1010" s="65" t="s">
        <v>1918</v>
      </c>
    </row>
    <row r="1011" spans="1:33" hidden="1" x14ac:dyDescent="0.25">
      <c r="A1011" s="112"/>
      <c r="B1011" s="110" t="s">
        <v>2622</v>
      </c>
      <c r="C1011"/>
      <c r="D1011"/>
      <c r="E1011"/>
      <c r="F1011" s="116">
        <v>1.153E-2</v>
      </c>
      <c r="G1011" s="69" t="s">
        <v>761</v>
      </c>
      <c r="H1011" s="65" t="s">
        <v>605</v>
      </c>
      <c r="I1011" s="8">
        <f>C88</f>
        <v>65420</v>
      </c>
      <c r="J1011" s="2" t="s">
        <v>761</v>
      </c>
      <c r="K1011" s="8">
        <f t="shared" ref="K1011:K1020" si="54">(F1011*I1011)</f>
        <v>754.29</v>
      </c>
      <c r="AG1011" s="65" t="s">
        <v>1918</v>
      </c>
    </row>
    <row r="1012" spans="1:33" hidden="1" x14ac:dyDescent="0.25">
      <c r="A1012" s="112"/>
      <c r="B1012" s="110" t="s">
        <v>2623</v>
      </c>
      <c r="C1012"/>
      <c r="D1012"/>
      <c r="E1012"/>
      <c r="F1012" s="116">
        <v>1.35E-2</v>
      </c>
      <c r="G1012" s="69" t="s">
        <v>761</v>
      </c>
      <c r="H1012" s="65" t="s">
        <v>606</v>
      </c>
      <c r="I1012" s="8">
        <f>C89</f>
        <v>57165</v>
      </c>
      <c r="J1012" s="2" t="s">
        <v>761</v>
      </c>
      <c r="K1012" s="8">
        <f t="shared" si="54"/>
        <v>771.73</v>
      </c>
      <c r="AG1012" s="65" t="s">
        <v>1918</v>
      </c>
    </row>
    <row r="1013" spans="1:33" hidden="1" x14ac:dyDescent="0.25">
      <c r="A1013" s="112"/>
      <c r="B1013" s="110" t="s">
        <v>2624</v>
      </c>
      <c r="C1013"/>
      <c r="D1013"/>
      <c r="E1013"/>
      <c r="F1013" s="116">
        <v>1.016</v>
      </c>
      <c r="G1013" s="69" t="s">
        <v>528</v>
      </c>
      <c r="H1013" s="65" t="s">
        <v>1777</v>
      </c>
      <c r="I1013" s="8">
        <f>C753</f>
        <v>381.37</v>
      </c>
      <c r="J1013" s="2" t="s">
        <v>528</v>
      </c>
      <c r="K1013" s="8">
        <f t="shared" si="54"/>
        <v>387.47</v>
      </c>
      <c r="AG1013" s="65" t="s">
        <v>1918</v>
      </c>
    </row>
    <row r="1014" spans="1:33" hidden="1" x14ac:dyDescent="0.25">
      <c r="A1014" s="112"/>
      <c r="B1014" s="110" t="s">
        <v>2625</v>
      </c>
      <c r="C1014"/>
      <c r="D1014"/>
      <c r="E1014"/>
      <c r="F1014" s="116">
        <v>1.64</v>
      </c>
      <c r="G1014" s="69" t="s">
        <v>528</v>
      </c>
      <c r="H1014" s="65" t="s">
        <v>1778</v>
      </c>
      <c r="I1014" s="8">
        <f>D30</f>
        <v>287</v>
      </c>
      <c r="J1014" s="2" t="s">
        <v>528</v>
      </c>
      <c r="K1014" s="8">
        <f t="shared" si="54"/>
        <v>470.68</v>
      </c>
      <c r="AG1014" s="65" t="s">
        <v>1918</v>
      </c>
    </row>
    <row r="1015" spans="1:33" hidden="1" x14ac:dyDescent="0.25">
      <c r="A1015" s="112"/>
      <c r="B1015" s="110" t="s">
        <v>2242</v>
      </c>
      <c r="C1015"/>
      <c r="D1015"/>
      <c r="E1015"/>
      <c r="F1015" s="70">
        <v>2</v>
      </c>
      <c r="G1015" s="69" t="s">
        <v>760</v>
      </c>
      <c r="H1015" s="65" t="s">
        <v>1779</v>
      </c>
      <c r="I1015" s="8">
        <f>C283</f>
        <v>30</v>
      </c>
      <c r="J1015" s="2" t="s">
        <v>760</v>
      </c>
      <c r="K1015" s="8">
        <f t="shared" si="54"/>
        <v>60</v>
      </c>
      <c r="AG1015" s="65" t="s">
        <v>1918</v>
      </c>
    </row>
    <row r="1016" spans="1:33" hidden="1" x14ac:dyDescent="0.25">
      <c r="A1016" s="112"/>
      <c r="B1016" s="110" t="s">
        <v>2243</v>
      </c>
      <c r="C1016"/>
      <c r="D1016"/>
      <c r="E1016"/>
      <c r="F1016" s="70">
        <v>3</v>
      </c>
      <c r="G1016" s="69" t="s">
        <v>760</v>
      </c>
      <c r="H1016" s="65" t="s">
        <v>1309</v>
      </c>
      <c r="I1016" s="8">
        <f>C278</f>
        <v>45</v>
      </c>
      <c r="J1016" s="2" t="s">
        <v>760</v>
      </c>
      <c r="K1016" s="8">
        <f t="shared" si="54"/>
        <v>135</v>
      </c>
      <c r="AG1016" s="65" t="s">
        <v>1918</v>
      </c>
    </row>
    <row r="1017" spans="1:33" hidden="1" x14ac:dyDescent="0.25">
      <c r="A1017" s="112"/>
      <c r="B1017" s="110" t="s">
        <v>2244</v>
      </c>
      <c r="C1017"/>
      <c r="D1017"/>
      <c r="E1017"/>
      <c r="F1017" s="70">
        <v>1</v>
      </c>
      <c r="G1017" s="69" t="s">
        <v>760</v>
      </c>
      <c r="H1017" s="65" t="s">
        <v>1684</v>
      </c>
      <c r="I1017" s="8">
        <f>C285</f>
        <v>95</v>
      </c>
      <c r="J1017" s="2" t="s">
        <v>760</v>
      </c>
      <c r="K1017" s="8">
        <f t="shared" si="54"/>
        <v>95</v>
      </c>
      <c r="AG1017" s="65" t="s">
        <v>1918</v>
      </c>
    </row>
    <row r="1018" spans="1:33" hidden="1" x14ac:dyDescent="0.25">
      <c r="A1018" s="112"/>
      <c r="B1018" s="110" t="s">
        <v>2245</v>
      </c>
      <c r="C1018"/>
      <c r="D1018"/>
      <c r="E1018"/>
      <c r="F1018" s="70">
        <v>1</v>
      </c>
      <c r="G1018" s="69" t="s">
        <v>760</v>
      </c>
      <c r="H1018" s="65" t="s">
        <v>1685</v>
      </c>
      <c r="I1018" s="8">
        <f>C287</f>
        <v>8</v>
      </c>
      <c r="J1018" s="2" t="s">
        <v>760</v>
      </c>
      <c r="K1018" s="8">
        <f t="shared" si="54"/>
        <v>8</v>
      </c>
      <c r="AG1018" s="65" t="s">
        <v>1918</v>
      </c>
    </row>
    <row r="1019" spans="1:33" hidden="1" x14ac:dyDescent="0.25">
      <c r="A1019" s="112"/>
      <c r="B1019" s="110" t="s">
        <v>2424</v>
      </c>
      <c r="C1019"/>
      <c r="D1019"/>
      <c r="E1019"/>
      <c r="F1019" s="70">
        <v>1</v>
      </c>
      <c r="G1019" s="69" t="s">
        <v>760</v>
      </c>
      <c r="H1019" s="65" t="s">
        <v>1686</v>
      </c>
      <c r="I1019" s="8">
        <f>C576</f>
        <v>30</v>
      </c>
      <c r="J1019" s="2" t="s">
        <v>760</v>
      </c>
      <c r="K1019" s="8">
        <f t="shared" si="54"/>
        <v>30</v>
      </c>
      <c r="AG1019" s="65" t="s">
        <v>1918</v>
      </c>
    </row>
    <row r="1020" spans="1:33" hidden="1" x14ac:dyDescent="0.25">
      <c r="A1020" s="112"/>
      <c r="B1020" s="110" t="s">
        <v>2425</v>
      </c>
      <c r="C1020"/>
      <c r="D1020"/>
      <c r="E1020"/>
      <c r="F1020" s="70">
        <v>1</v>
      </c>
      <c r="G1020" s="69" t="s">
        <v>760</v>
      </c>
      <c r="H1020" s="65" t="s">
        <v>1687</v>
      </c>
      <c r="I1020" s="8">
        <f>D576</f>
        <v>25</v>
      </c>
      <c r="J1020" s="2" t="s">
        <v>760</v>
      </c>
      <c r="K1020" s="8">
        <f t="shared" si="54"/>
        <v>25</v>
      </c>
      <c r="AG1020" s="65" t="s">
        <v>1918</v>
      </c>
    </row>
    <row r="1021" spans="1:33" hidden="1" x14ac:dyDescent="0.25">
      <c r="A1021" s="112"/>
      <c r="B1021" s="110" t="s">
        <v>2426</v>
      </c>
      <c r="C1021"/>
      <c r="D1021"/>
      <c r="E1021"/>
      <c r="I1021"/>
      <c r="J1021" s="4"/>
      <c r="K1021" s="5" t="s">
        <v>1373</v>
      </c>
      <c r="AG1021" s="65" t="s">
        <v>1918</v>
      </c>
    </row>
    <row r="1022" spans="1:33" hidden="1" x14ac:dyDescent="0.25">
      <c r="A1022" s="112"/>
      <c r="B1022" s="110" t="s">
        <v>2427</v>
      </c>
      <c r="C1022"/>
      <c r="D1022"/>
      <c r="E1022"/>
      <c r="H1022" s="80" t="s">
        <v>1310</v>
      </c>
      <c r="I1022"/>
      <c r="J1022" s="4"/>
      <c r="K1022" s="8">
        <f>SUM(K1011:K1020)</f>
        <v>2737.17</v>
      </c>
      <c r="AG1022" s="65" t="s">
        <v>1918</v>
      </c>
    </row>
    <row r="1023" spans="1:33" ht="31.5" hidden="1" x14ac:dyDescent="0.25">
      <c r="A1023" s="112"/>
      <c r="B1023" s="110" t="s">
        <v>2428</v>
      </c>
      <c r="C1023"/>
      <c r="D1023"/>
      <c r="E1023"/>
      <c r="G1023" s="69" t="s">
        <v>852</v>
      </c>
      <c r="I1023"/>
      <c r="J1023" s="4"/>
      <c r="K1023" s="5" t="s">
        <v>1373</v>
      </c>
      <c r="AG1023" s="65" t="s">
        <v>1918</v>
      </c>
    </row>
    <row r="1024" spans="1:33" hidden="1" x14ac:dyDescent="0.25">
      <c r="A1024" s="112"/>
      <c r="B1024" s="110" t="s">
        <v>2429</v>
      </c>
      <c r="C1024"/>
      <c r="D1024"/>
      <c r="E1024"/>
      <c r="H1024" s="80" t="s">
        <v>476</v>
      </c>
      <c r="I1024"/>
      <c r="J1024" s="4"/>
      <c r="K1024" s="8">
        <f>K1022/F1014</f>
        <v>1669.01</v>
      </c>
      <c r="AG1024" s="65" t="s">
        <v>1918</v>
      </c>
    </row>
    <row r="1025" spans="1:33" hidden="1" x14ac:dyDescent="0.25">
      <c r="A1025" s="112"/>
      <c r="B1025" s="110" t="s">
        <v>2998</v>
      </c>
      <c r="C1025"/>
      <c r="D1025"/>
      <c r="E1025"/>
      <c r="I1025"/>
      <c r="J1025" s="4"/>
      <c r="K1025" s="5" t="s">
        <v>1747</v>
      </c>
      <c r="AG1025" s="65" t="s">
        <v>1918</v>
      </c>
    </row>
    <row r="1026" spans="1:33" hidden="1" x14ac:dyDescent="0.25">
      <c r="A1026" s="112"/>
      <c r="B1026" s="110" t="s">
        <v>2999</v>
      </c>
      <c r="C1026"/>
      <c r="D1026"/>
      <c r="E1026"/>
      <c r="F1026" s="80" t="s">
        <v>1360</v>
      </c>
      <c r="H1026" s="65" t="s">
        <v>1148</v>
      </c>
      <c r="I1026"/>
      <c r="J1026" s="4"/>
      <c r="K1026"/>
    </row>
    <row r="1027" spans="1:33" hidden="1" x14ac:dyDescent="0.25">
      <c r="A1027" s="112"/>
      <c r="B1027" s="110" t="s">
        <v>3000</v>
      </c>
      <c r="C1027"/>
      <c r="D1027"/>
      <c r="E1027"/>
      <c r="H1027" s="65" t="s">
        <v>1149</v>
      </c>
      <c r="I1027"/>
      <c r="J1027" s="4"/>
      <c r="K1027"/>
    </row>
    <row r="1028" spans="1:33" hidden="1" x14ac:dyDescent="0.25">
      <c r="A1028" s="112"/>
      <c r="B1028" s="110" t="s">
        <v>3001</v>
      </c>
      <c r="C1028"/>
      <c r="D1028"/>
      <c r="E1028"/>
      <c r="H1028" s="68" t="s">
        <v>1373</v>
      </c>
      <c r="I1028"/>
      <c r="J1028" s="4"/>
      <c r="K1028"/>
    </row>
    <row r="1029" spans="1:33" hidden="1" x14ac:dyDescent="0.25">
      <c r="A1029" s="112"/>
      <c r="B1029" s="110" t="s">
        <v>3002</v>
      </c>
      <c r="C1029"/>
      <c r="D1029"/>
      <c r="E1029"/>
      <c r="F1029" s="116">
        <v>6.6499999999999997E-3</v>
      </c>
      <c r="G1029" s="69" t="s">
        <v>1150</v>
      </c>
      <c r="H1029" s="65" t="s">
        <v>1151</v>
      </c>
      <c r="I1029" s="8">
        <f>C89</f>
        <v>57165</v>
      </c>
      <c r="J1029" s="2" t="s">
        <v>761</v>
      </c>
      <c r="K1029" s="8">
        <f t="shared" ref="K1029:K1035" si="55">(F1029*I1029)</f>
        <v>380.15</v>
      </c>
    </row>
    <row r="1030" spans="1:33" hidden="1" x14ac:dyDescent="0.25">
      <c r="A1030" s="112"/>
      <c r="B1030" s="110" t="s">
        <v>3004</v>
      </c>
      <c r="C1030"/>
      <c r="D1030"/>
      <c r="E1030"/>
      <c r="F1030" s="116">
        <v>0.32346000000000003</v>
      </c>
      <c r="G1030" s="69" t="s">
        <v>528</v>
      </c>
      <c r="H1030" s="65" t="s">
        <v>3005</v>
      </c>
      <c r="I1030" s="8">
        <f>C271</f>
        <v>160</v>
      </c>
      <c r="J1030" s="2" t="s">
        <v>761</v>
      </c>
      <c r="K1030" s="8">
        <f t="shared" si="55"/>
        <v>51.75</v>
      </c>
    </row>
    <row r="1031" spans="1:33" ht="31.5" hidden="1" x14ac:dyDescent="0.25">
      <c r="A1031" s="112"/>
      <c r="B1031" s="110" t="s">
        <v>3006</v>
      </c>
      <c r="C1031"/>
      <c r="D1031"/>
      <c r="E1031"/>
      <c r="F1031" s="116">
        <v>0.47660000000000002</v>
      </c>
      <c r="G1031" s="69" t="s">
        <v>528</v>
      </c>
      <c r="H1031" s="65" t="s">
        <v>1778</v>
      </c>
      <c r="I1031" s="8">
        <f>D31</f>
        <v>320</v>
      </c>
      <c r="J1031" s="2" t="s">
        <v>528</v>
      </c>
      <c r="K1031" s="8">
        <f t="shared" si="55"/>
        <v>152.51</v>
      </c>
    </row>
    <row r="1032" spans="1:33" ht="21.75" hidden="1" customHeight="1" x14ac:dyDescent="0.25">
      <c r="A1032" s="112"/>
      <c r="B1032" s="110" t="s">
        <v>3007</v>
      </c>
      <c r="C1032"/>
      <c r="D1032"/>
      <c r="E1032"/>
      <c r="F1032" s="70">
        <v>3</v>
      </c>
      <c r="G1032" s="69" t="s">
        <v>760</v>
      </c>
      <c r="H1032" s="65" t="s">
        <v>1152</v>
      </c>
      <c r="I1032" s="8">
        <f>C281</f>
        <v>25</v>
      </c>
      <c r="J1032" s="2" t="s">
        <v>760</v>
      </c>
      <c r="K1032" s="8">
        <f t="shared" si="55"/>
        <v>75</v>
      </c>
    </row>
    <row r="1033" spans="1:33" ht="20.25" hidden="1" customHeight="1" x14ac:dyDescent="0.25">
      <c r="A1033" s="110"/>
      <c r="B1033" s="110" t="s">
        <v>2579</v>
      </c>
      <c r="C1033"/>
      <c r="D1033"/>
      <c r="E1033"/>
      <c r="F1033" s="70">
        <v>2</v>
      </c>
      <c r="G1033" s="69" t="s">
        <v>760</v>
      </c>
      <c r="H1033" s="65" t="s">
        <v>1793</v>
      </c>
      <c r="I1033" s="8">
        <f>C284</f>
        <v>20</v>
      </c>
      <c r="J1033" s="2" t="s">
        <v>760</v>
      </c>
      <c r="K1033" s="8">
        <f t="shared" si="55"/>
        <v>40</v>
      </c>
    </row>
    <row r="1034" spans="1:33" ht="19.5" hidden="1" customHeight="1" x14ac:dyDescent="0.25">
      <c r="A1034" s="112"/>
      <c r="B1034" s="110" t="s">
        <v>2391</v>
      </c>
      <c r="C1034"/>
      <c r="D1034"/>
      <c r="E1034"/>
      <c r="F1034" s="70">
        <v>1</v>
      </c>
      <c r="G1034" s="69" t="s">
        <v>760</v>
      </c>
      <c r="H1034" s="65" t="s">
        <v>1794</v>
      </c>
      <c r="I1034" s="8">
        <f>C303</f>
        <v>8</v>
      </c>
      <c r="J1034" s="2" t="s">
        <v>760</v>
      </c>
      <c r="K1034" s="8">
        <f t="shared" si="55"/>
        <v>8</v>
      </c>
    </row>
    <row r="1035" spans="1:33" ht="18.75" hidden="1" customHeight="1" x14ac:dyDescent="0.25">
      <c r="A1035" s="112"/>
      <c r="B1035" s="110" t="s">
        <v>2392</v>
      </c>
      <c r="C1035"/>
      <c r="D1035"/>
      <c r="E1035"/>
      <c r="F1035" s="70">
        <v>1</v>
      </c>
      <c r="G1035" s="69" t="s">
        <v>760</v>
      </c>
      <c r="H1035" s="65" t="s">
        <v>1795</v>
      </c>
      <c r="I1035" s="8">
        <f>C291</f>
        <v>15.6</v>
      </c>
      <c r="J1035" s="2" t="s">
        <v>760</v>
      </c>
      <c r="K1035" s="8">
        <f t="shared" si="55"/>
        <v>15.6</v>
      </c>
    </row>
    <row r="1036" spans="1:33" ht="18" hidden="1" customHeight="1" x14ac:dyDescent="0.25">
      <c r="A1036" s="112"/>
      <c r="B1036" s="110" t="s">
        <v>2581</v>
      </c>
      <c r="C1036"/>
      <c r="D1036"/>
      <c r="E1036"/>
      <c r="I1036"/>
      <c r="J1036" s="4"/>
      <c r="K1036" s="5" t="s">
        <v>1373</v>
      </c>
    </row>
    <row r="1037" spans="1:33" ht="20.25" hidden="1" customHeight="1" x14ac:dyDescent="0.25">
      <c r="A1037" s="112"/>
      <c r="B1037" s="110" t="s">
        <v>2173</v>
      </c>
      <c r="C1037"/>
      <c r="D1037"/>
      <c r="E1037"/>
      <c r="H1037" s="80" t="s">
        <v>1796</v>
      </c>
      <c r="I1037"/>
      <c r="J1037" s="4"/>
      <c r="K1037" s="8">
        <f>SUM(K1025:K1035)</f>
        <v>723.01</v>
      </c>
    </row>
    <row r="1038" spans="1:33" ht="21.75" hidden="1" customHeight="1" x14ac:dyDescent="0.25">
      <c r="A1038" s="112"/>
      <c r="B1038" s="110" t="s">
        <v>2174</v>
      </c>
      <c r="C1038"/>
      <c r="D1038"/>
      <c r="E1038"/>
      <c r="I1038"/>
      <c r="J1038" s="4"/>
      <c r="K1038" s="5" t="s">
        <v>1373</v>
      </c>
    </row>
    <row r="1039" spans="1:33" ht="24" hidden="1" customHeight="1" x14ac:dyDescent="0.25">
      <c r="A1039" s="112"/>
      <c r="B1039" s="110" t="s">
        <v>2174</v>
      </c>
      <c r="C1039"/>
      <c r="D1039"/>
      <c r="E1039"/>
      <c r="H1039" s="80" t="s">
        <v>476</v>
      </c>
      <c r="I1039" s="1" t="s">
        <v>852</v>
      </c>
      <c r="J1039" s="4"/>
      <c r="K1039" s="8">
        <f>K1037/F1031</f>
        <v>1517.02</v>
      </c>
    </row>
    <row r="1040" spans="1:33" ht="31.5" hidden="1" x14ac:dyDescent="0.25">
      <c r="A1040" s="112"/>
      <c r="B1040" s="110" t="s">
        <v>2175</v>
      </c>
      <c r="C1040"/>
      <c r="D1040"/>
      <c r="E1040"/>
      <c r="I1040"/>
      <c r="J1040" s="4"/>
      <c r="K1040" s="5" t="s">
        <v>1747</v>
      </c>
    </row>
    <row r="1041" spans="1:11" ht="31.5" hidden="1" x14ac:dyDescent="0.25">
      <c r="A1041" s="112"/>
      <c r="B1041" s="110" t="s">
        <v>2176</v>
      </c>
      <c r="C1041"/>
      <c r="D1041"/>
      <c r="E1041"/>
      <c r="F1041" s="80" t="s">
        <v>1399</v>
      </c>
      <c r="G1041" s="69" t="s">
        <v>1910</v>
      </c>
      <c r="H1041" s="65" t="s">
        <v>1148</v>
      </c>
      <c r="I1041"/>
      <c r="J1041" s="4"/>
      <c r="K1041"/>
    </row>
    <row r="1042" spans="1:11" hidden="1" x14ac:dyDescent="0.25">
      <c r="A1042" s="112"/>
      <c r="H1042" s="65" t="s">
        <v>622</v>
      </c>
      <c r="I1042"/>
      <c r="J1042" s="4"/>
      <c r="K1042"/>
    </row>
    <row r="1043" spans="1:11" hidden="1" x14ac:dyDescent="0.25">
      <c r="A1043" s="112"/>
      <c r="H1043" s="68" t="s">
        <v>1373</v>
      </c>
      <c r="I1043"/>
      <c r="J1043" s="4"/>
      <c r="K1043"/>
    </row>
    <row r="1044" spans="1:11" hidden="1" x14ac:dyDescent="0.25">
      <c r="A1044" s="112"/>
      <c r="F1044" s="116">
        <v>5.4000000000000003E-3</v>
      </c>
      <c r="G1044" s="69" t="s">
        <v>1150</v>
      </c>
      <c r="H1044" s="65" t="s">
        <v>1151</v>
      </c>
      <c r="I1044" s="8">
        <f>C89</f>
        <v>57165</v>
      </c>
      <c r="J1044" s="2" t="s">
        <v>761</v>
      </c>
      <c r="K1044" s="8">
        <f t="shared" ref="K1044:K1050" si="56">(F1044*I1044)</f>
        <v>308.69</v>
      </c>
    </row>
    <row r="1045" spans="1:11" hidden="1" x14ac:dyDescent="0.25">
      <c r="A1045" s="112"/>
      <c r="F1045" s="116">
        <v>0.23871000000000001</v>
      </c>
      <c r="G1045" s="69" t="s">
        <v>528</v>
      </c>
      <c r="H1045" s="65" t="s">
        <v>3005</v>
      </c>
      <c r="I1045" s="8">
        <f>C271</f>
        <v>160</v>
      </c>
      <c r="J1045" s="2" t="s">
        <v>761</v>
      </c>
      <c r="K1045" s="8">
        <f t="shared" si="56"/>
        <v>38.19</v>
      </c>
    </row>
    <row r="1046" spans="1:11" hidden="1" x14ac:dyDescent="0.25">
      <c r="A1046" s="112"/>
      <c r="F1046" s="116">
        <v>0.36199999999999999</v>
      </c>
      <c r="G1046" s="69" t="s">
        <v>528</v>
      </c>
      <c r="H1046" s="65" t="s">
        <v>1778</v>
      </c>
      <c r="I1046" s="8">
        <f>D31</f>
        <v>320</v>
      </c>
      <c r="J1046" s="2" t="s">
        <v>528</v>
      </c>
      <c r="K1046" s="8">
        <f t="shared" si="56"/>
        <v>115.84</v>
      </c>
    </row>
    <row r="1047" spans="1:11" hidden="1" x14ac:dyDescent="0.25">
      <c r="A1047" s="112"/>
      <c r="F1047" s="70">
        <v>3</v>
      </c>
      <c r="G1047" s="69" t="s">
        <v>760</v>
      </c>
      <c r="H1047" s="65" t="s">
        <v>1152</v>
      </c>
      <c r="I1047" s="8">
        <f>C281</f>
        <v>25</v>
      </c>
      <c r="J1047" s="2" t="s">
        <v>760</v>
      </c>
      <c r="K1047" s="8">
        <f t="shared" si="56"/>
        <v>75</v>
      </c>
    </row>
    <row r="1048" spans="1:11" hidden="1" x14ac:dyDescent="0.25">
      <c r="A1048" s="112"/>
      <c r="F1048" s="70">
        <v>2</v>
      </c>
      <c r="G1048" s="69" t="s">
        <v>760</v>
      </c>
      <c r="H1048" s="65" t="s">
        <v>1793</v>
      </c>
      <c r="I1048" s="8">
        <f>C284</f>
        <v>20</v>
      </c>
      <c r="J1048" s="2" t="s">
        <v>760</v>
      </c>
      <c r="K1048" s="8">
        <f t="shared" si="56"/>
        <v>40</v>
      </c>
    </row>
    <row r="1049" spans="1:11" hidden="1" x14ac:dyDescent="0.25">
      <c r="A1049" s="112"/>
      <c r="F1049" s="70">
        <v>1</v>
      </c>
      <c r="G1049" s="69" t="s">
        <v>760</v>
      </c>
      <c r="H1049" s="65" t="s">
        <v>1794</v>
      </c>
      <c r="I1049" s="8">
        <f>C303</f>
        <v>8</v>
      </c>
      <c r="J1049" s="2" t="s">
        <v>760</v>
      </c>
      <c r="K1049" s="8">
        <f t="shared" si="56"/>
        <v>8</v>
      </c>
    </row>
    <row r="1050" spans="1:11" hidden="1" x14ac:dyDescent="0.25">
      <c r="A1050" s="112"/>
      <c r="F1050" s="70">
        <v>1</v>
      </c>
      <c r="G1050" s="69" t="s">
        <v>760</v>
      </c>
      <c r="H1050" s="65" t="s">
        <v>1795</v>
      </c>
      <c r="I1050" s="8">
        <f>C291</f>
        <v>15.6</v>
      </c>
      <c r="J1050" s="2" t="s">
        <v>760</v>
      </c>
      <c r="K1050" s="8">
        <f t="shared" si="56"/>
        <v>15.6</v>
      </c>
    </row>
    <row r="1051" spans="1:11" hidden="1" x14ac:dyDescent="0.25">
      <c r="A1051" s="112"/>
      <c r="I1051"/>
      <c r="J1051" s="4"/>
      <c r="K1051" s="5" t="s">
        <v>1373</v>
      </c>
    </row>
    <row r="1052" spans="1:11" hidden="1" x14ac:dyDescent="0.25">
      <c r="A1052" s="112"/>
      <c r="H1052" s="80" t="s">
        <v>780</v>
      </c>
      <c r="I1052"/>
      <c r="J1052" s="4"/>
      <c r="K1052" s="8">
        <f>SUM(K1040:K1050)</f>
        <v>601.32000000000005</v>
      </c>
    </row>
    <row r="1053" spans="1:11" hidden="1" x14ac:dyDescent="0.25">
      <c r="A1053" s="112"/>
      <c r="I1053"/>
      <c r="J1053" s="4"/>
      <c r="K1053" s="5" t="s">
        <v>1373</v>
      </c>
    </row>
    <row r="1054" spans="1:11" hidden="1" x14ac:dyDescent="0.25">
      <c r="A1054" s="112"/>
      <c r="H1054" s="80" t="s">
        <v>476</v>
      </c>
      <c r="I1054" s="1" t="s">
        <v>852</v>
      </c>
      <c r="J1054" s="4"/>
      <c r="K1054" s="8">
        <f>K1052/F1046</f>
        <v>1661.1</v>
      </c>
    </row>
    <row r="1055" spans="1:11" hidden="1" x14ac:dyDescent="0.25">
      <c r="A1055" s="112"/>
      <c r="I1055"/>
      <c r="J1055" s="4"/>
      <c r="K1055" s="5" t="s">
        <v>1747</v>
      </c>
    </row>
    <row r="1056" spans="1:11" hidden="1" x14ac:dyDescent="0.25">
      <c r="A1056" s="112"/>
      <c r="F1056" s="80" t="s">
        <v>1400</v>
      </c>
      <c r="G1056" s="69" t="s">
        <v>1910</v>
      </c>
      <c r="H1056" s="65" t="s">
        <v>781</v>
      </c>
      <c r="I1056"/>
      <c r="J1056" s="4"/>
      <c r="K1056"/>
    </row>
    <row r="1057" spans="1:11" hidden="1" x14ac:dyDescent="0.25">
      <c r="A1057" s="112"/>
      <c r="H1057" s="65" t="s">
        <v>1696</v>
      </c>
      <c r="I1057"/>
      <c r="J1057" s="4"/>
      <c r="K1057"/>
    </row>
    <row r="1058" spans="1:11" hidden="1" x14ac:dyDescent="0.25">
      <c r="A1058" s="112"/>
      <c r="H1058" s="68" t="s">
        <v>1373</v>
      </c>
      <c r="I1058"/>
      <c r="J1058" s="4"/>
      <c r="K1058"/>
    </row>
    <row r="1059" spans="1:11" hidden="1" x14ac:dyDescent="0.25">
      <c r="A1059" s="112"/>
      <c r="F1059" s="116">
        <v>5.3E-3</v>
      </c>
      <c r="G1059" s="69" t="s">
        <v>1150</v>
      </c>
      <c r="H1059" s="65" t="s">
        <v>1151</v>
      </c>
      <c r="I1059" s="8">
        <f>C89</f>
        <v>57165</v>
      </c>
      <c r="J1059" s="2" t="s">
        <v>761</v>
      </c>
      <c r="K1059" s="8">
        <f t="shared" ref="K1059:K1064" si="57">(F1059*I1059)</f>
        <v>302.97000000000003</v>
      </c>
    </row>
    <row r="1060" spans="1:11" hidden="1" x14ac:dyDescent="0.25">
      <c r="A1060" s="112"/>
      <c r="F1060" s="116">
        <v>0.27450000000000002</v>
      </c>
      <c r="G1060" s="69" t="s">
        <v>528</v>
      </c>
      <c r="H1060" s="65" t="s">
        <v>3005</v>
      </c>
      <c r="I1060" s="8">
        <f>C271</f>
        <v>160</v>
      </c>
      <c r="J1060" s="2" t="s">
        <v>761</v>
      </c>
      <c r="K1060" s="8">
        <f t="shared" si="57"/>
        <v>43.92</v>
      </c>
    </row>
    <row r="1061" spans="1:11" hidden="1" x14ac:dyDescent="0.25">
      <c r="A1061" s="112"/>
      <c r="F1061" s="116">
        <v>0.4</v>
      </c>
      <c r="G1061" s="69" t="s">
        <v>528</v>
      </c>
      <c r="H1061" s="65" t="s">
        <v>1778</v>
      </c>
      <c r="I1061" s="8">
        <f>D32</f>
        <v>267</v>
      </c>
      <c r="J1061" s="2" t="s">
        <v>528</v>
      </c>
      <c r="K1061" s="8">
        <f t="shared" si="57"/>
        <v>106.8</v>
      </c>
    </row>
    <row r="1062" spans="1:11" hidden="1" x14ac:dyDescent="0.25">
      <c r="A1062" s="112"/>
      <c r="F1062" s="70">
        <v>2</v>
      </c>
      <c r="G1062" s="69" t="s">
        <v>1697</v>
      </c>
      <c r="H1062" s="65" t="s">
        <v>1698</v>
      </c>
      <c r="I1062" s="8">
        <f>C304</f>
        <v>8.5</v>
      </c>
      <c r="J1062" s="2" t="s">
        <v>1697</v>
      </c>
      <c r="K1062" s="8">
        <f t="shared" si="57"/>
        <v>17</v>
      </c>
    </row>
    <row r="1063" spans="1:11" hidden="1" x14ac:dyDescent="0.25">
      <c r="A1063" s="112"/>
      <c r="F1063" s="70">
        <v>1</v>
      </c>
      <c r="G1063" s="69" t="s">
        <v>760</v>
      </c>
      <c r="H1063" s="65" t="s">
        <v>1699</v>
      </c>
      <c r="I1063" s="8">
        <f>C292</f>
        <v>12.6</v>
      </c>
      <c r="J1063" s="2" t="s">
        <v>760</v>
      </c>
      <c r="K1063" s="8">
        <f t="shared" si="57"/>
        <v>12.6</v>
      </c>
    </row>
    <row r="1064" spans="1:11" hidden="1" x14ac:dyDescent="0.25">
      <c r="A1064" s="112"/>
      <c r="F1064" s="70">
        <v>1</v>
      </c>
      <c r="G1064" s="69" t="s">
        <v>760</v>
      </c>
      <c r="H1064" s="65" t="s">
        <v>1700</v>
      </c>
      <c r="I1064" s="8">
        <f>C290</f>
        <v>20.6</v>
      </c>
      <c r="J1064" s="2" t="s">
        <v>760</v>
      </c>
      <c r="K1064" s="8">
        <f t="shared" si="57"/>
        <v>20.6</v>
      </c>
    </row>
    <row r="1065" spans="1:11" hidden="1" x14ac:dyDescent="0.25">
      <c r="A1065" s="112"/>
      <c r="I1065"/>
      <c r="J1065" s="4"/>
      <c r="K1065" s="5" t="s">
        <v>1373</v>
      </c>
    </row>
    <row r="1066" spans="1:11" hidden="1" x14ac:dyDescent="0.25">
      <c r="A1066" s="112"/>
      <c r="H1066" s="80" t="s">
        <v>780</v>
      </c>
      <c r="I1066"/>
      <c r="J1066" s="4"/>
      <c r="K1066" s="8">
        <f>SUM(K1055:K1064)</f>
        <v>503.89</v>
      </c>
    </row>
    <row r="1067" spans="1:11" hidden="1" x14ac:dyDescent="0.25">
      <c r="A1067" s="112"/>
      <c r="I1067"/>
      <c r="J1067" s="4"/>
      <c r="K1067" s="5" t="s">
        <v>1373</v>
      </c>
    </row>
    <row r="1068" spans="1:11" hidden="1" x14ac:dyDescent="0.25">
      <c r="A1068" s="112"/>
      <c r="H1068" s="80" t="s">
        <v>476</v>
      </c>
      <c r="I1068" s="1" t="s">
        <v>852</v>
      </c>
      <c r="J1068" s="4"/>
      <c r="K1068" s="8">
        <f>K1066/F1061</f>
        <v>1259.73</v>
      </c>
    </row>
    <row r="1069" spans="1:11" hidden="1" x14ac:dyDescent="0.25">
      <c r="A1069" s="112"/>
      <c r="F1069" s="65" t="s">
        <v>852</v>
      </c>
      <c r="I1069"/>
      <c r="J1069" s="4"/>
      <c r="K1069"/>
    </row>
    <row r="1070" spans="1:11" hidden="1" x14ac:dyDescent="0.25">
      <c r="A1070" s="112"/>
      <c r="I1070"/>
      <c r="J1070" s="4"/>
      <c r="K1070" s="5" t="s">
        <v>1747</v>
      </c>
    </row>
    <row r="1071" spans="1:11" hidden="1" x14ac:dyDescent="0.25">
      <c r="A1071" s="112"/>
      <c r="F1071" s="90">
        <v>22.3</v>
      </c>
      <c r="H1071" s="65" t="s">
        <v>1701</v>
      </c>
      <c r="I1071"/>
      <c r="J1071" s="4"/>
      <c r="K1071"/>
    </row>
    <row r="1072" spans="1:11" hidden="1" x14ac:dyDescent="0.25">
      <c r="A1072" s="112"/>
      <c r="H1072" s="68" t="s">
        <v>1373</v>
      </c>
      <c r="I1072" s="5" t="s">
        <v>1373</v>
      </c>
      <c r="J1072" s="2" t="s">
        <v>1373</v>
      </c>
      <c r="K1072"/>
    </row>
    <row r="1073" spans="1:12" hidden="1" x14ac:dyDescent="0.25">
      <c r="A1073" s="112"/>
      <c r="I1073"/>
      <c r="J1073" s="4"/>
      <c r="K1073"/>
    </row>
    <row r="1074" spans="1:12" hidden="1" x14ac:dyDescent="0.25">
      <c r="A1074" s="112"/>
      <c r="H1074" s="65" t="s">
        <v>1702</v>
      </c>
      <c r="I1074"/>
      <c r="J1074" s="4"/>
      <c r="K1074"/>
    </row>
    <row r="1075" spans="1:12" hidden="1" x14ac:dyDescent="0.25">
      <c r="A1075" s="112"/>
      <c r="H1075" s="65" t="s">
        <v>1703</v>
      </c>
      <c r="I1075"/>
      <c r="J1075" s="4"/>
      <c r="K1075"/>
    </row>
    <row r="1076" spans="1:12" hidden="1" x14ac:dyDescent="0.25">
      <c r="A1076" s="112"/>
      <c r="H1076" s="65" t="s">
        <v>391</v>
      </c>
      <c r="I1076"/>
      <c r="J1076" s="4"/>
      <c r="K1076"/>
    </row>
    <row r="1077" spans="1:12" hidden="1" x14ac:dyDescent="0.25">
      <c r="A1077" s="112"/>
      <c r="H1077" s="65" t="s">
        <v>392</v>
      </c>
      <c r="I1077"/>
      <c r="J1077" s="4"/>
      <c r="K1077"/>
    </row>
    <row r="1078" spans="1:12" hidden="1" x14ac:dyDescent="0.25">
      <c r="A1078" s="112"/>
      <c r="H1078" s="65" t="s">
        <v>393</v>
      </c>
      <c r="I1078"/>
      <c r="J1078" s="4"/>
      <c r="K1078"/>
      <c r="L1078" s="65" t="s">
        <v>852</v>
      </c>
    </row>
    <row r="1079" spans="1:12" hidden="1" x14ac:dyDescent="0.25">
      <c r="A1079" s="112"/>
      <c r="I1079"/>
      <c r="J1079" s="2" t="s">
        <v>852</v>
      </c>
      <c r="K1079" s="11">
        <v>3.32E-2</v>
      </c>
    </row>
    <row r="1080" spans="1:12" hidden="1" x14ac:dyDescent="0.25">
      <c r="A1080" s="112"/>
      <c r="H1080" s="65" t="s">
        <v>1834</v>
      </c>
      <c r="I1080"/>
      <c r="J1080" s="115" t="s">
        <v>852</v>
      </c>
      <c r="K1080" s="14" t="s">
        <v>852</v>
      </c>
    </row>
    <row r="1081" spans="1:12" hidden="1" x14ac:dyDescent="0.25">
      <c r="A1081" s="112"/>
      <c r="H1081" s="65" t="s">
        <v>1577</v>
      </c>
      <c r="I1081"/>
      <c r="J1081" s="4"/>
      <c r="K1081" s="14" t="s">
        <v>852</v>
      </c>
    </row>
    <row r="1082" spans="1:12" hidden="1" x14ac:dyDescent="0.25">
      <c r="A1082" s="112"/>
      <c r="I1082"/>
      <c r="J1082" s="4"/>
      <c r="K1082"/>
    </row>
    <row r="1083" spans="1:12" hidden="1" x14ac:dyDescent="0.25">
      <c r="A1083" s="112"/>
      <c r="F1083" s="116">
        <v>1.18E-2</v>
      </c>
      <c r="G1083" s="69" t="s">
        <v>761</v>
      </c>
      <c r="H1083" s="65" t="s">
        <v>605</v>
      </c>
      <c r="I1083" s="8">
        <f>C88</f>
        <v>65420</v>
      </c>
      <c r="J1083" s="2" t="s">
        <v>761</v>
      </c>
      <c r="K1083" s="8">
        <f t="shared" ref="K1083:K1092" si="58">(F1083*I1083)</f>
        <v>771.96</v>
      </c>
    </row>
    <row r="1084" spans="1:12" hidden="1" x14ac:dyDescent="0.25">
      <c r="A1084" s="112"/>
      <c r="F1084" s="116">
        <v>3.32E-2</v>
      </c>
      <c r="G1084" s="69" t="s">
        <v>761</v>
      </c>
      <c r="H1084" s="65" t="s">
        <v>606</v>
      </c>
      <c r="I1084" s="8">
        <f>C89</f>
        <v>57165</v>
      </c>
      <c r="J1084" s="2" t="s">
        <v>761</v>
      </c>
      <c r="K1084" s="8">
        <f t="shared" si="58"/>
        <v>1897.88</v>
      </c>
    </row>
    <row r="1085" spans="1:12" hidden="1" x14ac:dyDescent="0.25">
      <c r="A1085" s="112"/>
      <c r="F1085" s="116">
        <v>1.8550000000000001E-2</v>
      </c>
      <c r="G1085" s="69" t="s">
        <v>761</v>
      </c>
      <c r="H1085" s="65" t="s">
        <v>777</v>
      </c>
      <c r="I1085" s="8">
        <f>C30</f>
        <v>3035</v>
      </c>
      <c r="J1085" s="2" t="s">
        <v>761</v>
      </c>
      <c r="K1085" s="8">
        <f t="shared" si="58"/>
        <v>56.3</v>
      </c>
    </row>
    <row r="1086" spans="1:12" hidden="1" x14ac:dyDescent="0.25">
      <c r="A1086" s="112"/>
      <c r="F1086" s="116">
        <v>1.46</v>
      </c>
      <c r="G1086" s="69" t="s">
        <v>528</v>
      </c>
      <c r="H1086" s="65" t="s">
        <v>778</v>
      </c>
      <c r="I1086" s="8">
        <v>385.89</v>
      </c>
      <c r="J1086" s="2" t="s">
        <v>528</v>
      </c>
      <c r="K1086" s="8">
        <f t="shared" si="58"/>
        <v>563.4</v>
      </c>
    </row>
    <row r="1087" spans="1:12" hidden="1" x14ac:dyDescent="0.25">
      <c r="A1087" s="112"/>
      <c r="F1087" s="116">
        <v>2.0499999999999998</v>
      </c>
      <c r="G1087" s="69" t="s">
        <v>528</v>
      </c>
      <c r="H1087" s="65" t="s">
        <v>1298</v>
      </c>
      <c r="I1087" s="8">
        <f>D30</f>
        <v>287</v>
      </c>
      <c r="J1087" s="2" t="s">
        <v>528</v>
      </c>
      <c r="K1087" s="8">
        <f t="shared" si="58"/>
        <v>588.35</v>
      </c>
    </row>
    <row r="1088" spans="1:12" hidden="1" x14ac:dyDescent="0.25">
      <c r="A1088" s="112"/>
      <c r="F1088" s="70">
        <v>2</v>
      </c>
      <c r="G1088" s="69" t="s">
        <v>760</v>
      </c>
      <c r="H1088" s="65" t="s">
        <v>1299</v>
      </c>
      <c r="I1088" s="8">
        <v>7.5</v>
      </c>
      <c r="J1088" s="2" t="s">
        <v>760</v>
      </c>
      <c r="K1088" s="8">
        <f t="shared" si="58"/>
        <v>15</v>
      </c>
    </row>
    <row r="1089" spans="1:11" hidden="1" x14ac:dyDescent="0.25">
      <c r="A1089" s="112"/>
      <c r="F1089" s="70">
        <v>6</v>
      </c>
      <c r="G1089" s="69" t="s">
        <v>760</v>
      </c>
      <c r="H1089" s="65" t="s">
        <v>1152</v>
      </c>
      <c r="I1089" s="8">
        <f>C281</f>
        <v>25</v>
      </c>
      <c r="J1089" s="2" t="s">
        <v>760</v>
      </c>
      <c r="K1089" s="8">
        <f t="shared" si="58"/>
        <v>150</v>
      </c>
    </row>
    <row r="1090" spans="1:11" hidden="1" x14ac:dyDescent="0.25">
      <c r="A1090" s="112"/>
      <c r="F1090" s="70">
        <v>2</v>
      </c>
      <c r="G1090" s="69" t="s">
        <v>760</v>
      </c>
      <c r="H1090" s="65" t="s">
        <v>2075</v>
      </c>
      <c r="I1090" s="8">
        <v>50</v>
      </c>
      <c r="J1090" s="2" t="s">
        <v>760</v>
      </c>
      <c r="K1090" s="8">
        <f t="shared" si="58"/>
        <v>100</v>
      </c>
    </row>
    <row r="1091" spans="1:11" hidden="1" x14ac:dyDescent="0.25">
      <c r="A1091" s="112"/>
      <c r="F1091" s="70">
        <v>1</v>
      </c>
      <c r="G1091" s="69" t="s">
        <v>760</v>
      </c>
      <c r="H1091" s="65" t="s">
        <v>1217</v>
      </c>
      <c r="I1091" s="8">
        <v>50</v>
      </c>
      <c r="J1091" s="2" t="s">
        <v>760</v>
      </c>
      <c r="K1091" s="8">
        <f t="shared" si="58"/>
        <v>50</v>
      </c>
    </row>
    <row r="1092" spans="1:11" hidden="1" x14ac:dyDescent="0.25">
      <c r="A1092" s="112"/>
      <c r="F1092" s="70">
        <v>2.52</v>
      </c>
      <c r="G1092" s="69" t="s">
        <v>528</v>
      </c>
      <c r="H1092" s="65" t="s">
        <v>1487</v>
      </c>
      <c r="I1092" s="8">
        <f>K1122</f>
        <v>51.25</v>
      </c>
      <c r="J1092" s="2" t="s">
        <v>528</v>
      </c>
      <c r="K1092" s="8">
        <f t="shared" si="58"/>
        <v>129.15</v>
      </c>
    </row>
    <row r="1093" spans="1:11" hidden="1" x14ac:dyDescent="0.25">
      <c r="A1093" s="112"/>
      <c r="H1093" s="65" t="s">
        <v>1215</v>
      </c>
      <c r="I1093" s="2" t="s">
        <v>388</v>
      </c>
      <c r="J1093" s="4"/>
      <c r="K1093" s="8">
        <v>0.21</v>
      </c>
    </row>
    <row r="1094" spans="1:11" hidden="1" x14ac:dyDescent="0.25">
      <c r="A1094" s="112"/>
      <c r="I1094"/>
      <c r="J1094" s="4"/>
      <c r="K1094" s="5" t="s">
        <v>1373</v>
      </c>
    </row>
    <row r="1095" spans="1:11" hidden="1" x14ac:dyDescent="0.25">
      <c r="A1095" s="112"/>
      <c r="H1095" s="80" t="s">
        <v>1216</v>
      </c>
      <c r="I1095"/>
      <c r="J1095" s="4"/>
      <c r="K1095" s="8">
        <f>SUM(K1083:K1093)</f>
        <v>4322.25</v>
      </c>
    </row>
    <row r="1096" spans="1:11" hidden="1" x14ac:dyDescent="0.25">
      <c r="A1096" s="112"/>
      <c r="G1096" s="69" t="s">
        <v>852</v>
      </c>
      <c r="I1096"/>
      <c r="J1096" s="4"/>
      <c r="K1096" s="5" t="s">
        <v>1373</v>
      </c>
    </row>
    <row r="1097" spans="1:11" hidden="1" x14ac:dyDescent="0.25">
      <c r="A1097" s="112"/>
      <c r="H1097" s="80" t="s">
        <v>476</v>
      </c>
      <c r="I1097"/>
      <c r="J1097" s="4"/>
      <c r="K1097" s="8">
        <f>K1095/2.52</f>
        <v>1715.18</v>
      </c>
    </row>
    <row r="1098" spans="1:11" hidden="1" x14ac:dyDescent="0.25">
      <c r="A1098" s="112"/>
      <c r="I1098"/>
      <c r="J1098" s="4"/>
      <c r="K1098" s="5" t="s">
        <v>1747</v>
      </c>
    </row>
    <row r="1099" spans="1:11" hidden="1" x14ac:dyDescent="0.25">
      <c r="A1099" s="112"/>
      <c r="G1099" s="69" t="s">
        <v>1910</v>
      </c>
      <c r="H1099" s="65" t="s">
        <v>158</v>
      </c>
      <c r="I1099"/>
      <c r="J1099" s="4"/>
      <c r="K1099"/>
    </row>
    <row r="1100" spans="1:11" hidden="1" x14ac:dyDescent="0.25">
      <c r="A1100" s="112"/>
      <c r="H1100" s="68" t="s">
        <v>1373</v>
      </c>
      <c r="I1100" s="5" t="s">
        <v>1373</v>
      </c>
      <c r="J1100" s="4"/>
      <c r="K1100"/>
    </row>
    <row r="1101" spans="1:11" hidden="1" x14ac:dyDescent="0.25">
      <c r="A1101" s="112"/>
      <c r="F1101" s="70">
        <v>0.77</v>
      </c>
      <c r="G1101" s="69" t="s">
        <v>159</v>
      </c>
      <c r="H1101" s="65" t="s">
        <v>160</v>
      </c>
      <c r="I1101" s="8">
        <f>C193</f>
        <v>210</v>
      </c>
      <c r="J1101" s="2" t="s">
        <v>159</v>
      </c>
      <c r="K1101" s="8">
        <f>(F1101*I1101)</f>
        <v>161.69999999999999</v>
      </c>
    </row>
    <row r="1102" spans="1:11" hidden="1" x14ac:dyDescent="0.25">
      <c r="A1102" s="112"/>
      <c r="F1102" s="70">
        <v>0.61</v>
      </c>
      <c r="G1102" s="69" t="s">
        <v>159</v>
      </c>
      <c r="H1102" s="65" t="s">
        <v>161</v>
      </c>
      <c r="I1102" s="8">
        <f>C192</f>
        <v>25</v>
      </c>
      <c r="J1102" s="2" t="s">
        <v>159</v>
      </c>
      <c r="K1102" s="8">
        <f>(F1102*I1102)</f>
        <v>15.25</v>
      </c>
    </row>
    <row r="1103" spans="1:11" hidden="1" x14ac:dyDescent="0.25">
      <c r="A1103" s="112"/>
      <c r="F1103" s="70">
        <v>0.7</v>
      </c>
      <c r="G1103" s="69" t="s">
        <v>484</v>
      </c>
      <c r="H1103" s="65" t="s">
        <v>1306</v>
      </c>
      <c r="I1103" s="8">
        <f>C14</f>
        <v>120</v>
      </c>
      <c r="J1103" s="2" t="s">
        <v>1490</v>
      </c>
      <c r="K1103" s="8">
        <f>(F1103*I1103)</f>
        <v>84</v>
      </c>
    </row>
    <row r="1104" spans="1:11" hidden="1" x14ac:dyDescent="0.25">
      <c r="A1104" s="112"/>
      <c r="F1104" s="70">
        <v>0.7</v>
      </c>
      <c r="G1104" s="69" t="s">
        <v>484</v>
      </c>
      <c r="H1104" s="65" t="s">
        <v>770</v>
      </c>
      <c r="I1104" s="8">
        <f>C12</f>
        <v>95</v>
      </c>
      <c r="J1104" s="2" t="s">
        <v>1490</v>
      </c>
      <c r="K1104" s="8">
        <f>(F1104*I1104)</f>
        <v>66.5</v>
      </c>
    </row>
    <row r="1105" spans="1:11" hidden="1" x14ac:dyDescent="0.25">
      <c r="A1105" s="112"/>
      <c r="G1105" s="69" t="s">
        <v>388</v>
      </c>
      <c r="H1105" s="65" t="s">
        <v>1034</v>
      </c>
      <c r="I1105"/>
      <c r="J1105" s="2" t="s">
        <v>388</v>
      </c>
      <c r="K1105" s="8">
        <v>1.5</v>
      </c>
    </row>
    <row r="1106" spans="1:11" hidden="1" x14ac:dyDescent="0.25">
      <c r="A1106" s="112"/>
      <c r="I1106"/>
      <c r="J1106" s="4"/>
      <c r="K1106" s="5" t="s">
        <v>1373</v>
      </c>
    </row>
    <row r="1107" spans="1:11" hidden="1" x14ac:dyDescent="0.25">
      <c r="A1107" s="112"/>
      <c r="H1107" s="80" t="s">
        <v>1236</v>
      </c>
      <c r="I1107"/>
      <c r="J1107" s="4"/>
      <c r="K1107" s="8">
        <f>SUM(K1101:K1105)</f>
        <v>328.95</v>
      </c>
    </row>
    <row r="1108" spans="1:11" hidden="1" x14ac:dyDescent="0.25">
      <c r="A1108" s="112"/>
      <c r="I1108"/>
      <c r="J1108" s="4"/>
      <c r="K1108" s="5" t="s">
        <v>1373</v>
      </c>
    </row>
    <row r="1109" spans="1:11" hidden="1" x14ac:dyDescent="0.25">
      <c r="A1109" s="112"/>
      <c r="H1109" s="80" t="s">
        <v>476</v>
      </c>
      <c r="I1109"/>
      <c r="J1109" s="4"/>
      <c r="K1109" s="8">
        <f>(K1107/10)</f>
        <v>32.9</v>
      </c>
    </row>
    <row r="1110" spans="1:11" hidden="1" x14ac:dyDescent="0.25">
      <c r="A1110" s="112"/>
      <c r="I1110"/>
      <c r="J1110" s="4"/>
      <c r="K1110" s="5" t="s">
        <v>1747</v>
      </c>
    </row>
    <row r="1111" spans="1:11" hidden="1" x14ac:dyDescent="0.25">
      <c r="A1111" s="112"/>
      <c r="I1111"/>
      <c r="J1111" s="4"/>
      <c r="K1111"/>
    </row>
    <row r="1112" spans="1:11" hidden="1" x14ac:dyDescent="0.25">
      <c r="A1112" s="112"/>
      <c r="F1112" s="65" t="s">
        <v>852</v>
      </c>
      <c r="G1112" s="69" t="s">
        <v>1910</v>
      </c>
      <c r="H1112" s="65" t="s">
        <v>1237</v>
      </c>
      <c r="I1112"/>
      <c r="J1112" s="4"/>
      <c r="K1112"/>
    </row>
    <row r="1113" spans="1:11" hidden="1" x14ac:dyDescent="0.25">
      <c r="A1113" s="112"/>
      <c r="H1113" s="68" t="s">
        <v>1373</v>
      </c>
      <c r="I1113" s="5" t="s">
        <v>1373</v>
      </c>
      <c r="J1113" s="4"/>
      <c r="K1113"/>
    </row>
    <row r="1114" spans="1:11" hidden="1" x14ac:dyDescent="0.25">
      <c r="A1114" s="112"/>
      <c r="F1114" s="70">
        <v>1.2</v>
      </c>
      <c r="G1114" s="69" t="s">
        <v>159</v>
      </c>
      <c r="H1114" s="65" t="s">
        <v>160</v>
      </c>
      <c r="I1114" s="8">
        <f>C193</f>
        <v>210</v>
      </c>
      <c r="J1114" s="2" t="s">
        <v>159</v>
      </c>
      <c r="K1114" s="8">
        <f>(F1114*I1114)</f>
        <v>252</v>
      </c>
    </row>
    <row r="1115" spans="1:11" hidden="1" x14ac:dyDescent="0.25">
      <c r="A1115" s="112"/>
      <c r="F1115" s="70">
        <v>0.9</v>
      </c>
      <c r="G1115" s="69" t="s">
        <v>159</v>
      </c>
      <c r="H1115" s="65" t="s">
        <v>161</v>
      </c>
      <c r="I1115" s="8">
        <f>C192</f>
        <v>25</v>
      </c>
      <c r="J1115" s="2" t="s">
        <v>159</v>
      </c>
      <c r="K1115" s="8">
        <f>(F1115*I1115)</f>
        <v>22.5</v>
      </c>
    </row>
    <row r="1116" spans="1:11" hidden="1" x14ac:dyDescent="0.25">
      <c r="A1116" s="112"/>
      <c r="F1116" s="70">
        <v>1.1000000000000001</v>
      </c>
      <c r="G1116" s="69" t="s">
        <v>484</v>
      </c>
      <c r="H1116" s="65" t="s">
        <v>1306</v>
      </c>
      <c r="I1116" s="8">
        <f>C14</f>
        <v>120</v>
      </c>
      <c r="J1116" s="2" t="s">
        <v>1490</v>
      </c>
      <c r="K1116" s="8">
        <f>(F1116*I1116)</f>
        <v>132</v>
      </c>
    </row>
    <row r="1117" spans="1:11" hidden="1" x14ac:dyDescent="0.25">
      <c r="A1117" s="112"/>
      <c r="F1117" s="70">
        <v>1.1000000000000001</v>
      </c>
      <c r="G1117" s="69" t="s">
        <v>484</v>
      </c>
      <c r="H1117" s="65" t="s">
        <v>770</v>
      </c>
      <c r="I1117" s="8">
        <f>C12</f>
        <v>95</v>
      </c>
      <c r="J1117" s="2" t="s">
        <v>1490</v>
      </c>
      <c r="K1117" s="8">
        <f>(F1117*I1117)</f>
        <v>104.5</v>
      </c>
    </row>
    <row r="1118" spans="1:11" hidden="1" x14ac:dyDescent="0.25">
      <c r="A1118" s="112"/>
      <c r="G1118" s="69" t="s">
        <v>388</v>
      </c>
      <c r="H1118" s="65" t="s">
        <v>1034</v>
      </c>
      <c r="I1118"/>
      <c r="J1118" s="2" t="s">
        <v>388</v>
      </c>
      <c r="K1118" s="8">
        <v>1.5</v>
      </c>
    </row>
    <row r="1119" spans="1:11" hidden="1" x14ac:dyDescent="0.25">
      <c r="A1119" s="112"/>
      <c r="I1119"/>
      <c r="J1119" s="4"/>
      <c r="K1119" s="5" t="s">
        <v>1373</v>
      </c>
    </row>
    <row r="1120" spans="1:11" hidden="1" x14ac:dyDescent="0.25">
      <c r="A1120" s="112"/>
      <c r="H1120" s="80" t="s">
        <v>1236</v>
      </c>
      <c r="I1120"/>
      <c r="J1120" s="4"/>
      <c r="K1120" s="8">
        <f>SUM(K1114:K1118)</f>
        <v>512.5</v>
      </c>
    </row>
    <row r="1121" spans="1:33" hidden="1" x14ac:dyDescent="0.25">
      <c r="A1121" s="112"/>
      <c r="I1121"/>
      <c r="J1121" s="4"/>
      <c r="K1121" s="5" t="s">
        <v>1373</v>
      </c>
    </row>
    <row r="1122" spans="1:33" hidden="1" x14ac:dyDescent="0.25">
      <c r="A1122" s="112"/>
      <c r="H1122" s="80" t="s">
        <v>476</v>
      </c>
      <c r="I1122"/>
      <c r="J1122" s="4"/>
      <c r="K1122" s="8">
        <f>(K1120/10)</f>
        <v>51.25</v>
      </c>
    </row>
    <row r="1123" spans="1:33" hidden="1" x14ac:dyDescent="0.25">
      <c r="A1123" s="112"/>
      <c r="I1123"/>
      <c r="J1123" s="4"/>
      <c r="K1123" s="5" t="s">
        <v>1747</v>
      </c>
    </row>
    <row r="1124" spans="1:33" hidden="1" x14ac:dyDescent="0.25">
      <c r="A1124" s="112"/>
      <c r="I1124"/>
      <c r="J1124" s="4"/>
      <c r="K1124"/>
    </row>
    <row r="1125" spans="1:33" hidden="1" x14ac:dyDescent="0.25">
      <c r="A1125" s="112"/>
      <c r="F1125" s="101">
        <v>23.3</v>
      </c>
      <c r="H1125" s="66" t="s">
        <v>1945</v>
      </c>
      <c r="I1125"/>
      <c r="J1125" s="4"/>
      <c r="K1125">
        <v>35</v>
      </c>
    </row>
    <row r="1126" spans="1:33" hidden="1" x14ac:dyDescent="0.25">
      <c r="A1126" s="112"/>
      <c r="I1126"/>
      <c r="J1126" s="4"/>
      <c r="K1126"/>
    </row>
    <row r="1127" spans="1:33" hidden="1" x14ac:dyDescent="0.25">
      <c r="A1127" s="112"/>
      <c r="I1127"/>
      <c r="J1127" s="4"/>
      <c r="K1127"/>
    </row>
    <row r="1128" spans="1:33" hidden="1" x14ac:dyDescent="0.25">
      <c r="A1128" s="112"/>
      <c r="F1128" s="80" t="s">
        <v>1238</v>
      </c>
      <c r="G1128" s="69" t="s">
        <v>1910</v>
      </c>
      <c r="H1128" s="65" t="s">
        <v>2067</v>
      </c>
      <c r="I1128"/>
      <c r="J1128" s="4"/>
      <c r="K1128"/>
      <c r="AG1128" s="65" t="s">
        <v>1918</v>
      </c>
    </row>
    <row r="1129" spans="1:33" hidden="1" x14ac:dyDescent="0.25">
      <c r="A1129" s="112"/>
      <c r="H1129" s="65" t="s">
        <v>1239</v>
      </c>
      <c r="I1129"/>
      <c r="J1129" s="4"/>
      <c r="K1129"/>
      <c r="AG1129" s="65" t="s">
        <v>1918</v>
      </c>
    </row>
    <row r="1130" spans="1:33" hidden="1" x14ac:dyDescent="0.25">
      <c r="A1130" s="112"/>
      <c r="H1130" s="68" t="s">
        <v>1373</v>
      </c>
      <c r="I1130" s="5" t="s">
        <v>1373</v>
      </c>
      <c r="J1130" s="4"/>
      <c r="K1130"/>
      <c r="AG1130" s="65" t="s">
        <v>1918</v>
      </c>
    </row>
    <row r="1131" spans="1:33" hidden="1" x14ac:dyDescent="0.25">
      <c r="A1131" s="112"/>
      <c r="F1131" s="100">
        <v>0.53339999999999999</v>
      </c>
      <c r="G1131" s="69" t="s">
        <v>1941</v>
      </c>
      <c r="H1131" s="65" t="s">
        <v>2068</v>
      </c>
      <c r="I1131" s="8">
        <f>C271</f>
        <v>160</v>
      </c>
      <c r="J1131" s="2" t="s">
        <v>1941</v>
      </c>
      <c r="K1131" s="8">
        <f>(F1131*I1131)</f>
        <v>85.34</v>
      </c>
      <c r="AG1131" s="65" t="s">
        <v>1918</v>
      </c>
    </row>
    <row r="1132" spans="1:33" hidden="1" x14ac:dyDescent="0.25">
      <c r="A1132" s="112"/>
      <c r="F1132" s="70">
        <v>4.24</v>
      </c>
      <c r="G1132" s="69" t="s">
        <v>718</v>
      </c>
      <c r="H1132" s="65" t="s">
        <v>618</v>
      </c>
      <c r="I1132" s="8">
        <v>13.66</v>
      </c>
      <c r="J1132" s="2" t="s">
        <v>718</v>
      </c>
      <c r="K1132" s="8">
        <f>(F1132*I1132)</f>
        <v>57.92</v>
      </c>
      <c r="AG1132" s="65" t="s">
        <v>1918</v>
      </c>
    </row>
    <row r="1133" spans="1:33" hidden="1" x14ac:dyDescent="0.25">
      <c r="A1133" s="112"/>
      <c r="F1133" s="70">
        <v>16</v>
      </c>
      <c r="G1133" s="69" t="s">
        <v>484</v>
      </c>
      <c r="H1133" s="65" t="s">
        <v>619</v>
      </c>
      <c r="I1133" s="8">
        <v>0.5</v>
      </c>
      <c r="J1133" s="2" t="s">
        <v>1200</v>
      </c>
      <c r="K1133" s="8">
        <f>(F1133*I1133)</f>
        <v>8</v>
      </c>
      <c r="AG1133" s="65" t="s">
        <v>287</v>
      </c>
    </row>
    <row r="1134" spans="1:33" hidden="1" x14ac:dyDescent="0.25">
      <c r="A1134" s="112"/>
      <c r="F1134" s="100">
        <v>0.53339999999999999</v>
      </c>
      <c r="G1134" s="69" t="s">
        <v>1941</v>
      </c>
      <c r="H1134" s="65" t="s">
        <v>620</v>
      </c>
      <c r="I1134" s="8">
        <f>0.25/1.08*D16</f>
        <v>31.25</v>
      </c>
      <c r="J1134" s="2" t="s">
        <v>1941</v>
      </c>
      <c r="K1134" s="8">
        <f>(F1134*I1134)</f>
        <v>16.670000000000002</v>
      </c>
    </row>
    <row r="1135" spans="1:33" hidden="1" x14ac:dyDescent="0.25">
      <c r="A1135" s="112"/>
      <c r="G1135" s="69" t="s">
        <v>388</v>
      </c>
      <c r="H1135" s="65" t="s">
        <v>1930</v>
      </c>
      <c r="I1135"/>
      <c r="J1135" s="2" t="s">
        <v>388</v>
      </c>
      <c r="K1135" s="8">
        <v>0</v>
      </c>
    </row>
    <row r="1136" spans="1:33" hidden="1" x14ac:dyDescent="0.25">
      <c r="A1136" s="112"/>
      <c r="H1136" s="65" t="s">
        <v>1931</v>
      </c>
      <c r="I1136"/>
      <c r="J1136" s="4"/>
      <c r="K1136"/>
      <c r="AG1136" s="65" t="s">
        <v>1918</v>
      </c>
    </row>
    <row r="1137" spans="1:33" hidden="1" x14ac:dyDescent="0.25">
      <c r="A1137" s="112"/>
      <c r="I1137"/>
      <c r="J1137" s="4"/>
      <c r="K1137" s="5" t="s">
        <v>1373</v>
      </c>
      <c r="AG1137" s="65" t="s">
        <v>1918</v>
      </c>
    </row>
    <row r="1138" spans="1:33" hidden="1" x14ac:dyDescent="0.25">
      <c r="A1138" s="112"/>
      <c r="H1138" s="80" t="s">
        <v>1471</v>
      </c>
      <c r="I1138"/>
      <c r="J1138" s="4"/>
      <c r="K1138" s="8">
        <f>SUM(K1131:K1135)</f>
        <v>167.93</v>
      </c>
      <c r="AG1138" s="65" t="s">
        <v>1918</v>
      </c>
    </row>
    <row r="1139" spans="1:33" hidden="1" x14ac:dyDescent="0.25">
      <c r="A1139" s="112"/>
      <c r="I1139"/>
      <c r="J1139" s="4"/>
      <c r="K1139" s="5" t="s">
        <v>1373</v>
      </c>
      <c r="AG1139" s="65" t="s">
        <v>1918</v>
      </c>
    </row>
    <row r="1140" spans="1:33" hidden="1" x14ac:dyDescent="0.25">
      <c r="A1140" s="112"/>
      <c r="H1140" s="80" t="s">
        <v>1472</v>
      </c>
      <c r="I1140"/>
      <c r="J1140" s="4"/>
      <c r="K1140" s="8">
        <f>ROUND(K1138/0.5334,1)</f>
        <v>314.8</v>
      </c>
      <c r="AG1140" s="65" t="s">
        <v>1918</v>
      </c>
    </row>
    <row r="1141" spans="1:33" hidden="1" x14ac:dyDescent="0.25">
      <c r="A1141" s="112"/>
      <c r="F1141" s="65" t="s">
        <v>852</v>
      </c>
      <c r="I1141"/>
      <c r="J1141" s="4"/>
      <c r="K1141" s="5" t="s">
        <v>1747</v>
      </c>
    </row>
    <row r="1142" spans="1:33" hidden="1" x14ac:dyDescent="0.25">
      <c r="A1142" s="112"/>
      <c r="F1142" s="65" t="s">
        <v>852</v>
      </c>
      <c r="G1142" s="69" t="s">
        <v>852</v>
      </c>
      <c r="H1142" s="65" t="s">
        <v>852</v>
      </c>
      <c r="I1142"/>
      <c r="J1142" s="4"/>
      <c r="K1142"/>
    </row>
    <row r="1143" spans="1:33" hidden="1" x14ac:dyDescent="0.25">
      <c r="A1143" s="112"/>
      <c r="F1143" s="80" t="s">
        <v>1552</v>
      </c>
      <c r="G1143" s="69" t="s">
        <v>1910</v>
      </c>
      <c r="H1143" s="65" t="s">
        <v>1284</v>
      </c>
      <c r="I1143"/>
      <c r="J1143" s="4"/>
      <c r="K1143"/>
      <c r="AG1143" s="65" t="s">
        <v>1918</v>
      </c>
    </row>
    <row r="1144" spans="1:33" hidden="1" x14ac:dyDescent="0.25">
      <c r="A1144" s="112"/>
      <c r="H1144" s="65" t="s">
        <v>1285</v>
      </c>
      <c r="I1144"/>
      <c r="J1144" s="4"/>
      <c r="K1144"/>
      <c r="AG1144" s="65" t="s">
        <v>1918</v>
      </c>
    </row>
    <row r="1145" spans="1:33" hidden="1" x14ac:dyDescent="0.25">
      <c r="A1145" s="112"/>
      <c r="H1145" s="68" t="s">
        <v>1373</v>
      </c>
      <c r="I1145"/>
      <c r="J1145" s="4"/>
      <c r="K1145"/>
      <c r="AG1145" s="65" t="s">
        <v>1918</v>
      </c>
    </row>
    <row r="1146" spans="1:33" hidden="1" x14ac:dyDescent="0.25">
      <c r="A1146" s="112"/>
      <c r="F1146" s="70">
        <v>1</v>
      </c>
      <c r="G1146" s="69" t="s">
        <v>1427</v>
      </c>
      <c r="H1146" s="65" t="s">
        <v>2069</v>
      </c>
      <c r="I1146" s="8">
        <f>(C638)</f>
        <v>37</v>
      </c>
      <c r="J1146" s="2" t="s">
        <v>1427</v>
      </c>
      <c r="K1146" s="8">
        <f>(F1146*I1146)</f>
        <v>37</v>
      </c>
      <c r="AG1146" s="65" t="s">
        <v>1918</v>
      </c>
    </row>
    <row r="1147" spans="1:33" hidden="1" x14ac:dyDescent="0.25">
      <c r="A1147" s="112"/>
      <c r="I1147"/>
      <c r="J1147" s="4"/>
      <c r="K1147" s="5" t="s">
        <v>1747</v>
      </c>
      <c r="AG1147" s="65" t="s">
        <v>1918</v>
      </c>
    </row>
    <row r="1148" spans="1:33" hidden="1" x14ac:dyDescent="0.25">
      <c r="A1148" s="112"/>
      <c r="I1148"/>
      <c r="J1148" s="4"/>
      <c r="K1148"/>
      <c r="AG1148" s="65" t="s">
        <v>1918</v>
      </c>
    </row>
    <row r="1149" spans="1:33" hidden="1" x14ac:dyDescent="0.25">
      <c r="A1149" s="112"/>
      <c r="F1149" s="80" t="s">
        <v>384</v>
      </c>
      <c r="G1149" s="69" t="s">
        <v>1910</v>
      </c>
      <c r="H1149" s="65" t="s">
        <v>231</v>
      </c>
      <c r="I1149" s="1" t="s">
        <v>852</v>
      </c>
      <c r="J1149" s="2" t="s">
        <v>1490</v>
      </c>
      <c r="K1149" s="8">
        <v>3.7</v>
      </c>
      <c r="AG1149" s="65" t="s">
        <v>1918</v>
      </c>
    </row>
    <row r="1150" spans="1:33" hidden="1" x14ac:dyDescent="0.25">
      <c r="A1150" s="112"/>
      <c r="H1150" s="65" t="s">
        <v>232</v>
      </c>
      <c r="I1150"/>
      <c r="J1150" s="4"/>
      <c r="K1150" s="5" t="s">
        <v>1747</v>
      </c>
      <c r="AG1150" s="65" t="s">
        <v>1918</v>
      </c>
    </row>
    <row r="1151" spans="1:33" hidden="1" x14ac:dyDescent="0.25">
      <c r="A1151" s="112"/>
      <c r="I1151"/>
      <c r="J1151" s="4"/>
      <c r="K1151"/>
      <c r="AG1151" s="65" t="s">
        <v>1918</v>
      </c>
    </row>
    <row r="1152" spans="1:33" hidden="1" x14ac:dyDescent="0.25">
      <c r="A1152" s="112"/>
      <c r="F1152" s="80" t="s">
        <v>193</v>
      </c>
      <c r="G1152" s="69" t="s">
        <v>1910</v>
      </c>
      <c r="H1152" s="65" t="s">
        <v>1644</v>
      </c>
      <c r="I1152"/>
      <c r="J1152" s="4"/>
      <c r="K1152"/>
      <c r="AG1152" s="65" t="s">
        <v>1918</v>
      </c>
    </row>
    <row r="1153" spans="1:33" hidden="1" x14ac:dyDescent="0.25">
      <c r="A1153" s="112"/>
      <c r="H1153" s="65" t="s">
        <v>819</v>
      </c>
      <c r="I1153"/>
      <c r="J1153" s="4"/>
      <c r="K1153"/>
      <c r="AG1153" s="65" t="s">
        <v>1918</v>
      </c>
    </row>
    <row r="1154" spans="1:33" hidden="1" x14ac:dyDescent="0.25">
      <c r="A1154" s="112"/>
      <c r="H1154" s="68" t="s">
        <v>1373</v>
      </c>
      <c r="I1154"/>
      <c r="J1154" s="4"/>
      <c r="K1154"/>
      <c r="AG1154" s="65" t="s">
        <v>1918</v>
      </c>
    </row>
    <row r="1155" spans="1:33" hidden="1" x14ac:dyDescent="0.25">
      <c r="A1155" s="112"/>
      <c r="F1155" s="70">
        <v>0.22</v>
      </c>
      <c r="G1155" s="69" t="s">
        <v>761</v>
      </c>
      <c r="H1155" s="65" t="s">
        <v>1126</v>
      </c>
      <c r="I1155" s="8" t="e">
        <f>(K40)</f>
        <v>#REF!</v>
      </c>
      <c r="J1155" s="2" t="s">
        <v>761</v>
      </c>
      <c r="K1155" s="8" t="e">
        <f>(F1155*I1155)</f>
        <v>#REF!</v>
      </c>
      <c r="AG1155" s="65" t="s">
        <v>1918</v>
      </c>
    </row>
    <row r="1156" spans="1:33" hidden="1" x14ac:dyDescent="0.25">
      <c r="A1156" s="112"/>
      <c r="F1156" s="70">
        <v>2.2000000000000002</v>
      </c>
      <c r="G1156" s="69" t="s">
        <v>669</v>
      </c>
      <c r="H1156" s="65" t="s">
        <v>1711</v>
      </c>
      <c r="I1156" s="8">
        <f>(C10)</f>
        <v>150</v>
      </c>
      <c r="J1156" s="2" t="s">
        <v>669</v>
      </c>
      <c r="K1156" s="8">
        <f>(F1156*I1156)</f>
        <v>330</v>
      </c>
      <c r="AG1156" s="65" t="s">
        <v>1918</v>
      </c>
    </row>
    <row r="1157" spans="1:33" hidden="1" x14ac:dyDescent="0.25">
      <c r="A1157" s="112"/>
      <c r="F1157" s="70">
        <v>0.5</v>
      </c>
      <c r="G1157" s="69" t="s">
        <v>669</v>
      </c>
      <c r="H1157" s="65" t="s">
        <v>820</v>
      </c>
      <c r="I1157" s="8">
        <f>(C12)</f>
        <v>95</v>
      </c>
      <c r="J1157" s="2" t="s">
        <v>669</v>
      </c>
      <c r="K1157" s="8">
        <f>(F1157*I1157)</f>
        <v>47.5</v>
      </c>
      <c r="AG1157" s="65" t="s">
        <v>1918</v>
      </c>
    </row>
    <row r="1158" spans="1:33" hidden="1" x14ac:dyDescent="0.25">
      <c r="A1158" s="112"/>
      <c r="F1158" s="70">
        <v>3.2</v>
      </c>
      <c r="G1158" s="69" t="s">
        <v>669</v>
      </c>
      <c r="H1158" s="65" t="s">
        <v>286</v>
      </c>
      <c r="I1158" s="8">
        <f>(C13)</f>
        <v>85</v>
      </c>
      <c r="J1158" s="2" t="s">
        <v>669</v>
      </c>
      <c r="K1158" s="8">
        <f>(F1158*I1158)</f>
        <v>272</v>
      </c>
      <c r="AG1158" s="65" t="s">
        <v>1918</v>
      </c>
    </row>
    <row r="1159" spans="1:33" hidden="1" x14ac:dyDescent="0.25">
      <c r="A1159" s="112"/>
      <c r="G1159" s="69" t="s">
        <v>388</v>
      </c>
      <c r="H1159" s="65" t="s">
        <v>389</v>
      </c>
      <c r="I1159" s="1" t="s">
        <v>852</v>
      </c>
      <c r="J1159" s="2" t="s">
        <v>388</v>
      </c>
      <c r="K1159" s="8">
        <v>0</v>
      </c>
      <c r="AG1159" s="65" t="s">
        <v>1918</v>
      </c>
    </row>
    <row r="1160" spans="1:33" hidden="1" x14ac:dyDescent="0.25">
      <c r="A1160" s="112"/>
      <c r="I1160"/>
      <c r="J1160" s="4"/>
      <c r="K1160" s="5" t="s">
        <v>1373</v>
      </c>
      <c r="AG1160" s="65" t="s">
        <v>1918</v>
      </c>
    </row>
    <row r="1161" spans="1:33" hidden="1" x14ac:dyDescent="0.25">
      <c r="A1161" s="112"/>
      <c r="H1161" s="65" t="s">
        <v>380</v>
      </c>
      <c r="I1161"/>
      <c r="J1161" s="4"/>
      <c r="K1161" s="8" t="e">
        <f>SUM(K1155:K1159)</f>
        <v>#REF!</v>
      </c>
      <c r="AG1161" s="65" t="s">
        <v>1918</v>
      </c>
    </row>
    <row r="1162" spans="1:33" hidden="1" x14ac:dyDescent="0.25">
      <c r="A1162" s="112"/>
      <c r="I1162"/>
      <c r="J1162" s="4"/>
      <c r="K1162" s="5" t="s">
        <v>1373</v>
      </c>
      <c r="AG1162" s="65" t="s">
        <v>1918</v>
      </c>
    </row>
    <row r="1163" spans="1:33" hidden="1" x14ac:dyDescent="0.25">
      <c r="A1163" s="112"/>
      <c r="H1163" s="65" t="s">
        <v>476</v>
      </c>
      <c r="I1163"/>
      <c r="J1163" s="4"/>
      <c r="K1163" s="8" t="e">
        <f>(K1161/10)</f>
        <v>#REF!</v>
      </c>
      <c r="AG1163" s="65" t="s">
        <v>1918</v>
      </c>
    </row>
    <row r="1164" spans="1:33" hidden="1" x14ac:dyDescent="0.25">
      <c r="A1164" s="112"/>
      <c r="I1164"/>
      <c r="J1164" s="4"/>
      <c r="K1164" s="5" t="s">
        <v>1747</v>
      </c>
      <c r="AG1164" s="65" t="s">
        <v>1918</v>
      </c>
    </row>
    <row r="1165" spans="1:33" hidden="1" x14ac:dyDescent="0.25">
      <c r="A1165" s="112"/>
      <c r="F1165" s="80" t="s">
        <v>821</v>
      </c>
      <c r="G1165" s="69" t="s">
        <v>1910</v>
      </c>
      <c r="H1165" s="65" t="s">
        <v>1591</v>
      </c>
      <c r="I1165"/>
      <c r="J1165" s="4"/>
      <c r="K1165"/>
      <c r="AG1165" s="65" t="s">
        <v>1918</v>
      </c>
    </row>
    <row r="1166" spans="1:33" hidden="1" x14ac:dyDescent="0.25">
      <c r="A1166" s="112"/>
      <c r="H1166" s="65" t="s">
        <v>1611</v>
      </c>
      <c r="I1166"/>
      <c r="J1166" s="4"/>
      <c r="K1166"/>
      <c r="AG1166" s="65" t="s">
        <v>1918</v>
      </c>
    </row>
    <row r="1167" spans="1:33" hidden="1" x14ac:dyDescent="0.25">
      <c r="A1167" s="112"/>
      <c r="H1167" s="68" t="s">
        <v>1373</v>
      </c>
      <c r="I1167"/>
      <c r="J1167" s="4"/>
      <c r="K1167"/>
      <c r="AG1167" s="65" t="s">
        <v>1918</v>
      </c>
    </row>
    <row r="1168" spans="1:33" hidden="1" x14ac:dyDescent="0.25">
      <c r="A1168" s="112"/>
      <c r="F1168" s="70">
        <v>160</v>
      </c>
      <c r="G1168" s="69" t="s">
        <v>1612</v>
      </c>
      <c r="H1168" s="65" t="s">
        <v>1613</v>
      </c>
      <c r="I1168" s="8">
        <f>(C136)</f>
        <v>8240</v>
      </c>
      <c r="J1168" s="2" t="s">
        <v>1273</v>
      </c>
      <c r="K1168" s="8">
        <f>(F1168*I1168)/1000</f>
        <v>1318.4</v>
      </c>
      <c r="AG1168" s="65" t="s">
        <v>287</v>
      </c>
    </row>
    <row r="1169" spans="1:33" hidden="1" x14ac:dyDescent="0.25">
      <c r="A1169" s="112"/>
      <c r="H1169" s="65" t="s">
        <v>1614</v>
      </c>
      <c r="I1169" s="1" t="s">
        <v>852</v>
      </c>
      <c r="J1169" s="4"/>
      <c r="K1169" s="1" t="s">
        <v>852</v>
      </c>
    </row>
    <row r="1170" spans="1:33" hidden="1" x14ac:dyDescent="0.25">
      <c r="A1170" s="112"/>
      <c r="F1170" s="70">
        <v>0.21</v>
      </c>
      <c r="G1170" s="69" t="s">
        <v>761</v>
      </c>
      <c r="H1170" s="65" t="s">
        <v>1615</v>
      </c>
      <c r="I1170" s="8" t="e">
        <f>(K32)</f>
        <v>#REF!</v>
      </c>
      <c r="J1170" s="2" t="s">
        <v>761</v>
      </c>
      <c r="K1170" s="8" t="e">
        <f>(F1170*I1170)</f>
        <v>#REF!</v>
      </c>
    </row>
    <row r="1171" spans="1:33" hidden="1" x14ac:dyDescent="0.25">
      <c r="A1171" s="112"/>
      <c r="H1171" s="65" t="s">
        <v>1616</v>
      </c>
      <c r="I1171" s="1" t="s">
        <v>852</v>
      </c>
      <c r="J1171" s="4"/>
      <c r="K1171" s="1" t="s">
        <v>852</v>
      </c>
      <c r="AG1171" s="65" t="s">
        <v>1918</v>
      </c>
    </row>
    <row r="1172" spans="1:33" hidden="1" x14ac:dyDescent="0.25">
      <c r="A1172" s="112"/>
      <c r="F1172" s="70">
        <v>1.1000000000000001</v>
      </c>
      <c r="G1172" s="69" t="s">
        <v>669</v>
      </c>
      <c r="H1172" s="65" t="s">
        <v>1711</v>
      </c>
      <c r="I1172" s="8">
        <f>(C10)</f>
        <v>150</v>
      </c>
      <c r="J1172" s="2" t="s">
        <v>669</v>
      </c>
      <c r="K1172" s="8">
        <f>(F1172*I1172)</f>
        <v>165</v>
      </c>
      <c r="AG1172" s="65" t="s">
        <v>1918</v>
      </c>
    </row>
    <row r="1173" spans="1:33" hidden="1" x14ac:dyDescent="0.25">
      <c r="A1173" s="112"/>
      <c r="F1173" s="70">
        <v>1.1000000000000001</v>
      </c>
      <c r="G1173" s="69" t="s">
        <v>669</v>
      </c>
      <c r="H1173" s="65" t="s">
        <v>1486</v>
      </c>
      <c r="I1173" s="8">
        <f>(C11)</f>
        <v>135</v>
      </c>
      <c r="J1173" s="2" t="s">
        <v>669</v>
      </c>
      <c r="K1173" s="8">
        <f>(F1173*I1173)</f>
        <v>148.5</v>
      </c>
      <c r="AG1173" s="65" t="s">
        <v>1918</v>
      </c>
    </row>
    <row r="1174" spans="1:33" hidden="1" x14ac:dyDescent="0.25">
      <c r="A1174" s="112"/>
      <c r="F1174" s="70">
        <v>2.2000000000000002</v>
      </c>
      <c r="G1174" s="69" t="s">
        <v>669</v>
      </c>
      <c r="H1174" s="65" t="s">
        <v>1625</v>
      </c>
      <c r="I1174" s="8">
        <f>(C12)</f>
        <v>95</v>
      </c>
      <c r="J1174" s="2" t="s">
        <v>669</v>
      </c>
      <c r="K1174" s="8">
        <f>(F1174*I1174)</f>
        <v>209</v>
      </c>
      <c r="AG1174" s="65" t="s">
        <v>1918</v>
      </c>
    </row>
    <row r="1175" spans="1:33" hidden="1" x14ac:dyDescent="0.25">
      <c r="A1175" s="112"/>
      <c r="F1175" s="70">
        <v>2.2000000000000002</v>
      </c>
      <c r="G1175" s="69" t="s">
        <v>669</v>
      </c>
      <c r="H1175" s="65" t="s">
        <v>286</v>
      </c>
      <c r="I1175" s="8">
        <f>(C13)</f>
        <v>85</v>
      </c>
      <c r="J1175" s="2" t="s">
        <v>669</v>
      </c>
      <c r="K1175" s="8">
        <f>(F1175*I1175)</f>
        <v>187</v>
      </c>
      <c r="AG1175" s="65" t="s">
        <v>1918</v>
      </c>
    </row>
    <row r="1176" spans="1:33" hidden="1" x14ac:dyDescent="0.25">
      <c r="A1176" s="112"/>
      <c r="F1176" s="89">
        <v>22</v>
      </c>
      <c r="G1176" s="69" t="s">
        <v>1427</v>
      </c>
      <c r="H1176" s="65" t="s">
        <v>754</v>
      </c>
      <c r="I1176" s="8">
        <f>(C67)</f>
        <v>3800</v>
      </c>
      <c r="J1176" s="2" t="s">
        <v>753</v>
      </c>
      <c r="K1176" s="8">
        <f>(F1176*I1176)/1000</f>
        <v>83.6</v>
      </c>
      <c r="AG1176" s="65" t="s">
        <v>1918</v>
      </c>
    </row>
    <row r="1177" spans="1:33" hidden="1" x14ac:dyDescent="0.25">
      <c r="A1177" s="112"/>
      <c r="F1177" s="70">
        <v>1.6</v>
      </c>
      <c r="G1177" s="69" t="s">
        <v>669</v>
      </c>
      <c r="H1177" s="65" t="s">
        <v>1486</v>
      </c>
      <c r="I1177" s="8">
        <f>(C11)</f>
        <v>135</v>
      </c>
      <c r="J1177" s="2" t="s">
        <v>669</v>
      </c>
      <c r="K1177" s="8">
        <f>(F1177*I1177)</f>
        <v>216</v>
      </c>
      <c r="AG1177" s="65" t="s">
        <v>1918</v>
      </c>
    </row>
    <row r="1178" spans="1:33" hidden="1" x14ac:dyDescent="0.25">
      <c r="A1178" s="112"/>
      <c r="F1178" s="70">
        <v>0.5</v>
      </c>
      <c r="G1178" s="69" t="s">
        <v>669</v>
      </c>
      <c r="H1178" s="65" t="s">
        <v>1625</v>
      </c>
      <c r="I1178" s="8">
        <f>(C12)</f>
        <v>95</v>
      </c>
      <c r="J1178" s="2" t="s">
        <v>669</v>
      </c>
      <c r="K1178" s="8">
        <f>(F1178*I1178)</f>
        <v>47.5</v>
      </c>
      <c r="AG1178" s="65" t="s">
        <v>1918</v>
      </c>
    </row>
    <row r="1179" spans="1:33" hidden="1" x14ac:dyDescent="0.25">
      <c r="A1179" s="112"/>
      <c r="F1179" s="70">
        <v>1.1000000000000001</v>
      </c>
      <c r="G1179" s="69" t="s">
        <v>669</v>
      </c>
      <c r="H1179" s="65" t="s">
        <v>286</v>
      </c>
      <c r="I1179" s="8">
        <f>(C13)</f>
        <v>85</v>
      </c>
      <c r="J1179" s="2" t="s">
        <v>669</v>
      </c>
      <c r="K1179" s="8">
        <f>(F1179*I1179)</f>
        <v>93.5</v>
      </c>
      <c r="AG1179" s="65" t="s">
        <v>1918</v>
      </c>
    </row>
    <row r="1180" spans="1:33" hidden="1" x14ac:dyDescent="0.25">
      <c r="A1180" s="112"/>
      <c r="F1180" s="65" t="s">
        <v>218</v>
      </c>
      <c r="H1180" s="65" t="s">
        <v>1617</v>
      </c>
      <c r="I1180" s="1" t="s">
        <v>852</v>
      </c>
      <c r="J1180" s="4"/>
      <c r="K1180" s="1" t="s">
        <v>852</v>
      </c>
      <c r="AG1180" s="65" t="s">
        <v>1918</v>
      </c>
    </row>
    <row r="1181" spans="1:33" hidden="1" x14ac:dyDescent="0.25">
      <c r="A1181" s="112"/>
      <c r="F1181" s="70">
        <v>1</v>
      </c>
      <c r="G1181" s="69" t="s">
        <v>388</v>
      </c>
      <c r="H1181" s="65" t="s">
        <v>1618</v>
      </c>
      <c r="I1181" s="8">
        <f>(C57)</f>
        <v>35</v>
      </c>
      <c r="J1181" s="2" t="s">
        <v>388</v>
      </c>
      <c r="K1181" s="8">
        <f>(F1181*I1181)</f>
        <v>35</v>
      </c>
      <c r="AG1181" s="65" t="s">
        <v>1918</v>
      </c>
    </row>
    <row r="1182" spans="1:33" hidden="1" x14ac:dyDescent="0.25">
      <c r="A1182" s="112"/>
      <c r="F1182" s="70">
        <v>1</v>
      </c>
      <c r="G1182" s="69" t="s">
        <v>388</v>
      </c>
      <c r="H1182" s="65" t="s">
        <v>1619</v>
      </c>
      <c r="I1182" s="8">
        <f>(C58)</f>
        <v>15</v>
      </c>
      <c r="J1182" s="2" t="s">
        <v>388</v>
      </c>
      <c r="K1182" s="8">
        <f>(F1182*I1182)</f>
        <v>15</v>
      </c>
      <c r="AG1182" s="65" t="s">
        <v>1918</v>
      </c>
    </row>
    <row r="1183" spans="1:33" hidden="1" x14ac:dyDescent="0.25">
      <c r="A1183" s="112"/>
      <c r="F1183" s="70">
        <v>1</v>
      </c>
      <c r="G1183" s="69" t="s">
        <v>388</v>
      </c>
      <c r="H1183" s="65" t="s">
        <v>153</v>
      </c>
      <c r="I1183" s="8">
        <f>(C28)</f>
        <v>58.33</v>
      </c>
      <c r="J1183" s="2" t="s">
        <v>388</v>
      </c>
      <c r="K1183" s="8">
        <f>(F1183*I1183)</f>
        <v>58.33</v>
      </c>
      <c r="AG1183" s="65" t="s">
        <v>1918</v>
      </c>
    </row>
    <row r="1184" spans="1:33" hidden="1" x14ac:dyDescent="0.25">
      <c r="A1184" s="112"/>
      <c r="F1184" s="70">
        <v>1.1000000000000001</v>
      </c>
      <c r="G1184" s="69" t="s">
        <v>669</v>
      </c>
      <c r="H1184" s="65" t="s">
        <v>748</v>
      </c>
      <c r="I1184" s="8">
        <f>(C29)</f>
        <v>120</v>
      </c>
      <c r="J1184" s="2" t="s">
        <v>669</v>
      </c>
      <c r="K1184" s="8">
        <f>(F1184*I1184)</f>
        <v>132</v>
      </c>
      <c r="AG1184" s="65" t="s">
        <v>1918</v>
      </c>
    </row>
    <row r="1185" spans="1:33" hidden="1" x14ac:dyDescent="0.25">
      <c r="A1185" s="112"/>
      <c r="F1185" s="70">
        <v>2.2000000000000002</v>
      </c>
      <c r="G1185" s="69" t="s">
        <v>669</v>
      </c>
      <c r="H1185" s="65" t="s">
        <v>749</v>
      </c>
      <c r="I1185" s="8">
        <f>(C13)</f>
        <v>85</v>
      </c>
      <c r="J1185" s="2" t="s">
        <v>669</v>
      </c>
      <c r="K1185" s="8">
        <f>(F1185*I1185)</f>
        <v>187</v>
      </c>
      <c r="AG1185" s="65" t="s">
        <v>1918</v>
      </c>
    </row>
    <row r="1186" spans="1:33" hidden="1" x14ac:dyDescent="0.25">
      <c r="A1186" s="112"/>
      <c r="G1186" s="69" t="s">
        <v>388</v>
      </c>
      <c r="H1186" s="65" t="s">
        <v>389</v>
      </c>
      <c r="I1186"/>
      <c r="J1186" s="2" t="s">
        <v>388</v>
      </c>
      <c r="K1186" s="8">
        <v>0</v>
      </c>
      <c r="AG1186" s="65" t="s">
        <v>1918</v>
      </c>
    </row>
    <row r="1187" spans="1:33" hidden="1" x14ac:dyDescent="0.25">
      <c r="A1187" s="112"/>
      <c r="I1187"/>
      <c r="J1187" s="4"/>
      <c r="K1187" s="5" t="s">
        <v>1373</v>
      </c>
      <c r="AG1187" s="65" t="s">
        <v>1918</v>
      </c>
    </row>
    <row r="1188" spans="1:33" hidden="1" x14ac:dyDescent="0.25">
      <c r="A1188" s="112"/>
      <c r="H1188" s="65" t="s">
        <v>380</v>
      </c>
      <c r="I1188"/>
      <c r="J1188" s="4"/>
      <c r="K1188" s="8" t="e">
        <f>SUM(K1168:K1186)</f>
        <v>#REF!</v>
      </c>
      <c r="AG1188" s="65" t="s">
        <v>1918</v>
      </c>
    </row>
    <row r="1189" spans="1:33" hidden="1" x14ac:dyDescent="0.25">
      <c r="A1189" s="112"/>
      <c r="I1189"/>
      <c r="J1189" s="4"/>
      <c r="K1189" s="5" t="s">
        <v>1373</v>
      </c>
      <c r="AG1189" s="65" t="s">
        <v>1918</v>
      </c>
    </row>
    <row r="1190" spans="1:33" hidden="1" x14ac:dyDescent="0.25">
      <c r="A1190" s="112"/>
      <c r="F1190" s="65" t="s">
        <v>852</v>
      </c>
      <c r="I1190"/>
      <c r="J1190" s="4"/>
      <c r="K1190"/>
    </row>
    <row r="1191" spans="1:33" hidden="1" x14ac:dyDescent="0.25">
      <c r="A1191" s="112"/>
      <c r="H1191" s="65" t="s">
        <v>476</v>
      </c>
      <c r="I1191"/>
      <c r="J1191" s="4"/>
      <c r="K1191" s="8" t="e">
        <f>(K1188/10)</f>
        <v>#REF!</v>
      </c>
      <c r="AG1191" s="65" t="s">
        <v>1918</v>
      </c>
    </row>
    <row r="1192" spans="1:33" hidden="1" x14ac:dyDescent="0.25">
      <c r="A1192" s="112"/>
      <c r="F1192" s="65" t="s">
        <v>852</v>
      </c>
      <c r="I1192"/>
      <c r="J1192" s="4"/>
      <c r="K1192"/>
    </row>
    <row r="1193" spans="1:33" hidden="1" x14ac:dyDescent="0.25">
      <c r="A1193" s="112"/>
      <c r="I1193"/>
      <c r="J1193" s="4"/>
      <c r="K1193" s="5" t="s">
        <v>1747</v>
      </c>
      <c r="AG1193" s="65" t="s">
        <v>1918</v>
      </c>
    </row>
    <row r="1194" spans="1:33" hidden="1" x14ac:dyDescent="0.25">
      <c r="A1194" s="112"/>
      <c r="F1194" s="90">
        <v>29.5</v>
      </c>
      <c r="G1194" s="69" t="s">
        <v>1910</v>
      </c>
      <c r="H1194" s="65" t="s">
        <v>1566</v>
      </c>
      <c r="I1194"/>
      <c r="J1194" s="4"/>
      <c r="K1194"/>
      <c r="AG1194" s="65" t="s">
        <v>1918</v>
      </c>
    </row>
    <row r="1195" spans="1:33" hidden="1" x14ac:dyDescent="0.25">
      <c r="A1195" s="112"/>
      <c r="H1195" s="65" t="s">
        <v>750</v>
      </c>
      <c r="I1195"/>
      <c r="J1195" s="4"/>
      <c r="K1195"/>
      <c r="AG1195" s="65" t="s">
        <v>1918</v>
      </c>
    </row>
    <row r="1196" spans="1:33" hidden="1" x14ac:dyDescent="0.25">
      <c r="A1196" s="112"/>
      <c r="H1196" s="65" t="s">
        <v>1649</v>
      </c>
      <c r="I1196"/>
      <c r="J1196" s="4"/>
      <c r="K1196"/>
      <c r="AG1196" s="65" t="s">
        <v>1918</v>
      </c>
    </row>
    <row r="1197" spans="1:33" hidden="1" x14ac:dyDescent="0.25">
      <c r="A1197" s="112"/>
      <c r="H1197" s="68" t="s">
        <v>1373</v>
      </c>
      <c r="I1197" s="5" t="s">
        <v>1373</v>
      </c>
      <c r="J1197" s="4"/>
      <c r="K1197"/>
      <c r="AG1197" s="65" t="s">
        <v>1918</v>
      </c>
    </row>
    <row r="1198" spans="1:33" hidden="1" x14ac:dyDescent="0.25">
      <c r="A1198" s="112"/>
      <c r="F1198" s="70">
        <v>10</v>
      </c>
      <c r="G1198" s="69" t="s">
        <v>528</v>
      </c>
      <c r="H1198" s="65" t="s">
        <v>1650</v>
      </c>
      <c r="I1198" s="8">
        <f>(C579)</f>
        <v>301</v>
      </c>
      <c r="J1198" s="2" t="s">
        <v>528</v>
      </c>
      <c r="K1198" s="8">
        <f>(F1198*I1198)</f>
        <v>3010</v>
      </c>
      <c r="AG1198" s="65" t="s">
        <v>1918</v>
      </c>
    </row>
    <row r="1199" spans="1:33" hidden="1" x14ac:dyDescent="0.25">
      <c r="A1199" s="112"/>
      <c r="F1199" s="70">
        <v>0.21</v>
      </c>
      <c r="G1199" s="69" t="s">
        <v>761</v>
      </c>
      <c r="H1199" s="65" t="s">
        <v>1615</v>
      </c>
      <c r="I1199" s="8" t="e">
        <f>(K32)</f>
        <v>#REF!</v>
      </c>
      <c r="J1199" s="2" t="s">
        <v>761</v>
      </c>
      <c r="K1199" s="8" t="e">
        <f>(F1199*I1199)</f>
        <v>#REF!</v>
      </c>
      <c r="AG1199" s="65" t="s">
        <v>1918</v>
      </c>
    </row>
    <row r="1200" spans="1:33" hidden="1" x14ac:dyDescent="0.25">
      <c r="A1200" s="112"/>
      <c r="H1200" s="65" t="s">
        <v>1616</v>
      </c>
      <c r="I1200" s="1" t="s">
        <v>852</v>
      </c>
      <c r="J1200" s="4"/>
      <c r="K1200" s="1" t="s">
        <v>852</v>
      </c>
      <c r="AG1200" s="65" t="s">
        <v>1918</v>
      </c>
    </row>
    <row r="1201" spans="1:33" hidden="1" x14ac:dyDescent="0.25">
      <c r="A1201" s="112"/>
      <c r="F1201" s="70">
        <v>1.1000000000000001</v>
      </c>
      <c r="G1201" s="69" t="s">
        <v>669</v>
      </c>
      <c r="H1201" s="65" t="s">
        <v>1711</v>
      </c>
      <c r="I1201" s="8">
        <f>(C10)</f>
        <v>150</v>
      </c>
      <c r="J1201" s="2" t="s">
        <v>669</v>
      </c>
      <c r="K1201" s="8">
        <f>(F1201*I1201)</f>
        <v>165</v>
      </c>
      <c r="AG1201" s="65" t="s">
        <v>1918</v>
      </c>
    </row>
    <row r="1202" spans="1:33" hidden="1" x14ac:dyDescent="0.25">
      <c r="A1202" s="112"/>
      <c r="F1202" s="70">
        <v>1.1000000000000001</v>
      </c>
      <c r="G1202" s="69" t="s">
        <v>669</v>
      </c>
      <c r="H1202" s="65" t="s">
        <v>1486</v>
      </c>
      <c r="I1202" s="8">
        <f>(C11)</f>
        <v>135</v>
      </c>
      <c r="J1202" s="2" t="s">
        <v>669</v>
      </c>
      <c r="K1202" s="8">
        <f>(F1202*I1202)</f>
        <v>148.5</v>
      </c>
      <c r="AG1202" s="65" t="s">
        <v>1918</v>
      </c>
    </row>
    <row r="1203" spans="1:33" hidden="1" x14ac:dyDescent="0.25">
      <c r="A1203" s="112"/>
      <c r="F1203" s="70">
        <v>2.2000000000000002</v>
      </c>
      <c r="G1203" s="69" t="s">
        <v>669</v>
      </c>
      <c r="H1203" s="65" t="s">
        <v>1625</v>
      </c>
      <c r="I1203" s="8">
        <f>(C12)</f>
        <v>95</v>
      </c>
      <c r="J1203" s="2" t="s">
        <v>669</v>
      </c>
      <c r="K1203" s="8">
        <f>(F1203*I1203)</f>
        <v>209</v>
      </c>
      <c r="AG1203" s="65" t="s">
        <v>1918</v>
      </c>
    </row>
    <row r="1204" spans="1:33" hidden="1" x14ac:dyDescent="0.25">
      <c r="A1204" s="112"/>
      <c r="F1204" s="70">
        <v>2.2000000000000002</v>
      </c>
      <c r="G1204" s="69" t="s">
        <v>669</v>
      </c>
      <c r="H1204" s="65" t="s">
        <v>286</v>
      </c>
      <c r="I1204" s="8">
        <f>(C13)</f>
        <v>85</v>
      </c>
      <c r="J1204" s="2" t="s">
        <v>669</v>
      </c>
      <c r="K1204" s="8">
        <f>(F1204*I1204)</f>
        <v>187</v>
      </c>
    </row>
    <row r="1205" spans="1:33" hidden="1" x14ac:dyDescent="0.25">
      <c r="A1205" s="112"/>
      <c r="F1205" s="89">
        <v>20</v>
      </c>
      <c r="G1205" s="69" t="s">
        <v>1427</v>
      </c>
      <c r="H1205" s="65" t="s">
        <v>754</v>
      </c>
      <c r="I1205" s="8">
        <f>(C67)</f>
        <v>3800</v>
      </c>
      <c r="J1205" s="2" t="s">
        <v>753</v>
      </c>
      <c r="K1205" s="8">
        <f>(F1205*I1205)/1000</f>
        <v>76</v>
      </c>
    </row>
    <row r="1206" spans="1:33" hidden="1" x14ac:dyDescent="0.25">
      <c r="A1206" s="112"/>
      <c r="F1206" s="89">
        <v>2</v>
      </c>
      <c r="G1206" s="69" t="s">
        <v>1427</v>
      </c>
      <c r="H1206" s="65" t="s">
        <v>2070</v>
      </c>
      <c r="I1206" s="8">
        <f>C586</f>
        <v>19</v>
      </c>
      <c r="J1206" s="2" t="s">
        <v>1427</v>
      </c>
      <c r="K1206" s="8">
        <f>(F1206*I1206)</f>
        <v>38</v>
      </c>
      <c r="AG1206" s="65" t="s">
        <v>852</v>
      </c>
    </row>
    <row r="1207" spans="1:33" hidden="1" x14ac:dyDescent="0.25">
      <c r="A1207" s="112"/>
      <c r="F1207" s="70">
        <v>1.6</v>
      </c>
      <c r="G1207" s="69" t="s">
        <v>669</v>
      </c>
      <c r="H1207" s="65" t="s">
        <v>1486</v>
      </c>
      <c r="I1207" s="8">
        <f>(C11)</f>
        <v>135</v>
      </c>
      <c r="J1207" s="2" t="s">
        <v>669</v>
      </c>
      <c r="K1207" s="8">
        <f>(F1207*I1207)</f>
        <v>216</v>
      </c>
    </row>
    <row r="1208" spans="1:33" hidden="1" x14ac:dyDescent="0.25">
      <c r="A1208" s="112"/>
      <c r="F1208" s="70">
        <v>0.5</v>
      </c>
      <c r="G1208" s="69" t="s">
        <v>669</v>
      </c>
      <c r="H1208" s="65" t="s">
        <v>1625</v>
      </c>
      <c r="I1208" s="8">
        <f>(C12)</f>
        <v>95</v>
      </c>
      <c r="J1208" s="2" t="s">
        <v>669</v>
      </c>
      <c r="K1208" s="8">
        <f>(F1208*I1208)</f>
        <v>47.5</v>
      </c>
    </row>
    <row r="1209" spans="1:33" hidden="1" x14ac:dyDescent="0.25">
      <c r="A1209" s="112"/>
      <c r="F1209" s="70">
        <v>1.1000000000000001</v>
      </c>
      <c r="G1209" s="69" t="s">
        <v>669</v>
      </c>
      <c r="H1209" s="65" t="s">
        <v>286</v>
      </c>
      <c r="I1209" s="8">
        <f>(C13)</f>
        <v>85</v>
      </c>
      <c r="J1209" s="2" t="s">
        <v>669</v>
      </c>
      <c r="K1209" s="8">
        <f>(F1209*I1209)</f>
        <v>93.5</v>
      </c>
    </row>
    <row r="1210" spans="1:33" hidden="1" x14ac:dyDescent="0.25">
      <c r="A1210" s="112"/>
      <c r="G1210" s="69" t="s">
        <v>388</v>
      </c>
      <c r="H1210" s="65" t="s">
        <v>389</v>
      </c>
      <c r="I1210"/>
      <c r="J1210" s="2" t="s">
        <v>388</v>
      </c>
      <c r="K1210" s="8">
        <v>0</v>
      </c>
    </row>
    <row r="1211" spans="1:33" hidden="1" x14ac:dyDescent="0.25">
      <c r="A1211" s="112"/>
      <c r="I1211"/>
      <c r="J1211" s="4"/>
      <c r="K1211" s="5" t="s">
        <v>1373</v>
      </c>
    </row>
    <row r="1212" spans="1:33" hidden="1" x14ac:dyDescent="0.25">
      <c r="A1212" s="112"/>
      <c r="H1212" s="65" t="s">
        <v>380</v>
      </c>
      <c r="I1212"/>
      <c r="J1212" s="4"/>
      <c r="K1212" s="8" t="e">
        <f>SUM(K1198:K1210)</f>
        <v>#REF!</v>
      </c>
    </row>
    <row r="1213" spans="1:33" hidden="1" x14ac:dyDescent="0.25">
      <c r="A1213" s="112"/>
      <c r="I1213"/>
      <c r="J1213" s="4"/>
      <c r="K1213" s="5" t="s">
        <v>1373</v>
      </c>
    </row>
    <row r="1214" spans="1:33" hidden="1" x14ac:dyDescent="0.25">
      <c r="A1214" s="112"/>
      <c r="H1214" s="65" t="s">
        <v>476</v>
      </c>
      <c r="I1214"/>
      <c r="J1214" s="4"/>
      <c r="K1214" s="8" t="e">
        <f>(K1212/10)</f>
        <v>#REF!</v>
      </c>
    </row>
    <row r="1215" spans="1:33" hidden="1" x14ac:dyDescent="0.25">
      <c r="A1215" s="112"/>
      <c r="I1215"/>
      <c r="J1215" s="4"/>
      <c r="K1215" s="5" t="s">
        <v>1747</v>
      </c>
    </row>
    <row r="1216" spans="1:33" hidden="1" x14ac:dyDescent="0.25">
      <c r="A1216" s="112"/>
      <c r="F1216" s="90">
        <v>29.4</v>
      </c>
      <c r="G1216" s="69" t="s">
        <v>1910</v>
      </c>
      <c r="H1216" s="65" t="s">
        <v>954</v>
      </c>
      <c r="I1216"/>
      <c r="J1216" s="4"/>
      <c r="K1216"/>
    </row>
    <row r="1217" spans="1:11" hidden="1" x14ac:dyDescent="0.25">
      <c r="A1217" s="112"/>
      <c r="H1217" s="65" t="s">
        <v>955</v>
      </c>
      <c r="I1217"/>
      <c r="J1217" s="4"/>
      <c r="K1217"/>
    </row>
    <row r="1218" spans="1:11" hidden="1" x14ac:dyDescent="0.25">
      <c r="A1218" s="112"/>
      <c r="H1218" s="68" t="s">
        <v>1373</v>
      </c>
      <c r="I1218"/>
      <c r="J1218" s="4"/>
      <c r="K1218"/>
    </row>
    <row r="1219" spans="1:11" hidden="1" x14ac:dyDescent="0.25">
      <c r="A1219" s="112"/>
      <c r="F1219" s="70">
        <v>1.86</v>
      </c>
      <c r="G1219" s="69" t="s">
        <v>528</v>
      </c>
      <c r="H1219" s="65" t="s">
        <v>956</v>
      </c>
      <c r="I1219" s="8">
        <f>C580</f>
        <v>325</v>
      </c>
      <c r="J1219" s="2" t="s">
        <v>528</v>
      </c>
      <c r="K1219" s="8">
        <f>(F1219*I1219)</f>
        <v>604.5</v>
      </c>
    </row>
    <row r="1220" spans="1:11" hidden="1" x14ac:dyDescent="0.25">
      <c r="A1220" s="112"/>
      <c r="F1220" s="70">
        <v>0.4</v>
      </c>
      <c r="G1220" s="69" t="s">
        <v>1427</v>
      </c>
      <c r="H1220" s="65" t="s">
        <v>2071</v>
      </c>
      <c r="I1220" s="8">
        <f>C586</f>
        <v>19</v>
      </c>
      <c r="J1220" s="2" t="s">
        <v>1427</v>
      </c>
      <c r="K1220" s="8">
        <f>(F1220*I1220)</f>
        <v>7.6</v>
      </c>
    </row>
    <row r="1221" spans="1:11" hidden="1" x14ac:dyDescent="0.25">
      <c r="A1221" s="112"/>
      <c r="F1221" s="70">
        <v>0.02</v>
      </c>
      <c r="G1221" s="69" t="s">
        <v>761</v>
      </c>
      <c r="H1221" s="65" t="s">
        <v>363</v>
      </c>
      <c r="I1221" s="8" t="e">
        <f>K23</f>
        <v>#REF!</v>
      </c>
      <c r="J1221" s="2" t="s">
        <v>761</v>
      </c>
      <c r="K1221" s="8" t="e">
        <f>(F1221*I1221)</f>
        <v>#REF!</v>
      </c>
    </row>
    <row r="1222" spans="1:11" hidden="1" x14ac:dyDescent="0.25">
      <c r="A1222" s="112"/>
      <c r="F1222" s="70">
        <v>1</v>
      </c>
      <c r="G1222" s="69" t="s">
        <v>669</v>
      </c>
      <c r="H1222" s="65" t="s">
        <v>1711</v>
      </c>
      <c r="I1222" s="8">
        <f>C10</f>
        <v>150</v>
      </c>
      <c r="J1222" s="2" t="s">
        <v>669</v>
      </c>
      <c r="K1222" s="8">
        <f>(F1222*I1222)</f>
        <v>150</v>
      </c>
    </row>
    <row r="1223" spans="1:11" hidden="1" x14ac:dyDescent="0.25">
      <c r="A1223" s="112"/>
      <c r="F1223" s="70">
        <v>1</v>
      </c>
      <c r="G1223" s="69" t="s">
        <v>669</v>
      </c>
      <c r="H1223" s="65" t="s">
        <v>1464</v>
      </c>
      <c r="I1223" s="8">
        <f>C12</f>
        <v>95</v>
      </c>
      <c r="J1223" s="2" t="s">
        <v>669</v>
      </c>
      <c r="K1223" s="8">
        <f>(F1223*I1223)</f>
        <v>95</v>
      </c>
    </row>
    <row r="1224" spans="1:11" hidden="1" x14ac:dyDescent="0.25">
      <c r="A1224" s="112"/>
      <c r="G1224" s="69" t="s">
        <v>388</v>
      </c>
      <c r="H1224" s="65" t="s">
        <v>389</v>
      </c>
      <c r="I1224"/>
      <c r="J1224" s="2" t="s">
        <v>388</v>
      </c>
      <c r="K1224" s="8">
        <v>0</v>
      </c>
    </row>
    <row r="1225" spans="1:11" hidden="1" x14ac:dyDescent="0.25">
      <c r="A1225" s="112"/>
      <c r="I1225"/>
      <c r="J1225" s="4"/>
      <c r="K1225" s="5" t="s">
        <v>1373</v>
      </c>
    </row>
    <row r="1226" spans="1:11" hidden="1" x14ac:dyDescent="0.25">
      <c r="A1226" s="112"/>
      <c r="H1226" s="65" t="s">
        <v>1465</v>
      </c>
      <c r="I1226"/>
      <c r="J1226" s="4"/>
      <c r="K1226" s="8" t="e">
        <f>SUM(K1219:K1224)</f>
        <v>#REF!</v>
      </c>
    </row>
    <row r="1227" spans="1:11" hidden="1" x14ac:dyDescent="0.25">
      <c r="A1227" s="112"/>
      <c r="I1227"/>
      <c r="J1227" s="4"/>
      <c r="K1227" s="5" t="s">
        <v>1373</v>
      </c>
    </row>
    <row r="1228" spans="1:11" hidden="1" x14ac:dyDescent="0.25">
      <c r="A1228" s="112"/>
      <c r="H1228" s="65" t="s">
        <v>476</v>
      </c>
      <c r="I1228"/>
      <c r="J1228" s="4"/>
      <c r="K1228" s="8" t="e">
        <f>(K1226/1.86)</f>
        <v>#REF!</v>
      </c>
    </row>
    <row r="1229" spans="1:11" hidden="1" x14ac:dyDescent="0.25">
      <c r="A1229" s="112"/>
      <c r="I1229"/>
      <c r="J1229" s="4"/>
      <c r="K1229" s="5" t="s">
        <v>1747</v>
      </c>
    </row>
    <row r="1230" spans="1:11" hidden="1" x14ac:dyDescent="0.25">
      <c r="A1230" s="112"/>
      <c r="F1230" s="80" t="s">
        <v>181</v>
      </c>
      <c r="G1230" s="69" t="s">
        <v>1910</v>
      </c>
      <c r="H1230" s="65" t="s">
        <v>1644</v>
      </c>
      <c r="I1230"/>
      <c r="J1230" s="4"/>
      <c r="K1230"/>
    </row>
    <row r="1231" spans="1:11" hidden="1" x14ac:dyDescent="0.25">
      <c r="A1231" s="112"/>
      <c r="H1231" s="65" t="s">
        <v>819</v>
      </c>
      <c r="I1231"/>
      <c r="J1231" s="4"/>
      <c r="K1231"/>
    </row>
    <row r="1232" spans="1:11" hidden="1" x14ac:dyDescent="0.25">
      <c r="A1232" s="112"/>
      <c r="H1232" s="65" t="s">
        <v>1466</v>
      </c>
      <c r="I1232"/>
      <c r="J1232" s="4"/>
      <c r="K1232"/>
    </row>
    <row r="1233" spans="1:11" hidden="1" x14ac:dyDescent="0.25">
      <c r="A1233" s="112"/>
      <c r="H1233" s="65" t="s">
        <v>634</v>
      </c>
      <c r="I1233"/>
      <c r="J1233" s="4"/>
      <c r="K1233"/>
    </row>
    <row r="1234" spans="1:11" hidden="1" x14ac:dyDescent="0.25">
      <c r="A1234" s="112"/>
      <c r="H1234" s="68" t="s">
        <v>1373</v>
      </c>
      <c r="I1234"/>
      <c r="J1234" s="4"/>
      <c r="K1234"/>
    </row>
    <row r="1235" spans="1:11" hidden="1" x14ac:dyDescent="0.25">
      <c r="A1235" s="112"/>
      <c r="F1235" s="70">
        <v>0.24</v>
      </c>
      <c r="G1235" s="69" t="s">
        <v>761</v>
      </c>
      <c r="H1235" s="65" t="s">
        <v>1467</v>
      </c>
      <c r="I1235" s="8" t="e">
        <f>(C70)</f>
        <v>#REF!</v>
      </c>
      <c r="J1235" s="2" t="s">
        <v>761</v>
      </c>
      <c r="K1235" s="8" t="e">
        <f>(F1235*I1235)</f>
        <v>#REF!</v>
      </c>
    </row>
    <row r="1236" spans="1:11" hidden="1" x14ac:dyDescent="0.25">
      <c r="A1236" s="112"/>
      <c r="F1236" s="89">
        <v>0.11700000000000001</v>
      </c>
      <c r="G1236" s="69" t="s">
        <v>753</v>
      </c>
      <c r="H1236" s="65" t="s">
        <v>754</v>
      </c>
      <c r="I1236" s="8">
        <f>(C67)</f>
        <v>3800</v>
      </c>
      <c r="J1236" s="2" t="s">
        <v>753</v>
      </c>
      <c r="K1236" s="8">
        <f>(F1236*I1236)</f>
        <v>444.6</v>
      </c>
    </row>
    <row r="1237" spans="1:11" hidden="1" x14ac:dyDescent="0.25">
      <c r="A1237" s="112"/>
      <c r="F1237" s="70">
        <v>0.5</v>
      </c>
      <c r="G1237" s="69" t="s">
        <v>669</v>
      </c>
      <c r="H1237" s="65" t="s">
        <v>1711</v>
      </c>
      <c r="I1237" s="8">
        <f>(C10)</f>
        <v>150</v>
      </c>
      <c r="J1237" s="2" t="s">
        <v>669</v>
      </c>
      <c r="K1237" s="8">
        <f>(F1237*I1237)</f>
        <v>75</v>
      </c>
    </row>
    <row r="1238" spans="1:11" hidden="1" x14ac:dyDescent="0.25">
      <c r="A1238" s="112"/>
      <c r="F1238" s="70">
        <v>1.1000000000000001</v>
      </c>
      <c r="G1238" s="69" t="s">
        <v>669</v>
      </c>
      <c r="H1238" s="65" t="s">
        <v>820</v>
      </c>
      <c r="I1238" s="8">
        <f>(C12)</f>
        <v>95</v>
      </c>
      <c r="J1238" s="2" t="s">
        <v>669</v>
      </c>
      <c r="K1238" s="8">
        <f>(F1238*I1238)</f>
        <v>104.5</v>
      </c>
    </row>
    <row r="1239" spans="1:11" hidden="1" x14ac:dyDescent="0.25">
      <c r="A1239" s="112"/>
      <c r="F1239" s="70">
        <v>4.3</v>
      </c>
      <c r="G1239" s="69" t="s">
        <v>669</v>
      </c>
      <c r="H1239" s="65" t="s">
        <v>286</v>
      </c>
      <c r="I1239" s="8">
        <f>(C13)</f>
        <v>85</v>
      </c>
      <c r="J1239" s="2" t="s">
        <v>669</v>
      </c>
      <c r="K1239" s="8">
        <f>(F1239*I1239)</f>
        <v>365.5</v>
      </c>
    </row>
    <row r="1240" spans="1:11" hidden="1" x14ac:dyDescent="0.25">
      <c r="A1240" s="112"/>
      <c r="G1240" s="69" t="s">
        <v>388</v>
      </c>
      <c r="H1240" s="65" t="s">
        <v>389</v>
      </c>
      <c r="I1240"/>
      <c r="J1240" s="2" t="s">
        <v>388</v>
      </c>
      <c r="K1240" s="8">
        <v>0</v>
      </c>
    </row>
    <row r="1241" spans="1:11" hidden="1" x14ac:dyDescent="0.25">
      <c r="A1241" s="112"/>
      <c r="I1241"/>
      <c r="J1241" s="4"/>
      <c r="K1241" s="5" t="s">
        <v>1373</v>
      </c>
    </row>
    <row r="1242" spans="1:11" hidden="1" x14ac:dyDescent="0.25">
      <c r="A1242" s="112"/>
      <c r="H1242" s="65" t="s">
        <v>380</v>
      </c>
      <c r="I1242"/>
      <c r="J1242" s="4"/>
      <c r="K1242" s="8" t="e">
        <f>SUM(K1235:K1240)</f>
        <v>#REF!</v>
      </c>
    </row>
    <row r="1243" spans="1:11" hidden="1" x14ac:dyDescent="0.25">
      <c r="A1243" s="112"/>
      <c r="I1243"/>
      <c r="J1243" s="4"/>
      <c r="K1243" s="5" t="s">
        <v>1373</v>
      </c>
    </row>
    <row r="1244" spans="1:11" hidden="1" x14ac:dyDescent="0.25">
      <c r="A1244" s="112"/>
      <c r="H1244" s="65" t="s">
        <v>476</v>
      </c>
      <c r="I1244"/>
      <c r="J1244" s="4"/>
      <c r="K1244" s="8" t="e">
        <f>(K1242/10)</f>
        <v>#REF!</v>
      </c>
    </row>
    <row r="1245" spans="1:11" hidden="1" x14ac:dyDescent="0.25">
      <c r="A1245" s="112"/>
      <c r="F1245" s="65" t="s">
        <v>852</v>
      </c>
      <c r="I1245"/>
      <c r="J1245" s="4"/>
      <c r="K1245"/>
    </row>
    <row r="1246" spans="1:11" hidden="1" x14ac:dyDescent="0.25">
      <c r="A1246" s="112"/>
      <c r="I1246"/>
      <c r="J1246" s="4"/>
      <c r="K1246" s="5" t="s">
        <v>1747</v>
      </c>
    </row>
    <row r="1247" spans="1:11" hidden="1" x14ac:dyDescent="0.25">
      <c r="A1247" s="112"/>
      <c r="F1247" s="80" t="s">
        <v>1651</v>
      </c>
      <c r="G1247" s="69" t="s">
        <v>1910</v>
      </c>
      <c r="H1247" s="92" t="s">
        <v>635</v>
      </c>
      <c r="I1247"/>
      <c r="J1247" s="4"/>
      <c r="K1247"/>
    </row>
    <row r="1248" spans="1:11" hidden="1" x14ac:dyDescent="0.25">
      <c r="A1248" s="112"/>
      <c r="H1248" s="65" t="s">
        <v>1652</v>
      </c>
      <c r="I1248"/>
      <c r="J1248" s="4"/>
      <c r="K1248"/>
    </row>
    <row r="1249" spans="1:11" hidden="1" x14ac:dyDescent="0.25">
      <c r="A1249" s="112"/>
      <c r="H1249" s="65" t="s">
        <v>1653</v>
      </c>
      <c r="I1249"/>
      <c r="J1249" s="4"/>
      <c r="K1249"/>
    </row>
    <row r="1250" spans="1:11" hidden="1" x14ac:dyDescent="0.25">
      <c r="A1250" s="112"/>
      <c r="H1250" s="65" t="s">
        <v>661</v>
      </c>
      <c r="I1250"/>
      <c r="J1250" s="4"/>
      <c r="K1250"/>
    </row>
    <row r="1251" spans="1:11" hidden="1" x14ac:dyDescent="0.25">
      <c r="A1251" s="112"/>
      <c r="H1251" s="65" t="s">
        <v>653</v>
      </c>
      <c r="I1251"/>
      <c r="J1251" s="4"/>
      <c r="K1251"/>
    </row>
    <row r="1252" spans="1:11" hidden="1" x14ac:dyDescent="0.25">
      <c r="A1252" s="112"/>
      <c r="H1252" s="68" t="s">
        <v>1373</v>
      </c>
      <c r="I1252"/>
      <c r="J1252" s="4"/>
      <c r="K1252"/>
    </row>
    <row r="1253" spans="1:11" hidden="1" x14ac:dyDescent="0.25">
      <c r="A1253" s="112"/>
      <c r="F1253" s="70">
        <v>12.8</v>
      </c>
      <c r="G1253" s="69" t="s">
        <v>761</v>
      </c>
      <c r="H1253" s="65" t="s">
        <v>654</v>
      </c>
      <c r="I1253" s="8" t="e">
        <f>(C82)</f>
        <v>#REF!</v>
      </c>
      <c r="J1253" s="2" t="s">
        <v>761</v>
      </c>
      <c r="K1253" s="8" t="e">
        <f>(F1253*I1253)</f>
        <v>#REF!</v>
      </c>
    </row>
    <row r="1254" spans="1:11" hidden="1" x14ac:dyDescent="0.25">
      <c r="A1254" s="112"/>
      <c r="F1254" s="70">
        <v>5</v>
      </c>
      <c r="G1254" s="69" t="s">
        <v>761</v>
      </c>
      <c r="H1254" s="65" t="s">
        <v>655</v>
      </c>
      <c r="I1254" s="8" t="e">
        <f>(C85)</f>
        <v>#REF!</v>
      </c>
      <c r="J1254" s="2" t="s">
        <v>761</v>
      </c>
      <c r="K1254" s="8" t="e">
        <f>(F1254*I1254)</f>
        <v>#REF!</v>
      </c>
    </row>
    <row r="1255" spans="1:11" hidden="1" x14ac:dyDescent="0.25">
      <c r="A1255" s="112"/>
      <c r="F1255" s="70">
        <v>1.8</v>
      </c>
      <c r="G1255" s="69" t="s">
        <v>669</v>
      </c>
      <c r="H1255" s="65" t="s">
        <v>1711</v>
      </c>
      <c r="I1255" s="8">
        <f>(C10)</f>
        <v>150</v>
      </c>
      <c r="J1255" s="2" t="s">
        <v>669</v>
      </c>
      <c r="K1255" s="8">
        <f>(F1255*I1255)</f>
        <v>270</v>
      </c>
    </row>
    <row r="1256" spans="1:11" hidden="1" x14ac:dyDescent="0.25">
      <c r="A1256" s="112"/>
      <c r="F1256" s="70">
        <v>17.7</v>
      </c>
      <c r="G1256" s="69" t="s">
        <v>669</v>
      </c>
      <c r="H1256" s="65" t="s">
        <v>820</v>
      </c>
      <c r="I1256" s="8">
        <f>(C12)</f>
        <v>95</v>
      </c>
      <c r="J1256" s="2" t="s">
        <v>669</v>
      </c>
      <c r="K1256" s="8">
        <f>(F1256*I1256)</f>
        <v>1681.5</v>
      </c>
    </row>
    <row r="1257" spans="1:11" hidden="1" x14ac:dyDescent="0.25">
      <c r="A1257" s="112"/>
      <c r="F1257" s="70">
        <v>14.1</v>
      </c>
      <c r="G1257" s="69" t="s">
        <v>669</v>
      </c>
      <c r="H1257" s="65" t="s">
        <v>286</v>
      </c>
      <c r="I1257" s="8">
        <f>(C13)</f>
        <v>85</v>
      </c>
      <c r="J1257" s="2" t="s">
        <v>669</v>
      </c>
      <c r="K1257" s="8">
        <f>(F1257*I1257)</f>
        <v>1198.5</v>
      </c>
    </row>
    <row r="1258" spans="1:11" hidden="1" x14ac:dyDescent="0.25">
      <c r="A1258" s="112"/>
      <c r="G1258" s="69" t="s">
        <v>388</v>
      </c>
      <c r="H1258" s="65" t="s">
        <v>389</v>
      </c>
      <c r="I1258"/>
      <c r="J1258" s="2" t="s">
        <v>388</v>
      </c>
      <c r="K1258" s="8">
        <v>0</v>
      </c>
    </row>
    <row r="1259" spans="1:11" hidden="1" x14ac:dyDescent="0.25">
      <c r="A1259" s="112"/>
      <c r="I1259"/>
      <c r="J1259" s="4"/>
      <c r="K1259" s="5" t="s">
        <v>1373</v>
      </c>
    </row>
    <row r="1260" spans="1:11" hidden="1" x14ac:dyDescent="0.25">
      <c r="A1260" s="112"/>
      <c r="H1260" s="65" t="s">
        <v>533</v>
      </c>
      <c r="I1260"/>
      <c r="J1260" s="4"/>
      <c r="K1260" s="8" t="e">
        <f>SUM(K1253:K1258)</f>
        <v>#REF!</v>
      </c>
    </row>
    <row r="1261" spans="1:11" hidden="1" x14ac:dyDescent="0.25">
      <c r="A1261" s="112"/>
      <c r="I1261"/>
      <c r="J1261" s="4"/>
      <c r="K1261" s="5" t="s">
        <v>1373</v>
      </c>
    </row>
    <row r="1262" spans="1:11" hidden="1" x14ac:dyDescent="0.25">
      <c r="A1262" s="112"/>
      <c r="H1262" s="65" t="s">
        <v>673</v>
      </c>
      <c r="I1262"/>
      <c r="J1262" s="4"/>
      <c r="K1262" s="8" t="e">
        <f>(K1260/10)</f>
        <v>#REF!</v>
      </c>
    </row>
    <row r="1263" spans="1:11" hidden="1" x14ac:dyDescent="0.25">
      <c r="A1263" s="112"/>
      <c r="I1263"/>
      <c r="J1263" s="4"/>
      <c r="K1263" s="5" t="s">
        <v>1747</v>
      </c>
    </row>
    <row r="1264" spans="1:11" hidden="1" x14ac:dyDescent="0.25">
      <c r="A1264" s="112"/>
      <c r="I1264"/>
      <c r="J1264" s="4"/>
      <c r="K1264"/>
    </row>
    <row r="1265" spans="1:11" hidden="1" x14ac:dyDescent="0.25">
      <c r="A1265" s="112"/>
      <c r="G1265" s="69" t="s">
        <v>589</v>
      </c>
      <c r="H1265" s="65" t="s">
        <v>656</v>
      </c>
      <c r="I1265"/>
      <c r="J1265" s="4"/>
      <c r="K1265"/>
    </row>
    <row r="1266" spans="1:11" hidden="1" x14ac:dyDescent="0.25">
      <c r="A1266" s="112"/>
      <c r="H1266" s="65" t="s">
        <v>657</v>
      </c>
      <c r="I1266"/>
      <c r="J1266" s="4"/>
      <c r="K1266"/>
    </row>
    <row r="1267" spans="1:11" hidden="1" x14ac:dyDescent="0.25">
      <c r="A1267" s="112"/>
      <c r="H1267" s="68" t="s">
        <v>1373</v>
      </c>
      <c r="I1267"/>
      <c r="J1267" s="4"/>
      <c r="K1267"/>
    </row>
    <row r="1268" spans="1:11" hidden="1" x14ac:dyDescent="0.25">
      <c r="A1268" s="112"/>
      <c r="F1268" s="70">
        <v>0.04</v>
      </c>
      <c r="G1268" s="69" t="s">
        <v>761</v>
      </c>
      <c r="H1268" s="65" t="s">
        <v>658</v>
      </c>
      <c r="I1268" s="8" t="e">
        <f>(K32)</f>
        <v>#REF!</v>
      </c>
      <c r="J1268" s="2" t="s">
        <v>761</v>
      </c>
      <c r="K1268" s="8" t="e">
        <f>(F1268*I1268)</f>
        <v>#REF!</v>
      </c>
    </row>
    <row r="1269" spans="1:11" hidden="1" x14ac:dyDescent="0.25">
      <c r="A1269" s="112"/>
      <c r="F1269" s="70">
        <v>2.2000000000000002</v>
      </c>
      <c r="G1269" s="69" t="s">
        <v>669</v>
      </c>
      <c r="H1269" s="65" t="s">
        <v>1486</v>
      </c>
      <c r="I1269" s="8">
        <f>(C11)</f>
        <v>135</v>
      </c>
      <c r="J1269" s="2" t="s">
        <v>669</v>
      </c>
      <c r="K1269" s="8">
        <f>(F1269*I1269)</f>
        <v>297</v>
      </c>
    </row>
    <row r="1270" spans="1:11" hidden="1" x14ac:dyDescent="0.25">
      <c r="A1270" s="112"/>
      <c r="F1270" s="70">
        <v>0.5</v>
      </c>
      <c r="G1270" s="69" t="s">
        <v>669</v>
      </c>
      <c r="H1270" s="65" t="s">
        <v>1625</v>
      </c>
      <c r="I1270" s="8">
        <f>(C12)</f>
        <v>95</v>
      </c>
      <c r="J1270" s="2" t="s">
        <v>669</v>
      </c>
      <c r="K1270" s="8">
        <f>(F1270*I1270)</f>
        <v>47.5</v>
      </c>
    </row>
    <row r="1271" spans="1:11" hidden="1" x14ac:dyDescent="0.25">
      <c r="A1271" s="112"/>
      <c r="F1271" s="70">
        <v>1.1000000000000001</v>
      </c>
      <c r="G1271" s="69" t="s">
        <v>669</v>
      </c>
      <c r="H1271" s="65" t="s">
        <v>286</v>
      </c>
      <c r="I1271" s="8">
        <f>(C13)</f>
        <v>85</v>
      </c>
      <c r="J1271" s="2" t="s">
        <v>669</v>
      </c>
      <c r="K1271" s="8">
        <f>(F1271*I1271)</f>
        <v>93.5</v>
      </c>
    </row>
    <row r="1272" spans="1:11" hidden="1" x14ac:dyDescent="0.25">
      <c r="A1272" s="112"/>
      <c r="G1272" s="69" t="s">
        <v>388</v>
      </c>
      <c r="H1272" s="65" t="s">
        <v>389</v>
      </c>
      <c r="I1272"/>
      <c r="J1272" s="2" t="s">
        <v>388</v>
      </c>
      <c r="K1272" s="8">
        <v>0</v>
      </c>
    </row>
    <row r="1273" spans="1:11" hidden="1" x14ac:dyDescent="0.25">
      <c r="A1273" s="112"/>
      <c r="I1273"/>
      <c r="J1273" s="4"/>
      <c r="K1273" s="5" t="s">
        <v>1373</v>
      </c>
    </row>
    <row r="1274" spans="1:11" hidden="1" x14ac:dyDescent="0.25">
      <c r="A1274" s="112"/>
      <c r="H1274" s="65" t="s">
        <v>380</v>
      </c>
      <c r="I1274"/>
      <c r="J1274" s="4"/>
      <c r="K1274" s="8" t="e">
        <f>SUM(K1268:K1272)</f>
        <v>#REF!</v>
      </c>
    </row>
    <row r="1275" spans="1:11" hidden="1" x14ac:dyDescent="0.25">
      <c r="A1275" s="112"/>
      <c r="I1275"/>
      <c r="J1275" s="4"/>
      <c r="K1275" s="5" t="s">
        <v>1373</v>
      </c>
    </row>
    <row r="1276" spans="1:11" hidden="1" x14ac:dyDescent="0.25">
      <c r="A1276" s="112"/>
      <c r="H1276" s="65" t="s">
        <v>476</v>
      </c>
      <c r="I1276"/>
      <c r="J1276" s="4"/>
      <c r="K1276" s="8" t="e">
        <f>(K1274/10)</f>
        <v>#REF!</v>
      </c>
    </row>
    <row r="1277" spans="1:11" hidden="1" x14ac:dyDescent="0.25">
      <c r="A1277" s="112"/>
      <c r="I1277"/>
      <c r="J1277" s="4"/>
      <c r="K1277" s="5" t="s">
        <v>1747</v>
      </c>
    </row>
    <row r="1278" spans="1:11" hidden="1" x14ac:dyDescent="0.25">
      <c r="A1278" s="112"/>
      <c r="I1278"/>
      <c r="J1278" s="4"/>
      <c r="K1278"/>
    </row>
    <row r="1279" spans="1:11" hidden="1" x14ac:dyDescent="0.25">
      <c r="A1279" s="112"/>
      <c r="F1279" s="90">
        <v>32.1</v>
      </c>
      <c r="G1279" s="69" t="s">
        <v>1910</v>
      </c>
      <c r="H1279" s="65" t="s">
        <v>659</v>
      </c>
      <c r="I1279"/>
      <c r="J1279" s="4"/>
      <c r="K1279"/>
    </row>
    <row r="1280" spans="1:11" hidden="1" x14ac:dyDescent="0.25">
      <c r="A1280" s="112"/>
      <c r="H1280" s="65" t="s">
        <v>1275</v>
      </c>
      <c r="I1280"/>
      <c r="J1280" s="4"/>
      <c r="K1280"/>
    </row>
    <row r="1281" spans="1:11" hidden="1" x14ac:dyDescent="0.25">
      <c r="A1281" s="112"/>
      <c r="H1281" s="65" t="s">
        <v>596</v>
      </c>
      <c r="I1281"/>
      <c r="J1281" s="4"/>
      <c r="K1281"/>
    </row>
    <row r="1282" spans="1:11" hidden="1" x14ac:dyDescent="0.25">
      <c r="A1282" s="112"/>
      <c r="H1282" s="65" t="s">
        <v>2731</v>
      </c>
      <c r="I1282"/>
      <c r="J1282" s="4"/>
      <c r="K1282"/>
    </row>
    <row r="1283" spans="1:11" hidden="1" x14ac:dyDescent="0.25">
      <c r="A1283" s="112"/>
      <c r="H1283" s="65" t="s">
        <v>1116</v>
      </c>
      <c r="I1283"/>
      <c r="J1283" s="4"/>
      <c r="K1283"/>
    </row>
    <row r="1284" spans="1:11" hidden="1" x14ac:dyDescent="0.25">
      <c r="A1284" s="112"/>
      <c r="H1284" s="68" t="s">
        <v>1373</v>
      </c>
      <c r="I1284"/>
      <c r="J1284" s="4"/>
      <c r="K1284"/>
    </row>
    <row r="1285" spans="1:11" hidden="1" x14ac:dyDescent="0.25">
      <c r="A1285" s="112"/>
      <c r="F1285" s="70">
        <v>190</v>
      </c>
      <c r="G1285" s="69" t="s">
        <v>1612</v>
      </c>
      <c r="H1285" s="65" t="s">
        <v>1714</v>
      </c>
      <c r="I1285" s="8">
        <f>(C83)</f>
        <v>4500</v>
      </c>
      <c r="J1285" s="2" t="s">
        <v>1273</v>
      </c>
      <c r="K1285" s="8">
        <f>(F1285*I1285)/1000</f>
        <v>855</v>
      </c>
    </row>
    <row r="1286" spans="1:11" hidden="1" x14ac:dyDescent="0.25">
      <c r="A1286" s="112"/>
      <c r="F1286" s="70">
        <v>0.12</v>
      </c>
      <c r="G1286" s="69" t="s">
        <v>761</v>
      </c>
      <c r="H1286" s="65" t="s">
        <v>1615</v>
      </c>
      <c r="I1286" s="8" t="e">
        <f>(K32)</f>
        <v>#REF!</v>
      </c>
      <c r="J1286" s="2" t="s">
        <v>761</v>
      </c>
      <c r="K1286" s="8" t="e">
        <f t="shared" ref="K1286:K1292" si="59">(F1286*I1286)</f>
        <v>#REF!</v>
      </c>
    </row>
    <row r="1287" spans="1:11" hidden="1" x14ac:dyDescent="0.25">
      <c r="A1287" s="112"/>
      <c r="F1287" s="70">
        <v>10</v>
      </c>
      <c r="G1287" s="69" t="s">
        <v>528</v>
      </c>
      <c r="H1287" s="65" t="s">
        <v>1118</v>
      </c>
      <c r="I1287" s="8" t="e">
        <f>(K1276)</f>
        <v>#REF!</v>
      </c>
      <c r="J1287" s="2" t="s">
        <v>528</v>
      </c>
      <c r="K1287" s="8" t="e">
        <f t="shared" si="59"/>
        <v>#REF!</v>
      </c>
    </row>
    <row r="1288" spans="1:11" hidden="1" x14ac:dyDescent="0.25">
      <c r="A1288" s="112"/>
      <c r="F1288" s="70">
        <v>1.54</v>
      </c>
      <c r="G1288" s="69" t="s">
        <v>1427</v>
      </c>
      <c r="H1288" s="65" t="s">
        <v>845</v>
      </c>
      <c r="I1288" s="8">
        <f>C631</f>
        <v>30</v>
      </c>
      <c r="J1288" s="2" t="s">
        <v>1427</v>
      </c>
      <c r="K1288" s="8">
        <f t="shared" si="59"/>
        <v>46.2</v>
      </c>
    </row>
    <row r="1289" spans="1:11" hidden="1" x14ac:dyDescent="0.25">
      <c r="A1289" s="112"/>
      <c r="F1289" s="70">
        <v>1.1000000000000001</v>
      </c>
      <c r="G1289" s="69" t="s">
        <v>669</v>
      </c>
      <c r="H1289" s="65" t="s">
        <v>1711</v>
      </c>
      <c r="I1289" s="8">
        <f>(C10)</f>
        <v>150</v>
      </c>
      <c r="J1289" s="2" t="s">
        <v>669</v>
      </c>
      <c r="K1289" s="8">
        <f t="shared" si="59"/>
        <v>165</v>
      </c>
    </row>
    <row r="1290" spans="1:11" hidden="1" x14ac:dyDescent="0.25">
      <c r="A1290" s="112"/>
      <c r="F1290" s="70">
        <v>2.1</v>
      </c>
      <c r="G1290" s="69" t="s">
        <v>669</v>
      </c>
      <c r="H1290" s="65" t="s">
        <v>1486</v>
      </c>
      <c r="I1290" s="8">
        <f>(C11)</f>
        <v>135</v>
      </c>
      <c r="J1290" s="2" t="s">
        <v>669</v>
      </c>
      <c r="K1290" s="8">
        <f t="shared" si="59"/>
        <v>283.5</v>
      </c>
    </row>
    <row r="1291" spans="1:11" hidden="1" x14ac:dyDescent="0.25">
      <c r="A1291" s="112"/>
      <c r="F1291" s="70">
        <v>2.2000000000000002</v>
      </c>
      <c r="G1291" s="69" t="s">
        <v>669</v>
      </c>
      <c r="H1291" s="65" t="s">
        <v>1625</v>
      </c>
      <c r="I1291" s="8">
        <f>(C12)</f>
        <v>95</v>
      </c>
      <c r="J1291" s="2" t="s">
        <v>669</v>
      </c>
      <c r="K1291" s="8">
        <f t="shared" si="59"/>
        <v>209</v>
      </c>
    </row>
    <row r="1292" spans="1:11" hidden="1" x14ac:dyDescent="0.25">
      <c r="A1292" s="112"/>
      <c r="F1292" s="70">
        <v>1.1000000000000001</v>
      </c>
      <c r="G1292" s="69" t="s">
        <v>669</v>
      </c>
      <c r="H1292" s="65" t="s">
        <v>286</v>
      </c>
      <c r="I1292" s="8">
        <f>(C13)</f>
        <v>85</v>
      </c>
      <c r="J1292" s="2" t="s">
        <v>669</v>
      </c>
      <c r="K1292" s="8">
        <f t="shared" si="59"/>
        <v>93.5</v>
      </c>
    </row>
    <row r="1293" spans="1:11" hidden="1" x14ac:dyDescent="0.25">
      <c r="A1293" s="112"/>
      <c r="G1293" s="69" t="s">
        <v>388</v>
      </c>
      <c r="H1293" s="65" t="s">
        <v>389</v>
      </c>
      <c r="I1293"/>
      <c r="J1293" s="2" t="s">
        <v>388</v>
      </c>
      <c r="K1293" s="8">
        <v>0</v>
      </c>
    </row>
    <row r="1294" spans="1:11" hidden="1" x14ac:dyDescent="0.25">
      <c r="A1294" s="112"/>
      <c r="I1294"/>
      <c r="J1294" s="4"/>
      <c r="K1294" s="5" t="s">
        <v>1373</v>
      </c>
    </row>
    <row r="1295" spans="1:11" hidden="1" x14ac:dyDescent="0.25">
      <c r="A1295" s="112"/>
      <c r="H1295" s="65" t="s">
        <v>380</v>
      </c>
      <c r="I1295"/>
      <c r="J1295" s="4"/>
      <c r="K1295" s="8" t="e">
        <f>SUM(K1285:K1293)</f>
        <v>#REF!</v>
      </c>
    </row>
    <row r="1296" spans="1:11" hidden="1" x14ac:dyDescent="0.25">
      <c r="A1296" s="112"/>
      <c r="I1296"/>
      <c r="J1296" s="4"/>
      <c r="K1296" s="5" t="s">
        <v>1373</v>
      </c>
    </row>
    <row r="1297" spans="1:11" hidden="1" x14ac:dyDescent="0.25">
      <c r="A1297" s="112"/>
      <c r="H1297" s="65" t="s">
        <v>476</v>
      </c>
      <c r="I1297"/>
      <c r="J1297" s="4"/>
      <c r="K1297" s="8" t="e">
        <f>(K1295/10)</f>
        <v>#REF!</v>
      </c>
    </row>
    <row r="1298" spans="1:11" hidden="1" x14ac:dyDescent="0.25">
      <c r="A1298" s="112"/>
      <c r="I1298"/>
      <c r="J1298" s="4"/>
      <c r="K1298" s="5" t="s">
        <v>1747</v>
      </c>
    </row>
    <row r="1299" spans="1:11" hidden="1" x14ac:dyDescent="0.25">
      <c r="A1299" s="112"/>
      <c r="I1299"/>
      <c r="J1299" s="4"/>
      <c r="K1299" s="5"/>
    </row>
    <row r="1300" spans="1:11" hidden="1" x14ac:dyDescent="0.25">
      <c r="A1300" s="112"/>
      <c r="I1300"/>
      <c r="J1300" s="4"/>
      <c r="K1300" s="5"/>
    </row>
    <row r="1301" spans="1:11" hidden="1" x14ac:dyDescent="0.25">
      <c r="A1301" s="112"/>
      <c r="F1301" s="90">
        <v>32.200000000000003</v>
      </c>
      <c r="G1301" s="69" t="s">
        <v>1910</v>
      </c>
      <c r="H1301" s="65" t="s">
        <v>659</v>
      </c>
      <c r="I1301"/>
      <c r="J1301" s="4"/>
      <c r="K1301" s="5"/>
    </row>
    <row r="1302" spans="1:11" hidden="1" x14ac:dyDescent="0.25">
      <c r="A1302" s="112"/>
      <c r="H1302" s="65" t="s">
        <v>1275</v>
      </c>
      <c r="I1302"/>
      <c r="J1302" s="4"/>
      <c r="K1302" s="5"/>
    </row>
    <row r="1303" spans="1:11" hidden="1" x14ac:dyDescent="0.25">
      <c r="A1303" s="112"/>
      <c r="H1303" s="65" t="s">
        <v>596</v>
      </c>
      <c r="I1303"/>
      <c r="J1303" s="4"/>
      <c r="K1303" s="5"/>
    </row>
    <row r="1304" spans="1:11" hidden="1" x14ac:dyDescent="0.25">
      <c r="A1304" s="112"/>
      <c r="H1304" s="65" t="s">
        <v>2731</v>
      </c>
      <c r="I1304"/>
      <c r="J1304" s="4"/>
      <c r="K1304" s="5"/>
    </row>
    <row r="1305" spans="1:11" hidden="1" x14ac:dyDescent="0.25">
      <c r="A1305" s="112"/>
      <c r="H1305" s="65" t="s">
        <v>1116</v>
      </c>
      <c r="I1305"/>
      <c r="J1305" s="4"/>
      <c r="K1305" s="5"/>
    </row>
    <row r="1306" spans="1:11" hidden="1" x14ac:dyDescent="0.25">
      <c r="A1306" s="112"/>
      <c r="H1306" s="68" t="s">
        <v>1373</v>
      </c>
      <c r="I1306"/>
      <c r="J1306" s="4"/>
      <c r="K1306" s="5"/>
    </row>
    <row r="1307" spans="1:11" hidden="1" x14ac:dyDescent="0.25">
      <c r="A1307" s="112"/>
      <c r="F1307" s="70">
        <v>190</v>
      </c>
      <c r="G1307" s="69" t="s">
        <v>1612</v>
      </c>
      <c r="H1307" s="65" t="s">
        <v>1355</v>
      </c>
      <c r="I1307">
        <f>E83</f>
        <v>3550</v>
      </c>
      <c r="J1307" s="2" t="s">
        <v>1273</v>
      </c>
      <c r="K1307" s="8">
        <f>(F1307*I1307)/1000</f>
        <v>674.5</v>
      </c>
    </row>
    <row r="1308" spans="1:11" hidden="1" x14ac:dyDescent="0.25">
      <c r="A1308" s="112"/>
      <c r="F1308" s="70">
        <v>0.12</v>
      </c>
      <c r="G1308" s="69" t="s">
        <v>761</v>
      </c>
      <c r="H1308" s="65" t="s">
        <v>1615</v>
      </c>
      <c r="I1308" t="e">
        <f>K32</f>
        <v>#REF!</v>
      </c>
      <c r="J1308" s="2" t="s">
        <v>761</v>
      </c>
      <c r="K1308" s="8" t="e">
        <f t="shared" ref="K1308:K1314" si="60">(F1308*I1308)</f>
        <v>#REF!</v>
      </c>
    </row>
    <row r="1309" spans="1:11" hidden="1" x14ac:dyDescent="0.25">
      <c r="A1309" s="112"/>
      <c r="F1309" s="70">
        <v>10</v>
      </c>
      <c r="G1309" s="69" t="s">
        <v>528</v>
      </c>
      <c r="H1309" s="65" t="s">
        <v>1118</v>
      </c>
      <c r="I1309" t="e">
        <f>K1276</f>
        <v>#REF!</v>
      </c>
      <c r="J1309" s="2" t="s">
        <v>528</v>
      </c>
      <c r="K1309" s="8" t="e">
        <f t="shared" si="60"/>
        <v>#REF!</v>
      </c>
    </row>
    <row r="1310" spans="1:11" hidden="1" x14ac:dyDescent="0.25">
      <c r="A1310" s="112"/>
      <c r="F1310" s="70">
        <v>5.8</v>
      </c>
      <c r="G1310" s="69" t="s">
        <v>1427</v>
      </c>
      <c r="H1310" s="65" t="s">
        <v>845</v>
      </c>
      <c r="I1310">
        <f>C631</f>
        <v>30</v>
      </c>
      <c r="J1310" s="2" t="s">
        <v>1427</v>
      </c>
      <c r="K1310" s="8">
        <f t="shared" si="60"/>
        <v>174</v>
      </c>
    </row>
    <row r="1311" spans="1:11" hidden="1" x14ac:dyDescent="0.25">
      <c r="A1311" s="112"/>
      <c r="F1311" s="70">
        <v>1.1000000000000001</v>
      </c>
      <c r="G1311" s="69" t="s">
        <v>669</v>
      </c>
      <c r="H1311" s="65" t="s">
        <v>1711</v>
      </c>
      <c r="I1311">
        <f>C10</f>
        <v>150</v>
      </c>
      <c r="J1311" s="2" t="s">
        <v>669</v>
      </c>
      <c r="K1311" s="8">
        <f t="shared" si="60"/>
        <v>165</v>
      </c>
    </row>
    <row r="1312" spans="1:11" hidden="1" x14ac:dyDescent="0.25">
      <c r="A1312" s="112"/>
      <c r="F1312" s="70">
        <v>2.1</v>
      </c>
      <c r="G1312" s="69" t="s">
        <v>669</v>
      </c>
      <c r="H1312" s="65" t="s">
        <v>1486</v>
      </c>
      <c r="I1312">
        <f>C11</f>
        <v>135</v>
      </c>
      <c r="J1312" s="2" t="s">
        <v>669</v>
      </c>
      <c r="K1312" s="8">
        <f t="shared" si="60"/>
        <v>283.5</v>
      </c>
    </row>
    <row r="1313" spans="1:11" hidden="1" x14ac:dyDescent="0.25">
      <c r="A1313" s="112"/>
      <c r="F1313" s="70">
        <v>2.2000000000000002</v>
      </c>
      <c r="G1313" s="69" t="s">
        <v>669</v>
      </c>
      <c r="H1313" s="65" t="s">
        <v>1625</v>
      </c>
      <c r="I1313">
        <f>C12</f>
        <v>95</v>
      </c>
      <c r="J1313" s="2" t="s">
        <v>669</v>
      </c>
      <c r="K1313" s="8">
        <f t="shared" si="60"/>
        <v>209</v>
      </c>
    </row>
    <row r="1314" spans="1:11" hidden="1" x14ac:dyDescent="0.25">
      <c r="A1314" s="112"/>
      <c r="F1314" s="70">
        <v>1.1000000000000001</v>
      </c>
      <c r="G1314" s="69" t="s">
        <v>669</v>
      </c>
      <c r="H1314" s="65" t="s">
        <v>286</v>
      </c>
      <c r="I1314">
        <f>C13</f>
        <v>85</v>
      </c>
      <c r="J1314" s="2" t="s">
        <v>669</v>
      </c>
      <c r="K1314" s="8">
        <f t="shared" si="60"/>
        <v>93.5</v>
      </c>
    </row>
    <row r="1315" spans="1:11" hidden="1" x14ac:dyDescent="0.25">
      <c r="A1315" s="112"/>
      <c r="G1315" s="69" t="s">
        <v>388</v>
      </c>
      <c r="H1315" s="65" t="s">
        <v>389</v>
      </c>
      <c r="I1315"/>
      <c r="J1315" s="2" t="s">
        <v>388</v>
      </c>
      <c r="K1315" s="8">
        <v>0</v>
      </c>
    </row>
    <row r="1316" spans="1:11" hidden="1" x14ac:dyDescent="0.25">
      <c r="A1316" s="112"/>
      <c r="I1316"/>
      <c r="J1316" s="4"/>
      <c r="K1316" s="5" t="s">
        <v>1373</v>
      </c>
    </row>
    <row r="1317" spans="1:11" hidden="1" x14ac:dyDescent="0.25">
      <c r="A1317" s="112"/>
      <c r="H1317" s="65" t="s">
        <v>380</v>
      </c>
      <c r="I1317"/>
      <c r="J1317" s="4"/>
      <c r="K1317" s="8" t="e">
        <f>SUM(K1307:K1315)</f>
        <v>#REF!</v>
      </c>
    </row>
    <row r="1318" spans="1:11" hidden="1" x14ac:dyDescent="0.25">
      <c r="A1318" s="112"/>
      <c r="I1318"/>
      <c r="J1318" s="4"/>
      <c r="K1318" s="5" t="s">
        <v>1373</v>
      </c>
    </row>
    <row r="1319" spans="1:11" hidden="1" x14ac:dyDescent="0.25">
      <c r="A1319" s="112"/>
      <c r="H1319" s="65" t="s">
        <v>476</v>
      </c>
      <c r="I1319"/>
      <c r="J1319" s="4"/>
      <c r="K1319" s="8" t="e">
        <f>(K1317/10)</f>
        <v>#REF!</v>
      </c>
    </row>
    <row r="1320" spans="1:11" hidden="1" x14ac:dyDescent="0.25">
      <c r="A1320" s="112"/>
      <c r="I1320"/>
      <c r="J1320" s="4"/>
      <c r="K1320" s="5" t="s">
        <v>1747</v>
      </c>
    </row>
    <row r="1321" spans="1:11" hidden="1" x14ac:dyDescent="0.25">
      <c r="A1321" s="112"/>
      <c r="I1321"/>
      <c r="J1321" s="4"/>
      <c r="K1321" s="5"/>
    </row>
    <row r="1322" spans="1:11" hidden="1" x14ac:dyDescent="0.25">
      <c r="A1322" s="112"/>
      <c r="F1322" s="80" t="s">
        <v>1119</v>
      </c>
      <c r="G1322" s="69" t="s">
        <v>1910</v>
      </c>
      <c r="H1322" s="65" t="s">
        <v>6</v>
      </c>
      <c r="I1322"/>
      <c r="J1322" s="4"/>
      <c r="K1322"/>
    </row>
    <row r="1323" spans="1:11" hidden="1" x14ac:dyDescent="0.25">
      <c r="A1323" s="112"/>
      <c r="H1323" s="68" t="s">
        <v>1373</v>
      </c>
      <c r="I1323"/>
      <c r="J1323" s="4"/>
      <c r="K1323"/>
    </row>
    <row r="1324" spans="1:11" hidden="1" x14ac:dyDescent="0.25">
      <c r="A1324" s="112"/>
      <c r="F1324" s="70">
        <v>0.14000000000000001</v>
      </c>
      <c r="G1324" s="69" t="s">
        <v>761</v>
      </c>
      <c r="H1324" s="65" t="s">
        <v>1409</v>
      </c>
      <c r="I1324" s="8" t="e">
        <f>(K49)</f>
        <v>#REF!</v>
      </c>
      <c r="J1324" s="2" t="s">
        <v>761</v>
      </c>
      <c r="K1324" s="8" t="e">
        <f>(F1324*I1324)</f>
        <v>#REF!</v>
      </c>
    </row>
    <row r="1325" spans="1:11" hidden="1" x14ac:dyDescent="0.25">
      <c r="A1325" s="112"/>
      <c r="F1325" s="70">
        <v>1.1000000000000001</v>
      </c>
      <c r="G1325" s="69" t="s">
        <v>760</v>
      </c>
      <c r="H1325" s="65" t="s">
        <v>1711</v>
      </c>
      <c r="I1325" s="8">
        <f>(C10)</f>
        <v>150</v>
      </c>
      <c r="J1325" s="2" t="s">
        <v>760</v>
      </c>
      <c r="K1325" s="8">
        <f>(F1325*I1325)</f>
        <v>165</v>
      </c>
    </row>
    <row r="1326" spans="1:11" hidden="1" x14ac:dyDescent="0.25">
      <c r="A1326" s="112"/>
      <c r="F1326" s="70">
        <v>0.5</v>
      </c>
      <c r="G1326" s="69" t="s">
        <v>760</v>
      </c>
      <c r="H1326" s="65" t="s">
        <v>1625</v>
      </c>
      <c r="I1326" s="8">
        <f>(C12)</f>
        <v>95</v>
      </c>
      <c r="J1326" s="2" t="s">
        <v>760</v>
      </c>
      <c r="K1326" s="8">
        <f>(F1326*I1326)</f>
        <v>47.5</v>
      </c>
    </row>
    <row r="1327" spans="1:11" hidden="1" x14ac:dyDescent="0.25">
      <c r="A1327" s="112"/>
      <c r="F1327" s="70">
        <v>1.1000000000000001</v>
      </c>
      <c r="G1327" s="69" t="s">
        <v>760</v>
      </c>
      <c r="H1327" s="65" t="s">
        <v>286</v>
      </c>
      <c r="I1327" s="8">
        <f>(C13)</f>
        <v>85</v>
      </c>
      <c r="J1327" s="2" t="s">
        <v>760</v>
      </c>
      <c r="K1327" s="8">
        <f>(F1327*I1327)</f>
        <v>93.5</v>
      </c>
    </row>
    <row r="1328" spans="1:11" hidden="1" x14ac:dyDescent="0.25">
      <c r="A1328" s="112"/>
      <c r="G1328" s="69" t="s">
        <v>388</v>
      </c>
      <c r="H1328" s="65" t="s">
        <v>389</v>
      </c>
      <c r="I1328" s="1" t="s">
        <v>852</v>
      </c>
      <c r="J1328" s="2" t="s">
        <v>388</v>
      </c>
      <c r="K1328" s="8">
        <v>0</v>
      </c>
    </row>
    <row r="1329" spans="1:11" hidden="1" x14ac:dyDescent="0.25">
      <c r="A1329" s="112"/>
      <c r="I1329"/>
      <c r="J1329" s="4"/>
      <c r="K1329" s="5" t="s">
        <v>1373</v>
      </c>
    </row>
    <row r="1330" spans="1:11" hidden="1" x14ac:dyDescent="0.25">
      <c r="A1330" s="112"/>
      <c r="H1330" s="65" t="s">
        <v>380</v>
      </c>
      <c r="I1330"/>
      <c r="J1330" s="4"/>
      <c r="K1330" s="8" t="e">
        <f>SUM(K1324:K1328)</f>
        <v>#REF!</v>
      </c>
    </row>
    <row r="1331" spans="1:11" hidden="1" x14ac:dyDescent="0.25">
      <c r="A1331" s="112"/>
      <c r="I1331"/>
      <c r="J1331" s="4"/>
      <c r="K1331" s="5" t="s">
        <v>1373</v>
      </c>
    </row>
    <row r="1332" spans="1:11" hidden="1" x14ac:dyDescent="0.25">
      <c r="A1332" s="112"/>
      <c r="H1332" s="65" t="s">
        <v>476</v>
      </c>
      <c r="I1332"/>
      <c r="J1332" s="4"/>
      <c r="K1332" s="8" t="e">
        <f>(K1330/10)</f>
        <v>#REF!</v>
      </c>
    </row>
    <row r="1333" spans="1:11" hidden="1" x14ac:dyDescent="0.25">
      <c r="A1333" s="112"/>
      <c r="F1333" s="65" t="s">
        <v>852</v>
      </c>
      <c r="I1333"/>
      <c r="J1333" s="4"/>
      <c r="K1333"/>
    </row>
    <row r="1334" spans="1:11" hidden="1" x14ac:dyDescent="0.25">
      <c r="A1334" s="112"/>
      <c r="I1334"/>
      <c r="J1334" s="4"/>
      <c r="K1334" s="5" t="s">
        <v>1747</v>
      </c>
    </row>
    <row r="1335" spans="1:11" hidden="1" x14ac:dyDescent="0.25">
      <c r="A1335" s="112"/>
      <c r="F1335" s="80" t="s">
        <v>7</v>
      </c>
      <c r="G1335" s="69" t="s">
        <v>1910</v>
      </c>
      <c r="H1335" s="65" t="s">
        <v>8</v>
      </c>
      <c r="I1335"/>
      <c r="J1335" s="4"/>
      <c r="K1335"/>
    </row>
    <row r="1336" spans="1:11" hidden="1" x14ac:dyDescent="0.25">
      <c r="A1336" s="112"/>
      <c r="H1336" s="68" t="s">
        <v>1373</v>
      </c>
      <c r="I1336"/>
      <c r="J1336" s="4"/>
      <c r="K1336"/>
    </row>
    <row r="1337" spans="1:11" hidden="1" x14ac:dyDescent="0.25">
      <c r="A1337" s="112"/>
      <c r="F1337" s="70">
        <v>0.14000000000000001</v>
      </c>
      <c r="G1337" s="69" t="s">
        <v>761</v>
      </c>
      <c r="H1337" s="65" t="s">
        <v>1126</v>
      </c>
      <c r="I1337" s="8" t="e">
        <f>(K40)</f>
        <v>#REF!</v>
      </c>
      <c r="J1337" s="2" t="s">
        <v>761</v>
      </c>
      <c r="K1337" s="8" t="e">
        <f>(F1337*I1337)</f>
        <v>#REF!</v>
      </c>
    </row>
    <row r="1338" spans="1:11" hidden="1" x14ac:dyDescent="0.25">
      <c r="A1338" s="112"/>
      <c r="F1338" s="70">
        <v>1.1000000000000001</v>
      </c>
      <c r="G1338" s="69" t="s">
        <v>760</v>
      </c>
      <c r="H1338" s="65" t="s">
        <v>1711</v>
      </c>
      <c r="I1338" s="8">
        <f>(C10)</f>
        <v>150</v>
      </c>
      <c r="J1338" s="2" t="s">
        <v>760</v>
      </c>
      <c r="K1338" s="8">
        <f>(F1338*I1338)</f>
        <v>165</v>
      </c>
    </row>
    <row r="1339" spans="1:11" hidden="1" x14ac:dyDescent="0.25">
      <c r="A1339" s="112"/>
      <c r="F1339" s="70">
        <v>0.5</v>
      </c>
      <c r="G1339" s="69" t="s">
        <v>760</v>
      </c>
      <c r="H1339" s="65" t="s">
        <v>1625</v>
      </c>
      <c r="I1339" s="8">
        <f>(C12)</f>
        <v>95</v>
      </c>
      <c r="J1339" s="2" t="s">
        <v>760</v>
      </c>
      <c r="K1339" s="8">
        <f>(F1339*I1339)</f>
        <v>47.5</v>
      </c>
    </row>
    <row r="1340" spans="1:11" hidden="1" x14ac:dyDescent="0.25">
      <c r="A1340" s="112"/>
      <c r="F1340" s="70">
        <v>1.1000000000000001</v>
      </c>
      <c r="G1340" s="69" t="s">
        <v>760</v>
      </c>
      <c r="H1340" s="65" t="s">
        <v>286</v>
      </c>
      <c r="I1340" s="8">
        <f>(C13)</f>
        <v>85</v>
      </c>
      <c r="J1340" s="2" t="s">
        <v>760</v>
      </c>
      <c r="K1340" s="8">
        <f>(F1340*I1340)</f>
        <v>93.5</v>
      </c>
    </row>
    <row r="1341" spans="1:11" hidden="1" x14ac:dyDescent="0.25">
      <c r="A1341" s="112"/>
      <c r="G1341" s="69" t="s">
        <v>388</v>
      </c>
      <c r="H1341" s="65" t="s">
        <v>389</v>
      </c>
      <c r="I1341" s="1" t="s">
        <v>852</v>
      </c>
      <c r="J1341" s="2" t="s">
        <v>388</v>
      </c>
      <c r="K1341" s="8">
        <v>0</v>
      </c>
    </row>
    <row r="1342" spans="1:11" hidden="1" x14ac:dyDescent="0.25">
      <c r="A1342" s="112"/>
      <c r="I1342"/>
      <c r="J1342" s="4"/>
      <c r="K1342" s="5" t="s">
        <v>1373</v>
      </c>
    </row>
    <row r="1343" spans="1:11" hidden="1" x14ac:dyDescent="0.25">
      <c r="A1343" s="112"/>
      <c r="H1343" s="65" t="s">
        <v>380</v>
      </c>
      <c r="I1343"/>
      <c r="J1343" s="4"/>
      <c r="K1343" s="8" t="e">
        <f>SUM(K1337:K1341)</f>
        <v>#REF!</v>
      </c>
    </row>
    <row r="1344" spans="1:11" hidden="1" x14ac:dyDescent="0.25">
      <c r="A1344" s="112"/>
      <c r="I1344"/>
      <c r="J1344" s="4"/>
      <c r="K1344" s="5" t="s">
        <v>1373</v>
      </c>
    </row>
    <row r="1345" spans="1:11" hidden="1" x14ac:dyDescent="0.25">
      <c r="A1345" s="112"/>
      <c r="H1345" s="65" t="s">
        <v>476</v>
      </c>
      <c r="I1345"/>
      <c r="J1345" s="4"/>
      <c r="K1345" s="8" t="e">
        <f>(K1343/10)</f>
        <v>#REF!</v>
      </c>
    </row>
    <row r="1346" spans="1:11" hidden="1" x14ac:dyDescent="0.25">
      <c r="A1346" s="112"/>
      <c r="I1346"/>
      <c r="J1346" s="4"/>
      <c r="K1346" s="5" t="s">
        <v>1747</v>
      </c>
    </row>
    <row r="1347" spans="1:11" hidden="1" x14ac:dyDescent="0.25">
      <c r="A1347" s="112"/>
      <c r="F1347" s="80" t="s">
        <v>9</v>
      </c>
      <c r="G1347" s="69" t="s">
        <v>1910</v>
      </c>
      <c r="H1347" s="65" t="s">
        <v>10</v>
      </c>
      <c r="I1347"/>
      <c r="J1347" s="4"/>
      <c r="K1347"/>
    </row>
    <row r="1348" spans="1:11" hidden="1" x14ac:dyDescent="0.25">
      <c r="A1348" s="112"/>
      <c r="H1348" s="68" t="s">
        <v>1373</v>
      </c>
      <c r="I1348"/>
      <c r="J1348" s="4"/>
      <c r="K1348"/>
    </row>
    <row r="1349" spans="1:11" hidden="1" x14ac:dyDescent="0.25">
      <c r="A1349" s="112"/>
      <c r="F1349" s="70">
        <v>0.1</v>
      </c>
      <c r="G1349" s="69" t="s">
        <v>761</v>
      </c>
      <c r="H1349" s="65" t="s">
        <v>1156</v>
      </c>
      <c r="I1349" s="8" t="e">
        <f>(K32)</f>
        <v>#REF!</v>
      </c>
      <c r="J1349" s="2" t="s">
        <v>761</v>
      </c>
      <c r="K1349" s="8" t="e">
        <f>(F1349*I1349)</f>
        <v>#REF!</v>
      </c>
    </row>
    <row r="1350" spans="1:11" hidden="1" x14ac:dyDescent="0.25">
      <c r="A1350" s="112"/>
      <c r="F1350" s="70">
        <v>1.1000000000000001</v>
      </c>
      <c r="G1350" s="69" t="s">
        <v>760</v>
      </c>
      <c r="H1350" s="65" t="s">
        <v>1711</v>
      </c>
      <c r="I1350" s="8">
        <f>(C10)</f>
        <v>150</v>
      </c>
      <c r="J1350" s="2" t="s">
        <v>760</v>
      </c>
      <c r="K1350" s="8">
        <f>(F1350*I1350)</f>
        <v>165</v>
      </c>
    </row>
    <row r="1351" spans="1:11" hidden="1" x14ac:dyDescent="0.25">
      <c r="A1351" s="112"/>
      <c r="F1351" s="70">
        <v>1.1000000000000001</v>
      </c>
      <c r="G1351" s="69" t="s">
        <v>760</v>
      </c>
      <c r="H1351" s="65" t="s">
        <v>1625</v>
      </c>
      <c r="I1351" s="8">
        <f>(C12)</f>
        <v>95</v>
      </c>
      <c r="J1351" s="2" t="s">
        <v>760</v>
      </c>
      <c r="K1351" s="8">
        <f>(F1351*I1351)</f>
        <v>104.5</v>
      </c>
    </row>
    <row r="1352" spans="1:11" hidden="1" x14ac:dyDescent="0.25">
      <c r="A1352" s="112"/>
      <c r="F1352" s="70">
        <v>1.1000000000000001</v>
      </c>
      <c r="G1352" s="69" t="s">
        <v>760</v>
      </c>
      <c r="H1352" s="65" t="s">
        <v>286</v>
      </c>
      <c r="I1352" s="8">
        <f>(C13)</f>
        <v>85</v>
      </c>
      <c r="J1352" s="2" t="s">
        <v>760</v>
      </c>
      <c r="K1352" s="8">
        <f>(F1352*I1352)</f>
        <v>93.5</v>
      </c>
    </row>
    <row r="1353" spans="1:11" hidden="1" x14ac:dyDescent="0.25">
      <c r="A1353" s="112"/>
      <c r="G1353" s="69" t="s">
        <v>388</v>
      </c>
      <c r="H1353" s="65" t="s">
        <v>389</v>
      </c>
      <c r="I1353" s="1" t="s">
        <v>852</v>
      </c>
      <c r="J1353" s="2" t="s">
        <v>388</v>
      </c>
      <c r="K1353" s="8">
        <v>0</v>
      </c>
    </row>
    <row r="1354" spans="1:11" hidden="1" x14ac:dyDescent="0.25">
      <c r="A1354" s="112"/>
      <c r="I1354"/>
      <c r="J1354" s="4"/>
      <c r="K1354" s="5" t="s">
        <v>1373</v>
      </c>
    </row>
    <row r="1355" spans="1:11" hidden="1" x14ac:dyDescent="0.25">
      <c r="A1355" s="112"/>
      <c r="H1355" s="65" t="s">
        <v>380</v>
      </c>
      <c r="I1355"/>
      <c r="J1355" s="4"/>
      <c r="K1355" s="8" t="e">
        <f>SUM(K1349:K1353)</f>
        <v>#REF!</v>
      </c>
    </row>
    <row r="1356" spans="1:11" hidden="1" x14ac:dyDescent="0.25">
      <c r="A1356" s="112"/>
      <c r="I1356"/>
      <c r="J1356" s="4"/>
      <c r="K1356" s="5" t="s">
        <v>1373</v>
      </c>
    </row>
    <row r="1357" spans="1:11" hidden="1" x14ac:dyDescent="0.25">
      <c r="A1357" s="112"/>
      <c r="H1357" s="65" t="s">
        <v>476</v>
      </c>
      <c r="I1357"/>
      <c r="J1357" s="4"/>
      <c r="K1357" s="8" t="e">
        <f>(K1355/10)</f>
        <v>#REF!</v>
      </c>
    </row>
    <row r="1358" spans="1:11" hidden="1" x14ac:dyDescent="0.25">
      <c r="A1358" s="112"/>
      <c r="I1358"/>
      <c r="J1358" s="4"/>
      <c r="K1358" s="5" t="s">
        <v>1747</v>
      </c>
    </row>
    <row r="1359" spans="1:11" hidden="1" x14ac:dyDescent="0.25">
      <c r="A1359" s="112"/>
      <c r="I1359"/>
      <c r="J1359" s="4"/>
      <c r="K1359"/>
    </row>
    <row r="1360" spans="1:11" hidden="1" x14ac:dyDescent="0.25">
      <c r="A1360" s="112"/>
      <c r="G1360" s="69" t="s">
        <v>1910</v>
      </c>
      <c r="H1360" s="65" t="s">
        <v>734</v>
      </c>
      <c r="I1360"/>
      <c r="J1360" s="4"/>
      <c r="K1360"/>
    </row>
    <row r="1361" spans="1:11" hidden="1" x14ac:dyDescent="0.25">
      <c r="A1361" s="112"/>
      <c r="H1361" s="65" t="s">
        <v>735</v>
      </c>
      <c r="I1361"/>
      <c r="J1361" s="4"/>
      <c r="K1361"/>
    </row>
    <row r="1362" spans="1:11" hidden="1" x14ac:dyDescent="0.25">
      <c r="A1362" s="112"/>
      <c r="H1362" s="65" t="s">
        <v>736</v>
      </c>
      <c r="I1362"/>
      <c r="J1362" s="4"/>
      <c r="K1362"/>
    </row>
    <row r="1363" spans="1:11" hidden="1" x14ac:dyDescent="0.25">
      <c r="A1363" s="112"/>
      <c r="H1363" s="68" t="s">
        <v>1373</v>
      </c>
      <c r="I1363"/>
      <c r="J1363" s="4"/>
      <c r="K1363"/>
    </row>
    <row r="1364" spans="1:11" hidden="1" x14ac:dyDescent="0.25">
      <c r="A1364" s="112"/>
      <c r="F1364" s="70">
        <v>0.14000000000000001</v>
      </c>
      <c r="G1364" s="69" t="s">
        <v>761</v>
      </c>
      <c r="H1364" s="65" t="s">
        <v>1156</v>
      </c>
      <c r="I1364" s="8" t="e">
        <f>(K32)</f>
        <v>#REF!</v>
      </c>
      <c r="J1364" s="2" t="s">
        <v>761</v>
      </c>
      <c r="K1364" s="8" t="e">
        <f>(F1364*I1364)</f>
        <v>#REF!</v>
      </c>
    </row>
    <row r="1365" spans="1:11" hidden="1" x14ac:dyDescent="0.25">
      <c r="A1365" s="112"/>
      <c r="F1365" s="70">
        <v>1.1000000000000001</v>
      </c>
      <c r="G1365" s="69" t="s">
        <v>760</v>
      </c>
      <c r="H1365" s="65" t="s">
        <v>1711</v>
      </c>
      <c r="I1365" s="8">
        <f>(C10)</f>
        <v>150</v>
      </c>
      <c r="J1365" s="2" t="s">
        <v>760</v>
      </c>
      <c r="K1365" s="8">
        <f>(F1365*I1365)</f>
        <v>165</v>
      </c>
    </row>
    <row r="1366" spans="1:11" hidden="1" x14ac:dyDescent="0.25">
      <c r="A1366" s="112"/>
      <c r="F1366" s="70">
        <v>0.5</v>
      </c>
      <c r="G1366" s="69" t="s">
        <v>760</v>
      </c>
      <c r="H1366" s="65" t="s">
        <v>1625</v>
      </c>
      <c r="I1366" s="8">
        <f>(C12)</f>
        <v>95</v>
      </c>
      <c r="J1366" s="2" t="s">
        <v>760</v>
      </c>
      <c r="K1366" s="8">
        <f>(F1366*I1366)</f>
        <v>47.5</v>
      </c>
    </row>
    <row r="1367" spans="1:11" hidden="1" x14ac:dyDescent="0.25">
      <c r="A1367" s="112"/>
      <c r="F1367" s="70">
        <v>1.1000000000000001</v>
      </c>
      <c r="G1367" s="69" t="s">
        <v>760</v>
      </c>
      <c r="H1367" s="65" t="s">
        <v>286</v>
      </c>
      <c r="I1367" s="8">
        <f>(C13)</f>
        <v>85</v>
      </c>
      <c r="J1367" s="2" t="s">
        <v>760</v>
      </c>
      <c r="K1367" s="8">
        <f>(F1367*I1367)</f>
        <v>93.5</v>
      </c>
    </row>
    <row r="1368" spans="1:11" hidden="1" x14ac:dyDescent="0.25">
      <c r="A1368" s="112"/>
      <c r="F1368" s="70">
        <v>2</v>
      </c>
      <c r="G1368" s="69" t="s">
        <v>1427</v>
      </c>
      <c r="H1368" s="65" t="s">
        <v>737</v>
      </c>
      <c r="I1368" s="8">
        <f>(C631)</f>
        <v>30</v>
      </c>
      <c r="J1368" s="2" t="s">
        <v>1427</v>
      </c>
      <c r="K1368" s="8">
        <f>(F1368*I1368)</f>
        <v>60</v>
      </c>
    </row>
    <row r="1369" spans="1:11" hidden="1" x14ac:dyDescent="0.25">
      <c r="A1369" s="112"/>
      <c r="G1369" s="69" t="s">
        <v>388</v>
      </c>
      <c r="H1369" s="65" t="s">
        <v>389</v>
      </c>
      <c r="I1369" s="1" t="s">
        <v>852</v>
      </c>
      <c r="J1369" s="2" t="s">
        <v>388</v>
      </c>
      <c r="K1369" s="8">
        <v>0</v>
      </c>
    </row>
    <row r="1370" spans="1:11" hidden="1" x14ac:dyDescent="0.25">
      <c r="A1370" s="112"/>
      <c r="I1370"/>
      <c r="J1370" s="4"/>
      <c r="K1370" s="5" t="s">
        <v>1373</v>
      </c>
    </row>
    <row r="1371" spans="1:11" hidden="1" x14ac:dyDescent="0.25">
      <c r="A1371" s="112"/>
      <c r="F1371" s="65" t="s">
        <v>852</v>
      </c>
      <c r="H1371" s="65" t="s">
        <v>380</v>
      </c>
      <c r="I1371"/>
      <c r="J1371" s="4"/>
      <c r="K1371" s="8" t="e">
        <f>SUM(K1364:K1369)</f>
        <v>#REF!</v>
      </c>
    </row>
    <row r="1372" spans="1:11" hidden="1" x14ac:dyDescent="0.25">
      <c r="A1372" s="112"/>
      <c r="I1372"/>
      <c r="J1372" s="4"/>
      <c r="K1372" s="5" t="s">
        <v>1373</v>
      </c>
    </row>
    <row r="1373" spans="1:11" hidden="1" x14ac:dyDescent="0.25">
      <c r="A1373" s="112"/>
      <c r="H1373" s="65" t="s">
        <v>476</v>
      </c>
      <c r="I1373"/>
      <c r="J1373" s="4"/>
      <c r="K1373" s="8" t="e">
        <f>(K1371/10)</f>
        <v>#REF!</v>
      </c>
    </row>
    <row r="1374" spans="1:11" hidden="1" x14ac:dyDescent="0.25">
      <c r="A1374" s="112"/>
      <c r="I1374"/>
      <c r="J1374" s="4"/>
      <c r="K1374" s="5" t="s">
        <v>1747</v>
      </c>
    </row>
    <row r="1375" spans="1:11" hidden="1" x14ac:dyDescent="0.25">
      <c r="A1375" s="112"/>
      <c r="H1375" s="65" t="s">
        <v>852</v>
      </c>
      <c r="I1375"/>
      <c r="J1375" s="4"/>
      <c r="K1375"/>
    </row>
    <row r="1376" spans="1:11" hidden="1" x14ac:dyDescent="0.25">
      <c r="A1376" s="112"/>
      <c r="I1376"/>
      <c r="J1376" s="4"/>
      <c r="K1376"/>
    </row>
    <row r="1377" spans="1:11" hidden="1" x14ac:dyDescent="0.25">
      <c r="A1377" s="112"/>
      <c r="F1377" s="80" t="s">
        <v>738</v>
      </c>
      <c r="G1377" s="69" t="s">
        <v>1910</v>
      </c>
      <c r="H1377" s="65" t="s">
        <v>739</v>
      </c>
      <c r="I1377"/>
      <c r="J1377" s="4"/>
      <c r="K1377"/>
    </row>
    <row r="1378" spans="1:11" hidden="1" x14ac:dyDescent="0.25">
      <c r="A1378" s="112"/>
      <c r="H1378" s="65" t="s">
        <v>1163</v>
      </c>
      <c r="I1378"/>
      <c r="J1378" s="4"/>
      <c r="K1378"/>
    </row>
    <row r="1379" spans="1:11" hidden="1" x14ac:dyDescent="0.25">
      <c r="A1379" s="112"/>
      <c r="H1379" s="65" t="s">
        <v>1164</v>
      </c>
      <c r="I1379"/>
      <c r="J1379" s="4"/>
      <c r="K1379"/>
    </row>
    <row r="1380" spans="1:11" hidden="1" x14ac:dyDescent="0.25">
      <c r="A1380" s="112"/>
      <c r="H1380" s="65" t="s">
        <v>611</v>
      </c>
      <c r="I1380"/>
      <c r="J1380" s="4"/>
      <c r="K1380"/>
    </row>
    <row r="1381" spans="1:11" hidden="1" x14ac:dyDescent="0.25">
      <c r="A1381" s="112"/>
      <c r="H1381" s="68" t="s">
        <v>1373</v>
      </c>
      <c r="I1381" s="5" t="s">
        <v>1373</v>
      </c>
      <c r="J1381" s="4"/>
      <c r="K1381"/>
    </row>
    <row r="1382" spans="1:11" hidden="1" x14ac:dyDescent="0.25">
      <c r="A1382" s="112"/>
      <c r="G1382" s="69" t="s">
        <v>1631</v>
      </c>
      <c r="H1382" s="65" t="s">
        <v>612</v>
      </c>
      <c r="I1382"/>
      <c r="J1382" s="4"/>
      <c r="K1382"/>
    </row>
    <row r="1383" spans="1:11" hidden="1" x14ac:dyDescent="0.25">
      <c r="A1383" s="112"/>
      <c r="G1383" s="69" t="s">
        <v>1373</v>
      </c>
      <c r="H1383" s="68" t="s">
        <v>1373</v>
      </c>
      <c r="I1383"/>
      <c r="J1383" s="4"/>
      <c r="K1383"/>
    </row>
    <row r="1384" spans="1:11" hidden="1" x14ac:dyDescent="0.25">
      <c r="A1384" s="112"/>
      <c r="F1384" s="100">
        <v>1.4E-2</v>
      </c>
      <c r="G1384" s="69" t="s">
        <v>1829</v>
      </c>
      <c r="H1384" s="65" t="s">
        <v>613</v>
      </c>
      <c r="I1384" s="8" t="e">
        <f>K49</f>
        <v>#REF!</v>
      </c>
      <c r="J1384" s="2" t="s">
        <v>1829</v>
      </c>
      <c r="K1384" s="8" t="e">
        <f>(F1384*I1384)</f>
        <v>#REF!</v>
      </c>
    </row>
    <row r="1385" spans="1:11" hidden="1" x14ac:dyDescent="0.25">
      <c r="A1385" s="112"/>
      <c r="F1385" s="70">
        <v>0.3</v>
      </c>
      <c r="G1385" s="69" t="s">
        <v>484</v>
      </c>
      <c r="H1385" s="65" t="s">
        <v>614</v>
      </c>
      <c r="I1385" s="8">
        <f>C10</f>
        <v>150</v>
      </c>
      <c r="J1385" s="2" t="s">
        <v>484</v>
      </c>
      <c r="K1385" s="8">
        <f>(F1385*I1385)</f>
        <v>45</v>
      </c>
    </row>
    <row r="1386" spans="1:11" hidden="1" x14ac:dyDescent="0.25">
      <c r="A1386" s="112"/>
      <c r="F1386" s="70">
        <v>0.3</v>
      </c>
      <c r="G1386" s="69" t="s">
        <v>484</v>
      </c>
      <c r="H1386" s="65" t="s">
        <v>714</v>
      </c>
      <c r="I1386" s="8">
        <f>C12</f>
        <v>95</v>
      </c>
      <c r="J1386" s="2" t="s">
        <v>484</v>
      </c>
      <c r="K1386" s="8">
        <f>(F1386*I1386)</f>
        <v>28.5</v>
      </c>
    </row>
    <row r="1387" spans="1:11" hidden="1" x14ac:dyDescent="0.25">
      <c r="A1387" s="112"/>
      <c r="G1387" s="69" t="s">
        <v>388</v>
      </c>
      <c r="H1387" s="65" t="s">
        <v>1930</v>
      </c>
      <c r="I1387"/>
      <c r="J1387" s="2" t="s">
        <v>388</v>
      </c>
      <c r="K1387">
        <v>0</v>
      </c>
    </row>
    <row r="1388" spans="1:11" hidden="1" x14ac:dyDescent="0.25">
      <c r="A1388" s="112"/>
      <c r="I1388"/>
      <c r="J1388" s="4"/>
      <c r="K1388" s="5" t="s">
        <v>1373</v>
      </c>
    </row>
    <row r="1389" spans="1:11" hidden="1" x14ac:dyDescent="0.25">
      <c r="A1389" s="112"/>
      <c r="H1389" s="80" t="s">
        <v>615</v>
      </c>
      <c r="I1389"/>
      <c r="J1389" s="4"/>
      <c r="K1389" s="8" t="e">
        <f>SUM(K1384:K1387)</f>
        <v>#REF!</v>
      </c>
    </row>
    <row r="1390" spans="1:11" hidden="1" x14ac:dyDescent="0.25">
      <c r="A1390" s="112"/>
      <c r="I1390"/>
      <c r="J1390" s="4"/>
      <c r="K1390" s="5" t="s">
        <v>1373</v>
      </c>
    </row>
    <row r="1391" spans="1:11" hidden="1" x14ac:dyDescent="0.25">
      <c r="A1391" s="112"/>
      <c r="H1391" s="80" t="s">
        <v>616</v>
      </c>
      <c r="I1391"/>
      <c r="J1391" s="4"/>
      <c r="K1391" s="8" t="e">
        <f>K1389/6.77</f>
        <v>#REF!</v>
      </c>
    </row>
    <row r="1392" spans="1:11" hidden="1" x14ac:dyDescent="0.25">
      <c r="A1392" s="112"/>
      <c r="F1392" s="65" t="s">
        <v>852</v>
      </c>
      <c r="I1392"/>
      <c r="J1392" s="4"/>
      <c r="K1392"/>
    </row>
    <row r="1393" spans="1:11" hidden="1" x14ac:dyDescent="0.25">
      <c r="A1393" s="112"/>
      <c r="I1393"/>
      <c r="J1393" s="4"/>
      <c r="K1393" s="5" t="s">
        <v>1747</v>
      </c>
    </row>
    <row r="1394" spans="1:11" hidden="1" x14ac:dyDescent="0.25">
      <c r="A1394" s="112"/>
      <c r="G1394" s="69" t="s">
        <v>444</v>
      </c>
      <c r="H1394" s="65" t="s">
        <v>617</v>
      </c>
      <c r="I1394"/>
      <c r="J1394" s="4"/>
      <c r="K1394"/>
    </row>
    <row r="1395" spans="1:11" hidden="1" x14ac:dyDescent="0.25">
      <c r="A1395" s="112"/>
      <c r="G1395" s="69" t="s">
        <v>1373</v>
      </c>
      <c r="H1395" s="68" t="s">
        <v>1373</v>
      </c>
      <c r="I1395"/>
      <c r="J1395" s="4"/>
      <c r="K1395"/>
    </row>
    <row r="1396" spans="1:11" hidden="1" x14ac:dyDescent="0.25">
      <c r="A1396" s="112"/>
      <c r="F1396" s="100">
        <v>7.0000000000000001E-3</v>
      </c>
      <c r="G1396" s="69" t="s">
        <v>1829</v>
      </c>
      <c r="H1396" s="65" t="s">
        <v>613</v>
      </c>
      <c r="I1396" s="8" t="e">
        <f>K49</f>
        <v>#REF!</v>
      </c>
      <c r="J1396" s="2" t="s">
        <v>1829</v>
      </c>
      <c r="K1396" s="8" t="e">
        <f>(F1396*I1396)</f>
        <v>#REF!</v>
      </c>
    </row>
    <row r="1397" spans="1:11" hidden="1" x14ac:dyDescent="0.25">
      <c r="A1397" s="112"/>
      <c r="F1397" s="70">
        <v>0.2</v>
      </c>
      <c r="G1397" s="69" t="s">
        <v>484</v>
      </c>
      <c r="H1397" s="65" t="s">
        <v>614</v>
      </c>
      <c r="I1397" s="8">
        <f>C10</f>
        <v>150</v>
      </c>
      <c r="J1397" s="2" t="s">
        <v>484</v>
      </c>
      <c r="K1397" s="8">
        <f>(F1397*I1397)</f>
        <v>30</v>
      </c>
    </row>
    <row r="1398" spans="1:11" hidden="1" x14ac:dyDescent="0.25">
      <c r="A1398" s="112"/>
      <c r="F1398" s="70">
        <v>0.2</v>
      </c>
      <c r="G1398" s="69" t="s">
        <v>484</v>
      </c>
      <c r="H1398" s="65" t="s">
        <v>714</v>
      </c>
      <c r="I1398" s="8">
        <f>C12</f>
        <v>95</v>
      </c>
      <c r="J1398" s="2" t="s">
        <v>484</v>
      </c>
      <c r="K1398" s="8">
        <f>(F1398*I1398)</f>
        <v>19</v>
      </c>
    </row>
    <row r="1399" spans="1:11" hidden="1" x14ac:dyDescent="0.25">
      <c r="A1399" s="112"/>
      <c r="H1399" s="65" t="s">
        <v>1930</v>
      </c>
      <c r="I1399"/>
      <c r="J1399" s="4"/>
      <c r="K1399">
        <v>0</v>
      </c>
    </row>
    <row r="1400" spans="1:11" hidden="1" x14ac:dyDescent="0.25">
      <c r="A1400" s="112"/>
      <c r="I1400"/>
      <c r="J1400" s="4"/>
      <c r="K1400" s="5" t="s">
        <v>1373</v>
      </c>
    </row>
    <row r="1401" spans="1:11" hidden="1" x14ac:dyDescent="0.25">
      <c r="A1401" s="112"/>
      <c r="H1401" s="80" t="s">
        <v>615</v>
      </c>
      <c r="I1401"/>
      <c r="J1401" s="4"/>
      <c r="K1401" s="8" t="e">
        <f>SUM(K1396:K1399)</f>
        <v>#REF!</v>
      </c>
    </row>
    <row r="1402" spans="1:11" hidden="1" x14ac:dyDescent="0.25">
      <c r="A1402" s="112"/>
      <c r="I1402"/>
      <c r="J1402" s="4"/>
      <c r="K1402" s="5" t="s">
        <v>1373</v>
      </c>
    </row>
    <row r="1403" spans="1:11" hidden="1" x14ac:dyDescent="0.25">
      <c r="A1403" s="112"/>
      <c r="H1403" s="80" t="s">
        <v>616</v>
      </c>
      <c r="I1403"/>
      <c r="J1403" s="4"/>
      <c r="K1403" s="8" t="e">
        <f>K1401/6.77</f>
        <v>#REF!</v>
      </c>
    </row>
    <row r="1404" spans="1:11" hidden="1" x14ac:dyDescent="0.25">
      <c r="A1404" s="112"/>
      <c r="I1404"/>
      <c r="J1404" s="4"/>
      <c r="K1404" s="5" t="s">
        <v>1747</v>
      </c>
    </row>
    <row r="1405" spans="1:11" hidden="1" x14ac:dyDescent="0.25">
      <c r="A1405" s="112"/>
      <c r="I1405"/>
      <c r="J1405" s="4"/>
      <c r="K1405" s="5"/>
    </row>
    <row r="1406" spans="1:11" hidden="1" x14ac:dyDescent="0.25">
      <c r="A1406" s="112"/>
      <c r="I1406"/>
      <c r="J1406" s="4"/>
      <c r="K1406" s="5"/>
    </row>
    <row r="1407" spans="1:11" hidden="1" x14ac:dyDescent="0.25">
      <c r="A1407" s="112"/>
      <c r="G1407" s="69" t="s">
        <v>282</v>
      </c>
      <c r="H1407" s="65" t="s">
        <v>824</v>
      </c>
      <c r="I1407"/>
      <c r="J1407" s="4"/>
      <c r="K1407" s="5"/>
    </row>
    <row r="1408" spans="1:11" hidden="1" x14ac:dyDescent="0.25">
      <c r="A1408" s="112"/>
      <c r="G1408" s="69" t="s">
        <v>1373</v>
      </c>
      <c r="H1408" s="68" t="s">
        <v>1373</v>
      </c>
      <c r="I1408"/>
      <c r="J1408" s="4"/>
      <c r="K1408" s="5"/>
    </row>
    <row r="1409" spans="1:11" hidden="1" x14ac:dyDescent="0.25">
      <c r="A1409" s="112"/>
      <c r="F1409" s="100">
        <v>4.7000000000000002E-3</v>
      </c>
      <c r="G1409" s="69" t="s">
        <v>1829</v>
      </c>
      <c r="H1409" s="65" t="s">
        <v>613</v>
      </c>
      <c r="I1409" t="e">
        <f>K49</f>
        <v>#REF!</v>
      </c>
      <c r="J1409" s="2" t="s">
        <v>1829</v>
      </c>
      <c r="K1409" s="8" t="e">
        <f>(F1409*I1409)</f>
        <v>#REF!</v>
      </c>
    </row>
    <row r="1410" spans="1:11" hidden="1" x14ac:dyDescent="0.25">
      <c r="A1410" s="112"/>
      <c r="F1410" s="70">
        <v>0.15</v>
      </c>
      <c r="G1410" s="69" t="s">
        <v>484</v>
      </c>
      <c r="H1410" s="65" t="s">
        <v>614</v>
      </c>
      <c r="I1410">
        <f>C10</f>
        <v>150</v>
      </c>
      <c r="J1410" s="2" t="s">
        <v>484</v>
      </c>
      <c r="K1410" s="8">
        <f>(F1410*I1410)</f>
        <v>22.5</v>
      </c>
    </row>
    <row r="1411" spans="1:11" hidden="1" x14ac:dyDescent="0.25">
      <c r="A1411" s="112"/>
      <c r="F1411" s="70">
        <v>0.15</v>
      </c>
      <c r="G1411" s="69" t="s">
        <v>484</v>
      </c>
      <c r="H1411" s="65" t="s">
        <v>714</v>
      </c>
      <c r="I1411">
        <f>C12</f>
        <v>95</v>
      </c>
      <c r="J1411" s="2" t="s">
        <v>484</v>
      </c>
      <c r="K1411" s="8">
        <f>(F1411*I1411)</f>
        <v>14.25</v>
      </c>
    </row>
    <row r="1412" spans="1:11" hidden="1" x14ac:dyDescent="0.25">
      <c r="A1412" s="112"/>
      <c r="H1412" s="65" t="s">
        <v>1930</v>
      </c>
      <c r="I1412"/>
      <c r="J1412" s="4"/>
      <c r="K1412">
        <v>0</v>
      </c>
    </row>
    <row r="1413" spans="1:11" hidden="1" x14ac:dyDescent="0.25">
      <c r="A1413" s="112"/>
      <c r="I1413"/>
      <c r="J1413" s="4"/>
      <c r="K1413" s="5" t="s">
        <v>1373</v>
      </c>
    </row>
    <row r="1414" spans="1:11" hidden="1" x14ac:dyDescent="0.25">
      <c r="A1414" s="112"/>
      <c r="H1414" s="80" t="s">
        <v>615</v>
      </c>
      <c r="I1414"/>
      <c r="J1414" s="4"/>
      <c r="K1414" s="8" t="e">
        <f>SUM(K1409:K1412)</f>
        <v>#REF!</v>
      </c>
    </row>
    <row r="1415" spans="1:11" hidden="1" x14ac:dyDescent="0.25">
      <c r="A1415" s="112"/>
      <c r="I1415"/>
      <c r="J1415" s="4"/>
      <c r="K1415" s="5" t="s">
        <v>1373</v>
      </c>
    </row>
    <row r="1416" spans="1:11" hidden="1" x14ac:dyDescent="0.25">
      <c r="A1416" s="112"/>
      <c r="H1416" s="80" t="s">
        <v>616</v>
      </c>
      <c r="I1416"/>
      <c r="J1416" s="4"/>
      <c r="K1416" s="8" t="e">
        <f>K1414/6.77</f>
        <v>#REF!</v>
      </c>
    </row>
    <row r="1417" spans="1:11" hidden="1" x14ac:dyDescent="0.25">
      <c r="A1417" s="112"/>
      <c r="I1417"/>
      <c r="J1417" s="4"/>
      <c r="K1417" s="5" t="s">
        <v>1747</v>
      </c>
    </row>
    <row r="1418" spans="1:11" hidden="1" x14ac:dyDescent="0.25">
      <c r="A1418" s="112"/>
      <c r="I1418"/>
      <c r="J1418" s="4"/>
      <c r="K1418" s="5"/>
    </row>
    <row r="1419" spans="1:11" hidden="1" x14ac:dyDescent="0.25">
      <c r="A1419" s="112"/>
      <c r="F1419" s="90">
        <v>37.1</v>
      </c>
      <c r="G1419" s="69" t="s">
        <v>1910</v>
      </c>
      <c r="H1419" s="65" t="s">
        <v>343</v>
      </c>
      <c r="I1419"/>
      <c r="J1419" s="4"/>
      <c r="K1419"/>
    </row>
    <row r="1420" spans="1:11" hidden="1" x14ac:dyDescent="0.25">
      <c r="A1420" s="112"/>
      <c r="H1420" s="68" t="s">
        <v>1373</v>
      </c>
      <c r="I1420"/>
      <c r="J1420" s="4"/>
      <c r="K1420"/>
    </row>
    <row r="1421" spans="1:11" hidden="1" x14ac:dyDescent="0.25">
      <c r="A1421" s="112"/>
      <c r="F1421" s="70">
        <v>0.09</v>
      </c>
      <c r="G1421" s="69" t="s">
        <v>761</v>
      </c>
      <c r="H1421" s="65" t="s">
        <v>1706</v>
      </c>
      <c r="I1421" s="8">
        <f>(C84)</f>
        <v>773</v>
      </c>
      <c r="J1421" s="2" t="s">
        <v>761</v>
      </c>
      <c r="K1421" s="8">
        <f>(F1421*I1421)</f>
        <v>69.569999999999993</v>
      </c>
    </row>
    <row r="1422" spans="1:11" hidden="1" x14ac:dyDescent="0.25">
      <c r="A1422" s="112"/>
      <c r="F1422" s="70">
        <v>2.2000000000000002</v>
      </c>
      <c r="G1422" s="69" t="s">
        <v>760</v>
      </c>
      <c r="H1422" s="65" t="s">
        <v>1486</v>
      </c>
      <c r="I1422" s="8">
        <f>(C11)</f>
        <v>135</v>
      </c>
      <c r="J1422" s="2" t="s">
        <v>760</v>
      </c>
      <c r="K1422" s="8">
        <f>(F1422*I1422)</f>
        <v>297</v>
      </c>
    </row>
    <row r="1423" spans="1:11" hidden="1" x14ac:dyDescent="0.25">
      <c r="A1423" s="112"/>
      <c r="F1423" s="70">
        <v>0.5</v>
      </c>
      <c r="G1423" s="69" t="s">
        <v>760</v>
      </c>
      <c r="H1423" s="65" t="s">
        <v>1625</v>
      </c>
      <c r="I1423" s="8">
        <f>(C12)</f>
        <v>95</v>
      </c>
      <c r="J1423" s="2" t="s">
        <v>760</v>
      </c>
      <c r="K1423" s="8">
        <f>(F1423*I1423)</f>
        <v>47.5</v>
      </c>
    </row>
    <row r="1424" spans="1:11" hidden="1" x14ac:dyDescent="0.25">
      <c r="A1424" s="112"/>
      <c r="F1424" s="70">
        <v>3.8</v>
      </c>
      <c r="G1424" s="69" t="s">
        <v>760</v>
      </c>
      <c r="H1424" s="65" t="s">
        <v>286</v>
      </c>
      <c r="I1424" s="8">
        <f>(C13)</f>
        <v>85</v>
      </c>
      <c r="J1424" s="2" t="s">
        <v>760</v>
      </c>
      <c r="K1424" s="8">
        <f>(F1424*I1424)</f>
        <v>323</v>
      </c>
    </row>
    <row r="1425" spans="1:11" hidden="1" x14ac:dyDescent="0.25">
      <c r="A1425" s="112"/>
      <c r="G1425" s="69" t="s">
        <v>388</v>
      </c>
      <c r="H1425" s="65" t="s">
        <v>434</v>
      </c>
      <c r="I1425" s="1" t="s">
        <v>852</v>
      </c>
      <c r="J1425" s="2" t="s">
        <v>388</v>
      </c>
      <c r="K1425" s="8">
        <v>1.5</v>
      </c>
    </row>
    <row r="1426" spans="1:11" hidden="1" x14ac:dyDescent="0.25">
      <c r="A1426" s="112"/>
      <c r="I1426"/>
      <c r="J1426" s="4"/>
      <c r="K1426" s="5" t="s">
        <v>1373</v>
      </c>
    </row>
    <row r="1427" spans="1:11" hidden="1" x14ac:dyDescent="0.25">
      <c r="A1427" s="112"/>
      <c r="H1427" s="65" t="s">
        <v>1585</v>
      </c>
      <c r="I1427"/>
      <c r="J1427" s="4"/>
      <c r="K1427" s="8">
        <f>SUM(K1420:K1425)</f>
        <v>738.57</v>
      </c>
    </row>
    <row r="1428" spans="1:11" hidden="1" x14ac:dyDescent="0.25">
      <c r="A1428" s="112"/>
      <c r="I1428"/>
      <c r="J1428" s="4"/>
      <c r="K1428" s="5" t="s">
        <v>1373</v>
      </c>
    </row>
    <row r="1429" spans="1:11" hidden="1" x14ac:dyDescent="0.25">
      <c r="A1429" s="112"/>
      <c r="H1429" s="65" t="s">
        <v>476</v>
      </c>
      <c r="I1429"/>
      <c r="J1429" s="4"/>
      <c r="K1429" s="8">
        <f>(K1427/100)</f>
        <v>7.39</v>
      </c>
    </row>
    <row r="1430" spans="1:11" hidden="1" x14ac:dyDescent="0.25">
      <c r="A1430" s="112"/>
      <c r="I1430"/>
      <c r="J1430" s="4"/>
      <c r="K1430" s="5" t="s">
        <v>1747</v>
      </c>
    </row>
    <row r="1431" spans="1:11" hidden="1" x14ac:dyDescent="0.25">
      <c r="A1431" s="112"/>
      <c r="F1431" s="80" t="s">
        <v>740</v>
      </c>
      <c r="G1431" s="69" t="s">
        <v>1910</v>
      </c>
      <c r="H1431" s="65" t="s">
        <v>873</v>
      </c>
      <c r="I1431"/>
      <c r="J1431" s="4"/>
      <c r="K1431"/>
    </row>
    <row r="1432" spans="1:11" hidden="1" x14ac:dyDescent="0.25">
      <c r="A1432" s="112"/>
      <c r="H1432" s="65" t="s">
        <v>874</v>
      </c>
      <c r="I1432"/>
      <c r="J1432" s="4"/>
      <c r="K1432"/>
    </row>
    <row r="1433" spans="1:11" hidden="1" x14ac:dyDescent="0.25">
      <c r="A1433" s="112"/>
      <c r="H1433" s="65" t="s">
        <v>875</v>
      </c>
      <c r="I1433"/>
      <c r="J1433" s="4"/>
      <c r="K1433"/>
    </row>
    <row r="1434" spans="1:11" hidden="1" x14ac:dyDescent="0.25">
      <c r="A1434" s="112"/>
      <c r="H1434" s="65" t="s">
        <v>29</v>
      </c>
      <c r="I1434"/>
      <c r="J1434" s="4"/>
      <c r="K1434"/>
    </row>
    <row r="1435" spans="1:11" hidden="1" x14ac:dyDescent="0.25">
      <c r="A1435" s="112"/>
      <c r="H1435" s="68" t="s">
        <v>1373</v>
      </c>
      <c r="I1435"/>
      <c r="J1435" s="4"/>
      <c r="K1435"/>
    </row>
    <row r="1436" spans="1:11" hidden="1" x14ac:dyDescent="0.25">
      <c r="A1436" s="112"/>
      <c r="F1436" s="70">
        <v>4.8</v>
      </c>
      <c r="G1436" s="69" t="s">
        <v>1427</v>
      </c>
      <c r="H1436" s="65" t="s">
        <v>379</v>
      </c>
      <c r="I1436" s="8">
        <f>(C270)</f>
        <v>35</v>
      </c>
      <c r="J1436" s="2" t="s">
        <v>1427</v>
      </c>
      <c r="K1436" s="8">
        <f>(F1436*I1436)</f>
        <v>168</v>
      </c>
    </row>
    <row r="1437" spans="1:11" hidden="1" x14ac:dyDescent="0.25">
      <c r="A1437" s="112"/>
      <c r="F1437" s="70">
        <v>0.75</v>
      </c>
      <c r="G1437" s="69" t="s">
        <v>760</v>
      </c>
      <c r="H1437" s="65" t="s">
        <v>30</v>
      </c>
      <c r="I1437" s="8">
        <f>(C14)</f>
        <v>120</v>
      </c>
      <c r="J1437" s="2" t="s">
        <v>760</v>
      </c>
      <c r="K1437" s="8">
        <f>(F1437*I1437)</f>
        <v>90</v>
      </c>
    </row>
    <row r="1438" spans="1:11" hidden="1" x14ac:dyDescent="0.25">
      <c r="A1438" s="112"/>
      <c r="F1438" s="70">
        <v>0.75</v>
      </c>
      <c r="G1438" s="69" t="s">
        <v>760</v>
      </c>
      <c r="H1438" s="65" t="s">
        <v>820</v>
      </c>
      <c r="I1438" s="8">
        <f>(C12)</f>
        <v>95</v>
      </c>
      <c r="J1438" s="2" t="s">
        <v>760</v>
      </c>
      <c r="K1438" s="8">
        <f>(F1438*I1438)</f>
        <v>71.25</v>
      </c>
    </row>
    <row r="1439" spans="1:11" hidden="1" x14ac:dyDescent="0.25">
      <c r="A1439" s="112"/>
      <c r="F1439" s="70">
        <v>1.2</v>
      </c>
      <c r="G1439" s="69" t="s">
        <v>760</v>
      </c>
      <c r="H1439" s="65" t="s">
        <v>286</v>
      </c>
      <c r="I1439" s="8">
        <f>(C13)</f>
        <v>85</v>
      </c>
      <c r="J1439" s="2" t="s">
        <v>760</v>
      </c>
      <c r="K1439" s="8">
        <f>(F1439*I1439)</f>
        <v>102</v>
      </c>
    </row>
    <row r="1440" spans="1:11" hidden="1" x14ac:dyDescent="0.25">
      <c r="A1440" s="112"/>
      <c r="G1440" s="69" t="s">
        <v>388</v>
      </c>
      <c r="H1440" s="65" t="s">
        <v>1583</v>
      </c>
      <c r="I1440" s="1" t="s">
        <v>852</v>
      </c>
      <c r="J1440" s="2" t="s">
        <v>388</v>
      </c>
      <c r="K1440" s="8">
        <v>1.45</v>
      </c>
    </row>
    <row r="1441" spans="1:11" hidden="1" x14ac:dyDescent="0.25">
      <c r="A1441" s="112"/>
      <c r="I1441"/>
      <c r="J1441" s="4"/>
      <c r="K1441" s="5" t="s">
        <v>1373</v>
      </c>
    </row>
    <row r="1442" spans="1:11" hidden="1" x14ac:dyDescent="0.25">
      <c r="A1442" s="112"/>
      <c r="H1442" s="65" t="s">
        <v>380</v>
      </c>
      <c r="I1442"/>
      <c r="J1442" s="4"/>
      <c r="K1442" s="8">
        <f>SUM(K1436:K1440)</f>
        <v>432.7</v>
      </c>
    </row>
    <row r="1443" spans="1:11" hidden="1" x14ac:dyDescent="0.25">
      <c r="A1443" s="112"/>
      <c r="I1443"/>
      <c r="J1443" s="4"/>
      <c r="K1443" s="5" t="s">
        <v>1373</v>
      </c>
    </row>
    <row r="1444" spans="1:11" hidden="1" x14ac:dyDescent="0.25">
      <c r="A1444" s="112"/>
      <c r="H1444" s="65" t="s">
        <v>476</v>
      </c>
      <c r="I1444"/>
      <c r="J1444" s="4"/>
      <c r="K1444" s="8">
        <f>(K1442/10)</f>
        <v>43.27</v>
      </c>
    </row>
    <row r="1445" spans="1:11" hidden="1" x14ac:dyDescent="0.25">
      <c r="A1445" s="112"/>
      <c r="I1445"/>
      <c r="J1445" s="4"/>
      <c r="K1445" s="5" t="s">
        <v>1747</v>
      </c>
    </row>
    <row r="1446" spans="1:11" hidden="1" x14ac:dyDescent="0.25">
      <c r="A1446" s="112"/>
      <c r="F1446" s="80" t="s">
        <v>31</v>
      </c>
      <c r="G1446" s="69" t="s">
        <v>1910</v>
      </c>
      <c r="H1446" s="80" t="s">
        <v>32</v>
      </c>
      <c r="I1446"/>
      <c r="J1446" s="4"/>
      <c r="K1446"/>
    </row>
    <row r="1447" spans="1:11" hidden="1" x14ac:dyDescent="0.25">
      <c r="A1447" s="112"/>
      <c r="H1447" s="80" t="s">
        <v>33</v>
      </c>
      <c r="I1447"/>
      <c r="J1447" s="4"/>
      <c r="K1447"/>
    </row>
    <row r="1448" spans="1:11" hidden="1" x14ac:dyDescent="0.25">
      <c r="A1448" s="112"/>
      <c r="F1448" s="70">
        <v>3.08</v>
      </c>
      <c r="G1448" s="69" t="s">
        <v>1173</v>
      </c>
      <c r="H1448" s="65" t="s">
        <v>32</v>
      </c>
      <c r="I1448" s="8">
        <v>120</v>
      </c>
      <c r="J1448" s="2" t="s">
        <v>1173</v>
      </c>
      <c r="K1448" s="8">
        <f>(F1448*I1448)</f>
        <v>369.6</v>
      </c>
    </row>
    <row r="1449" spans="1:11" hidden="1" x14ac:dyDescent="0.25">
      <c r="A1449" s="112"/>
      <c r="F1449" s="70">
        <v>0.5</v>
      </c>
      <c r="G1449" s="69" t="s">
        <v>484</v>
      </c>
      <c r="H1449" s="65" t="s">
        <v>1174</v>
      </c>
      <c r="I1449" s="8">
        <f>C14</f>
        <v>120</v>
      </c>
      <c r="J1449" s="2" t="s">
        <v>484</v>
      </c>
      <c r="K1449" s="8">
        <f>(F1449*I1449)</f>
        <v>60</v>
      </c>
    </row>
    <row r="1450" spans="1:11" hidden="1" x14ac:dyDescent="0.25">
      <c r="A1450" s="112"/>
      <c r="F1450" s="70">
        <v>0.5</v>
      </c>
      <c r="G1450" s="69" t="s">
        <v>484</v>
      </c>
      <c r="H1450" s="65" t="s">
        <v>714</v>
      </c>
      <c r="I1450" s="8">
        <f>C12</f>
        <v>95</v>
      </c>
      <c r="J1450" s="2" t="s">
        <v>484</v>
      </c>
      <c r="K1450" s="8">
        <f>(F1450*I1450)</f>
        <v>47.5</v>
      </c>
    </row>
    <row r="1451" spans="1:11" hidden="1" x14ac:dyDescent="0.25">
      <c r="A1451" s="112"/>
      <c r="F1451" s="70">
        <v>0.8</v>
      </c>
      <c r="G1451" s="69" t="s">
        <v>484</v>
      </c>
      <c r="H1451" s="65" t="s">
        <v>1175</v>
      </c>
      <c r="I1451" s="8">
        <f>C13</f>
        <v>85</v>
      </c>
      <c r="J1451" s="2" t="s">
        <v>484</v>
      </c>
      <c r="K1451" s="8">
        <f>(F1451*I1451)</f>
        <v>68</v>
      </c>
    </row>
    <row r="1452" spans="1:11" hidden="1" x14ac:dyDescent="0.25">
      <c r="A1452" s="112"/>
      <c r="G1452" s="69" t="s">
        <v>388</v>
      </c>
      <c r="H1452" s="65" t="s">
        <v>1583</v>
      </c>
      <c r="I1452"/>
      <c r="J1452" s="2" t="s">
        <v>388</v>
      </c>
      <c r="K1452" s="8">
        <v>1.5</v>
      </c>
    </row>
    <row r="1453" spans="1:11" hidden="1" x14ac:dyDescent="0.25">
      <c r="A1453" s="112"/>
      <c r="I1453"/>
      <c r="J1453" s="4"/>
      <c r="K1453"/>
    </row>
    <row r="1454" spans="1:11" hidden="1" x14ac:dyDescent="0.25">
      <c r="A1454" s="112"/>
      <c r="I1454"/>
      <c r="J1454" s="4"/>
      <c r="K1454" s="5" t="s">
        <v>1373</v>
      </c>
    </row>
    <row r="1455" spans="1:11" hidden="1" x14ac:dyDescent="0.25">
      <c r="A1455" s="112"/>
      <c r="H1455" s="80" t="s">
        <v>1176</v>
      </c>
      <c r="I1455"/>
      <c r="J1455" s="4"/>
      <c r="K1455" s="8">
        <f>SUM(K1448:K1452)</f>
        <v>546.6</v>
      </c>
    </row>
    <row r="1456" spans="1:11" hidden="1" x14ac:dyDescent="0.25">
      <c r="A1456" s="112"/>
      <c r="I1456"/>
      <c r="J1456" s="4"/>
      <c r="K1456" s="5" t="s">
        <v>1373</v>
      </c>
    </row>
    <row r="1457" spans="1:11" hidden="1" x14ac:dyDescent="0.25">
      <c r="A1457" s="112"/>
      <c r="F1457" s="65" t="s">
        <v>852</v>
      </c>
      <c r="G1457" s="69" t="s">
        <v>852</v>
      </c>
      <c r="H1457" s="80" t="s">
        <v>1472</v>
      </c>
      <c r="I1457" s="1" t="s">
        <v>852</v>
      </c>
      <c r="J1457" s="2" t="s">
        <v>852</v>
      </c>
      <c r="K1457" s="8">
        <f>K1455/10</f>
        <v>54.66</v>
      </c>
    </row>
    <row r="1458" spans="1:11" hidden="1" x14ac:dyDescent="0.25">
      <c r="A1458" s="112"/>
      <c r="I1458"/>
      <c r="J1458" s="4"/>
      <c r="K1458" s="5" t="s">
        <v>1747</v>
      </c>
    </row>
    <row r="1459" spans="1:11" hidden="1" x14ac:dyDescent="0.25">
      <c r="A1459" s="112"/>
      <c r="F1459" s="80" t="s">
        <v>1177</v>
      </c>
      <c r="G1459" s="69" t="s">
        <v>1910</v>
      </c>
      <c r="H1459" s="65" t="s">
        <v>1178</v>
      </c>
      <c r="I1459"/>
      <c r="J1459" s="4"/>
      <c r="K1459"/>
    </row>
    <row r="1460" spans="1:11" hidden="1" x14ac:dyDescent="0.25">
      <c r="A1460" s="112"/>
      <c r="H1460" s="65" t="s">
        <v>1179</v>
      </c>
      <c r="I1460"/>
      <c r="J1460" s="4"/>
      <c r="K1460"/>
    </row>
    <row r="1461" spans="1:11" hidden="1" x14ac:dyDescent="0.25">
      <c r="A1461" s="112"/>
      <c r="H1461" s="65" t="s">
        <v>1069</v>
      </c>
      <c r="I1461"/>
      <c r="J1461" s="4"/>
      <c r="K1461"/>
    </row>
    <row r="1462" spans="1:11" hidden="1" x14ac:dyDescent="0.25">
      <c r="A1462" s="112"/>
      <c r="H1462" s="68" t="s">
        <v>1373</v>
      </c>
      <c r="I1462"/>
      <c r="J1462" s="4"/>
      <c r="K1462"/>
    </row>
    <row r="1463" spans="1:11" hidden="1" x14ac:dyDescent="0.25">
      <c r="A1463" s="112"/>
      <c r="F1463" s="70">
        <v>1.44</v>
      </c>
      <c r="G1463" s="69" t="s">
        <v>1070</v>
      </c>
      <c r="H1463" s="65" t="s">
        <v>1031</v>
      </c>
      <c r="I1463" s="8">
        <f>(C195)</f>
        <v>100</v>
      </c>
      <c r="J1463" s="2" t="s">
        <v>1070</v>
      </c>
      <c r="K1463" s="8">
        <f>(F1463*I1463)</f>
        <v>144</v>
      </c>
    </row>
    <row r="1464" spans="1:11" hidden="1" x14ac:dyDescent="0.25">
      <c r="A1464" s="112"/>
      <c r="F1464" s="70">
        <v>0.7</v>
      </c>
      <c r="G1464" s="69" t="s">
        <v>669</v>
      </c>
      <c r="H1464" s="65" t="s">
        <v>1032</v>
      </c>
      <c r="I1464" s="8">
        <f>(C14)</f>
        <v>120</v>
      </c>
      <c r="J1464" s="2" t="s">
        <v>669</v>
      </c>
      <c r="K1464" s="8">
        <f>(F1464*I1464)</f>
        <v>84</v>
      </c>
    </row>
    <row r="1465" spans="1:11" hidden="1" x14ac:dyDescent="0.25">
      <c r="A1465" s="112"/>
      <c r="F1465" s="70">
        <v>2.5499999999999998</v>
      </c>
      <c r="G1465" s="69" t="s">
        <v>1070</v>
      </c>
      <c r="H1465" s="65" t="s">
        <v>1033</v>
      </c>
      <c r="I1465" s="8">
        <f>(C194)</f>
        <v>160</v>
      </c>
      <c r="J1465" s="2" t="s">
        <v>1070</v>
      </c>
      <c r="K1465" s="8">
        <f>(F1465*I1465)</f>
        <v>408</v>
      </c>
    </row>
    <row r="1466" spans="1:11" hidden="1" x14ac:dyDescent="0.25">
      <c r="A1466" s="112"/>
      <c r="F1466" s="70">
        <v>1.2</v>
      </c>
      <c r="G1466" s="69" t="s">
        <v>669</v>
      </c>
      <c r="H1466" s="65" t="s">
        <v>1032</v>
      </c>
      <c r="I1466" s="8">
        <f>(C14)</f>
        <v>120</v>
      </c>
      <c r="J1466" s="2" t="s">
        <v>669</v>
      </c>
      <c r="K1466" s="8">
        <f>(F1466*I1466)</f>
        <v>144</v>
      </c>
    </row>
    <row r="1467" spans="1:11" hidden="1" x14ac:dyDescent="0.25">
      <c r="A1467" s="112"/>
      <c r="G1467" s="69" t="s">
        <v>388</v>
      </c>
      <c r="H1467" s="65" t="s">
        <v>1034</v>
      </c>
      <c r="I1467" s="1" t="s">
        <v>852</v>
      </c>
      <c r="J1467" s="2" t="s">
        <v>388</v>
      </c>
      <c r="K1467" s="8">
        <v>1.5</v>
      </c>
    </row>
    <row r="1468" spans="1:11" hidden="1" x14ac:dyDescent="0.25">
      <c r="A1468" s="112"/>
      <c r="I1468"/>
      <c r="J1468" s="4"/>
      <c r="K1468" s="5" t="s">
        <v>1373</v>
      </c>
    </row>
    <row r="1469" spans="1:11" hidden="1" x14ac:dyDescent="0.25">
      <c r="A1469" s="112"/>
      <c r="H1469" s="65" t="s">
        <v>380</v>
      </c>
      <c r="I1469"/>
      <c r="J1469" s="4"/>
      <c r="K1469" s="8">
        <f>SUM(K1463:K1467)</f>
        <v>781.5</v>
      </c>
    </row>
    <row r="1470" spans="1:11" hidden="1" x14ac:dyDescent="0.25">
      <c r="A1470" s="112"/>
      <c r="I1470"/>
      <c r="J1470" s="4"/>
      <c r="K1470" s="5" t="s">
        <v>1373</v>
      </c>
    </row>
    <row r="1471" spans="1:11" hidden="1" x14ac:dyDescent="0.25">
      <c r="A1471" s="112"/>
      <c r="H1471" s="65" t="s">
        <v>476</v>
      </c>
      <c r="I1471"/>
      <c r="J1471" s="4"/>
      <c r="K1471" s="8">
        <f>(K1469/10)</f>
        <v>78.150000000000006</v>
      </c>
    </row>
    <row r="1472" spans="1:11" hidden="1" x14ac:dyDescent="0.25">
      <c r="A1472" s="112"/>
      <c r="F1472" s="65" t="s">
        <v>852</v>
      </c>
      <c r="I1472"/>
      <c r="J1472" s="4"/>
      <c r="K1472"/>
    </row>
    <row r="1473" spans="1:11" hidden="1" x14ac:dyDescent="0.25">
      <c r="A1473" s="112"/>
      <c r="I1473"/>
      <c r="J1473" s="4"/>
      <c r="K1473" s="5" t="s">
        <v>1747</v>
      </c>
    </row>
    <row r="1474" spans="1:11" hidden="1" x14ac:dyDescent="0.25">
      <c r="A1474" s="112"/>
      <c r="F1474" s="86">
        <v>41</v>
      </c>
      <c r="G1474" s="69" t="s">
        <v>1910</v>
      </c>
      <c r="H1474" s="65" t="s">
        <v>1178</v>
      </c>
      <c r="I1474"/>
      <c r="J1474" s="4"/>
      <c r="K1474"/>
    </row>
    <row r="1475" spans="1:11" hidden="1" x14ac:dyDescent="0.25">
      <c r="A1475" s="112"/>
      <c r="H1475" s="65" t="s">
        <v>916</v>
      </c>
      <c r="I1475"/>
      <c r="J1475" s="4"/>
      <c r="K1475"/>
    </row>
    <row r="1476" spans="1:11" hidden="1" x14ac:dyDescent="0.25">
      <c r="A1476" s="112"/>
      <c r="H1476" s="65" t="s">
        <v>1069</v>
      </c>
      <c r="I1476"/>
      <c r="J1476" s="4"/>
      <c r="K1476"/>
    </row>
    <row r="1477" spans="1:11" hidden="1" x14ac:dyDescent="0.25">
      <c r="A1477" s="112"/>
      <c r="H1477" s="68" t="s">
        <v>1373</v>
      </c>
      <c r="I1477"/>
      <c r="J1477" s="4"/>
      <c r="K1477"/>
    </row>
    <row r="1478" spans="1:11" hidden="1" x14ac:dyDescent="0.25">
      <c r="A1478" s="112"/>
      <c r="F1478" s="70">
        <v>2.2200000000000002</v>
      </c>
      <c r="G1478" s="69" t="s">
        <v>1070</v>
      </c>
      <c r="H1478" s="65" t="s">
        <v>1033</v>
      </c>
      <c r="I1478" s="8">
        <f>(C206)</f>
        <v>150</v>
      </c>
      <c r="J1478" s="2" t="s">
        <v>1070</v>
      </c>
      <c r="K1478" s="8">
        <f>(F1478*I1478)</f>
        <v>333</v>
      </c>
    </row>
    <row r="1479" spans="1:11" hidden="1" x14ac:dyDescent="0.25">
      <c r="A1479" s="112"/>
      <c r="F1479" s="70">
        <v>1.1000000000000001</v>
      </c>
      <c r="G1479" s="69" t="s">
        <v>669</v>
      </c>
      <c r="H1479" s="65" t="s">
        <v>1032</v>
      </c>
      <c r="I1479" s="8">
        <f>(C14)</f>
        <v>120</v>
      </c>
      <c r="J1479" s="2" t="s">
        <v>669</v>
      </c>
      <c r="K1479" s="8">
        <f>(F1479*I1479)</f>
        <v>132</v>
      </c>
    </row>
    <row r="1480" spans="1:11" hidden="1" x14ac:dyDescent="0.25">
      <c r="A1480" s="112"/>
      <c r="G1480" s="69" t="s">
        <v>388</v>
      </c>
      <c r="H1480" s="65" t="s">
        <v>1034</v>
      </c>
      <c r="I1480" s="1" t="s">
        <v>852</v>
      </c>
      <c r="J1480" s="2" t="s">
        <v>388</v>
      </c>
      <c r="K1480" s="8">
        <v>1.5</v>
      </c>
    </row>
    <row r="1481" spans="1:11" hidden="1" x14ac:dyDescent="0.25">
      <c r="A1481" s="112"/>
      <c r="I1481"/>
      <c r="J1481" s="4"/>
      <c r="K1481" s="5" t="s">
        <v>1373</v>
      </c>
    </row>
    <row r="1482" spans="1:11" hidden="1" x14ac:dyDescent="0.25">
      <c r="A1482" s="112"/>
      <c r="H1482" s="65" t="s">
        <v>380</v>
      </c>
      <c r="I1482"/>
      <c r="J1482" s="4"/>
      <c r="K1482" s="8">
        <f>SUM(K1478:K1480)</f>
        <v>466.5</v>
      </c>
    </row>
    <row r="1483" spans="1:11" hidden="1" x14ac:dyDescent="0.25">
      <c r="A1483" s="112"/>
      <c r="I1483"/>
      <c r="J1483" s="4"/>
      <c r="K1483" s="5" t="s">
        <v>1373</v>
      </c>
    </row>
    <row r="1484" spans="1:11" hidden="1" x14ac:dyDescent="0.25">
      <c r="A1484" s="112"/>
      <c r="H1484" s="65" t="s">
        <v>476</v>
      </c>
      <c r="I1484"/>
      <c r="J1484" s="4"/>
      <c r="K1484" s="8">
        <f>(K1482/10)</f>
        <v>46.65</v>
      </c>
    </row>
    <row r="1485" spans="1:11" hidden="1" x14ac:dyDescent="0.25">
      <c r="A1485" s="112"/>
      <c r="H1485" s="65"/>
      <c r="I1485"/>
      <c r="J1485" s="4"/>
      <c r="K1485" s="8"/>
    </row>
    <row r="1486" spans="1:11" hidden="1" x14ac:dyDescent="0.25">
      <c r="A1486" s="112"/>
      <c r="H1486" s="65"/>
      <c r="I1486"/>
      <c r="J1486" s="4"/>
      <c r="K1486" s="8"/>
    </row>
    <row r="1487" spans="1:11" hidden="1" x14ac:dyDescent="0.25">
      <c r="A1487" s="112"/>
      <c r="F1487" s="86">
        <v>238</v>
      </c>
      <c r="G1487" s="69" t="s">
        <v>1910</v>
      </c>
      <c r="H1487" s="65" t="s">
        <v>503</v>
      </c>
      <c r="I1487"/>
      <c r="J1487" s="4"/>
      <c r="K1487"/>
    </row>
    <row r="1488" spans="1:11" hidden="1" x14ac:dyDescent="0.25">
      <c r="A1488" s="112"/>
      <c r="H1488" s="65" t="s">
        <v>2732</v>
      </c>
      <c r="I1488"/>
      <c r="J1488" s="4"/>
      <c r="K1488"/>
    </row>
    <row r="1489" spans="1:11" hidden="1" x14ac:dyDescent="0.25">
      <c r="A1489" s="112"/>
      <c r="H1489" s="68" t="s">
        <v>1373</v>
      </c>
      <c r="I1489"/>
      <c r="J1489" s="4"/>
      <c r="K1489"/>
    </row>
    <row r="1490" spans="1:11" hidden="1" x14ac:dyDescent="0.25">
      <c r="A1490" s="112"/>
      <c r="F1490" s="70">
        <v>20</v>
      </c>
      <c r="G1490" s="69" t="s">
        <v>1070</v>
      </c>
      <c r="H1490" s="65" t="s">
        <v>504</v>
      </c>
      <c r="I1490" s="8">
        <f>D40</f>
        <v>105.45</v>
      </c>
      <c r="J1490" s="2" t="s">
        <v>1070</v>
      </c>
      <c r="K1490" s="8">
        <f>(F1490*I1490)</f>
        <v>2109</v>
      </c>
    </row>
    <row r="1491" spans="1:11" hidden="1" x14ac:dyDescent="0.25">
      <c r="A1491" s="112"/>
      <c r="H1491" s="65" t="s">
        <v>505</v>
      </c>
      <c r="I1491"/>
      <c r="J1491" s="4"/>
      <c r="K1491" s="1" t="s">
        <v>852</v>
      </c>
    </row>
    <row r="1492" spans="1:11" hidden="1" x14ac:dyDescent="0.25">
      <c r="A1492" s="112"/>
      <c r="F1492" s="70">
        <v>50</v>
      </c>
      <c r="G1492" s="69" t="s">
        <v>1427</v>
      </c>
      <c r="H1492" s="65" t="s">
        <v>754</v>
      </c>
      <c r="I1492" s="8">
        <f>C67/1000</f>
        <v>3.8</v>
      </c>
      <c r="J1492" s="2" t="s">
        <v>1427</v>
      </c>
      <c r="K1492" s="8">
        <f>(F1492*I1492)</f>
        <v>190</v>
      </c>
    </row>
    <row r="1493" spans="1:11" hidden="1" x14ac:dyDescent="0.25">
      <c r="A1493" s="112"/>
      <c r="F1493" s="70">
        <v>1</v>
      </c>
      <c r="G1493" s="69" t="s">
        <v>388</v>
      </c>
      <c r="H1493" s="65" t="s">
        <v>506</v>
      </c>
      <c r="I1493" s="8">
        <v>75</v>
      </c>
      <c r="J1493" s="2" t="s">
        <v>388</v>
      </c>
      <c r="K1493" s="8">
        <f>(F1493*I1493)</f>
        <v>75</v>
      </c>
    </row>
    <row r="1494" spans="1:11" hidden="1" x14ac:dyDescent="0.25">
      <c r="A1494" s="112"/>
      <c r="F1494" s="70">
        <v>1</v>
      </c>
      <c r="G1494" s="69" t="s">
        <v>388</v>
      </c>
      <c r="H1494" s="65" t="s">
        <v>507</v>
      </c>
      <c r="I1494" s="8">
        <f>C38</f>
        <v>40</v>
      </c>
      <c r="J1494" s="2" t="s">
        <v>388</v>
      </c>
      <c r="K1494" s="8">
        <f>(F1494*I1494)</f>
        <v>40</v>
      </c>
    </row>
    <row r="1495" spans="1:11" hidden="1" x14ac:dyDescent="0.25">
      <c r="A1495" s="112"/>
      <c r="F1495" s="70">
        <v>2.5</v>
      </c>
      <c r="G1495" s="69" t="s">
        <v>388</v>
      </c>
      <c r="H1495" s="65" t="s">
        <v>508</v>
      </c>
      <c r="I1495" s="8">
        <f>D14</f>
        <v>110</v>
      </c>
      <c r="J1495" s="2" t="s">
        <v>388</v>
      </c>
      <c r="K1495" s="8">
        <f>(F1495*I1495)</f>
        <v>275</v>
      </c>
    </row>
    <row r="1496" spans="1:11" hidden="1" x14ac:dyDescent="0.25">
      <c r="A1496" s="112"/>
      <c r="G1496" s="69" t="s">
        <v>388</v>
      </c>
      <c r="H1496" s="65" t="s">
        <v>435</v>
      </c>
      <c r="I1496"/>
      <c r="J1496" s="2" t="s">
        <v>388</v>
      </c>
      <c r="K1496" s="6">
        <v>1.5</v>
      </c>
    </row>
    <row r="1497" spans="1:11" hidden="1" x14ac:dyDescent="0.25">
      <c r="A1497" s="112"/>
      <c r="I1497"/>
      <c r="J1497" s="4"/>
      <c r="K1497" s="5" t="s">
        <v>1373</v>
      </c>
    </row>
    <row r="1498" spans="1:11" hidden="1" x14ac:dyDescent="0.25">
      <c r="A1498" s="112"/>
      <c r="H1498" s="65" t="s">
        <v>509</v>
      </c>
      <c r="I1498"/>
      <c r="J1498" s="4"/>
      <c r="K1498" s="8">
        <f>SUM(K1490:K1496)</f>
        <v>2690.5</v>
      </c>
    </row>
    <row r="1499" spans="1:11" hidden="1" x14ac:dyDescent="0.25">
      <c r="A1499" s="112"/>
      <c r="H1499" s="65"/>
      <c r="I1499"/>
      <c r="J1499" s="4"/>
      <c r="K1499" s="5" t="s">
        <v>1373</v>
      </c>
    </row>
    <row r="1500" spans="1:11" hidden="1" x14ac:dyDescent="0.25">
      <c r="A1500" s="112"/>
      <c r="I1500"/>
      <c r="J1500" s="4"/>
      <c r="K1500" s="5"/>
    </row>
    <row r="1501" spans="1:11" hidden="1" x14ac:dyDescent="0.25">
      <c r="A1501" s="112"/>
      <c r="F1501" s="80" t="s">
        <v>917</v>
      </c>
      <c r="G1501" s="69" t="s">
        <v>1910</v>
      </c>
      <c r="H1501" s="65" t="s">
        <v>475</v>
      </c>
      <c r="I1501"/>
      <c r="J1501" s="4"/>
      <c r="K1501"/>
    </row>
    <row r="1502" spans="1:11" hidden="1" x14ac:dyDescent="0.25">
      <c r="A1502" s="112"/>
      <c r="H1502" s="65" t="s">
        <v>1813</v>
      </c>
      <c r="I1502"/>
      <c r="J1502" s="4"/>
      <c r="K1502"/>
    </row>
    <row r="1503" spans="1:11" hidden="1" x14ac:dyDescent="0.25">
      <c r="A1503" s="112"/>
      <c r="H1503" s="68" t="s">
        <v>1373</v>
      </c>
      <c r="I1503"/>
      <c r="J1503" s="4"/>
      <c r="K1503"/>
    </row>
    <row r="1504" spans="1:11" hidden="1" x14ac:dyDescent="0.25">
      <c r="A1504" s="112"/>
      <c r="F1504" s="70">
        <v>1</v>
      </c>
      <c r="G1504" s="69" t="s">
        <v>450</v>
      </c>
      <c r="H1504" s="65" t="s">
        <v>451</v>
      </c>
      <c r="I1504" s="8">
        <f>(C138)</f>
        <v>28000</v>
      </c>
      <c r="J1504" s="2" t="s">
        <v>452</v>
      </c>
      <c r="K1504" s="8">
        <f>(F1504*I1504)/10</f>
        <v>2800</v>
      </c>
    </row>
    <row r="1505" spans="1:15" hidden="1" x14ac:dyDescent="0.25">
      <c r="A1505" s="112"/>
      <c r="F1505" s="89">
        <v>0.01</v>
      </c>
      <c r="G1505" s="69" t="s">
        <v>450</v>
      </c>
      <c r="H1505" s="65" t="s">
        <v>168</v>
      </c>
      <c r="I1505" s="8">
        <f>(C142)</f>
        <v>30000</v>
      </c>
      <c r="J1505" s="2" t="s">
        <v>452</v>
      </c>
      <c r="K1505" s="8">
        <f>(F1505*I1505)/10</f>
        <v>30</v>
      </c>
    </row>
    <row r="1506" spans="1:15" hidden="1" x14ac:dyDescent="0.25">
      <c r="A1506" s="112"/>
      <c r="F1506" s="89">
        <v>3.5</v>
      </c>
      <c r="G1506" s="69" t="s">
        <v>669</v>
      </c>
      <c r="H1506" s="65" t="s">
        <v>453</v>
      </c>
      <c r="I1506" s="8">
        <f>(C17)</f>
        <v>130</v>
      </c>
      <c r="J1506" s="2" t="s">
        <v>1200</v>
      </c>
      <c r="K1506" s="8">
        <f>(F1506*I1506)</f>
        <v>455</v>
      </c>
      <c r="O1506" s="66">
        <f>92+18.4</f>
        <v>110.4</v>
      </c>
    </row>
    <row r="1507" spans="1:15" hidden="1" x14ac:dyDescent="0.25">
      <c r="A1507" s="112"/>
      <c r="F1507" s="70">
        <v>1.3</v>
      </c>
      <c r="G1507" s="69" t="s">
        <v>1427</v>
      </c>
      <c r="H1507" s="65" t="s">
        <v>454</v>
      </c>
      <c r="I1507" s="8">
        <f>C67/1000</f>
        <v>3.8</v>
      </c>
      <c r="J1507" s="2" t="s">
        <v>1427</v>
      </c>
      <c r="K1507" s="8">
        <f>(F1507*I1507)</f>
        <v>4.9400000000000004</v>
      </c>
      <c r="O1507" s="66">
        <f>95+19</f>
        <v>114</v>
      </c>
    </row>
    <row r="1508" spans="1:15" hidden="1" x14ac:dyDescent="0.25">
      <c r="A1508" s="112"/>
      <c r="F1508" s="70">
        <v>0.25</v>
      </c>
      <c r="G1508" s="69" t="s">
        <v>669</v>
      </c>
      <c r="H1508" s="65" t="s">
        <v>455</v>
      </c>
      <c r="I1508" s="8">
        <f>D14</f>
        <v>110</v>
      </c>
      <c r="J1508" s="2" t="s">
        <v>1200</v>
      </c>
      <c r="K1508" s="8">
        <f>(F1508*I1508)</f>
        <v>27.5</v>
      </c>
    </row>
    <row r="1509" spans="1:15" hidden="1" x14ac:dyDescent="0.25">
      <c r="A1509" s="112"/>
      <c r="F1509" s="89"/>
      <c r="G1509" s="69" t="s">
        <v>388</v>
      </c>
      <c r="H1509" s="65" t="s">
        <v>389</v>
      </c>
      <c r="I1509"/>
      <c r="J1509" s="2" t="s">
        <v>388</v>
      </c>
      <c r="K1509" s="8">
        <f>(F1509*I1509)</f>
        <v>0</v>
      </c>
    </row>
    <row r="1510" spans="1:15" hidden="1" x14ac:dyDescent="0.25">
      <c r="A1510" s="112"/>
      <c r="F1510" s="89"/>
      <c r="I1510"/>
      <c r="J1510" s="4"/>
      <c r="K1510" s="5" t="s">
        <v>1373</v>
      </c>
    </row>
    <row r="1511" spans="1:15" hidden="1" x14ac:dyDescent="0.25">
      <c r="A1511" s="112"/>
      <c r="F1511" s="89"/>
      <c r="H1511" s="65" t="s">
        <v>456</v>
      </c>
      <c r="I1511"/>
      <c r="J1511" s="4"/>
      <c r="K1511" s="8">
        <f>SUM(K1504:K1509)</f>
        <v>3317.44</v>
      </c>
    </row>
    <row r="1512" spans="1:15" hidden="1" x14ac:dyDescent="0.25">
      <c r="A1512" s="112"/>
      <c r="F1512" s="89"/>
      <c r="I1512"/>
      <c r="J1512" s="4"/>
      <c r="K1512" s="5" t="s">
        <v>1373</v>
      </c>
    </row>
    <row r="1513" spans="1:15" hidden="1" x14ac:dyDescent="0.25">
      <c r="A1513" s="112"/>
      <c r="F1513" s="89"/>
      <c r="H1513" s="65" t="s">
        <v>457</v>
      </c>
      <c r="I1513"/>
      <c r="J1513" s="4"/>
      <c r="K1513" s="8">
        <f>(K1511*10)</f>
        <v>33174.400000000001</v>
      </c>
    </row>
    <row r="1514" spans="1:15" hidden="1" x14ac:dyDescent="0.25">
      <c r="A1514" s="112"/>
      <c r="F1514" s="89"/>
      <c r="I1514"/>
      <c r="J1514" s="4"/>
      <c r="K1514" s="5" t="s">
        <v>1747</v>
      </c>
    </row>
    <row r="1515" spans="1:15" hidden="1" x14ac:dyDescent="0.25">
      <c r="A1515" s="112"/>
      <c r="F1515" s="89"/>
      <c r="I1515"/>
      <c r="J1515" s="4"/>
      <c r="K1515" s="5"/>
    </row>
    <row r="1516" spans="1:15" hidden="1" x14ac:dyDescent="0.25">
      <c r="A1516" s="112"/>
      <c r="F1516" s="89"/>
      <c r="H1516" s="117" t="s">
        <v>458</v>
      </c>
      <c r="I1516"/>
      <c r="J1516" s="4"/>
      <c r="K1516" s="5"/>
    </row>
    <row r="1517" spans="1:15" hidden="1" x14ac:dyDescent="0.25">
      <c r="A1517" s="112"/>
      <c r="F1517" s="70">
        <v>1</v>
      </c>
      <c r="G1517" s="69" t="s">
        <v>450</v>
      </c>
      <c r="H1517" s="65" t="s">
        <v>459</v>
      </c>
      <c r="I1517">
        <f>C137</f>
        <v>26500</v>
      </c>
      <c r="J1517" s="2" t="s">
        <v>452</v>
      </c>
      <c r="K1517" s="8">
        <f>(F1517*I1517)/10</f>
        <v>2650</v>
      </c>
    </row>
    <row r="1518" spans="1:15" hidden="1" x14ac:dyDescent="0.25">
      <c r="A1518" s="112"/>
      <c r="F1518" s="89">
        <v>0.01</v>
      </c>
      <c r="G1518" s="69" t="s">
        <v>450</v>
      </c>
      <c r="H1518" s="65" t="s">
        <v>168</v>
      </c>
      <c r="I1518">
        <f>C142</f>
        <v>30000</v>
      </c>
      <c r="J1518" s="2" t="s">
        <v>452</v>
      </c>
      <c r="K1518" s="8">
        <f>(F1518*I1518)/10</f>
        <v>30</v>
      </c>
    </row>
    <row r="1519" spans="1:15" hidden="1" x14ac:dyDescent="0.25">
      <c r="A1519" s="112"/>
      <c r="F1519" s="89">
        <v>3.5</v>
      </c>
      <c r="G1519" s="69" t="s">
        <v>669</v>
      </c>
      <c r="H1519" s="65" t="s">
        <v>453</v>
      </c>
      <c r="I1519">
        <f>C17</f>
        <v>130</v>
      </c>
      <c r="J1519" s="2" t="s">
        <v>1200</v>
      </c>
      <c r="K1519" s="8">
        <f>(F1519*I1519)</f>
        <v>455</v>
      </c>
    </row>
    <row r="1520" spans="1:15" hidden="1" x14ac:dyDescent="0.25">
      <c r="A1520" s="112"/>
      <c r="F1520" s="70">
        <v>1.3</v>
      </c>
      <c r="G1520" s="69" t="s">
        <v>1427</v>
      </c>
      <c r="H1520" s="65" t="s">
        <v>454</v>
      </c>
      <c r="I1520">
        <f>C67/1000</f>
        <v>3.8</v>
      </c>
      <c r="J1520" s="2" t="s">
        <v>1427</v>
      </c>
      <c r="K1520" s="8">
        <f>(F1520*I1520)</f>
        <v>4.9400000000000004</v>
      </c>
    </row>
    <row r="1521" spans="1:11" hidden="1" x14ac:dyDescent="0.25">
      <c r="A1521" s="112"/>
      <c r="F1521" s="70">
        <v>0.25</v>
      </c>
      <c r="G1521" s="69" t="s">
        <v>669</v>
      </c>
      <c r="H1521" s="65" t="s">
        <v>455</v>
      </c>
      <c r="I1521">
        <f>D14</f>
        <v>110</v>
      </c>
      <c r="J1521" s="2" t="s">
        <v>1200</v>
      </c>
      <c r="K1521" s="8">
        <f>(F1521*I1521)</f>
        <v>27.5</v>
      </c>
    </row>
    <row r="1522" spans="1:11" hidden="1" x14ac:dyDescent="0.25">
      <c r="A1522" s="112"/>
      <c r="F1522" s="89"/>
      <c r="G1522" s="69" t="s">
        <v>388</v>
      </c>
      <c r="H1522" s="65" t="s">
        <v>389</v>
      </c>
      <c r="I1522"/>
      <c r="J1522" s="2" t="s">
        <v>388</v>
      </c>
      <c r="K1522" s="8">
        <f>(F1522*I1522)</f>
        <v>0</v>
      </c>
    </row>
    <row r="1523" spans="1:11" hidden="1" x14ac:dyDescent="0.25">
      <c r="A1523" s="112"/>
      <c r="F1523" s="89"/>
      <c r="I1523"/>
      <c r="J1523" s="4"/>
      <c r="K1523" s="5" t="s">
        <v>1373</v>
      </c>
    </row>
    <row r="1524" spans="1:11" hidden="1" x14ac:dyDescent="0.25">
      <c r="A1524" s="112"/>
      <c r="F1524" s="89"/>
      <c r="H1524" s="65" t="s">
        <v>456</v>
      </c>
      <c r="I1524"/>
      <c r="J1524" s="4"/>
      <c r="K1524" s="8">
        <f>SUM(K1517:K1522)</f>
        <v>3167.44</v>
      </c>
    </row>
    <row r="1525" spans="1:11" hidden="1" x14ac:dyDescent="0.25">
      <c r="A1525" s="112"/>
      <c r="F1525" s="89"/>
      <c r="I1525"/>
      <c r="J1525" s="4"/>
      <c r="K1525" s="5" t="s">
        <v>1373</v>
      </c>
    </row>
    <row r="1526" spans="1:11" hidden="1" x14ac:dyDescent="0.25">
      <c r="A1526" s="112"/>
      <c r="F1526" s="89"/>
      <c r="H1526" s="65" t="s">
        <v>457</v>
      </c>
      <c r="I1526"/>
      <c r="J1526" s="4"/>
      <c r="K1526" s="8">
        <f>(K1524*10)</f>
        <v>31674.400000000001</v>
      </c>
    </row>
    <row r="1527" spans="1:11" hidden="1" x14ac:dyDescent="0.25">
      <c r="A1527" s="112"/>
      <c r="F1527" s="89"/>
      <c r="I1527"/>
      <c r="J1527" s="4"/>
      <c r="K1527" s="5" t="s">
        <v>1747</v>
      </c>
    </row>
    <row r="1528" spans="1:11" hidden="1" x14ac:dyDescent="0.25">
      <c r="A1528" s="112"/>
      <c r="F1528" s="89"/>
      <c r="H1528" s="65" t="s">
        <v>852</v>
      </c>
      <c r="I1528"/>
      <c r="J1528" s="4"/>
      <c r="K1528" s="1" t="s">
        <v>852</v>
      </c>
    </row>
    <row r="1529" spans="1:11" hidden="1" x14ac:dyDescent="0.25">
      <c r="A1529" s="112"/>
      <c r="F1529" s="118" t="s">
        <v>460</v>
      </c>
      <c r="G1529" s="69" t="s">
        <v>1631</v>
      </c>
      <c r="H1529" s="65" t="s">
        <v>475</v>
      </c>
      <c r="I1529"/>
      <c r="J1529" s="4"/>
      <c r="K1529"/>
    </row>
    <row r="1530" spans="1:11" hidden="1" x14ac:dyDescent="0.25">
      <c r="A1530" s="112"/>
      <c r="F1530" s="89"/>
      <c r="H1530" s="65" t="s">
        <v>461</v>
      </c>
      <c r="I1530"/>
      <c r="J1530" s="4"/>
      <c r="K1530"/>
    </row>
    <row r="1531" spans="1:11" hidden="1" x14ac:dyDescent="0.25">
      <c r="A1531" s="112"/>
      <c r="F1531" s="89"/>
      <c r="H1531" s="68" t="s">
        <v>1373</v>
      </c>
      <c r="I1531"/>
      <c r="J1531" s="4"/>
      <c r="K1531"/>
    </row>
    <row r="1532" spans="1:11" hidden="1" x14ac:dyDescent="0.25">
      <c r="A1532" s="112"/>
      <c r="F1532" s="70">
        <v>1</v>
      </c>
      <c r="G1532" s="69" t="s">
        <v>450</v>
      </c>
      <c r="H1532" s="65" t="s">
        <v>451</v>
      </c>
      <c r="I1532" s="8">
        <f>(C138)</f>
        <v>28000</v>
      </c>
      <c r="J1532" s="2" t="s">
        <v>452</v>
      </c>
      <c r="K1532" s="8">
        <f>(F1532*I1532)/10</f>
        <v>2800</v>
      </c>
    </row>
    <row r="1533" spans="1:11" hidden="1" x14ac:dyDescent="0.25">
      <c r="A1533" s="112"/>
      <c r="F1533" s="89">
        <v>0.01</v>
      </c>
      <c r="G1533" s="69" t="s">
        <v>450</v>
      </c>
      <c r="H1533" s="65" t="s">
        <v>168</v>
      </c>
      <c r="I1533" s="8">
        <f>(C142)</f>
        <v>30000</v>
      </c>
      <c r="J1533" s="2" t="s">
        <v>452</v>
      </c>
      <c r="K1533" s="8">
        <f>(F1533*I1533)/10</f>
        <v>30</v>
      </c>
    </row>
    <row r="1534" spans="1:11" hidden="1" x14ac:dyDescent="0.25">
      <c r="A1534" s="112"/>
      <c r="F1534" s="89">
        <v>3.5</v>
      </c>
      <c r="G1534" s="69" t="s">
        <v>669</v>
      </c>
      <c r="H1534" s="65" t="s">
        <v>453</v>
      </c>
      <c r="I1534" s="8">
        <f>(C17)</f>
        <v>130</v>
      </c>
      <c r="J1534" s="2" t="s">
        <v>669</v>
      </c>
      <c r="K1534" s="8">
        <f>(F1534*I1534)</f>
        <v>455</v>
      </c>
    </row>
    <row r="1535" spans="1:11" hidden="1" x14ac:dyDescent="0.25">
      <c r="A1535" s="112"/>
      <c r="F1535" s="89"/>
      <c r="G1535" s="69" t="s">
        <v>388</v>
      </c>
      <c r="H1535" s="65" t="s">
        <v>389</v>
      </c>
      <c r="I1535"/>
      <c r="J1535" s="2" t="s">
        <v>388</v>
      </c>
      <c r="K1535" s="8">
        <v>0</v>
      </c>
    </row>
    <row r="1536" spans="1:11" hidden="1" x14ac:dyDescent="0.25">
      <c r="A1536" s="112"/>
      <c r="I1536"/>
      <c r="J1536" s="4"/>
      <c r="K1536" s="5" t="s">
        <v>1373</v>
      </c>
    </row>
    <row r="1537" spans="1:11" hidden="1" x14ac:dyDescent="0.25">
      <c r="A1537" s="112"/>
      <c r="H1537" s="65" t="s">
        <v>456</v>
      </c>
      <c r="I1537"/>
      <c r="J1537" s="4"/>
      <c r="K1537" s="8">
        <f>SUM(K1532:K1535)</f>
        <v>3285</v>
      </c>
    </row>
    <row r="1538" spans="1:11" hidden="1" x14ac:dyDescent="0.25">
      <c r="A1538" s="112"/>
      <c r="I1538"/>
      <c r="J1538" s="4"/>
      <c r="K1538" s="5" t="s">
        <v>1373</v>
      </c>
    </row>
    <row r="1539" spans="1:11" hidden="1" x14ac:dyDescent="0.25">
      <c r="A1539" s="112"/>
      <c r="H1539" s="65" t="s">
        <v>457</v>
      </c>
      <c r="I1539"/>
      <c r="J1539" s="4"/>
      <c r="K1539" s="8">
        <f>(K1537*10)</f>
        <v>32850</v>
      </c>
    </row>
    <row r="1540" spans="1:11" hidden="1" x14ac:dyDescent="0.25">
      <c r="A1540" s="112"/>
      <c r="H1540" s="65" t="s">
        <v>852</v>
      </c>
      <c r="I1540"/>
      <c r="J1540" s="4"/>
      <c r="K1540" s="1" t="s">
        <v>852</v>
      </c>
    </row>
    <row r="1541" spans="1:11" hidden="1" x14ac:dyDescent="0.25">
      <c r="A1541" s="112"/>
      <c r="G1541" s="64" t="s">
        <v>444</v>
      </c>
      <c r="H1541" s="65" t="s">
        <v>475</v>
      </c>
      <c r="I1541"/>
      <c r="J1541" s="4"/>
      <c r="K1541" s="1"/>
    </row>
    <row r="1542" spans="1:11" hidden="1" x14ac:dyDescent="0.25">
      <c r="A1542" s="112"/>
      <c r="H1542" s="65" t="s">
        <v>1381</v>
      </c>
      <c r="I1542"/>
      <c r="J1542" s="4"/>
      <c r="K1542" s="1"/>
    </row>
    <row r="1543" spans="1:11" hidden="1" x14ac:dyDescent="0.25">
      <c r="A1543" s="112"/>
      <c r="F1543" s="89"/>
      <c r="H1543" s="68" t="s">
        <v>1373</v>
      </c>
      <c r="I1543"/>
      <c r="J1543" s="4"/>
      <c r="K1543" s="1"/>
    </row>
    <row r="1544" spans="1:11" hidden="1" x14ac:dyDescent="0.25">
      <c r="A1544" s="112"/>
      <c r="F1544" s="70">
        <v>1</v>
      </c>
      <c r="G1544" s="69" t="s">
        <v>450</v>
      </c>
      <c r="H1544" s="65" t="s">
        <v>459</v>
      </c>
      <c r="I1544">
        <f>C137</f>
        <v>26500</v>
      </c>
      <c r="J1544" s="2" t="s">
        <v>452</v>
      </c>
      <c r="K1544" s="8">
        <f>(F1544*I1544)/10</f>
        <v>2650</v>
      </c>
    </row>
    <row r="1545" spans="1:11" hidden="1" x14ac:dyDescent="0.25">
      <c r="A1545" s="112"/>
      <c r="F1545" s="89">
        <v>0.01</v>
      </c>
      <c r="G1545" s="69" t="s">
        <v>450</v>
      </c>
      <c r="H1545" s="65" t="s">
        <v>168</v>
      </c>
      <c r="I1545">
        <f>C142</f>
        <v>30000</v>
      </c>
      <c r="J1545" s="2" t="s">
        <v>452</v>
      </c>
      <c r="K1545" s="8">
        <f>(F1545*I1545)/10</f>
        <v>30</v>
      </c>
    </row>
    <row r="1546" spans="1:11" hidden="1" x14ac:dyDescent="0.25">
      <c r="A1546" s="112"/>
      <c r="F1546" s="89">
        <v>3.5</v>
      </c>
      <c r="G1546" s="69" t="s">
        <v>669</v>
      </c>
      <c r="H1546" s="65" t="s">
        <v>453</v>
      </c>
      <c r="I1546">
        <f>C17</f>
        <v>130</v>
      </c>
      <c r="J1546" s="2" t="s">
        <v>669</v>
      </c>
      <c r="K1546" s="8">
        <f>(F1546*I1546)</f>
        <v>455</v>
      </c>
    </row>
    <row r="1547" spans="1:11" hidden="1" x14ac:dyDescent="0.25">
      <c r="A1547" s="112"/>
      <c r="F1547" s="89"/>
      <c r="G1547" s="69" t="s">
        <v>388</v>
      </c>
      <c r="H1547" s="65" t="s">
        <v>389</v>
      </c>
      <c r="I1547"/>
      <c r="J1547" s="2" t="s">
        <v>388</v>
      </c>
      <c r="K1547" s="8">
        <v>0</v>
      </c>
    </row>
    <row r="1548" spans="1:11" hidden="1" x14ac:dyDescent="0.25">
      <c r="A1548" s="112"/>
      <c r="I1548"/>
      <c r="J1548" s="4"/>
      <c r="K1548" s="5" t="s">
        <v>1373</v>
      </c>
    </row>
    <row r="1549" spans="1:11" hidden="1" x14ac:dyDescent="0.25">
      <c r="A1549" s="112"/>
      <c r="H1549" s="65" t="s">
        <v>456</v>
      </c>
      <c r="I1549"/>
      <c r="J1549" s="4"/>
      <c r="K1549" s="8">
        <f>SUM(K1544:K1547)</f>
        <v>3135</v>
      </c>
    </row>
    <row r="1550" spans="1:11" hidden="1" x14ac:dyDescent="0.25">
      <c r="A1550" s="112"/>
      <c r="I1550"/>
      <c r="J1550" s="4"/>
      <c r="K1550" s="5" t="s">
        <v>1373</v>
      </c>
    </row>
    <row r="1551" spans="1:11" hidden="1" x14ac:dyDescent="0.25">
      <c r="A1551" s="112"/>
      <c r="H1551" s="65" t="s">
        <v>457</v>
      </c>
      <c r="I1551"/>
      <c r="J1551" s="4"/>
      <c r="K1551" s="8">
        <f>(K1549*10)</f>
        <v>31350</v>
      </c>
    </row>
    <row r="1552" spans="1:11" hidden="1" x14ac:dyDescent="0.25">
      <c r="A1552" s="112"/>
      <c r="H1552" s="65" t="s">
        <v>852</v>
      </c>
      <c r="I1552"/>
      <c r="J1552" s="4"/>
      <c r="K1552"/>
    </row>
    <row r="1553" spans="1:11" hidden="1" x14ac:dyDescent="0.25">
      <c r="A1553" s="112"/>
      <c r="F1553" s="90">
        <v>44.1</v>
      </c>
      <c r="G1553" s="69" t="s">
        <v>1910</v>
      </c>
      <c r="H1553" s="65" t="s">
        <v>1382</v>
      </c>
      <c r="I1553"/>
      <c r="J1553" s="4"/>
      <c r="K1553"/>
    </row>
    <row r="1554" spans="1:11" hidden="1" x14ac:dyDescent="0.25">
      <c r="A1554" s="112"/>
      <c r="H1554" s="65" t="s">
        <v>1383</v>
      </c>
      <c r="I1554"/>
      <c r="J1554" s="4"/>
      <c r="K1554"/>
    </row>
    <row r="1555" spans="1:11" hidden="1" x14ac:dyDescent="0.25">
      <c r="A1555" s="112"/>
      <c r="H1555" s="65" t="s">
        <v>2733</v>
      </c>
      <c r="I1555"/>
      <c r="J1555" s="4"/>
      <c r="K1555"/>
    </row>
    <row r="1556" spans="1:11" hidden="1" x14ac:dyDescent="0.25">
      <c r="A1556" s="112"/>
      <c r="H1556" s="68" t="s">
        <v>1373</v>
      </c>
      <c r="I1556"/>
      <c r="J1556" s="4"/>
      <c r="K1556"/>
    </row>
    <row r="1557" spans="1:11" hidden="1" x14ac:dyDescent="0.25">
      <c r="A1557" s="112"/>
      <c r="F1557" s="70">
        <v>3</v>
      </c>
      <c r="G1557" s="69" t="s">
        <v>1525</v>
      </c>
      <c r="H1557" s="65" t="s">
        <v>1738</v>
      </c>
      <c r="I1557" s="8">
        <f>(C598)</f>
        <v>120</v>
      </c>
      <c r="J1557" s="2" t="s">
        <v>1525</v>
      </c>
      <c r="K1557" s="8">
        <f t="shared" ref="K1557:K1562" si="61">(F1557*I1557)</f>
        <v>360</v>
      </c>
    </row>
    <row r="1558" spans="1:11" hidden="1" x14ac:dyDescent="0.25">
      <c r="A1558" s="112"/>
      <c r="F1558" s="70">
        <v>1</v>
      </c>
      <c r="G1558" s="69" t="s">
        <v>760</v>
      </c>
      <c r="H1558" s="65" t="s">
        <v>1785</v>
      </c>
      <c r="I1558" s="8">
        <f>(C601)</f>
        <v>65</v>
      </c>
      <c r="J1558" s="2" t="s">
        <v>760</v>
      </c>
      <c r="K1558" s="8">
        <f t="shared" si="61"/>
        <v>65</v>
      </c>
    </row>
    <row r="1559" spans="1:11" hidden="1" x14ac:dyDescent="0.25">
      <c r="A1559" s="112"/>
      <c r="F1559" s="70">
        <v>1</v>
      </c>
      <c r="G1559" s="69" t="s">
        <v>760</v>
      </c>
      <c r="H1559" s="65" t="s">
        <v>1786</v>
      </c>
      <c r="I1559" s="8">
        <f>(C604)</f>
        <v>45</v>
      </c>
      <c r="J1559" s="2" t="s">
        <v>760</v>
      </c>
      <c r="K1559" s="8">
        <f t="shared" si="61"/>
        <v>45</v>
      </c>
    </row>
    <row r="1560" spans="1:11" hidden="1" x14ac:dyDescent="0.25">
      <c r="A1560" s="112"/>
      <c r="F1560" s="70">
        <v>2</v>
      </c>
      <c r="G1560" s="69" t="s">
        <v>760</v>
      </c>
      <c r="H1560" s="65" t="s">
        <v>1787</v>
      </c>
      <c r="I1560" s="8">
        <f>C575</f>
        <v>16.440000000000001</v>
      </c>
      <c r="J1560" s="2" t="s">
        <v>760</v>
      </c>
      <c r="K1560" s="8">
        <f t="shared" si="61"/>
        <v>32.880000000000003</v>
      </c>
    </row>
    <row r="1561" spans="1:11" hidden="1" x14ac:dyDescent="0.25">
      <c r="A1561" s="112"/>
      <c r="F1561" s="70">
        <v>1</v>
      </c>
      <c r="G1561" s="69" t="s">
        <v>760</v>
      </c>
      <c r="H1561" s="65" t="s">
        <v>1788</v>
      </c>
      <c r="I1561" s="8">
        <f>(C666)</f>
        <v>18</v>
      </c>
      <c r="J1561" s="2" t="s">
        <v>760</v>
      </c>
      <c r="K1561" s="8">
        <f t="shared" si="61"/>
        <v>18</v>
      </c>
    </row>
    <row r="1562" spans="1:11" hidden="1" x14ac:dyDescent="0.25">
      <c r="A1562" s="112"/>
      <c r="F1562" s="70">
        <v>0.5</v>
      </c>
      <c r="G1562" s="69" t="s">
        <v>760</v>
      </c>
      <c r="H1562" s="65" t="s">
        <v>1789</v>
      </c>
      <c r="I1562" s="8">
        <f>(C15)</f>
        <v>130</v>
      </c>
      <c r="J1562" s="2" t="s">
        <v>760</v>
      </c>
      <c r="K1562" s="8">
        <f t="shared" si="61"/>
        <v>65</v>
      </c>
    </row>
    <row r="1563" spans="1:11" hidden="1" x14ac:dyDescent="0.25">
      <c r="A1563" s="112"/>
      <c r="G1563" s="69" t="s">
        <v>388</v>
      </c>
      <c r="H1563" s="65" t="s">
        <v>524</v>
      </c>
      <c r="I1563"/>
      <c r="J1563" s="2" t="s">
        <v>388</v>
      </c>
      <c r="K1563" s="8">
        <v>0.75</v>
      </c>
    </row>
    <row r="1564" spans="1:11" hidden="1" x14ac:dyDescent="0.25">
      <c r="A1564" s="112"/>
      <c r="H1564" s="65" t="s">
        <v>21</v>
      </c>
      <c r="I1564"/>
      <c r="J1564" s="4"/>
      <c r="K1564"/>
    </row>
    <row r="1565" spans="1:11" hidden="1" x14ac:dyDescent="0.25">
      <c r="A1565" s="112"/>
      <c r="I1565"/>
      <c r="J1565" s="4"/>
      <c r="K1565" s="5" t="s">
        <v>1373</v>
      </c>
    </row>
    <row r="1566" spans="1:11" hidden="1" x14ac:dyDescent="0.25">
      <c r="A1566" s="112"/>
      <c r="H1566" s="65" t="s">
        <v>1131</v>
      </c>
      <c r="I1566"/>
      <c r="J1566" s="4"/>
      <c r="K1566" s="8">
        <f>SUM(K1557:K1563)</f>
        <v>586.63</v>
      </c>
    </row>
    <row r="1567" spans="1:11" hidden="1" x14ac:dyDescent="0.25">
      <c r="A1567" s="112"/>
      <c r="F1567" s="65" t="s">
        <v>852</v>
      </c>
      <c r="I1567"/>
      <c r="J1567" s="4"/>
      <c r="K1567"/>
    </row>
    <row r="1568" spans="1:11" hidden="1" x14ac:dyDescent="0.25">
      <c r="A1568" s="112"/>
      <c r="I1568"/>
      <c r="J1568" s="4"/>
      <c r="K1568" s="5" t="s">
        <v>1373</v>
      </c>
    </row>
    <row r="1569" spans="1:11" hidden="1" x14ac:dyDescent="0.25">
      <c r="A1569" s="112"/>
      <c r="H1569" s="65" t="s">
        <v>1334</v>
      </c>
      <c r="I1569"/>
      <c r="J1569" s="4"/>
      <c r="K1569" s="8">
        <f>(K1566/3)</f>
        <v>195.54</v>
      </c>
    </row>
    <row r="1570" spans="1:11" hidden="1" x14ac:dyDescent="0.25">
      <c r="A1570" s="112"/>
      <c r="H1570" s="65"/>
      <c r="I1570"/>
      <c r="J1570" s="4"/>
      <c r="K1570" s="5" t="s">
        <v>1747</v>
      </c>
    </row>
    <row r="1571" spans="1:11" hidden="1" x14ac:dyDescent="0.25">
      <c r="A1571" s="112"/>
      <c r="F1571" s="80" t="s">
        <v>1132</v>
      </c>
      <c r="H1571" s="65" t="s">
        <v>15</v>
      </c>
      <c r="I1571"/>
      <c r="J1571" s="4"/>
      <c r="K1571"/>
    </row>
    <row r="1572" spans="1:11" hidden="1" x14ac:dyDescent="0.25">
      <c r="A1572" s="112"/>
      <c r="H1572" s="65" t="s">
        <v>16</v>
      </c>
      <c r="I1572"/>
      <c r="J1572" s="4"/>
      <c r="K1572"/>
    </row>
    <row r="1573" spans="1:11" hidden="1" x14ac:dyDescent="0.25">
      <c r="A1573" s="112"/>
      <c r="H1573" s="65" t="s">
        <v>1728</v>
      </c>
      <c r="I1573"/>
      <c r="J1573" s="4"/>
      <c r="K1573"/>
    </row>
    <row r="1574" spans="1:11" hidden="1" x14ac:dyDescent="0.25">
      <c r="A1574" s="112"/>
      <c r="H1574" s="68" t="s">
        <v>1373</v>
      </c>
      <c r="I1574"/>
      <c r="J1574" s="4"/>
      <c r="K1574"/>
    </row>
    <row r="1575" spans="1:11" hidden="1" x14ac:dyDescent="0.25">
      <c r="A1575" s="112"/>
      <c r="F1575" s="70">
        <v>0.15</v>
      </c>
      <c r="G1575" s="69" t="s">
        <v>761</v>
      </c>
      <c r="H1575" s="65" t="s">
        <v>1729</v>
      </c>
      <c r="I1575" s="8" t="e">
        <f>(C70)</f>
        <v>#REF!</v>
      </c>
      <c r="J1575" s="2" t="s">
        <v>761</v>
      </c>
      <c r="K1575" s="8" t="e">
        <f>(F1575*I1575)</f>
        <v>#REF!</v>
      </c>
    </row>
    <row r="1576" spans="1:11" hidden="1" x14ac:dyDescent="0.25">
      <c r="A1576" s="112"/>
      <c r="F1576" s="100">
        <v>8.6499999999999994E-2</v>
      </c>
      <c r="G1576" s="69" t="s">
        <v>753</v>
      </c>
      <c r="H1576" s="65" t="s">
        <v>754</v>
      </c>
      <c r="I1576" s="8">
        <f>(C67)</f>
        <v>3800</v>
      </c>
      <c r="J1576" s="2" t="s">
        <v>753</v>
      </c>
      <c r="K1576" s="8">
        <f>(F1576*I1576)</f>
        <v>328.7</v>
      </c>
    </row>
    <row r="1577" spans="1:11" hidden="1" x14ac:dyDescent="0.25">
      <c r="A1577" s="112"/>
      <c r="F1577" s="70">
        <v>1.6</v>
      </c>
      <c r="G1577" s="69" t="s">
        <v>669</v>
      </c>
      <c r="H1577" s="65" t="s">
        <v>1711</v>
      </c>
      <c r="I1577" s="8">
        <f>(C10)</f>
        <v>150</v>
      </c>
      <c r="J1577" s="2" t="s">
        <v>669</v>
      </c>
      <c r="K1577" s="8">
        <f>(F1577*I1577)</f>
        <v>240</v>
      </c>
    </row>
    <row r="1578" spans="1:11" hidden="1" x14ac:dyDescent="0.25">
      <c r="A1578" s="112"/>
      <c r="F1578" s="70">
        <v>0.5</v>
      </c>
      <c r="G1578" s="69" t="s">
        <v>669</v>
      </c>
      <c r="H1578" s="65" t="s">
        <v>1625</v>
      </c>
      <c r="I1578" s="8">
        <f>(C12)</f>
        <v>95</v>
      </c>
      <c r="J1578" s="2" t="s">
        <v>669</v>
      </c>
      <c r="K1578" s="8">
        <f>(F1578*I1578)</f>
        <v>47.5</v>
      </c>
    </row>
    <row r="1579" spans="1:11" hidden="1" x14ac:dyDescent="0.25">
      <c r="A1579" s="112"/>
      <c r="F1579" s="70">
        <v>1.1000000000000001</v>
      </c>
      <c r="G1579" s="69" t="s">
        <v>669</v>
      </c>
      <c r="H1579" s="65" t="s">
        <v>286</v>
      </c>
      <c r="I1579" s="8">
        <f>(C13)</f>
        <v>85</v>
      </c>
      <c r="J1579" s="2" t="s">
        <v>669</v>
      </c>
      <c r="K1579" s="8">
        <f>(F1579*I1579)</f>
        <v>93.5</v>
      </c>
    </row>
    <row r="1580" spans="1:11" hidden="1" x14ac:dyDescent="0.25">
      <c r="A1580" s="112"/>
      <c r="G1580" s="69" t="s">
        <v>388</v>
      </c>
      <c r="H1580" s="65" t="s">
        <v>389</v>
      </c>
      <c r="I1580" s="1" t="s">
        <v>852</v>
      </c>
      <c r="J1580" s="2" t="s">
        <v>388</v>
      </c>
      <c r="K1580" s="8">
        <v>0</v>
      </c>
    </row>
    <row r="1581" spans="1:11" hidden="1" x14ac:dyDescent="0.25">
      <c r="A1581" s="112"/>
      <c r="I1581"/>
      <c r="J1581" s="4"/>
      <c r="K1581" s="5" t="s">
        <v>1373</v>
      </c>
    </row>
    <row r="1582" spans="1:11" hidden="1" x14ac:dyDescent="0.25">
      <c r="A1582" s="112"/>
      <c r="H1582" s="65" t="s">
        <v>380</v>
      </c>
      <c r="I1582"/>
      <c r="J1582" s="4"/>
      <c r="K1582" s="8" t="e">
        <f>SUM(K1575:K1580)</f>
        <v>#REF!</v>
      </c>
    </row>
    <row r="1583" spans="1:11" hidden="1" x14ac:dyDescent="0.25">
      <c r="A1583" s="112"/>
      <c r="I1583"/>
      <c r="J1583" s="4"/>
      <c r="K1583" s="5" t="s">
        <v>1373</v>
      </c>
    </row>
    <row r="1584" spans="1:11" hidden="1" x14ac:dyDescent="0.25">
      <c r="A1584" s="112"/>
      <c r="H1584" s="65" t="s">
        <v>476</v>
      </c>
      <c r="I1584"/>
      <c r="J1584" s="4"/>
      <c r="K1584" s="8" t="e">
        <f>(K1582/10)</f>
        <v>#REF!</v>
      </c>
    </row>
    <row r="1585" spans="1:11" hidden="1" x14ac:dyDescent="0.25">
      <c r="A1585" s="112"/>
      <c r="I1585"/>
      <c r="J1585" s="4"/>
      <c r="K1585" s="5" t="s">
        <v>1747</v>
      </c>
    </row>
    <row r="1586" spans="1:11" hidden="1" x14ac:dyDescent="0.25">
      <c r="A1586" s="112"/>
      <c r="F1586" s="80" t="s">
        <v>1730</v>
      </c>
      <c r="G1586" s="69" t="s">
        <v>1910</v>
      </c>
      <c r="H1586" s="65" t="s">
        <v>1731</v>
      </c>
      <c r="I1586"/>
      <c r="J1586" s="4"/>
      <c r="K1586"/>
    </row>
    <row r="1587" spans="1:11" hidden="1" x14ac:dyDescent="0.25">
      <c r="A1587" s="112"/>
      <c r="H1587" s="65" t="s">
        <v>1053</v>
      </c>
      <c r="I1587"/>
      <c r="J1587" s="4"/>
      <c r="K1587"/>
    </row>
    <row r="1588" spans="1:11" hidden="1" x14ac:dyDescent="0.25">
      <c r="A1588" s="112"/>
      <c r="H1588" s="65" t="s">
        <v>1054</v>
      </c>
      <c r="I1588"/>
      <c r="J1588" s="2" t="s">
        <v>852</v>
      </c>
      <c r="K1588"/>
    </row>
    <row r="1589" spans="1:11" hidden="1" x14ac:dyDescent="0.25">
      <c r="A1589" s="112"/>
      <c r="H1589" s="65" t="s">
        <v>968</v>
      </c>
      <c r="I1589"/>
      <c r="J1589" s="4"/>
      <c r="K1589"/>
    </row>
    <row r="1590" spans="1:11" hidden="1" x14ac:dyDescent="0.25">
      <c r="A1590" s="112"/>
      <c r="H1590" s="65" t="s">
        <v>896</v>
      </c>
      <c r="I1590"/>
      <c r="J1590" s="4"/>
      <c r="K1590"/>
    </row>
    <row r="1591" spans="1:11" hidden="1" x14ac:dyDescent="0.25">
      <c r="A1591" s="112"/>
      <c r="H1591" s="65" t="s">
        <v>1565</v>
      </c>
      <c r="I1591"/>
      <c r="J1591" s="4"/>
      <c r="K1591"/>
    </row>
    <row r="1592" spans="1:11" hidden="1" x14ac:dyDescent="0.25">
      <c r="A1592" s="112"/>
      <c r="H1592" s="65" t="s">
        <v>247</v>
      </c>
      <c r="I1592"/>
      <c r="J1592" s="4"/>
      <c r="K1592"/>
    </row>
    <row r="1593" spans="1:11" hidden="1" x14ac:dyDescent="0.25">
      <c r="A1593" s="112"/>
      <c r="H1593" s="65" t="s">
        <v>248</v>
      </c>
      <c r="I1593"/>
      <c r="J1593" s="4"/>
      <c r="K1593"/>
    </row>
    <row r="1594" spans="1:11" hidden="1" x14ac:dyDescent="0.25">
      <c r="A1594" s="112"/>
      <c r="H1594" s="65" t="s">
        <v>249</v>
      </c>
      <c r="I1594"/>
      <c r="J1594" s="4"/>
      <c r="K1594"/>
    </row>
    <row r="1595" spans="1:11" hidden="1" x14ac:dyDescent="0.25">
      <c r="A1595" s="112"/>
      <c r="H1595" s="68" t="s">
        <v>1747</v>
      </c>
      <c r="I1595"/>
      <c r="J1595" s="4"/>
      <c r="K1595"/>
    </row>
    <row r="1596" spans="1:11" hidden="1" x14ac:dyDescent="0.25">
      <c r="A1596" s="112"/>
      <c r="I1596"/>
      <c r="J1596" s="4"/>
      <c r="K1596"/>
    </row>
    <row r="1597" spans="1:11" hidden="1" x14ac:dyDescent="0.25">
      <c r="A1597" s="112"/>
      <c r="F1597" s="70">
        <v>1</v>
      </c>
      <c r="G1597" s="69" t="s">
        <v>718</v>
      </c>
      <c r="H1597" s="65" t="s">
        <v>250</v>
      </c>
      <c r="I1597" s="8">
        <v>50</v>
      </c>
      <c r="J1597" s="2" t="s">
        <v>718</v>
      </c>
      <c r="K1597" s="8">
        <f>(F1597*I1597)</f>
        <v>50</v>
      </c>
    </row>
    <row r="1598" spans="1:11" hidden="1" x14ac:dyDescent="0.25">
      <c r="A1598" s="112"/>
      <c r="F1598" s="70">
        <v>1</v>
      </c>
      <c r="G1598" s="69" t="s">
        <v>251</v>
      </c>
      <c r="H1598" s="65" t="s">
        <v>1009</v>
      </c>
      <c r="I1598" s="8">
        <v>9</v>
      </c>
      <c r="J1598" s="2" t="s">
        <v>251</v>
      </c>
      <c r="K1598" s="8">
        <f>(F1598*I1598)</f>
        <v>9</v>
      </c>
    </row>
    <row r="1599" spans="1:11" hidden="1" x14ac:dyDescent="0.25">
      <c r="A1599" s="112"/>
      <c r="G1599" s="69" t="s">
        <v>388</v>
      </c>
      <c r="H1599" s="65" t="s">
        <v>436</v>
      </c>
      <c r="I1599"/>
      <c r="J1599" s="2" t="s">
        <v>388</v>
      </c>
      <c r="K1599" s="8">
        <v>7</v>
      </c>
    </row>
    <row r="1600" spans="1:11" hidden="1" x14ac:dyDescent="0.25">
      <c r="A1600" s="112"/>
      <c r="I1600"/>
      <c r="J1600" s="4"/>
      <c r="K1600" s="5" t="s">
        <v>1373</v>
      </c>
    </row>
    <row r="1601" spans="1:11" hidden="1" x14ac:dyDescent="0.25">
      <c r="A1601" s="112"/>
      <c r="H1601" s="80" t="s">
        <v>1421</v>
      </c>
      <c r="I1601"/>
      <c r="J1601" s="4"/>
      <c r="K1601" s="8">
        <f>SUM(K1597:K1599)</f>
        <v>66</v>
      </c>
    </row>
    <row r="1602" spans="1:11" hidden="1" x14ac:dyDescent="0.25">
      <c r="A1602" s="112"/>
      <c r="I1602"/>
      <c r="J1602" s="4"/>
      <c r="K1602" s="5" t="s">
        <v>1747</v>
      </c>
    </row>
    <row r="1603" spans="1:11" hidden="1" x14ac:dyDescent="0.25">
      <c r="A1603" s="112"/>
      <c r="F1603" s="80" t="s">
        <v>1422</v>
      </c>
      <c r="G1603" s="69" t="s">
        <v>1910</v>
      </c>
      <c r="H1603" s="65" t="s">
        <v>660</v>
      </c>
      <c r="I1603"/>
      <c r="J1603" s="4"/>
      <c r="K1603"/>
    </row>
    <row r="1604" spans="1:11" hidden="1" x14ac:dyDescent="0.25">
      <c r="A1604" s="112"/>
      <c r="H1604" s="65" t="s">
        <v>350</v>
      </c>
      <c r="I1604"/>
      <c r="J1604" s="4"/>
      <c r="K1604"/>
    </row>
    <row r="1605" spans="1:11" hidden="1" x14ac:dyDescent="0.25">
      <c r="A1605" s="112"/>
      <c r="H1605" s="65" t="s">
        <v>351</v>
      </c>
      <c r="I1605"/>
      <c r="J1605" s="4"/>
      <c r="K1605"/>
    </row>
    <row r="1606" spans="1:11" hidden="1" x14ac:dyDescent="0.25">
      <c r="A1606" s="112"/>
      <c r="H1606" s="65" t="s">
        <v>348</v>
      </c>
      <c r="I1606"/>
      <c r="J1606" s="4"/>
      <c r="K1606"/>
    </row>
    <row r="1607" spans="1:11" hidden="1" x14ac:dyDescent="0.25">
      <c r="A1607" s="112"/>
      <c r="H1607" s="65" t="s">
        <v>1515</v>
      </c>
      <c r="I1607"/>
      <c r="J1607" s="4"/>
      <c r="K1607"/>
    </row>
    <row r="1608" spans="1:11" hidden="1" x14ac:dyDescent="0.25">
      <c r="A1608" s="112"/>
      <c r="H1608" s="68" t="s">
        <v>1373</v>
      </c>
      <c r="I1608" s="5" t="s">
        <v>1373</v>
      </c>
      <c r="J1608" s="4"/>
      <c r="K1608"/>
    </row>
    <row r="1609" spans="1:11" hidden="1" x14ac:dyDescent="0.25">
      <c r="A1609" s="112"/>
      <c r="F1609" s="70">
        <v>1</v>
      </c>
      <c r="G1609" s="69" t="s">
        <v>1516</v>
      </c>
      <c r="H1609" s="65" t="s">
        <v>1339</v>
      </c>
      <c r="I1609" s="8">
        <v>27.3</v>
      </c>
      <c r="J1609" s="2" t="s">
        <v>1200</v>
      </c>
      <c r="K1609" s="8">
        <f>(F1609*I1609)</f>
        <v>27.3</v>
      </c>
    </row>
    <row r="1610" spans="1:11" hidden="1" x14ac:dyDescent="0.25">
      <c r="A1610" s="112"/>
      <c r="G1610" s="69" t="s">
        <v>388</v>
      </c>
      <c r="H1610" s="65" t="s">
        <v>1340</v>
      </c>
      <c r="I1610"/>
      <c r="J1610" s="2" t="s">
        <v>388</v>
      </c>
      <c r="K1610" s="8">
        <v>7.5</v>
      </c>
    </row>
    <row r="1611" spans="1:11" hidden="1" x14ac:dyDescent="0.25">
      <c r="A1611" s="112"/>
      <c r="G1611" s="69" t="s">
        <v>388</v>
      </c>
      <c r="H1611" s="65" t="s">
        <v>542</v>
      </c>
      <c r="I1611"/>
      <c r="J1611" s="2" t="s">
        <v>388</v>
      </c>
      <c r="K1611" s="8">
        <v>1.2</v>
      </c>
    </row>
    <row r="1612" spans="1:11" hidden="1" x14ac:dyDescent="0.25">
      <c r="A1612" s="112"/>
      <c r="H1612" s="65" t="s">
        <v>543</v>
      </c>
      <c r="I1612"/>
      <c r="J1612" s="4"/>
      <c r="K1612" s="5" t="s">
        <v>1373</v>
      </c>
    </row>
    <row r="1613" spans="1:11" hidden="1" x14ac:dyDescent="0.25">
      <c r="A1613" s="112"/>
      <c r="H1613" s="80" t="s">
        <v>1421</v>
      </c>
      <c r="I1613"/>
      <c r="J1613" s="4"/>
      <c r="K1613" s="8">
        <f>SUM(K1609:K1611)</f>
        <v>36</v>
      </c>
    </row>
    <row r="1614" spans="1:11" hidden="1" x14ac:dyDescent="0.25">
      <c r="A1614" s="112"/>
      <c r="I1614"/>
      <c r="J1614" s="4"/>
      <c r="K1614" s="5" t="s">
        <v>1747</v>
      </c>
    </row>
    <row r="1615" spans="1:11" hidden="1" x14ac:dyDescent="0.25">
      <c r="A1615" s="112"/>
      <c r="F1615" s="80" t="s">
        <v>544</v>
      </c>
      <c r="G1615" s="69" t="s">
        <v>1910</v>
      </c>
      <c r="H1615" s="65" t="s">
        <v>466</v>
      </c>
      <c r="I1615"/>
      <c r="J1615" s="4"/>
      <c r="K1615"/>
    </row>
    <row r="1616" spans="1:11" hidden="1" x14ac:dyDescent="0.25">
      <c r="A1616" s="112"/>
      <c r="H1616" s="65" t="s">
        <v>545</v>
      </c>
      <c r="I1616"/>
      <c r="J1616" s="4"/>
      <c r="K1616" s="1" t="s">
        <v>852</v>
      </c>
    </row>
    <row r="1617" spans="1:11" hidden="1" x14ac:dyDescent="0.25">
      <c r="A1617" s="112"/>
      <c r="H1617" s="68" t="s">
        <v>1373</v>
      </c>
      <c r="I1617"/>
      <c r="J1617" s="4"/>
      <c r="K1617"/>
    </row>
    <row r="1618" spans="1:11" hidden="1" x14ac:dyDescent="0.25">
      <c r="A1618" s="112"/>
      <c r="F1618" s="70">
        <v>1</v>
      </c>
      <c r="G1618" s="69" t="s">
        <v>1516</v>
      </c>
      <c r="H1618" s="65" t="s">
        <v>546</v>
      </c>
      <c r="I1618" s="8">
        <v>20</v>
      </c>
      <c r="J1618" s="2" t="s">
        <v>1200</v>
      </c>
      <c r="K1618" s="8">
        <f>(F1618*I1618)</f>
        <v>20</v>
      </c>
    </row>
    <row r="1619" spans="1:11" hidden="1" x14ac:dyDescent="0.25">
      <c r="A1619" s="112"/>
      <c r="G1619" s="69" t="s">
        <v>388</v>
      </c>
      <c r="H1619" s="65" t="s">
        <v>547</v>
      </c>
      <c r="I1619"/>
      <c r="J1619" s="2" t="s">
        <v>388</v>
      </c>
      <c r="K1619" s="8">
        <v>5</v>
      </c>
    </row>
    <row r="1620" spans="1:11" hidden="1" x14ac:dyDescent="0.25">
      <c r="A1620" s="112"/>
      <c r="I1620"/>
      <c r="J1620" s="4"/>
      <c r="K1620" s="5" t="s">
        <v>1373</v>
      </c>
    </row>
    <row r="1621" spans="1:11" hidden="1" x14ac:dyDescent="0.25">
      <c r="A1621" s="112"/>
      <c r="H1621" s="80" t="s">
        <v>548</v>
      </c>
      <c r="I1621"/>
      <c r="J1621" s="4"/>
      <c r="K1621" s="8">
        <f>SUM(K1617:K1619)</f>
        <v>25</v>
      </c>
    </row>
    <row r="1622" spans="1:11" hidden="1" x14ac:dyDescent="0.25">
      <c r="A1622" s="112"/>
      <c r="I1622"/>
      <c r="J1622" s="4"/>
      <c r="K1622" s="5" t="s">
        <v>1747</v>
      </c>
    </row>
    <row r="1623" spans="1:11" hidden="1" x14ac:dyDescent="0.25">
      <c r="A1623" s="112"/>
      <c r="F1623" s="80" t="s">
        <v>1826</v>
      </c>
      <c r="G1623" s="69" t="s">
        <v>1910</v>
      </c>
      <c r="H1623" s="65" t="s">
        <v>467</v>
      </c>
      <c r="I1623"/>
      <c r="J1623" s="4"/>
      <c r="K1623"/>
    </row>
    <row r="1624" spans="1:11" hidden="1" x14ac:dyDescent="0.25">
      <c r="A1624" s="112"/>
      <c r="H1624" s="68" t="s">
        <v>1373</v>
      </c>
      <c r="I1624" s="5" t="s">
        <v>1373</v>
      </c>
      <c r="J1624" s="4"/>
      <c r="K1624"/>
    </row>
    <row r="1625" spans="1:11" hidden="1" x14ac:dyDescent="0.25">
      <c r="A1625" s="112"/>
      <c r="F1625" s="70">
        <v>1</v>
      </c>
      <c r="G1625" s="69" t="s">
        <v>1516</v>
      </c>
      <c r="H1625" s="65" t="s">
        <v>1827</v>
      </c>
      <c r="I1625" s="8">
        <v>1</v>
      </c>
      <c r="J1625" s="2" t="s">
        <v>1200</v>
      </c>
      <c r="K1625" s="8">
        <f>(F1625*I1625)</f>
        <v>1</v>
      </c>
    </row>
    <row r="1626" spans="1:11" hidden="1" x14ac:dyDescent="0.25">
      <c r="A1626" s="112"/>
      <c r="G1626" s="69" t="s">
        <v>388</v>
      </c>
      <c r="H1626" s="65" t="s">
        <v>547</v>
      </c>
      <c r="I1626"/>
      <c r="J1626" s="2" t="s">
        <v>388</v>
      </c>
      <c r="K1626" s="8">
        <v>0.25</v>
      </c>
    </row>
    <row r="1627" spans="1:11" hidden="1" x14ac:dyDescent="0.25">
      <c r="A1627" s="112"/>
      <c r="I1627"/>
      <c r="J1627" s="4"/>
      <c r="K1627" s="5" t="s">
        <v>1373</v>
      </c>
    </row>
    <row r="1628" spans="1:11" hidden="1" x14ac:dyDescent="0.25">
      <c r="A1628" s="112"/>
      <c r="H1628" s="80" t="s">
        <v>548</v>
      </c>
      <c r="I1628"/>
      <c r="J1628" s="4"/>
      <c r="K1628" s="8">
        <f>SUM(K1623:K1626)</f>
        <v>1.25</v>
      </c>
    </row>
    <row r="1629" spans="1:11" hidden="1" x14ac:dyDescent="0.25">
      <c r="A1629" s="112"/>
      <c r="F1629" s="65" t="s">
        <v>852</v>
      </c>
      <c r="I1629"/>
      <c r="J1629" s="4"/>
      <c r="K1629" s="5" t="s">
        <v>1373</v>
      </c>
    </row>
    <row r="1630" spans="1:11" hidden="1" x14ac:dyDescent="0.25">
      <c r="A1630" s="112"/>
      <c r="F1630" s="90">
        <v>50.1</v>
      </c>
      <c r="G1630" s="69" t="s">
        <v>1910</v>
      </c>
      <c r="H1630" s="65" t="s">
        <v>1842</v>
      </c>
      <c r="I1630"/>
      <c r="J1630" s="4"/>
      <c r="K1630"/>
    </row>
    <row r="1631" spans="1:11" hidden="1" x14ac:dyDescent="0.25">
      <c r="A1631" s="112"/>
      <c r="H1631" s="65" t="s">
        <v>13</v>
      </c>
      <c r="I1631"/>
      <c r="J1631" s="4"/>
      <c r="K1631"/>
    </row>
    <row r="1632" spans="1:11" hidden="1" x14ac:dyDescent="0.25">
      <c r="A1632" s="112"/>
      <c r="H1632" s="65" t="s">
        <v>40</v>
      </c>
      <c r="I1632"/>
      <c r="J1632" s="4"/>
      <c r="K1632"/>
    </row>
    <row r="1633" spans="1:11" hidden="1" x14ac:dyDescent="0.25">
      <c r="A1633" s="112"/>
      <c r="H1633" s="65" t="s">
        <v>41</v>
      </c>
      <c r="I1633"/>
      <c r="J1633" s="4"/>
      <c r="K1633"/>
    </row>
    <row r="1634" spans="1:11" hidden="1" x14ac:dyDescent="0.25">
      <c r="A1634" s="112"/>
      <c r="H1634" s="65" t="s">
        <v>42</v>
      </c>
      <c r="I1634"/>
      <c r="J1634" s="4"/>
      <c r="K1634"/>
    </row>
    <row r="1635" spans="1:11" hidden="1" x14ac:dyDescent="0.25">
      <c r="A1635" s="112"/>
      <c r="H1635" s="68" t="s">
        <v>1373</v>
      </c>
      <c r="I1635" s="5" t="s">
        <v>1373</v>
      </c>
      <c r="J1635" s="4"/>
      <c r="K1635"/>
    </row>
    <row r="1636" spans="1:11" hidden="1" x14ac:dyDescent="0.25">
      <c r="A1636" s="112"/>
      <c r="F1636" s="70">
        <v>9</v>
      </c>
      <c r="G1636" s="69" t="s">
        <v>1829</v>
      </c>
      <c r="H1636" s="65" t="s">
        <v>1362</v>
      </c>
      <c r="I1636" s="8" t="e">
        <f>C73</f>
        <v>#REF!</v>
      </c>
      <c r="J1636" s="2" t="s">
        <v>1829</v>
      </c>
      <c r="K1636" s="8" t="e">
        <f>(F1636*I1636)</f>
        <v>#REF!</v>
      </c>
    </row>
    <row r="1637" spans="1:11" hidden="1" x14ac:dyDescent="0.25">
      <c r="A1637" s="112"/>
      <c r="F1637" s="70">
        <v>4.5</v>
      </c>
      <c r="G1637" s="69" t="s">
        <v>1829</v>
      </c>
      <c r="H1637" s="65" t="s">
        <v>1363</v>
      </c>
      <c r="I1637" s="8" t="e">
        <f>K32</f>
        <v>#REF!</v>
      </c>
      <c r="J1637" s="2" t="s">
        <v>1829</v>
      </c>
      <c r="K1637" s="8" t="e">
        <f>(F1637*I1637)</f>
        <v>#REF!</v>
      </c>
    </row>
    <row r="1638" spans="1:11" hidden="1" x14ac:dyDescent="0.25">
      <c r="A1638" s="112"/>
      <c r="F1638" s="70">
        <v>1.8</v>
      </c>
      <c r="G1638" s="69" t="s">
        <v>484</v>
      </c>
      <c r="H1638" s="65" t="s">
        <v>1364</v>
      </c>
      <c r="I1638" s="8">
        <f>C11</f>
        <v>135</v>
      </c>
      <c r="J1638" s="2" t="s">
        <v>1200</v>
      </c>
      <c r="K1638" s="8">
        <f>(F1638*I1638)</f>
        <v>243</v>
      </c>
    </row>
    <row r="1639" spans="1:11" hidden="1" x14ac:dyDescent="0.25">
      <c r="A1639" s="112"/>
      <c r="F1639" s="70">
        <v>17.7</v>
      </c>
      <c r="G1639" s="69" t="s">
        <v>484</v>
      </c>
      <c r="H1639" s="65" t="s">
        <v>714</v>
      </c>
      <c r="I1639" s="8">
        <f>C12</f>
        <v>95</v>
      </c>
      <c r="J1639" s="2" t="s">
        <v>1200</v>
      </c>
      <c r="K1639" s="8">
        <f>(F1639*I1639)</f>
        <v>1681.5</v>
      </c>
    </row>
    <row r="1640" spans="1:11" hidden="1" x14ac:dyDescent="0.25">
      <c r="A1640" s="112"/>
      <c r="F1640" s="70">
        <v>14.1</v>
      </c>
      <c r="G1640" s="69" t="s">
        <v>484</v>
      </c>
      <c r="H1640" s="65" t="s">
        <v>1175</v>
      </c>
      <c r="I1640" s="8">
        <f>C13</f>
        <v>85</v>
      </c>
      <c r="J1640" s="2" t="s">
        <v>1200</v>
      </c>
      <c r="K1640" s="8">
        <f>(F1640*I1640)</f>
        <v>1198.5</v>
      </c>
    </row>
    <row r="1641" spans="1:11" hidden="1" x14ac:dyDescent="0.25">
      <c r="A1641" s="112"/>
      <c r="I1641"/>
      <c r="J1641" s="4"/>
      <c r="K1641" s="5" t="s">
        <v>1373</v>
      </c>
    </row>
    <row r="1642" spans="1:11" hidden="1" x14ac:dyDescent="0.25">
      <c r="A1642" s="112"/>
      <c r="H1642" s="80" t="s">
        <v>1365</v>
      </c>
      <c r="I1642"/>
      <c r="J1642" s="4"/>
      <c r="K1642" s="8" t="e">
        <f>SUM(K1636:K1640)</f>
        <v>#REF!</v>
      </c>
    </row>
    <row r="1643" spans="1:11" hidden="1" x14ac:dyDescent="0.25">
      <c r="A1643" s="112"/>
      <c r="I1643"/>
      <c r="J1643" s="4"/>
      <c r="K1643" s="5" t="s">
        <v>1373</v>
      </c>
    </row>
    <row r="1644" spans="1:11" hidden="1" x14ac:dyDescent="0.25">
      <c r="A1644" s="112"/>
      <c r="H1644" s="80" t="s">
        <v>1366</v>
      </c>
      <c r="I1644"/>
      <c r="J1644" s="4"/>
      <c r="K1644" s="8" t="e">
        <f>(K1642/10)</f>
        <v>#REF!</v>
      </c>
    </row>
    <row r="1645" spans="1:11" hidden="1" x14ac:dyDescent="0.25">
      <c r="A1645" s="112"/>
      <c r="I1645"/>
      <c r="J1645" s="4"/>
      <c r="K1645" s="5" t="s">
        <v>1747</v>
      </c>
    </row>
    <row r="1646" spans="1:11" hidden="1" x14ac:dyDescent="0.25">
      <c r="A1646" s="112"/>
      <c r="I1646"/>
      <c r="J1646" s="4"/>
      <c r="K1646"/>
    </row>
    <row r="1647" spans="1:11" hidden="1" x14ac:dyDescent="0.25">
      <c r="A1647" s="112"/>
      <c r="G1647" s="69" t="s">
        <v>589</v>
      </c>
      <c r="H1647" s="65" t="s">
        <v>1002</v>
      </c>
      <c r="I1647"/>
      <c r="J1647" s="4"/>
      <c r="K1647"/>
    </row>
    <row r="1648" spans="1:11" hidden="1" x14ac:dyDescent="0.25">
      <c r="A1648" s="112"/>
      <c r="H1648" s="65" t="s">
        <v>519</v>
      </c>
      <c r="I1648"/>
      <c r="J1648" s="4"/>
      <c r="K1648"/>
    </row>
    <row r="1649" spans="1:11" hidden="1" x14ac:dyDescent="0.25">
      <c r="A1649" s="112"/>
      <c r="H1649" s="68" t="s">
        <v>1373</v>
      </c>
      <c r="I1649" s="5" t="s">
        <v>1373</v>
      </c>
      <c r="J1649" s="4"/>
      <c r="K1649"/>
    </row>
    <row r="1650" spans="1:11" hidden="1" x14ac:dyDescent="0.25">
      <c r="A1650" s="112"/>
      <c r="I1650"/>
      <c r="J1650" s="4"/>
      <c r="K1650"/>
    </row>
    <row r="1651" spans="1:11" hidden="1" x14ac:dyDescent="0.25">
      <c r="A1651" s="112"/>
      <c r="F1651" s="89">
        <v>0.314</v>
      </c>
      <c r="G1651" s="69" t="s">
        <v>1829</v>
      </c>
      <c r="H1651" s="65" t="s">
        <v>381</v>
      </c>
      <c r="I1651" s="8" t="e">
        <f>K1644</f>
        <v>#REF!</v>
      </c>
      <c r="J1651" s="2" t="s">
        <v>1829</v>
      </c>
      <c r="K1651" s="8" t="e">
        <f>(F1651*I1651)</f>
        <v>#REF!</v>
      </c>
    </row>
    <row r="1652" spans="1:11" hidden="1" x14ac:dyDescent="0.25">
      <c r="A1652" s="112"/>
      <c r="F1652" s="70">
        <v>18</v>
      </c>
      <c r="G1652" s="69" t="s">
        <v>484</v>
      </c>
      <c r="H1652" s="65" t="s">
        <v>462</v>
      </c>
      <c r="I1652" s="8">
        <v>2</v>
      </c>
      <c r="J1652" s="2" t="s">
        <v>1200</v>
      </c>
      <c r="K1652" s="8">
        <f>(F1652*I1652)</f>
        <v>36</v>
      </c>
    </row>
    <row r="1653" spans="1:11" hidden="1" x14ac:dyDescent="0.25">
      <c r="A1653" s="112"/>
      <c r="F1653" s="70">
        <v>18</v>
      </c>
      <c r="G1653" s="69" t="s">
        <v>484</v>
      </c>
      <c r="H1653" s="65" t="s">
        <v>463</v>
      </c>
      <c r="I1653" s="8">
        <v>1</v>
      </c>
      <c r="J1653" s="2" t="s">
        <v>1200</v>
      </c>
      <c r="K1653" s="8">
        <f>(F1653*I1653)</f>
        <v>18</v>
      </c>
    </row>
    <row r="1654" spans="1:11" hidden="1" x14ac:dyDescent="0.25">
      <c r="A1654" s="112"/>
      <c r="F1654" s="70">
        <v>18</v>
      </c>
      <c r="G1654" s="69" t="s">
        <v>484</v>
      </c>
      <c r="H1654" s="65" t="s">
        <v>464</v>
      </c>
      <c r="I1654" s="8">
        <v>2</v>
      </c>
      <c r="J1654" s="2" t="s">
        <v>1200</v>
      </c>
      <c r="K1654" s="8">
        <f>(F1654*I1654)</f>
        <v>36</v>
      </c>
    </row>
    <row r="1655" spans="1:11" hidden="1" x14ac:dyDescent="0.25">
      <c r="A1655" s="112"/>
      <c r="I1655"/>
      <c r="J1655" s="4"/>
      <c r="K1655" s="5" t="s">
        <v>1373</v>
      </c>
    </row>
    <row r="1656" spans="1:11" hidden="1" x14ac:dyDescent="0.25">
      <c r="A1656" s="112"/>
      <c r="H1656" s="80" t="s">
        <v>1662</v>
      </c>
      <c r="I1656"/>
      <c r="J1656" s="4"/>
      <c r="K1656" s="8" t="e">
        <f>SUM(K1650:K1654)</f>
        <v>#REF!</v>
      </c>
    </row>
    <row r="1657" spans="1:11" hidden="1" x14ac:dyDescent="0.25">
      <c r="A1657" s="112"/>
      <c r="I1657"/>
      <c r="J1657" s="4"/>
      <c r="K1657" s="5" t="s">
        <v>1373</v>
      </c>
    </row>
    <row r="1658" spans="1:11" hidden="1" x14ac:dyDescent="0.25">
      <c r="A1658" s="112"/>
      <c r="H1658" s="80" t="s">
        <v>1663</v>
      </c>
      <c r="I1658"/>
      <c r="J1658" s="4"/>
      <c r="K1658" s="8" t="e">
        <f>(K1656/6.28)</f>
        <v>#REF!</v>
      </c>
    </row>
    <row r="1659" spans="1:11" hidden="1" x14ac:dyDescent="0.25">
      <c r="A1659" s="112"/>
      <c r="I1659"/>
      <c r="J1659" s="4"/>
      <c r="K1659" s="5" t="s">
        <v>1747</v>
      </c>
    </row>
    <row r="1660" spans="1:11" hidden="1" x14ac:dyDescent="0.25">
      <c r="A1660" s="112"/>
      <c r="F1660" s="65" t="s">
        <v>852</v>
      </c>
      <c r="H1660" s="65" t="s">
        <v>638</v>
      </c>
      <c r="I1660"/>
      <c r="J1660" s="4"/>
      <c r="K1660"/>
    </row>
    <row r="1661" spans="1:11" hidden="1" x14ac:dyDescent="0.25">
      <c r="A1661" s="112"/>
      <c r="H1661" s="68" t="s">
        <v>1373</v>
      </c>
      <c r="I1661"/>
      <c r="J1661" s="4"/>
      <c r="K1661"/>
    </row>
    <row r="1662" spans="1:11" hidden="1" x14ac:dyDescent="0.25">
      <c r="A1662" s="112"/>
      <c r="F1662" s="89">
        <v>0.01</v>
      </c>
      <c r="G1662" s="69" t="s">
        <v>1829</v>
      </c>
      <c r="H1662" s="65" t="s">
        <v>381</v>
      </c>
      <c r="I1662" s="8" t="e">
        <f>K1644</f>
        <v>#REF!</v>
      </c>
      <c r="J1662" s="2" t="s">
        <v>1829</v>
      </c>
      <c r="K1662" s="8" t="e">
        <f>(F1662*I1662)</f>
        <v>#REF!</v>
      </c>
    </row>
    <row r="1663" spans="1:11" hidden="1" x14ac:dyDescent="0.25">
      <c r="A1663" s="112"/>
      <c r="F1663" s="70">
        <v>0.01</v>
      </c>
      <c r="G1663" s="69" t="s">
        <v>1150</v>
      </c>
      <c r="H1663" s="65" t="s">
        <v>639</v>
      </c>
      <c r="I1663" s="6" t="s">
        <v>571</v>
      </c>
      <c r="J1663" s="4"/>
      <c r="K1663" s="8">
        <v>1.2</v>
      </c>
    </row>
    <row r="1664" spans="1:11" hidden="1" x14ac:dyDescent="0.25">
      <c r="A1664" s="112"/>
      <c r="I1664" s="22"/>
      <c r="J1664" s="4"/>
      <c r="K1664" s="5" t="s">
        <v>1373</v>
      </c>
    </row>
    <row r="1665" spans="1:11" hidden="1" x14ac:dyDescent="0.25">
      <c r="A1665" s="112"/>
      <c r="H1665" s="80" t="s">
        <v>646</v>
      </c>
      <c r="I1665"/>
      <c r="J1665" s="4"/>
      <c r="K1665" s="8" t="e">
        <f>SUM(K1659:K1663)</f>
        <v>#REF!</v>
      </c>
    </row>
    <row r="1666" spans="1:11" hidden="1" x14ac:dyDescent="0.25">
      <c r="A1666" s="112"/>
      <c r="I1666"/>
      <c r="J1666" s="4"/>
      <c r="K1666" s="5" t="s">
        <v>1373</v>
      </c>
    </row>
    <row r="1667" spans="1:11" hidden="1" x14ac:dyDescent="0.25">
      <c r="A1667" s="112"/>
      <c r="H1667" s="80" t="s">
        <v>1852</v>
      </c>
      <c r="I1667"/>
      <c r="J1667" s="4"/>
      <c r="K1667" s="8" t="e">
        <f>K1665/0.01</f>
        <v>#REF!</v>
      </c>
    </row>
    <row r="1668" spans="1:11" hidden="1" x14ac:dyDescent="0.25">
      <c r="A1668" s="112"/>
      <c r="I1668"/>
      <c r="J1668" s="4"/>
      <c r="K1668" s="5" t="s">
        <v>1747</v>
      </c>
    </row>
    <row r="1669" spans="1:11" hidden="1" x14ac:dyDescent="0.25">
      <c r="A1669" s="112"/>
      <c r="F1669" s="80" t="s">
        <v>1853</v>
      </c>
      <c r="G1669" s="69" t="s">
        <v>589</v>
      </c>
      <c r="H1669" s="65" t="s">
        <v>1002</v>
      </c>
      <c r="I1669"/>
      <c r="J1669" s="4"/>
      <c r="K1669"/>
    </row>
    <row r="1670" spans="1:11" hidden="1" x14ac:dyDescent="0.25">
      <c r="A1670" s="112"/>
      <c r="H1670" s="92" t="s">
        <v>520</v>
      </c>
      <c r="I1670"/>
      <c r="J1670" s="4"/>
      <c r="K1670"/>
    </row>
    <row r="1671" spans="1:11" hidden="1" x14ac:dyDescent="0.25">
      <c r="A1671" s="112"/>
      <c r="H1671" s="68" t="s">
        <v>1373</v>
      </c>
      <c r="I1671" s="5" t="s">
        <v>1373</v>
      </c>
      <c r="J1671" s="4"/>
      <c r="K1671"/>
    </row>
    <row r="1672" spans="1:11" hidden="1" x14ac:dyDescent="0.25">
      <c r="A1672" s="112"/>
      <c r="F1672" s="89">
        <v>0.40500000000000003</v>
      </c>
      <c r="G1672" s="69" t="s">
        <v>1829</v>
      </c>
      <c r="H1672" s="65" t="s">
        <v>381</v>
      </c>
      <c r="I1672" s="8" t="e">
        <f>K1667</f>
        <v>#REF!</v>
      </c>
      <c r="J1672" s="2" t="s">
        <v>1829</v>
      </c>
      <c r="K1672" s="8" t="e">
        <f>(F1672*I1672)</f>
        <v>#REF!</v>
      </c>
    </row>
    <row r="1673" spans="1:11" hidden="1" x14ac:dyDescent="0.25">
      <c r="A1673" s="112"/>
      <c r="F1673" s="65" t="s">
        <v>852</v>
      </c>
      <c r="G1673" s="69" t="s">
        <v>852</v>
      </c>
      <c r="H1673" s="65" t="s">
        <v>1430</v>
      </c>
      <c r="I1673" s="6" t="s">
        <v>571</v>
      </c>
      <c r="J1673" s="4"/>
      <c r="K1673" s="1" t="s">
        <v>852</v>
      </c>
    </row>
    <row r="1674" spans="1:11" hidden="1" x14ac:dyDescent="0.25">
      <c r="A1674" s="112"/>
      <c r="I1674"/>
      <c r="J1674" s="4"/>
      <c r="K1674" s="5" t="s">
        <v>1373</v>
      </c>
    </row>
    <row r="1675" spans="1:11" hidden="1" x14ac:dyDescent="0.25">
      <c r="A1675" s="112"/>
      <c r="H1675" s="80" t="s">
        <v>1431</v>
      </c>
      <c r="I1675"/>
      <c r="J1675" s="4"/>
      <c r="K1675" s="8" t="e">
        <f>SUM(K1669:K1673)</f>
        <v>#REF!</v>
      </c>
    </row>
    <row r="1676" spans="1:11" hidden="1" x14ac:dyDescent="0.25">
      <c r="A1676" s="112"/>
      <c r="I1676"/>
      <c r="J1676" s="4"/>
      <c r="K1676" s="5" t="s">
        <v>1373</v>
      </c>
    </row>
    <row r="1677" spans="1:11" hidden="1" x14ac:dyDescent="0.25">
      <c r="A1677" s="112"/>
      <c r="H1677" s="80" t="s">
        <v>1432</v>
      </c>
      <c r="I1677"/>
      <c r="J1677" s="4"/>
      <c r="K1677" s="8" t="e">
        <f>K1675/9</f>
        <v>#REF!</v>
      </c>
    </row>
    <row r="1678" spans="1:11" hidden="1" x14ac:dyDescent="0.25">
      <c r="A1678" s="112"/>
      <c r="I1678"/>
      <c r="J1678" s="4"/>
      <c r="K1678" s="5" t="s">
        <v>1747</v>
      </c>
    </row>
    <row r="1679" spans="1:11" hidden="1" x14ac:dyDescent="0.25">
      <c r="A1679" s="112"/>
      <c r="F1679" s="80" t="s">
        <v>1207</v>
      </c>
      <c r="H1679" s="65" t="s">
        <v>402</v>
      </c>
      <c r="I1679"/>
      <c r="J1679" s="4"/>
      <c r="K1679"/>
    </row>
    <row r="1680" spans="1:11" hidden="1" x14ac:dyDescent="0.25">
      <c r="A1680" s="112"/>
      <c r="H1680" s="68" t="s">
        <v>1373</v>
      </c>
      <c r="I1680"/>
      <c r="J1680" s="4"/>
      <c r="K1680"/>
    </row>
    <row r="1681" spans="1:11" hidden="1" x14ac:dyDescent="0.25">
      <c r="A1681" s="112"/>
      <c r="F1681" s="70">
        <v>4.32</v>
      </c>
      <c r="G1681" s="69" t="s">
        <v>761</v>
      </c>
      <c r="H1681" s="65" t="s">
        <v>309</v>
      </c>
      <c r="I1681" s="8">
        <f>C61</f>
        <v>25</v>
      </c>
      <c r="J1681" s="2" t="s">
        <v>761</v>
      </c>
      <c r="K1681" s="8">
        <f t="shared" ref="K1681:K1688" si="62">(F1681*I1681)</f>
        <v>108</v>
      </c>
    </row>
    <row r="1682" spans="1:11" hidden="1" x14ac:dyDescent="0.25">
      <c r="A1682" s="112"/>
      <c r="F1682" s="70">
        <v>1.44</v>
      </c>
      <c r="G1682" s="69" t="s">
        <v>761</v>
      </c>
      <c r="H1682" s="65" t="s">
        <v>403</v>
      </c>
      <c r="I1682" s="8">
        <v>60.5</v>
      </c>
      <c r="J1682" s="2" t="s">
        <v>761</v>
      </c>
      <c r="K1682" s="8">
        <f t="shared" si="62"/>
        <v>87.12</v>
      </c>
    </row>
    <row r="1683" spans="1:11" hidden="1" x14ac:dyDescent="0.25">
      <c r="A1683" s="112"/>
      <c r="F1683" s="70">
        <v>1.44</v>
      </c>
      <c r="G1683" s="69" t="s">
        <v>761</v>
      </c>
      <c r="H1683" s="65" t="s">
        <v>404</v>
      </c>
      <c r="I1683" s="8">
        <f>C35</f>
        <v>169</v>
      </c>
      <c r="J1683" s="2" t="s">
        <v>761</v>
      </c>
      <c r="K1683" s="8">
        <f t="shared" si="62"/>
        <v>243.36</v>
      </c>
    </row>
    <row r="1684" spans="1:11" hidden="1" x14ac:dyDescent="0.25">
      <c r="A1684" s="112"/>
      <c r="F1684" s="70">
        <v>1.44</v>
      </c>
      <c r="G1684" s="69" t="s">
        <v>761</v>
      </c>
      <c r="H1684" s="65" t="s">
        <v>405</v>
      </c>
      <c r="I1684" s="8" t="e">
        <f>C78</f>
        <v>#REF!</v>
      </c>
      <c r="J1684" s="2" t="s">
        <v>761</v>
      </c>
      <c r="K1684" s="8" t="e">
        <f t="shared" si="62"/>
        <v>#REF!</v>
      </c>
    </row>
    <row r="1685" spans="1:11" hidden="1" x14ac:dyDescent="0.25">
      <c r="A1685" s="112"/>
      <c r="F1685" s="70">
        <v>2.88</v>
      </c>
      <c r="G1685" s="69" t="s">
        <v>761</v>
      </c>
      <c r="H1685" s="65" t="s">
        <v>406</v>
      </c>
      <c r="I1685" s="8">
        <v>10</v>
      </c>
      <c r="J1685" s="2" t="s">
        <v>761</v>
      </c>
      <c r="K1685" s="8">
        <f t="shared" si="62"/>
        <v>28.8</v>
      </c>
    </row>
    <row r="1686" spans="1:11" hidden="1" x14ac:dyDescent="0.25">
      <c r="A1686" s="112"/>
      <c r="F1686" s="70">
        <v>20</v>
      </c>
      <c r="G1686" s="69" t="s">
        <v>228</v>
      </c>
      <c r="H1686" s="65" t="s">
        <v>1408</v>
      </c>
      <c r="I1686" s="8">
        <v>40</v>
      </c>
      <c r="J1686" s="2" t="s">
        <v>228</v>
      </c>
      <c r="K1686" s="8">
        <f t="shared" si="62"/>
        <v>800</v>
      </c>
    </row>
    <row r="1687" spans="1:11" hidden="1" x14ac:dyDescent="0.25">
      <c r="A1687" s="112"/>
      <c r="F1687" s="70">
        <v>42</v>
      </c>
      <c r="G1687" s="69" t="s">
        <v>1871</v>
      </c>
      <c r="H1687" s="65" t="s">
        <v>2734</v>
      </c>
      <c r="I1687" s="8">
        <v>10</v>
      </c>
      <c r="J1687" s="2" t="s">
        <v>1871</v>
      </c>
      <c r="K1687" s="8">
        <f t="shared" si="62"/>
        <v>420</v>
      </c>
    </row>
    <row r="1688" spans="1:11" hidden="1" x14ac:dyDescent="0.25">
      <c r="A1688" s="112"/>
      <c r="F1688" s="70">
        <v>4.32</v>
      </c>
      <c r="G1688" s="69" t="s">
        <v>761</v>
      </c>
      <c r="H1688" s="65" t="s">
        <v>1401</v>
      </c>
      <c r="I1688" s="8">
        <f>C27</f>
        <v>7.8</v>
      </c>
      <c r="J1688" s="2" t="s">
        <v>761</v>
      </c>
      <c r="K1688" s="8">
        <f t="shared" si="62"/>
        <v>33.700000000000003</v>
      </c>
    </row>
    <row r="1689" spans="1:11" hidden="1" x14ac:dyDescent="0.25">
      <c r="A1689" s="112"/>
      <c r="F1689" s="80" t="s">
        <v>640</v>
      </c>
      <c r="H1689" s="65" t="s">
        <v>890</v>
      </c>
      <c r="I1689"/>
      <c r="J1689" s="4"/>
      <c r="K1689" s="8">
        <v>2000</v>
      </c>
    </row>
    <row r="1690" spans="1:11" hidden="1" x14ac:dyDescent="0.25">
      <c r="A1690" s="112"/>
      <c r="I1690"/>
      <c r="J1690" s="4"/>
      <c r="K1690" s="5" t="s">
        <v>1373</v>
      </c>
    </row>
    <row r="1691" spans="1:11" hidden="1" x14ac:dyDescent="0.25">
      <c r="A1691" s="112"/>
      <c r="H1691" s="65" t="s">
        <v>891</v>
      </c>
      <c r="I1691"/>
      <c r="J1691" s="4"/>
      <c r="K1691" s="8" t="e">
        <f>SUM(K1681:K1689)</f>
        <v>#REF!</v>
      </c>
    </row>
    <row r="1692" spans="1:11" hidden="1" x14ac:dyDescent="0.25">
      <c r="A1692" s="112"/>
      <c r="I1692"/>
      <c r="J1692" s="4"/>
      <c r="K1692" s="5" t="s">
        <v>1373</v>
      </c>
    </row>
    <row r="1693" spans="1:11" hidden="1" x14ac:dyDescent="0.25">
      <c r="A1693" s="112"/>
      <c r="H1693" s="65" t="s">
        <v>1203</v>
      </c>
      <c r="I1693"/>
      <c r="J1693" s="4"/>
      <c r="K1693" s="8" t="e">
        <f>K1691/20</f>
        <v>#REF!</v>
      </c>
    </row>
    <row r="1694" spans="1:11" hidden="1" x14ac:dyDescent="0.25">
      <c r="A1694" s="112"/>
      <c r="I1694"/>
      <c r="J1694" s="4"/>
      <c r="K1694" s="5" t="s">
        <v>1747</v>
      </c>
    </row>
    <row r="1695" spans="1:11" hidden="1" x14ac:dyDescent="0.25">
      <c r="A1695" s="112"/>
      <c r="I1695"/>
      <c r="J1695" s="4"/>
      <c r="K1695"/>
    </row>
    <row r="1696" spans="1:11" hidden="1" x14ac:dyDescent="0.25">
      <c r="A1696" s="112"/>
      <c r="F1696" s="80" t="s">
        <v>892</v>
      </c>
      <c r="H1696" s="65" t="s">
        <v>1130</v>
      </c>
      <c r="I1696"/>
      <c r="J1696" s="4"/>
      <c r="K1696"/>
    </row>
    <row r="1697" spans="1:11" hidden="1" x14ac:dyDescent="0.25">
      <c r="A1697" s="112"/>
      <c r="H1697" s="68" t="s">
        <v>1373</v>
      </c>
      <c r="I1697"/>
      <c r="J1697" s="4"/>
      <c r="K1697"/>
    </row>
    <row r="1698" spans="1:11" hidden="1" x14ac:dyDescent="0.25">
      <c r="A1698" s="112"/>
      <c r="F1698" s="70">
        <v>0.1</v>
      </c>
      <c r="G1698" s="69" t="s">
        <v>761</v>
      </c>
      <c r="H1698" s="65" t="s">
        <v>309</v>
      </c>
      <c r="I1698" s="8">
        <f>K90</f>
        <v>50</v>
      </c>
      <c r="J1698" s="2" t="s">
        <v>761</v>
      </c>
      <c r="K1698" s="8">
        <f t="shared" ref="K1698:K1703" si="63">(F1698*I1698)</f>
        <v>5</v>
      </c>
    </row>
    <row r="1699" spans="1:11" hidden="1" x14ac:dyDescent="0.25">
      <c r="A1699" s="112"/>
      <c r="F1699" s="70">
        <v>6.3</v>
      </c>
      <c r="G1699" s="69" t="s">
        <v>1871</v>
      </c>
      <c r="H1699" s="65" t="s">
        <v>552</v>
      </c>
      <c r="I1699" s="38">
        <v>21</v>
      </c>
      <c r="J1699" s="2" t="s">
        <v>1871</v>
      </c>
      <c r="K1699" s="8">
        <f t="shared" si="63"/>
        <v>132.30000000000001</v>
      </c>
    </row>
    <row r="1700" spans="1:11" hidden="1" x14ac:dyDescent="0.25">
      <c r="A1700" s="112"/>
      <c r="F1700" s="70">
        <v>6.3</v>
      </c>
      <c r="G1700" s="69" t="s">
        <v>1871</v>
      </c>
      <c r="H1700" s="65" t="s">
        <v>2734</v>
      </c>
      <c r="I1700" s="8">
        <v>10</v>
      </c>
      <c r="J1700" s="2" t="s">
        <v>1871</v>
      </c>
      <c r="K1700" s="8">
        <f t="shared" si="63"/>
        <v>63</v>
      </c>
    </row>
    <row r="1701" spans="1:11" hidden="1" x14ac:dyDescent="0.25">
      <c r="A1701" s="112"/>
      <c r="F1701" s="70">
        <v>3.15</v>
      </c>
      <c r="G1701" s="69" t="s">
        <v>201</v>
      </c>
      <c r="H1701" s="65" t="s">
        <v>553</v>
      </c>
      <c r="I1701" s="38">
        <v>22.6</v>
      </c>
      <c r="J1701" s="2" t="s">
        <v>201</v>
      </c>
      <c r="K1701" s="8">
        <f t="shared" si="63"/>
        <v>71.19</v>
      </c>
    </row>
    <row r="1702" spans="1:11" hidden="1" x14ac:dyDescent="0.25">
      <c r="A1702" s="112"/>
      <c r="F1702" s="70">
        <v>0.25</v>
      </c>
      <c r="G1702" s="69" t="s">
        <v>1516</v>
      </c>
      <c r="H1702" s="65" t="s">
        <v>554</v>
      </c>
      <c r="I1702" s="8">
        <f>D16</f>
        <v>135</v>
      </c>
      <c r="J1702" s="2" t="s">
        <v>1516</v>
      </c>
      <c r="K1702" s="8">
        <f t="shared" si="63"/>
        <v>33.75</v>
      </c>
    </row>
    <row r="1703" spans="1:11" hidden="1" x14ac:dyDescent="0.25">
      <c r="A1703" s="112"/>
      <c r="F1703" s="70">
        <v>0.2</v>
      </c>
      <c r="G1703" s="69" t="s">
        <v>1516</v>
      </c>
      <c r="H1703" s="65" t="s">
        <v>555</v>
      </c>
      <c r="I1703" s="8">
        <f>C17</f>
        <v>130</v>
      </c>
      <c r="J1703" s="2" t="s">
        <v>1516</v>
      </c>
      <c r="K1703" s="8">
        <f t="shared" si="63"/>
        <v>26</v>
      </c>
    </row>
    <row r="1704" spans="1:11" hidden="1" x14ac:dyDescent="0.25">
      <c r="A1704" s="112"/>
      <c r="H1704" s="65" t="s">
        <v>437</v>
      </c>
      <c r="I1704" s="1" t="s">
        <v>852</v>
      </c>
      <c r="J1704" s="2" t="s">
        <v>852</v>
      </c>
      <c r="K1704" s="8">
        <v>0</v>
      </c>
    </row>
    <row r="1705" spans="1:11" hidden="1" x14ac:dyDescent="0.25">
      <c r="A1705" s="112"/>
      <c r="I1705"/>
      <c r="J1705" s="2" t="s">
        <v>852</v>
      </c>
      <c r="K1705" s="5" t="s">
        <v>1373</v>
      </c>
    </row>
    <row r="1706" spans="1:11" hidden="1" x14ac:dyDescent="0.25">
      <c r="A1706" s="112"/>
      <c r="F1706" s="65" t="s">
        <v>852</v>
      </c>
      <c r="G1706" s="69" t="s">
        <v>852</v>
      </c>
      <c r="H1706" s="65" t="s">
        <v>1203</v>
      </c>
      <c r="I1706"/>
      <c r="J1706" s="4"/>
      <c r="K1706" s="8">
        <f>SUM(K1698:K1704)</f>
        <v>331.24</v>
      </c>
    </row>
    <row r="1707" spans="1:11" hidden="1" x14ac:dyDescent="0.25">
      <c r="A1707" s="112"/>
      <c r="H1707" s="65" t="s">
        <v>852</v>
      </c>
      <c r="I1707"/>
      <c r="J1707" s="4"/>
      <c r="K1707" s="5" t="s">
        <v>1373</v>
      </c>
    </row>
    <row r="1708" spans="1:11" hidden="1" x14ac:dyDescent="0.25">
      <c r="A1708" s="112"/>
      <c r="I1708"/>
      <c r="J1708" s="4"/>
      <c r="K1708" s="5"/>
    </row>
    <row r="1709" spans="1:11" hidden="1" x14ac:dyDescent="0.25">
      <c r="A1709" s="112"/>
      <c r="F1709" s="80" t="s">
        <v>510</v>
      </c>
      <c r="H1709" s="65" t="s">
        <v>816</v>
      </c>
      <c r="I1709"/>
      <c r="J1709" s="4"/>
      <c r="K1709"/>
    </row>
    <row r="1710" spans="1:11" hidden="1" x14ac:dyDescent="0.25">
      <c r="A1710" s="112"/>
      <c r="H1710" s="68" t="s">
        <v>1373</v>
      </c>
      <c r="I1710"/>
      <c r="J1710" s="4"/>
      <c r="K1710"/>
    </row>
    <row r="1711" spans="1:11" hidden="1" x14ac:dyDescent="0.25">
      <c r="A1711" s="112"/>
      <c r="F1711" s="100">
        <v>0.48599999999999999</v>
      </c>
      <c r="G1711" s="69" t="s">
        <v>1150</v>
      </c>
      <c r="H1711" s="65" t="s">
        <v>309</v>
      </c>
      <c r="I1711" s="8">
        <f>C61</f>
        <v>25</v>
      </c>
      <c r="J1711" s="2" t="s">
        <v>1150</v>
      </c>
      <c r="K1711" s="8">
        <f t="shared" ref="K1711:K1717" si="64">(F1711*I1711)</f>
        <v>12.15</v>
      </c>
    </row>
    <row r="1712" spans="1:11" hidden="1" x14ac:dyDescent="0.25">
      <c r="A1712" s="112"/>
      <c r="F1712" s="100">
        <v>0.48599999999999999</v>
      </c>
      <c r="G1712" s="69" t="s">
        <v>1150</v>
      </c>
      <c r="H1712" s="65" t="s">
        <v>310</v>
      </c>
      <c r="I1712" s="8" t="e">
        <f>K203</f>
        <v>#REF!</v>
      </c>
      <c r="J1712" s="2" t="s">
        <v>1150</v>
      </c>
      <c r="K1712" s="8" t="e">
        <f t="shared" si="64"/>
        <v>#REF!</v>
      </c>
    </row>
    <row r="1713" spans="1:11" hidden="1" x14ac:dyDescent="0.25">
      <c r="A1713" s="112"/>
      <c r="F1713" s="70">
        <v>81.75</v>
      </c>
      <c r="G1713" s="69" t="s">
        <v>311</v>
      </c>
      <c r="H1713" s="65" t="s">
        <v>312</v>
      </c>
      <c r="I1713" s="8">
        <v>30</v>
      </c>
      <c r="J1713" s="2" t="s">
        <v>311</v>
      </c>
      <c r="K1713" s="8">
        <f t="shared" si="64"/>
        <v>2452.5</v>
      </c>
    </row>
    <row r="1714" spans="1:11" hidden="1" x14ac:dyDescent="0.25">
      <c r="A1714" s="112"/>
      <c r="F1714" s="70">
        <v>7.2</v>
      </c>
      <c r="G1714" s="69" t="s">
        <v>311</v>
      </c>
      <c r="H1714" s="65" t="s">
        <v>313</v>
      </c>
      <c r="I1714" s="8">
        <v>30</v>
      </c>
      <c r="J1714" s="2" t="s">
        <v>311</v>
      </c>
      <c r="K1714" s="8">
        <f t="shared" si="64"/>
        <v>216</v>
      </c>
    </row>
    <row r="1715" spans="1:11" hidden="1" x14ac:dyDescent="0.25">
      <c r="A1715" s="112"/>
      <c r="F1715" s="70">
        <v>43.68</v>
      </c>
      <c r="G1715" s="69" t="s">
        <v>311</v>
      </c>
      <c r="H1715" s="65" t="s">
        <v>1343</v>
      </c>
      <c r="I1715" s="8">
        <f>I1713</f>
        <v>30</v>
      </c>
      <c r="J1715" s="2" t="s">
        <v>311</v>
      </c>
      <c r="K1715" s="8">
        <f t="shared" si="64"/>
        <v>1310.4000000000001</v>
      </c>
    </row>
    <row r="1716" spans="1:11" hidden="1" x14ac:dyDescent="0.25">
      <c r="A1716" s="112"/>
      <c r="F1716" s="70">
        <v>132.63</v>
      </c>
      <c r="G1716" s="69" t="s">
        <v>311</v>
      </c>
      <c r="H1716" s="65" t="s">
        <v>1344</v>
      </c>
      <c r="I1716" s="38">
        <v>12.3</v>
      </c>
      <c r="J1716" s="2" t="s">
        <v>311</v>
      </c>
      <c r="K1716" s="8">
        <f t="shared" si="64"/>
        <v>1631.35</v>
      </c>
    </row>
    <row r="1717" spans="1:11" hidden="1" x14ac:dyDescent="0.25">
      <c r="A1717" s="112"/>
      <c r="F1717" s="70">
        <v>2.2000000000000002</v>
      </c>
      <c r="G1717" s="69" t="s">
        <v>201</v>
      </c>
      <c r="H1717" s="65" t="s">
        <v>2072</v>
      </c>
      <c r="I1717" s="8">
        <v>360</v>
      </c>
      <c r="J1717" s="2" t="s">
        <v>201</v>
      </c>
      <c r="K1717" s="8">
        <f t="shared" si="64"/>
        <v>792</v>
      </c>
    </row>
    <row r="1718" spans="1:11" hidden="1" x14ac:dyDescent="0.25">
      <c r="A1718" s="112"/>
      <c r="F1718" s="71" t="s">
        <v>571</v>
      </c>
      <c r="H1718" s="65" t="s">
        <v>1345</v>
      </c>
      <c r="I1718" s="6" t="s">
        <v>571</v>
      </c>
      <c r="J1718" s="4"/>
      <c r="K1718" s="8">
        <v>250</v>
      </c>
    </row>
    <row r="1719" spans="1:11" hidden="1" x14ac:dyDescent="0.25">
      <c r="A1719" s="112"/>
      <c r="F1719" s="71" t="s">
        <v>571</v>
      </c>
      <c r="H1719" s="65" t="s">
        <v>1202</v>
      </c>
      <c r="I1719" s="6" t="s">
        <v>571</v>
      </c>
      <c r="J1719" s="4"/>
      <c r="K1719" s="8">
        <v>20</v>
      </c>
    </row>
    <row r="1720" spans="1:11" hidden="1" x14ac:dyDescent="0.25">
      <c r="A1720" s="112"/>
      <c r="I1720"/>
      <c r="J1720" s="4"/>
      <c r="K1720" s="5" t="s">
        <v>1373</v>
      </c>
    </row>
    <row r="1721" spans="1:11" hidden="1" x14ac:dyDescent="0.25">
      <c r="A1721" s="112"/>
      <c r="I1721"/>
      <c r="J1721" s="4"/>
      <c r="K1721" s="8" t="e">
        <f>SUM(K1711:K1720)</f>
        <v>#REF!</v>
      </c>
    </row>
    <row r="1722" spans="1:11" hidden="1" x14ac:dyDescent="0.25">
      <c r="A1722" s="112"/>
      <c r="I1722"/>
      <c r="J1722" s="4"/>
      <c r="K1722" s="5" t="s">
        <v>1373</v>
      </c>
    </row>
    <row r="1723" spans="1:11" hidden="1" x14ac:dyDescent="0.25">
      <c r="A1723" s="112"/>
      <c r="I1723"/>
      <c r="J1723" s="4"/>
      <c r="K1723" s="5"/>
    </row>
    <row r="1724" spans="1:11" hidden="1" x14ac:dyDescent="0.25">
      <c r="A1724" s="112"/>
      <c r="F1724" s="86">
        <v>86</v>
      </c>
      <c r="H1724" s="65" t="s">
        <v>1751</v>
      </c>
      <c r="I1724"/>
      <c r="J1724" s="4"/>
      <c r="K1724" s="8">
        <f>C777</f>
        <v>30</v>
      </c>
    </row>
    <row r="1725" spans="1:11" hidden="1" x14ac:dyDescent="0.25">
      <c r="A1725" s="112"/>
      <c r="F1725" s="90"/>
      <c r="H1725" s="65"/>
      <c r="I1725"/>
      <c r="J1725" s="4"/>
      <c r="K1725" s="8"/>
    </row>
    <row r="1726" spans="1:11" hidden="1" x14ac:dyDescent="0.25">
      <c r="A1726" s="112"/>
      <c r="F1726" s="80" t="s">
        <v>1433</v>
      </c>
      <c r="H1726" s="65" t="s">
        <v>1933</v>
      </c>
      <c r="I1726"/>
      <c r="J1726" s="4"/>
      <c r="K1726" s="1">
        <v>3135</v>
      </c>
    </row>
    <row r="1727" spans="1:11" hidden="1" x14ac:dyDescent="0.25">
      <c r="A1727" s="112"/>
      <c r="H1727" s="65" t="s">
        <v>1934</v>
      </c>
      <c r="I1727"/>
      <c r="J1727" s="4"/>
      <c r="K1727">
        <f>K1726</f>
        <v>3135</v>
      </c>
    </row>
    <row r="1728" spans="1:11" hidden="1" x14ac:dyDescent="0.25">
      <c r="A1728" s="112"/>
      <c r="F1728" s="65" t="s">
        <v>852</v>
      </c>
      <c r="I1728"/>
      <c r="J1728" s="4"/>
      <c r="K1728"/>
    </row>
    <row r="1729" spans="1:11" hidden="1" x14ac:dyDescent="0.25">
      <c r="A1729" s="112"/>
      <c r="F1729" s="90"/>
      <c r="G1729" s="69" t="s">
        <v>1910</v>
      </c>
      <c r="H1729" s="65" t="s">
        <v>1739</v>
      </c>
      <c r="I1729"/>
      <c r="J1729" s="4"/>
      <c r="K1729"/>
    </row>
    <row r="1730" spans="1:11" hidden="1" x14ac:dyDescent="0.25">
      <c r="A1730" s="112"/>
      <c r="H1730" s="65" t="s">
        <v>1935</v>
      </c>
      <c r="I1730"/>
      <c r="J1730" s="4"/>
      <c r="K1730"/>
    </row>
    <row r="1731" spans="1:11" hidden="1" x14ac:dyDescent="0.25">
      <c r="A1731" s="112"/>
      <c r="H1731" s="65" t="s">
        <v>831</v>
      </c>
      <c r="I1731"/>
      <c r="J1731" s="4"/>
      <c r="K1731"/>
    </row>
    <row r="1732" spans="1:11" hidden="1" x14ac:dyDescent="0.25">
      <c r="A1732" s="112"/>
      <c r="H1732" s="68" t="s">
        <v>1373</v>
      </c>
      <c r="I1732"/>
      <c r="J1732" s="4"/>
      <c r="K1732"/>
    </row>
    <row r="1733" spans="1:11" hidden="1" x14ac:dyDescent="0.25">
      <c r="A1733" s="112"/>
      <c r="G1733" s="69" t="s">
        <v>1936</v>
      </c>
      <c r="H1733" s="65" t="s">
        <v>831</v>
      </c>
      <c r="I1733"/>
      <c r="J1733" s="4"/>
      <c r="K1733" s="1" t="s">
        <v>1248</v>
      </c>
    </row>
    <row r="1734" spans="1:11" hidden="1" x14ac:dyDescent="0.25">
      <c r="A1734" s="112"/>
      <c r="H1734" s="68" t="s">
        <v>1373</v>
      </c>
      <c r="I1734"/>
      <c r="J1734" s="4"/>
      <c r="K1734" s="5" t="s">
        <v>1747</v>
      </c>
    </row>
    <row r="1735" spans="1:11" hidden="1" x14ac:dyDescent="0.25">
      <c r="A1735" s="112"/>
      <c r="F1735" s="70">
        <v>30</v>
      </c>
      <c r="G1735" s="69" t="s">
        <v>1525</v>
      </c>
      <c r="H1735" s="65" t="s">
        <v>1445</v>
      </c>
      <c r="I1735" s="8">
        <f>(C639)</f>
        <v>3</v>
      </c>
      <c r="J1735" s="2" t="s">
        <v>1525</v>
      </c>
      <c r="K1735" s="8">
        <f>(F1735*I1735)</f>
        <v>90</v>
      </c>
    </row>
    <row r="1736" spans="1:11" hidden="1" x14ac:dyDescent="0.25">
      <c r="A1736" s="112"/>
      <c r="F1736" s="65" t="s">
        <v>852</v>
      </c>
      <c r="H1736" s="65" t="s">
        <v>1448</v>
      </c>
      <c r="I1736" s="1" t="s">
        <v>852</v>
      </c>
      <c r="J1736" s="4"/>
      <c r="K1736" s="1" t="s">
        <v>852</v>
      </c>
    </row>
    <row r="1737" spans="1:11" hidden="1" x14ac:dyDescent="0.25">
      <c r="A1737" s="112"/>
      <c r="F1737" s="70">
        <v>8</v>
      </c>
      <c r="G1737" s="69" t="s">
        <v>760</v>
      </c>
      <c r="H1737" s="65" t="s">
        <v>1822</v>
      </c>
      <c r="I1737" s="8">
        <f>(C641)</f>
        <v>2.2000000000000002</v>
      </c>
      <c r="J1737" s="2" t="s">
        <v>760</v>
      </c>
      <c r="K1737" s="8">
        <f t="shared" ref="K1737:K1742" si="65">(F1737*I1737)</f>
        <v>17.600000000000001</v>
      </c>
    </row>
    <row r="1738" spans="1:11" hidden="1" x14ac:dyDescent="0.25">
      <c r="A1738" s="112"/>
      <c r="F1738" s="70">
        <v>8</v>
      </c>
      <c r="G1738" s="69" t="s">
        <v>760</v>
      </c>
      <c r="H1738" s="65" t="s">
        <v>400</v>
      </c>
      <c r="I1738" s="8">
        <f>(C642)</f>
        <v>3.2</v>
      </c>
      <c r="J1738" s="2" t="s">
        <v>760</v>
      </c>
      <c r="K1738" s="8">
        <f t="shared" si="65"/>
        <v>25.6</v>
      </c>
    </row>
    <row r="1739" spans="1:11" hidden="1" x14ac:dyDescent="0.25">
      <c r="A1739" s="112"/>
      <c r="F1739" s="70">
        <v>3</v>
      </c>
      <c r="G1739" s="69" t="s">
        <v>760</v>
      </c>
      <c r="H1739" s="65" t="s">
        <v>1592</v>
      </c>
      <c r="I1739" s="8">
        <f>(C41)</f>
        <v>110</v>
      </c>
      <c r="J1739" s="2" t="s">
        <v>760</v>
      </c>
      <c r="K1739" s="8">
        <f t="shared" si="65"/>
        <v>330</v>
      </c>
    </row>
    <row r="1740" spans="1:11" hidden="1" x14ac:dyDescent="0.25">
      <c r="A1740" s="112"/>
      <c r="F1740" s="70">
        <v>1</v>
      </c>
      <c r="G1740" s="69" t="s">
        <v>760</v>
      </c>
      <c r="H1740" s="65" t="s">
        <v>1183</v>
      </c>
      <c r="I1740" s="8">
        <f>(C10)</f>
        <v>150</v>
      </c>
      <c r="J1740" s="2" t="s">
        <v>760</v>
      </c>
      <c r="K1740" s="8">
        <f t="shared" si="65"/>
        <v>150</v>
      </c>
    </row>
    <row r="1741" spans="1:11" hidden="1" x14ac:dyDescent="0.25">
      <c r="A1741" s="112"/>
      <c r="F1741" s="70">
        <v>2</v>
      </c>
      <c r="G1741" s="69" t="s">
        <v>760</v>
      </c>
      <c r="H1741" s="65" t="s">
        <v>1625</v>
      </c>
      <c r="I1741" s="8">
        <f>(C12)</f>
        <v>95</v>
      </c>
      <c r="J1741" s="2" t="s">
        <v>760</v>
      </c>
      <c r="K1741" s="8">
        <f t="shared" si="65"/>
        <v>190</v>
      </c>
    </row>
    <row r="1742" spans="1:11" hidden="1" x14ac:dyDescent="0.25">
      <c r="A1742" s="112"/>
      <c r="F1742" s="70">
        <v>1</v>
      </c>
      <c r="G1742" s="69" t="s">
        <v>760</v>
      </c>
      <c r="H1742" s="65" t="s">
        <v>286</v>
      </c>
      <c r="I1742" s="8">
        <f>(C13)</f>
        <v>85</v>
      </c>
      <c r="J1742" s="2" t="s">
        <v>760</v>
      </c>
      <c r="K1742" s="8">
        <f t="shared" si="65"/>
        <v>85</v>
      </c>
    </row>
    <row r="1743" spans="1:11" hidden="1" x14ac:dyDescent="0.25">
      <c r="A1743" s="112"/>
      <c r="G1743" s="69" t="s">
        <v>388</v>
      </c>
      <c r="H1743" s="65" t="s">
        <v>1184</v>
      </c>
      <c r="I1743" s="1" t="s">
        <v>852</v>
      </c>
      <c r="J1743" s="2" t="s">
        <v>388</v>
      </c>
      <c r="K1743" s="8">
        <v>5</v>
      </c>
    </row>
    <row r="1744" spans="1:11" hidden="1" x14ac:dyDescent="0.25">
      <c r="A1744" s="112"/>
      <c r="H1744" s="65" t="s">
        <v>818</v>
      </c>
      <c r="I1744" s="1" t="s">
        <v>852</v>
      </c>
      <c r="J1744" s="4"/>
      <c r="K1744" s="1" t="s">
        <v>852</v>
      </c>
    </row>
    <row r="1745" spans="1:11" hidden="1" x14ac:dyDescent="0.25">
      <c r="A1745" s="112"/>
      <c r="G1745" s="69" t="s">
        <v>388</v>
      </c>
      <c r="H1745" s="65" t="s">
        <v>389</v>
      </c>
      <c r="I1745"/>
      <c r="J1745" s="2" t="s">
        <v>388</v>
      </c>
      <c r="K1745" s="8">
        <v>0</v>
      </c>
    </row>
    <row r="1746" spans="1:11" hidden="1" x14ac:dyDescent="0.25">
      <c r="A1746" s="112"/>
      <c r="I1746"/>
      <c r="J1746" s="4"/>
      <c r="K1746" s="5" t="s">
        <v>1373</v>
      </c>
    </row>
    <row r="1747" spans="1:11" hidden="1" x14ac:dyDescent="0.25">
      <c r="A1747" s="112"/>
      <c r="H1747" s="65" t="s">
        <v>1597</v>
      </c>
      <c r="I1747"/>
      <c r="J1747" s="4"/>
      <c r="K1747" s="8">
        <f>SUM(K1735:K1745)</f>
        <v>893.2</v>
      </c>
    </row>
    <row r="1748" spans="1:11" hidden="1" x14ac:dyDescent="0.25">
      <c r="A1748" s="112"/>
      <c r="I1748"/>
      <c r="J1748" s="4"/>
      <c r="K1748" s="5" t="s">
        <v>1373</v>
      </c>
    </row>
    <row r="1749" spans="1:11" hidden="1" x14ac:dyDescent="0.25">
      <c r="A1749" s="112"/>
      <c r="H1749" s="65" t="s">
        <v>1334</v>
      </c>
      <c r="I1749"/>
      <c r="J1749" s="4"/>
      <c r="K1749" s="8">
        <f>(K1747/30)</f>
        <v>29.77</v>
      </c>
    </row>
    <row r="1750" spans="1:11" hidden="1" x14ac:dyDescent="0.25">
      <c r="A1750" s="112"/>
      <c r="I1750"/>
      <c r="J1750" s="4"/>
      <c r="K1750" s="5" t="s">
        <v>1373</v>
      </c>
    </row>
    <row r="1751" spans="1:11" hidden="1" x14ac:dyDescent="0.25">
      <c r="A1751" s="112"/>
      <c r="G1751" s="69" t="s">
        <v>444</v>
      </c>
      <c r="H1751" s="65" t="s">
        <v>831</v>
      </c>
      <c r="I1751"/>
      <c r="J1751" s="4"/>
      <c r="K1751" s="1" t="s">
        <v>22</v>
      </c>
    </row>
    <row r="1752" spans="1:11" hidden="1" x14ac:dyDescent="0.25">
      <c r="A1752" s="112"/>
      <c r="H1752" s="68" t="s">
        <v>1373</v>
      </c>
      <c r="I1752"/>
      <c r="J1752" s="4"/>
      <c r="K1752" s="5" t="s">
        <v>1747</v>
      </c>
    </row>
    <row r="1753" spans="1:11" hidden="1" x14ac:dyDescent="0.25">
      <c r="A1753" s="112"/>
      <c r="F1753" s="70">
        <v>30</v>
      </c>
      <c r="G1753" s="69" t="s">
        <v>1525</v>
      </c>
      <c r="H1753" s="65" t="s">
        <v>1445</v>
      </c>
      <c r="I1753" s="8">
        <f>(C639)</f>
        <v>3</v>
      </c>
      <c r="J1753" s="2" t="s">
        <v>1525</v>
      </c>
      <c r="K1753" s="8">
        <f>(F1753*I1753)</f>
        <v>90</v>
      </c>
    </row>
    <row r="1754" spans="1:11" hidden="1" x14ac:dyDescent="0.25">
      <c r="A1754" s="112"/>
      <c r="F1754" s="65" t="s">
        <v>852</v>
      </c>
      <c r="H1754" s="65" t="s">
        <v>1448</v>
      </c>
      <c r="I1754" s="1" t="s">
        <v>852</v>
      </c>
      <c r="J1754" s="4"/>
      <c r="K1754" s="1" t="s">
        <v>852</v>
      </c>
    </row>
    <row r="1755" spans="1:11" hidden="1" x14ac:dyDescent="0.25">
      <c r="A1755" s="112"/>
      <c r="F1755" s="70">
        <v>8</v>
      </c>
      <c r="G1755" s="69" t="s">
        <v>760</v>
      </c>
      <c r="H1755" s="65" t="s">
        <v>1822</v>
      </c>
      <c r="I1755" s="8">
        <f>(C641)</f>
        <v>2.2000000000000002</v>
      </c>
      <c r="J1755" s="2" t="s">
        <v>760</v>
      </c>
      <c r="K1755" s="8">
        <f t="shared" ref="K1755:K1760" si="66">(F1755*I1755)</f>
        <v>17.600000000000001</v>
      </c>
    </row>
    <row r="1756" spans="1:11" hidden="1" x14ac:dyDescent="0.25">
      <c r="A1756" s="112"/>
      <c r="F1756" s="70">
        <v>8</v>
      </c>
      <c r="G1756" s="69" t="s">
        <v>760</v>
      </c>
      <c r="H1756" s="65" t="s">
        <v>400</v>
      </c>
      <c r="I1756" s="8">
        <f>(D642)</f>
        <v>3.2</v>
      </c>
      <c r="J1756" s="2" t="s">
        <v>760</v>
      </c>
      <c r="K1756" s="8">
        <f t="shared" si="66"/>
        <v>25.6</v>
      </c>
    </row>
    <row r="1757" spans="1:11" hidden="1" x14ac:dyDescent="0.25">
      <c r="A1757" s="112"/>
      <c r="F1757" s="70">
        <v>3</v>
      </c>
      <c r="G1757" s="69" t="s">
        <v>760</v>
      </c>
      <c r="H1757" s="65" t="s">
        <v>1592</v>
      </c>
      <c r="I1757" s="8">
        <f>(C41)</f>
        <v>110</v>
      </c>
      <c r="J1757" s="2" t="s">
        <v>760</v>
      </c>
      <c r="K1757" s="8">
        <f t="shared" si="66"/>
        <v>330</v>
      </c>
    </row>
    <row r="1758" spans="1:11" hidden="1" x14ac:dyDescent="0.25">
      <c r="A1758" s="112"/>
      <c r="F1758" s="70">
        <v>1</v>
      </c>
      <c r="G1758" s="69" t="s">
        <v>760</v>
      </c>
      <c r="H1758" s="65" t="s">
        <v>1183</v>
      </c>
      <c r="I1758" s="8">
        <f>(C10)</f>
        <v>150</v>
      </c>
      <c r="J1758" s="2" t="s">
        <v>760</v>
      </c>
      <c r="K1758" s="8">
        <f t="shared" si="66"/>
        <v>150</v>
      </c>
    </row>
    <row r="1759" spans="1:11" hidden="1" x14ac:dyDescent="0.25">
      <c r="A1759" s="112"/>
      <c r="F1759" s="70">
        <v>2</v>
      </c>
      <c r="G1759" s="69" t="s">
        <v>760</v>
      </c>
      <c r="H1759" s="65" t="s">
        <v>1625</v>
      </c>
      <c r="I1759" s="8">
        <f>(C12)</f>
        <v>95</v>
      </c>
      <c r="J1759" s="2" t="s">
        <v>760</v>
      </c>
      <c r="K1759" s="8">
        <f t="shared" si="66"/>
        <v>190</v>
      </c>
    </row>
    <row r="1760" spans="1:11" hidden="1" x14ac:dyDescent="0.25">
      <c r="A1760" s="112"/>
      <c r="F1760" s="70">
        <v>1</v>
      </c>
      <c r="G1760" s="69" t="s">
        <v>760</v>
      </c>
      <c r="H1760" s="65" t="s">
        <v>286</v>
      </c>
      <c r="I1760" s="8">
        <f>(C13)</f>
        <v>85</v>
      </c>
      <c r="J1760" s="2" t="s">
        <v>760</v>
      </c>
      <c r="K1760" s="8">
        <f t="shared" si="66"/>
        <v>85</v>
      </c>
    </row>
    <row r="1761" spans="1:11" hidden="1" x14ac:dyDescent="0.25">
      <c r="A1761" s="112"/>
      <c r="G1761" s="69" t="s">
        <v>388</v>
      </c>
      <c r="H1761" s="65" t="s">
        <v>1184</v>
      </c>
      <c r="I1761" s="1" t="s">
        <v>852</v>
      </c>
      <c r="J1761" s="2" t="s">
        <v>388</v>
      </c>
      <c r="K1761" s="8">
        <v>5</v>
      </c>
    </row>
    <row r="1762" spans="1:11" hidden="1" x14ac:dyDescent="0.25">
      <c r="A1762" s="112"/>
      <c r="H1762" s="65" t="s">
        <v>818</v>
      </c>
      <c r="I1762" s="1" t="s">
        <v>852</v>
      </c>
      <c r="J1762" s="4"/>
      <c r="K1762" s="1" t="s">
        <v>852</v>
      </c>
    </row>
    <row r="1763" spans="1:11" hidden="1" x14ac:dyDescent="0.25">
      <c r="A1763" s="112"/>
      <c r="G1763" s="69" t="s">
        <v>388</v>
      </c>
      <c r="H1763" s="65" t="s">
        <v>389</v>
      </c>
      <c r="I1763"/>
      <c r="J1763" s="2" t="s">
        <v>388</v>
      </c>
      <c r="K1763" s="8">
        <v>0</v>
      </c>
    </row>
    <row r="1764" spans="1:11" hidden="1" x14ac:dyDescent="0.25">
      <c r="A1764" s="112"/>
      <c r="I1764"/>
      <c r="J1764" s="4"/>
      <c r="K1764" s="5" t="s">
        <v>1373</v>
      </c>
    </row>
    <row r="1765" spans="1:11" hidden="1" x14ac:dyDescent="0.25">
      <c r="A1765" s="112"/>
      <c r="H1765" s="65" t="s">
        <v>1597</v>
      </c>
      <c r="I1765"/>
      <c r="J1765" s="4"/>
      <c r="K1765" s="8">
        <f>SUM(K1753:K1763)</f>
        <v>893.2</v>
      </c>
    </row>
    <row r="1766" spans="1:11" hidden="1" x14ac:dyDescent="0.25">
      <c r="A1766" s="112"/>
      <c r="I1766"/>
      <c r="J1766" s="4"/>
      <c r="K1766" s="5" t="s">
        <v>1373</v>
      </c>
    </row>
    <row r="1767" spans="1:11" hidden="1" x14ac:dyDescent="0.25">
      <c r="A1767" s="112"/>
      <c r="H1767" s="65" t="s">
        <v>1334</v>
      </c>
      <c r="I1767"/>
      <c r="J1767" s="4"/>
      <c r="K1767" s="8">
        <f>(K1765/30)</f>
        <v>29.77</v>
      </c>
    </row>
    <row r="1768" spans="1:11" hidden="1" x14ac:dyDescent="0.25">
      <c r="A1768" s="112"/>
      <c r="I1768"/>
      <c r="J1768" s="4"/>
      <c r="K1768" s="5" t="s">
        <v>1373</v>
      </c>
    </row>
    <row r="1769" spans="1:11" hidden="1" x14ac:dyDescent="0.25">
      <c r="A1769" s="112"/>
      <c r="G1769" s="69" t="s">
        <v>1631</v>
      </c>
      <c r="H1769" s="65" t="s">
        <v>831</v>
      </c>
      <c r="I1769"/>
      <c r="J1769" s="4"/>
      <c r="K1769" s="1" t="s">
        <v>23</v>
      </c>
    </row>
    <row r="1770" spans="1:11" hidden="1" x14ac:dyDescent="0.25">
      <c r="A1770" s="112"/>
      <c r="H1770" s="68" t="s">
        <v>1373</v>
      </c>
      <c r="I1770"/>
      <c r="J1770" s="4"/>
      <c r="K1770" s="5" t="s">
        <v>1747</v>
      </c>
    </row>
    <row r="1771" spans="1:11" hidden="1" x14ac:dyDescent="0.25">
      <c r="A1771" s="112"/>
      <c r="F1771" s="70">
        <v>30</v>
      </c>
      <c r="G1771" s="69" t="s">
        <v>1525</v>
      </c>
      <c r="H1771" s="65" t="s">
        <v>1445</v>
      </c>
      <c r="I1771" s="8">
        <f>(C639)</f>
        <v>3</v>
      </c>
      <c r="J1771" s="2" t="s">
        <v>1525</v>
      </c>
      <c r="K1771" s="8">
        <f>(F1771*I1771)</f>
        <v>90</v>
      </c>
    </row>
    <row r="1772" spans="1:11" hidden="1" x14ac:dyDescent="0.25">
      <c r="A1772" s="112"/>
      <c r="F1772" s="65" t="s">
        <v>852</v>
      </c>
      <c r="H1772" s="65" t="s">
        <v>1448</v>
      </c>
      <c r="I1772" s="1" t="s">
        <v>852</v>
      </c>
      <c r="J1772" s="4"/>
      <c r="K1772" s="1" t="s">
        <v>852</v>
      </c>
    </row>
    <row r="1773" spans="1:11" hidden="1" x14ac:dyDescent="0.25">
      <c r="A1773" s="112"/>
      <c r="F1773" s="70">
        <v>8</v>
      </c>
      <c r="G1773" s="69" t="s">
        <v>760</v>
      </c>
      <c r="H1773" s="65" t="s">
        <v>1822</v>
      </c>
      <c r="I1773" s="8">
        <f>(D641)</f>
        <v>2.7</v>
      </c>
      <c r="J1773" s="2" t="s">
        <v>760</v>
      </c>
      <c r="K1773" s="8">
        <f t="shared" ref="K1773:K1778" si="67">(F1773*I1773)</f>
        <v>21.6</v>
      </c>
    </row>
    <row r="1774" spans="1:11" hidden="1" x14ac:dyDescent="0.25">
      <c r="A1774" s="112"/>
      <c r="F1774" s="70">
        <v>8</v>
      </c>
      <c r="G1774" s="69" t="s">
        <v>760</v>
      </c>
      <c r="H1774" s="65" t="s">
        <v>400</v>
      </c>
      <c r="I1774" s="8">
        <f>(C647)</f>
        <v>6.4</v>
      </c>
      <c r="J1774" s="2" t="s">
        <v>760</v>
      </c>
      <c r="K1774" s="8">
        <f t="shared" si="67"/>
        <v>51.2</v>
      </c>
    </row>
    <row r="1775" spans="1:11" hidden="1" x14ac:dyDescent="0.25">
      <c r="A1775" s="112"/>
      <c r="F1775" s="70">
        <v>3</v>
      </c>
      <c r="G1775" s="69" t="s">
        <v>760</v>
      </c>
      <c r="H1775" s="65" t="s">
        <v>1592</v>
      </c>
      <c r="I1775" s="8">
        <f>(C41)</f>
        <v>110</v>
      </c>
      <c r="J1775" s="2" t="s">
        <v>760</v>
      </c>
      <c r="K1775" s="8">
        <f t="shared" si="67"/>
        <v>330</v>
      </c>
    </row>
    <row r="1776" spans="1:11" hidden="1" x14ac:dyDescent="0.25">
      <c r="A1776" s="112"/>
      <c r="F1776" s="70">
        <v>1</v>
      </c>
      <c r="G1776" s="69" t="s">
        <v>760</v>
      </c>
      <c r="H1776" s="65" t="s">
        <v>1183</v>
      </c>
      <c r="I1776" s="8">
        <f>(C10)</f>
        <v>150</v>
      </c>
      <c r="J1776" s="2" t="s">
        <v>760</v>
      </c>
      <c r="K1776" s="8">
        <f t="shared" si="67"/>
        <v>150</v>
      </c>
    </row>
    <row r="1777" spans="1:11" hidden="1" x14ac:dyDescent="0.25">
      <c r="A1777" s="112"/>
      <c r="F1777" s="70">
        <v>2</v>
      </c>
      <c r="G1777" s="69" t="s">
        <v>760</v>
      </c>
      <c r="H1777" s="65" t="s">
        <v>1625</v>
      </c>
      <c r="I1777" s="8">
        <f>(C12)</f>
        <v>95</v>
      </c>
      <c r="J1777" s="2" t="s">
        <v>760</v>
      </c>
      <c r="K1777" s="8">
        <f t="shared" si="67"/>
        <v>190</v>
      </c>
    </row>
    <row r="1778" spans="1:11" hidden="1" x14ac:dyDescent="0.25">
      <c r="A1778" s="112"/>
      <c r="F1778" s="70">
        <v>1</v>
      </c>
      <c r="G1778" s="69" t="s">
        <v>760</v>
      </c>
      <c r="H1778" s="65" t="s">
        <v>286</v>
      </c>
      <c r="I1778" s="8">
        <f>(C13)</f>
        <v>85</v>
      </c>
      <c r="J1778" s="2" t="s">
        <v>760</v>
      </c>
      <c r="K1778" s="8">
        <f t="shared" si="67"/>
        <v>85</v>
      </c>
    </row>
    <row r="1779" spans="1:11" hidden="1" x14ac:dyDescent="0.25">
      <c r="A1779" s="112"/>
      <c r="G1779" s="69" t="s">
        <v>388</v>
      </c>
      <c r="H1779" s="65" t="s">
        <v>1184</v>
      </c>
      <c r="I1779" s="1" t="s">
        <v>852</v>
      </c>
      <c r="J1779" s="2" t="s">
        <v>388</v>
      </c>
      <c r="K1779" s="8">
        <v>5</v>
      </c>
    </row>
    <row r="1780" spans="1:11" hidden="1" x14ac:dyDescent="0.25">
      <c r="A1780" s="112"/>
      <c r="H1780" s="65" t="s">
        <v>818</v>
      </c>
      <c r="I1780" s="1" t="s">
        <v>852</v>
      </c>
      <c r="J1780" s="4"/>
      <c r="K1780" s="1" t="s">
        <v>852</v>
      </c>
    </row>
    <row r="1781" spans="1:11" hidden="1" x14ac:dyDescent="0.25">
      <c r="A1781" s="112"/>
      <c r="G1781" s="69" t="s">
        <v>388</v>
      </c>
      <c r="H1781" s="65" t="s">
        <v>389</v>
      </c>
      <c r="I1781"/>
      <c r="J1781" s="2" t="s">
        <v>388</v>
      </c>
      <c r="K1781" s="8">
        <v>0</v>
      </c>
    </row>
    <row r="1782" spans="1:11" hidden="1" x14ac:dyDescent="0.25">
      <c r="A1782" s="112"/>
      <c r="I1782"/>
      <c r="J1782" s="4"/>
      <c r="K1782" s="5" t="s">
        <v>1373</v>
      </c>
    </row>
    <row r="1783" spans="1:11" hidden="1" x14ac:dyDescent="0.25">
      <c r="A1783" s="112"/>
      <c r="H1783" s="65" t="s">
        <v>1597</v>
      </c>
      <c r="I1783"/>
      <c r="J1783" s="4"/>
      <c r="K1783" s="8">
        <f>SUM(K1771:K1781)</f>
        <v>922.8</v>
      </c>
    </row>
    <row r="1784" spans="1:11" hidden="1" x14ac:dyDescent="0.25">
      <c r="A1784" s="112"/>
      <c r="I1784"/>
      <c r="J1784" s="4"/>
      <c r="K1784" s="5" t="s">
        <v>1373</v>
      </c>
    </row>
    <row r="1785" spans="1:11" hidden="1" x14ac:dyDescent="0.25">
      <c r="A1785" s="112"/>
      <c r="H1785" s="65" t="s">
        <v>1334</v>
      </c>
      <c r="I1785"/>
      <c r="J1785" s="4"/>
      <c r="K1785" s="8">
        <f>(K1783/30)</f>
        <v>30.76</v>
      </c>
    </row>
    <row r="1786" spans="1:11" hidden="1" x14ac:dyDescent="0.25">
      <c r="A1786" s="112"/>
      <c r="I1786"/>
      <c r="J1786" s="4"/>
      <c r="K1786" s="5" t="s">
        <v>1373</v>
      </c>
    </row>
    <row r="1787" spans="1:11" hidden="1" x14ac:dyDescent="0.25">
      <c r="A1787" s="112"/>
      <c r="I1787"/>
      <c r="J1787" s="4"/>
      <c r="K1787"/>
    </row>
    <row r="1788" spans="1:11" hidden="1" x14ac:dyDescent="0.25">
      <c r="A1788" s="112"/>
      <c r="F1788" s="119">
        <v>52</v>
      </c>
      <c r="G1788" s="69" t="s">
        <v>1910</v>
      </c>
      <c r="H1788" s="65" t="s">
        <v>93</v>
      </c>
      <c r="I1788"/>
      <c r="J1788" s="4"/>
      <c r="K1788"/>
    </row>
    <row r="1789" spans="1:11" hidden="1" x14ac:dyDescent="0.25">
      <c r="A1789" s="112"/>
      <c r="H1789" s="65" t="s">
        <v>1846</v>
      </c>
      <c r="I1789"/>
      <c r="J1789" s="4"/>
      <c r="K1789"/>
    </row>
    <row r="1790" spans="1:11" hidden="1" x14ac:dyDescent="0.25">
      <c r="A1790" s="112"/>
      <c r="H1790" s="65" t="s">
        <v>1847</v>
      </c>
      <c r="I1790"/>
      <c r="J1790" s="4"/>
      <c r="K1790"/>
    </row>
    <row r="1791" spans="1:11" hidden="1" x14ac:dyDescent="0.25">
      <c r="A1791" s="112"/>
      <c r="H1791" s="65" t="s">
        <v>1208</v>
      </c>
      <c r="I1791"/>
      <c r="J1791" s="4"/>
      <c r="K1791"/>
    </row>
    <row r="1792" spans="1:11" hidden="1" x14ac:dyDescent="0.25">
      <c r="A1792" s="112"/>
      <c r="H1792" s="65" t="s">
        <v>1209</v>
      </c>
      <c r="I1792"/>
      <c r="J1792" s="4"/>
      <c r="K1792"/>
    </row>
    <row r="1793" spans="1:11" hidden="1" x14ac:dyDescent="0.25">
      <c r="A1793" s="112"/>
      <c r="H1793" s="65" t="s">
        <v>1154</v>
      </c>
      <c r="I1793"/>
      <c r="J1793" s="4"/>
      <c r="K1793"/>
    </row>
    <row r="1794" spans="1:11" hidden="1" x14ac:dyDescent="0.25">
      <c r="A1794" s="112"/>
      <c r="H1794" s="65" t="s">
        <v>1155</v>
      </c>
      <c r="I1794"/>
      <c r="J1794" s="4"/>
      <c r="K1794"/>
    </row>
    <row r="1795" spans="1:11" hidden="1" x14ac:dyDescent="0.25">
      <c r="A1795" s="112"/>
      <c r="H1795" s="65" t="s">
        <v>623</v>
      </c>
      <c r="I1795"/>
      <c r="J1795" s="4"/>
      <c r="K1795"/>
    </row>
    <row r="1796" spans="1:11" hidden="1" x14ac:dyDescent="0.25">
      <c r="A1796" s="112"/>
      <c r="H1796" s="68" t="s">
        <v>1747</v>
      </c>
      <c r="I1796" s="5" t="s">
        <v>1747</v>
      </c>
      <c r="J1796" s="4"/>
      <c r="K1796"/>
    </row>
    <row r="1797" spans="1:11" hidden="1" x14ac:dyDescent="0.25">
      <c r="A1797" s="112"/>
      <c r="G1797" s="69" t="s">
        <v>1910</v>
      </c>
      <c r="H1797" s="65" t="s">
        <v>808</v>
      </c>
      <c r="I1797"/>
      <c r="J1797" s="4"/>
      <c r="K1797"/>
    </row>
    <row r="1798" spans="1:11" hidden="1" x14ac:dyDescent="0.25">
      <c r="A1798" s="112"/>
      <c r="H1798" s="65" t="s">
        <v>704</v>
      </c>
      <c r="I1798"/>
      <c r="J1798" s="4"/>
      <c r="K1798"/>
    </row>
    <row r="1799" spans="1:11" hidden="1" x14ac:dyDescent="0.25">
      <c r="A1799" s="112"/>
      <c r="G1799" s="69" t="s">
        <v>282</v>
      </c>
      <c r="H1799" s="65" t="s">
        <v>705</v>
      </c>
      <c r="I1799"/>
      <c r="J1799" s="4"/>
      <c r="K1799"/>
    </row>
    <row r="1800" spans="1:11" hidden="1" x14ac:dyDescent="0.25">
      <c r="A1800" s="112"/>
      <c r="H1800" s="68" t="s">
        <v>1373</v>
      </c>
      <c r="I1800"/>
      <c r="J1800" s="4"/>
      <c r="K1800"/>
    </row>
    <row r="1801" spans="1:11" hidden="1" x14ac:dyDescent="0.25">
      <c r="A1801" s="112"/>
      <c r="F1801" s="70">
        <v>1</v>
      </c>
      <c r="G1801" s="69" t="s">
        <v>718</v>
      </c>
      <c r="H1801" s="65" t="s">
        <v>537</v>
      </c>
      <c r="I1801" s="8">
        <f>C509</f>
        <v>32.9</v>
      </c>
      <c r="J1801" s="2" t="s">
        <v>718</v>
      </c>
      <c r="K1801" s="8">
        <f>(F1801*I1801)</f>
        <v>32.9</v>
      </c>
    </row>
    <row r="1802" spans="1:11" hidden="1" x14ac:dyDescent="0.25">
      <c r="A1802" s="112"/>
      <c r="F1802" s="70">
        <v>1</v>
      </c>
      <c r="G1802" s="69" t="s">
        <v>388</v>
      </c>
      <c r="H1802" s="65" t="s">
        <v>1554</v>
      </c>
      <c r="I1802" s="8">
        <f>I1801*0.7</f>
        <v>23.03</v>
      </c>
      <c r="J1802" s="2" t="s">
        <v>388</v>
      </c>
      <c r="K1802" s="8">
        <f>(F1802*I1802)</f>
        <v>23.03</v>
      </c>
    </row>
    <row r="1803" spans="1:11" hidden="1" x14ac:dyDescent="0.25">
      <c r="A1803" s="112"/>
      <c r="F1803" s="70">
        <v>1</v>
      </c>
      <c r="G1803" s="69" t="s">
        <v>718</v>
      </c>
      <c r="H1803" s="65" t="s">
        <v>138</v>
      </c>
      <c r="I1803" s="8">
        <f>K1749</f>
        <v>29.77</v>
      </c>
      <c r="J1803" s="2" t="s">
        <v>718</v>
      </c>
      <c r="K1803" s="8">
        <f>(F1803*I1803)</f>
        <v>29.77</v>
      </c>
    </row>
    <row r="1804" spans="1:11" hidden="1" x14ac:dyDescent="0.25">
      <c r="A1804" s="112"/>
      <c r="I1804" s="1" t="s">
        <v>852</v>
      </c>
      <c r="J1804" s="4"/>
      <c r="K1804" s="5" t="s">
        <v>1373</v>
      </c>
    </row>
    <row r="1805" spans="1:11" hidden="1" x14ac:dyDescent="0.25">
      <c r="A1805" s="112"/>
      <c r="H1805" s="65" t="s">
        <v>325</v>
      </c>
      <c r="I1805"/>
      <c r="J1805" s="4"/>
      <c r="K1805" s="8">
        <f>SUM(K1801:K1803)</f>
        <v>85.7</v>
      </c>
    </row>
    <row r="1806" spans="1:11" hidden="1" x14ac:dyDescent="0.25">
      <c r="A1806" s="112"/>
      <c r="H1806" s="65" t="s">
        <v>852</v>
      </c>
      <c r="I1806" s="1" t="s">
        <v>852</v>
      </c>
      <c r="J1806" s="4"/>
      <c r="K1806" s="5" t="s">
        <v>1747</v>
      </c>
    </row>
    <row r="1807" spans="1:11" hidden="1" x14ac:dyDescent="0.25">
      <c r="A1807" s="112"/>
      <c r="G1807" s="69" t="s">
        <v>444</v>
      </c>
      <c r="H1807" s="65" t="s">
        <v>647</v>
      </c>
      <c r="I1807"/>
      <c r="J1807" s="4"/>
      <c r="K1807"/>
    </row>
    <row r="1808" spans="1:11" hidden="1" x14ac:dyDescent="0.25">
      <c r="A1808" s="112"/>
      <c r="H1808" s="68" t="s">
        <v>1373</v>
      </c>
      <c r="I1808"/>
      <c r="J1808" s="4"/>
      <c r="K1808"/>
    </row>
    <row r="1809" spans="1:11" hidden="1" x14ac:dyDescent="0.25">
      <c r="A1809" s="112"/>
      <c r="F1809" s="70">
        <v>1</v>
      </c>
      <c r="G1809" s="69" t="s">
        <v>718</v>
      </c>
      <c r="H1809" s="65" t="s">
        <v>648</v>
      </c>
      <c r="I1809" s="8">
        <f>C510</f>
        <v>48.8</v>
      </c>
      <c r="J1809" s="2" t="s">
        <v>718</v>
      </c>
      <c r="K1809" s="8">
        <f>(F1809*I1809)</f>
        <v>48.8</v>
      </c>
    </row>
    <row r="1810" spans="1:11" hidden="1" x14ac:dyDescent="0.25">
      <c r="A1810" s="112"/>
      <c r="F1810" s="70">
        <v>1</v>
      </c>
      <c r="G1810" s="69" t="s">
        <v>388</v>
      </c>
      <c r="H1810" s="65" t="s">
        <v>784</v>
      </c>
      <c r="I1810" s="8">
        <f>I1809*0.4</f>
        <v>19.52</v>
      </c>
      <c r="J1810" s="2" t="s">
        <v>388</v>
      </c>
      <c r="K1810" s="8">
        <f>(F1810*I1810)</f>
        <v>19.52</v>
      </c>
    </row>
    <row r="1811" spans="1:11" hidden="1" x14ac:dyDescent="0.25">
      <c r="A1811" s="112"/>
      <c r="F1811" s="70">
        <v>1</v>
      </c>
      <c r="G1811" s="69" t="s">
        <v>718</v>
      </c>
      <c r="H1811" s="65" t="s">
        <v>138</v>
      </c>
      <c r="I1811" s="8">
        <f>K1767</f>
        <v>29.77</v>
      </c>
      <c r="J1811" s="2" t="s">
        <v>718</v>
      </c>
      <c r="K1811" s="8">
        <f>(F1811*I1811)</f>
        <v>29.77</v>
      </c>
    </row>
    <row r="1812" spans="1:11" hidden="1" x14ac:dyDescent="0.25">
      <c r="A1812" s="112"/>
      <c r="I1812" s="1" t="s">
        <v>852</v>
      </c>
      <c r="J1812" s="4"/>
      <c r="K1812" s="5" t="s">
        <v>1373</v>
      </c>
    </row>
    <row r="1813" spans="1:11" hidden="1" x14ac:dyDescent="0.25">
      <c r="A1813" s="112"/>
      <c r="H1813" s="65" t="s">
        <v>325</v>
      </c>
      <c r="I1813"/>
      <c r="J1813" s="4"/>
      <c r="K1813" s="8">
        <f>SUM(K1809:K1811)</f>
        <v>98.09</v>
      </c>
    </row>
    <row r="1814" spans="1:11" hidden="1" x14ac:dyDescent="0.25">
      <c r="A1814" s="112"/>
      <c r="I1814" s="1" t="s">
        <v>852</v>
      </c>
      <c r="J1814" s="4"/>
      <c r="K1814" s="5" t="s">
        <v>1747</v>
      </c>
    </row>
    <row r="1815" spans="1:11" hidden="1" x14ac:dyDescent="0.25">
      <c r="A1815" s="112"/>
      <c r="G1815" s="69" t="s">
        <v>1631</v>
      </c>
      <c r="H1815" s="65" t="s">
        <v>323</v>
      </c>
      <c r="I1815"/>
      <c r="J1815" s="4"/>
      <c r="K1815"/>
    </row>
    <row r="1816" spans="1:11" hidden="1" x14ac:dyDescent="0.25">
      <c r="A1816" s="112"/>
      <c r="H1816" s="68" t="s">
        <v>1373</v>
      </c>
      <c r="I1816"/>
      <c r="J1816" s="4"/>
      <c r="K1816"/>
    </row>
    <row r="1817" spans="1:11" hidden="1" x14ac:dyDescent="0.25">
      <c r="A1817" s="112"/>
      <c r="F1817" s="70">
        <v>1</v>
      </c>
      <c r="G1817" s="69" t="s">
        <v>718</v>
      </c>
      <c r="H1817" s="65" t="s">
        <v>1452</v>
      </c>
      <c r="I1817" s="8">
        <f>C511</f>
        <v>65.7</v>
      </c>
      <c r="J1817" s="2" t="s">
        <v>718</v>
      </c>
      <c r="K1817" s="8">
        <f>(F1817*I1817)</f>
        <v>65.7</v>
      </c>
    </row>
    <row r="1818" spans="1:11" hidden="1" x14ac:dyDescent="0.25">
      <c r="A1818" s="112"/>
      <c r="F1818" s="70">
        <v>1</v>
      </c>
      <c r="G1818" s="69" t="s">
        <v>388</v>
      </c>
      <c r="H1818" s="65" t="s">
        <v>1453</v>
      </c>
      <c r="I1818" s="8">
        <f>I1817*0.2</f>
        <v>13.14</v>
      </c>
      <c r="J1818" s="2" t="s">
        <v>388</v>
      </c>
      <c r="K1818" s="8">
        <f>(F1818*I1818)</f>
        <v>13.14</v>
      </c>
    </row>
    <row r="1819" spans="1:11" hidden="1" x14ac:dyDescent="0.25">
      <c r="A1819" s="112"/>
      <c r="F1819" s="70">
        <v>1</v>
      </c>
      <c r="G1819" s="69" t="s">
        <v>718</v>
      </c>
      <c r="H1819" s="65" t="s">
        <v>138</v>
      </c>
      <c r="I1819" s="8">
        <f>K1785</f>
        <v>30.76</v>
      </c>
      <c r="J1819" s="2" t="s">
        <v>718</v>
      </c>
      <c r="K1819" s="8">
        <f>(F1819*I1819)</f>
        <v>30.76</v>
      </c>
    </row>
    <row r="1820" spans="1:11" hidden="1" x14ac:dyDescent="0.25">
      <c r="A1820" s="112"/>
      <c r="I1820" s="1" t="s">
        <v>852</v>
      </c>
      <c r="J1820" s="4"/>
      <c r="K1820" s="5" t="s">
        <v>1373</v>
      </c>
    </row>
    <row r="1821" spans="1:11" hidden="1" x14ac:dyDescent="0.25">
      <c r="A1821" s="112"/>
      <c r="H1821" s="65" t="s">
        <v>325</v>
      </c>
      <c r="I1821"/>
      <c r="J1821" s="4"/>
      <c r="K1821" s="8">
        <f>SUM(K1817:K1819)</f>
        <v>109.6</v>
      </c>
    </row>
    <row r="1822" spans="1:11" hidden="1" x14ac:dyDescent="0.25">
      <c r="A1822" s="112"/>
      <c r="I1822" s="1" t="s">
        <v>852</v>
      </c>
      <c r="J1822" s="4"/>
      <c r="K1822" s="5" t="s">
        <v>1747</v>
      </c>
    </row>
    <row r="1823" spans="1:11" hidden="1" x14ac:dyDescent="0.25">
      <c r="A1823" s="112"/>
      <c r="I1823" s="1"/>
      <c r="J1823" s="4"/>
      <c r="K1823" s="5"/>
    </row>
    <row r="1824" spans="1:11" ht="31.5" hidden="1" x14ac:dyDescent="0.25">
      <c r="A1824" s="112"/>
      <c r="F1824" s="98">
        <v>52.1</v>
      </c>
      <c r="H1824" s="120" t="s">
        <v>1876</v>
      </c>
      <c r="I1824" s="1"/>
      <c r="J1824" s="4"/>
      <c r="K1824" s="5"/>
    </row>
    <row r="1825" spans="1:11" hidden="1" x14ac:dyDescent="0.25">
      <c r="A1825" s="112"/>
      <c r="I1825" s="1"/>
      <c r="J1825" s="4"/>
      <c r="K1825" s="5"/>
    </row>
    <row r="1826" spans="1:11" hidden="1" x14ac:dyDescent="0.25">
      <c r="A1826" s="112"/>
      <c r="F1826" s="80"/>
      <c r="G1826" s="69"/>
      <c r="H1826" s="65" t="s">
        <v>1739</v>
      </c>
      <c r="I1826" s="1"/>
      <c r="J1826" s="4"/>
      <c r="K1826" s="5"/>
    </row>
    <row r="1827" spans="1:11" hidden="1" x14ac:dyDescent="0.25">
      <c r="A1827" s="112"/>
      <c r="G1827" s="69"/>
      <c r="H1827" s="65" t="s">
        <v>1877</v>
      </c>
      <c r="I1827" s="1"/>
      <c r="J1827" s="4"/>
      <c r="K1827" s="5"/>
    </row>
    <row r="1828" spans="1:11" hidden="1" x14ac:dyDescent="0.25">
      <c r="A1828" s="112"/>
      <c r="H1828" s="68" t="s">
        <v>1373</v>
      </c>
      <c r="I1828" s="1"/>
      <c r="J1828" s="4"/>
      <c r="K1828" s="5"/>
    </row>
    <row r="1829" spans="1:11" hidden="1" x14ac:dyDescent="0.25">
      <c r="A1829" s="112"/>
      <c r="F1829" s="70">
        <v>30</v>
      </c>
      <c r="G1829" s="69" t="s">
        <v>1525</v>
      </c>
      <c r="H1829" s="65" t="s">
        <v>127</v>
      </c>
      <c r="I1829" s="6">
        <f>E639</f>
        <v>5</v>
      </c>
      <c r="J1829" s="2" t="s">
        <v>1525</v>
      </c>
      <c r="K1829" s="8">
        <f t="shared" ref="K1829:K1835" si="68">(F1829*I1829)</f>
        <v>150</v>
      </c>
    </row>
    <row r="1830" spans="1:11" hidden="1" x14ac:dyDescent="0.25">
      <c r="A1830" s="112"/>
      <c r="F1830" s="70">
        <v>8</v>
      </c>
      <c r="G1830" s="69" t="s">
        <v>760</v>
      </c>
      <c r="H1830" s="65" t="s">
        <v>1822</v>
      </c>
      <c r="I1830" s="6">
        <f>I1737</f>
        <v>2.2000000000000002</v>
      </c>
      <c r="J1830" s="2" t="s">
        <v>760</v>
      </c>
      <c r="K1830" s="8">
        <f t="shared" si="68"/>
        <v>17.600000000000001</v>
      </c>
    </row>
    <row r="1831" spans="1:11" hidden="1" x14ac:dyDescent="0.25">
      <c r="A1831" s="112"/>
      <c r="F1831" s="70">
        <v>8</v>
      </c>
      <c r="G1831" s="69" t="s">
        <v>760</v>
      </c>
      <c r="H1831" s="65" t="s">
        <v>400</v>
      </c>
      <c r="I1831" s="6">
        <f>I1738</f>
        <v>3.2</v>
      </c>
      <c r="J1831" s="2" t="s">
        <v>760</v>
      </c>
      <c r="K1831" s="8">
        <f t="shared" si="68"/>
        <v>25.6</v>
      </c>
    </row>
    <row r="1832" spans="1:11" hidden="1" x14ac:dyDescent="0.25">
      <c r="A1832" s="112"/>
      <c r="F1832" s="70">
        <v>3</v>
      </c>
      <c r="G1832" s="69" t="s">
        <v>760</v>
      </c>
      <c r="H1832" s="65" t="s">
        <v>1592</v>
      </c>
      <c r="I1832" s="6">
        <f>C41</f>
        <v>110</v>
      </c>
      <c r="J1832" s="2" t="s">
        <v>760</v>
      </c>
      <c r="K1832" s="8">
        <f t="shared" si="68"/>
        <v>330</v>
      </c>
    </row>
    <row r="1833" spans="1:11" hidden="1" x14ac:dyDescent="0.25">
      <c r="A1833" s="112"/>
      <c r="F1833" s="70">
        <v>1</v>
      </c>
      <c r="G1833" s="69" t="s">
        <v>760</v>
      </c>
      <c r="H1833" s="65" t="s">
        <v>1183</v>
      </c>
      <c r="I1833" s="6">
        <f>C10</f>
        <v>150</v>
      </c>
      <c r="J1833" s="2" t="s">
        <v>760</v>
      </c>
      <c r="K1833" s="8">
        <f t="shared" si="68"/>
        <v>150</v>
      </c>
    </row>
    <row r="1834" spans="1:11" hidden="1" x14ac:dyDescent="0.25">
      <c r="A1834" s="112"/>
      <c r="F1834" s="70">
        <v>2</v>
      </c>
      <c r="G1834" s="69" t="s">
        <v>760</v>
      </c>
      <c r="H1834" s="65" t="s">
        <v>1625</v>
      </c>
      <c r="I1834" s="6">
        <f>C12</f>
        <v>95</v>
      </c>
      <c r="J1834" s="2" t="s">
        <v>760</v>
      </c>
      <c r="K1834" s="8">
        <f t="shared" si="68"/>
        <v>190</v>
      </c>
    </row>
    <row r="1835" spans="1:11" hidden="1" x14ac:dyDescent="0.25">
      <c r="A1835" s="112"/>
      <c r="F1835" s="70">
        <v>1</v>
      </c>
      <c r="G1835" s="69" t="s">
        <v>760</v>
      </c>
      <c r="H1835" s="65" t="s">
        <v>286</v>
      </c>
      <c r="I1835" s="6">
        <f>C13</f>
        <v>85</v>
      </c>
      <c r="J1835" s="2" t="s">
        <v>760</v>
      </c>
      <c r="K1835" s="8">
        <f t="shared" si="68"/>
        <v>85</v>
      </c>
    </row>
    <row r="1836" spans="1:11" hidden="1" x14ac:dyDescent="0.25">
      <c r="A1836" s="112"/>
      <c r="I1836"/>
      <c r="J1836" s="4"/>
      <c r="K1836" s="5" t="s">
        <v>1373</v>
      </c>
    </row>
    <row r="1837" spans="1:11" hidden="1" x14ac:dyDescent="0.25">
      <c r="A1837" s="112"/>
      <c r="H1837" s="65" t="s">
        <v>1597</v>
      </c>
      <c r="I1837"/>
      <c r="J1837" s="4"/>
      <c r="K1837" s="8">
        <f>SUM(K1829:K1835)</f>
        <v>948.2</v>
      </c>
    </row>
    <row r="1838" spans="1:11" hidden="1" x14ac:dyDescent="0.25">
      <c r="A1838" s="112"/>
      <c r="I1838"/>
      <c r="J1838" s="4"/>
      <c r="K1838" s="5" t="s">
        <v>1373</v>
      </c>
    </row>
    <row r="1839" spans="1:11" hidden="1" x14ac:dyDescent="0.25">
      <c r="A1839" s="112"/>
      <c r="H1839" s="65" t="s">
        <v>1334</v>
      </c>
      <c r="I1839"/>
      <c r="J1839" s="4"/>
      <c r="K1839" s="8">
        <f>(K1837/30)</f>
        <v>31.61</v>
      </c>
    </row>
    <row r="1840" spans="1:11" hidden="1" x14ac:dyDescent="0.25">
      <c r="A1840" s="112"/>
      <c r="I1840"/>
      <c r="J1840" s="4"/>
      <c r="K1840" s="5" t="s">
        <v>1373</v>
      </c>
    </row>
    <row r="1841" spans="1:11" hidden="1" x14ac:dyDescent="0.25">
      <c r="A1841" s="112"/>
      <c r="I1841" s="1"/>
      <c r="J1841" s="4"/>
      <c r="K1841" s="5"/>
    </row>
    <row r="1842" spans="1:11" hidden="1" x14ac:dyDescent="0.25">
      <c r="A1842" s="112"/>
      <c r="H1842" s="66" t="s">
        <v>297</v>
      </c>
      <c r="I1842" s="1"/>
      <c r="J1842" s="4"/>
      <c r="K1842" s="5"/>
    </row>
    <row r="1843" spans="1:11" hidden="1" x14ac:dyDescent="0.25">
      <c r="A1843" s="112"/>
      <c r="H1843" s="68" t="s">
        <v>1373</v>
      </c>
      <c r="I1843" s="1"/>
      <c r="J1843" s="4"/>
      <c r="K1843" s="5"/>
    </row>
    <row r="1844" spans="1:11" hidden="1" x14ac:dyDescent="0.25">
      <c r="A1844" s="112"/>
      <c r="F1844" s="70">
        <v>1</v>
      </c>
      <c r="G1844" s="69" t="s">
        <v>718</v>
      </c>
      <c r="H1844" s="65" t="s">
        <v>298</v>
      </c>
      <c r="I1844" s="6">
        <f>E509</f>
        <v>70</v>
      </c>
      <c r="J1844" s="2" t="s">
        <v>718</v>
      </c>
      <c r="K1844" s="8">
        <f>(F1844*I1844)</f>
        <v>70</v>
      </c>
    </row>
    <row r="1845" spans="1:11" hidden="1" x14ac:dyDescent="0.25">
      <c r="A1845" s="112"/>
      <c r="F1845" s="70">
        <v>1</v>
      </c>
      <c r="G1845" s="69" t="s">
        <v>388</v>
      </c>
      <c r="H1845" s="65" t="s">
        <v>299</v>
      </c>
      <c r="I1845" s="6">
        <f>I1844*0.2</f>
        <v>14</v>
      </c>
      <c r="J1845" s="2" t="s">
        <v>388</v>
      </c>
      <c r="K1845" s="8">
        <f>(F1845*I1845)</f>
        <v>14</v>
      </c>
    </row>
    <row r="1846" spans="1:11" hidden="1" x14ac:dyDescent="0.25">
      <c r="A1846" s="112"/>
      <c r="F1846" s="70">
        <v>1</v>
      </c>
      <c r="G1846" s="69" t="s">
        <v>718</v>
      </c>
      <c r="H1846" s="65" t="s">
        <v>138</v>
      </c>
      <c r="I1846" s="6">
        <f>K1839</f>
        <v>31.61</v>
      </c>
      <c r="J1846" s="2" t="s">
        <v>718</v>
      </c>
      <c r="K1846" s="8">
        <f>(F1846*I1846)</f>
        <v>31.61</v>
      </c>
    </row>
    <row r="1847" spans="1:11" ht="31.5" hidden="1" x14ac:dyDescent="0.25">
      <c r="A1847" s="112"/>
      <c r="F1847" s="70"/>
      <c r="G1847" s="69"/>
      <c r="H1847" s="94" t="s">
        <v>941</v>
      </c>
      <c r="I1847" s="6"/>
      <c r="J1847" s="2" t="s">
        <v>388</v>
      </c>
      <c r="K1847" s="8">
        <v>1.25</v>
      </c>
    </row>
    <row r="1848" spans="1:11" hidden="1" x14ac:dyDescent="0.25">
      <c r="A1848" s="112"/>
      <c r="I1848" s="1"/>
      <c r="J1848" s="4"/>
      <c r="K1848" s="5" t="s">
        <v>1373</v>
      </c>
    </row>
    <row r="1849" spans="1:11" hidden="1" x14ac:dyDescent="0.25">
      <c r="A1849" s="112"/>
      <c r="H1849" s="65" t="s">
        <v>325</v>
      </c>
      <c r="I1849" s="1"/>
      <c r="J1849" s="4"/>
      <c r="K1849" s="8">
        <f>SUM(K1844:K1847)</f>
        <v>116.86</v>
      </c>
    </row>
    <row r="1850" spans="1:11" hidden="1" x14ac:dyDescent="0.25">
      <c r="A1850" s="112"/>
      <c r="I1850" s="1"/>
      <c r="J1850" s="4"/>
      <c r="K1850" s="5" t="s">
        <v>1747</v>
      </c>
    </row>
    <row r="1851" spans="1:11" hidden="1" x14ac:dyDescent="0.25">
      <c r="A1851" s="112"/>
      <c r="I1851" s="1"/>
      <c r="J1851" s="4"/>
      <c r="K1851" s="5"/>
    </row>
    <row r="1852" spans="1:11" hidden="1" x14ac:dyDescent="0.25">
      <c r="A1852" s="112"/>
      <c r="I1852" s="1"/>
      <c r="J1852" s="4"/>
      <c r="K1852" s="5"/>
    </row>
    <row r="1853" spans="1:11" hidden="1" x14ac:dyDescent="0.25">
      <c r="A1853" s="112"/>
      <c r="F1853" s="90">
        <v>53.1</v>
      </c>
      <c r="G1853" s="69" t="s">
        <v>1910</v>
      </c>
      <c r="H1853" s="65" t="s">
        <v>1886</v>
      </c>
      <c r="I1853"/>
      <c r="J1853" s="4"/>
      <c r="K1853"/>
    </row>
    <row r="1854" spans="1:11" hidden="1" x14ac:dyDescent="0.25">
      <c r="A1854" s="112"/>
      <c r="H1854" s="92" t="s">
        <v>1245</v>
      </c>
      <c r="I1854"/>
      <c r="J1854" s="4"/>
      <c r="K1854"/>
    </row>
    <row r="1855" spans="1:11" hidden="1" x14ac:dyDescent="0.25">
      <c r="A1855" s="112"/>
      <c r="H1855" s="65" t="s">
        <v>998</v>
      </c>
      <c r="I1855"/>
      <c r="J1855" s="4"/>
      <c r="K1855"/>
    </row>
    <row r="1856" spans="1:11" hidden="1" x14ac:dyDescent="0.25">
      <c r="A1856" s="112"/>
      <c r="H1856" s="65" t="s">
        <v>999</v>
      </c>
      <c r="I1856"/>
      <c r="J1856" s="4"/>
      <c r="K1856"/>
    </row>
    <row r="1857" spans="1:11" hidden="1" x14ac:dyDescent="0.25">
      <c r="A1857" s="112"/>
      <c r="H1857" s="68" t="s">
        <v>1373</v>
      </c>
      <c r="I1857"/>
      <c r="J1857" s="4"/>
      <c r="K1857"/>
    </row>
    <row r="1858" spans="1:11" ht="57" hidden="1" customHeight="1" x14ac:dyDescent="0.25">
      <c r="A1858" s="112"/>
      <c r="F1858" s="121">
        <v>1</v>
      </c>
      <c r="G1858" s="121" t="s">
        <v>760</v>
      </c>
      <c r="H1858" s="94" t="s">
        <v>2296</v>
      </c>
      <c r="I1858" s="17">
        <f>(C595)</f>
        <v>1050</v>
      </c>
      <c r="J1858" s="17" t="s">
        <v>760</v>
      </c>
      <c r="K1858" s="17">
        <f>(F1858*I1858)</f>
        <v>1050</v>
      </c>
    </row>
    <row r="1859" spans="1:11" hidden="1" x14ac:dyDescent="0.25">
      <c r="A1859" s="112"/>
      <c r="F1859" s="70"/>
      <c r="G1859" s="69"/>
      <c r="H1859" s="65"/>
      <c r="I1859" s="8"/>
      <c r="J1859" s="2"/>
      <c r="K1859" s="8"/>
    </row>
    <row r="1860" spans="1:11" hidden="1" x14ac:dyDescent="0.25">
      <c r="A1860" s="112"/>
      <c r="F1860" s="70"/>
      <c r="G1860" s="69"/>
      <c r="H1860" s="65"/>
      <c r="I1860" s="8"/>
      <c r="J1860" s="2"/>
      <c r="K1860" s="8"/>
    </row>
    <row r="1861" spans="1:11" hidden="1" x14ac:dyDescent="0.25">
      <c r="A1861" s="112"/>
      <c r="F1861" s="70"/>
      <c r="G1861" s="69"/>
      <c r="H1861" s="65"/>
      <c r="I1861" s="8"/>
      <c r="J1861" s="2"/>
      <c r="K1861" s="8"/>
    </row>
    <row r="1862" spans="1:11" hidden="1" x14ac:dyDescent="0.25">
      <c r="A1862" s="112"/>
      <c r="F1862" s="70"/>
      <c r="G1862" s="69"/>
      <c r="H1862" s="65"/>
      <c r="I1862" s="8"/>
      <c r="J1862" s="2"/>
      <c r="K1862" s="8"/>
    </row>
    <row r="1863" spans="1:11" hidden="1" x14ac:dyDescent="0.25">
      <c r="A1863" s="112"/>
      <c r="F1863" s="70"/>
      <c r="G1863" s="69"/>
      <c r="H1863" s="65"/>
      <c r="I1863" s="8"/>
      <c r="J1863" s="2"/>
      <c r="K1863" s="8"/>
    </row>
    <row r="1864" spans="1:11" hidden="1" x14ac:dyDescent="0.25">
      <c r="A1864" s="112"/>
      <c r="F1864" s="70"/>
      <c r="G1864" s="69"/>
      <c r="H1864" s="65"/>
      <c r="I1864" s="8"/>
      <c r="J1864" s="2"/>
      <c r="K1864" s="8"/>
    </row>
    <row r="1865" spans="1:11" hidden="1" x14ac:dyDescent="0.25">
      <c r="A1865" s="112"/>
      <c r="F1865" s="70">
        <v>0.5</v>
      </c>
      <c r="G1865" s="69" t="s">
        <v>760</v>
      </c>
      <c r="H1865" s="65" t="s">
        <v>1789</v>
      </c>
      <c r="I1865" s="8">
        <f>(C15)</f>
        <v>130</v>
      </c>
      <c r="J1865" s="2" t="s">
        <v>760</v>
      </c>
      <c r="K1865" s="8">
        <f>(F1865*I1865)</f>
        <v>65</v>
      </c>
    </row>
    <row r="1866" spans="1:11" hidden="1" x14ac:dyDescent="0.25">
      <c r="A1866" s="112"/>
      <c r="F1866" s="70">
        <v>1</v>
      </c>
      <c r="G1866" s="69" t="s">
        <v>760</v>
      </c>
      <c r="H1866" s="65" t="s">
        <v>1625</v>
      </c>
      <c r="I1866" s="8">
        <f>(C12)</f>
        <v>95</v>
      </c>
      <c r="J1866" s="2" t="s">
        <v>760</v>
      </c>
      <c r="K1866" s="8">
        <f>(F1866*I1866)</f>
        <v>95</v>
      </c>
    </row>
    <row r="1867" spans="1:11" hidden="1" x14ac:dyDescent="0.25">
      <c r="A1867" s="112"/>
      <c r="F1867" s="70">
        <v>0.5</v>
      </c>
      <c r="G1867" s="69" t="s">
        <v>760</v>
      </c>
      <c r="H1867" s="65" t="s">
        <v>1711</v>
      </c>
      <c r="I1867" s="8">
        <f>(C10)</f>
        <v>150</v>
      </c>
      <c r="J1867" s="2" t="s">
        <v>760</v>
      </c>
      <c r="K1867" s="8">
        <f>(F1867*I1867)</f>
        <v>75</v>
      </c>
    </row>
    <row r="1868" spans="1:11" hidden="1" x14ac:dyDescent="0.25">
      <c r="A1868" s="112"/>
      <c r="G1868" s="69" t="s">
        <v>388</v>
      </c>
      <c r="H1868" s="65" t="s">
        <v>1000</v>
      </c>
      <c r="I1868"/>
      <c r="J1868" s="2" t="s">
        <v>388</v>
      </c>
      <c r="K1868" s="8">
        <v>0.5</v>
      </c>
    </row>
    <row r="1869" spans="1:11" hidden="1" x14ac:dyDescent="0.25">
      <c r="A1869" s="112"/>
      <c r="I1869"/>
      <c r="J1869" s="4"/>
      <c r="K1869" s="5" t="s">
        <v>1373</v>
      </c>
    </row>
    <row r="1870" spans="1:11" hidden="1" x14ac:dyDescent="0.25">
      <c r="A1870" s="112"/>
      <c r="H1870" s="65" t="s">
        <v>1507</v>
      </c>
      <c r="I1870"/>
      <c r="J1870" s="4"/>
      <c r="K1870" s="8">
        <f>SUM(K1858:K1868)</f>
        <v>1285.5</v>
      </c>
    </row>
    <row r="1871" spans="1:11" hidden="1" x14ac:dyDescent="0.25">
      <c r="A1871" s="112"/>
      <c r="I1871"/>
      <c r="J1871" s="4"/>
      <c r="K1871" s="5" t="s">
        <v>1373</v>
      </c>
    </row>
    <row r="1872" spans="1:11" hidden="1" x14ac:dyDescent="0.25">
      <c r="A1872" s="112"/>
      <c r="F1872" s="80" t="s">
        <v>1204</v>
      </c>
      <c r="H1872" s="65" t="s">
        <v>1205</v>
      </c>
      <c r="I1872"/>
      <c r="J1872" s="4"/>
      <c r="K1872" s="1" t="s">
        <v>2297</v>
      </c>
    </row>
    <row r="1873" spans="1:11" hidden="1" x14ac:dyDescent="0.25">
      <c r="A1873" s="112"/>
      <c r="I1873"/>
      <c r="J1873" s="4"/>
      <c r="K1873"/>
    </row>
    <row r="1874" spans="1:11" hidden="1" x14ac:dyDescent="0.25">
      <c r="A1874" s="112"/>
      <c r="F1874" s="80" t="s">
        <v>1206</v>
      </c>
      <c r="H1874" s="65" t="s">
        <v>2298</v>
      </c>
      <c r="I1874"/>
      <c r="J1874" s="4"/>
      <c r="K1874" s="1" t="s">
        <v>2299</v>
      </c>
    </row>
    <row r="1875" spans="1:11" hidden="1" x14ac:dyDescent="0.25">
      <c r="A1875" s="112"/>
      <c r="F1875" s="80"/>
      <c r="H1875" s="65"/>
      <c r="I1875"/>
      <c r="J1875" s="4"/>
      <c r="K1875" s="1"/>
    </row>
    <row r="1876" spans="1:11" hidden="1" x14ac:dyDescent="0.25">
      <c r="A1876" s="112"/>
      <c r="F1876" s="86">
        <v>54</v>
      </c>
      <c r="G1876" s="69" t="s">
        <v>1910</v>
      </c>
      <c r="H1876" s="65" t="s">
        <v>995</v>
      </c>
      <c r="I1876"/>
      <c r="J1876" s="2" t="s">
        <v>1200</v>
      </c>
      <c r="K1876" s="8">
        <v>140</v>
      </c>
    </row>
    <row r="1877" spans="1:11" hidden="1" x14ac:dyDescent="0.25">
      <c r="A1877" s="112"/>
      <c r="I1877"/>
      <c r="J1877" s="4"/>
      <c r="K1877" s="5" t="s">
        <v>1747</v>
      </c>
    </row>
    <row r="1878" spans="1:11" hidden="1" x14ac:dyDescent="0.25">
      <c r="A1878" s="112"/>
      <c r="I1878"/>
      <c r="J1878" s="4"/>
      <c r="K1878"/>
    </row>
    <row r="1879" spans="1:11" hidden="1" x14ac:dyDescent="0.25">
      <c r="A1879" s="112"/>
      <c r="F1879" s="90">
        <v>54.1</v>
      </c>
      <c r="G1879" s="69" t="s">
        <v>1910</v>
      </c>
      <c r="H1879" s="65" t="s">
        <v>1117</v>
      </c>
      <c r="I1879"/>
      <c r="J1879" s="2" t="s">
        <v>1200</v>
      </c>
      <c r="K1879" s="8">
        <v>240</v>
      </c>
    </row>
    <row r="1880" spans="1:11" hidden="1" x14ac:dyDescent="0.25">
      <c r="A1880" s="112"/>
      <c r="I1880"/>
      <c r="J1880" s="4"/>
      <c r="K1880" s="5" t="s">
        <v>1747</v>
      </c>
    </row>
    <row r="1881" spans="1:11" hidden="1" x14ac:dyDescent="0.25">
      <c r="A1881" s="112"/>
      <c r="I1881"/>
      <c r="J1881" s="4"/>
      <c r="K1881"/>
    </row>
    <row r="1882" spans="1:11" hidden="1" x14ac:dyDescent="0.25">
      <c r="A1882" s="112"/>
      <c r="F1882" s="90">
        <v>54.2</v>
      </c>
      <c r="G1882" s="69" t="s">
        <v>1910</v>
      </c>
      <c r="H1882" s="65" t="s">
        <v>823</v>
      </c>
      <c r="I1882"/>
      <c r="J1882" s="2" t="s">
        <v>1200</v>
      </c>
      <c r="K1882" s="8">
        <v>270</v>
      </c>
    </row>
    <row r="1883" spans="1:11" hidden="1" x14ac:dyDescent="0.25">
      <c r="A1883" s="112"/>
      <c r="I1883"/>
      <c r="J1883" s="4"/>
      <c r="K1883" s="5" t="s">
        <v>1747</v>
      </c>
    </row>
    <row r="1884" spans="1:11" hidden="1" x14ac:dyDescent="0.25">
      <c r="A1884" s="112"/>
      <c r="I1884"/>
      <c r="J1884" s="4"/>
      <c r="K1884"/>
    </row>
    <row r="1885" spans="1:11" hidden="1" x14ac:dyDescent="0.25">
      <c r="A1885" s="112"/>
      <c r="F1885" s="80" t="s">
        <v>996</v>
      </c>
      <c r="G1885" s="69" t="s">
        <v>1910</v>
      </c>
      <c r="H1885" s="65" t="s">
        <v>77</v>
      </c>
      <c r="I1885"/>
      <c r="J1885" s="4"/>
      <c r="K1885"/>
    </row>
    <row r="1886" spans="1:11" hidden="1" x14ac:dyDescent="0.25">
      <c r="A1886" s="112"/>
      <c r="H1886" s="65" t="s">
        <v>963</v>
      </c>
      <c r="I1886"/>
      <c r="J1886" s="4"/>
      <c r="K1886"/>
    </row>
    <row r="1887" spans="1:11" hidden="1" x14ac:dyDescent="0.25">
      <c r="A1887" s="112"/>
      <c r="H1887" s="65" t="s">
        <v>964</v>
      </c>
      <c r="I1887"/>
      <c r="J1887" s="4"/>
      <c r="K1887"/>
    </row>
    <row r="1888" spans="1:11" hidden="1" x14ac:dyDescent="0.25">
      <c r="A1888" s="112"/>
      <c r="H1888" s="65" t="s">
        <v>965</v>
      </c>
      <c r="I1888"/>
      <c r="J1888" s="4"/>
      <c r="K1888"/>
    </row>
    <row r="1889" spans="1:22" hidden="1" x14ac:dyDescent="0.25">
      <c r="A1889" s="112"/>
      <c r="H1889" s="68" t="s">
        <v>1373</v>
      </c>
      <c r="I1889"/>
      <c r="J1889" s="4"/>
      <c r="K1889"/>
    </row>
    <row r="1890" spans="1:22" hidden="1" x14ac:dyDescent="0.25">
      <c r="A1890" s="112"/>
      <c r="F1890" s="70">
        <v>1</v>
      </c>
      <c r="G1890" s="69" t="s">
        <v>760</v>
      </c>
      <c r="H1890" s="65" t="s">
        <v>625</v>
      </c>
      <c r="I1890" s="8">
        <f>(C200)</f>
        <v>750</v>
      </c>
      <c r="J1890" s="2" t="s">
        <v>760</v>
      </c>
      <c r="K1890" s="8">
        <f t="shared" ref="K1890:K1896" si="69">(F1890*I1890)</f>
        <v>750</v>
      </c>
    </row>
    <row r="1891" spans="1:22" hidden="1" x14ac:dyDescent="0.25">
      <c r="A1891" s="112"/>
      <c r="F1891" s="70">
        <v>0.65</v>
      </c>
      <c r="G1891" s="69" t="s">
        <v>761</v>
      </c>
      <c r="H1891" s="65" t="s">
        <v>219</v>
      </c>
      <c r="I1891" s="8">
        <f>(C61*2)</f>
        <v>50</v>
      </c>
      <c r="J1891" s="2" t="s">
        <v>761</v>
      </c>
      <c r="K1891" s="8">
        <f t="shared" si="69"/>
        <v>32.5</v>
      </c>
    </row>
    <row r="1892" spans="1:22" hidden="1" x14ac:dyDescent="0.25">
      <c r="A1892" s="112"/>
      <c r="F1892" s="70">
        <v>0.56999999999999995</v>
      </c>
      <c r="G1892" s="69" t="s">
        <v>761</v>
      </c>
      <c r="H1892" s="65" t="s">
        <v>220</v>
      </c>
      <c r="I1892" s="8">
        <f>(C26)</f>
        <v>8.8000000000000007</v>
      </c>
      <c r="J1892" s="2" t="s">
        <v>761</v>
      </c>
      <c r="K1892" s="8">
        <f t="shared" si="69"/>
        <v>5.0199999999999996</v>
      </c>
    </row>
    <row r="1893" spans="1:22" hidden="1" x14ac:dyDescent="0.25">
      <c r="A1893" s="112"/>
      <c r="F1893" s="89">
        <v>8.1000000000000003E-2</v>
      </c>
      <c r="G1893" s="69" t="s">
        <v>761</v>
      </c>
      <c r="H1893" s="65" t="s">
        <v>221</v>
      </c>
      <c r="I1893" s="8" t="e">
        <f>(R60)</f>
        <v>#REF!</v>
      </c>
      <c r="J1893" s="2" t="s">
        <v>761</v>
      </c>
      <c r="K1893" s="8" t="e">
        <f t="shared" si="69"/>
        <v>#REF!</v>
      </c>
    </row>
    <row r="1894" spans="1:22" hidden="1" x14ac:dyDescent="0.25">
      <c r="A1894" s="112"/>
      <c r="F1894" s="70">
        <v>1</v>
      </c>
      <c r="G1894" s="69" t="s">
        <v>760</v>
      </c>
      <c r="H1894" s="65" t="s">
        <v>1789</v>
      </c>
      <c r="I1894" s="8">
        <f>(C15)</f>
        <v>130</v>
      </c>
      <c r="J1894" s="2" t="s">
        <v>760</v>
      </c>
      <c r="K1894" s="8">
        <f t="shared" si="69"/>
        <v>130</v>
      </c>
    </row>
    <row r="1895" spans="1:22" hidden="1" x14ac:dyDescent="0.25">
      <c r="A1895" s="112"/>
      <c r="F1895" s="70">
        <v>0.5</v>
      </c>
      <c r="G1895" s="69" t="s">
        <v>760</v>
      </c>
      <c r="H1895" s="65" t="s">
        <v>1486</v>
      </c>
      <c r="I1895" s="8">
        <f>(C11)</f>
        <v>135</v>
      </c>
      <c r="J1895" s="2" t="s">
        <v>760</v>
      </c>
      <c r="K1895" s="8">
        <f t="shared" si="69"/>
        <v>67.5</v>
      </c>
    </row>
    <row r="1896" spans="1:22" hidden="1" x14ac:dyDescent="0.25">
      <c r="A1896" s="112"/>
      <c r="F1896" s="70">
        <v>0.5</v>
      </c>
      <c r="G1896" s="69" t="s">
        <v>760</v>
      </c>
      <c r="H1896" s="65" t="s">
        <v>1625</v>
      </c>
      <c r="I1896" s="8">
        <f>(C12)</f>
        <v>95</v>
      </c>
      <c r="J1896" s="2" t="s">
        <v>760</v>
      </c>
      <c r="K1896" s="8">
        <f t="shared" si="69"/>
        <v>47.5</v>
      </c>
    </row>
    <row r="1897" spans="1:22" hidden="1" x14ac:dyDescent="0.25">
      <c r="A1897" s="112"/>
      <c r="G1897" s="69" t="s">
        <v>388</v>
      </c>
      <c r="H1897" s="65" t="s">
        <v>389</v>
      </c>
      <c r="I1897" s="1" t="s">
        <v>852</v>
      </c>
      <c r="J1897" s="2" t="s">
        <v>388</v>
      </c>
      <c r="K1897" s="8">
        <v>0</v>
      </c>
    </row>
    <row r="1898" spans="1:22" hidden="1" x14ac:dyDescent="0.25">
      <c r="A1898" s="112"/>
      <c r="I1898"/>
      <c r="J1898" s="4"/>
      <c r="K1898" s="5" t="s">
        <v>1373</v>
      </c>
    </row>
    <row r="1899" spans="1:22" hidden="1" x14ac:dyDescent="0.25">
      <c r="A1899" s="112"/>
      <c r="H1899" s="65" t="s">
        <v>1507</v>
      </c>
      <c r="I1899"/>
      <c r="J1899" s="4"/>
      <c r="K1899" s="8" t="e">
        <f>SUM(K1890:K1897)</f>
        <v>#REF!</v>
      </c>
    </row>
    <row r="1900" spans="1:22" hidden="1" x14ac:dyDescent="0.25">
      <c r="A1900" s="112"/>
      <c r="I1900"/>
      <c r="J1900" s="4"/>
      <c r="K1900" s="5" t="s">
        <v>1747</v>
      </c>
    </row>
    <row r="1901" spans="1:22" hidden="1" x14ac:dyDescent="0.25">
      <c r="A1901" s="112"/>
      <c r="G1901" s="69" t="s">
        <v>852</v>
      </c>
      <c r="H1901" s="65" t="s">
        <v>852</v>
      </c>
      <c r="I1901"/>
      <c r="J1901" s="4"/>
      <c r="K1901" s="1" t="s">
        <v>852</v>
      </c>
    </row>
    <row r="1902" spans="1:22" hidden="1" x14ac:dyDescent="0.25">
      <c r="A1902" s="112"/>
      <c r="I1902"/>
      <c r="J1902" s="2" t="s">
        <v>852</v>
      </c>
      <c r="K1902" s="1" t="s">
        <v>852</v>
      </c>
    </row>
    <row r="1903" spans="1:22" hidden="1" x14ac:dyDescent="0.25">
      <c r="A1903" s="112"/>
      <c r="F1903" s="80" t="s">
        <v>222</v>
      </c>
      <c r="G1903" s="69" t="s">
        <v>1910</v>
      </c>
      <c r="H1903" s="65" t="s">
        <v>77</v>
      </c>
      <c r="I1903"/>
      <c r="J1903" s="4"/>
      <c r="K1903"/>
    </row>
    <row r="1904" spans="1:22" hidden="1" x14ac:dyDescent="0.25">
      <c r="A1904" s="112"/>
      <c r="H1904" s="65" t="s">
        <v>963</v>
      </c>
      <c r="I1904"/>
      <c r="J1904" s="4"/>
      <c r="K1904"/>
      <c r="V1904" s="65" t="s">
        <v>1248</v>
      </c>
    </row>
    <row r="1905" spans="1:11" hidden="1" x14ac:dyDescent="0.25">
      <c r="A1905" s="112"/>
      <c r="H1905" s="65" t="s">
        <v>964</v>
      </c>
      <c r="I1905"/>
      <c r="J1905" s="4"/>
      <c r="K1905"/>
    </row>
    <row r="1906" spans="1:11" hidden="1" x14ac:dyDescent="0.25">
      <c r="A1906" s="112"/>
      <c r="H1906" s="65" t="s">
        <v>223</v>
      </c>
      <c r="I1906"/>
      <c r="J1906" s="4"/>
      <c r="K1906"/>
    </row>
    <row r="1907" spans="1:11" hidden="1" x14ac:dyDescent="0.25">
      <c r="A1907" s="112"/>
      <c r="H1907" s="68" t="s">
        <v>1373</v>
      </c>
      <c r="I1907"/>
      <c r="J1907" s="4"/>
      <c r="K1907"/>
    </row>
    <row r="1908" spans="1:11" hidden="1" x14ac:dyDescent="0.25">
      <c r="A1908" s="112"/>
      <c r="F1908" s="70">
        <v>1</v>
      </c>
      <c r="G1908" s="69" t="s">
        <v>760</v>
      </c>
      <c r="H1908" s="65" t="s">
        <v>625</v>
      </c>
      <c r="I1908" s="8">
        <f>(C200)</f>
        <v>750</v>
      </c>
      <c r="J1908" s="2" t="s">
        <v>760</v>
      </c>
      <c r="K1908" s="8">
        <f>(F1908*I1908)</f>
        <v>750</v>
      </c>
    </row>
    <row r="1909" spans="1:11" hidden="1" x14ac:dyDescent="0.25">
      <c r="A1909" s="112"/>
      <c r="F1909" s="89">
        <v>0.40500000000000003</v>
      </c>
      <c r="G1909" s="69" t="s">
        <v>761</v>
      </c>
      <c r="H1909" s="65" t="s">
        <v>2272</v>
      </c>
      <c r="I1909" s="8" t="e">
        <f>(K1262)</f>
        <v>#REF!</v>
      </c>
      <c r="J1909" s="2" t="s">
        <v>761</v>
      </c>
      <c r="K1909" s="8" t="e">
        <f>(F1909*I1909)</f>
        <v>#REF!</v>
      </c>
    </row>
    <row r="1910" spans="1:11" hidden="1" x14ac:dyDescent="0.25">
      <c r="A1910" s="112"/>
      <c r="H1910" s="65" t="s">
        <v>959</v>
      </c>
      <c r="I1910" s="1" t="s">
        <v>852</v>
      </c>
      <c r="J1910" s="4"/>
      <c r="K1910" s="1" t="s">
        <v>852</v>
      </c>
    </row>
    <row r="1911" spans="1:11" hidden="1" x14ac:dyDescent="0.25">
      <c r="A1911" s="112"/>
      <c r="F1911" s="70">
        <v>1.89</v>
      </c>
      <c r="G1911" s="69" t="s">
        <v>528</v>
      </c>
      <c r="H1911" s="65" t="s">
        <v>233</v>
      </c>
      <c r="I1911" s="8" t="e">
        <f>(K1373)</f>
        <v>#REF!</v>
      </c>
      <c r="J1911" s="2" t="s">
        <v>528</v>
      </c>
      <c r="K1911" s="8" t="e">
        <f>(F1911*I1911)</f>
        <v>#REF!</v>
      </c>
    </row>
    <row r="1912" spans="1:11" hidden="1" x14ac:dyDescent="0.25">
      <c r="A1912" s="112"/>
      <c r="H1912" s="65" t="s">
        <v>234</v>
      </c>
      <c r="I1912" s="1" t="s">
        <v>852</v>
      </c>
      <c r="J1912" s="4"/>
      <c r="K1912" s="1" t="s">
        <v>852</v>
      </c>
    </row>
    <row r="1913" spans="1:11" hidden="1" x14ac:dyDescent="0.25">
      <c r="A1913" s="112"/>
      <c r="F1913" s="89">
        <v>8.1000000000000003E-2</v>
      </c>
      <c r="G1913" s="69" t="s">
        <v>761</v>
      </c>
      <c r="H1913" s="65" t="s">
        <v>235</v>
      </c>
      <c r="I1913" s="8" t="e">
        <f>(R60)</f>
        <v>#REF!</v>
      </c>
      <c r="J1913" s="2" t="s">
        <v>761</v>
      </c>
      <c r="K1913" s="8" t="e">
        <f>(F1913*I1913)</f>
        <v>#REF!</v>
      </c>
    </row>
    <row r="1914" spans="1:11" hidden="1" x14ac:dyDescent="0.25">
      <c r="A1914" s="112"/>
      <c r="H1914" s="65" t="s">
        <v>236</v>
      </c>
      <c r="I1914"/>
      <c r="J1914" s="4"/>
      <c r="K1914"/>
    </row>
    <row r="1915" spans="1:11" hidden="1" x14ac:dyDescent="0.25">
      <c r="A1915" s="112"/>
      <c r="F1915" s="70">
        <v>1</v>
      </c>
      <c r="G1915" s="69" t="s">
        <v>669</v>
      </c>
      <c r="H1915" s="65" t="s">
        <v>1789</v>
      </c>
      <c r="I1915" s="8">
        <f>(C15)</f>
        <v>130</v>
      </c>
      <c r="J1915" s="2" t="s">
        <v>669</v>
      </c>
      <c r="K1915" s="8">
        <f>(F1915*I1915)</f>
        <v>130</v>
      </c>
    </row>
    <row r="1916" spans="1:11" hidden="1" x14ac:dyDescent="0.25">
      <c r="A1916" s="112"/>
      <c r="F1916" s="70">
        <v>0.5</v>
      </c>
      <c r="G1916" s="69" t="s">
        <v>760</v>
      </c>
      <c r="H1916" s="65" t="s">
        <v>1486</v>
      </c>
      <c r="I1916" s="8">
        <f>(C11)</f>
        <v>135</v>
      </c>
      <c r="J1916" s="2" t="s">
        <v>760</v>
      </c>
      <c r="K1916" s="8">
        <f>(F1916*I1916)</f>
        <v>67.5</v>
      </c>
    </row>
    <row r="1917" spans="1:11" hidden="1" x14ac:dyDescent="0.25">
      <c r="A1917" s="112"/>
      <c r="F1917" s="70">
        <v>0.5</v>
      </c>
      <c r="G1917" s="69" t="s">
        <v>760</v>
      </c>
      <c r="H1917" s="65" t="s">
        <v>1625</v>
      </c>
      <c r="I1917" s="8">
        <f>(C12)</f>
        <v>95</v>
      </c>
      <c r="J1917" s="2" t="s">
        <v>760</v>
      </c>
      <c r="K1917" s="8">
        <f>(F1917*I1917)</f>
        <v>47.5</v>
      </c>
    </row>
    <row r="1918" spans="1:11" hidden="1" x14ac:dyDescent="0.25">
      <c r="A1918" s="112"/>
      <c r="G1918" s="69" t="s">
        <v>388</v>
      </c>
      <c r="H1918" s="65" t="s">
        <v>389</v>
      </c>
      <c r="I1918" s="1" t="s">
        <v>852</v>
      </c>
      <c r="J1918" s="2" t="s">
        <v>388</v>
      </c>
      <c r="K1918" s="8">
        <v>0</v>
      </c>
    </row>
    <row r="1919" spans="1:11" hidden="1" x14ac:dyDescent="0.25">
      <c r="A1919" s="112"/>
      <c r="H1919" s="65" t="s">
        <v>852</v>
      </c>
      <c r="I1919"/>
      <c r="J1919" s="4"/>
      <c r="K1919" s="5" t="s">
        <v>1373</v>
      </c>
    </row>
    <row r="1920" spans="1:11" hidden="1" x14ac:dyDescent="0.25">
      <c r="A1920" s="112"/>
      <c r="H1920" s="65" t="s">
        <v>1507</v>
      </c>
      <c r="I1920"/>
      <c r="J1920" s="4"/>
      <c r="K1920" s="8" t="e">
        <f>SUM(K1908:K1918)</f>
        <v>#REF!</v>
      </c>
    </row>
    <row r="1921" spans="1:11" hidden="1" x14ac:dyDescent="0.25">
      <c r="A1921" s="112"/>
      <c r="I1921"/>
      <c r="J1921" s="4"/>
      <c r="K1921" s="5" t="s">
        <v>1747</v>
      </c>
    </row>
    <row r="1922" spans="1:11" hidden="1" x14ac:dyDescent="0.25">
      <c r="A1922" s="112"/>
      <c r="G1922" s="69" t="s">
        <v>852</v>
      </c>
      <c r="H1922" s="65" t="s">
        <v>852</v>
      </c>
      <c r="I1922"/>
      <c r="J1922" s="4"/>
      <c r="K1922" s="1" t="s">
        <v>852</v>
      </c>
    </row>
    <row r="1923" spans="1:11" hidden="1" x14ac:dyDescent="0.25">
      <c r="A1923" s="112"/>
      <c r="I1923"/>
      <c r="J1923" s="2" t="s">
        <v>852</v>
      </c>
      <c r="K1923" s="1" t="s">
        <v>218</v>
      </c>
    </row>
    <row r="1924" spans="1:11" hidden="1" x14ac:dyDescent="0.25">
      <c r="A1924" s="112"/>
      <c r="F1924" s="86">
        <v>57</v>
      </c>
      <c r="G1924" s="69" t="s">
        <v>1910</v>
      </c>
      <c r="H1924" s="65" t="s">
        <v>227</v>
      </c>
      <c r="I1924"/>
      <c r="J1924" s="4"/>
      <c r="K1924"/>
    </row>
    <row r="1925" spans="1:11" hidden="1" x14ac:dyDescent="0.25">
      <c r="A1925" s="112"/>
      <c r="H1925" s="65" t="s">
        <v>175</v>
      </c>
      <c r="I1925"/>
      <c r="J1925" s="4"/>
      <c r="K1925"/>
    </row>
    <row r="1926" spans="1:11" hidden="1" x14ac:dyDescent="0.25">
      <c r="A1926" s="112"/>
      <c r="H1926" s="65" t="s">
        <v>1526</v>
      </c>
      <c r="I1926"/>
      <c r="J1926" s="4"/>
      <c r="K1926"/>
    </row>
    <row r="1927" spans="1:11" hidden="1" x14ac:dyDescent="0.25">
      <c r="A1927" s="112"/>
      <c r="H1927" s="68" t="s">
        <v>1373</v>
      </c>
      <c r="I1927"/>
      <c r="J1927" s="4"/>
      <c r="K1927"/>
    </row>
    <row r="1928" spans="1:11" ht="95.25" hidden="1" customHeight="1" x14ac:dyDescent="0.25">
      <c r="A1928" s="112"/>
      <c r="F1928" s="121">
        <v>1</v>
      </c>
      <c r="G1928" s="121" t="s">
        <v>683</v>
      </c>
      <c r="H1928" s="94" t="s">
        <v>982</v>
      </c>
      <c r="I1928" s="17">
        <f>C591</f>
        <v>1700</v>
      </c>
      <c r="J1928" s="122" t="s">
        <v>683</v>
      </c>
      <c r="K1928" s="17">
        <f>(F1928*I1928)</f>
        <v>1700</v>
      </c>
    </row>
    <row r="1929" spans="1:11" hidden="1" x14ac:dyDescent="0.25">
      <c r="A1929" s="112"/>
      <c r="F1929" s="70"/>
      <c r="G1929" s="69"/>
      <c r="H1929" s="123" t="s">
        <v>1015</v>
      </c>
      <c r="I1929" s="8"/>
      <c r="J1929" s="2"/>
      <c r="K1929" s="8"/>
    </row>
    <row r="1930" spans="1:11" hidden="1" x14ac:dyDescent="0.25">
      <c r="A1930" s="112"/>
      <c r="F1930" s="70">
        <v>1</v>
      </c>
      <c r="G1930" s="69" t="s">
        <v>760</v>
      </c>
      <c r="H1930" s="65" t="s">
        <v>1711</v>
      </c>
      <c r="I1930" s="8">
        <f>(C10)</f>
        <v>150</v>
      </c>
      <c r="J1930" s="2" t="s">
        <v>760</v>
      </c>
      <c r="K1930" s="8">
        <f>(F1930*I1930)</f>
        <v>150</v>
      </c>
    </row>
    <row r="1931" spans="1:11" hidden="1" x14ac:dyDescent="0.25">
      <c r="A1931" s="112"/>
      <c r="F1931" s="70">
        <v>2</v>
      </c>
      <c r="G1931" s="69" t="s">
        <v>760</v>
      </c>
      <c r="H1931" s="65" t="s">
        <v>1789</v>
      </c>
      <c r="I1931" s="8">
        <f>(C15)</f>
        <v>130</v>
      </c>
      <c r="J1931" s="2" t="s">
        <v>760</v>
      </c>
      <c r="K1931" s="8">
        <f>(F1931*I1931)</f>
        <v>260</v>
      </c>
    </row>
    <row r="1932" spans="1:11" hidden="1" x14ac:dyDescent="0.25">
      <c r="A1932" s="112"/>
      <c r="F1932" s="70">
        <v>1</v>
      </c>
      <c r="G1932" s="69" t="s">
        <v>760</v>
      </c>
      <c r="H1932" s="65" t="s">
        <v>286</v>
      </c>
      <c r="I1932" s="8">
        <f>(C13)</f>
        <v>85</v>
      </c>
      <c r="J1932" s="2" t="s">
        <v>760</v>
      </c>
      <c r="K1932" s="8">
        <f>(F1932*I1932)</f>
        <v>85</v>
      </c>
    </row>
    <row r="1933" spans="1:11" hidden="1" x14ac:dyDescent="0.25">
      <c r="A1933" s="112"/>
      <c r="F1933" s="70"/>
      <c r="G1933" s="69"/>
      <c r="H1933" s="123" t="s">
        <v>626</v>
      </c>
      <c r="I1933" s="8"/>
      <c r="J1933" s="2"/>
      <c r="K1933" s="8"/>
    </row>
    <row r="1934" spans="1:11" hidden="1" x14ac:dyDescent="0.25">
      <c r="A1934" s="112"/>
      <c r="F1934" s="70">
        <v>0.5</v>
      </c>
      <c r="G1934" s="69" t="s">
        <v>760</v>
      </c>
      <c r="H1934" s="65" t="s">
        <v>1789</v>
      </c>
      <c r="I1934" s="8">
        <f>(C15)</f>
        <v>130</v>
      </c>
      <c r="J1934" s="2" t="s">
        <v>760</v>
      </c>
      <c r="K1934" s="8">
        <f>(F1934*I1934)</f>
        <v>65</v>
      </c>
    </row>
    <row r="1935" spans="1:11" hidden="1" x14ac:dyDescent="0.25">
      <c r="A1935" s="112"/>
      <c r="F1935" s="70">
        <v>0.5</v>
      </c>
      <c r="G1935" s="69" t="s">
        <v>760</v>
      </c>
      <c r="H1935" s="65" t="s">
        <v>1625</v>
      </c>
      <c r="I1935" s="8">
        <f>(C12)</f>
        <v>95</v>
      </c>
      <c r="J1935" s="2" t="s">
        <v>760</v>
      </c>
      <c r="K1935" s="8">
        <f>(F1935*I1935)</f>
        <v>47.5</v>
      </c>
    </row>
    <row r="1936" spans="1:11" hidden="1" x14ac:dyDescent="0.25">
      <c r="A1936" s="112"/>
      <c r="G1936" s="69" t="s">
        <v>388</v>
      </c>
      <c r="H1936" s="65" t="s">
        <v>389</v>
      </c>
      <c r="I1936"/>
      <c r="J1936" s="2" t="s">
        <v>388</v>
      </c>
      <c r="K1936" s="8">
        <v>0</v>
      </c>
    </row>
    <row r="1937" spans="1:11" hidden="1" x14ac:dyDescent="0.25">
      <c r="A1937" s="112"/>
      <c r="I1937"/>
      <c r="J1937" s="4"/>
      <c r="K1937" s="5" t="s">
        <v>1373</v>
      </c>
    </row>
    <row r="1938" spans="1:11" hidden="1" x14ac:dyDescent="0.25">
      <c r="A1938" s="112"/>
      <c r="H1938" s="65" t="s">
        <v>1507</v>
      </c>
      <c r="I1938"/>
      <c r="J1938" s="4"/>
      <c r="K1938" s="8">
        <f>SUM(K1928:K1936)</f>
        <v>2307.5</v>
      </c>
    </row>
    <row r="1939" spans="1:11" hidden="1" x14ac:dyDescent="0.25">
      <c r="A1939" s="112"/>
      <c r="F1939" s="65" t="s">
        <v>852</v>
      </c>
      <c r="I1939"/>
      <c r="J1939" s="4"/>
      <c r="K1939"/>
    </row>
    <row r="1940" spans="1:11" hidden="1" x14ac:dyDescent="0.25">
      <c r="A1940" s="112"/>
      <c r="I1940"/>
      <c r="J1940" s="4"/>
      <c r="K1940" s="5" t="s">
        <v>1373</v>
      </c>
    </row>
    <row r="1941" spans="1:11" hidden="1" x14ac:dyDescent="0.25">
      <c r="A1941" s="112"/>
      <c r="G1941" s="69" t="s">
        <v>852</v>
      </c>
      <c r="H1941" s="65" t="s">
        <v>852</v>
      </c>
      <c r="I1941"/>
      <c r="J1941" s="4"/>
      <c r="K1941" s="1" t="s">
        <v>852</v>
      </c>
    </row>
    <row r="1942" spans="1:11" hidden="1" x14ac:dyDescent="0.25">
      <c r="A1942" s="112"/>
      <c r="H1942" s="65" t="s">
        <v>852</v>
      </c>
      <c r="I1942"/>
      <c r="J1942" s="4"/>
      <c r="K1942"/>
    </row>
    <row r="1943" spans="1:11" hidden="1" x14ac:dyDescent="0.25">
      <c r="A1943" s="112"/>
      <c r="F1943" s="90">
        <v>57.1</v>
      </c>
      <c r="G1943" s="69" t="s">
        <v>1910</v>
      </c>
      <c r="H1943" s="65" t="s">
        <v>1346</v>
      </c>
      <c r="I1943"/>
      <c r="J1943" s="4"/>
      <c r="K1943"/>
    </row>
    <row r="1944" spans="1:11" hidden="1" x14ac:dyDescent="0.25">
      <c r="A1944" s="112"/>
      <c r="H1944" s="65" t="s">
        <v>175</v>
      </c>
      <c r="I1944"/>
      <c r="J1944" s="4"/>
      <c r="K1944"/>
    </row>
    <row r="1945" spans="1:11" hidden="1" x14ac:dyDescent="0.25">
      <c r="A1945" s="112"/>
      <c r="H1945" s="65" t="s">
        <v>1526</v>
      </c>
      <c r="I1945"/>
      <c r="J1945" s="4"/>
      <c r="K1945"/>
    </row>
    <row r="1946" spans="1:11" hidden="1" x14ac:dyDescent="0.25">
      <c r="A1946" s="112"/>
      <c r="H1946" s="68" t="s">
        <v>1373</v>
      </c>
      <c r="I1946"/>
      <c r="J1946" s="4"/>
      <c r="K1946"/>
    </row>
    <row r="1947" spans="1:11" ht="78.75" hidden="1" x14ac:dyDescent="0.25">
      <c r="A1947" s="112"/>
      <c r="F1947" s="121">
        <v>1</v>
      </c>
      <c r="G1947" s="121" t="s">
        <v>683</v>
      </c>
      <c r="H1947" s="94" t="s">
        <v>982</v>
      </c>
      <c r="I1947">
        <f>E591</f>
        <v>2000</v>
      </c>
      <c r="J1947" s="122" t="s">
        <v>683</v>
      </c>
      <c r="K1947" s="17">
        <f>(F1947*I1947)</f>
        <v>2000</v>
      </c>
    </row>
    <row r="1948" spans="1:11" hidden="1" x14ac:dyDescent="0.25">
      <c r="A1948" s="112"/>
      <c r="F1948" s="70"/>
      <c r="G1948" s="69"/>
      <c r="H1948" s="123" t="s">
        <v>1015</v>
      </c>
      <c r="I1948"/>
      <c r="J1948" s="2"/>
      <c r="K1948" s="8"/>
    </row>
    <row r="1949" spans="1:11" hidden="1" x14ac:dyDescent="0.25">
      <c r="A1949" s="112"/>
      <c r="F1949" s="70">
        <v>1</v>
      </c>
      <c r="G1949" s="69" t="s">
        <v>760</v>
      </c>
      <c r="H1949" s="65" t="s">
        <v>1711</v>
      </c>
      <c r="I1949">
        <f>C10</f>
        <v>150</v>
      </c>
      <c r="J1949" s="2" t="s">
        <v>760</v>
      </c>
      <c r="K1949" s="8">
        <f>(F1949*I1949)</f>
        <v>150</v>
      </c>
    </row>
    <row r="1950" spans="1:11" hidden="1" x14ac:dyDescent="0.25">
      <c r="A1950" s="112"/>
      <c r="F1950" s="70">
        <v>2</v>
      </c>
      <c r="G1950" s="69" t="s">
        <v>760</v>
      </c>
      <c r="H1950" s="65" t="s">
        <v>1789</v>
      </c>
      <c r="I1950">
        <f>C15</f>
        <v>130</v>
      </c>
      <c r="J1950" s="2" t="s">
        <v>760</v>
      </c>
      <c r="K1950" s="8">
        <f>(F1950*I1950)</f>
        <v>260</v>
      </c>
    </row>
    <row r="1951" spans="1:11" hidden="1" x14ac:dyDescent="0.25">
      <c r="A1951" s="112"/>
      <c r="F1951" s="70">
        <v>1</v>
      </c>
      <c r="G1951" s="69" t="s">
        <v>760</v>
      </c>
      <c r="H1951" s="65" t="s">
        <v>286</v>
      </c>
      <c r="I1951">
        <f>C13</f>
        <v>85</v>
      </c>
      <c r="J1951" s="2" t="s">
        <v>760</v>
      </c>
      <c r="K1951" s="8">
        <f>(F1951*I1951)</f>
        <v>85</v>
      </c>
    </row>
    <row r="1952" spans="1:11" hidden="1" x14ac:dyDescent="0.25">
      <c r="A1952" s="112"/>
      <c r="F1952" s="70"/>
      <c r="G1952" s="69"/>
      <c r="H1952" s="123" t="s">
        <v>626</v>
      </c>
      <c r="I1952"/>
      <c r="J1952" s="2"/>
      <c r="K1952" s="8"/>
    </row>
    <row r="1953" spans="1:11" hidden="1" x14ac:dyDescent="0.25">
      <c r="A1953" s="112"/>
      <c r="F1953" s="70">
        <v>0.5</v>
      </c>
      <c r="G1953" s="69" t="s">
        <v>760</v>
      </c>
      <c r="H1953" s="65" t="s">
        <v>1789</v>
      </c>
      <c r="I1953">
        <f>C15</f>
        <v>130</v>
      </c>
      <c r="J1953" s="2" t="s">
        <v>760</v>
      </c>
      <c r="K1953" s="8">
        <f>(F1953*I1953)</f>
        <v>65</v>
      </c>
    </row>
    <row r="1954" spans="1:11" hidden="1" x14ac:dyDescent="0.25">
      <c r="A1954" s="112"/>
      <c r="F1954" s="70">
        <v>0.5</v>
      </c>
      <c r="G1954" s="69" t="s">
        <v>760</v>
      </c>
      <c r="H1954" s="65" t="s">
        <v>1625</v>
      </c>
      <c r="I1954">
        <f>C12</f>
        <v>95</v>
      </c>
      <c r="J1954" s="2" t="s">
        <v>760</v>
      </c>
      <c r="K1954" s="8">
        <f>(F1954*I1954)</f>
        <v>47.5</v>
      </c>
    </row>
    <row r="1955" spans="1:11" hidden="1" x14ac:dyDescent="0.25">
      <c r="A1955" s="112"/>
      <c r="G1955" s="69" t="s">
        <v>388</v>
      </c>
      <c r="H1955" s="65" t="s">
        <v>389</v>
      </c>
      <c r="I1955"/>
      <c r="J1955" s="2" t="s">
        <v>388</v>
      </c>
      <c r="K1955" s="8">
        <v>0</v>
      </c>
    </row>
    <row r="1956" spans="1:11" hidden="1" x14ac:dyDescent="0.25">
      <c r="A1956" s="112"/>
      <c r="I1956"/>
      <c r="J1956" s="4"/>
      <c r="K1956" s="5" t="s">
        <v>1373</v>
      </c>
    </row>
    <row r="1957" spans="1:11" hidden="1" x14ac:dyDescent="0.25">
      <c r="A1957" s="112"/>
      <c r="H1957" s="65" t="s">
        <v>1507</v>
      </c>
      <c r="I1957"/>
      <c r="J1957" s="4"/>
      <c r="K1957" s="8">
        <f>SUM(K1947:K1955)</f>
        <v>2607.5</v>
      </c>
    </row>
    <row r="1958" spans="1:11" hidden="1" x14ac:dyDescent="0.25">
      <c r="A1958" s="112"/>
      <c r="H1958" s="65"/>
      <c r="I1958"/>
      <c r="J1958" s="4"/>
      <c r="K1958"/>
    </row>
    <row r="1959" spans="1:11" hidden="1" x14ac:dyDescent="0.25">
      <c r="A1959" s="112"/>
      <c r="H1959" s="65"/>
      <c r="I1959"/>
      <c r="J1959" s="4"/>
      <c r="K1959" s="5" t="s">
        <v>1373</v>
      </c>
    </row>
    <row r="1960" spans="1:11" hidden="1" x14ac:dyDescent="0.25">
      <c r="A1960" s="112"/>
      <c r="H1960" s="65"/>
      <c r="I1960"/>
      <c r="J1960" s="4"/>
      <c r="K1960"/>
    </row>
    <row r="1961" spans="1:11" hidden="1" x14ac:dyDescent="0.25">
      <c r="A1961" s="112"/>
      <c r="F1961" s="80" t="s">
        <v>627</v>
      </c>
      <c r="G1961" s="69" t="s">
        <v>1910</v>
      </c>
      <c r="H1961" s="65" t="s">
        <v>706</v>
      </c>
      <c r="I1961"/>
      <c r="J1961" s="4"/>
      <c r="K1961"/>
    </row>
    <row r="1962" spans="1:11" hidden="1" x14ac:dyDescent="0.25">
      <c r="A1962" s="112"/>
      <c r="H1962" s="65" t="s">
        <v>137</v>
      </c>
      <c r="I1962"/>
      <c r="J1962" s="4"/>
      <c r="K1962"/>
    </row>
    <row r="1963" spans="1:11" hidden="1" x14ac:dyDescent="0.25">
      <c r="A1963" s="112"/>
      <c r="H1963" s="68" t="s">
        <v>1373</v>
      </c>
      <c r="I1963"/>
      <c r="J1963" s="4"/>
      <c r="K1963"/>
    </row>
    <row r="1964" spans="1:11" hidden="1" x14ac:dyDescent="0.25">
      <c r="A1964" s="112"/>
      <c r="G1964" s="69" t="s">
        <v>602</v>
      </c>
      <c r="H1964" s="65" t="s">
        <v>39</v>
      </c>
      <c r="I1964"/>
      <c r="J1964" s="4"/>
      <c r="K1964"/>
    </row>
    <row r="1965" spans="1:11" hidden="1" x14ac:dyDescent="0.25">
      <c r="A1965" s="112"/>
      <c r="H1965" s="65" t="s">
        <v>2273</v>
      </c>
      <c r="I1965"/>
      <c r="J1965" s="4"/>
      <c r="K1965"/>
    </row>
    <row r="1966" spans="1:11" hidden="1" x14ac:dyDescent="0.25">
      <c r="A1966" s="112"/>
      <c r="H1966" s="65" t="s">
        <v>829</v>
      </c>
      <c r="I1966"/>
      <c r="J1966" s="4"/>
      <c r="K1966"/>
    </row>
    <row r="1967" spans="1:11" hidden="1" x14ac:dyDescent="0.25">
      <c r="A1967" s="112"/>
      <c r="H1967" s="65" t="s">
        <v>830</v>
      </c>
      <c r="I1967"/>
      <c r="J1967" s="4"/>
      <c r="K1967"/>
    </row>
    <row r="1968" spans="1:11" hidden="1" x14ac:dyDescent="0.25">
      <c r="A1968" s="112"/>
      <c r="H1968" s="65" t="s">
        <v>1790</v>
      </c>
      <c r="I1968"/>
      <c r="J1968" s="4"/>
      <c r="K1968"/>
    </row>
    <row r="1969" spans="1:11" hidden="1" x14ac:dyDescent="0.25">
      <c r="A1969" s="112"/>
      <c r="H1969" s="65" t="s">
        <v>1791</v>
      </c>
      <c r="I1969"/>
      <c r="J1969" s="4"/>
      <c r="K1969"/>
    </row>
    <row r="1970" spans="1:11" hidden="1" x14ac:dyDescent="0.25">
      <c r="A1970" s="112"/>
      <c r="H1970" s="65" t="s">
        <v>2274</v>
      </c>
      <c r="I1970"/>
      <c r="J1970" s="4"/>
      <c r="K1970"/>
    </row>
    <row r="1971" spans="1:11" hidden="1" x14ac:dyDescent="0.25">
      <c r="A1971" s="112"/>
      <c r="H1971" s="68" t="s">
        <v>1373</v>
      </c>
      <c r="I1971"/>
      <c r="J1971" s="4"/>
      <c r="K1971"/>
    </row>
    <row r="1972" spans="1:11" hidden="1" x14ac:dyDescent="0.25">
      <c r="A1972" s="112"/>
      <c r="F1972" s="70">
        <v>3</v>
      </c>
      <c r="G1972" s="69" t="s">
        <v>1525</v>
      </c>
      <c r="H1972" s="65" t="s">
        <v>1792</v>
      </c>
      <c r="I1972" s="8">
        <f>(C598)</f>
        <v>120</v>
      </c>
      <c r="J1972" s="2" t="s">
        <v>1525</v>
      </c>
      <c r="K1972" s="8">
        <f t="shared" ref="K1972:K1978" si="70">(F1972*I1972)</f>
        <v>360</v>
      </c>
    </row>
    <row r="1973" spans="1:11" hidden="1" x14ac:dyDescent="0.25">
      <c r="A1973" s="112"/>
      <c r="F1973" s="70">
        <v>1</v>
      </c>
      <c r="G1973" s="69" t="s">
        <v>669</v>
      </c>
      <c r="H1973" s="65" t="s">
        <v>584</v>
      </c>
      <c r="I1973" s="8">
        <f>C601</f>
        <v>65</v>
      </c>
      <c r="J1973" s="2" t="s">
        <v>1490</v>
      </c>
      <c r="K1973" s="8">
        <f t="shared" si="70"/>
        <v>65</v>
      </c>
    </row>
    <row r="1974" spans="1:11" hidden="1" x14ac:dyDescent="0.25">
      <c r="A1974" s="112"/>
      <c r="F1974" s="70">
        <v>1</v>
      </c>
      <c r="G1974" s="69" t="s">
        <v>669</v>
      </c>
      <c r="H1974" s="65" t="s">
        <v>585</v>
      </c>
      <c r="I1974" s="8">
        <f>C626</f>
        <v>12</v>
      </c>
      <c r="J1974" s="2" t="s">
        <v>1490</v>
      </c>
      <c r="K1974" s="8">
        <f t="shared" si="70"/>
        <v>12</v>
      </c>
    </row>
    <row r="1975" spans="1:11" hidden="1" x14ac:dyDescent="0.25">
      <c r="A1975" s="112"/>
      <c r="F1975" s="70">
        <v>1</v>
      </c>
      <c r="G1975" s="69" t="s">
        <v>669</v>
      </c>
      <c r="H1975" s="65" t="s">
        <v>1314</v>
      </c>
      <c r="I1975" s="8">
        <f>C623</f>
        <v>110</v>
      </c>
      <c r="J1975" s="2" t="s">
        <v>1490</v>
      </c>
      <c r="K1975" s="8">
        <f t="shared" si="70"/>
        <v>110</v>
      </c>
    </row>
    <row r="1976" spans="1:11" hidden="1" x14ac:dyDescent="0.25">
      <c r="A1976" s="112"/>
      <c r="F1976" s="70">
        <v>0.5</v>
      </c>
      <c r="G1976" s="69" t="s">
        <v>760</v>
      </c>
      <c r="H1976" s="65" t="s">
        <v>1789</v>
      </c>
      <c r="I1976" s="8">
        <f>(C15)</f>
        <v>130</v>
      </c>
      <c r="J1976" s="2" t="s">
        <v>1490</v>
      </c>
      <c r="K1976" s="8">
        <f t="shared" si="70"/>
        <v>65</v>
      </c>
    </row>
    <row r="1977" spans="1:11" hidden="1" x14ac:dyDescent="0.25">
      <c r="A1977" s="112"/>
      <c r="F1977" s="70">
        <v>0.5</v>
      </c>
      <c r="G1977" s="69" t="s">
        <v>760</v>
      </c>
      <c r="H1977" s="65" t="s">
        <v>1486</v>
      </c>
      <c r="I1977" s="8">
        <f>(C11)</f>
        <v>135</v>
      </c>
      <c r="J1977" s="2" t="s">
        <v>1490</v>
      </c>
      <c r="K1977" s="8">
        <f t="shared" si="70"/>
        <v>67.5</v>
      </c>
    </row>
    <row r="1978" spans="1:11" hidden="1" x14ac:dyDescent="0.25">
      <c r="A1978" s="112"/>
      <c r="F1978" s="70">
        <v>0.5</v>
      </c>
      <c r="G1978" s="69" t="s">
        <v>760</v>
      </c>
      <c r="H1978" s="65" t="s">
        <v>1625</v>
      </c>
      <c r="I1978" s="8">
        <f>(C12)</f>
        <v>95</v>
      </c>
      <c r="J1978" s="2" t="s">
        <v>1490</v>
      </c>
      <c r="K1978" s="8">
        <f t="shared" si="70"/>
        <v>47.5</v>
      </c>
    </row>
    <row r="1979" spans="1:11" hidden="1" x14ac:dyDescent="0.25">
      <c r="A1979" s="112"/>
      <c r="G1979" s="69" t="s">
        <v>388</v>
      </c>
      <c r="H1979" s="65" t="s">
        <v>1315</v>
      </c>
      <c r="I1979" s="8">
        <v>2.79</v>
      </c>
      <c r="J1979" s="2" t="s">
        <v>388</v>
      </c>
      <c r="K1979" s="8">
        <v>2.79</v>
      </c>
    </row>
    <row r="1980" spans="1:11" hidden="1" x14ac:dyDescent="0.25">
      <c r="A1980" s="112"/>
      <c r="H1980" s="65" t="s">
        <v>78</v>
      </c>
      <c r="I1980"/>
      <c r="J1980" s="4"/>
      <c r="K1980"/>
    </row>
    <row r="1981" spans="1:11" hidden="1" x14ac:dyDescent="0.25">
      <c r="A1981" s="112"/>
      <c r="H1981" s="65" t="s">
        <v>166</v>
      </c>
      <c r="I1981"/>
      <c r="J1981" s="4"/>
      <c r="K1981"/>
    </row>
    <row r="1982" spans="1:11" hidden="1" x14ac:dyDescent="0.25">
      <c r="A1982" s="112"/>
      <c r="H1982" s="65" t="s">
        <v>641</v>
      </c>
      <c r="I1982"/>
      <c r="J1982" s="2" t="s">
        <v>388</v>
      </c>
      <c r="K1982" s="8">
        <v>0</v>
      </c>
    </row>
    <row r="1983" spans="1:11" hidden="1" x14ac:dyDescent="0.25">
      <c r="A1983" s="112"/>
      <c r="I1983"/>
      <c r="J1983" s="4"/>
      <c r="K1983" s="5" t="s">
        <v>1373</v>
      </c>
    </row>
    <row r="1984" spans="1:11" hidden="1" x14ac:dyDescent="0.25">
      <c r="A1984" s="112"/>
      <c r="H1984" s="65" t="s">
        <v>1131</v>
      </c>
      <c r="I1984"/>
      <c r="J1984" s="4"/>
      <c r="K1984" s="8">
        <f>SUM(K1972:K1982)</f>
        <v>729.79</v>
      </c>
    </row>
    <row r="1985" spans="1:11" hidden="1" x14ac:dyDescent="0.25">
      <c r="A1985" s="112"/>
      <c r="I1985"/>
      <c r="J1985" s="4"/>
      <c r="K1985" s="5" t="s">
        <v>1373</v>
      </c>
    </row>
    <row r="1986" spans="1:11" hidden="1" x14ac:dyDescent="0.25">
      <c r="A1986" s="112"/>
      <c r="H1986" s="65" t="s">
        <v>1334</v>
      </c>
      <c r="I1986"/>
      <c r="J1986" s="4"/>
      <c r="K1986" s="8">
        <f>(K1984/3)</f>
        <v>243.26</v>
      </c>
    </row>
    <row r="1987" spans="1:11" hidden="1" x14ac:dyDescent="0.25">
      <c r="A1987" s="112"/>
      <c r="I1987"/>
      <c r="J1987" s="4"/>
      <c r="K1987" s="5" t="s">
        <v>1373</v>
      </c>
    </row>
    <row r="1988" spans="1:11" hidden="1" x14ac:dyDescent="0.25">
      <c r="A1988" s="112"/>
      <c r="F1988" s="80" t="s">
        <v>642</v>
      </c>
      <c r="G1988" s="69" t="s">
        <v>253</v>
      </c>
      <c r="H1988" s="65" t="s">
        <v>643</v>
      </c>
      <c r="I1988"/>
      <c r="J1988" s="4"/>
      <c r="K1988"/>
    </row>
    <row r="1989" spans="1:11" hidden="1" x14ac:dyDescent="0.25">
      <c r="A1989" s="112"/>
      <c r="H1989" s="65" t="s">
        <v>2945</v>
      </c>
      <c r="I1989"/>
      <c r="J1989" s="4"/>
      <c r="K1989"/>
    </row>
    <row r="1990" spans="1:11" hidden="1" x14ac:dyDescent="0.25">
      <c r="A1990" s="112"/>
      <c r="H1990" s="65" t="s">
        <v>829</v>
      </c>
      <c r="I1990"/>
      <c r="J1990" s="4"/>
      <c r="K1990"/>
    </row>
    <row r="1991" spans="1:11" hidden="1" x14ac:dyDescent="0.25">
      <c r="A1991" s="112"/>
      <c r="H1991" s="65" t="s">
        <v>644</v>
      </c>
      <c r="I1991"/>
      <c r="J1991" s="4"/>
      <c r="K1991"/>
    </row>
    <row r="1992" spans="1:11" hidden="1" x14ac:dyDescent="0.25">
      <c r="A1992" s="112"/>
      <c r="H1992" s="65" t="s">
        <v>465</v>
      </c>
      <c r="I1992"/>
      <c r="J1992" s="4"/>
      <c r="K1992"/>
    </row>
    <row r="1993" spans="1:11" hidden="1" x14ac:dyDescent="0.25">
      <c r="A1993" s="112"/>
      <c r="H1993" s="65" t="s">
        <v>1791</v>
      </c>
      <c r="I1993"/>
      <c r="J1993" s="4"/>
      <c r="K1993"/>
    </row>
    <row r="1994" spans="1:11" hidden="1" x14ac:dyDescent="0.25">
      <c r="A1994" s="112"/>
      <c r="H1994" s="65" t="s">
        <v>2274</v>
      </c>
      <c r="I1994"/>
      <c r="J1994" s="4"/>
      <c r="K1994"/>
    </row>
    <row r="1995" spans="1:11" hidden="1" x14ac:dyDescent="0.25">
      <c r="A1995" s="112"/>
      <c r="H1995" s="68" t="s">
        <v>1373</v>
      </c>
      <c r="I1995"/>
      <c r="J1995" s="4"/>
      <c r="K1995"/>
    </row>
    <row r="1996" spans="1:11" hidden="1" x14ac:dyDescent="0.25">
      <c r="A1996" s="112"/>
      <c r="F1996" s="70">
        <v>3</v>
      </c>
      <c r="G1996" s="69" t="s">
        <v>1525</v>
      </c>
      <c r="H1996" s="65" t="s">
        <v>878</v>
      </c>
      <c r="I1996" s="8">
        <f>(C599)</f>
        <v>80</v>
      </c>
      <c r="J1996" s="2" t="s">
        <v>1525</v>
      </c>
      <c r="K1996" s="8">
        <f t="shared" ref="K1996:K2002" si="71">(F1996*I1996)</f>
        <v>240</v>
      </c>
    </row>
    <row r="1997" spans="1:11" hidden="1" x14ac:dyDescent="0.25">
      <c r="A1997" s="112"/>
      <c r="F1997" s="70">
        <v>1</v>
      </c>
      <c r="G1997" s="69" t="s">
        <v>669</v>
      </c>
      <c r="H1997" s="65" t="s">
        <v>879</v>
      </c>
      <c r="I1997" s="8">
        <f>C602</f>
        <v>40</v>
      </c>
      <c r="J1997" s="4" t="s">
        <v>669</v>
      </c>
      <c r="K1997" s="8">
        <f t="shared" si="71"/>
        <v>40</v>
      </c>
    </row>
    <row r="1998" spans="1:11" hidden="1" x14ac:dyDescent="0.25">
      <c r="A1998" s="112"/>
      <c r="F1998" s="70">
        <v>1</v>
      </c>
      <c r="G1998" s="69" t="s">
        <v>669</v>
      </c>
      <c r="H1998" s="65" t="s">
        <v>880</v>
      </c>
      <c r="I1998" s="8">
        <f>C627</f>
        <v>7.5</v>
      </c>
      <c r="J1998" s="4" t="s">
        <v>669</v>
      </c>
      <c r="K1998" s="8">
        <f t="shared" si="71"/>
        <v>7.5</v>
      </c>
    </row>
    <row r="1999" spans="1:11" hidden="1" x14ac:dyDescent="0.25">
      <c r="A1999" s="112"/>
      <c r="F1999" s="70">
        <v>1</v>
      </c>
      <c r="G1999" s="69" t="s">
        <v>669</v>
      </c>
      <c r="H1999" s="65" t="s">
        <v>79</v>
      </c>
      <c r="I1999" s="8">
        <f>C624</f>
        <v>70</v>
      </c>
      <c r="J1999" s="4" t="s">
        <v>669</v>
      </c>
      <c r="K1999" s="8">
        <f t="shared" si="71"/>
        <v>70</v>
      </c>
    </row>
    <row r="2000" spans="1:11" hidden="1" x14ac:dyDescent="0.25">
      <c r="A2000" s="112"/>
      <c r="F2000" s="70">
        <v>0.5</v>
      </c>
      <c r="G2000" s="69" t="s">
        <v>760</v>
      </c>
      <c r="H2000" s="65" t="s">
        <v>1789</v>
      </c>
      <c r="I2000" s="8">
        <f>(C15)</f>
        <v>130</v>
      </c>
      <c r="J2000" s="2" t="s">
        <v>760</v>
      </c>
      <c r="K2000" s="8">
        <f t="shared" si="71"/>
        <v>65</v>
      </c>
    </row>
    <row r="2001" spans="1:11" hidden="1" x14ac:dyDescent="0.25">
      <c r="A2001" s="112"/>
      <c r="F2001" s="70">
        <v>0.5</v>
      </c>
      <c r="G2001" s="69" t="s">
        <v>760</v>
      </c>
      <c r="H2001" s="65" t="s">
        <v>1486</v>
      </c>
      <c r="I2001" s="8">
        <f>(C11)</f>
        <v>135</v>
      </c>
      <c r="J2001" s="2" t="s">
        <v>760</v>
      </c>
      <c r="K2001" s="8">
        <f t="shared" si="71"/>
        <v>67.5</v>
      </c>
    </row>
    <row r="2002" spans="1:11" hidden="1" x14ac:dyDescent="0.25">
      <c r="A2002" s="112"/>
      <c r="F2002" s="70">
        <v>0.5</v>
      </c>
      <c r="G2002" s="69" t="s">
        <v>760</v>
      </c>
      <c r="H2002" s="65" t="s">
        <v>1625</v>
      </c>
      <c r="I2002" s="8">
        <f>(C12)</f>
        <v>95</v>
      </c>
      <c r="J2002" s="2" t="s">
        <v>760</v>
      </c>
      <c r="K2002" s="8">
        <f t="shared" si="71"/>
        <v>47.5</v>
      </c>
    </row>
    <row r="2003" spans="1:11" hidden="1" x14ac:dyDescent="0.25">
      <c r="A2003" s="112"/>
      <c r="G2003" s="69" t="s">
        <v>388</v>
      </c>
      <c r="H2003" s="65" t="s">
        <v>1315</v>
      </c>
      <c r="I2003" s="1" t="s">
        <v>852</v>
      </c>
      <c r="J2003" s="2" t="s">
        <v>388</v>
      </c>
      <c r="K2003" s="8">
        <v>2.73</v>
      </c>
    </row>
    <row r="2004" spans="1:11" hidden="1" x14ac:dyDescent="0.25">
      <c r="A2004" s="112"/>
      <c r="H2004" s="65" t="s">
        <v>78</v>
      </c>
      <c r="I2004"/>
      <c r="J2004" s="4"/>
      <c r="K2004"/>
    </row>
    <row r="2005" spans="1:11" hidden="1" x14ac:dyDescent="0.25">
      <c r="A2005" s="112"/>
      <c r="H2005" s="65" t="s">
        <v>166</v>
      </c>
      <c r="I2005"/>
      <c r="J2005" s="4"/>
      <c r="K2005"/>
    </row>
    <row r="2006" spans="1:11" hidden="1" x14ac:dyDescent="0.25">
      <c r="A2006" s="112"/>
      <c r="H2006" s="65" t="s">
        <v>641</v>
      </c>
      <c r="I2006"/>
      <c r="J2006" s="2" t="s">
        <v>388</v>
      </c>
      <c r="K2006" s="8">
        <v>0</v>
      </c>
    </row>
    <row r="2007" spans="1:11" hidden="1" x14ac:dyDescent="0.25">
      <c r="A2007" s="112"/>
      <c r="I2007"/>
      <c r="J2007" s="4"/>
      <c r="K2007" s="5" t="s">
        <v>1373</v>
      </c>
    </row>
    <row r="2008" spans="1:11" hidden="1" x14ac:dyDescent="0.25">
      <c r="A2008" s="112"/>
      <c r="H2008" s="65" t="s">
        <v>1131</v>
      </c>
      <c r="I2008"/>
      <c r="J2008" s="4"/>
      <c r="K2008" s="8">
        <f>SUM(K1996:K2006)</f>
        <v>540.23</v>
      </c>
    </row>
    <row r="2009" spans="1:11" hidden="1" x14ac:dyDescent="0.25">
      <c r="A2009" s="112"/>
      <c r="I2009"/>
      <c r="J2009" s="4"/>
      <c r="K2009" s="5" t="s">
        <v>1373</v>
      </c>
    </row>
    <row r="2010" spans="1:11" hidden="1" x14ac:dyDescent="0.25">
      <c r="A2010" s="112"/>
      <c r="H2010" s="65" t="s">
        <v>1334</v>
      </c>
      <c r="I2010"/>
      <c r="J2010" s="4"/>
      <c r="K2010" s="8">
        <f>(K2008/3)</f>
        <v>180.08</v>
      </c>
    </row>
    <row r="2011" spans="1:11" hidden="1" x14ac:dyDescent="0.25">
      <c r="A2011" s="112"/>
      <c r="I2011"/>
      <c r="J2011" s="4"/>
      <c r="K2011" s="5" t="s">
        <v>1373</v>
      </c>
    </row>
    <row r="2012" spans="1:11" hidden="1" x14ac:dyDescent="0.25">
      <c r="A2012" s="112"/>
      <c r="F2012" s="80" t="s">
        <v>80</v>
      </c>
      <c r="H2012" s="65" t="s">
        <v>180</v>
      </c>
      <c r="I2012"/>
      <c r="J2012" s="4"/>
      <c r="K2012"/>
    </row>
    <row r="2013" spans="1:11" hidden="1" x14ac:dyDescent="0.25">
      <c r="A2013" s="112"/>
      <c r="H2013" s="65" t="s">
        <v>1573</v>
      </c>
      <c r="I2013"/>
      <c r="J2013" s="4"/>
      <c r="K2013"/>
    </row>
    <row r="2014" spans="1:11" hidden="1" x14ac:dyDescent="0.25">
      <c r="A2014" s="112"/>
      <c r="F2014" s="65" t="s">
        <v>852</v>
      </c>
      <c r="H2014" s="65" t="s">
        <v>1870</v>
      </c>
      <c r="I2014"/>
      <c r="J2014" s="4"/>
      <c r="K2014"/>
    </row>
    <row r="2015" spans="1:11" hidden="1" x14ac:dyDescent="0.25">
      <c r="A2015" s="112"/>
      <c r="H2015" s="68" t="s">
        <v>1373</v>
      </c>
      <c r="I2015"/>
      <c r="J2015" s="4"/>
      <c r="K2015"/>
    </row>
    <row r="2016" spans="1:11" hidden="1" x14ac:dyDescent="0.25">
      <c r="A2016" s="112"/>
      <c r="F2016" s="70">
        <v>3</v>
      </c>
      <c r="G2016" s="69" t="s">
        <v>1871</v>
      </c>
      <c r="H2016" s="65" t="s">
        <v>1872</v>
      </c>
      <c r="I2016" s="8">
        <v>108</v>
      </c>
      <c r="J2016" s="2" t="s">
        <v>1871</v>
      </c>
      <c r="K2016" s="8">
        <f>(F2016*I2016)</f>
        <v>324</v>
      </c>
    </row>
    <row r="2017" spans="1:11" hidden="1" x14ac:dyDescent="0.25">
      <c r="A2017" s="112"/>
      <c r="F2017" s="70">
        <v>1</v>
      </c>
      <c r="G2017" s="69" t="s">
        <v>1516</v>
      </c>
      <c r="H2017" s="65" t="s">
        <v>1873</v>
      </c>
      <c r="I2017" s="8">
        <v>12</v>
      </c>
      <c r="J2017" s="2" t="s">
        <v>1516</v>
      </c>
      <c r="K2017" s="8">
        <f>(F2017*I2017)</f>
        <v>12</v>
      </c>
    </row>
    <row r="2018" spans="1:11" hidden="1" x14ac:dyDescent="0.25">
      <c r="A2018" s="112"/>
      <c r="F2018" s="70">
        <v>1</v>
      </c>
      <c r="G2018" s="69" t="s">
        <v>1516</v>
      </c>
      <c r="H2018" s="65" t="s">
        <v>1874</v>
      </c>
      <c r="I2018" s="8">
        <v>8</v>
      </c>
      <c r="J2018" s="2" t="s">
        <v>1516</v>
      </c>
      <c r="K2018" s="8">
        <f>(F2018*I2018)</f>
        <v>8</v>
      </c>
    </row>
    <row r="2019" spans="1:11" hidden="1" x14ac:dyDescent="0.25">
      <c r="A2019" s="112"/>
      <c r="F2019" s="80" t="s">
        <v>640</v>
      </c>
      <c r="H2019" s="65" t="s">
        <v>1875</v>
      </c>
      <c r="I2019" s="2" t="s">
        <v>640</v>
      </c>
      <c r="J2019" s="4"/>
      <c r="K2019" s="8">
        <v>1.21</v>
      </c>
    </row>
    <row r="2020" spans="1:11" hidden="1" x14ac:dyDescent="0.25">
      <c r="A2020" s="112"/>
      <c r="I2020"/>
      <c r="J2020" s="4"/>
      <c r="K2020" s="5" t="s">
        <v>1373</v>
      </c>
    </row>
    <row r="2021" spans="1:11" hidden="1" x14ac:dyDescent="0.25">
      <c r="A2021" s="112"/>
      <c r="H2021" s="65" t="s">
        <v>344</v>
      </c>
      <c r="I2021"/>
      <c r="J2021" s="4"/>
      <c r="K2021" s="8">
        <f>SUM(K2016:K2019)</f>
        <v>345.21</v>
      </c>
    </row>
    <row r="2022" spans="1:11" hidden="1" x14ac:dyDescent="0.25">
      <c r="A2022" s="112"/>
      <c r="I2022"/>
      <c r="J2022" s="4"/>
      <c r="K2022" s="5" t="s">
        <v>1373</v>
      </c>
    </row>
    <row r="2023" spans="1:11" hidden="1" x14ac:dyDescent="0.25">
      <c r="A2023" s="112"/>
      <c r="I2023"/>
      <c r="J2023" s="4"/>
      <c r="K2023"/>
    </row>
    <row r="2024" spans="1:11" hidden="1" x14ac:dyDescent="0.25">
      <c r="A2024" s="112"/>
      <c r="F2024" s="80" t="s">
        <v>345</v>
      </c>
      <c r="G2024" s="69" t="s">
        <v>1910</v>
      </c>
      <c r="H2024" s="65" t="s">
        <v>993</v>
      </c>
      <c r="I2024"/>
      <c r="J2024" s="4"/>
      <c r="K2024"/>
    </row>
    <row r="2025" spans="1:11" hidden="1" x14ac:dyDescent="0.25">
      <c r="A2025" s="112"/>
      <c r="H2025" s="65" t="s">
        <v>263</v>
      </c>
      <c r="I2025"/>
      <c r="J2025" s="4"/>
      <c r="K2025"/>
    </row>
    <row r="2026" spans="1:11" hidden="1" x14ac:dyDescent="0.25">
      <c r="A2026" s="112"/>
      <c r="H2026" s="68" t="s">
        <v>1373</v>
      </c>
      <c r="I2026"/>
      <c r="J2026" s="4"/>
      <c r="K2026"/>
    </row>
    <row r="2027" spans="1:11" hidden="1" x14ac:dyDescent="0.25">
      <c r="A2027" s="112"/>
      <c r="F2027" s="70">
        <v>1</v>
      </c>
      <c r="G2027" s="69" t="s">
        <v>760</v>
      </c>
      <c r="H2027" s="65" t="s">
        <v>263</v>
      </c>
      <c r="I2027" s="8">
        <f>(C265)</f>
        <v>115</v>
      </c>
      <c r="J2027" s="2" t="s">
        <v>760</v>
      </c>
      <c r="K2027" s="8">
        <f>(F2027*I2027)</f>
        <v>115</v>
      </c>
    </row>
    <row r="2028" spans="1:11" hidden="1" x14ac:dyDescent="0.25">
      <c r="A2028" s="112"/>
      <c r="F2028" s="70">
        <v>0.05</v>
      </c>
      <c r="G2028" s="69" t="s">
        <v>761</v>
      </c>
      <c r="H2028" s="65" t="s">
        <v>1028</v>
      </c>
      <c r="I2028" s="8" t="e">
        <f>(R60)</f>
        <v>#REF!</v>
      </c>
      <c r="J2028" s="2" t="s">
        <v>761</v>
      </c>
      <c r="K2028" s="8" t="e">
        <f>(F2028*I2028)</f>
        <v>#REF!</v>
      </c>
    </row>
    <row r="2029" spans="1:11" hidden="1" x14ac:dyDescent="0.25">
      <c r="A2029" s="112"/>
      <c r="F2029" s="70">
        <v>0.5</v>
      </c>
      <c r="G2029" s="69" t="s">
        <v>760</v>
      </c>
      <c r="H2029" s="65" t="s">
        <v>1789</v>
      </c>
      <c r="I2029" s="8">
        <f>(C15)</f>
        <v>130</v>
      </c>
      <c r="J2029" s="2" t="s">
        <v>760</v>
      </c>
      <c r="K2029" s="8">
        <f>(F2029*I2029)</f>
        <v>65</v>
      </c>
    </row>
    <row r="2030" spans="1:11" hidden="1" x14ac:dyDescent="0.25">
      <c r="A2030" s="112"/>
      <c r="F2030" s="70">
        <v>1</v>
      </c>
      <c r="G2030" s="69" t="s">
        <v>760</v>
      </c>
      <c r="H2030" s="65" t="s">
        <v>1625</v>
      </c>
      <c r="I2030" s="8">
        <f>(C12)</f>
        <v>95</v>
      </c>
      <c r="J2030" s="2" t="s">
        <v>760</v>
      </c>
      <c r="K2030" s="8">
        <f>(F2030*I2030)</f>
        <v>95</v>
      </c>
    </row>
    <row r="2031" spans="1:11" hidden="1" x14ac:dyDescent="0.25">
      <c r="A2031" s="112"/>
      <c r="F2031" s="70">
        <v>1</v>
      </c>
      <c r="G2031" s="69" t="s">
        <v>760</v>
      </c>
      <c r="H2031" s="65" t="s">
        <v>286</v>
      </c>
      <c r="I2031" s="8">
        <f>(C13)</f>
        <v>85</v>
      </c>
      <c r="J2031" s="2" t="s">
        <v>760</v>
      </c>
      <c r="K2031" s="8">
        <f>(F2031*I2031)</f>
        <v>85</v>
      </c>
    </row>
    <row r="2032" spans="1:11" hidden="1" x14ac:dyDescent="0.25">
      <c r="A2032" s="112"/>
      <c r="G2032" s="69" t="s">
        <v>388</v>
      </c>
      <c r="H2032" s="65" t="s">
        <v>389</v>
      </c>
      <c r="I2032" s="1" t="s">
        <v>852</v>
      </c>
      <c r="J2032" s="2" t="s">
        <v>388</v>
      </c>
      <c r="K2032" s="8">
        <v>0</v>
      </c>
    </row>
    <row r="2033" spans="1:11" hidden="1" x14ac:dyDescent="0.25">
      <c r="A2033" s="112"/>
      <c r="H2033" s="65" t="s">
        <v>852</v>
      </c>
      <c r="I2033"/>
      <c r="J2033" s="4"/>
      <c r="K2033" s="5" t="s">
        <v>1373</v>
      </c>
    </row>
    <row r="2034" spans="1:11" hidden="1" x14ac:dyDescent="0.25">
      <c r="A2034" s="112"/>
      <c r="H2034" s="65" t="s">
        <v>1507</v>
      </c>
      <c r="I2034"/>
      <c r="J2034" s="4"/>
      <c r="K2034" s="8" t="e">
        <f>SUM(K2027:K2032)</f>
        <v>#REF!</v>
      </c>
    </row>
    <row r="2035" spans="1:11" hidden="1" x14ac:dyDescent="0.25">
      <c r="A2035" s="112"/>
      <c r="I2035"/>
      <c r="J2035" s="4"/>
      <c r="K2035" s="5" t="s">
        <v>1747</v>
      </c>
    </row>
    <row r="2036" spans="1:11" hidden="1" x14ac:dyDescent="0.25">
      <c r="A2036" s="112"/>
      <c r="F2036" s="80" t="s">
        <v>1029</v>
      </c>
      <c r="G2036" s="69" t="s">
        <v>1910</v>
      </c>
      <c r="H2036" s="65" t="s">
        <v>1892</v>
      </c>
      <c r="I2036"/>
      <c r="J2036" s="4"/>
      <c r="K2036"/>
    </row>
    <row r="2037" spans="1:11" hidden="1" x14ac:dyDescent="0.25">
      <c r="A2037" s="112"/>
      <c r="H2037" s="65" t="s">
        <v>2036</v>
      </c>
      <c r="I2037"/>
      <c r="J2037" s="4"/>
      <c r="K2037"/>
    </row>
    <row r="2038" spans="1:11" hidden="1" x14ac:dyDescent="0.25">
      <c r="A2038" s="112"/>
      <c r="H2038" s="68" t="s">
        <v>1373</v>
      </c>
      <c r="I2038"/>
      <c r="J2038" s="4"/>
      <c r="K2038"/>
    </row>
    <row r="2039" spans="1:11" hidden="1" x14ac:dyDescent="0.25">
      <c r="A2039" s="112"/>
      <c r="F2039" s="70">
        <v>1</v>
      </c>
      <c r="G2039" s="69" t="s">
        <v>760</v>
      </c>
      <c r="H2039" s="65" t="s">
        <v>1893</v>
      </c>
      <c r="I2039" s="8">
        <f>(D266)</f>
        <v>90</v>
      </c>
      <c r="J2039" s="2" t="s">
        <v>760</v>
      </c>
      <c r="K2039" s="8">
        <f>(F2039*I2039)</f>
        <v>90</v>
      </c>
    </row>
    <row r="2040" spans="1:11" hidden="1" x14ac:dyDescent="0.25">
      <c r="A2040" s="112"/>
      <c r="G2040" s="69" t="s">
        <v>388</v>
      </c>
      <c r="H2040" s="65" t="s">
        <v>1462</v>
      </c>
      <c r="I2040"/>
      <c r="J2040" s="2" t="s">
        <v>388</v>
      </c>
      <c r="K2040" s="8">
        <v>4</v>
      </c>
    </row>
    <row r="2041" spans="1:11" hidden="1" x14ac:dyDescent="0.25">
      <c r="A2041" s="112"/>
      <c r="I2041"/>
      <c r="J2041" s="2" t="s">
        <v>852</v>
      </c>
      <c r="K2041" s="5" t="s">
        <v>1373</v>
      </c>
    </row>
    <row r="2042" spans="1:11" hidden="1" x14ac:dyDescent="0.25">
      <c r="A2042" s="112"/>
      <c r="H2042" s="65" t="s">
        <v>1507</v>
      </c>
      <c r="I2042"/>
      <c r="J2042" s="4"/>
      <c r="K2042" s="8">
        <f>SUM(K2039:K2041)</f>
        <v>94</v>
      </c>
    </row>
    <row r="2043" spans="1:11" hidden="1" x14ac:dyDescent="0.25">
      <c r="A2043" s="112"/>
      <c r="I2043"/>
      <c r="J2043" s="4"/>
      <c r="K2043" s="5" t="s">
        <v>1373</v>
      </c>
    </row>
    <row r="2044" spans="1:11" hidden="1" x14ac:dyDescent="0.25">
      <c r="A2044" s="112"/>
      <c r="F2044" s="80" t="s">
        <v>1463</v>
      </c>
      <c r="G2044" s="69" t="s">
        <v>1910</v>
      </c>
      <c r="H2044" s="65" t="s">
        <v>50</v>
      </c>
      <c r="I2044"/>
      <c r="J2044" s="4"/>
      <c r="K2044"/>
    </row>
    <row r="2045" spans="1:11" hidden="1" x14ac:dyDescent="0.25">
      <c r="A2045" s="112"/>
      <c r="H2045" s="65" t="s">
        <v>51</v>
      </c>
      <c r="I2045"/>
      <c r="J2045" s="4"/>
      <c r="K2045"/>
    </row>
    <row r="2046" spans="1:11" hidden="1" x14ac:dyDescent="0.25">
      <c r="A2046" s="112"/>
      <c r="H2046" s="68" t="s">
        <v>1373</v>
      </c>
      <c r="I2046"/>
      <c r="J2046" s="4"/>
      <c r="K2046"/>
    </row>
    <row r="2047" spans="1:11" hidden="1" x14ac:dyDescent="0.25">
      <c r="A2047" s="112"/>
      <c r="F2047" s="70">
        <v>50</v>
      </c>
      <c r="G2047" s="69" t="s">
        <v>760</v>
      </c>
      <c r="H2047" s="65" t="s">
        <v>690</v>
      </c>
      <c r="I2047" s="8">
        <f>(C203)</f>
        <v>40</v>
      </c>
      <c r="J2047" s="2" t="s">
        <v>760</v>
      </c>
      <c r="K2047" s="8">
        <f t="shared" ref="K2047:K2056" si="72">(F2047*I2047)</f>
        <v>2000</v>
      </c>
    </row>
    <row r="2048" spans="1:11" hidden="1" x14ac:dyDescent="0.25">
      <c r="A2048" s="112"/>
      <c r="F2048" s="70">
        <v>21.6</v>
      </c>
      <c r="G2048" s="69" t="s">
        <v>761</v>
      </c>
      <c r="H2048" s="65" t="s">
        <v>691</v>
      </c>
      <c r="I2048" s="8">
        <f>(C61*2)</f>
        <v>50</v>
      </c>
      <c r="J2048" s="2" t="s">
        <v>761</v>
      </c>
      <c r="K2048" s="8">
        <f t="shared" si="72"/>
        <v>1080</v>
      </c>
    </row>
    <row r="2049" spans="1:11" hidden="1" x14ac:dyDescent="0.25">
      <c r="A2049" s="112"/>
      <c r="F2049" s="70">
        <v>21.6</v>
      </c>
      <c r="G2049" s="69" t="s">
        <v>761</v>
      </c>
      <c r="H2049" s="65" t="s">
        <v>220</v>
      </c>
      <c r="I2049" s="8">
        <f>(C26)</f>
        <v>8.8000000000000007</v>
      </c>
      <c r="J2049" s="2" t="s">
        <v>761</v>
      </c>
      <c r="K2049" s="8">
        <f t="shared" si="72"/>
        <v>190.08</v>
      </c>
    </row>
    <row r="2050" spans="1:11" hidden="1" x14ac:dyDescent="0.25">
      <c r="A2050" s="112"/>
      <c r="F2050" s="70">
        <v>45</v>
      </c>
      <c r="G2050" s="69" t="s">
        <v>1427</v>
      </c>
      <c r="H2050" s="65" t="s">
        <v>754</v>
      </c>
      <c r="I2050" s="8">
        <f>(C67/1000)</f>
        <v>3.8</v>
      </c>
      <c r="J2050" s="2" t="s">
        <v>1427</v>
      </c>
      <c r="K2050" s="8">
        <f t="shared" si="72"/>
        <v>171</v>
      </c>
    </row>
    <row r="2051" spans="1:11" hidden="1" x14ac:dyDescent="0.25">
      <c r="A2051" s="112"/>
      <c r="F2051" s="70">
        <v>0.04</v>
      </c>
      <c r="G2051" s="69" t="s">
        <v>761</v>
      </c>
      <c r="H2051" s="65" t="s">
        <v>762</v>
      </c>
      <c r="I2051" s="8" t="e">
        <f>(C78)</f>
        <v>#REF!</v>
      </c>
      <c r="J2051" s="2" t="s">
        <v>761</v>
      </c>
      <c r="K2051" s="8" t="e">
        <f t="shared" si="72"/>
        <v>#REF!</v>
      </c>
    </row>
    <row r="2052" spans="1:11" hidden="1" x14ac:dyDescent="0.25">
      <c r="A2052" s="112"/>
      <c r="F2052" s="70">
        <v>3.63</v>
      </c>
      <c r="G2052" s="69" t="s">
        <v>1427</v>
      </c>
      <c r="H2052" s="65" t="s">
        <v>692</v>
      </c>
      <c r="I2052" s="8">
        <f>(C585)</f>
        <v>7</v>
      </c>
      <c r="J2052" s="2" t="s">
        <v>1427</v>
      </c>
      <c r="K2052" s="8">
        <f t="shared" si="72"/>
        <v>25.41</v>
      </c>
    </row>
    <row r="2053" spans="1:11" hidden="1" x14ac:dyDescent="0.25">
      <c r="A2053" s="112"/>
      <c r="F2053" s="70">
        <v>2</v>
      </c>
      <c r="G2053" s="69" t="s">
        <v>760</v>
      </c>
      <c r="H2053" s="65" t="s">
        <v>1711</v>
      </c>
      <c r="I2053" s="8">
        <f>(C10)</f>
        <v>150</v>
      </c>
      <c r="J2053" s="2" t="s">
        <v>760</v>
      </c>
      <c r="K2053" s="8">
        <f t="shared" si="72"/>
        <v>300</v>
      </c>
    </row>
    <row r="2054" spans="1:11" hidden="1" x14ac:dyDescent="0.25">
      <c r="A2054" s="112"/>
      <c r="F2054" s="70">
        <v>1</v>
      </c>
      <c r="G2054" s="69" t="s">
        <v>760</v>
      </c>
      <c r="H2054" s="65" t="s">
        <v>693</v>
      </c>
      <c r="I2054" s="8">
        <f>AE37</f>
        <v>120</v>
      </c>
      <c r="J2054" s="2" t="s">
        <v>760</v>
      </c>
      <c r="K2054" s="8">
        <f t="shared" si="72"/>
        <v>120</v>
      </c>
    </row>
    <row r="2055" spans="1:11" hidden="1" x14ac:dyDescent="0.25">
      <c r="A2055" s="112"/>
      <c r="F2055" s="70">
        <v>5</v>
      </c>
      <c r="G2055" s="69" t="s">
        <v>760</v>
      </c>
      <c r="H2055" s="65" t="s">
        <v>1625</v>
      </c>
      <c r="I2055" s="8">
        <f>(C12)</f>
        <v>95</v>
      </c>
      <c r="J2055" s="2" t="s">
        <v>760</v>
      </c>
      <c r="K2055" s="8">
        <f t="shared" si="72"/>
        <v>475</v>
      </c>
    </row>
    <row r="2056" spans="1:11" hidden="1" x14ac:dyDescent="0.25">
      <c r="A2056" s="112"/>
      <c r="F2056" s="70">
        <v>2</v>
      </c>
      <c r="G2056" s="69" t="s">
        <v>760</v>
      </c>
      <c r="H2056" s="65" t="s">
        <v>286</v>
      </c>
      <c r="I2056" s="8">
        <f>(C13)</f>
        <v>85</v>
      </c>
      <c r="J2056" s="2" t="s">
        <v>760</v>
      </c>
      <c r="K2056" s="8">
        <f t="shared" si="72"/>
        <v>170</v>
      </c>
    </row>
    <row r="2057" spans="1:11" hidden="1" x14ac:dyDescent="0.25">
      <c r="A2057" s="112"/>
      <c r="G2057" s="69" t="s">
        <v>388</v>
      </c>
      <c r="H2057" s="65" t="s">
        <v>1815</v>
      </c>
      <c r="I2057"/>
      <c r="J2057" s="2" t="s">
        <v>388</v>
      </c>
      <c r="K2057" s="8">
        <f>SUM(K2053:K2056)/10</f>
        <v>106.5</v>
      </c>
    </row>
    <row r="2058" spans="1:11" hidden="1" x14ac:dyDescent="0.25">
      <c r="A2058" s="112"/>
      <c r="I2058"/>
      <c r="J2058" s="4"/>
      <c r="K2058" s="5" t="s">
        <v>1373</v>
      </c>
    </row>
    <row r="2059" spans="1:11" hidden="1" x14ac:dyDescent="0.25">
      <c r="A2059" s="112"/>
      <c r="H2059" s="65" t="s">
        <v>1816</v>
      </c>
      <c r="I2059"/>
      <c r="J2059" s="4"/>
      <c r="K2059" s="8" t="e">
        <f>SUM(K2047:K2057)</f>
        <v>#REF!</v>
      </c>
    </row>
    <row r="2060" spans="1:11" hidden="1" x14ac:dyDescent="0.25">
      <c r="A2060" s="112"/>
      <c r="I2060"/>
      <c r="J2060" s="4"/>
      <c r="K2060" s="5" t="s">
        <v>1373</v>
      </c>
    </row>
    <row r="2061" spans="1:11" hidden="1" x14ac:dyDescent="0.25">
      <c r="A2061" s="112"/>
      <c r="H2061" s="65" t="s">
        <v>983</v>
      </c>
      <c r="I2061"/>
      <c r="J2061" s="4"/>
      <c r="K2061" s="8" t="e">
        <f>(K2059/30)</f>
        <v>#REF!</v>
      </c>
    </row>
    <row r="2062" spans="1:11" hidden="1" x14ac:dyDescent="0.25">
      <c r="A2062" s="112"/>
      <c r="I2062"/>
      <c r="J2062" s="4"/>
      <c r="K2062" s="5" t="s">
        <v>1747</v>
      </c>
    </row>
    <row r="2063" spans="1:11" hidden="1" x14ac:dyDescent="0.25">
      <c r="A2063" s="112"/>
      <c r="I2063"/>
      <c r="J2063" s="4"/>
      <c r="K2063"/>
    </row>
    <row r="2064" spans="1:11" hidden="1" x14ac:dyDescent="0.25">
      <c r="A2064" s="112"/>
      <c r="F2064" s="80" t="s">
        <v>984</v>
      </c>
      <c r="G2064" s="69" t="s">
        <v>1910</v>
      </c>
      <c r="H2064" s="65" t="s">
        <v>889</v>
      </c>
      <c r="I2064"/>
      <c r="J2064" s="4"/>
      <c r="K2064"/>
    </row>
    <row r="2065" spans="1:11" hidden="1" x14ac:dyDescent="0.25">
      <c r="A2065" s="112"/>
      <c r="H2065" s="65" t="s">
        <v>51</v>
      </c>
      <c r="I2065"/>
      <c r="J2065" s="4"/>
      <c r="K2065"/>
    </row>
    <row r="2066" spans="1:11" hidden="1" x14ac:dyDescent="0.25">
      <c r="A2066" s="112"/>
      <c r="H2066" s="68" t="s">
        <v>1373</v>
      </c>
      <c r="I2066"/>
      <c r="J2066" s="4"/>
      <c r="K2066"/>
    </row>
    <row r="2067" spans="1:11" hidden="1" x14ac:dyDescent="0.25">
      <c r="A2067" s="112"/>
      <c r="F2067" s="70">
        <v>50</v>
      </c>
      <c r="G2067" s="69" t="s">
        <v>760</v>
      </c>
      <c r="H2067" s="65" t="s">
        <v>492</v>
      </c>
      <c r="I2067" s="8">
        <f>C204</f>
        <v>65</v>
      </c>
      <c r="J2067" s="2" t="s">
        <v>760</v>
      </c>
      <c r="K2067" s="8">
        <f t="shared" ref="K2067:K2076" si="73">(F2067*I2067)</f>
        <v>3250</v>
      </c>
    </row>
    <row r="2068" spans="1:11" hidden="1" x14ac:dyDescent="0.25">
      <c r="A2068" s="112"/>
      <c r="F2068" s="70">
        <v>21.6</v>
      </c>
      <c r="G2068" s="69" t="s">
        <v>761</v>
      </c>
      <c r="H2068" s="65" t="s">
        <v>691</v>
      </c>
      <c r="I2068" s="8">
        <f>(C61*2)</f>
        <v>50</v>
      </c>
      <c r="J2068" s="2" t="s">
        <v>761</v>
      </c>
      <c r="K2068" s="8">
        <f t="shared" si="73"/>
        <v>1080</v>
      </c>
    </row>
    <row r="2069" spans="1:11" hidden="1" x14ac:dyDescent="0.25">
      <c r="A2069" s="112"/>
      <c r="F2069" s="70">
        <v>21.6</v>
      </c>
      <c r="G2069" s="69" t="s">
        <v>761</v>
      </c>
      <c r="H2069" s="65" t="s">
        <v>220</v>
      </c>
      <c r="I2069" s="8">
        <f>(C26)</f>
        <v>8.8000000000000007</v>
      </c>
      <c r="J2069" s="2" t="s">
        <v>761</v>
      </c>
      <c r="K2069" s="8">
        <f t="shared" si="73"/>
        <v>190.08</v>
      </c>
    </row>
    <row r="2070" spans="1:11" hidden="1" x14ac:dyDescent="0.25">
      <c r="A2070" s="112"/>
      <c r="F2070" s="70">
        <v>68</v>
      </c>
      <c r="G2070" s="69" t="s">
        <v>1427</v>
      </c>
      <c r="H2070" s="65" t="s">
        <v>754</v>
      </c>
      <c r="I2070" s="8">
        <f>(C67/1000)</f>
        <v>3.8</v>
      </c>
      <c r="J2070" s="2" t="s">
        <v>1427</v>
      </c>
      <c r="K2070" s="8">
        <f t="shared" si="73"/>
        <v>258.39999999999998</v>
      </c>
    </row>
    <row r="2071" spans="1:11" hidden="1" x14ac:dyDescent="0.25">
      <c r="A2071" s="112"/>
      <c r="F2071" s="70">
        <v>7.0000000000000007E-2</v>
      </c>
      <c r="G2071" s="69" t="s">
        <v>761</v>
      </c>
      <c r="H2071" s="65" t="s">
        <v>762</v>
      </c>
      <c r="I2071" s="8" t="e">
        <f>(C78)</f>
        <v>#REF!</v>
      </c>
      <c r="J2071" s="2" t="s">
        <v>761</v>
      </c>
      <c r="K2071" s="8" t="e">
        <f t="shared" si="73"/>
        <v>#REF!</v>
      </c>
    </row>
    <row r="2072" spans="1:11" hidden="1" x14ac:dyDescent="0.25">
      <c r="A2072" s="112"/>
      <c r="F2072" s="70">
        <v>5.45</v>
      </c>
      <c r="G2072" s="69" t="s">
        <v>1427</v>
      </c>
      <c r="H2072" s="65" t="s">
        <v>692</v>
      </c>
      <c r="I2072" s="8">
        <f>(C585)</f>
        <v>7</v>
      </c>
      <c r="J2072" s="2" t="s">
        <v>1427</v>
      </c>
      <c r="K2072" s="8">
        <f t="shared" si="73"/>
        <v>38.15</v>
      </c>
    </row>
    <row r="2073" spans="1:11" hidden="1" x14ac:dyDescent="0.25">
      <c r="A2073" s="112"/>
      <c r="F2073" s="70">
        <v>3</v>
      </c>
      <c r="G2073" s="69" t="s">
        <v>760</v>
      </c>
      <c r="H2073" s="65" t="s">
        <v>1711</v>
      </c>
      <c r="I2073" s="8">
        <f>(C10)</f>
        <v>150</v>
      </c>
      <c r="J2073" s="2" t="s">
        <v>760</v>
      </c>
      <c r="K2073" s="8">
        <f t="shared" si="73"/>
        <v>450</v>
      </c>
    </row>
    <row r="2074" spans="1:11" hidden="1" x14ac:dyDescent="0.25">
      <c r="A2074" s="112"/>
      <c r="F2074" s="70">
        <v>2</v>
      </c>
      <c r="G2074" s="69" t="s">
        <v>760</v>
      </c>
      <c r="H2074" s="65" t="s">
        <v>693</v>
      </c>
      <c r="I2074" s="8">
        <f>AE37</f>
        <v>120</v>
      </c>
      <c r="J2074" s="2" t="s">
        <v>760</v>
      </c>
      <c r="K2074" s="8">
        <f t="shared" si="73"/>
        <v>240</v>
      </c>
    </row>
    <row r="2075" spans="1:11" hidden="1" x14ac:dyDescent="0.25">
      <c r="A2075" s="112"/>
      <c r="F2075" s="70">
        <v>6</v>
      </c>
      <c r="G2075" s="69" t="s">
        <v>760</v>
      </c>
      <c r="H2075" s="65" t="s">
        <v>1625</v>
      </c>
      <c r="I2075" s="8">
        <f>(C12)</f>
        <v>95</v>
      </c>
      <c r="J2075" s="2" t="s">
        <v>760</v>
      </c>
      <c r="K2075" s="8">
        <f t="shared" si="73"/>
        <v>570</v>
      </c>
    </row>
    <row r="2076" spans="1:11" hidden="1" x14ac:dyDescent="0.25">
      <c r="A2076" s="112"/>
      <c r="F2076" s="70">
        <v>3</v>
      </c>
      <c r="G2076" s="69" t="s">
        <v>760</v>
      </c>
      <c r="H2076" s="65" t="s">
        <v>286</v>
      </c>
      <c r="I2076" s="8">
        <f>(C13)</f>
        <v>85</v>
      </c>
      <c r="J2076" s="2" t="s">
        <v>760</v>
      </c>
      <c r="K2076" s="8">
        <f t="shared" si="73"/>
        <v>255</v>
      </c>
    </row>
    <row r="2077" spans="1:11" hidden="1" x14ac:dyDescent="0.25">
      <c r="A2077" s="112"/>
      <c r="G2077" s="69" t="s">
        <v>388</v>
      </c>
      <c r="H2077" s="65" t="s">
        <v>1815</v>
      </c>
      <c r="I2077"/>
      <c r="J2077" s="2" t="s">
        <v>388</v>
      </c>
      <c r="K2077" s="8">
        <f>SUM(K2073:K2076)/10</f>
        <v>151.5</v>
      </c>
    </row>
    <row r="2078" spans="1:11" hidden="1" x14ac:dyDescent="0.25">
      <c r="A2078" s="112"/>
      <c r="I2078"/>
      <c r="J2078" s="4"/>
      <c r="K2078" s="5" t="s">
        <v>1373</v>
      </c>
    </row>
    <row r="2079" spans="1:11" hidden="1" x14ac:dyDescent="0.25">
      <c r="A2079" s="112"/>
      <c r="H2079" s="65" t="s">
        <v>1816</v>
      </c>
      <c r="I2079"/>
      <c r="J2079" s="4"/>
      <c r="K2079" s="8" t="e">
        <f>SUM(K2067:K2077)</f>
        <v>#REF!</v>
      </c>
    </row>
    <row r="2080" spans="1:11" hidden="1" x14ac:dyDescent="0.25">
      <c r="A2080" s="112"/>
      <c r="I2080"/>
      <c r="J2080" s="4"/>
      <c r="K2080" s="5" t="s">
        <v>1373</v>
      </c>
    </row>
    <row r="2081" spans="1:11" hidden="1" x14ac:dyDescent="0.25">
      <c r="A2081" s="112"/>
      <c r="H2081" s="65" t="s">
        <v>983</v>
      </c>
      <c r="I2081"/>
      <c r="J2081" s="4"/>
      <c r="K2081" s="8" t="e">
        <f>(K2079/30)</f>
        <v>#REF!</v>
      </c>
    </row>
    <row r="2082" spans="1:11" hidden="1" x14ac:dyDescent="0.25">
      <c r="A2082" s="112"/>
      <c r="I2082"/>
      <c r="J2082" s="4"/>
      <c r="K2082" s="5" t="s">
        <v>1747</v>
      </c>
    </row>
    <row r="2083" spans="1:11" hidden="1" x14ac:dyDescent="0.25">
      <c r="A2083" s="112"/>
      <c r="F2083" s="80" t="s">
        <v>493</v>
      </c>
      <c r="G2083" s="69" t="s">
        <v>1910</v>
      </c>
      <c r="H2083" s="65" t="s">
        <v>50</v>
      </c>
      <c r="I2083"/>
      <c r="J2083" s="4"/>
      <c r="K2083"/>
    </row>
    <row r="2084" spans="1:11" hidden="1" x14ac:dyDescent="0.25">
      <c r="A2084" s="112"/>
      <c r="H2084" s="65" t="s">
        <v>186</v>
      </c>
      <c r="I2084"/>
      <c r="J2084" s="4"/>
      <c r="K2084"/>
    </row>
    <row r="2085" spans="1:11" hidden="1" x14ac:dyDescent="0.25">
      <c r="A2085" s="112"/>
      <c r="H2085" s="68" t="s">
        <v>1373</v>
      </c>
      <c r="I2085"/>
      <c r="J2085" s="4"/>
      <c r="K2085"/>
    </row>
    <row r="2086" spans="1:11" hidden="1" x14ac:dyDescent="0.25">
      <c r="A2086" s="112"/>
      <c r="F2086" s="70">
        <v>50</v>
      </c>
      <c r="G2086" s="69" t="s">
        <v>760</v>
      </c>
      <c r="H2086" s="65" t="s">
        <v>187</v>
      </c>
      <c r="I2086" s="8">
        <f>C203</f>
        <v>40</v>
      </c>
      <c r="J2086" s="2" t="s">
        <v>760</v>
      </c>
      <c r="K2086" s="8">
        <f>(F2086*I2086)</f>
        <v>2000</v>
      </c>
    </row>
    <row r="2087" spans="1:11" hidden="1" x14ac:dyDescent="0.25">
      <c r="A2087" s="112"/>
      <c r="F2087" s="70">
        <v>1</v>
      </c>
      <c r="G2087" s="69" t="s">
        <v>760</v>
      </c>
      <c r="H2087" s="65" t="s">
        <v>693</v>
      </c>
      <c r="I2087" s="8">
        <f>AE37</f>
        <v>120</v>
      </c>
      <c r="J2087" s="2" t="s">
        <v>760</v>
      </c>
      <c r="K2087" s="8">
        <f>(F2087*I2087)</f>
        <v>120</v>
      </c>
    </row>
    <row r="2088" spans="1:11" hidden="1" x14ac:dyDescent="0.25">
      <c r="A2088" s="112"/>
      <c r="F2088" s="70">
        <v>5</v>
      </c>
      <c r="G2088" s="69" t="s">
        <v>760</v>
      </c>
      <c r="H2088" s="65" t="s">
        <v>1625</v>
      </c>
      <c r="I2088" s="8">
        <f>C12</f>
        <v>95</v>
      </c>
      <c r="J2088" s="2" t="s">
        <v>760</v>
      </c>
      <c r="K2088" s="8">
        <f>(F2088*I2088)</f>
        <v>475</v>
      </c>
    </row>
    <row r="2089" spans="1:11" hidden="1" x14ac:dyDescent="0.25">
      <c r="A2089" s="112"/>
      <c r="I2089"/>
      <c r="J2089" s="4"/>
      <c r="K2089" s="5" t="s">
        <v>1373</v>
      </c>
    </row>
    <row r="2090" spans="1:11" hidden="1" x14ac:dyDescent="0.25">
      <c r="A2090" s="112"/>
      <c r="H2090" s="65" t="s">
        <v>1816</v>
      </c>
      <c r="I2090"/>
      <c r="J2090" s="4"/>
      <c r="K2090" s="8">
        <f>SUM(K2086:K2088)</f>
        <v>2595</v>
      </c>
    </row>
    <row r="2091" spans="1:11" hidden="1" x14ac:dyDescent="0.25">
      <c r="A2091" s="112"/>
      <c r="F2091" s="65" t="s">
        <v>852</v>
      </c>
      <c r="I2091"/>
      <c r="J2091" s="4"/>
      <c r="K2091" s="5" t="s">
        <v>1373</v>
      </c>
    </row>
    <row r="2092" spans="1:11" hidden="1" x14ac:dyDescent="0.25">
      <c r="A2092" s="112"/>
      <c r="H2092" s="65" t="s">
        <v>983</v>
      </c>
      <c r="I2092"/>
      <c r="J2092" s="4"/>
      <c r="K2092" s="8">
        <f>(K2090/30)</f>
        <v>86.5</v>
      </c>
    </row>
    <row r="2093" spans="1:11" hidden="1" x14ac:dyDescent="0.25">
      <c r="A2093" s="112"/>
      <c r="F2093" s="65" t="s">
        <v>852</v>
      </c>
      <c r="I2093"/>
      <c r="J2093" s="4"/>
      <c r="K2093"/>
    </row>
    <row r="2094" spans="1:11" hidden="1" x14ac:dyDescent="0.25">
      <c r="A2094" s="112"/>
      <c r="F2094" s="65" t="s">
        <v>852</v>
      </c>
      <c r="I2094"/>
      <c r="J2094" s="4"/>
      <c r="K2094"/>
    </row>
    <row r="2095" spans="1:11" hidden="1" x14ac:dyDescent="0.25">
      <c r="A2095" s="112"/>
      <c r="I2095"/>
      <c r="J2095" s="4"/>
      <c r="K2095" s="5" t="s">
        <v>1747</v>
      </c>
    </row>
    <row r="2096" spans="1:11" hidden="1" x14ac:dyDescent="0.25">
      <c r="A2096" s="112"/>
      <c r="F2096" s="80" t="s">
        <v>984</v>
      </c>
      <c r="G2096" s="69" t="s">
        <v>1910</v>
      </c>
      <c r="H2096" s="65" t="s">
        <v>889</v>
      </c>
      <c r="I2096"/>
      <c r="J2096" s="4"/>
      <c r="K2096"/>
    </row>
    <row r="2097" spans="1:11" hidden="1" x14ac:dyDescent="0.25">
      <c r="A2097" s="112"/>
      <c r="H2097" s="70" t="str">
        <f>H2084</f>
        <v>DIA S.W.PIPE(LOOSE JOINTING)</v>
      </c>
      <c r="I2097"/>
      <c r="J2097" s="4"/>
      <c r="K2097"/>
    </row>
    <row r="2098" spans="1:11" hidden="1" x14ac:dyDescent="0.25">
      <c r="A2098" s="112"/>
      <c r="H2098" s="68" t="s">
        <v>1373</v>
      </c>
      <c r="I2098"/>
      <c r="J2098" s="4"/>
      <c r="K2098"/>
    </row>
    <row r="2099" spans="1:11" hidden="1" x14ac:dyDescent="0.25">
      <c r="A2099" s="112"/>
      <c r="F2099" s="70">
        <v>50</v>
      </c>
      <c r="G2099" s="69" t="s">
        <v>760</v>
      </c>
      <c r="H2099" s="65" t="s">
        <v>188</v>
      </c>
      <c r="I2099" s="8">
        <f>C204</f>
        <v>65</v>
      </c>
      <c r="J2099" s="2" t="s">
        <v>760</v>
      </c>
      <c r="K2099" s="8">
        <f>(F2099*I2099)</f>
        <v>3250</v>
      </c>
    </row>
    <row r="2100" spans="1:11" hidden="1" x14ac:dyDescent="0.25">
      <c r="A2100" s="112"/>
      <c r="F2100" s="70">
        <v>2</v>
      </c>
      <c r="G2100" s="69" t="s">
        <v>760</v>
      </c>
      <c r="H2100" s="65" t="s">
        <v>693</v>
      </c>
      <c r="I2100" s="8">
        <f>AE37</f>
        <v>120</v>
      </c>
      <c r="J2100" s="2" t="s">
        <v>760</v>
      </c>
      <c r="K2100" s="8">
        <f>(F2100*I2100)</f>
        <v>240</v>
      </c>
    </row>
    <row r="2101" spans="1:11" hidden="1" x14ac:dyDescent="0.25">
      <c r="A2101" s="112"/>
      <c r="F2101" s="70">
        <v>6</v>
      </c>
      <c r="G2101" s="69" t="s">
        <v>760</v>
      </c>
      <c r="H2101" s="65" t="s">
        <v>1625</v>
      </c>
      <c r="I2101" s="8">
        <f>C12</f>
        <v>95</v>
      </c>
      <c r="J2101" s="2" t="s">
        <v>760</v>
      </c>
      <c r="K2101" s="8">
        <f>(F2101*I2101)</f>
        <v>570</v>
      </c>
    </row>
    <row r="2102" spans="1:11" hidden="1" x14ac:dyDescent="0.25">
      <c r="A2102" s="112"/>
      <c r="I2102"/>
      <c r="J2102" s="4"/>
      <c r="K2102" s="5" t="s">
        <v>1373</v>
      </c>
    </row>
    <row r="2103" spans="1:11" hidden="1" x14ac:dyDescent="0.25">
      <c r="A2103" s="112"/>
      <c r="H2103" s="65" t="s">
        <v>1816</v>
      </c>
      <c r="I2103"/>
      <c r="J2103" s="4"/>
      <c r="K2103" s="8">
        <f>SUM(K2099:K2101)</f>
        <v>4060</v>
      </c>
    </row>
    <row r="2104" spans="1:11" hidden="1" x14ac:dyDescent="0.25">
      <c r="A2104" s="112"/>
      <c r="I2104"/>
      <c r="J2104" s="4"/>
      <c r="K2104" s="5" t="s">
        <v>1373</v>
      </c>
    </row>
    <row r="2105" spans="1:11" hidden="1" x14ac:dyDescent="0.25">
      <c r="A2105" s="112"/>
      <c r="H2105" s="65" t="s">
        <v>983</v>
      </c>
      <c r="I2105"/>
      <c r="J2105" s="4"/>
      <c r="K2105" s="8">
        <f>(K2103/30)</f>
        <v>135.33000000000001</v>
      </c>
    </row>
    <row r="2106" spans="1:11" hidden="1" x14ac:dyDescent="0.25">
      <c r="A2106" s="112"/>
      <c r="I2106"/>
      <c r="J2106" s="4"/>
      <c r="K2106" s="5" t="s">
        <v>1747</v>
      </c>
    </row>
    <row r="2107" spans="1:11" hidden="1" x14ac:dyDescent="0.25">
      <c r="A2107" s="112"/>
      <c r="H2107" s="80" t="s">
        <v>189</v>
      </c>
      <c r="I2107"/>
      <c r="J2107" s="4"/>
      <c r="K2107" s="8">
        <f>SUM(K2104:K2105)</f>
        <v>135.33000000000001</v>
      </c>
    </row>
    <row r="2108" spans="1:11" hidden="1" x14ac:dyDescent="0.25">
      <c r="A2108" s="112"/>
      <c r="I2108"/>
      <c r="J2108" s="4"/>
      <c r="K2108" s="5" t="s">
        <v>1747</v>
      </c>
    </row>
    <row r="2109" spans="1:11" hidden="1" x14ac:dyDescent="0.25">
      <c r="A2109" s="112"/>
      <c r="F2109" s="80" t="s">
        <v>1610</v>
      </c>
      <c r="G2109" s="69" t="s">
        <v>1910</v>
      </c>
      <c r="H2109" s="65" t="s">
        <v>50</v>
      </c>
      <c r="I2109"/>
      <c r="J2109" s="4"/>
      <c r="K2109"/>
    </row>
    <row r="2110" spans="1:11" hidden="1" x14ac:dyDescent="0.25">
      <c r="A2110" s="112"/>
      <c r="H2110" s="65" t="s">
        <v>55</v>
      </c>
      <c r="I2110"/>
      <c r="J2110" s="4"/>
      <c r="K2110"/>
    </row>
    <row r="2111" spans="1:11" hidden="1" x14ac:dyDescent="0.25">
      <c r="A2111" s="112"/>
      <c r="H2111" s="68" t="s">
        <v>1373</v>
      </c>
      <c r="I2111"/>
      <c r="J2111" s="4"/>
      <c r="K2111"/>
    </row>
    <row r="2112" spans="1:11" hidden="1" x14ac:dyDescent="0.25">
      <c r="A2112" s="112"/>
      <c r="F2112" s="70">
        <v>1</v>
      </c>
      <c r="G2112" s="69" t="s">
        <v>760</v>
      </c>
      <c r="H2112" s="65" t="s">
        <v>952</v>
      </c>
      <c r="I2112" s="8">
        <f>C205</f>
        <v>65</v>
      </c>
      <c r="J2112" s="2" t="s">
        <v>760</v>
      </c>
      <c r="K2112" s="8">
        <f>(F2112*I2112)</f>
        <v>65</v>
      </c>
    </row>
    <row r="2113" spans="1:11" hidden="1" x14ac:dyDescent="0.25">
      <c r="A2113" s="112"/>
      <c r="F2113" s="65" t="s">
        <v>852</v>
      </c>
      <c r="H2113" s="65" t="s">
        <v>56</v>
      </c>
      <c r="I2113"/>
      <c r="J2113" s="4"/>
      <c r="K2113"/>
    </row>
    <row r="2114" spans="1:11" hidden="1" x14ac:dyDescent="0.25">
      <c r="A2114" s="112"/>
      <c r="F2114" s="65" t="s">
        <v>852</v>
      </c>
      <c r="H2114" s="65" t="s">
        <v>57</v>
      </c>
      <c r="I2114" s="2" t="s">
        <v>388</v>
      </c>
      <c r="J2114" s="4"/>
      <c r="K2114" s="8">
        <v>2.5</v>
      </c>
    </row>
    <row r="2115" spans="1:11" hidden="1" x14ac:dyDescent="0.25">
      <c r="A2115" s="112"/>
      <c r="I2115"/>
      <c r="J2115" s="4"/>
      <c r="K2115" s="5" t="s">
        <v>1373</v>
      </c>
    </row>
    <row r="2116" spans="1:11" hidden="1" x14ac:dyDescent="0.25">
      <c r="A2116" s="112"/>
      <c r="H2116" s="65" t="s">
        <v>1816</v>
      </c>
      <c r="I2116"/>
      <c r="J2116" s="4"/>
      <c r="K2116" s="8">
        <f>SUM(K2112:K2114)</f>
        <v>67.5</v>
      </c>
    </row>
    <row r="2117" spans="1:11" hidden="1" x14ac:dyDescent="0.25">
      <c r="A2117" s="112"/>
      <c r="F2117" s="80" t="s">
        <v>1610</v>
      </c>
      <c r="G2117" s="69" t="s">
        <v>1910</v>
      </c>
      <c r="H2117" s="65" t="s">
        <v>889</v>
      </c>
      <c r="I2117"/>
      <c r="J2117" s="4"/>
      <c r="K2117" s="5" t="s">
        <v>1373</v>
      </c>
    </row>
    <row r="2118" spans="1:11" hidden="1" x14ac:dyDescent="0.25">
      <c r="A2118" s="112"/>
      <c r="H2118" s="65" t="s">
        <v>55</v>
      </c>
      <c r="I2118"/>
      <c r="J2118" s="4"/>
      <c r="K2118" s="8"/>
    </row>
    <row r="2119" spans="1:11" hidden="1" x14ac:dyDescent="0.25">
      <c r="A2119" s="112"/>
      <c r="H2119" s="68" t="s">
        <v>1373</v>
      </c>
      <c r="I2119"/>
      <c r="J2119" s="4"/>
      <c r="K2119" s="5" t="s">
        <v>1373</v>
      </c>
    </row>
    <row r="2120" spans="1:11" hidden="1" x14ac:dyDescent="0.25">
      <c r="A2120" s="112"/>
      <c r="F2120" s="66">
        <v>1</v>
      </c>
      <c r="G2120" s="64" t="s">
        <v>669</v>
      </c>
      <c r="H2120" s="65" t="s">
        <v>951</v>
      </c>
      <c r="I2120"/>
      <c r="J2120" s="4" t="s">
        <v>1196</v>
      </c>
      <c r="K2120" s="8">
        <v>92.5</v>
      </c>
    </row>
    <row r="2121" spans="1:11" hidden="1" x14ac:dyDescent="0.25">
      <c r="A2121" s="112"/>
      <c r="I2121"/>
      <c r="J2121" s="4"/>
      <c r="K2121" s="5" t="s">
        <v>1373</v>
      </c>
    </row>
    <row r="2122" spans="1:11" hidden="1" x14ac:dyDescent="0.25">
      <c r="A2122" s="112"/>
      <c r="F2122" s="80" t="s">
        <v>1092</v>
      </c>
      <c r="G2122" s="69" t="s">
        <v>1910</v>
      </c>
      <c r="H2122" s="65" t="s">
        <v>50</v>
      </c>
      <c r="I2122"/>
      <c r="J2122" s="4"/>
      <c r="K2122"/>
    </row>
    <row r="2123" spans="1:11" hidden="1" x14ac:dyDescent="0.25">
      <c r="A2123" s="112"/>
      <c r="H2123" s="65" t="s">
        <v>1099</v>
      </c>
      <c r="I2123"/>
      <c r="J2123" s="4"/>
      <c r="K2123"/>
    </row>
    <row r="2124" spans="1:11" hidden="1" x14ac:dyDescent="0.25">
      <c r="A2124" s="112"/>
      <c r="H2124" s="68" t="s">
        <v>1373</v>
      </c>
      <c r="I2124"/>
      <c r="J2124" s="4"/>
      <c r="K2124"/>
    </row>
    <row r="2125" spans="1:11" hidden="1" x14ac:dyDescent="0.25">
      <c r="A2125" s="112"/>
      <c r="F2125" s="70">
        <v>1</v>
      </c>
      <c r="G2125" s="69" t="s">
        <v>760</v>
      </c>
      <c r="H2125" s="65" t="s">
        <v>950</v>
      </c>
      <c r="I2125" s="8">
        <f>C202</f>
        <v>75</v>
      </c>
      <c r="J2125" s="2" t="s">
        <v>760</v>
      </c>
      <c r="K2125" s="8">
        <f>(F2125*I2125)</f>
        <v>75</v>
      </c>
    </row>
    <row r="2126" spans="1:11" hidden="1" x14ac:dyDescent="0.25">
      <c r="A2126" s="112"/>
      <c r="F2126" s="65" t="s">
        <v>852</v>
      </c>
      <c r="H2126" s="65" t="s">
        <v>56</v>
      </c>
      <c r="I2126"/>
      <c r="J2126" s="4"/>
      <c r="K2126"/>
    </row>
    <row r="2127" spans="1:11" hidden="1" x14ac:dyDescent="0.25">
      <c r="A2127" s="112"/>
      <c r="F2127" s="65" t="s">
        <v>852</v>
      </c>
      <c r="H2127" s="65" t="s">
        <v>57</v>
      </c>
      <c r="I2127" s="2" t="s">
        <v>388</v>
      </c>
      <c r="J2127" s="4"/>
      <c r="K2127" s="8">
        <v>3</v>
      </c>
    </row>
    <row r="2128" spans="1:11" hidden="1" x14ac:dyDescent="0.25">
      <c r="A2128" s="112"/>
      <c r="I2128"/>
      <c r="J2128" s="4"/>
      <c r="K2128" s="5" t="s">
        <v>1373</v>
      </c>
    </row>
    <row r="2129" spans="1:11" hidden="1" x14ac:dyDescent="0.25">
      <c r="A2129" s="112"/>
      <c r="H2129" s="65" t="s">
        <v>1816</v>
      </c>
      <c r="I2129"/>
      <c r="J2129" s="4"/>
      <c r="K2129" s="8">
        <f>SUM(K2125:K2127)</f>
        <v>78</v>
      </c>
    </row>
    <row r="2130" spans="1:11" hidden="1" x14ac:dyDescent="0.25">
      <c r="A2130" s="112"/>
      <c r="I2130"/>
      <c r="J2130" s="4"/>
      <c r="K2130" s="5" t="s">
        <v>1373</v>
      </c>
    </row>
    <row r="2131" spans="1:11" hidden="1" x14ac:dyDescent="0.25">
      <c r="A2131" s="112"/>
      <c r="I2131"/>
      <c r="J2131" s="4"/>
      <c r="K2131"/>
    </row>
    <row r="2132" spans="1:11" hidden="1" x14ac:dyDescent="0.25">
      <c r="A2132" s="112"/>
      <c r="F2132" s="80" t="s">
        <v>1557</v>
      </c>
      <c r="G2132" s="69" t="s">
        <v>1910</v>
      </c>
      <c r="H2132" s="65" t="s">
        <v>889</v>
      </c>
      <c r="I2132"/>
      <c r="J2132" s="4"/>
      <c r="K2132"/>
    </row>
    <row r="2133" spans="1:11" hidden="1" x14ac:dyDescent="0.25">
      <c r="A2133" s="112"/>
      <c r="H2133" s="65" t="s">
        <v>1099</v>
      </c>
      <c r="I2133"/>
      <c r="J2133" s="4"/>
      <c r="K2133"/>
    </row>
    <row r="2134" spans="1:11" hidden="1" x14ac:dyDescent="0.25">
      <c r="A2134" s="112"/>
      <c r="H2134" s="68" t="s">
        <v>1373</v>
      </c>
      <c r="I2134"/>
      <c r="J2134" s="4"/>
      <c r="K2134"/>
    </row>
    <row r="2135" spans="1:11" hidden="1" x14ac:dyDescent="0.25">
      <c r="A2135" s="112"/>
      <c r="F2135" s="70">
        <v>1</v>
      </c>
      <c r="G2135" s="69" t="s">
        <v>760</v>
      </c>
      <c r="H2135" s="65" t="s">
        <v>703</v>
      </c>
      <c r="I2135" s="8">
        <f>C207</f>
        <v>100</v>
      </c>
      <c r="J2135" s="2" t="s">
        <v>760</v>
      </c>
      <c r="K2135" s="8">
        <f>(F2135*I2135)</f>
        <v>100</v>
      </c>
    </row>
    <row r="2136" spans="1:11" hidden="1" x14ac:dyDescent="0.25">
      <c r="A2136" s="112"/>
      <c r="F2136" s="65" t="s">
        <v>852</v>
      </c>
      <c r="H2136" s="65" t="s">
        <v>56</v>
      </c>
      <c r="I2136"/>
      <c r="J2136" s="4"/>
      <c r="K2136"/>
    </row>
    <row r="2137" spans="1:11" hidden="1" x14ac:dyDescent="0.25">
      <c r="A2137" s="112"/>
      <c r="F2137" s="65" t="s">
        <v>852</v>
      </c>
      <c r="H2137" s="65" t="s">
        <v>57</v>
      </c>
      <c r="I2137" s="2" t="s">
        <v>388</v>
      </c>
      <c r="J2137" s="4"/>
      <c r="K2137" s="8">
        <v>3</v>
      </c>
    </row>
    <row r="2138" spans="1:11" hidden="1" x14ac:dyDescent="0.25">
      <c r="A2138" s="112"/>
      <c r="I2138"/>
      <c r="J2138" s="4"/>
      <c r="K2138" s="5" t="s">
        <v>1373</v>
      </c>
    </row>
    <row r="2139" spans="1:11" hidden="1" x14ac:dyDescent="0.25">
      <c r="A2139" s="112"/>
      <c r="H2139" s="65" t="s">
        <v>1816</v>
      </c>
      <c r="I2139"/>
      <c r="J2139" s="4"/>
      <c r="K2139" s="8">
        <f>SUM(K2135:K2137)</f>
        <v>103</v>
      </c>
    </row>
    <row r="2140" spans="1:11" hidden="1" x14ac:dyDescent="0.25">
      <c r="A2140" s="112"/>
      <c r="I2140"/>
      <c r="J2140" s="4"/>
      <c r="K2140" s="5" t="s">
        <v>1373</v>
      </c>
    </row>
    <row r="2141" spans="1:11" hidden="1" x14ac:dyDescent="0.25">
      <c r="A2141" s="112"/>
      <c r="F2141" s="80" t="s">
        <v>1329</v>
      </c>
      <c r="H2141" s="65" t="s">
        <v>1330</v>
      </c>
      <c r="I2141"/>
      <c r="J2141" s="4"/>
      <c r="K2141"/>
    </row>
    <row r="2142" spans="1:11" hidden="1" x14ac:dyDescent="0.25">
      <c r="A2142" s="112"/>
      <c r="H2142" s="65" t="s">
        <v>935</v>
      </c>
      <c r="I2142"/>
      <c r="J2142" s="4"/>
      <c r="K2142"/>
    </row>
    <row r="2143" spans="1:11" hidden="1" x14ac:dyDescent="0.25">
      <c r="A2143" s="112"/>
      <c r="H2143" s="68" t="s">
        <v>1373</v>
      </c>
      <c r="I2143"/>
      <c r="J2143" s="4"/>
      <c r="K2143"/>
    </row>
    <row r="2144" spans="1:11" hidden="1" x14ac:dyDescent="0.25">
      <c r="A2144" s="112"/>
      <c r="F2144" s="70">
        <v>2.5</v>
      </c>
      <c r="G2144" s="69" t="s">
        <v>936</v>
      </c>
      <c r="H2144" s="65" t="s">
        <v>1330</v>
      </c>
      <c r="I2144" s="8">
        <f>C566</f>
        <v>28.5</v>
      </c>
      <c r="J2144" s="2">
        <v>2.5</v>
      </c>
      <c r="K2144" s="8">
        <f>(F2144*I2144)/F2144</f>
        <v>28.5</v>
      </c>
    </row>
    <row r="2145" spans="1:11" hidden="1" x14ac:dyDescent="0.25">
      <c r="A2145" s="112"/>
      <c r="H2145" s="65" t="s">
        <v>937</v>
      </c>
      <c r="I2145"/>
      <c r="J2145" s="2" t="s">
        <v>936</v>
      </c>
      <c r="K2145"/>
    </row>
    <row r="2146" spans="1:11" hidden="1" x14ac:dyDescent="0.25">
      <c r="A2146" s="112"/>
      <c r="G2146" s="69" t="s">
        <v>388</v>
      </c>
      <c r="H2146" s="65" t="s">
        <v>938</v>
      </c>
      <c r="I2146"/>
      <c r="J2146" s="2" t="s">
        <v>388</v>
      </c>
      <c r="K2146" s="8">
        <v>1.5</v>
      </c>
    </row>
    <row r="2147" spans="1:11" hidden="1" x14ac:dyDescent="0.25">
      <c r="A2147" s="112"/>
      <c r="I2147"/>
      <c r="J2147" s="4"/>
      <c r="K2147" s="5" t="s">
        <v>1373</v>
      </c>
    </row>
    <row r="2148" spans="1:11" hidden="1" x14ac:dyDescent="0.25">
      <c r="A2148" s="112"/>
      <c r="H2148" s="80" t="s">
        <v>189</v>
      </c>
      <c r="I2148"/>
      <c r="J2148" s="4"/>
      <c r="K2148" s="8">
        <f>SUM(K2144:K2146)</f>
        <v>30</v>
      </c>
    </row>
    <row r="2149" spans="1:11" hidden="1" x14ac:dyDescent="0.25">
      <c r="A2149" s="112"/>
      <c r="I2149"/>
      <c r="J2149" s="4"/>
      <c r="K2149" s="5" t="s">
        <v>1747</v>
      </c>
    </row>
    <row r="2150" spans="1:11" hidden="1" x14ac:dyDescent="0.25">
      <c r="A2150" s="112"/>
      <c r="I2150"/>
      <c r="J2150" s="4"/>
      <c r="K2150"/>
    </row>
    <row r="2151" spans="1:11" hidden="1" x14ac:dyDescent="0.25">
      <c r="A2151" s="112"/>
      <c r="F2151" s="80" t="s">
        <v>939</v>
      </c>
      <c r="G2151" s="69" t="s">
        <v>1910</v>
      </c>
      <c r="H2151" s="65" t="s">
        <v>242</v>
      </c>
      <c r="I2151"/>
      <c r="J2151" s="4"/>
      <c r="K2151"/>
    </row>
    <row r="2152" spans="1:11" hidden="1" x14ac:dyDescent="0.25">
      <c r="A2152" s="112"/>
      <c r="H2152" s="65" t="s">
        <v>61</v>
      </c>
      <c r="I2152"/>
      <c r="J2152" s="4"/>
      <c r="K2152"/>
    </row>
    <row r="2153" spans="1:11" hidden="1" x14ac:dyDescent="0.25">
      <c r="A2153" s="112"/>
      <c r="H2153" s="65" t="s">
        <v>318</v>
      </c>
      <c r="I2153"/>
      <c r="J2153" s="4"/>
      <c r="K2153"/>
    </row>
    <row r="2154" spans="1:11" hidden="1" x14ac:dyDescent="0.25">
      <c r="A2154" s="112"/>
      <c r="H2154" s="65" t="s">
        <v>306</v>
      </c>
      <c r="I2154"/>
      <c r="J2154" s="4"/>
      <c r="K2154"/>
    </row>
    <row r="2155" spans="1:11" hidden="1" x14ac:dyDescent="0.25">
      <c r="A2155" s="112"/>
      <c r="H2155" s="65" t="s">
        <v>373</v>
      </c>
      <c r="I2155"/>
      <c r="J2155" s="4"/>
      <c r="K2155"/>
    </row>
    <row r="2156" spans="1:11" hidden="1" x14ac:dyDescent="0.25">
      <c r="A2156" s="112"/>
      <c r="H2156" s="65" t="s">
        <v>1271</v>
      </c>
      <c r="I2156"/>
      <c r="J2156" s="4"/>
      <c r="K2156"/>
    </row>
    <row r="2157" spans="1:11" hidden="1" x14ac:dyDescent="0.25">
      <c r="A2157" s="112"/>
      <c r="H2157" s="65" t="s">
        <v>1609</v>
      </c>
      <c r="I2157"/>
      <c r="J2157" s="4"/>
      <c r="K2157"/>
    </row>
    <row r="2158" spans="1:11" hidden="1" x14ac:dyDescent="0.25">
      <c r="A2158" s="112"/>
      <c r="H2158" s="65" t="s">
        <v>1878</v>
      </c>
      <c r="I2158"/>
      <c r="J2158" s="4"/>
      <c r="K2158"/>
    </row>
    <row r="2159" spans="1:11" hidden="1" x14ac:dyDescent="0.25">
      <c r="A2159" s="112"/>
      <c r="H2159" s="65" t="s">
        <v>490</v>
      </c>
      <c r="I2159"/>
      <c r="J2159" s="4"/>
      <c r="K2159"/>
    </row>
    <row r="2160" spans="1:11" hidden="1" x14ac:dyDescent="0.25">
      <c r="A2160" s="112"/>
      <c r="H2160" s="65" t="s">
        <v>1103</v>
      </c>
      <c r="I2160"/>
      <c r="J2160" s="4"/>
      <c r="K2160"/>
    </row>
    <row r="2161" spans="1:11" hidden="1" x14ac:dyDescent="0.25">
      <c r="A2161" s="112"/>
      <c r="H2161" s="65" t="s">
        <v>1104</v>
      </c>
      <c r="I2161"/>
      <c r="J2161" s="4"/>
      <c r="K2161"/>
    </row>
    <row r="2162" spans="1:11" hidden="1" x14ac:dyDescent="0.25">
      <c r="A2162" s="112"/>
      <c r="H2162" s="65" t="s">
        <v>1105</v>
      </c>
      <c r="I2162"/>
      <c r="J2162" s="4"/>
      <c r="K2162"/>
    </row>
    <row r="2163" spans="1:11" hidden="1" x14ac:dyDescent="0.25">
      <c r="A2163" s="112"/>
      <c r="H2163" s="68" t="s">
        <v>1373</v>
      </c>
      <c r="I2163" s="5" t="s">
        <v>1373</v>
      </c>
      <c r="J2163" s="4"/>
      <c r="K2163"/>
    </row>
    <row r="2164" spans="1:11" hidden="1" x14ac:dyDescent="0.25">
      <c r="A2164" s="112"/>
      <c r="F2164" s="65" t="s">
        <v>852</v>
      </c>
      <c r="I2164"/>
      <c r="J2164" s="4"/>
      <c r="K2164"/>
    </row>
    <row r="2165" spans="1:11" hidden="1" x14ac:dyDescent="0.25">
      <c r="A2165" s="112"/>
      <c r="F2165" s="100">
        <v>1.7399999999999999E-2</v>
      </c>
      <c r="G2165" s="69" t="s">
        <v>1829</v>
      </c>
      <c r="H2165" s="65" t="s">
        <v>1106</v>
      </c>
      <c r="I2165" s="8">
        <f>C86</f>
        <v>20605</v>
      </c>
      <c r="J2165" s="2" t="s">
        <v>1829</v>
      </c>
      <c r="K2165" s="8">
        <f t="shared" ref="K2165:K2172" si="74">F2165*I2165</f>
        <v>358.53</v>
      </c>
    </row>
    <row r="2166" spans="1:11" hidden="1" x14ac:dyDescent="0.25">
      <c r="A2166" s="112"/>
      <c r="F2166" s="100">
        <v>2.93E-2</v>
      </c>
      <c r="G2166" s="69" t="s">
        <v>1829</v>
      </c>
      <c r="H2166" s="65" t="s">
        <v>1107</v>
      </c>
      <c r="I2166" s="8">
        <f>C87</f>
        <v>23685</v>
      </c>
      <c r="J2166" s="2" t="s">
        <v>1829</v>
      </c>
      <c r="K2166" s="8">
        <f t="shared" si="74"/>
        <v>693.97</v>
      </c>
    </row>
    <row r="2167" spans="1:11" hidden="1" x14ac:dyDescent="0.25">
      <c r="A2167" s="112"/>
      <c r="F2167" s="100">
        <v>1.093</v>
      </c>
      <c r="G2167" s="69" t="s">
        <v>1941</v>
      </c>
      <c r="H2167" s="65" t="s">
        <v>1108</v>
      </c>
      <c r="I2167" s="38">
        <f>C198</f>
        <v>212</v>
      </c>
      <c r="J2167" s="2" t="s">
        <v>1941</v>
      </c>
      <c r="K2167" s="8">
        <f t="shared" si="74"/>
        <v>231.72</v>
      </c>
    </row>
    <row r="2168" spans="1:11" hidden="1" x14ac:dyDescent="0.25">
      <c r="A2168" s="112"/>
      <c r="F2168" s="70">
        <v>6</v>
      </c>
      <c r="G2168" s="69" t="s">
        <v>484</v>
      </c>
      <c r="H2168" s="65" t="s">
        <v>2037</v>
      </c>
      <c r="I2168" s="8">
        <f>C296</f>
        <v>3.25</v>
      </c>
      <c r="J2168" s="2" t="s">
        <v>1200</v>
      </c>
      <c r="K2168" s="8">
        <f t="shared" si="74"/>
        <v>19.5</v>
      </c>
    </row>
    <row r="2169" spans="1:11" hidden="1" x14ac:dyDescent="0.25">
      <c r="A2169" s="112"/>
      <c r="F2169" s="70">
        <v>1</v>
      </c>
      <c r="G2169" s="69" t="s">
        <v>484</v>
      </c>
      <c r="H2169" s="65" t="s">
        <v>1993</v>
      </c>
      <c r="I2169" s="8">
        <f>C286</f>
        <v>80</v>
      </c>
      <c r="J2169" s="2" t="s">
        <v>1200</v>
      </c>
      <c r="K2169" s="8">
        <f t="shared" si="74"/>
        <v>80</v>
      </c>
    </row>
    <row r="2170" spans="1:11" hidden="1" x14ac:dyDescent="0.25">
      <c r="A2170" s="112"/>
      <c r="F2170" s="70">
        <v>2</v>
      </c>
      <c r="G2170" s="69" t="s">
        <v>484</v>
      </c>
      <c r="H2170" s="65" t="s">
        <v>1505</v>
      </c>
      <c r="I2170" s="8">
        <f>C307</f>
        <v>0.9</v>
      </c>
      <c r="J2170" s="2" t="s">
        <v>1200</v>
      </c>
      <c r="K2170" s="8">
        <f t="shared" si="74"/>
        <v>1.8</v>
      </c>
    </row>
    <row r="2171" spans="1:11" hidden="1" x14ac:dyDescent="0.25">
      <c r="A2171" s="112"/>
      <c r="F2171" s="70">
        <v>6</v>
      </c>
      <c r="G2171" s="69" t="s">
        <v>484</v>
      </c>
      <c r="H2171" s="65" t="s">
        <v>122</v>
      </c>
      <c r="I2171" s="8">
        <v>8</v>
      </c>
      <c r="J2171" s="2" t="s">
        <v>1200</v>
      </c>
      <c r="K2171" s="8">
        <f t="shared" si="74"/>
        <v>48</v>
      </c>
    </row>
    <row r="2172" spans="1:11" hidden="1" x14ac:dyDescent="0.25">
      <c r="A2172" s="112"/>
      <c r="F2172" s="89">
        <v>1.62</v>
      </c>
      <c r="G2172" s="69" t="s">
        <v>1941</v>
      </c>
      <c r="H2172" s="65" t="s">
        <v>123</v>
      </c>
      <c r="I2172" s="8">
        <f>D33</f>
        <v>240</v>
      </c>
      <c r="J2172" s="2" t="s">
        <v>1941</v>
      </c>
      <c r="K2172" s="8">
        <f t="shared" si="74"/>
        <v>388.8</v>
      </c>
    </row>
    <row r="2173" spans="1:11" hidden="1" x14ac:dyDescent="0.25">
      <c r="A2173" s="112"/>
      <c r="G2173" s="69" t="s">
        <v>388</v>
      </c>
      <c r="H2173" s="65" t="s">
        <v>438</v>
      </c>
      <c r="I2173"/>
      <c r="J2173" s="2" t="s">
        <v>388</v>
      </c>
      <c r="K2173" s="8">
        <v>0.25</v>
      </c>
    </row>
    <row r="2174" spans="1:11" hidden="1" x14ac:dyDescent="0.25">
      <c r="A2174" s="112"/>
      <c r="I2174"/>
      <c r="J2174" s="4"/>
      <c r="K2174" s="5" t="s">
        <v>1373</v>
      </c>
    </row>
    <row r="2175" spans="1:11" hidden="1" x14ac:dyDescent="0.25">
      <c r="A2175" s="112"/>
      <c r="H2175" s="80" t="s">
        <v>124</v>
      </c>
      <c r="I2175"/>
      <c r="J2175" s="4"/>
      <c r="K2175" s="8">
        <f>SUM(K2165:K2173)</f>
        <v>1822.57</v>
      </c>
    </row>
    <row r="2176" spans="1:11" hidden="1" x14ac:dyDescent="0.25">
      <c r="A2176" s="112"/>
      <c r="I2176"/>
      <c r="J2176" s="4"/>
      <c r="K2176" s="5" t="s">
        <v>1373</v>
      </c>
    </row>
    <row r="2177" spans="1:11" hidden="1" x14ac:dyDescent="0.25">
      <c r="A2177" s="112"/>
      <c r="I2177"/>
      <c r="J2177" s="4"/>
      <c r="K2177"/>
    </row>
    <row r="2178" spans="1:11" hidden="1" x14ac:dyDescent="0.25">
      <c r="A2178" s="112"/>
      <c r="H2178" s="80" t="s">
        <v>125</v>
      </c>
      <c r="I2178" s="1" t="s">
        <v>852</v>
      </c>
      <c r="J2178" s="4"/>
      <c r="K2178" s="8">
        <f>K2175/1.62</f>
        <v>1125.04</v>
      </c>
    </row>
    <row r="2179" spans="1:11" hidden="1" x14ac:dyDescent="0.25">
      <c r="A2179" s="112"/>
      <c r="F2179" s="65" t="s">
        <v>852</v>
      </c>
      <c r="G2179" s="69" t="s">
        <v>852</v>
      </c>
      <c r="H2179" s="65" t="s">
        <v>852</v>
      </c>
      <c r="I2179" s="1" t="s">
        <v>852</v>
      </c>
      <c r="J2179" s="2" t="s">
        <v>852</v>
      </c>
      <c r="K2179"/>
    </row>
    <row r="2180" spans="1:11" hidden="1" x14ac:dyDescent="0.25">
      <c r="A2180" s="112"/>
      <c r="I2180"/>
      <c r="J2180" s="4"/>
      <c r="K2180"/>
    </row>
    <row r="2181" spans="1:11" hidden="1" x14ac:dyDescent="0.25">
      <c r="A2181" s="112"/>
      <c r="G2181" s="69" t="s">
        <v>1328</v>
      </c>
      <c r="H2181" s="65" t="s">
        <v>1195</v>
      </c>
      <c r="I2181"/>
      <c r="J2181" s="4"/>
      <c r="K2181"/>
    </row>
    <row r="2182" spans="1:11" hidden="1" x14ac:dyDescent="0.25">
      <c r="A2182" s="112"/>
      <c r="H2182" s="65" t="s">
        <v>695</v>
      </c>
      <c r="I2182"/>
      <c r="J2182" s="4"/>
      <c r="K2182"/>
    </row>
    <row r="2183" spans="1:11" hidden="1" x14ac:dyDescent="0.25">
      <c r="A2183" s="112"/>
      <c r="F2183" s="65" t="s">
        <v>852</v>
      </c>
      <c r="H2183" s="65" t="s">
        <v>696</v>
      </c>
      <c r="I2183"/>
      <c r="J2183" s="4"/>
      <c r="K2183"/>
    </row>
    <row r="2184" spans="1:11" hidden="1" x14ac:dyDescent="0.25">
      <c r="A2184" s="112"/>
      <c r="F2184" s="80" t="s">
        <v>697</v>
      </c>
      <c r="H2184" s="65" t="s">
        <v>1855</v>
      </c>
      <c r="I2184"/>
      <c r="J2184" s="4"/>
      <c r="K2184" s="8" t="e">
        <f>K2860</f>
        <v>#REF!</v>
      </c>
    </row>
    <row r="2185" spans="1:11" hidden="1" x14ac:dyDescent="0.25">
      <c r="A2185" s="112"/>
      <c r="F2185" s="80" t="s">
        <v>698</v>
      </c>
      <c r="H2185" s="80" t="s">
        <v>674</v>
      </c>
      <c r="I2185"/>
      <c r="J2185" s="4"/>
      <c r="K2185" s="8" t="e">
        <f>K2884</f>
        <v>#REF!</v>
      </c>
    </row>
    <row r="2186" spans="1:11" hidden="1" x14ac:dyDescent="0.25">
      <c r="A2186" s="112"/>
      <c r="F2186" s="80" t="s">
        <v>699</v>
      </c>
      <c r="H2186" s="65" t="s">
        <v>1096</v>
      </c>
      <c r="I2186"/>
      <c r="J2186" s="4"/>
      <c r="K2186" s="8" t="e">
        <f>K2899</f>
        <v>#REF!</v>
      </c>
    </row>
    <row r="2187" spans="1:11" hidden="1" x14ac:dyDescent="0.25">
      <c r="A2187" s="112"/>
      <c r="F2187" s="86">
        <v>65</v>
      </c>
      <c r="H2187" s="65" t="s">
        <v>676</v>
      </c>
      <c r="I2187"/>
      <c r="J2187" s="4"/>
      <c r="K2187" s="8" t="e">
        <f>K2921</f>
        <v>#REF!</v>
      </c>
    </row>
    <row r="2188" spans="1:11" hidden="1" x14ac:dyDescent="0.25">
      <c r="A2188" s="112"/>
      <c r="F2188" s="86">
        <v>66</v>
      </c>
      <c r="H2188" s="65" t="s">
        <v>531</v>
      </c>
      <c r="I2188"/>
      <c r="J2188" s="4"/>
      <c r="K2188" s="8" t="e">
        <f>K2945</f>
        <v>#REF!</v>
      </c>
    </row>
    <row r="2189" spans="1:11" hidden="1" x14ac:dyDescent="0.25">
      <c r="A2189" s="112"/>
      <c r="F2189" s="86">
        <v>67</v>
      </c>
      <c r="H2189" s="65" t="s">
        <v>494</v>
      </c>
      <c r="I2189"/>
      <c r="J2189" s="4"/>
      <c r="K2189" s="8" t="e">
        <f>K2977</f>
        <v>#REF!</v>
      </c>
    </row>
    <row r="2190" spans="1:11" hidden="1" x14ac:dyDescent="0.25">
      <c r="A2190" s="112"/>
      <c r="F2190" s="86">
        <v>68</v>
      </c>
      <c r="H2190" s="65" t="s">
        <v>730</v>
      </c>
      <c r="I2190"/>
      <c r="J2190" s="4"/>
      <c r="K2190" s="8" t="e">
        <f>K2965</f>
        <v>#REF!</v>
      </c>
    </row>
    <row r="2191" spans="1:11" hidden="1" x14ac:dyDescent="0.25">
      <c r="A2191" s="112"/>
      <c r="F2191" s="86">
        <v>69</v>
      </c>
      <c r="H2191" s="65" t="s">
        <v>700</v>
      </c>
      <c r="I2191"/>
      <c r="J2191" s="4"/>
      <c r="K2191" s="8" t="e">
        <f>K2988</f>
        <v>#REF!</v>
      </c>
    </row>
    <row r="2192" spans="1:11" hidden="1" x14ac:dyDescent="0.25">
      <c r="A2192" s="112"/>
      <c r="F2192" s="86" t="s">
        <v>701</v>
      </c>
      <c r="H2192" s="65" t="s">
        <v>427</v>
      </c>
      <c r="I2192"/>
      <c r="J2192" s="4"/>
      <c r="K2192" s="8" t="e">
        <f>K3135</f>
        <v>#REF!</v>
      </c>
    </row>
    <row r="2193" spans="1:11" hidden="1" x14ac:dyDescent="0.25">
      <c r="A2193" s="112"/>
      <c r="F2193" s="86" t="s">
        <v>262</v>
      </c>
      <c r="H2193" s="65" t="s">
        <v>1994</v>
      </c>
      <c r="I2193"/>
      <c r="J2193" s="4"/>
      <c r="K2193" s="8"/>
    </row>
    <row r="2194" spans="1:11" hidden="1" x14ac:dyDescent="0.25">
      <c r="A2194" s="112"/>
      <c r="F2194" s="86" t="s">
        <v>1655</v>
      </c>
      <c r="H2194" s="65" t="s">
        <v>1294</v>
      </c>
      <c r="I2194"/>
      <c r="J2194" s="4"/>
      <c r="K2194" s="8">
        <v>10</v>
      </c>
    </row>
    <row r="2195" spans="1:11" hidden="1" x14ac:dyDescent="0.25">
      <c r="A2195" s="112"/>
      <c r="F2195" s="86" t="s">
        <v>1656</v>
      </c>
      <c r="H2195" s="65" t="s">
        <v>499</v>
      </c>
      <c r="I2195"/>
      <c r="J2195" s="4"/>
      <c r="K2195" s="8">
        <v>8</v>
      </c>
    </row>
    <row r="2196" spans="1:11" hidden="1" x14ac:dyDescent="0.25">
      <c r="A2196" s="112"/>
      <c r="F2196" s="86">
        <v>71</v>
      </c>
      <c r="H2196" s="65" t="s">
        <v>1010</v>
      </c>
      <c r="I2196"/>
      <c r="J2196" s="4"/>
      <c r="K2196" s="8" t="e">
        <f>K3154</f>
        <v>#REF!</v>
      </c>
    </row>
    <row r="2197" spans="1:11" hidden="1" x14ac:dyDescent="0.25">
      <c r="A2197" s="112"/>
      <c r="F2197" s="86">
        <v>72</v>
      </c>
      <c r="H2197" s="65" t="s">
        <v>702</v>
      </c>
      <c r="I2197"/>
      <c r="J2197" s="4"/>
      <c r="K2197" s="8">
        <v>31</v>
      </c>
    </row>
    <row r="2198" spans="1:11" hidden="1" x14ac:dyDescent="0.25">
      <c r="A2198" s="112"/>
      <c r="F2198" s="86" t="s">
        <v>500</v>
      </c>
      <c r="H2198" s="65" t="s">
        <v>244</v>
      </c>
      <c r="I2198"/>
      <c r="J2198" s="4"/>
      <c r="K2198" s="8" t="e">
        <f>K3233</f>
        <v>#REF!</v>
      </c>
    </row>
    <row r="2199" spans="1:11" hidden="1" x14ac:dyDescent="0.25">
      <c r="A2199" s="112"/>
      <c r="F2199" s="86" t="s">
        <v>501</v>
      </c>
      <c r="H2199" s="65" t="s">
        <v>502</v>
      </c>
      <c r="I2199"/>
      <c r="J2199" s="4"/>
      <c r="K2199" s="8" t="e">
        <f>K3221</f>
        <v>#REF!</v>
      </c>
    </row>
    <row r="2200" spans="1:11" hidden="1" x14ac:dyDescent="0.25">
      <c r="A2200" s="112"/>
      <c r="F2200" s="86">
        <v>74</v>
      </c>
      <c r="H2200" s="65" t="s">
        <v>139</v>
      </c>
      <c r="I2200"/>
      <c r="J2200" s="4"/>
      <c r="K2200" s="8" t="e">
        <f>K3277</f>
        <v>#REF!</v>
      </c>
    </row>
    <row r="2201" spans="1:11" hidden="1" x14ac:dyDescent="0.25">
      <c r="A2201" s="112"/>
      <c r="F2201" s="86" t="s">
        <v>549</v>
      </c>
      <c r="H2201" s="65" t="s">
        <v>1185</v>
      </c>
      <c r="I2201"/>
      <c r="J2201" s="4"/>
      <c r="K2201" s="8">
        <f>K3767</f>
        <v>1522</v>
      </c>
    </row>
    <row r="2202" spans="1:11" hidden="1" x14ac:dyDescent="0.25">
      <c r="A2202" s="112"/>
      <c r="F2202" s="86" t="s">
        <v>550</v>
      </c>
      <c r="H2202" s="65" t="s">
        <v>114</v>
      </c>
      <c r="I2202"/>
      <c r="J2202" s="4"/>
      <c r="K2202" s="8">
        <v>0</v>
      </c>
    </row>
    <row r="2203" spans="1:11" hidden="1" x14ac:dyDescent="0.25">
      <c r="A2203" s="112"/>
      <c r="F2203" s="86">
        <v>112</v>
      </c>
      <c r="H2203" s="65" t="s">
        <v>651</v>
      </c>
      <c r="I2203"/>
      <c r="J2203" s="4"/>
      <c r="K2203" s="8" t="e">
        <f>K3744</f>
        <v>#REF!</v>
      </c>
    </row>
    <row r="2204" spans="1:11" hidden="1" x14ac:dyDescent="0.25">
      <c r="A2204" s="112"/>
      <c r="F2204" s="86">
        <v>76</v>
      </c>
      <c r="H2204" s="65" t="s">
        <v>1647</v>
      </c>
      <c r="I2204"/>
      <c r="J2204" s="4"/>
      <c r="K2204" s="8" t="e">
        <f>K3294</f>
        <v>#REF!</v>
      </c>
    </row>
    <row r="2205" spans="1:11" hidden="1" x14ac:dyDescent="0.25">
      <c r="A2205" s="112"/>
      <c r="F2205" s="86">
        <v>77</v>
      </c>
      <c r="H2205" s="65" t="s">
        <v>1927</v>
      </c>
      <c r="I2205"/>
      <c r="J2205" s="4"/>
      <c r="K2205" s="8" t="e">
        <f>K3080</f>
        <v>#REF!</v>
      </c>
    </row>
    <row r="2206" spans="1:11" ht="31.5" hidden="1" x14ac:dyDescent="0.25">
      <c r="A2206" s="112"/>
      <c r="F2206" s="124">
        <v>77.099999999999994</v>
      </c>
      <c r="H2206" s="94" t="s">
        <v>1560</v>
      </c>
      <c r="I2206"/>
      <c r="J2206" s="4"/>
      <c r="K2206" s="125" t="e">
        <f>K3105</f>
        <v>#REF!</v>
      </c>
    </row>
    <row r="2207" spans="1:11" hidden="1" x14ac:dyDescent="0.25">
      <c r="A2207" s="112"/>
      <c r="F2207" s="90">
        <v>77.2</v>
      </c>
      <c r="H2207" s="65" t="s">
        <v>1561</v>
      </c>
      <c r="I2207"/>
      <c r="J2207" s="4"/>
      <c r="K2207" s="8">
        <v>500</v>
      </c>
    </row>
    <row r="2208" spans="1:11" hidden="1" x14ac:dyDescent="0.25">
      <c r="A2208" s="112"/>
      <c r="F2208" s="90">
        <v>77.3</v>
      </c>
      <c r="H2208" s="65" t="s">
        <v>1293</v>
      </c>
      <c r="I2208"/>
      <c r="J2208" s="4"/>
      <c r="K2208" s="8" t="e">
        <f>K3712</f>
        <v>#REF!</v>
      </c>
    </row>
    <row r="2209" spans="1:11" hidden="1" x14ac:dyDescent="0.25">
      <c r="A2209" s="112"/>
      <c r="F2209" s="86">
        <v>78</v>
      </c>
      <c r="H2209" s="65" t="s">
        <v>75</v>
      </c>
      <c r="I2209"/>
      <c r="J2209" s="4"/>
      <c r="K2209" s="8" t="e">
        <f>K3319</f>
        <v>#REF!</v>
      </c>
    </row>
    <row r="2210" spans="1:11" hidden="1" x14ac:dyDescent="0.25">
      <c r="A2210" s="112"/>
      <c r="F2210" s="86">
        <v>80</v>
      </c>
      <c r="H2210" s="65" t="s">
        <v>1802</v>
      </c>
      <c r="I2210"/>
      <c r="J2210" s="4"/>
      <c r="K2210" s="8" t="e">
        <f>K3441</f>
        <v>#REF!</v>
      </c>
    </row>
    <row r="2211" spans="1:11" hidden="1" x14ac:dyDescent="0.25">
      <c r="A2211" s="112"/>
      <c r="F2211" s="86">
        <v>81</v>
      </c>
      <c r="H2211" s="65" t="s">
        <v>86</v>
      </c>
      <c r="I2211"/>
      <c r="J2211" s="4"/>
      <c r="K2211" s="8">
        <f>K2178</f>
        <v>1125.04</v>
      </c>
    </row>
    <row r="2212" spans="1:11" hidden="1" x14ac:dyDescent="0.25">
      <c r="A2212" s="112"/>
      <c r="F2212" s="86">
        <v>82</v>
      </c>
      <c r="H2212" s="65" t="s">
        <v>1338</v>
      </c>
      <c r="I2212"/>
      <c r="J2212" s="4"/>
      <c r="K2212" s="8" t="e">
        <f>K3638</f>
        <v>#REF!</v>
      </c>
    </row>
    <row r="2213" spans="1:11" hidden="1" x14ac:dyDescent="0.25">
      <c r="A2213" s="112"/>
      <c r="F2213" s="86">
        <v>87</v>
      </c>
      <c r="H2213" s="65" t="s">
        <v>1517</v>
      </c>
      <c r="I2213"/>
      <c r="J2213" s="4"/>
      <c r="K2213" s="8" t="e">
        <f>K3458</f>
        <v>#REF!</v>
      </c>
    </row>
    <row r="2214" spans="1:11" hidden="1" x14ac:dyDescent="0.25">
      <c r="A2214" s="112"/>
      <c r="I2214"/>
      <c r="J2214" s="4"/>
      <c r="K2214"/>
    </row>
    <row r="2215" spans="1:11" hidden="1" x14ac:dyDescent="0.25">
      <c r="A2215" s="112"/>
      <c r="I2215"/>
      <c r="J2215" s="4"/>
      <c r="K2215"/>
    </row>
    <row r="2216" spans="1:11" ht="31.5" hidden="1" x14ac:dyDescent="0.25">
      <c r="A2216" s="112"/>
      <c r="F2216" s="126">
        <v>77.400000000000006</v>
      </c>
      <c r="H2216" s="97" t="s">
        <v>1496</v>
      </c>
      <c r="I2216"/>
      <c r="J2216" s="4"/>
      <c r="K2216"/>
    </row>
    <row r="2217" spans="1:11" hidden="1" x14ac:dyDescent="0.25">
      <c r="A2217" s="112"/>
      <c r="H2217" s="65" t="s">
        <v>695</v>
      </c>
      <c r="I2217"/>
      <c r="J2217" s="4"/>
      <c r="K2217"/>
    </row>
    <row r="2218" spans="1:11" ht="31.5" hidden="1" x14ac:dyDescent="0.25">
      <c r="A2218" s="112"/>
      <c r="F2218" s="66">
        <v>90</v>
      </c>
      <c r="G2218" s="64" t="s">
        <v>320</v>
      </c>
      <c r="H2218" s="120" t="s">
        <v>1883</v>
      </c>
      <c r="I2218">
        <v>16.95</v>
      </c>
      <c r="J2218" s="4" t="s">
        <v>320</v>
      </c>
      <c r="K2218">
        <f>I2218*F2218</f>
        <v>1525.5</v>
      </c>
    </row>
    <row r="2219" spans="1:11" hidden="1" x14ac:dyDescent="0.25">
      <c r="A2219" s="112"/>
      <c r="F2219" s="66">
        <v>0.15</v>
      </c>
      <c r="G2219" s="64" t="s">
        <v>452</v>
      </c>
      <c r="H2219" s="66" t="s">
        <v>754</v>
      </c>
      <c r="I2219">
        <f>AC31</f>
        <v>3800</v>
      </c>
      <c r="J2219" s="4" t="s">
        <v>452</v>
      </c>
      <c r="K2219">
        <f>I2219*F2219</f>
        <v>570</v>
      </c>
    </row>
    <row r="2220" spans="1:11" hidden="1" x14ac:dyDescent="0.25">
      <c r="A2220" s="112"/>
      <c r="F2220" s="66">
        <v>1</v>
      </c>
      <c r="G2220" s="64" t="s">
        <v>669</v>
      </c>
      <c r="H2220" s="66" t="s">
        <v>319</v>
      </c>
      <c r="I2220">
        <f>C780</f>
        <v>160</v>
      </c>
      <c r="J2220" s="4" t="s">
        <v>669</v>
      </c>
      <c r="K2220">
        <f>I2220*F2220</f>
        <v>160</v>
      </c>
    </row>
    <row r="2221" spans="1:11" hidden="1" x14ac:dyDescent="0.25">
      <c r="A2221" s="112"/>
      <c r="F2221" s="66">
        <v>2</v>
      </c>
      <c r="G2221" s="64" t="s">
        <v>669</v>
      </c>
      <c r="H2221" s="66" t="s">
        <v>1486</v>
      </c>
      <c r="I2221">
        <f>AE10</f>
        <v>135</v>
      </c>
      <c r="J2221" s="4" t="s">
        <v>669</v>
      </c>
      <c r="K2221">
        <f>I2221*F2221</f>
        <v>270</v>
      </c>
    </row>
    <row r="2222" spans="1:11" hidden="1" x14ac:dyDescent="0.25">
      <c r="A2222" s="112"/>
      <c r="F2222" s="66">
        <v>4</v>
      </c>
      <c r="G2222" s="64" t="s">
        <v>669</v>
      </c>
      <c r="H2222" s="66" t="s">
        <v>1114</v>
      </c>
      <c r="I2222">
        <f>C781</f>
        <v>110</v>
      </c>
      <c r="J2222" s="4" t="s">
        <v>669</v>
      </c>
      <c r="K2222">
        <f>I2222*F2222</f>
        <v>440</v>
      </c>
    </row>
    <row r="2223" spans="1:11" hidden="1" x14ac:dyDescent="0.25">
      <c r="A2223" s="112"/>
      <c r="H2223" s="66" t="s">
        <v>321</v>
      </c>
      <c r="I2223"/>
      <c r="J2223" s="4"/>
      <c r="K2223">
        <v>8.5</v>
      </c>
    </row>
    <row r="2224" spans="1:11" hidden="1" x14ac:dyDescent="0.25">
      <c r="A2224" s="112"/>
      <c r="I2224"/>
      <c r="J2224" s="4"/>
      <c r="K2224" s="5" t="s">
        <v>1373</v>
      </c>
    </row>
    <row r="2225" spans="1:11" hidden="1" x14ac:dyDescent="0.25">
      <c r="A2225" s="112"/>
      <c r="H2225" s="65" t="s">
        <v>1926</v>
      </c>
      <c r="I2225"/>
      <c r="J2225" s="4"/>
      <c r="K2225" s="8">
        <f>SUM(K2218:K2223)</f>
        <v>2974</v>
      </c>
    </row>
    <row r="2226" spans="1:11" hidden="1" x14ac:dyDescent="0.25">
      <c r="A2226" s="112"/>
      <c r="I2226"/>
      <c r="J2226" s="4"/>
      <c r="K2226" s="5" t="s">
        <v>1373</v>
      </c>
    </row>
    <row r="2227" spans="1:11" hidden="1" x14ac:dyDescent="0.25">
      <c r="A2227" s="112"/>
      <c r="H2227" s="65" t="s">
        <v>983</v>
      </c>
      <c r="I2227"/>
      <c r="J2227" s="4"/>
      <c r="K2227" s="8">
        <f>(K2225/90)</f>
        <v>33.04</v>
      </c>
    </row>
    <row r="2228" spans="1:11" hidden="1" x14ac:dyDescent="0.25">
      <c r="A2228" s="112"/>
      <c r="I2228"/>
      <c r="J2228" s="4"/>
      <c r="K2228" s="5" t="s">
        <v>1747</v>
      </c>
    </row>
    <row r="2229" spans="1:11" hidden="1" x14ac:dyDescent="0.25">
      <c r="A2229" s="112"/>
      <c r="I2229"/>
      <c r="J2229" s="4"/>
      <c r="K2229"/>
    </row>
    <row r="2230" spans="1:11" hidden="1" x14ac:dyDescent="0.25">
      <c r="A2230" s="112"/>
      <c r="F2230" s="101">
        <v>78.099999999999994</v>
      </c>
      <c r="H2230" s="65" t="s">
        <v>1348</v>
      </c>
      <c r="I2230"/>
      <c r="J2230" s="4"/>
      <c r="K2230"/>
    </row>
    <row r="2231" spans="1:11" hidden="1" x14ac:dyDescent="0.25">
      <c r="A2231" s="112"/>
      <c r="H2231" s="65" t="s">
        <v>695</v>
      </c>
      <c r="I2231"/>
      <c r="J2231" s="4"/>
      <c r="K2231"/>
    </row>
    <row r="2232" spans="1:11" hidden="1" x14ac:dyDescent="0.25">
      <c r="A2232" s="112"/>
      <c r="F2232" s="66">
        <v>2.5</v>
      </c>
      <c r="G2232" s="64" t="s">
        <v>669</v>
      </c>
      <c r="H2232" s="66" t="s">
        <v>1349</v>
      </c>
      <c r="I2232">
        <v>120</v>
      </c>
      <c r="J2232" s="4" t="s">
        <v>669</v>
      </c>
      <c r="K2232">
        <f t="shared" ref="K2232:K2237" si="75">I2232*F2232</f>
        <v>300</v>
      </c>
    </row>
    <row r="2233" spans="1:11" hidden="1" x14ac:dyDescent="0.25">
      <c r="A2233" s="112"/>
      <c r="F2233" s="66">
        <v>20</v>
      </c>
      <c r="G2233" s="64" t="s">
        <v>311</v>
      </c>
      <c r="H2233" s="66" t="s">
        <v>1350</v>
      </c>
      <c r="I2233">
        <v>4</v>
      </c>
      <c r="J2233" s="4" t="s">
        <v>311</v>
      </c>
      <c r="K2233">
        <f t="shared" si="75"/>
        <v>80</v>
      </c>
    </row>
    <row r="2234" spans="1:11" hidden="1" x14ac:dyDescent="0.25">
      <c r="A2234" s="112"/>
      <c r="F2234" s="66">
        <v>9</v>
      </c>
      <c r="G2234" s="64" t="s">
        <v>311</v>
      </c>
      <c r="H2234" s="66" t="s">
        <v>1351</v>
      </c>
      <c r="I2234">
        <v>4</v>
      </c>
      <c r="J2234" s="4" t="s">
        <v>311</v>
      </c>
      <c r="K2234">
        <f t="shared" si="75"/>
        <v>36</v>
      </c>
    </row>
    <row r="2235" spans="1:11" hidden="1" x14ac:dyDescent="0.25">
      <c r="A2235" s="112"/>
      <c r="F2235" s="66">
        <v>0.5</v>
      </c>
      <c r="G2235" s="64" t="s">
        <v>311</v>
      </c>
      <c r="H2235" s="66" t="s">
        <v>1112</v>
      </c>
      <c r="I2235">
        <v>30</v>
      </c>
      <c r="J2235" s="4" t="s">
        <v>311</v>
      </c>
      <c r="K2235">
        <f t="shared" si="75"/>
        <v>15</v>
      </c>
    </row>
    <row r="2236" spans="1:11" hidden="1" x14ac:dyDescent="0.25">
      <c r="A2236" s="112"/>
      <c r="F2236" s="66">
        <v>0.5</v>
      </c>
      <c r="G2236" s="64" t="s">
        <v>669</v>
      </c>
      <c r="H2236" s="66" t="s">
        <v>1113</v>
      </c>
      <c r="I2236">
        <f>C780</f>
        <v>160</v>
      </c>
      <c r="J2236" s="4" t="s">
        <v>669</v>
      </c>
      <c r="K2236">
        <f t="shared" si="75"/>
        <v>80</v>
      </c>
    </row>
    <row r="2237" spans="1:11" hidden="1" x14ac:dyDescent="0.25">
      <c r="A2237" s="112"/>
      <c r="F2237" s="66">
        <v>1</v>
      </c>
      <c r="G2237" s="64" t="s">
        <v>669</v>
      </c>
      <c r="H2237" s="66" t="s">
        <v>1114</v>
      </c>
      <c r="I2237">
        <f>C781</f>
        <v>110</v>
      </c>
      <c r="J2237" s="4" t="s">
        <v>669</v>
      </c>
      <c r="K2237">
        <f t="shared" si="75"/>
        <v>110</v>
      </c>
    </row>
    <row r="2238" spans="1:11" ht="31.5" hidden="1" x14ac:dyDescent="0.25">
      <c r="A2238" s="112"/>
      <c r="G2238" s="64" t="s">
        <v>571</v>
      </c>
      <c r="H2238" s="120" t="s">
        <v>1115</v>
      </c>
      <c r="I2238"/>
      <c r="J2238" s="4" t="s">
        <v>571</v>
      </c>
      <c r="K2238">
        <v>165</v>
      </c>
    </row>
    <row r="2239" spans="1:11" hidden="1" x14ac:dyDescent="0.25">
      <c r="A2239" s="112"/>
      <c r="G2239" s="64" t="s">
        <v>571</v>
      </c>
      <c r="H2239" s="66" t="s">
        <v>1052</v>
      </c>
      <c r="I2239"/>
      <c r="J2239" s="4" t="s">
        <v>571</v>
      </c>
      <c r="K2239">
        <v>9.5</v>
      </c>
    </row>
    <row r="2240" spans="1:11" hidden="1" x14ac:dyDescent="0.25">
      <c r="A2240" s="112"/>
      <c r="I2240"/>
      <c r="J2240" s="4"/>
      <c r="K2240" s="5" t="s">
        <v>1373</v>
      </c>
    </row>
    <row r="2241" spans="1:11" hidden="1" x14ac:dyDescent="0.25">
      <c r="A2241" s="112"/>
      <c r="H2241" s="66" t="s">
        <v>252</v>
      </c>
      <c r="I2241"/>
      <c r="J2241" s="4"/>
      <c r="K2241" s="8">
        <f>SUM(K2232:K2239)</f>
        <v>795.5</v>
      </c>
    </row>
    <row r="2242" spans="1:11" hidden="1" x14ac:dyDescent="0.25">
      <c r="A2242" s="112"/>
      <c r="I2242"/>
      <c r="J2242" s="4"/>
      <c r="K2242" s="5" t="s">
        <v>1373</v>
      </c>
    </row>
    <row r="2243" spans="1:11" hidden="1" x14ac:dyDescent="0.25">
      <c r="A2243" s="112"/>
    </row>
    <row r="2244" spans="1:11" ht="21.75" hidden="1" x14ac:dyDescent="0.35">
      <c r="A2244" s="112"/>
      <c r="E2244" s="127"/>
      <c r="F2244" s="127"/>
      <c r="G2244" s="128"/>
      <c r="H2244" s="129" t="s">
        <v>2526</v>
      </c>
      <c r="I2244" s="127"/>
      <c r="J2244" s="130"/>
      <c r="K2244" s="131"/>
    </row>
    <row r="2245" spans="1:11" ht="17.25" hidden="1" x14ac:dyDescent="0.3">
      <c r="A2245" s="112"/>
      <c r="E2245" s="127"/>
      <c r="F2245" s="128"/>
      <c r="G2245" s="127"/>
      <c r="H2245" s="127"/>
      <c r="I2245" s="130"/>
      <c r="J2245" s="127"/>
      <c r="K2245" s="127"/>
    </row>
    <row r="2246" spans="1:11" ht="17.25" hidden="1" x14ac:dyDescent="0.3">
      <c r="A2246" s="112"/>
      <c r="E2246" s="127"/>
      <c r="F2246" s="128">
        <v>53.3</v>
      </c>
      <c r="G2246" s="127"/>
      <c r="H2246" s="127" t="s">
        <v>2527</v>
      </c>
      <c r="I2246" s="130"/>
      <c r="J2246" s="127"/>
      <c r="K2246" s="127">
        <v>957</v>
      </c>
    </row>
    <row r="2247" spans="1:11" ht="17.25" hidden="1" x14ac:dyDescent="0.3">
      <c r="A2247" s="112"/>
      <c r="E2247" s="127"/>
      <c r="F2247" s="128"/>
      <c r="G2247" s="127"/>
      <c r="H2247" s="127"/>
      <c r="I2247" s="130"/>
      <c r="J2247" s="127"/>
      <c r="K2247" s="127"/>
    </row>
    <row r="2248" spans="1:11" ht="34.5" hidden="1" x14ac:dyDescent="0.3">
      <c r="A2248" s="112"/>
      <c r="E2248" s="127"/>
      <c r="F2248" s="132" t="s">
        <v>2528</v>
      </c>
      <c r="G2248" s="127"/>
      <c r="H2248" s="133" t="s">
        <v>1701</v>
      </c>
      <c r="I2248" s="130"/>
      <c r="J2248" s="127"/>
      <c r="K2248" s="127"/>
    </row>
    <row r="2249" spans="1:11" ht="17.25" hidden="1" x14ac:dyDescent="0.3">
      <c r="A2249" s="112"/>
      <c r="E2249" s="127"/>
      <c r="F2249" s="128"/>
      <c r="G2249" s="127"/>
      <c r="H2249" s="134" t="s">
        <v>1373</v>
      </c>
      <c r="I2249" s="134" t="s">
        <v>1373</v>
      </c>
      <c r="J2249" s="134" t="s">
        <v>1373</v>
      </c>
      <c r="K2249" s="127"/>
    </row>
    <row r="2250" spans="1:11" ht="17.25" hidden="1" x14ac:dyDescent="0.3">
      <c r="A2250" s="112"/>
      <c r="E2250" s="127"/>
      <c r="F2250" s="128"/>
      <c r="G2250" s="127"/>
      <c r="H2250" s="127"/>
      <c r="I2250" s="130"/>
      <c r="J2250" s="127"/>
      <c r="K2250" s="127"/>
    </row>
    <row r="2251" spans="1:11" ht="17.25" hidden="1" x14ac:dyDescent="0.3">
      <c r="A2251" s="112"/>
      <c r="E2251" s="127"/>
      <c r="F2251" s="128"/>
      <c r="G2251" s="127"/>
      <c r="H2251" s="127" t="s">
        <v>1702</v>
      </c>
      <c r="I2251" s="130"/>
      <c r="J2251" s="127"/>
      <c r="K2251" s="127"/>
    </row>
    <row r="2252" spans="1:11" ht="17.25" hidden="1" x14ac:dyDescent="0.3">
      <c r="A2252" s="112"/>
      <c r="E2252" s="127"/>
      <c r="F2252" s="128"/>
      <c r="G2252" s="127"/>
      <c r="H2252" s="127" t="s">
        <v>1703</v>
      </c>
      <c r="I2252" s="130"/>
      <c r="J2252" s="127"/>
      <c r="K2252" s="127"/>
    </row>
    <row r="2253" spans="1:11" ht="17.25" hidden="1" x14ac:dyDescent="0.3">
      <c r="A2253" s="112"/>
      <c r="E2253" s="127"/>
      <c r="F2253" s="128"/>
      <c r="G2253" s="127"/>
      <c r="H2253" s="127" t="s">
        <v>391</v>
      </c>
      <c r="I2253" s="130"/>
      <c r="J2253" s="127"/>
      <c r="K2253" s="127"/>
    </row>
    <row r="2254" spans="1:11" ht="17.25" hidden="1" x14ac:dyDescent="0.3">
      <c r="A2254" s="112"/>
      <c r="E2254" s="127"/>
      <c r="F2254" s="128"/>
      <c r="G2254" s="127"/>
      <c r="H2254" s="127" t="s">
        <v>392</v>
      </c>
      <c r="I2254" s="130"/>
      <c r="J2254" s="127"/>
      <c r="K2254" s="127"/>
    </row>
    <row r="2255" spans="1:11" ht="17.25" hidden="1" x14ac:dyDescent="0.3">
      <c r="A2255" s="112"/>
      <c r="E2255" s="127"/>
      <c r="F2255" s="128"/>
      <c r="G2255" s="127"/>
      <c r="H2255" s="127" t="s">
        <v>393</v>
      </c>
      <c r="I2255" s="130"/>
      <c r="J2255" s="127"/>
      <c r="K2255" s="127"/>
    </row>
    <row r="2256" spans="1:11" ht="17.25" hidden="1" x14ac:dyDescent="0.3">
      <c r="A2256" s="112"/>
      <c r="E2256" s="127"/>
      <c r="F2256" s="128"/>
      <c r="G2256" s="127"/>
      <c r="H2256" s="127" t="s">
        <v>2529</v>
      </c>
      <c r="I2256" s="130"/>
      <c r="J2256" s="127" t="s">
        <v>852</v>
      </c>
      <c r="K2256" s="127">
        <v>3.32E-2</v>
      </c>
    </row>
    <row r="2257" spans="1:11" ht="17.25" hidden="1" x14ac:dyDescent="0.3">
      <c r="A2257" s="112"/>
      <c r="E2257" s="127"/>
      <c r="F2257" s="128"/>
      <c r="G2257" s="127"/>
      <c r="H2257" s="127" t="s">
        <v>2530</v>
      </c>
      <c r="I2257" s="130"/>
      <c r="J2257" s="127" t="s">
        <v>852</v>
      </c>
      <c r="K2257" s="127" t="s">
        <v>852</v>
      </c>
    </row>
    <row r="2258" spans="1:11" ht="17.25" hidden="1" x14ac:dyDescent="0.3">
      <c r="A2258" s="112"/>
      <c r="E2258" s="127"/>
      <c r="F2258" s="128"/>
      <c r="G2258" s="127"/>
      <c r="H2258" s="127" t="s">
        <v>1577</v>
      </c>
      <c r="I2258" s="130"/>
      <c r="J2258" s="127"/>
      <c r="K2258" s="127" t="s">
        <v>852</v>
      </c>
    </row>
    <row r="2259" spans="1:11" ht="17.25" hidden="1" x14ac:dyDescent="0.3">
      <c r="A2259" s="112"/>
      <c r="E2259" s="127"/>
      <c r="F2259" s="128"/>
      <c r="G2259" s="127"/>
      <c r="H2259" s="127"/>
      <c r="I2259" s="130"/>
      <c r="J2259" s="127"/>
      <c r="K2259" s="127"/>
    </row>
    <row r="2260" spans="1:11" ht="17.25" hidden="1" x14ac:dyDescent="0.3">
      <c r="A2260" s="112"/>
      <c r="E2260" s="127"/>
      <c r="F2260" s="135">
        <v>1.18E-2</v>
      </c>
      <c r="G2260" s="127" t="s">
        <v>761</v>
      </c>
      <c r="H2260" s="127" t="s">
        <v>605</v>
      </c>
      <c r="I2260" s="130">
        <f>I1083</f>
        <v>65420</v>
      </c>
      <c r="J2260" s="127" t="s">
        <v>761</v>
      </c>
      <c r="K2260" s="127">
        <f t="shared" ref="K2260:K2269" si="76">I2260*F2260</f>
        <v>771.96</v>
      </c>
    </row>
    <row r="2261" spans="1:11" ht="17.25" hidden="1" x14ac:dyDescent="0.3">
      <c r="A2261" s="112"/>
      <c r="E2261" s="127"/>
      <c r="F2261" s="135">
        <v>3.7699999999999997E-2</v>
      </c>
      <c r="G2261" s="127" t="s">
        <v>761</v>
      </c>
      <c r="H2261" s="127" t="s">
        <v>606</v>
      </c>
      <c r="I2261" s="130">
        <f>I1084</f>
        <v>57165</v>
      </c>
      <c r="J2261" s="127" t="s">
        <v>761</v>
      </c>
      <c r="K2261" s="127">
        <f t="shared" si="76"/>
        <v>2155.12</v>
      </c>
    </row>
    <row r="2262" spans="1:11" ht="17.25" hidden="1" x14ac:dyDescent="0.3">
      <c r="A2262" s="112"/>
      <c r="E2262" s="127"/>
      <c r="F2262" s="135">
        <v>1.8550000000000001E-2</v>
      </c>
      <c r="G2262" s="127" t="s">
        <v>761</v>
      </c>
      <c r="H2262" s="127" t="s">
        <v>777</v>
      </c>
      <c r="I2262" s="130">
        <f>I1085</f>
        <v>3035</v>
      </c>
      <c r="J2262" s="127" t="s">
        <v>761</v>
      </c>
      <c r="K2262" s="127">
        <f t="shared" si="76"/>
        <v>56.3</v>
      </c>
    </row>
    <row r="2263" spans="1:11" ht="17.25" hidden="1" x14ac:dyDescent="0.3">
      <c r="A2263" s="112"/>
      <c r="E2263" s="127"/>
      <c r="F2263" s="135">
        <v>1.36</v>
      </c>
      <c r="G2263" s="127" t="s">
        <v>528</v>
      </c>
      <c r="H2263" s="127" t="s">
        <v>778</v>
      </c>
      <c r="I2263" s="130">
        <v>385.89</v>
      </c>
      <c r="J2263" s="127" t="s">
        <v>528</v>
      </c>
      <c r="K2263" s="127">
        <f t="shared" si="76"/>
        <v>524.80999999999995</v>
      </c>
    </row>
    <row r="2264" spans="1:11" ht="17.25" hidden="1" x14ac:dyDescent="0.3">
      <c r="A2264" s="112"/>
      <c r="E2264" s="127"/>
      <c r="F2264" s="135">
        <v>2.0499999999999998</v>
      </c>
      <c r="G2264" s="127" t="s">
        <v>528</v>
      </c>
      <c r="H2264" s="127" t="s">
        <v>1298</v>
      </c>
      <c r="I2264" s="130">
        <f>I1087</f>
        <v>287</v>
      </c>
      <c r="J2264" s="127" t="s">
        <v>528</v>
      </c>
      <c r="K2264" s="127">
        <f t="shared" si="76"/>
        <v>588.35</v>
      </c>
    </row>
    <row r="2265" spans="1:11" ht="17.25" hidden="1" x14ac:dyDescent="0.3">
      <c r="A2265" s="112"/>
      <c r="E2265" s="127"/>
      <c r="F2265" s="136">
        <v>2</v>
      </c>
      <c r="G2265" s="127" t="s">
        <v>760</v>
      </c>
      <c r="H2265" s="127" t="s">
        <v>1191</v>
      </c>
      <c r="I2265" s="130">
        <v>25</v>
      </c>
      <c r="J2265" s="127" t="s">
        <v>760</v>
      </c>
      <c r="K2265" s="127">
        <f t="shared" si="76"/>
        <v>50</v>
      </c>
    </row>
    <row r="2266" spans="1:11" ht="17.25" hidden="1" x14ac:dyDescent="0.3">
      <c r="A2266" s="112"/>
      <c r="E2266" s="127"/>
      <c r="F2266" s="136">
        <v>6</v>
      </c>
      <c r="G2266" s="127" t="s">
        <v>760</v>
      </c>
      <c r="H2266" s="127" t="s">
        <v>1152</v>
      </c>
      <c r="I2266" s="130">
        <v>25</v>
      </c>
      <c r="J2266" s="127" t="s">
        <v>760</v>
      </c>
      <c r="K2266" s="127">
        <f t="shared" si="76"/>
        <v>150</v>
      </c>
    </row>
    <row r="2267" spans="1:11" ht="17.25" hidden="1" x14ac:dyDescent="0.3">
      <c r="A2267" s="112"/>
      <c r="E2267" s="127"/>
      <c r="F2267" s="136">
        <v>2</v>
      </c>
      <c r="G2267" s="127" t="s">
        <v>760</v>
      </c>
      <c r="H2267" s="127" t="s">
        <v>2075</v>
      </c>
      <c r="I2267" s="130">
        <v>35</v>
      </c>
      <c r="J2267" s="127" t="s">
        <v>760</v>
      </c>
      <c r="K2267" s="127">
        <f t="shared" si="76"/>
        <v>70</v>
      </c>
    </row>
    <row r="2268" spans="1:11" ht="17.25" hidden="1" x14ac:dyDescent="0.3">
      <c r="A2268" s="112"/>
      <c r="E2268" s="127"/>
      <c r="F2268" s="136">
        <v>1</v>
      </c>
      <c r="G2268" s="127" t="s">
        <v>760</v>
      </c>
      <c r="H2268" s="127" t="s">
        <v>1217</v>
      </c>
      <c r="I2268" s="130">
        <v>60</v>
      </c>
      <c r="J2268" s="127" t="s">
        <v>760</v>
      </c>
      <c r="K2268" s="127">
        <f t="shared" si="76"/>
        <v>60</v>
      </c>
    </row>
    <row r="2269" spans="1:11" ht="17.25" hidden="1" x14ac:dyDescent="0.3">
      <c r="A2269" s="112"/>
      <c r="E2269" s="127"/>
      <c r="F2269" s="135">
        <v>2.52</v>
      </c>
      <c r="G2269" s="127" t="s">
        <v>528</v>
      </c>
      <c r="H2269" s="127" t="s">
        <v>1487</v>
      </c>
      <c r="I2269" s="130">
        <f>K1122</f>
        <v>51.25</v>
      </c>
      <c r="J2269" s="127" t="s">
        <v>528</v>
      </c>
      <c r="K2269" s="127">
        <f t="shared" si="76"/>
        <v>129.15</v>
      </c>
    </row>
    <row r="2270" spans="1:11" ht="17.25" hidden="1" x14ac:dyDescent="0.3">
      <c r="A2270" s="112"/>
      <c r="E2270" s="127"/>
      <c r="F2270" s="128"/>
      <c r="G2270" s="127"/>
      <c r="H2270" s="127" t="s">
        <v>1215</v>
      </c>
      <c r="I2270" s="130" t="s">
        <v>388</v>
      </c>
      <c r="J2270" s="127"/>
      <c r="K2270" s="127">
        <v>0.28000000000000003</v>
      </c>
    </row>
    <row r="2271" spans="1:11" ht="17.25" hidden="1" x14ac:dyDescent="0.3">
      <c r="A2271" s="112"/>
      <c r="E2271" s="127"/>
      <c r="F2271" s="128"/>
      <c r="G2271" s="127"/>
      <c r="H2271" s="127"/>
      <c r="I2271" s="130"/>
      <c r="J2271" s="127"/>
      <c r="K2271" s="137" t="s">
        <v>1373</v>
      </c>
    </row>
    <row r="2272" spans="1:11" ht="17.25" hidden="1" x14ac:dyDescent="0.3">
      <c r="A2272" s="112"/>
      <c r="E2272" s="127"/>
      <c r="F2272" s="128"/>
      <c r="G2272" s="127"/>
      <c r="H2272" s="127" t="s">
        <v>1216</v>
      </c>
      <c r="I2272" s="130"/>
      <c r="J2272" s="127"/>
      <c r="K2272" s="127">
        <f>SUM(K2260:K2271)</f>
        <v>4555.97</v>
      </c>
    </row>
    <row r="2273" spans="1:11" ht="17.25" hidden="1" x14ac:dyDescent="0.3">
      <c r="A2273" s="112"/>
      <c r="E2273" s="127"/>
      <c r="F2273" s="128"/>
      <c r="G2273" s="127" t="s">
        <v>852</v>
      </c>
      <c r="H2273" s="127"/>
      <c r="I2273" s="130"/>
      <c r="J2273" s="127"/>
      <c r="K2273" s="137" t="s">
        <v>1373</v>
      </c>
    </row>
    <row r="2274" spans="1:11" ht="17.25" hidden="1" x14ac:dyDescent="0.3">
      <c r="A2274" s="112"/>
      <c r="E2274" s="127"/>
      <c r="F2274" s="128"/>
      <c r="G2274" s="127"/>
      <c r="H2274" s="127" t="s">
        <v>476</v>
      </c>
      <c r="I2274" s="130"/>
      <c r="J2274" s="127"/>
      <c r="K2274" s="127">
        <f>K2272/F2269</f>
        <v>1807.92</v>
      </c>
    </row>
    <row r="2275" spans="1:11" ht="17.25" hidden="1" x14ac:dyDescent="0.3">
      <c r="A2275" s="112"/>
      <c r="E2275" s="127"/>
      <c r="F2275" s="128"/>
      <c r="G2275" s="127"/>
      <c r="H2275" s="127"/>
      <c r="I2275" s="130"/>
      <c r="J2275" s="127"/>
      <c r="K2275" s="127"/>
    </row>
    <row r="2276" spans="1:11" ht="17.25" hidden="1" x14ac:dyDescent="0.3">
      <c r="A2276" s="112"/>
      <c r="E2276" s="127"/>
      <c r="F2276" s="127"/>
      <c r="G2276" s="128"/>
      <c r="H2276" s="127"/>
      <c r="I2276" s="127"/>
      <c r="J2276" s="130"/>
      <c r="K2276" s="127"/>
    </row>
    <row r="2277" spans="1:11" ht="17.25" hidden="1" x14ac:dyDescent="0.3">
      <c r="A2277" s="112"/>
      <c r="E2277" s="127"/>
      <c r="F2277" s="127"/>
      <c r="G2277" s="128"/>
      <c r="H2277" s="127"/>
      <c r="I2277" s="127"/>
      <c r="J2277" s="130"/>
      <c r="K2277" s="127"/>
    </row>
    <row r="2278" spans="1:11" ht="51.75" hidden="1" x14ac:dyDescent="0.3">
      <c r="A2278" s="112"/>
      <c r="E2278" s="127"/>
      <c r="F2278" s="127"/>
      <c r="G2278" s="128"/>
      <c r="H2278" s="134" t="s">
        <v>3023</v>
      </c>
      <c r="I2278" s="127"/>
      <c r="J2278" s="130" t="s">
        <v>1200</v>
      </c>
      <c r="K2278" s="127">
        <v>600</v>
      </c>
    </row>
    <row r="2279" spans="1:11" ht="17.25" hidden="1" x14ac:dyDescent="0.3">
      <c r="A2279" s="112"/>
      <c r="E2279" s="127"/>
      <c r="F2279" s="127"/>
      <c r="G2279" s="128"/>
      <c r="H2279" s="127"/>
      <c r="I2279" s="127"/>
      <c r="J2279" s="130"/>
      <c r="K2279" s="127"/>
    </row>
    <row r="2280" spans="1:11" ht="17.25" hidden="1" x14ac:dyDescent="0.3">
      <c r="A2280" s="112"/>
      <c r="E2280" s="127"/>
      <c r="F2280" s="127"/>
      <c r="G2280" s="128"/>
      <c r="H2280" s="127"/>
      <c r="I2280" s="127"/>
      <c r="J2280" s="130"/>
      <c r="K2280" s="127"/>
    </row>
    <row r="2281" spans="1:11" ht="17.25" hidden="1" x14ac:dyDescent="0.3">
      <c r="A2281" s="112"/>
      <c r="E2281" s="127"/>
      <c r="F2281" s="127"/>
      <c r="G2281" s="128"/>
      <c r="H2281" s="134" t="s">
        <v>2060</v>
      </c>
      <c r="I2281" s="127"/>
      <c r="J2281" s="130" t="s">
        <v>1200</v>
      </c>
      <c r="K2281" s="127">
        <v>300</v>
      </c>
    </row>
    <row r="2282" spans="1:11" ht="17.25" hidden="1" x14ac:dyDescent="0.3">
      <c r="A2282" s="112"/>
      <c r="E2282" s="127"/>
      <c r="F2282" s="127"/>
      <c r="G2282" s="128"/>
      <c r="H2282" s="127"/>
      <c r="I2282" s="127"/>
      <c r="J2282" s="130"/>
      <c r="K2282" s="127"/>
    </row>
    <row r="2283" spans="1:11" ht="17.25" hidden="1" x14ac:dyDescent="0.3">
      <c r="A2283" s="112"/>
      <c r="E2283" s="127"/>
      <c r="F2283" s="127"/>
      <c r="G2283" s="128"/>
      <c r="H2283" s="127"/>
      <c r="I2283" s="127"/>
      <c r="J2283" s="130"/>
      <c r="K2283" s="127"/>
    </row>
    <row r="2284" spans="1:11" ht="17.25" hidden="1" x14ac:dyDescent="0.3">
      <c r="A2284" s="112"/>
      <c r="E2284" s="127"/>
      <c r="F2284" s="127"/>
      <c r="G2284" s="128"/>
      <c r="H2284" s="127"/>
      <c r="I2284" s="127"/>
      <c r="J2284" s="130"/>
      <c r="K2284" s="127"/>
    </row>
    <row r="2285" spans="1:11" ht="17.25" hidden="1" x14ac:dyDescent="0.3">
      <c r="A2285" s="112"/>
      <c r="E2285" s="127"/>
      <c r="F2285" s="127"/>
      <c r="G2285" s="128"/>
      <c r="H2285" s="134" t="s">
        <v>2061</v>
      </c>
      <c r="I2285" s="127"/>
      <c r="J2285" s="130" t="s">
        <v>1200</v>
      </c>
      <c r="K2285" s="127">
        <v>260</v>
      </c>
    </row>
    <row r="2286" spans="1:11" ht="17.25" hidden="1" x14ac:dyDescent="0.3">
      <c r="A2286" s="112"/>
      <c r="E2286" s="127"/>
      <c r="F2286" s="127"/>
      <c r="G2286" s="128"/>
      <c r="H2286" s="127"/>
      <c r="I2286" s="127"/>
      <c r="J2286" s="130"/>
      <c r="K2286" s="127"/>
    </row>
    <row r="2287" spans="1:11" ht="17.25" hidden="1" x14ac:dyDescent="0.3">
      <c r="A2287" s="112"/>
      <c r="E2287" s="127"/>
      <c r="F2287" s="127"/>
      <c r="G2287" s="128"/>
      <c r="H2287" s="127"/>
      <c r="I2287" s="127"/>
      <c r="J2287" s="130"/>
      <c r="K2287" s="127"/>
    </row>
    <row r="2288" spans="1:11" ht="17.25" hidden="1" x14ac:dyDescent="0.3">
      <c r="A2288" s="112"/>
      <c r="E2288" s="127"/>
      <c r="F2288" s="127"/>
      <c r="G2288" s="128"/>
      <c r="H2288" s="127"/>
      <c r="I2288" s="127"/>
      <c r="J2288" s="130"/>
      <c r="K2288" s="127"/>
    </row>
    <row r="2289" spans="1:11" ht="34.5" hidden="1" x14ac:dyDescent="0.3">
      <c r="A2289" s="112"/>
      <c r="E2289" s="127"/>
      <c r="F2289" s="127"/>
      <c r="G2289" s="128"/>
      <c r="H2289" s="134" t="s">
        <v>2062</v>
      </c>
      <c r="I2289" s="127"/>
      <c r="J2289" s="130" t="s">
        <v>1200</v>
      </c>
      <c r="K2289" s="127">
        <v>650</v>
      </c>
    </row>
    <row r="2290" spans="1:11" ht="17.25" hidden="1" x14ac:dyDescent="0.3">
      <c r="A2290" s="112"/>
      <c r="E2290" s="127"/>
      <c r="F2290" s="127"/>
      <c r="G2290" s="128"/>
      <c r="H2290" s="127"/>
      <c r="I2290" s="127"/>
      <c r="J2290" s="130"/>
      <c r="K2290" s="127"/>
    </row>
    <row r="2291" spans="1:11" ht="17.25" hidden="1" x14ac:dyDescent="0.3">
      <c r="A2291" s="112"/>
      <c r="E2291" s="127"/>
      <c r="F2291" s="127"/>
      <c r="G2291" s="128"/>
      <c r="H2291" s="127"/>
      <c r="I2291" s="127"/>
      <c r="J2291" s="130"/>
      <c r="K2291" s="127"/>
    </row>
    <row r="2292" spans="1:11" ht="17.25" hidden="1" x14ac:dyDescent="0.3">
      <c r="A2292" s="112"/>
      <c r="E2292" s="127"/>
      <c r="F2292" s="127"/>
      <c r="G2292" s="128"/>
      <c r="H2292" s="127" t="s">
        <v>2978</v>
      </c>
      <c r="I2292" s="127"/>
      <c r="J2292" s="130" t="s">
        <v>1200</v>
      </c>
      <c r="K2292" s="127">
        <v>436</v>
      </c>
    </row>
    <row r="2293" spans="1:11" ht="17.25" hidden="1" x14ac:dyDescent="0.3">
      <c r="A2293" s="112"/>
      <c r="E2293" s="127"/>
      <c r="F2293" s="127"/>
      <c r="G2293" s="128"/>
      <c r="H2293" s="127"/>
      <c r="I2293" s="127"/>
      <c r="J2293" s="130"/>
      <c r="K2293" s="127"/>
    </row>
    <row r="2294" spans="1:11" ht="17.25" hidden="1" x14ac:dyDescent="0.3">
      <c r="A2294" s="112"/>
      <c r="E2294" s="127"/>
      <c r="F2294" s="127"/>
      <c r="G2294" s="128"/>
      <c r="H2294" s="127"/>
      <c r="I2294" s="127"/>
      <c r="J2294" s="130"/>
      <c r="K2294" s="127"/>
    </row>
    <row r="2295" spans="1:11" ht="17.25" hidden="1" x14ac:dyDescent="0.3">
      <c r="A2295" s="112"/>
      <c r="E2295" s="127"/>
      <c r="F2295" s="127"/>
      <c r="G2295" s="128"/>
      <c r="H2295" s="127" t="s">
        <v>2979</v>
      </c>
      <c r="I2295" s="127"/>
      <c r="J2295" s="130" t="s">
        <v>1200</v>
      </c>
      <c r="K2295" s="127">
        <v>518</v>
      </c>
    </row>
    <row r="2296" spans="1:11" ht="17.25" hidden="1" x14ac:dyDescent="0.3">
      <c r="A2296" s="112"/>
      <c r="E2296" s="127"/>
      <c r="F2296" s="127"/>
      <c r="G2296" s="128"/>
      <c r="H2296" s="127"/>
      <c r="I2296" s="127"/>
      <c r="J2296" s="130"/>
      <c r="K2296" s="127"/>
    </row>
    <row r="2297" spans="1:11" ht="17.25" hidden="1" x14ac:dyDescent="0.3">
      <c r="A2297" s="112"/>
      <c r="E2297" s="127"/>
      <c r="F2297" s="127"/>
      <c r="G2297" s="128"/>
      <c r="H2297" s="127"/>
      <c r="I2297" s="127"/>
      <c r="J2297" s="130"/>
      <c r="K2297" s="127"/>
    </row>
    <row r="2298" spans="1:11" ht="17.25" hidden="1" x14ac:dyDescent="0.3">
      <c r="A2298" s="112"/>
      <c r="E2298" s="127"/>
      <c r="F2298" s="127"/>
      <c r="G2298" s="128"/>
      <c r="H2298" s="127"/>
      <c r="I2298" s="127"/>
      <c r="J2298" s="130"/>
      <c r="K2298" s="127"/>
    </row>
    <row r="2299" spans="1:11" ht="34.5" hidden="1" x14ac:dyDescent="0.3">
      <c r="A2299" s="112"/>
      <c r="E2299" s="127"/>
      <c r="F2299" s="127"/>
      <c r="G2299" s="128"/>
      <c r="H2299" s="134" t="s">
        <v>2980</v>
      </c>
      <c r="I2299" s="127"/>
      <c r="J2299" s="130"/>
      <c r="K2299" s="127"/>
    </row>
    <row r="2300" spans="1:11" ht="17.25" hidden="1" x14ac:dyDescent="0.3">
      <c r="A2300" s="112"/>
      <c r="E2300" s="127"/>
      <c r="F2300" s="127"/>
      <c r="G2300" s="128"/>
      <c r="H2300" s="127"/>
      <c r="I2300" s="127"/>
      <c r="J2300" s="130"/>
      <c r="K2300" s="127"/>
    </row>
    <row r="2301" spans="1:11" ht="17.25" hidden="1" x14ac:dyDescent="0.3">
      <c r="A2301" s="112"/>
      <c r="E2301" s="127"/>
      <c r="F2301" s="127"/>
      <c r="G2301" s="128"/>
      <c r="H2301" s="127" t="s">
        <v>2981</v>
      </c>
      <c r="I2301" s="127"/>
      <c r="J2301" s="130"/>
      <c r="K2301" s="127"/>
    </row>
    <row r="2302" spans="1:11" ht="17.25" hidden="1" x14ac:dyDescent="0.3">
      <c r="A2302" s="112"/>
      <c r="E2302" s="127"/>
      <c r="F2302" s="127"/>
      <c r="G2302" s="128"/>
      <c r="H2302" s="127" t="s">
        <v>2982</v>
      </c>
      <c r="I2302" s="127"/>
      <c r="J2302" s="130"/>
      <c r="K2302" s="127"/>
    </row>
    <row r="2303" spans="1:11" ht="17.25" hidden="1" x14ac:dyDescent="0.3">
      <c r="A2303" s="112"/>
      <c r="E2303" s="127"/>
      <c r="F2303" s="127"/>
      <c r="G2303" s="128"/>
      <c r="H2303" s="127"/>
      <c r="I2303" s="127"/>
      <c r="J2303" s="130"/>
      <c r="K2303" s="127"/>
    </row>
    <row r="2304" spans="1:11" ht="17.25" hidden="1" x14ac:dyDescent="0.3">
      <c r="A2304" s="112"/>
      <c r="E2304" s="127"/>
      <c r="F2304" s="127"/>
      <c r="G2304" s="128"/>
      <c r="H2304" s="127"/>
      <c r="I2304" s="127"/>
      <c r="J2304" s="130"/>
      <c r="K2304" s="127"/>
    </row>
    <row r="2305" spans="1:11" ht="17.25" hidden="1" x14ac:dyDescent="0.3">
      <c r="A2305" s="112"/>
      <c r="E2305" s="127"/>
      <c r="F2305" s="127"/>
      <c r="G2305" s="128"/>
      <c r="H2305" s="127"/>
      <c r="I2305" s="127"/>
      <c r="J2305" s="130"/>
      <c r="K2305" s="127"/>
    </row>
    <row r="2306" spans="1:11" ht="17.25" hidden="1" x14ac:dyDescent="0.3">
      <c r="A2306" s="112"/>
      <c r="E2306" s="127"/>
      <c r="F2306" s="127">
        <v>1.96</v>
      </c>
      <c r="G2306" s="128" t="s">
        <v>1829</v>
      </c>
      <c r="H2306" s="127" t="s">
        <v>2983</v>
      </c>
      <c r="I2306" s="127" t="e">
        <f>K1644</f>
        <v>#REF!</v>
      </c>
      <c r="J2306" s="130" t="s">
        <v>1829</v>
      </c>
      <c r="K2306" s="127" t="e">
        <f t="shared" ref="K2306:K2311" si="77">I2306*F2306</f>
        <v>#REF!</v>
      </c>
    </row>
    <row r="2307" spans="1:11" ht="17.25" hidden="1" x14ac:dyDescent="0.3">
      <c r="A2307" s="112"/>
      <c r="E2307" s="127"/>
      <c r="F2307" s="127">
        <v>2</v>
      </c>
      <c r="G2307" s="128" t="s">
        <v>1196</v>
      </c>
      <c r="H2307" s="127" t="s">
        <v>2984</v>
      </c>
      <c r="I2307" s="127">
        <f>C10</f>
        <v>150</v>
      </c>
      <c r="J2307" s="130" t="s">
        <v>1196</v>
      </c>
      <c r="K2307" s="127">
        <f t="shared" si="77"/>
        <v>300</v>
      </c>
    </row>
    <row r="2308" spans="1:11" ht="17.25" hidden="1" x14ac:dyDescent="0.3">
      <c r="A2308" s="112"/>
      <c r="E2308" s="127"/>
      <c r="F2308" s="127">
        <v>2</v>
      </c>
      <c r="G2308" s="128" t="s">
        <v>1196</v>
      </c>
      <c r="H2308" s="127" t="s">
        <v>2985</v>
      </c>
      <c r="I2308" s="127">
        <f>C13</f>
        <v>85</v>
      </c>
      <c r="J2308" s="130" t="s">
        <v>1196</v>
      </c>
      <c r="K2308" s="127">
        <f t="shared" si="77"/>
        <v>170</v>
      </c>
    </row>
    <row r="2309" spans="1:11" ht="17.25" hidden="1" x14ac:dyDescent="0.3">
      <c r="A2309" s="112"/>
      <c r="E2309" s="127"/>
      <c r="F2309" s="127">
        <v>500</v>
      </c>
      <c r="G2309" s="128" t="s">
        <v>1196</v>
      </c>
      <c r="H2309" s="127" t="s">
        <v>2986</v>
      </c>
      <c r="I2309" s="127">
        <v>2</v>
      </c>
      <c r="J2309" s="130" t="s">
        <v>1196</v>
      </c>
      <c r="K2309" s="127">
        <f t="shared" si="77"/>
        <v>1000</v>
      </c>
    </row>
    <row r="2310" spans="1:11" ht="17.25" hidden="1" x14ac:dyDescent="0.3">
      <c r="A2310" s="112"/>
      <c r="E2310" s="127"/>
      <c r="F2310" s="127">
        <v>8.5</v>
      </c>
      <c r="G2310" s="128" t="s">
        <v>1824</v>
      </c>
      <c r="H2310" s="127" t="s">
        <v>2987</v>
      </c>
      <c r="I2310" s="127">
        <v>25</v>
      </c>
      <c r="J2310" s="130" t="s">
        <v>1824</v>
      </c>
      <c r="K2310" s="127">
        <f t="shared" si="77"/>
        <v>212.5</v>
      </c>
    </row>
    <row r="2311" spans="1:11" ht="17.25" hidden="1" x14ac:dyDescent="0.3">
      <c r="A2311" s="112"/>
      <c r="E2311" s="127"/>
      <c r="F2311" s="127">
        <v>0.28000000000000003</v>
      </c>
      <c r="G2311" s="128" t="s">
        <v>1941</v>
      </c>
      <c r="H2311" s="127" t="s">
        <v>2988</v>
      </c>
      <c r="I2311" s="127">
        <f>K2448</f>
        <v>168.13</v>
      </c>
      <c r="J2311" s="130" t="s">
        <v>1941</v>
      </c>
      <c r="K2311" s="127">
        <f t="shared" si="77"/>
        <v>47.08</v>
      </c>
    </row>
    <row r="2312" spans="1:11" ht="17.25" hidden="1" x14ac:dyDescent="0.3">
      <c r="A2312" s="112"/>
      <c r="E2312" s="127"/>
      <c r="F2312" s="127"/>
      <c r="G2312" s="128"/>
      <c r="H2312" s="127"/>
      <c r="I2312" s="127"/>
      <c r="J2312" s="130"/>
      <c r="K2312" s="127" t="s">
        <v>2989</v>
      </c>
    </row>
    <row r="2313" spans="1:11" ht="17.25" hidden="1" x14ac:dyDescent="0.3">
      <c r="A2313" s="112"/>
      <c r="E2313" s="127"/>
      <c r="F2313" s="127"/>
      <c r="G2313" s="128"/>
      <c r="H2313" s="127"/>
      <c r="I2313" s="127" t="s">
        <v>2990</v>
      </c>
      <c r="J2313" s="130">
        <v>39.200000000000003</v>
      </c>
      <c r="K2313" s="127" t="e">
        <f>SUM(K2306:K2312)</f>
        <v>#REF!</v>
      </c>
    </row>
    <row r="2314" spans="1:11" ht="17.25" hidden="1" x14ac:dyDescent="0.3">
      <c r="A2314" s="112"/>
      <c r="E2314" s="127"/>
      <c r="F2314" s="127"/>
      <c r="G2314" s="128"/>
      <c r="H2314" s="127"/>
      <c r="I2314" s="127"/>
      <c r="J2314" s="130"/>
      <c r="K2314" s="127" t="s">
        <v>2991</v>
      </c>
    </row>
    <row r="2315" spans="1:11" ht="17.25" hidden="1" x14ac:dyDescent="0.3">
      <c r="A2315" s="112"/>
      <c r="E2315" s="127"/>
      <c r="F2315" s="127"/>
      <c r="G2315" s="128"/>
      <c r="H2315" s="127"/>
      <c r="I2315" s="127"/>
      <c r="J2315" s="130"/>
      <c r="K2315" s="127"/>
    </row>
    <row r="2316" spans="1:11" ht="17.25" hidden="1" x14ac:dyDescent="0.3">
      <c r="A2316" s="112"/>
      <c r="E2316" s="127"/>
      <c r="F2316" s="127"/>
      <c r="G2316" s="128"/>
      <c r="H2316" s="127"/>
      <c r="I2316" s="127" t="s">
        <v>2992</v>
      </c>
      <c r="J2316" s="130"/>
      <c r="K2316" s="138" t="e">
        <f>K2313/J2313</f>
        <v>#REF!</v>
      </c>
    </row>
    <row r="2317" spans="1:11" ht="17.25" hidden="1" x14ac:dyDescent="0.3">
      <c r="A2317" s="112"/>
      <c r="E2317" s="127"/>
      <c r="F2317" s="127"/>
      <c r="G2317" s="128"/>
      <c r="H2317" s="127"/>
      <c r="I2317" s="127"/>
      <c r="J2317" s="130"/>
      <c r="K2317" s="137" t="s">
        <v>1747</v>
      </c>
    </row>
    <row r="2318" spans="1:11" ht="17.25" hidden="1" x14ac:dyDescent="0.3">
      <c r="A2318" s="112"/>
      <c r="E2318" s="127"/>
      <c r="F2318" s="127"/>
      <c r="G2318" s="128"/>
      <c r="H2318" s="127"/>
      <c r="I2318" s="127"/>
      <c r="J2318" s="130"/>
      <c r="K2318" s="127"/>
    </row>
    <row r="2319" spans="1:11" ht="34.5" hidden="1" x14ac:dyDescent="0.3">
      <c r="A2319" s="112"/>
      <c r="E2319" s="127"/>
      <c r="F2319" s="127"/>
      <c r="G2319" s="128"/>
      <c r="H2319" s="134" t="s">
        <v>2993</v>
      </c>
      <c r="I2319" s="127"/>
      <c r="J2319" s="130"/>
      <c r="K2319" s="127"/>
    </row>
    <row r="2320" spans="1:11" ht="17.25" hidden="1" x14ac:dyDescent="0.3">
      <c r="A2320" s="112"/>
      <c r="E2320" s="127"/>
      <c r="F2320" s="127"/>
      <c r="G2320" s="128"/>
      <c r="H2320" s="127"/>
      <c r="I2320" s="127"/>
      <c r="J2320" s="130"/>
      <c r="K2320" s="127"/>
    </row>
    <row r="2321" spans="1:11" ht="17.25" hidden="1" x14ac:dyDescent="0.3">
      <c r="A2321" s="112"/>
      <c r="E2321" s="127"/>
      <c r="F2321" s="127">
        <v>4</v>
      </c>
      <c r="G2321" s="128" t="s">
        <v>718</v>
      </c>
      <c r="H2321" s="127" t="s">
        <v>3024</v>
      </c>
      <c r="I2321" s="127">
        <v>110</v>
      </c>
      <c r="J2321" s="130" t="s">
        <v>718</v>
      </c>
      <c r="K2321" s="127">
        <f t="shared" ref="K2321:K2328" si="78">I2321*F2321</f>
        <v>440</v>
      </c>
    </row>
    <row r="2322" spans="1:11" ht="17.25" hidden="1" x14ac:dyDescent="0.3">
      <c r="A2322" s="112"/>
      <c r="E2322" s="127"/>
      <c r="F2322" s="127">
        <v>2.52</v>
      </c>
      <c r="G2322" s="128" t="s">
        <v>1427</v>
      </c>
      <c r="H2322" s="127" t="s">
        <v>2405</v>
      </c>
      <c r="I2322" s="127">
        <v>30</v>
      </c>
      <c r="J2322" s="130" t="s">
        <v>1427</v>
      </c>
      <c r="K2322" s="127">
        <f t="shared" si="78"/>
        <v>75.599999999999994</v>
      </c>
    </row>
    <row r="2323" spans="1:11" ht="17.25" hidden="1" x14ac:dyDescent="0.3">
      <c r="A2323" s="112"/>
      <c r="E2323" s="127"/>
      <c r="F2323" s="127">
        <v>1.1299999999999999</v>
      </c>
      <c r="G2323" s="128" t="s">
        <v>1427</v>
      </c>
      <c r="H2323" s="127" t="s">
        <v>2406</v>
      </c>
      <c r="I2323" s="127">
        <v>30</v>
      </c>
      <c r="J2323" s="130" t="s">
        <v>1427</v>
      </c>
      <c r="K2323" s="127">
        <f t="shared" si="78"/>
        <v>33.9</v>
      </c>
    </row>
    <row r="2324" spans="1:11" ht="17.25" hidden="1" x14ac:dyDescent="0.3">
      <c r="A2324" s="112"/>
      <c r="E2324" s="127"/>
      <c r="F2324" s="127">
        <v>0.35</v>
      </c>
      <c r="G2324" s="128" t="s">
        <v>1427</v>
      </c>
      <c r="H2324" s="127" t="s">
        <v>2407</v>
      </c>
      <c r="I2324" s="127">
        <v>30</v>
      </c>
      <c r="J2324" s="130" t="s">
        <v>1427</v>
      </c>
      <c r="K2324" s="127">
        <f t="shared" si="78"/>
        <v>10.5</v>
      </c>
    </row>
    <row r="2325" spans="1:11" ht="17.25" hidden="1" x14ac:dyDescent="0.3">
      <c r="A2325" s="112"/>
      <c r="E2325" s="127"/>
      <c r="F2325" s="127">
        <v>4</v>
      </c>
      <c r="G2325" s="128" t="s">
        <v>1427</v>
      </c>
      <c r="H2325" s="127" t="s">
        <v>97</v>
      </c>
      <c r="I2325" s="127">
        <v>12.25</v>
      </c>
      <c r="J2325" s="130" t="s">
        <v>1427</v>
      </c>
      <c r="K2325" s="127">
        <f t="shared" si="78"/>
        <v>49</v>
      </c>
    </row>
    <row r="2326" spans="1:11" ht="17.25" hidden="1" x14ac:dyDescent="0.3">
      <c r="A2326" s="112"/>
      <c r="E2326" s="127"/>
      <c r="F2326" s="127">
        <v>6</v>
      </c>
      <c r="G2326" s="128" t="s">
        <v>1228</v>
      </c>
      <c r="H2326" s="127" t="s">
        <v>2408</v>
      </c>
      <c r="I2326" s="127">
        <v>1</v>
      </c>
      <c r="J2326" s="130" t="s">
        <v>1200</v>
      </c>
      <c r="K2326" s="127">
        <f t="shared" si="78"/>
        <v>6</v>
      </c>
    </row>
    <row r="2327" spans="1:11" ht="17.25" hidden="1" x14ac:dyDescent="0.3">
      <c r="A2327" s="112"/>
      <c r="E2327" s="127"/>
      <c r="F2327" s="127">
        <v>0.5</v>
      </c>
      <c r="G2327" s="128" t="s">
        <v>1228</v>
      </c>
      <c r="H2327" s="127" t="s">
        <v>2409</v>
      </c>
      <c r="I2327" s="127">
        <f>C12</f>
        <v>95</v>
      </c>
      <c r="J2327" s="130" t="s">
        <v>1200</v>
      </c>
      <c r="K2327" s="127">
        <f t="shared" si="78"/>
        <v>47.5</v>
      </c>
    </row>
    <row r="2328" spans="1:11" ht="17.25" hidden="1" x14ac:dyDescent="0.3">
      <c r="A2328" s="112"/>
      <c r="E2328" s="127"/>
      <c r="F2328" s="127">
        <v>0.5</v>
      </c>
      <c r="G2328" s="128" t="s">
        <v>1228</v>
      </c>
      <c r="H2328" s="127" t="s">
        <v>2410</v>
      </c>
      <c r="I2328" s="127">
        <f>C13</f>
        <v>85</v>
      </c>
      <c r="J2328" s="130" t="s">
        <v>1200</v>
      </c>
      <c r="K2328" s="127">
        <f t="shared" si="78"/>
        <v>42.5</v>
      </c>
    </row>
    <row r="2329" spans="1:11" ht="17.25" hidden="1" x14ac:dyDescent="0.3">
      <c r="A2329" s="112"/>
      <c r="E2329" s="127"/>
      <c r="F2329" s="132" t="s">
        <v>388</v>
      </c>
      <c r="G2329" s="128"/>
      <c r="H2329" s="127" t="s">
        <v>2411</v>
      </c>
      <c r="I2329" s="127"/>
      <c r="J2329" s="130" t="s">
        <v>388</v>
      </c>
      <c r="K2329" s="127">
        <v>19.22</v>
      </c>
    </row>
    <row r="2330" spans="1:11" ht="17.25" hidden="1" x14ac:dyDescent="0.3">
      <c r="A2330" s="112"/>
      <c r="E2330" s="127"/>
      <c r="F2330" s="127"/>
      <c r="G2330" s="128"/>
      <c r="H2330" s="127"/>
      <c r="I2330" s="127"/>
      <c r="J2330" s="130"/>
      <c r="K2330" s="127"/>
    </row>
    <row r="2331" spans="1:11" ht="17.25" hidden="1" x14ac:dyDescent="0.3">
      <c r="A2331" s="112"/>
      <c r="E2331" s="127"/>
      <c r="F2331" s="127"/>
      <c r="G2331" s="128"/>
      <c r="H2331" s="127"/>
      <c r="I2331" s="127"/>
      <c r="J2331" s="130"/>
      <c r="K2331" s="127" t="s">
        <v>2412</v>
      </c>
    </row>
    <row r="2332" spans="1:11" ht="17.25" hidden="1" x14ac:dyDescent="0.3">
      <c r="A2332" s="112"/>
      <c r="E2332" s="127"/>
      <c r="F2332" s="127"/>
      <c r="G2332" s="128"/>
      <c r="H2332" s="127"/>
      <c r="I2332" s="127" t="s">
        <v>2413</v>
      </c>
      <c r="J2332" s="130" t="s">
        <v>2414</v>
      </c>
      <c r="K2332" s="127">
        <f>SUM(K2321:K2331)</f>
        <v>724.22</v>
      </c>
    </row>
    <row r="2333" spans="1:11" ht="17.25" hidden="1" x14ac:dyDescent="0.3">
      <c r="A2333" s="112"/>
      <c r="E2333" s="127"/>
      <c r="F2333" s="127"/>
      <c r="G2333" s="128"/>
      <c r="H2333" s="127"/>
      <c r="I2333" s="127">
        <v>2</v>
      </c>
      <c r="J2333" s="139" t="s">
        <v>1228</v>
      </c>
      <c r="K2333" s="127" t="s">
        <v>2991</v>
      </c>
    </row>
    <row r="2334" spans="1:11" ht="17.25" hidden="1" x14ac:dyDescent="0.3">
      <c r="A2334" s="112"/>
      <c r="E2334" s="127"/>
      <c r="F2334" s="127"/>
      <c r="G2334" s="128"/>
      <c r="H2334" s="127"/>
      <c r="I2334" s="134"/>
      <c r="J2334" s="130"/>
      <c r="K2334" s="127"/>
    </row>
    <row r="2335" spans="1:11" ht="17.25" hidden="1" x14ac:dyDescent="0.3">
      <c r="A2335" s="112"/>
      <c r="E2335" s="127"/>
      <c r="F2335" s="127"/>
      <c r="G2335" s="128"/>
      <c r="H2335" s="127"/>
      <c r="I2335" s="127"/>
      <c r="J2335" s="130"/>
      <c r="K2335" s="127"/>
    </row>
    <row r="2336" spans="1:11" ht="17.25" hidden="1" x14ac:dyDescent="0.3">
      <c r="A2336" s="112"/>
      <c r="E2336" s="127"/>
      <c r="F2336" s="127"/>
      <c r="G2336" s="128"/>
      <c r="H2336" s="127"/>
      <c r="I2336" s="127" t="s">
        <v>2415</v>
      </c>
      <c r="J2336" s="130"/>
      <c r="K2336" s="138">
        <f>K2332/I2333</f>
        <v>362.11</v>
      </c>
    </row>
    <row r="2337" spans="1:12" ht="17.25" hidden="1" x14ac:dyDescent="0.3">
      <c r="A2337" s="112"/>
      <c r="E2337" s="127"/>
      <c r="F2337" s="127"/>
      <c r="G2337" s="128"/>
      <c r="H2337" s="127"/>
      <c r="I2337" s="127"/>
      <c r="J2337" s="130"/>
      <c r="K2337" s="137" t="s">
        <v>1747</v>
      </c>
    </row>
    <row r="2338" spans="1:12" ht="17.25" hidden="1" x14ac:dyDescent="0.3">
      <c r="A2338" s="112"/>
      <c r="E2338" s="127"/>
      <c r="F2338" s="127"/>
      <c r="G2338" s="128"/>
      <c r="H2338" s="127"/>
      <c r="I2338" s="127"/>
      <c r="J2338" s="130"/>
      <c r="K2338" s="127"/>
    </row>
    <row r="2339" spans="1:12" ht="19.5" hidden="1" x14ac:dyDescent="0.3">
      <c r="A2339" s="112"/>
      <c r="E2339" s="127"/>
      <c r="F2339" s="140"/>
      <c r="G2339" s="140"/>
      <c r="H2339" s="140"/>
      <c r="I2339" s="140"/>
      <c r="J2339" s="140"/>
      <c r="K2339" s="140"/>
      <c r="L2339" s="141"/>
    </row>
    <row r="2340" spans="1:12" ht="17.25" hidden="1" x14ac:dyDescent="0.3">
      <c r="A2340" s="112"/>
      <c r="E2340" s="127"/>
      <c r="F2340" s="127"/>
      <c r="G2340" s="127"/>
      <c r="H2340" s="127"/>
      <c r="I2340" s="127"/>
      <c r="J2340" s="127"/>
      <c r="K2340" s="127"/>
    </row>
    <row r="2341" spans="1:12" ht="18" hidden="1" x14ac:dyDescent="0.25">
      <c r="A2341" s="112"/>
      <c r="E2341" s="1582" t="s">
        <v>2416</v>
      </c>
      <c r="F2341" s="1582"/>
      <c r="G2341" s="1582"/>
      <c r="H2341" s="1582"/>
      <c r="I2341" s="1582"/>
      <c r="J2341" s="1582"/>
      <c r="K2341" s="1582"/>
      <c r="L2341" s="142"/>
    </row>
    <row r="2342" spans="1:12" ht="18" hidden="1" x14ac:dyDescent="0.25">
      <c r="A2342" s="112"/>
      <c r="E2342" s="57"/>
      <c r="F2342" s="57"/>
      <c r="G2342" s="57"/>
      <c r="H2342" s="57"/>
      <c r="I2342" s="57"/>
      <c r="J2342" s="57"/>
      <c r="K2342" s="57"/>
      <c r="L2342" s="143"/>
    </row>
    <row r="2343" spans="1:12" ht="18" hidden="1" x14ac:dyDescent="0.25">
      <c r="A2343" s="112"/>
      <c r="E2343" s="144"/>
      <c r="F2343" s="142" t="s">
        <v>909</v>
      </c>
      <c r="G2343" s="141"/>
      <c r="H2343" s="145" t="s">
        <v>1531</v>
      </c>
      <c r="I2343" s="142" t="s">
        <v>92</v>
      </c>
      <c r="J2343" s="145" t="s">
        <v>2417</v>
      </c>
      <c r="K2343" s="142" t="s">
        <v>851</v>
      </c>
      <c r="L2343" s="146"/>
    </row>
    <row r="2344" spans="1:12" ht="18" hidden="1" x14ac:dyDescent="0.25">
      <c r="A2344" s="112"/>
      <c r="E2344" s="147">
        <v>18.100000000000001</v>
      </c>
      <c r="F2344" s="148" t="s">
        <v>2418</v>
      </c>
      <c r="G2344" s="57"/>
      <c r="H2344" s="149" t="s">
        <v>2077</v>
      </c>
      <c r="I2344" s="143"/>
      <c r="J2344" s="143"/>
      <c r="K2344" s="143"/>
      <c r="L2344" s="146"/>
    </row>
    <row r="2345" spans="1:12" ht="18" hidden="1" x14ac:dyDescent="0.25">
      <c r="A2345" s="112"/>
      <c r="E2345" s="144"/>
      <c r="F2345" s="146"/>
      <c r="G2345" s="144"/>
      <c r="H2345" s="150" t="s">
        <v>2419</v>
      </c>
      <c r="I2345" s="146"/>
      <c r="J2345" s="144"/>
      <c r="K2345" s="146"/>
      <c r="L2345" s="146"/>
    </row>
    <row r="2346" spans="1:12" ht="21" hidden="1" x14ac:dyDescent="0.25">
      <c r="A2346" s="112"/>
      <c r="E2346" s="144"/>
      <c r="F2346" s="146"/>
      <c r="G2346" s="144"/>
      <c r="H2346" s="150" t="s">
        <v>2078</v>
      </c>
      <c r="I2346" s="146"/>
      <c r="J2346" s="144"/>
      <c r="K2346" s="146"/>
      <c r="L2346" s="146"/>
    </row>
    <row r="2347" spans="1:12" ht="21" hidden="1" x14ac:dyDescent="0.25">
      <c r="A2347" s="112"/>
      <c r="E2347" s="144"/>
      <c r="F2347" s="146"/>
      <c r="G2347" s="144"/>
      <c r="H2347" s="150" t="s">
        <v>2079</v>
      </c>
      <c r="I2347" s="146"/>
      <c r="J2347" s="144"/>
      <c r="K2347" s="146"/>
      <c r="L2347" s="146"/>
    </row>
    <row r="2348" spans="1:12" ht="18" hidden="1" x14ac:dyDescent="0.25">
      <c r="A2348" s="112"/>
      <c r="E2348" s="144"/>
      <c r="F2348" s="146"/>
      <c r="G2348" s="144"/>
      <c r="H2348" s="150" t="s">
        <v>2420</v>
      </c>
      <c r="I2348" s="146"/>
      <c r="J2348" s="144"/>
      <c r="K2348" s="146"/>
      <c r="L2348" s="146"/>
    </row>
    <row r="2349" spans="1:12" ht="39" hidden="1" x14ac:dyDescent="0.25">
      <c r="A2349" s="112"/>
      <c r="E2349" s="144"/>
      <c r="F2349" s="146"/>
      <c r="G2349" s="144"/>
      <c r="H2349" s="150" t="s">
        <v>2080</v>
      </c>
      <c r="I2349" s="146"/>
      <c r="J2349" s="144"/>
      <c r="K2349" s="146"/>
      <c r="L2349" s="146"/>
    </row>
    <row r="2350" spans="1:12" ht="72" hidden="1" x14ac:dyDescent="0.25">
      <c r="A2350" s="112"/>
      <c r="E2350" s="144"/>
      <c r="F2350" s="146"/>
      <c r="G2350" s="144"/>
      <c r="H2350" s="150" t="s">
        <v>2421</v>
      </c>
      <c r="I2350" s="146"/>
      <c r="J2350" s="144"/>
      <c r="K2350" s="146"/>
      <c r="L2350" s="146"/>
    </row>
    <row r="2351" spans="1:12" ht="36" hidden="1" x14ac:dyDescent="0.25">
      <c r="A2351" s="112"/>
      <c r="E2351" s="144"/>
      <c r="F2351" s="146"/>
      <c r="G2351" s="144"/>
      <c r="H2351" s="150" t="s">
        <v>2422</v>
      </c>
      <c r="I2351" s="146"/>
      <c r="J2351" s="144"/>
      <c r="K2351" s="146"/>
      <c r="L2351" s="146"/>
    </row>
    <row r="2352" spans="1:12" ht="39" hidden="1" x14ac:dyDescent="0.25">
      <c r="A2352" s="112"/>
      <c r="E2352" s="144"/>
      <c r="F2352" s="146"/>
      <c r="G2352" s="144"/>
      <c r="H2352" s="150" t="s">
        <v>2081</v>
      </c>
      <c r="I2352" s="146"/>
      <c r="J2352" s="144"/>
      <c r="K2352" s="146"/>
      <c r="L2352" s="146"/>
    </row>
    <row r="2353" spans="1:12" ht="18" hidden="1" x14ac:dyDescent="0.25">
      <c r="A2353" s="112"/>
      <c r="E2353" s="144"/>
      <c r="F2353" s="146"/>
      <c r="G2353" s="144"/>
      <c r="H2353" s="144"/>
      <c r="I2353" s="146"/>
      <c r="J2353" s="144"/>
      <c r="K2353" s="146"/>
      <c r="L2353" s="146"/>
    </row>
    <row r="2354" spans="1:12" ht="21" hidden="1" x14ac:dyDescent="0.25">
      <c r="A2354" s="112"/>
      <c r="E2354" s="144"/>
      <c r="F2354" s="151">
        <v>62</v>
      </c>
      <c r="G2354" s="152" t="s">
        <v>2082</v>
      </c>
      <c r="H2354" s="153" t="s">
        <v>2806</v>
      </c>
      <c r="I2354" s="151">
        <f>K2378</f>
        <v>217.41</v>
      </c>
      <c r="J2354" s="152" t="s">
        <v>2082</v>
      </c>
      <c r="K2354" s="146">
        <f>I2354*F2354</f>
        <v>13479.42</v>
      </c>
      <c r="L2354" s="146"/>
    </row>
    <row r="2355" spans="1:12" ht="21" hidden="1" x14ac:dyDescent="0.25">
      <c r="A2355" s="112"/>
      <c r="E2355" s="144"/>
      <c r="F2355" s="151">
        <v>121.64</v>
      </c>
      <c r="G2355" s="152" t="s">
        <v>2082</v>
      </c>
      <c r="H2355" s="153" t="s">
        <v>2807</v>
      </c>
      <c r="I2355" s="151">
        <f>I2383</f>
        <v>168.13</v>
      </c>
      <c r="J2355" s="152" t="s">
        <v>2083</v>
      </c>
      <c r="K2355" s="146">
        <f>I2355*F2355</f>
        <v>20451.330000000002</v>
      </c>
      <c r="L2355" s="154"/>
    </row>
    <row r="2356" spans="1:12" ht="21" hidden="1" x14ac:dyDescent="0.25">
      <c r="A2356" s="112"/>
      <c r="E2356" s="144"/>
      <c r="F2356" s="146"/>
      <c r="G2356" s="144"/>
      <c r="H2356" s="153" t="s">
        <v>2361</v>
      </c>
      <c r="I2356" s="146"/>
      <c r="J2356" s="144"/>
      <c r="K2356" s="146">
        <f>SUM(K2354:K2355)</f>
        <v>33930.75</v>
      </c>
      <c r="L2356" s="155"/>
    </row>
    <row r="2357" spans="1:12" ht="21" hidden="1" x14ac:dyDescent="0.25">
      <c r="A2357" s="112"/>
      <c r="E2357" s="144"/>
      <c r="F2357" s="146"/>
      <c r="G2357" s="144"/>
      <c r="H2357" s="153" t="s">
        <v>2362</v>
      </c>
      <c r="I2357" s="146"/>
      <c r="J2357" s="144"/>
      <c r="K2357" s="154">
        <f>K2356/F2354</f>
        <v>547.27</v>
      </c>
      <c r="L2357" s="146"/>
    </row>
    <row r="2358" spans="1:12" ht="18" hidden="1" x14ac:dyDescent="0.25">
      <c r="A2358" s="112"/>
      <c r="E2358" s="144"/>
      <c r="F2358" s="146"/>
      <c r="G2358" s="144"/>
      <c r="H2358" s="152"/>
      <c r="I2358" s="146"/>
      <c r="J2358" s="144"/>
      <c r="K2358" s="155"/>
      <c r="L2358" s="146"/>
    </row>
    <row r="2359" spans="1:12" ht="36" hidden="1" x14ac:dyDescent="0.25">
      <c r="A2359" s="112"/>
      <c r="E2359" s="156">
        <v>18.100000000000001</v>
      </c>
      <c r="F2359" s="148" t="s">
        <v>2808</v>
      </c>
      <c r="G2359" s="144"/>
      <c r="H2359" s="157" t="s">
        <v>2377</v>
      </c>
      <c r="I2359" s="146"/>
      <c r="J2359" s="144"/>
      <c r="K2359" s="146"/>
      <c r="L2359" s="146"/>
    </row>
    <row r="2360" spans="1:12" ht="18" hidden="1" x14ac:dyDescent="0.25">
      <c r="A2360" s="112"/>
      <c r="E2360" s="144"/>
      <c r="F2360" s="146"/>
      <c r="G2360" s="144"/>
      <c r="H2360" s="144"/>
      <c r="I2360" s="146"/>
      <c r="J2360" s="144"/>
      <c r="K2360" s="146"/>
      <c r="L2360" s="146"/>
    </row>
    <row r="2361" spans="1:12" ht="18" hidden="1" x14ac:dyDescent="0.25">
      <c r="A2361" s="112"/>
      <c r="E2361" s="144"/>
      <c r="F2361" s="151">
        <v>13.46</v>
      </c>
      <c r="G2361" s="152" t="s">
        <v>1427</v>
      </c>
      <c r="H2361" s="150" t="s">
        <v>2378</v>
      </c>
      <c r="I2361" s="151">
        <f>I706</f>
        <v>30</v>
      </c>
      <c r="J2361" s="152" t="s">
        <v>1427</v>
      </c>
      <c r="K2361" s="146">
        <f>I2361*F2361</f>
        <v>403.8</v>
      </c>
      <c r="L2361" s="146"/>
    </row>
    <row r="2362" spans="1:12" ht="18" hidden="1" x14ac:dyDescent="0.25">
      <c r="A2362" s="112"/>
      <c r="E2362" s="144"/>
      <c r="F2362" s="151">
        <v>4</v>
      </c>
      <c r="G2362" s="152" t="s">
        <v>1427</v>
      </c>
      <c r="H2362" s="150" t="s">
        <v>2379</v>
      </c>
      <c r="I2362" s="151">
        <f>I708</f>
        <v>30</v>
      </c>
      <c r="J2362" s="152" t="s">
        <v>1427</v>
      </c>
      <c r="K2362" s="146">
        <f>I2362*F2362</f>
        <v>120</v>
      </c>
      <c r="L2362" s="158"/>
    </row>
    <row r="2363" spans="1:12" ht="36" hidden="1" x14ac:dyDescent="0.25">
      <c r="A2363" s="112"/>
      <c r="E2363" s="144"/>
      <c r="F2363" s="151">
        <v>1</v>
      </c>
      <c r="G2363" s="152" t="s">
        <v>2380</v>
      </c>
      <c r="H2363" s="150" t="s">
        <v>3016</v>
      </c>
      <c r="I2363" s="151">
        <v>40</v>
      </c>
      <c r="J2363" s="152" t="s">
        <v>388</v>
      </c>
      <c r="K2363" s="146">
        <f>I2363*F2363</f>
        <v>40</v>
      </c>
      <c r="L2363" s="146"/>
    </row>
    <row r="2364" spans="1:12" ht="18" hidden="1" x14ac:dyDescent="0.25">
      <c r="A2364" s="112"/>
      <c r="E2364" s="144"/>
      <c r="F2364" s="146"/>
      <c r="G2364" s="144"/>
      <c r="H2364" s="159" t="s">
        <v>3017</v>
      </c>
      <c r="I2364" s="146"/>
      <c r="J2364" s="144"/>
      <c r="K2364" s="158">
        <f>SUM(K2361:K2363)</f>
        <v>563.79999999999995</v>
      </c>
      <c r="L2364" s="146"/>
    </row>
    <row r="2365" spans="1:12" ht="18" hidden="1" x14ac:dyDescent="0.25">
      <c r="A2365" s="112"/>
      <c r="E2365" s="144"/>
      <c r="F2365" s="146"/>
      <c r="G2365" s="144"/>
      <c r="H2365" s="159" t="s">
        <v>3018</v>
      </c>
      <c r="I2365" s="155">
        <f>K2364/40</f>
        <v>14.1</v>
      </c>
      <c r="J2365" s="144"/>
      <c r="K2365" s="146"/>
      <c r="L2365" s="146"/>
    </row>
    <row r="2366" spans="1:12" ht="18" hidden="1" x14ac:dyDescent="0.25">
      <c r="A2366" s="112"/>
      <c r="E2366" s="144"/>
      <c r="F2366" s="146"/>
      <c r="G2366" s="144"/>
      <c r="H2366" s="144"/>
      <c r="I2366" s="146"/>
      <c r="J2366" s="144"/>
      <c r="K2366" s="146"/>
      <c r="L2366" s="146"/>
    </row>
    <row r="2367" spans="1:12" ht="18" hidden="1" x14ac:dyDescent="0.25">
      <c r="A2367" s="112"/>
      <c r="E2367" s="144"/>
      <c r="F2367" s="151">
        <v>19</v>
      </c>
      <c r="G2367" s="152" t="s">
        <v>1196</v>
      </c>
      <c r="H2367" s="144" t="s">
        <v>3019</v>
      </c>
      <c r="I2367" s="151">
        <f>I2365</f>
        <v>14.1</v>
      </c>
      <c r="J2367" s="152" t="s">
        <v>1516</v>
      </c>
      <c r="K2367" s="146">
        <f>I2367*F2367</f>
        <v>267.89999999999998</v>
      </c>
      <c r="L2367" s="146"/>
    </row>
    <row r="2368" spans="1:12" ht="18" hidden="1" x14ac:dyDescent="0.25">
      <c r="A2368" s="112"/>
      <c r="E2368" s="144"/>
      <c r="F2368" s="151">
        <v>0.12</v>
      </c>
      <c r="G2368" s="152" t="s">
        <v>317</v>
      </c>
      <c r="H2368" s="144" t="s">
        <v>3020</v>
      </c>
      <c r="I2368" s="151">
        <f>C268/5</f>
        <v>1879</v>
      </c>
      <c r="J2368" s="152" t="s">
        <v>317</v>
      </c>
      <c r="K2368" s="146">
        <f>I2368*F2368</f>
        <v>225.48</v>
      </c>
      <c r="L2368" s="146"/>
    </row>
    <row r="2369" spans="1:12" ht="18" hidden="1" x14ac:dyDescent="0.25">
      <c r="A2369" s="112"/>
      <c r="E2369" s="144"/>
      <c r="F2369" s="151">
        <v>98.5</v>
      </c>
      <c r="G2369" s="152" t="s">
        <v>3021</v>
      </c>
      <c r="H2369" s="144" t="s">
        <v>2236</v>
      </c>
      <c r="I2369" s="151">
        <f>C269/5</f>
        <v>3</v>
      </c>
      <c r="J2369" s="152" t="s">
        <v>3021</v>
      </c>
      <c r="K2369" s="146">
        <f>I2369*F2369</f>
        <v>295.5</v>
      </c>
      <c r="L2369" s="160"/>
    </row>
    <row r="2370" spans="1:12" ht="18" hidden="1" x14ac:dyDescent="0.25">
      <c r="A2370" s="112"/>
      <c r="E2370" s="144"/>
      <c r="F2370" s="1583" t="s">
        <v>388</v>
      </c>
      <c r="G2370" s="1583"/>
      <c r="H2370" s="144" t="s">
        <v>2237</v>
      </c>
      <c r="I2370" s="151">
        <v>11</v>
      </c>
      <c r="J2370" s="152" t="s">
        <v>388</v>
      </c>
      <c r="K2370" s="146">
        <f>I2370</f>
        <v>11</v>
      </c>
      <c r="L2370" s="160"/>
    </row>
    <row r="2371" spans="1:12" ht="21" hidden="1" x14ac:dyDescent="0.25">
      <c r="A2371" s="112"/>
      <c r="E2371" s="144"/>
      <c r="F2371" s="151">
        <v>3.8</v>
      </c>
      <c r="G2371" s="152" t="s">
        <v>1196</v>
      </c>
      <c r="H2371" s="144" t="s">
        <v>2363</v>
      </c>
      <c r="I2371" s="151">
        <f>C16</f>
        <v>150</v>
      </c>
      <c r="J2371" s="152" t="s">
        <v>1196</v>
      </c>
      <c r="K2371" s="160">
        <f>I2371*F2371</f>
        <v>570</v>
      </c>
      <c r="L2371" s="160"/>
    </row>
    <row r="2372" spans="1:12" ht="21" hidden="1" x14ac:dyDescent="0.25">
      <c r="A2372" s="112"/>
      <c r="E2372" s="144"/>
      <c r="F2372" s="151">
        <v>5.4</v>
      </c>
      <c r="G2372" s="152" t="s">
        <v>1196</v>
      </c>
      <c r="H2372" s="144" t="s">
        <v>2364</v>
      </c>
      <c r="I2372" s="151">
        <f>C12</f>
        <v>95</v>
      </c>
      <c r="J2372" s="152" t="s">
        <v>1196</v>
      </c>
      <c r="K2372" s="160">
        <f>I2372*F2372</f>
        <v>513</v>
      </c>
      <c r="L2372" s="146"/>
    </row>
    <row r="2373" spans="1:12" ht="21" hidden="1" x14ac:dyDescent="0.25">
      <c r="A2373" s="112"/>
      <c r="E2373" s="144"/>
      <c r="F2373" s="151">
        <v>1</v>
      </c>
      <c r="G2373" s="152" t="s">
        <v>1196</v>
      </c>
      <c r="H2373" s="144" t="s">
        <v>2365</v>
      </c>
      <c r="I2373" s="151">
        <f>D17</f>
        <v>120</v>
      </c>
      <c r="J2373" s="152" t="s">
        <v>1196</v>
      </c>
      <c r="K2373" s="160">
        <f>I2373*F2373</f>
        <v>120</v>
      </c>
      <c r="L2373" s="161"/>
    </row>
    <row r="2374" spans="1:12" ht="18" hidden="1" x14ac:dyDescent="0.25">
      <c r="A2374" s="112"/>
      <c r="E2374" s="144"/>
      <c r="F2374" s="1583" t="s">
        <v>388</v>
      </c>
      <c r="G2374" s="1583"/>
      <c r="H2374" s="144" t="s">
        <v>2238</v>
      </c>
      <c r="I2374" s="1583" t="s">
        <v>388</v>
      </c>
      <c r="J2374" s="1583"/>
      <c r="K2374" s="146">
        <v>10</v>
      </c>
      <c r="L2374" s="155"/>
    </row>
    <row r="2375" spans="1:12" ht="18" hidden="1" x14ac:dyDescent="0.25">
      <c r="A2375" s="112"/>
      <c r="E2375" s="144"/>
      <c r="F2375" s="151">
        <v>19</v>
      </c>
      <c r="G2375" s="152" t="s">
        <v>1516</v>
      </c>
      <c r="H2375" s="144" t="s">
        <v>2239</v>
      </c>
      <c r="I2375" s="151">
        <v>2</v>
      </c>
      <c r="J2375" s="152" t="s">
        <v>388</v>
      </c>
      <c r="K2375" s="161">
        <f>I2375*F2375</f>
        <v>38</v>
      </c>
      <c r="L2375" s="146"/>
    </row>
    <row r="2376" spans="1:12" ht="18" hidden="1" x14ac:dyDescent="0.25">
      <c r="A2376" s="112"/>
      <c r="E2376" s="144"/>
      <c r="F2376" s="146"/>
      <c r="G2376" s="144"/>
      <c r="H2376" s="144"/>
      <c r="I2376" s="146"/>
      <c r="J2376" s="144"/>
      <c r="K2376" s="155">
        <f>SUM(K2367:K2375)</f>
        <v>2050.88</v>
      </c>
      <c r="L2376" s="155"/>
    </row>
    <row r="2377" spans="1:12" ht="21" hidden="1" x14ac:dyDescent="0.25">
      <c r="A2377" s="112"/>
      <c r="E2377" s="144"/>
      <c r="F2377" s="146"/>
      <c r="G2377" s="144"/>
      <c r="H2377" s="159" t="s">
        <v>2366</v>
      </c>
      <c r="I2377" s="155">
        <f>K2376/10</f>
        <v>205.09</v>
      </c>
      <c r="J2377" s="144"/>
      <c r="K2377" s="146"/>
      <c r="L2377" s="146"/>
    </row>
    <row r="2378" spans="1:12" ht="18" hidden="1" x14ac:dyDescent="0.25">
      <c r="A2378" s="112"/>
      <c r="E2378" s="144"/>
      <c r="F2378" s="146"/>
      <c r="G2378" s="144"/>
      <c r="H2378" s="145" t="s">
        <v>2240</v>
      </c>
      <c r="I2378" s="155">
        <f>I2377</f>
        <v>205.09</v>
      </c>
      <c r="J2378" s="162">
        <f>I2393</f>
        <v>12.32</v>
      </c>
      <c r="K2378" s="155">
        <f>I2378+J2378</f>
        <v>217.41</v>
      </c>
      <c r="L2378" s="146"/>
    </row>
    <row r="2379" spans="1:12" ht="54" hidden="1" x14ac:dyDescent="0.25">
      <c r="A2379" s="112"/>
      <c r="E2379" s="156">
        <v>18.100000000000001</v>
      </c>
      <c r="F2379" s="148" t="s">
        <v>2241</v>
      </c>
      <c r="G2379" s="144"/>
      <c r="H2379" s="163" t="s">
        <v>2955</v>
      </c>
      <c r="I2379" s="146"/>
      <c r="J2379" s="144"/>
      <c r="K2379" s="146"/>
      <c r="L2379" s="146"/>
    </row>
    <row r="2380" spans="1:12" ht="18" hidden="1" x14ac:dyDescent="0.25">
      <c r="A2380" s="112"/>
      <c r="E2380" s="144"/>
      <c r="F2380" s="146"/>
      <c r="G2380" s="144"/>
      <c r="H2380" s="144" t="s">
        <v>2956</v>
      </c>
      <c r="I2380" s="151">
        <f>K2376</f>
        <v>2050.88</v>
      </c>
      <c r="J2380" s="144"/>
      <c r="K2380" s="146"/>
      <c r="L2380" s="146"/>
    </row>
    <row r="2381" spans="1:12" ht="18" hidden="1" x14ac:dyDescent="0.25">
      <c r="A2381" s="112"/>
      <c r="E2381" s="144"/>
      <c r="F2381" s="146"/>
      <c r="G2381" s="144"/>
      <c r="H2381" s="144" t="s">
        <v>2236</v>
      </c>
      <c r="I2381" s="151">
        <f>K2391</f>
        <v>369.6</v>
      </c>
      <c r="J2381" s="156" t="s">
        <v>2957</v>
      </c>
      <c r="K2381" s="146"/>
      <c r="L2381" s="146"/>
    </row>
    <row r="2382" spans="1:12" ht="18" hidden="1" x14ac:dyDescent="0.25">
      <c r="A2382" s="112"/>
      <c r="E2382" s="144"/>
      <c r="F2382" s="146"/>
      <c r="G2382" s="144"/>
      <c r="H2382" s="144"/>
      <c r="I2382" s="148">
        <f>I2380-I2381</f>
        <v>1681.28</v>
      </c>
      <c r="J2382" s="144"/>
      <c r="K2382" s="146"/>
      <c r="L2382" s="146"/>
    </row>
    <row r="2383" spans="1:12" ht="21" hidden="1" x14ac:dyDescent="0.25">
      <c r="A2383" s="112"/>
      <c r="E2383" s="144"/>
      <c r="F2383" s="146"/>
      <c r="G2383" s="144"/>
      <c r="H2383" s="159" t="s">
        <v>2366</v>
      </c>
      <c r="I2383" s="148">
        <f>I2382/10</f>
        <v>168.13</v>
      </c>
      <c r="J2383" s="144"/>
      <c r="K2383" s="146"/>
      <c r="L2383" s="146"/>
    </row>
    <row r="2384" spans="1:12" ht="18" hidden="1" x14ac:dyDescent="0.25">
      <c r="A2384" s="112"/>
      <c r="E2384" s="144"/>
      <c r="F2384" s="146"/>
      <c r="G2384" s="144"/>
      <c r="H2384" s="144"/>
      <c r="I2384" s="146"/>
      <c r="J2384" s="144"/>
      <c r="K2384" s="146"/>
      <c r="L2384" s="146"/>
    </row>
    <row r="2385" spans="1:12" ht="18" hidden="1" x14ac:dyDescent="0.25">
      <c r="A2385" s="112"/>
      <c r="E2385" s="144"/>
      <c r="F2385" s="146"/>
      <c r="G2385" s="144"/>
      <c r="H2385" s="156" t="s">
        <v>2958</v>
      </c>
      <c r="I2385" s="146"/>
      <c r="J2385" s="144"/>
      <c r="K2385" s="146"/>
      <c r="L2385" s="151"/>
    </row>
    <row r="2386" spans="1:12" ht="36" hidden="1" x14ac:dyDescent="0.25">
      <c r="A2386" s="112"/>
      <c r="E2386" s="144"/>
      <c r="F2386" s="146"/>
      <c r="G2386" s="144"/>
      <c r="H2386" s="163" t="s">
        <v>2018</v>
      </c>
      <c r="I2386" s="146"/>
      <c r="J2386" s="144"/>
      <c r="K2386" s="146"/>
      <c r="L2386" s="151"/>
    </row>
    <row r="2387" spans="1:12" ht="36" hidden="1" x14ac:dyDescent="0.25">
      <c r="A2387" s="112"/>
      <c r="E2387" s="144"/>
      <c r="F2387" s="151">
        <v>98.5</v>
      </c>
      <c r="G2387" s="152" t="s">
        <v>3021</v>
      </c>
      <c r="H2387" s="164" t="s">
        <v>2019</v>
      </c>
      <c r="I2387" s="151">
        <f>I2369</f>
        <v>3</v>
      </c>
      <c r="J2387" s="152" t="s">
        <v>3021</v>
      </c>
      <c r="K2387" s="151">
        <f>I2387*F2387</f>
        <v>295.5</v>
      </c>
      <c r="L2387" s="151"/>
    </row>
    <row r="2388" spans="1:12" ht="21" hidden="1" x14ac:dyDescent="0.25">
      <c r="A2388" s="112"/>
      <c r="E2388" s="144"/>
      <c r="F2388" s="151">
        <v>0.3</v>
      </c>
      <c r="G2388" s="152" t="s">
        <v>1516</v>
      </c>
      <c r="H2388" s="164" t="s">
        <v>2367</v>
      </c>
      <c r="I2388" s="151">
        <f>I2371</f>
        <v>150</v>
      </c>
      <c r="J2388" s="152" t="s">
        <v>1516</v>
      </c>
      <c r="K2388" s="151">
        <f>I2388*F2388</f>
        <v>45</v>
      </c>
      <c r="L2388" s="151"/>
    </row>
    <row r="2389" spans="1:12" ht="21" hidden="1" x14ac:dyDescent="0.25">
      <c r="A2389" s="112"/>
      <c r="E2389" s="144"/>
      <c r="F2389" s="151">
        <v>0.3</v>
      </c>
      <c r="G2389" s="152" t="s">
        <v>1516</v>
      </c>
      <c r="H2389" s="164" t="s">
        <v>2368</v>
      </c>
      <c r="I2389" s="151">
        <f>I2372</f>
        <v>95</v>
      </c>
      <c r="J2389" s="152" t="s">
        <v>1516</v>
      </c>
      <c r="K2389" s="151">
        <f>I2389*F2389</f>
        <v>28.5</v>
      </c>
      <c r="L2389" s="148"/>
    </row>
    <row r="2390" spans="1:12" ht="18" hidden="1" x14ac:dyDescent="0.25">
      <c r="A2390" s="112"/>
      <c r="E2390" s="144"/>
      <c r="F2390" s="146"/>
      <c r="G2390" s="144"/>
      <c r="H2390" s="165" t="s">
        <v>2020</v>
      </c>
      <c r="I2390" s="1584" t="s">
        <v>388</v>
      </c>
      <c r="J2390" s="1584"/>
      <c r="K2390" s="151">
        <v>0.6</v>
      </c>
      <c r="L2390" s="146"/>
    </row>
    <row r="2391" spans="1:12" ht="21" hidden="1" x14ac:dyDescent="0.25">
      <c r="A2391" s="112"/>
      <c r="E2391" s="144"/>
      <c r="F2391" s="146"/>
      <c r="G2391" s="144"/>
      <c r="H2391" s="165" t="s">
        <v>2369</v>
      </c>
      <c r="I2391" s="146"/>
      <c r="J2391" s="144"/>
      <c r="K2391" s="148">
        <f>SUM(K2387:K2390)</f>
        <v>369.6</v>
      </c>
      <c r="L2391" s="146"/>
    </row>
    <row r="2392" spans="1:12" ht="21" hidden="1" x14ac:dyDescent="0.25">
      <c r="A2392" s="112"/>
      <c r="E2392" s="144"/>
      <c r="F2392" s="146"/>
      <c r="G2392" s="144"/>
      <c r="H2392" s="165" t="s">
        <v>2370</v>
      </c>
      <c r="I2392" s="155">
        <f>K2391/10</f>
        <v>36.96</v>
      </c>
      <c r="J2392" s="144"/>
      <c r="K2392" s="146"/>
      <c r="L2392" s="146"/>
    </row>
    <row r="2393" spans="1:12" ht="18" hidden="1" x14ac:dyDescent="0.25">
      <c r="A2393" s="112"/>
      <c r="E2393" s="144"/>
      <c r="F2393" s="146"/>
      <c r="G2393" s="144"/>
      <c r="H2393" s="165" t="s">
        <v>2021</v>
      </c>
      <c r="I2393" s="155">
        <f>I2392/3</f>
        <v>12.32</v>
      </c>
      <c r="J2393" s="144"/>
      <c r="K2393" s="146"/>
      <c r="L2393" s="146"/>
    </row>
    <row r="2394" spans="1:12" ht="18" hidden="1" x14ac:dyDescent="0.25">
      <c r="A2394" s="112"/>
      <c r="E2394" s="144"/>
      <c r="F2394" s="146"/>
      <c r="G2394" s="144"/>
      <c r="H2394" s="164"/>
      <c r="I2394" s="146"/>
      <c r="J2394" s="144"/>
      <c r="K2394" s="146"/>
      <c r="L2394" s="146"/>
    </row>
    <row r="2395" spans="1:12" ht="54" hidden="1" x14ac:dyDescent="0.25">
      <c r="A2395" s="112"/>
      <c r="E2395" s="156">
        <v>18.100000000000001</v>
      </c>
      <c r="F2395" s="148" t="s">
        <v>1936</v>
      </c>
      <c r="G2395" s="144"/>
      <c r="H2395" s="166" t="s">
        <v>2638</v>
      </c>
      <c r="I2395" s="148">
        <f>I2377*1.2</f>
        <v>246.11</v>
      </c>
      <c r="J2395" s="144"/>
      <c r="K2395" s="146"/>
    </row>
    <row r="2396" spans="1:12" ht="36" hidden="1" x14ac:dyDescent="0.25">
      <c r="A2396" s="112"/>
      <c r="E2396" s="147">
        <v>18.100000000000001</v>
      </c>
      <c r="F2396" s="148" t="s">
        <v>2639</v>
      </c>
      <c r="G2396" s="144"/>
      <c r="H2396" s="167" t="s">
        <v>2640</v>
      </c>
      <c r="I2396" s="148">
        <f>I2377*1.1</f>
        <v>225.6</v>
      </c>
      <c r="J2396" s="144"/>
      <c r="K2396" s="146"/>
    </row>
    <row r="2397" spans="1:12" hidden="1" x14ac:dyDescent="0.25">
      <c r="A2397" s="112"/>
      <c r="E2397" s="57"/>
      <c r="F2397" s="57"/>
      <c r="G2397" s="58"/>
      <c r="H2397" s="57"/>
      <c r="I2397" s="57"/>
      <c r="J2397" s="59"/>
      <c r="K2397" s="57"/>
    </row>
    <row r="2398" spans="1:12" hidden="1" x14ac:dyDescent="0.25">
      <c r="A2398" s="112"/>
      <c r="E2398" s="57"/>
      <c r="F2398" s="57"/>
      <c r="G2398" s="58"/>
      <c r="H2398" s="57"/>
      <c r="I2398" s="57"/>
      <c r="J2398" s="59"/>
      <c r="K2398" s="57"/>
    </row>
    <row r="2399" spans="1:12" ht="23.25" hidden="1" x14ac:dyDescent="0.25">
      <c r="A2399" s="112"/>
      <c r="E2399" s="57"/>
      <c r="F2399"/>
      <c r="G2399" s="3"/>
      <c r="H2399" s="168" t="s">
        <v>2040</v>
      </c>
      <c r="I2399"/>
      <c r="J2399" s="4"/>
      <c r="K2399" s="8"/>
    </row>
    <row r="2400" spans="1:12" hidden="1" x14ac:dyDescent="0.25">
      <c r="A2400" s="112"/>
      <c r="E2400" s="57"/>
      <c r="F2400" s="169">
        <v>18.100000000000001</v>
      </c>
      <c r="G2400" s="7" t="s">
        <v>1910</v>
      </c>
      <c r="H2400" s="1" t="s">
        <v>11</v>
      </c>
      <c r="I2400"/>
      <c r="J2400" s="4"/>
      <c r="K2400"/>
    </row>
    <row r="2401" spans="1:11" hidden="1" x14ac:dyDescent="0.25">
      <c r="A2401" s="112"/>
      <c r="E2401" s="57"/>
      <c r="F2401"/>
      <c r="G2401" s="3"/>
      <c r="H2401" s="1" t="s">
        <v>565</v>
      </c>
      <c r="I2401"/>
      <c r="J2401" s="4"/>
      <c r="K2401"/>
    </row>
    <row r="2402" spans="1:11" hidden="1" x14ac:dyDescent="0.25">
      <c r="A2402" s="112"/>
      <c r="E2402" s="57"/>
      <c r="F2402"/>
      <c r="G2402" s="3"/>
      <c r="H2402" s="1" t="s">
        <v>567</v>
      </c>
      <c r="I2402"/>
      <c r="J2402" s="4"/>
      <c r="K2402"/>
    </row>
    <row r="2403" spans="1:11" hidden="1" x14ac:dyDescent="0.25">
      <c r="A2403" s="112"/>
      <c r="E2403" s="57"/>
      <c r="F2403"/>
      <c r="G2403" s="3"/>
      <c r="H2403" s="1" t="s">
        <v>441</v>
      </c>
      <c r="I2403"/>
      <c r="J2403" s="4"/>
      <c r="K2403"/>
    </row>
    <row r="2404" spans="1:11" hidden="1" x14ac:dyDescent="0.25">
      <c r="A2404" s="112"/>
      <c r="E2404" s="57"/>
      <c r="F2404"/>
      <c r="G2404" s="3"/>
      <c r="H2404" s="1" t="s">
        <v>443</v>
      </c>
      <c r="I2404"/>
      <c r="J2404" s="4"/>
      <c r="K2404"/>
    </row>
    <row r="2405" spans="1:11" hidden="1" x14ac:dyDescent="0.25">
      <c r="A2405" s="112"/>
      <c r="E2405" s="57"/>
      <c r="F2405"/>
      <c r="G2405" s="3"/>
      <c r="H2405" s="1" t="s">
        <v>2</v>
      </c>
      <c r="I2405"/>
      <c r="J2405" s="4"/>
      <c r="K2405"/>
    </row>
    <row r="2406" spans="1:11" hidden="1" x14ac:dyDescent="0.25">
      <c r="A2406" s="112"/>
      <c r="E2406" s="57"/>
      <c r="F2406"/>
      <c r="G2406" s="3"/>
      <c r="H2406" s="1" t="s">
        <v>1065</v>
      </c>
      <c r="I2406"/>
      <c r="J2406" s="4"/>
      <c r="K2406"/>
    </row>
    <row r="2407" spans="1:11" hidden="1" x14ac:dyDescent="0.25">
      <c r="A2407" s="112"/>
      <c r="E2407" s="57"/>
      <c r="F2407"/>
      <c r="G2407" s="3"/>
      <c r="H2407" s="5" t="s">
        <v>1373</v>
      </c>
      <c r="I2407" s="5" t="s">
        <v>1373</v>
      </c>
      <c r="J2407" s="2" t="s">
        <v>1373</v>
      </c>
      <c r="K2407"/>
    </row>
    <row r="2408" spans="1:11" hidden="1" x14ac:dyDescent="0.25">
      <c r="A2408" s="112"/>
      <c r="E2408" s="57"/>
      <c r="F2408" s="8">
        <v>13.46</v>
      </c>
      <c r="G2408" s="7" t="s">
        <v>237</v>
      </c>
      <c r="H2408" s="1" t="s">
        <v>238</v>
      </c>
      <c r="I2408" s="8">
        <f>I2361</f>
        <v>30</v>
      </c>
      <c r="J2408" s="2" t="s">
        <v>237</v>
      </c>
      <c r="K2408" s="8">
        <f>(F2408*I2408)</f>
        <v>403.8</v>
      </c>
    </row>
    <row r="2409" spans="1:11" hidden="1" x14ac:dyDescent="0.25">
      <c r="A2409" s="112"/>
      <c r="E2409" s="57"/>
      <c r="F2409"/>
      <c r="G2409" s="3"/>
      <c r="H2409" s="1" t="s">
        <v>856</v>
      </c>
      <c r="I2409"/>
      <c r="J2409" s="4"/>
      <c r="K2409"/>
    </row>
    <row r="2410" spans="1:11" hidden="1" x14ac:dyDescent="0.25">
      <c r="A2410" s="112"/>
      <c r="E2410" s="57"/>
      <c r="F2410" s="8">
        <v>4</v>
      </c>
      <c r="G2410" s="7" t="s">
        <v>237</v>
      </c>
      <c r="H2410" s="1" t="s">
        <v>858</v>
      </c>
      <c r="I2410" s="8">
        <f>I2362</f>
        <v>30</v>
      </c>
      <c r="J2410" s="2" t="s">
        <v>237</v>
      </c>
      <c r="K2410" s="8">
        <f>(F2410*I2410)</f>
        <v>120</v>
      </c>
    </row>
    <row r="2411" spans="1:11" hidden="1" x14ac:dyDescent="0.25">
      <c r="A2411" s="112"/>
      <c r="E2411" s="57"/>
      <c r="F2411"/>
      <c r="G2411" s="3"/>
      <c r="H2411" s="1" t="s">
        <v>901</v>
      </c>
      <c r="I2411"/>
      <c r="J2411" s="4"/>
      <c r="K2411"/>
    </row>
    <row r="2412" spans="1:11" hidden="1" x14ac:dyDescent="0.25">
      <c r="A2412" s="112"/>
      <c r="E2412" s="57"/>
      <c r="F2412" s="8"/>
      <c r="G2412" s="7" t="s">
        <v>388</v>
      </c>
      <c r="H2412" s="1" t="s">
        <v>1438</v>
      </c>
      <c r="I2412"/>
      <c r="J2412" s="2" t="s">
        <v>388</v>
      </c>
      <c r="K2412" s="8">
        <v>40</v>
      </c>
    </row>
    <row r="2413" spans="1:11" hidden="1" x14ac:dyDescent="0.25">
      <c r="A2413" s="112"/>
      <c r="E2413" s="57"/>
      <c r="F2413"/>
      <c r="G2413" s="3"/>
      <c r="H2413" s="1" t="s">
        <v>1440</v>
      </c>
      <c r="I2413"/>
      <c r="J2413" s="4"/>
      <c r="K2413" s="5" t="s">
        <v>1373</v>
      </c>
    </row>
    <row r="2414" spans="1:11" hidden="1" x14ac:dyDescent="0.25">
      <c r="A2414" s="112"/>
      <c r="E2414" s="57"/>
      <c r="F2414"/>
      <c r="G2414" s="3"/>
      <c r="H2414" s="2" t="s">
        <v>24</v>
      </c>
      <c r="I2414"/>
      <c r="J2414" s="4"/>
      <c r="K2414" s="8">
        <f>SUM(K2408:K2412)</f>
        <v>563.79999999999995</v>
      </c>
    </row>
    <row r="2415" spans="1:11" ht="17.25" hidden="1" x14ac:dyDescent="0.3">
      <c r="A2415" s="112"/>
      <c r="E2415" s="127"/>
      <c r="F2415"/>
      <c r="G2415" s="3"/>
      <c r="H2415"/>
      <c r="I2415"/>
      <c r="J2415" s="4"/>
      <c r="K2415" s="5" t="s">
        <v>1373</v>
      </c>
    </row>
    <row r="2416" spans="1:11" ht="17.25" hidden="1" x14ac:dyDescent="0.3">
      <c r="A2416" s="112"/>
      <c r="E2416" s="127"/>
      <c r="F2416"/>
      <c r="G2416" s="3"/>
      <c r="H2416" s="2" t="s">
        <v>28</v>
      </c>
      <c r="I2416"/>
      <c r="J2416" s="4"/>
      <c r="K2416" s="8">
        <f>K2414/40</f>
        <v>14.1</v>
      </c>
    </row>
    <row r="2417" spans="1:11" ht="17.25" hidden="1" x14ac:dyDescent="0.3">
      <c r="A2417" s="112"/>
      <c r="E2417" s="127"/>
      <c r="F2417"/>
      <c r="G2417" s="3"/>
      <c r="H2417"/>
      <c r="I2417"/>
      <c r="J2417" s="4"/>
      <c r="K2417" s="5" t="s">
        <v>1373</v>
      </c>
    </row>
    <row r="2418" spans="1:11" ht="17.25" hidden="1" x14ac:dyDescent="0.3">
      <c r="A2418" s="112"/>
      <c r="E2418" s="127"/>
      <c r="F2418"/>
      <c r="G2418" s="3"/>
      <c r="H2418" s="1" t="s">
        <v>787</v>
      </c>
      <c r="I2418"/>
      <c r="J2418" s="4"/>
      <c r="K2418"/>
    </row>
    <row r="2419" spans="1:11" ht="17.25" hidden="1" x14ac:dyDescent="0.3">
      <c r="A2419" s="112"/>
      <c r="E2419" s="127"/>
      <c r="F2419"/>
      <c r="G2419" s="3"/>
      <c r="H2419" s="1" t="s">
        <v>279</v>
      </c>
      <c r="I2419"/>
      <c r="J2419" s="4"/>
      <c r="K2419"/>
    </row>
    <row r="2420" spans="1:11" ht="17.25" hidden="1" x14ac:dyDescent="0.3">
      <c r="A2420" s="112"/>
      <c r="E2420" s="127"/>
      <c r="F2420"/>
      <c r="G2420" s="3"/>
      <c r="H2420" s="1" t="s">
        <v>281</v>
      </c>
      <c r="I2420"/>
      <c r="J2420" s="4"/>
      <c r="K2420"/>
    </row>
    <row r="2421" spans="1:11" ht="17.25" hidden="1" x14ac:dyDescent="0.3">
      <c r="A2421" s="112"/>
      <c r="E2421" s="127"/>
      <c r="F2421"/>
      <c r="G2421" s="3"/>
      <c r="H2421"/>
      <c r="I2421"/>
      <c r="J2421" s="4"/>
      <c r="K2421"/>
    </row>
    <row r="2422" spans="1:11" ht="17.25" hidden="1" x14ac:dyDescent="0.3">
      <c r="A2422" s="112"/>
      <c r="E2422" s="127"/>
      <c r="F2422" s="8">
        <v>19</v>
      </c>
      <c r="G2422" s="7" t="s">
        <v>1228</v>
      </c>
      <c r="H2422" s="1" t="s">
        <v>65</v>
      </c>
      <c r="I2422" s="8">
        <f>K2416</f>
        <v>14.1</v>
      </c>
      <c r="J2422" s="2" t="s">
        <v>229</v>
      </c>
      <c r="K2422" s="8">
        <f>(F2422*I2422)</f>
        <v>267.89999999999998</v>
      </c>
    </row>
    <row r="2423" spans="1:11" ht="17.25" hidden="1" x14ac:dyDescent="0.3">
      <c r="A2423" s="112"/>
      <c r="E2423" s="127"/>
      <c r="F2423"/>
      <c r="G2423" s="3"/>
      <c r="H2423" s="1" t="s">
        <v>1442</v>
      </c>
      <c r="I2423"/>
      <c r="J2423" s="4"/>
      <c r="K2423" s="8"/>
    </row>
    <row r="2424" spans="1:11" ht="17.25" hidden="1" x14ac:dyDescent="0.3">
      <c r="A2424" s="112"/>
      <c r="E2424" s="127"/>
      <c r="F2424" s="8">
        <v>0.12</v>
      </c>
      <c r="G2424" s="7" t="s">
        <v>1829</v>
      </c>
      <c r="H2424" s="1" t="s">
        <v>2559</v>
      </c>
      <c r="I2424" s="8">
        <f>9395/5</f>
        <v>1879</v>
      </c>
      <c r="J2424" s="2" t="s">
        <v>229</v>
      </c>
      <c r="K2424" s="8">
        <f t="shared" ref="K2424:K2431" si="79">(F2424*I2424)</f>
        <v>225.48</v>
      </c>
    </row>
    <row r="2425" spans="1:11" ht="17.25" hidden="1" x14ac:dyDescent="0.3">
      <c r="A2425" s="112"/>
      <c r="E2425" s="127"/>
      <c r="F2425" s="8">
        <v>98.5</v>
      </c>
      <c r="G2425" s="7" t="s">
        <v>718</v>
      </c>
      <c r="H2425" s="1" t="s">
        <v>719</v>
      </c>
      <c r="I2425" s="8">
        <f>I2369</f>
        <v>3</v>
      </c>
      <c r="J2425" s="2" t="s">
        <v>229</v>
      </c>
      <c r="K2425" s="8">
        <f t="shared" si="79"/>
        <v>295.5</v>
      </c>
    </row>
    <row r="2426" spans="1:11" ht="17.25" hidden="1" x14ac:dyDescent="0.3">
      <c r="A2426" s="112"/>
      <c r="E2426" s="127"/>
      <c r="F2426" s="8">
        <v>1</v>
      </c>
      <c r="G2426" s="7" t="s">
        <v>388</v>
      </c>
      <c r="H2426" s="1" t="s">
        <v>1193</v>
      </c>
      <c r="I2426" s="8">
        <v>11</v>
      </c>
      <c r="J2426" s="2" t="s">
        <v>388</v>
      </c>
      <c r="K2426" s="8">
        <f t="shared" si="79"/>
        <v>11</v>
      </c>
    </row>
    <row r="2427" spans="1:11" ht="17.25" hidden="1" x14ac:dyDescent="0.3">
      <c r="A2427" s="112"/>
      <c r="E2427" s="127"/>
      <c r="F2427" s="8">
        <v>3.8</v>
      </c>
      <c r="G2427" s="7" t="s">
        <v>1196</v>
      </c>
      <c r="H2427" s="1" t="s">
        <v>1197</v>
      </c>
      <c r="I2427" s="8">
        <f>C16</f>
        <v>150</v>
      </c>
      <c r="J2427" s="2" t="s">
        <v>1200</v>
      </c>
      <c r="K2427" s="8">
        <f t="shared" si="79"/>
        <v>570</v>
      </c>
    </row>
    <row r="2428" spans="1:11" ht="17.25" hidden="1" x14ac:dyDescent="0.3">
      <c r="A2428" s="112"/>
      <c r="E2428" s="127"/>
      <c r="F2428" s="8">
        <v>5.4</v>
      </c>
      <c r="G2428" s="7" t="s">
        <v>1196</v>
      </c>
      <c r="H2428" s="1" t="s">
        <v>714</v>
      </c>
      <c r="I2428" s="8">
        <f>C12</f>
        <v>95</v>
      </c>
      <c r="J2428" s="2" t="s">
        <v>1200</v>
      </c>
      <c r="K2428" s="8">
        <f t="shared" si="79"/>
        <v>513</v>
      </c>
    </row>
    <row r="2429" spans="1:11" ht="17.25" hidden="1" x14ac:dyDescent="0.3">
      <c r="A2429" s="112"/>
      <c r="E2429" s="127"/>
      <c r="F2429" s="8">
        <v>1</v>
      </c>
      <c r="G2429" s="7" t="s">
        <v>1196</v>
      </c>
      <c r="H2429" s="1" t="s">
        <v>1944</v>
      </c>
      <c r="I2429" s="8">
        <f>D17</f>
        <v>120</v>
      </c>
      <c r="J2429" s="2" t="s">
        <v>1200</v>
      </c>
      <c r="K2429" s="8">
        <f t="shared" si="79"/>
        <v>120</v>
      </c>
    </row>
    <row r="2430" spans="1:11" ht="17.25" hidden="1" x14ac:dyDescent="0.3">
      <c r="A2430" s="112"/>
      <c r="E2430" s="127"/>
      <c r="F2430" s="8">
        <v>1</v>
      </c>
      <c r="G2430" s="7" t="s">
        <v>388</v>
      </c>
      <c r="H2430" s="1" t="s">
        <v>675</v>
      </c>
      <c r="I2430" s="8">
        <v>10</v>
      </c>
      <c r="J2430" s="2" t="s">
        <v>388</v>
      </c>
      <c r="K2430" s="8">
        <f t="shared" si="79"/>
        <v>10</v>
      </c>
    </row>
    <row r="2431" spans="1:11" ht="17.25" hidden="1" x14ac:dyDescent="0.3">
      <c r="A2431" s="112"/>
      <c r="E2431" s="127"/>
      <c r="F2431" s="8">
        <v>19</v>
      </c>
      <c r="G2431" s="7" t="s">
        <v>1228</v>
      </c>
      <c r="H2431" s="1" t="s">
        <v>677</v>
      </c>
      <c r="I2431" s="8">
        <v>2</v>
      </c>
      <c r="J2431" s="2" t="s">
        <v>1228</v>
      </c>
      <c r="K2431" s="8">
        <f t="shared" si="79"/>
        <v>38</v>
      </c>
    </row>
    <row r="2432" spans="1:11" ht="17.25" hidden="1" x14ac:dyDescent="0.3">
      <c r="A2432" s="112"/>
      <c r="E2432" s="127"/>
      <c r="F2432"/>
      <c r="G2432" s="3"/>
      <c r="H2432" s="1" t="s">
        <v>433</v>
      </c>
      <c r="I2432"/>
      <c r="J2432" s="4"/>
      <c r="K2432" s="5" t="s">
        <v>1373</v>
      </c>
    </row>
    <row r="2433" spans="1:11" ht="17.25" hidden="1" x14ac:dyDescent="0.3">
      <c r="A2433" s="112"/>
      <c r="E2433" s="127"/>
      <c r="F2433"/>
      <c r="G2433" s="3"/>
      <c r="H2433" s="2" t="s">
        <v>380</v>
      </c>
      <c r="I2433"/>
      <c r="J2433" s="4"/>
      <c r="K2433" s="8">
        <f>SUM(K2422:K2431)</f>
        <v>2050.88</v>
      </c>
    </row>
    <row r="2434" spans="1:11" ht="17.25" hidden="1" x14ac:dyDescent="0.3">
      <c r="A2434" s="112"/>
      <c r="E2434" s="127"/>
      <c r="F2434"/>
      <c r="G2434" s="3"/>
      <c r="H2434"/>
      <c r="I2434"/>
      <c r="J2434" s="4"/>
      <c r="K2434" s="5" t="s">
        <v>1373</v>
      </c>
    </row>
    <row r="2435" spans="1:11" ht="17.25" hidden="1" x14ac:dyDescent="0.3">
      <c r="A2435" s="112"/>
      <c r="E2435" s="127"/>
      <c r="F2435"/>
      <c r="G2435" s="3"/>
      <c r="H2435" s="2" t="s">
        <v>476</v>
      </c>
      <c r="I2435"/>
      <c r="J2435" s="4"/>
      <c r="K2435" s="8">
        <f>(K2433/10)</f>
        <v>205.09</v>
      </c>
    </row>
    <row r="2436" spans="1:11" ht="17.25" hidden="1" x14ac:dyDescent="0.3">
      <c r="A2436" s="112"/>
      <c r="E2436" s="127"/>
      <c r="F2436" s="1" t="s">
        <v>852</v>
      </c>
      <c r="G2436" s="3"/>
      <c r="H2436"/>
      <c r="I2436"/>
      <c r="J2436" s="4"/>
      <c r="K2436"/>
    </row>
    <row r="2437" spans="1:11" ht="17.25" hidden="1" x14ac:dyDescent="0.3">
      <c r="A2437" s="112"/>
      <c r="E2437" s="127"/>
      <c r="F2437"/>
      <c r="G2437" s="3"/>
      <c r="H2437"/>
      <c r="I2437"/>
      <c r="J2437" s="4"/>
      <c r="K2437" s="5" t="s">
        <v>1747</v>
      </c>
    </row>
    <row r="2438" spans="1:11" ht="30" hidden="1" x14ac:dyDescent="0.3">
      <c r="A2438" s="112"/>
      <c r="E2438" s="127"/>
      <c r="F2438" s="170" t="s">
        <v>2241</v>
      </c>
      <c r="G2438" s="22"/>
      <c r="H2438" s="171" t="s">
        <v>3025</v>
      </c>
      <c r="I2438"/>
      <c r="J2438" s="4"/>
      <c r="K2438"/>
    </row>
    <row r="2439" spans="1:11" ht="17.25" hidden="1" x14ac:dyDescent="0.3">
      <c r="A2439" s="112"/>
      <c r="E2439" s="127"/>
      <c r="F2439" s="22"/>
      <c r="G2439" s="3"/>
      <c r="H2439"/>
      <c r="I2439"/>
      <c r="J2439" s="4"/>
      <c r="K2439" s="41"/>
    </row>
    <row r="2440" spans="1:11" ht="17.25" hidden="1" x14ac:dyDescent="0.3">
      <c r="A2440" s="112"/>
      <c r="E2440" s="127"/>
      <c r="F2440">
        <v>98.5</v>
      </c>
      <c r="G2440" s="3" t="s">
        <v>718</v>
      </c>
      <c r="H2440" s="1" t="s">
        <v>719</v>
      </c>
      <c r="I2440" s="8">
        <f>I2425</f>
        <v>3</v>
      </c>
      <c r="J2440" s="2" t="s">
        <v>229</v>
      </c>
      <c r="K2440">
        <f>(F2440*I2440)</f>
        <v>295.5</v>
      </c>
    </row>
    <row r="2441" spans="1:11" ht="17.25" hidden="1" x14ac:dyDescent="0.3">
      <c r="A2441" s="112"/>
      <c r="E2441" s="127"/>
      <c r="F2441">
        <v>0.3</v>
      </c>
      <c r="G2441" s="3" t="s">
        <v>1196</v>
      </c>
      <c r="H2441" s="1" t="s">
        <v>1197</v>
      </c>
      <c r="I2441" s="8">
        <f>I2427</f>
        <v>150</v>
      </c>
      <c r="J2441" s="2" t="s">
        <v>1200</v>
      </c>
      <c r="K2441">
        <f>(F2441*I2441)</f>
        <v>45</v>
      </c>
    </row>
    <row r="2442" spans="1:11" ht="17.25" hidden="1" x14ac:dyDescent="0.3">
      <c r="A2442" s="112"/>
      <c r="E2442" s="127"/>
      <c r="F2442">
        <v>0.3</v>
      </c>
      <c r="G2442" s="3" t="s">
        <v>1196</v>
      </c>
      <c r="H2442" s="1" t="s">
        <v>714</v>
      </c>
      <c r="I2442" s="8">
        <f>I2428</f>
        <v>95</v>
      </c>
      <c r="J2442" s="2" t="s">
        <v>1200</v>
      </c>
      <c r="K2442">
        <f>(F2442*I2442)</f>
        <v>28.5</v>
      </c>
    </row>
    <row r="2443" spans="1:11" ht="17.25" hidden="1" x14ac:dyDescent="0.3">
      <c r="A2443" s="112"/>
      <c r="E2443" s="127"/>
      <c r="F2443"/>
      <c r="G2443" s="3"/>
      <c r="H2443" s="1" t="s">
        <v>1930</v>
      </c>
      <c r="I2443"/>
      <c r="J2443" s="4" t="s">
        <v>64</v>
      </c>
      <c r="K2443" s="41">
        <v>0.6</v>
      </c>
    </row>
    <row r="2444" spans="1:11" ht="17.25" hidden="1" x14ac:dyDescent="0.3">
      <c r="A2444" s="112"/>
      <c r="E2444" s="127"/>
      <c r="F2444"/>
      <c r="G2444" s="3"/>
      <c r="H2444" s="2" t="s">
        <v>380</v>
      </c>
      <c r="I2444"/>
      <c r="J2444" s="4"/>
      <c r="K2444">
        <f>SUM(K2440:K2443)</f>
        <v>369.6</v>
      </c>
    </row>
    <row r="2445" spans="1:11" ht="17.25" hidden="1" x14ac:dyDescent="0.3">
      <c r="A2445" s="112"/>
      <c r="E2445" s="127"/>
      <c r="F2445"/>
      <c r="G2445" s="3"/>
      <c r="H2445" s="1"/>
      <c r="I2445"/>
      <c r="J2445" s="4"/>
      <c r="K2445" s="41" t="s">
        <v>371</v>
      </c>
    </row>
    <row r="2446" spans="1:11" ht="17.25" hidden="1" x14ac:dyDescent="0.3">
      <c r="A2446" s="112"/>
      <c r="E2446" s="127"/>
      <c r="F2446"/>
      <c r="G2446" s="3"/>
      <c r="H2446" s="2" t="s">
        <v>476</v>
      </c>
      <c r="I2446"/>
      <c r="J2446" s="4"/>
      <c r="K2446">
        <f>K2444/10</f>
        <v>36.96</v>
      </c>
    </row>
    <row r="2447" spans="1:11" ht="17.25" hidden="1" x14ac:dyDescent="0.3">
      <c r="A2447" s="112"/>
      <c r="E2447" s="127"/>
      <c r="F2447"/>
      <c r="G2447" s="3"/>
      <c r="H2447" s="2"/>
      <c r="I2447"/>
      <c r="J2447" s="4"/>
      <c r="K2447"/>
    </row>
    <row r="2448" spans="1:11" ht="32.25" hidden="1" x14ac:dyDescent="0.3">
      <c r="A2448" s="112"/>
      <c r="E2448" s="127"/>
      <c r="F2448"/>
      <c r="G2448" s="3"/>
      <c r="H2448" s="18" t="s">
        <v>3026</v>
      </c>
      <c r="I2448"/>
      <c r="J2448" s="4" t="s">
        <v>3027</v>
      </c>
      <c r="K2448">
        <f>K2435-K2446</f>
        <v>168.13</v>
      </c>
    </row>
    <row r="2449" spans="1:11" ht="17.25" hidden="1" x14ac:dyDescent="0.3">
      <c r="A2449" s="112"/>
      <c r="E2449" s="127"/>
      <c r="F2449"/>
      <c r="G2449" s="3"/>
      <c r="H2449" s="1"/>
      <c r="I2449"/>
      <c r="J2449" s="4"/>
      <c r="K2449" s="41" t="s">
        <v>33</v>
      </c>
    </row>
    <row r="2450" spans="1:11" ht="17.25" hidden="1" x14ac:dyDescent="0.3">
      <c r="A2450" s="112"/>
      <c r="E2450" s="127"/>
      <c r="F2450"/>
      <c r="G2450" s="3"/>
      <c r="H2450"/>
      <c r="I2450"/>
      <c r="J2450" s="4"/>
      <c r="K2450"/>
    </row>
    <row r="2451" spans="1:11" ht="45" hidden="1" x14ac:dyDescent="0.3">
      <c r="A2451" s="112"/>
      <c r="E2451" s="127"/>
      <c r="F2451" s="170" t="s">
        <v>2808</v>
      </c>
      <c r="G2451" s="3"/>
      <c r="H2451" s="171" t="s">
        <v>2641</v>
      </c>
      <c r="I2451"/>
      <c r="J2451" s="4" t="s">
        <v>3027</v>
      </c>
      <c r="K2451">
        <f>K2435</f>
        <v>205.09</v>
      </c>
    </row>
    <row r="2452" spans="1:11" ht="17.25" hidden="1" x14ac:dyDescent="0.3">
      <c r="A2452" s="112"/>
      <c r="E2452" s="127"/>
      <c r="F2452"/>
      <c r="H2452" s="65"/>
      <c r="I2452"/>
      <c r="J2452" s="4"/>
      <c r="K2452" s="41" t="s">
        <v>33</v>
      </c>
    </row>
    <row r="2453" spans="1:11" ht="30" hidden="1" x14ac:dyDescent="0.3">
      <c r="A2453" s="112"/>
      <c r="E2453" s="127"/>
      <c r="F2453" s="170" t="s">
        <v>1936</v>
      </c>
      <c r="H2453" s="171" t="s">
        <v>2638</v>
      </c>
      <c r="I2453"/>
      <c r="J2453" s="4" t="s">
        <v>3027</v>
      </c>
      <c r="K2453" s="41">
        <f>K2451*1.2</f>
        <v>246.11</v>
      </c>
    </row>
    <row r="2454" spans="1:11" ht="17.25" hidden="1" x14ac:dyDescent="0.3">
      <c r="A2454" s="112"/>
      <c r="E2454" s="127"/>
      <c r="F2454"/>
      <c r="I2454"/>
      <c r="J2454" s="4"/>
      <c r="K2454" s="41" t="s">
        <v>1064</v>
      </c>
    </row>
    <row r="2455" spans="1:11" ht="30" hidden="1" x14ac:dyDescent="0.3">
      <c r="A2455" s="112"/>
      <c r="E2455" s="127"/>
      <c r="F2455" s="170" t="s">
        <v>2639</v>
      </c>
      <c r="H2455" s="171" t="s">
        <v>2640</v>
      </c>
      <c r="I2455"/>
      <c r="J2455" s="4" t="s">
        <v>3027</v>
      </c>
      <c r="K2455">
        <f>K2451*1.1</f>
        <v>225.6</v>
      </c>
    </row>
    <row r="2456" spans="1:11" ht="17.25" hidden="1" x14ac:dyDescent="0.3">
      <c r="A2456" s="112"/>
      <c r="E2456" s="127"/>
      <c r="F2456"/>
      <c r="G2456" s="3"/>
      <c r="H2456"/>
      <c r="I2456"/>
      <c r="J2456" s="4"/>
      <c r="K2456" s="41" t="s">
        <v>1064</v>
      </c>
    </row>
    <row r="2457" spans="1:11" ht="17.25" hidden="1" x14ac:dyDescent="0.3">
      <c r="A2457" s="112"/>
      <c r="E2457" s="127"/>
      <c r="F2457"/>
      <c r="G2457" s="3"/>
      <c r="H2457"/>
      <c r="I2457"/>
      <c r="J2457" s="4"/>
      <c r="K2457"/>
    </row>
    <row r="2458" spans="1:11" ht="17.25" hidden="1" x14ac:dyDescent="0.3">
      <c r="A2458" s="112"/>
      <c r="E2458" s="127"/>
      <c r="F2458">
        <v>50.6</v>
      </c>
      <c r="G2458" s="7" t="s">
        <v>589</v>
      </c>
      <c r="H2458" s="1" t="s">
        <v>1002</v>
      </c>
      <c r="I2458"/>
      <c r="J2458" s="4"/>
      <c r="K2458"/>
    </row>
    <row r="2459" spans="1:11" ht="32.25" hidden="1" x14ac:dyDescent="0.3">
      <c r="A2459" s="112"/>
      <c r="E2459" s="127"/>
      <c r="F2459"/>
      <c r="G2459" s="3"/>
      <c r="H2459" s="18" t="s">
        <v>2371</v>
      </c>
      <c r="I2459"/>
      <c r="J2459" s="4"/>
      <c r="K2459"/>
    </row>
    <row r="2460" spans="1:11" ht="17.25" hidden="1" x14ac:dyDescent="0.3">
      <c r="A2460" s="112"/>
      <c r="E2460" s="127"/>
      <c r="F2460"/>
      <c r="G2460" s="3"/>
      <c r="H2460" s="5" t="s">
        <v>1373</v>
      </c>
      <c r="I2460" s="5" t="s">
        <v>1373</v>
      </c>
      <c r="J2460" s="4"/>
      <c r="K2460"/>
    </row>
    <row r="2461" spans="1:11" ht="18.75" hidden="1" x14ac:dyDescent="0.3">
      <c r="A2461" s="112"/>
      <c r="E2461" s="127"/>
      <c r="F2461"/>
      <c r="G2461" s="3"/>
      <c r="H2461" s="5" t="s">
        <v>2372</v>
      </c>
      <c r="I2461" s="5"/>
      <c r="J2461" s="4"/>
      <c r="K2461"/>
    </row>
    <row r="2462" spans="1:11" ht="18.75" hidden="1" x14ac:dyDescent="0.3">
      <c r="A2462" s="112"/>
      <c r="E2462" s="127"/>
      <c r="F2462"/>
      <c r="G2462" s="3"/>
      <c r="H2462" s="5" t="s">
        <v>2667</v>
      </c>
      <c r="I2462" s="5"/>
      <c r="J2462" s="4"/>
      <c r="K2462"/>
    </row>
    <row r="2463" spans="1:11" ht="17.25" hidden="1" x14ac:dyDescent="0.3">
      <c r="A2463" s="112"/>
      <c r="E2463" s="127"/>
      <c r="F2463"/>
      <c r="G2463" s="3"/>
      <c r="H2463" s="5"/>
      <c r="I2463" s="5"/>
      <c r="J2463" s="4"/>
      <c r="K2463"/>
    </row>
    <row r="2464" spans="1:11" ht="17.25" hidden="1" x14ac:dyDescent="0.3">
      <c r="A2464" s="112"/>
      <c r="E2464" s="127"/>
      <c r="F2464"/>
      <c r="G2464" s="3"/>
      <c r="H2464"/>
      <c r="I2464"/>
      <c r="J2464" s="4"/>
      <c r="K2464"/>
    </row>
    <row r="2465" spans="1:11" ht="17.25" hidden="1" x14ac:dyDescent="0.3">
      <c r="A2465" s="112"/>
      <c r="E2465" s="127"/>
      <c r="F2465" s="10">
        <v>1.96</v>
      </c>
      <c r="G2465" s="7" t="s">
        <v>1829</v>
      </c>
      <c r="H2465" s="1" t="s">
        <v>381</v>
      </c>
      <c r="I2465" s="8" t="e">
        <f>K1644</f>
        <v>#REF!</v>
      </c>
      <c r="J2465" s="2" t="s">
        <v>1829</v>
      </c>
      <c r="K2465" s="8" t="e">
        <f t="shared" ref="K2465:K2470" si="80">(F2465*I2465)</f>
        <v>#REF!</v>
      </c>
    </row>
    <row r="2466" spans="1:11" ht="17.25" hidden="1" x14ac:dyDescent="0.3">
      <c r="A2466" s="112"/>
      <c r="E2466" s="127"/>
      <c r="F2466" s="8">
        <v>2</v>
      </c>
      <c r="G2466" s="7" t="s">
        <v>484</v>
      </c>
      <c r="H2466" s="1" t="s">
        <v>307</v>
      </c>
      <c r="I2466" s="8">
        <f>C10</f>
        <v>150</v>
      </c>
      <c r="J2466" s="2" t="s">
        <v>1200</v>
      </c>
      <c r="K2466" s="8">
        <f t="shared" si="80"/>
        <v>300</v>
      </c>
    </row>
    <row r="2467" spans="1:11" ht="17.25" hidden="1" x14ac:dyDescent="0.3">
      <c r="A2467" s="112"/>
      <c r="E2467" s="127"/>
      <c r="F2467" s="8">
        <v>2</v>
      </c>
      <c r="G2467" s="7" t="s">
        <v>484</v>
      </c>
      <c r="H2467" s="1" t="s">
        <v>308</v>
      </c>
      <c r="I2467" s="8">
        <f>C13</f>
        <v>85</v>
      </c>
      <c r="J2467" s="2" t="s">
        <v>1200</v>
      </c>
      <c r="K2467" s="8">
        <f t="shared" si="80"/>
        <v>170</v>
      </c>
    </row>
    <row r="2468" spans="1:11" ht="17.25" hidden="1" x14ac:dyDescent="0.3">
      <c r="A2468" s="112"/>
      <c r="E2468" s="127"/>
      <c r="F2468" s="8">
        <v>0.28000000000000003</v>
      </c>
      <c r="G2468" s="7" t="s">
        <v>1941</v>
      </c>
      <c r="H2468" s="1" t="s">
        <v>2642</v>
      </c>
      <c r="I2468" s="8">
        <f>K2448</f>
        <v>168.13</v>
      </c>
      <c r="J2468" s="2" t="s">
        <v>1941</v>
      </c>
      <c r="K2468" s="8">
        <f t="shared" si="80"/>
        <v>47.08</v>
      </c>
    </row>
    <row r="2469" spans="1:11" ht="17.25" hidden="1" x14ac:dyDescent="0.3">
      <c r="A2469" s="112"/>
      <c r="E2469" s="127"/>
      <c r="F2469" s="8">
        <v>500</v>
      </c>
      <c r="G2469" s="7" t="s">
        <v>1228</v>
      </c>
      <c r="H2469" s="1" t="s">
        <v>2643</v>
      </c>
      <c r="I2469">
        <v>2</v>
      </c>
      <c r="J2469" s="4" t="s">
        <v>1200</v>
      </c>
      <c r="K2469" s="8">
        <f t="shared" si="80"/>
        <v>1000</v>
      </c>
    </row>
    <row r="2470" spans="1:11" ht="17.25" hidden="1" x14ac:dyDescent="0.3">
      <c r="A2470" s="112"/>
      <c r="E2470" s="127"/>
      <c r="F2470" s="8">
        <v>8.5</v>
      </c>
      <c r="G2470" s="7" t="s">
        <v>2837</v>
      </c>
      <c r="H2470" s="1" t="s">
        <v>2838</v>
      </c>
      <c r="I2470">
        <v>25</v>
      </c>
      <c r="J2470" s="4" t="s">
        <v>1824</v>
      </c>
      <c r="K2470" s="8">
        <f t="shared" si="80"/>
        <v>212.5</v>
      </c>
    </row>
    <row r="2471" spans="1:11" ht="17.25" hidden="1" x14ac:dyDescent="0.3">
      <c r="A2471" s="112"/>
      <c r="E2471" s="127"/>
      <c r="F2471"/>
      <c r="G2471" s="3"/>
      <c r="H2471"/>
      <c r="I2471"/>
      <c r="J2471" s="4"/>
      <c r="K2471" s="5" t="s">
        <v>1373</v>
      </c>
    </row>
    <row r="2472" spans="1:11" ht="17.25" hidden="1" x14ac:dyDescent="0.3">
      <c r="A2472" s="112"/>
      <c r="E2472" s="127"/>
      <c r="F2472"/>
      <c r="G2472" s="3"/>
      <c r="H2472" s="2" t="s">
        <v>2839</v>
      </c>
      <c r="I2472"/>
      <c r="J2472" s="4"/>
      <c r="K2472" s="8" t="e">
        <f>SUM(K2465:K2471)</f>
        <v>#REF!</v>
      </c>
    </row>
    <row r="2473" spans="1:11" ht="17.25" hidden="1" x14ac:dyDescent="0.3">
      <c r="A2473" s="112"/>
      <c r="E2473" s="127"/>
      <c r="F2473"/>
      <c r="G2473" s="3"/>
      <c r="H2473"/>
      <c r="I2473"/>
      <c r="J2473" s="4"/>
      <c r="K2473" s="45" t="s">
        <v>2840</v>
      </c>
    </row>
    <row r="2474" spans="1:11" ht="17.25" hidden="1" x14ac:dyDescent="0.3">
      <c r="A2474" s="112"/>
      <c r="E2474" s="127"/>
      <c r="F2474"/>
      <c r="G2474" s="3"/>
      <c r="H2474" s="2" t="s">
        <v>2841</v>
      </c>
      <c r="I2474"/>
      <c r="J2474" s="4"/>
      <c r="K2474" t="e">
        <f>K2472/39.2</f>
        <v>#REF!</v>
      </c>
    </row>
    <row r="2475" spans="1:11" ht="17.25" hidden="1" x14ac:dyDescent="0.3">
      <c r="A2475" s="112"/>
      <c r="E2475" s="127"/>
      <c r="F2475"/>
      <c r="G2475" s="3"/>
      <c r="H2475"/>
      <c r="I2475"/>
      <c r="J2475" s="4"/>
      <c r="K2475" s="41" t="s">
        <v>1064</v>
      </c>
    </row>
    <row r="2476" spans="1:11" ht="17.25" hidden="1" x14ac:dyDescent="0.3">
      <c r="A2476" s="112"/>
      <c r="E2476" s="127"/>
      <c r="F2476"/>
      <c r="G2476" s="3"/>
      <c r="H2476" s="172" t="s">
        <v>2832</v>
      </c>
      <c r="I2476"/>
      <c r="J2476" s="4"/>
      <c r="K2476"/>
    </row>
    <row r="2477" spans="1:11" ht="17.25" hidden="1" x14ac:dyDescent="0.3">
      <c r="A2477" s="112"/>
      <c r="E2477" s="127"/>
      <c r="F2477"/>
      <c r="G2477" s="3"/>
      <c r="H2477" t="s">
        <v>2833</v>
      </c>
      <c r="I2477" t="s">
        <v>2862</v>
      </c>
      <c r="J2477" s="4"/>
      <c r="K2477"/>
    </row>
    <row r="2478" spans="1:11" ht="17.25" hidden="1" x14ac:dyDescent="0.3">
      <c r="A2478" s="112"/>
      <c r="E2478" s="127"/>
      <c r="F2478"/>
      <c r="G2478" s="3"/>
      <c r="H2478"/>
      <c r="I2478" s="41" t="s">
        <v>2863</v>
      </c>
      <c r="J2478" s="4" t="s">
        <v>2864</v>
      </c>
      <c r="K2478"/>
    </row>
    <row r="2479" spans="1:11" ht="17.25" hidden="1" x14ac:dyDescent="0.3">
      <c r="A2479" s="112"/>
      <c r="E2479" s="127"/>
      <c r="F2479"/>
      <c r="G2479" s="3"/>
      <c r="H2479" t="s">
        <v>2865</v>
      </c>
      <c r="I2479" t="s">
        <v>2866</v>
      </c>
      <c r="J2479" s="4"/>
      <c r="K2479"/>
    </row>
    <row r="2480" spans="1:11" ht="17.25" hidden="1" x14ac:dyDescent="0.3">
      <c r="A2480" s="112"/>
      <c r="E2480" s="127"/>
      <c r="F2480"/>
      <c r="G2480" s="3"/>
      <c r="H2480"/>
      <c r="I2480"/>
      <c r="J2480" s="4"/>
      <c r="K2480"/>
    </row>
    <row r="2481" spans="1:11" ht="17.25" hidden="1" x14ac:dyDescent="0.3">
      <c r="A2481" s="112"/>
      <c r="E2481" s="127"/>
      <c r="F2481"/>
      <c r="G2481" s="3"/>
      <c r="H2481" t="s">
        <v>2867</v>
      </c>
      <c r="I2481"/>
      <c r="J2481" s="4"/>
      <c r="K2481"/>
    </row>
    <row r="2482" spans="1:11" ht="17.25" hidden="1" x14ac:dyDescent="0.3">
      <c r="A2482" s="112"/>
      <c r="E2482" s="127"/>
      <c r="F2482"/>
      <c r="G2482" s="3"/>
      <c r="H2482" t="s">
        <v>2868</v>
      </c>
      <c r="I2482" t="s">
        <v>2869</v>
      </c>
      <c r="J2482" s="4"/>
      <c r="K2482"/>
    </row>
    <row r="2483" spans="1:11" ht="17.25" hidden="1" x14ac:dyDescent="0.3">
      <c r="A2483" s="112"/>
      <c r="E2483" s="127"/>
      <c r="F2483"/>
      <c r="G2483" s="3"/>
      <c r="H2483" t="s">
        <v>2870</v>
      </c>
      <c r="I2483" t="s">
        <v>2871</v>
      </c>
      <c r="J2483" s="4"/>
      <c r="K2483"/>
    </row>
    <row r="2484" spans="1:11" ht="17.25" hidden="1" x14ac:dyDescent="0.3">
      <c r="A2484" s="112"/>
      <c r="E2484" s="127"/>
      <c r="F2484"/>
      <c r="G2484" s="3"/>
      <c r="H2484" t="s">
        <v>2885</v>
      </c>
      <c r="I2484"/>
      <c r="J2484" s="4"/>
      <c r="K2484"/>
    </row>
    <row r="2485" spans="1:11" ht="17.25" hidden="1" x14ac:dyDescent="0.3">
      <c r="A2485" s="112"/>
      <c r="E2485" s="127"/>
      <c r="F2485"/>
      <c r="G2485" s="3"/>
      <c r="H2485"/>
      <c r="I2485"/>
      <c r="J2485" s="4"/>
      <c r="K2485"/>
    </row>
    <row r="2486" spans="1:11" ht="17.25" hidden="1" x14ac:dyDescent="0.3">
      <c r="A2486" s="112"/>
      <c r="E2486" s="127"/>
      <c r="F2486"/>
      <c r="G2486" s="3"/>
      <c r="H2486"/>
      <c r="I2486"/>
      <c r="J2486" s="4"/>
      <c r="K2486"/>
    </row>
    <row r="2487" spans="1:11" ht="17.25" hidden="1" x14ac:dyDescent="0.3">
      <c r="A2487" s="112"/>
      <c r="E2487" s="127"/>
      <c r="F2487"/>
      <c r="G2487" s="3"/>
      <c r="H2487"/>
      <c r="I2487"/>
      <c r="J2487" s="4"/>
      <c r="K2487"/>
    </row>
    <row r="2488" spans="1:11" ht="48" hidden="1" x14ac:dyDescent="0.3">
      <c r="A2488" s="112"/>
      <c r="E2488" s="127"/>
      <c r="F2488" s="173">
        <v>83</v>
      </c>
      <c r="G2488" s="3"/>
      <c r="H2488" s="20" t="s">
        <v>2886</v>
      </c>
      <c r="I2488"/>
      <c r="J2488" s="4"/>
      <c r="K2488"/>
    </row>
    <row r="2489" spans="1:11" ht="17.25" hidden="1" x14ac:dyDescent="0.3">
      <c r="A2489" s="112"/>
      <c r="E2489" s="127"/>
      <c r="F2489"/>
      <c r="G2489" s="3"/>
      <c r="H2489" s="41" t="s">
        <v>2922</v>
      </c>
      <c r="I2489"/>
      <c r="J2489" s="4"/>
      <c r="K2489"/>
    </row>
    <row r="2490" spans="1:11" ht="63" hidden="1" x14ac:dyDescent="0.3">
      <c r="A2490" s="112"/>
      <c r="E2490" s="127"/>
      <c r="F2490" s="79">
        <v>3.25</v>
      </c>
      <c r="G2490" s="174" t="s">
        <v>2923</v>
      </c>
      <c r="H2490" s="174" t="s">
        <v>2924</v>
      </c>
      <c r="I2490" s="174">
        <v>27</v>
      </c>
      <c r="J2490" s="174" t="s">
        <v>1427</v>
      </c>
      <c r="K2490" s="174">
        <f>I2490*F2490</f>
        <v>87.75</v>
      </c>
    </row>
    <row r="2491" spans="1:11" ht="17.25" hidden="1" x14ac:dyDescent="0.3">
      <c r="A2491" s="112"/>
      <c r="E2491" s="127"/>
      <c r="F2491"/>
      <c r="G2491" s="3"/>
      <c r="H2491" t="s">
        <v>1043</v>
      </c>
      <c r="I2491"/>
      <c r="J2491" s="4"/>
      <c r="K2491">
        <v>0.25</v>
      </c>
    </row>
    <row r="2492" spans="1:11" ht="17.25" hidden="1" x14ac:dyDescent="0.3">
      <c r="A2492" s="112"/>
      <c r="E2492" s="127"/>
      <c r="F2492"/>
      <c r="G2492" s="3"/>
      <c r="H2492"/>
      <c r="I2492"/>
      <c r="J2492" s="4"/>
      <c r="K2492" s="175" t="s">
        <v>1373</v>
      </c>
    </row>
    <row r="2493" spans="1:11" ht="17.25" hidden="1" x14ac:dyDescent="0.3">
      <c r="A2493" s="112"/>
      <c r="E2493" s="127"/>
      <c r="F2493"/>
      <c r="G2493" s="3"/>
      <c r="H2493" t="s">
        <v>2925</v>
      </c>
      <c r="I2493"/>
      <c r="J2493" s="4"/>
      <c r="K2493">
        <f>SUM(K2490:K2492)</f>
        <v>88</v>
      </c>
    </row>
    <row r="2494" spans="1:11" ht="17.25" hidden="1" x14ac:dyDescent="0.3">
      <c r="A2494" s="112"/>
      <c r="E2494" s="127"/>
      <c r="F2494"/>
      <c r="G2494" s="3"/>
      <c r="H2494"/>
      <c r="I2494"/>
      <c r="J2494" s="4"/>
      <c r="K2494" s="175" t="s">
        <v>1747</v>
      </c>
    </row>
    <row r="2495" spans="1:11" ht="19.5" hidden="1" x14ac:dyDescent="0.35">
      <c r="A2495" s="112"/>
      <c r="E2495" s="127"/>
      <c r="F2495" s="176">
        <v>79.099999999999994</v>
      </c>
      <c r="G2495" s="3"/>
      <c r="H2495" t="s">
        <v>2926</v>
      </c>
      <c r="I2495"/>
      <c r="J2495" s="4"/>
      <c r="K2495"/>
    </row>
    <row r="2496" spans="1:11" ht="17.25" hidden="1" x14ac:dyDescent="0.3">
      <c r="A2496" s="112"/>
      <c r="E2496" s="127"/>
      <c r="F2496"/>
      <c r="G2496" s="3"/>
      <c r="H2496" s="41" t="s">
        <v>2927</v>
      </c>
      <c r="I2496"/>
      <c r="J2496" s="4"/>
      <c r="K2496"/>
    </row>
    <row r="2497" spans="1:11" ht="17.25" hidden="1" x14ac:dyDescent="0.3">
      <c r="A2497" s="112"/>
      <c r="E2497" s="127"/>
      <c r="F2497">
        <v>1</v>
      </c>
      <c r="G2497" s="3" t="s">
        <v>1196</v>
      </c>
      <c r="H2497" t="s">
        <v>2928</v>
      </c>
      <c r="I2497">
        <v>75</v>
      </c>
      <c r="J2497" s="4" t="s">
        <v>1200</v>
      </c>
      <c r="K2497">
        <f>I2497*F2497</f>
        <v>75</v>
      </c>
    </row>
    <row r="2498" spans="1:11" ht="17.25" hidden="1" x14ac:dyDescent="0.3">
      <c r="A2498" s="112"/>
      <c r="E2498" s="127"/>
      <c r="F2498">
        <v>1</v>
      </c>
      <c r="G2498" s="3" t="s">
        <v>1196</v>
      </c>
      <c r="H2498" t="s">
        <v>2929</v>
      </c>
      <c r="I2498">
        <v>17.75</v>
      </c>
      <c r="J2498" s="4" t="s">
        <v>1200</v>
      </c>
      <c r="K2498">
        <f>I2498*F2498</f>
        <v>17.75</v>
      </c>
    </row>
    <row r="2499" spans="1:11" ht="17.25" hidden="1" x14ac:dyDescent="0.3">
      <c r="A2499" s="112"/>
      <c r="E2499" s="127"/>
      <c r="F2499">
        <v>1</v>
      </c>
      <c r="G2499" s="3" t="s">
        <v>1196</v>
      </c>
      <c r="H2499" t="s">
        <v>123</v>
      </c>
      <c r="I2499">
        <f>K2510</f>
        <v>65.13</v>
      </c>
      <c r="J2499" s="4" t="s">
        <v>1200</v>
      </c>
      <c r="K2499">
        <f>I2499*F2499</f>
        <v>65.13</v>
      </c>
    </row>
    <row r="2500" spans="1:11" ht="17.25" hidden="1" x14ac:dyDescent="0.3">
      <c r="A2500" s="112"/>
      <c r="E2500" s="127"/>
      <c r="F2500"/>
      <c r="G2500" s="3"/>
      <c r="H2500" t="s">
        <v>1986</v>
      </c>
      <c r="I2500"/>
      <c r="J2500" s="4" t="s">
        <v>388</v>
      </c>
      <c r="K2500">
        <v>3.12</v>
      </c>
    </row>
    <row r="2501" spans="1:11" ht="17.25" hidden="1" x14ac:dyDescent="0.3">
      <c r="A2501" s="112"/>
      <c r="E2501" s="127"/>
      <c r="F2501"/>
      <c r="G2501" s="3"/>
      <c r="H2501"/>
      <c r="I2501"/>
      <c r="J2501" s="4"/>
      <c r="K2501" s="41" t="s">
        <v>1987</v>
      </c>
    </row>
    <row r="2502" spans="1:11" ht="17.25" hidden="1" x14ac:dyDescent="0.3">
      <c r="A2502" s="112"/>
      <c r="E2502" s="127"/>
      <c r="F2502"/>
      <c r="G2502" s="3"/>
      <c r="H2502"/>
      <c r="I2502"/>
      <c r="J2502" s="4"/>
      <c r="K2502">
        <f>SUM(K2497:K2501)</f>
        <v>161</v>
      </c>
    </row>
    <row r="2503" spans="1:11" ht="17.25" hidden="1" x14ac:dyDescent="0.3">
      <c r="A2503" s="112"/>
      <c r="E2503" s="127"/>
      <c r="F2503"/>
      <c r="G2503" s="3"/>
      <c r="H2503"/>
      <c r="I2503"/>
      <c r="J2503" s="4"/>
      <c r="K2503" s="41" t="s">
        <v>126</v>
      </c>
    </row>
    <row r="2504" spans="1:11" ht="17.25" hidden="1" x14ac:dyDescent="0.3">
      <c r="A2504" s="112"/>
      <c r="E2504" s="127"/>
      <c r="F2504" t="s">
        <v>123</v>
      </c>
      <c r="G2504" s="3"/>
      <c r="H2504"/>
      <c r="I2504"/>
      <c r="J2504" s="4"/>
      <c r="K2504"/>
    </row>
    <row r="2505" spans="1:11" ht="17.25" hidden="1" x14ac:dyDescent="0.3">
      <c r="A2505" s="112"/>
      <c r="E2505" s="127"/>
      <c r="F2505">
        <v>1</v>
      </c>
      <c r="G2505" s="3" t="s">
        <v>1196</v>
      </c>
      <c r="H2505" t="s">
        <v>1988</v>
      </c>
      <c r="I2505">
        <v>131</v>
      </c>
      <c r="J2505" s="4" t="s">
        <v>1200</v>
      </c>
      <c r="K2505">
        <f>I2505*F2505</f>
        <v>131</v>
      </c>
    </row>
    <row r="2506" spans="1:11" ht="17.25" hidden="1" x14ac:dyDescent="0.3">
      <c r="A2506" s="112"/>
      <c r="E2506" s="127"/>
      <c r="F2506">
        <v>1</v>
      </c>
      <c r="G2506" s="3" t="s">
        <v>1196</v>
      </c>
      <c r="H2506" t="s">
        <v>1989</v>
      </c>
      <c r="I2506">
        <v>117</v>
      </c>
      <c r="J2506" s="4" t="s">
        <v>1200</v>
      </c>
      <c r="K2506">
        <f>I2506*F2506</f>
        <v>117</v>
      </c>
    </row>
    <row r="2507" spans="1:11" ht="17.25" hidden="1" x14ac:dyDescent="0.3">
      <c r="A2507" s="112"/>
      <c r="E2507" s="127"/>
      <c r="F2507">
        <v>3</v>
      </c>
      <c r="G2507" s="3" t="s">
        <v>1228</v>
      </c>
      <c r="H2507" t="s">
        <v>1990</v>
      </c>
      <c r="I2507">
        <v>91</v>
      </c>
      <c r="J2507" s="4" t="s">
        <v>1200</v>
      </c>
      <c r="K2507">
        <f>I2507*F2507</f>
        <v>273</v>
      </c>
    </row>
    <row r="2508" spans="1:11" ht="17.25" hidden="1" x14ac:dyDescent="0.3">
      <c r="A2508" s="112"/>
      <c r="E2508" s="127"/>
      <c r="F2508"/>
      <c r="G2508" s="3"/>
      <c r="H2508"/>
      <c r="I2508"/>
      <c r="J2508" s="4"/>
      <c r="K2508" s="41" t="s">
        <v>371</v>
      </c>
    </row>
    <row r="2509" spans="1:11" ht="17.25" hidden="1" x14ac:dyDescent="0.3">
      <c r="A2509" s="112"/>
      <c r="E2509" s="127"/>
      <c r="F2509"/>
      <c r="G2509" s="3"/>
      <c r="H2509" t="s">
        <v>1991</v>
      </c>
      <c r="I2509"/>
      <c r="J2509" s="4"/>
      <c r="K2509">
        <f>SUM(K2505:K2508)</f>
        <v>521</v>
      </c>
    </row>
    <row r="2510" spans="1:11" ht="17.25" hidden="1" x14ac:dyDescent="0.3">
      <c r="A2510" s="112"/>
      <c r="E2510" s="127"/>
      <c r="F2510"/>
      <c r="G2510" s="3"/>
      <c r="H2510" t="s">
        <v>1992</v>
      </c>
      <c r="I2510"/>
      <c r="J2510" s="4"/>
      <c r="K2510">
        <f>K2509/8</f>
        <v>65.13</v>
      </c>
    </row>
    <row r="2511" spans="1:11" ht="17.25" hidden="1" x14ac:dyDescent="0.3">
      <c r="A2511" s="112"/>
      <c r="E2511" s="127"/>
      <c r="F2511"/>
      <c r="G2511" s="3"/>
      <c r="H2511"/>
      <c r="I2511"/>
      <c r="J2511" s="4"/>
      <c r="K2511"/>
    </row>
    <row r="2512" spans="1:11" ht="17.25" hidden="1" x14ac:dyDescent="0.3">
      <c r="A2512" s="112"/>
      <c r="E2512" s="127"/>
      <c r="F2512"/>
      <c r="G2512" s="3"/>
      <c r="H2512"/>
      <c r="I2512"/>
      <c r="J2512" s="4"/>
      <c r="K2512" s="41"/>
    </row>
    <row r="2513" spans="1:11" ht="17.25" hidden="1" x14ac:dyDescent="0.3">
      <c r="A2513" s="112"/>
      <c r="E2513" s="127"/>
      <c r="F2513" s="2" t="s">
        <v>2893</v>
      </c>
      <c r="G2513" s="7" t="s">
        <v>1910</v>
      </c>
      <c r="H2513" s="1" t="s">
        <v>1854</v>
      </c>
      <c r="I2513"/>
      <c r="J2513" s="4"/>
      <c r="K2513"/>
    </row>
    <row r="2514" spans="1:11" ht="17.25" hidden="1" x14ac:dyDescent="0.3">
      <c r="A2514" s="112"/>
      <c r="E2514" s="127"/>
      <c r="F2514"/>
      <c r="G2514" s="3"/>
      <c r="H2514" s="1" t="s">
        <v>1856</v>
      </c>
      <c r="I2514"/>
      <c r="J2514" s="4"/>
      <c r="K2514"/>
    </row>
    <row r="2515" spans="1:11" ht="17.25" hidden="1" x14ac:dyDescent="0.3">
      <c r="A2515" s="112"/>
      <c r="E2515" s="127"/>
      <c r="F2515"/>
      <c r="G2515" s="3"/>
      <c r="H2515" s="1" t="s">
        <v>1857</v>
      </c>
      <c r="I2515"/>
      <c r="J2515" s="4"/>
      <c r="K2515"/>
    </row>
    <row r="2516" spans="1:11" ht="17.25" hidden="1" x14ac:dyDescent="0.3">
      <c r="A2516" s="112"/>
      <c r="E2516" s="127"/>
      <c r="F2516"/>
      <c r="G2516" s="3"/>
      <c r="H2516" s="1" t="s">
        <v>1858</v>
      </c>
      <c r="I2516"/>
      <c r="J2516" s="4"/>
      <c r="K2516"/>
    </row>
    <row r="2517" spans="1:11" ht="17.25" hidden="1" x14ac:dyDescent="0.3">
      <c r="A2517" s="112"/>
      <c r="E2517" s="127"/>
      <c r="F2517"/>
      <c r="G2517" s="3"/>
      <c r="H2517" s="1" t="s">
        <v>1859</v>
      </c>
      <c r="I2517"/>
      <c r="J2517" s="4"/>
      <c r="K2517"/>
    </row>
    <row r="2518" spans="1:11" ht="17.25" hidden="1" x14ac:dyDescent="0.3">
      <c r="A2518" s="112"/>
      <c r="E2518" s="127"/>
      <c r="F2518"/>
      <c r="G2518" s="3"/>
      <c r="H2518" s="1" t="s">
        <v>1860</v>
      </c>
      <c r="I2518"/>
      <c r="J2518" s="4"/>
      <c r="K2518"/>
    </row>
    <row r="2519" spans="1:11" ht="17.25" hidden="1" x14ac:dyDescent="0.3">
      <c r="A2519" s="112"/>
      <c r="E2519" s="127"/>
      <c r="F2519"/>
      <c r="G2519" s="3"/>
      <c r="H2519" s="5" t="s">
        <v>1373</v>
      </c>
      <c r="I2519"/>
      <c r="J2519" s="4"/>
      <c r="K2519"/>
    </row>
    <row r="2520" spans="1:11" ht="17.25" hidden="1" x14ac:dyDescent="0.3">
      <c r="A2520" s="112"/>
      <c r="E2520" s="127"/>
      <c r="F2520" s="2"/>
      <c r="G2520" s="7"/>
      <c r="H2520" s="1" t="s">
        <v>1568</v>
      </c>
      <c r="I2520"/>
      <c r="J2520" s="4"/>
      <c r="K2520" s="1" t="s">
        <v>852</v>
      </c>
    </row>
    <row r="2521" spans="1:11" ht="17.25" hidden="1" x14ac:dyDescent="0.3">
      <c r="A2521" s="112"/>
      <c r="E2521" s="127"/>
      <c r="F2521"/>
      <c r="G2521" s="3"/>
      <c r="H2521" s="5" t="s">
        <v>1373</v>
      </c>
      <c r="I2521"/>
      <c r="J2521" s="4"/>
      <c r="K2521"/>
    </row>
    <row r="2522" spans="1:11" ht="17.25" hidden="1" x14ac:dyDescent="0.3">
      <c r="A2522" s="112"/>
      <c r="E2522" s="127"/>
      <c r="F2522" s="15">
        <v>1.153E-2</v>
      </c>
      <c r="G2522" s="7" t="s">
        <v>761</v>
      </c>
      <c r="H2522" s="1" t="s">
        <v>605</v>
      </c>
      <c r="I2522" s="8">
        <f t="shared" ref="I2522:I2531" si="81">I1011</f>
        <v>65420</v>
      </c>
      <c r="J2522" s="2" t="s">
        <v>761</v>
      </c>
      <c r="K2522" s="8">
        <f t="shared" ref="K2522:K2531" si="82">(F2522*I2522)</f>
        <v>754.29</v>
      </c>
    </row>
    <row r="2523" spans="1:11" ht="17.25" hidden="1" x14ac:dyDescent="0.3">
      <c r="A2523" s="112"/>
      <c r="E2523" s="127"/>
      <c r="F2523" s="15">
        <v>1.52E-2</v>
      </c>
      <c r="G2523" s="7" t="s">
        <v>761</v>
      </c>
      <c r="H2523" s="1" t="s">
        <v>606</v>
      </c>
      <c r="I2523" s="8">
        <f t="shared" si="81"/>
        <v>57165</v>
      </c>
      <c r="J2523" s="2" t="s">
        <v>761</v>
      </c>
      <c r="K2523" s="8">
        <f t="shared" si="82"/>
        <v>868.91</v>
      </c>
    </row>
    <row r="2524" spans="1:11" hidden="1" x14ac:dyDescent="0.25">
      <c r="A2524" s="112"/>
      <c r="F2524" s="15">
        <v>1.2787999999999999</v>
      </c>
      <c r="G2524" s="7" t="s">
        <v>528</v>
      </c>
      <c r="H2524" s="1" t="s">
        <v>1777</v>
      </c>
      <c r="I2524" s="8">
        <f t="shared" si="81"/>
        <v>381.37</v>
      </c>
      <c r="J2524" s="2" t="s">
        <v>528</v>
      </c>
      <c r="K2524" s="8">
        <f t="shared" si="82"/>
        <v>487.7</v>
      </c>
    </row>
    <row r="2525" spans="1:11" hidden="1" x14ac:dyDescent="0.25">
      <c r="A2525" s="112"/>
      <c r="F2525" s="15">
        <v>1.845</v>
      </c>
      <c r="G2525" s="7" t="s">
        <v>528</v>
      </c>
      <c r="H2525" s="1" t="s">
        <v>1778</v>
      </c>
      <c r="I2525" s="8">
        <f t="shared" si="81"/>
        <v>287</v>
      </c>
      <c r="J2525" s="2" t="s">
        <v>528</v>
      </c>
      <c r="K2525" s="8">
        <f t="shared" si="82"/>
        <v>529.52</v>
      </c>
    </row>
    <row r="2526" spans="1:11" hidden="1" x14ac:dyDescent="0.25">
      <c r="A2526" s="112"/>
      <c r="F2526" s="8">
        <v>2</v>
      </c>
      <c r="G2526" s="7" t="s">
        <v>760</v>
      </c>
      <c r="H2526" s="1" t="s">
        <v>1779</v>
      </c>
      <c r="I2526" s="8">
        <f t="shared" si="81"/>
        <v>30</v>
      </c>
      <c r="J2526" s="2" t="s">
        <v>760</v>
      </c>
      <c r="K2526" s="8">
        <f t="shared" si="82"/>
        <v>60</v>
      </c>
    </row>
    <row r="2527" spans="1:11" hidden="1" x14ac:dyDescent="0.25">
      <c r="A2527" s="112"/>
      <c r="F2527" s="8">
        <v>3</v>
      </c>
      <c r="G2527" s="7" t="s">
        <v>760</v>
      </c>
      <c r="H2527" s="1" t="s">
        <v>1309</v>
      </c>
      <c r="I2527" s="8">
        <f t="shared" si="81"/>
        <v>45</v>
      </c>
      <c r="J2527" s="2" t="s">
        <v>760</v>
      </c>
      <c r="K2527" s="8">
        <f t="shared" si="82"/>
        <v>135</v>
      </c>
    </row>
    <row r="2528" spans="1:11" hidden="1" x14ac:dyDescent="0.25">
      <c r="A2528" s="112"/>
      <c r="F2528" s="8">
        <v>1</v>
      </c>
      <c r="G2528" s="7" t="s">
        <v>760</v>
      </c>
      <c r="H2528" s="1" t="s">
        <v>1684</v>
      </c>
      <c r="I2528" s="8">
        <f t="shared" si="81"/>
        <v>95</v>
      </c>
      <c r="J2528" s="2" t="s">
        <v>760</v>
      </c>
      <c r="K2528" s="8">
        <f t="shared" si="82"/>
        <v>95</v>
      </c>
    </row>
    <row r="2529" spans="1:11" hidden="1" x14ac:dyDescent="0.25">
      <c r="A2529" s="112"/>
      <c r="F2529" s="8">
        <v>1</v>
      </c>
      <c r="G2529" s="7" t="s">
        <v>760</v>
      </c>
      <c r="H2529" s="1" t="s">
        <v>1685</v>
      </c>
      <c r="I2529" s="8">
        <f t="shared" si="81"/>
        <v>8</v>
      </c>
      <c r="J2529" s="2" t="s">
        <v>760</v>
      </c>
      <c r="K2529" s="8">
        <f t="shared" si="82"/>
        <v>8</v>
      </c>
    </row>
    <row r="2530" spans="1:11" hidden="1" x14ac:dyDescent="0.25">
      <c r="A2530" s="112"/>
      <c r="F2530" s="8">
        <v>1</v>
      </c>
      <c r="G2530" s="7" t="s">
        <v>760</v>
      </c>
      <c r="H2530" s="1" t="s">
        <v>1686</v>
      </c>
      <c r="I2530" s="8">
        <f t="shared" si="81"/>
        <v>30</v>
      </c>
      <c r="J2530" s="2" t="s">
        <v>760</v>
      </c>
      <c r="K2530" s="8">
        <f t="shared" si="82"/>
        <v>30</v>
      </c>
    </row>
    <row r="2531" spans="1:11" hidden="1" x14ac:dyDescent="0.25">
      <c r="A2531" s="112"/>
      <c r="F2531" s="8">
        <v>1</v>
      </c>
      <c r="G2531" s="7" t="s">
        <v>760</v>
      </c>
      <c r="H2531" s="1" t="s">
        <v>1687</v>
      </c>
      <c r="I2531" s="8">
        <f t="shared" si="81"/>
        <v>25</v>
      </c>
      <c r="J2531" s="2" t="s">
        <v>760</v>
      </c>
      <c r="K2531" s="8">
        <f t="shared" si="82"/>
        <v>25</v>
      </c>
    </row>
    <row r="2532" spans="1:11" hidden="1" x14ac:dyDescent="0.25">
      <c r="A2532" s="112"/>
      <c r="F2532"/>
      <c r="G2532" s="3"/>
      <c r="H2532"/>
      <c r="I2532"/>
      <c r="J2532" s="4"/>
      <c r="K2532" s="5" t="s">
        <v>1373</v>
      </c>
    </row>
    <row r="2533" spans="1:11" hidden="1" x14ac:dyDescent="0.25">
      <c r="A2533" s="112"/>
      <c r="F2533"/>
      <c r="G2533" s="3"/>
      <c r="H2533" s="2" t="s">
        <v>394</v>
      </c>
      <c r="I2533"/>
      <c r="J2533" s="4"/>
      <c r="K2533" s="8">
        <f>SUM(K2522:K2532)</f>
        <v>2993.42</v>
      </c>
    </row>
    <row r="2534" spans="1:11" hidden="1" x14ac:dyDescent="0.25">
      <c r="A2534" s="112"/>
      <c r="F2534"/>
      <c r="G2534" s="7" t="s">
        <v>852</v>
      </c>
      <c r="H2534"/>
      <c r="I2534"/>
      <c r="J2534" s="4"/>
      <c r="K2534" s="5" t="s">
        <v>1373</v>
      </c>
    </row>
    <row r="2535" spans="1:11" hidden="1" x14ac:dyDescent="0.25">
      <c r="A2535" s="112"/>
      <c r="F2535"/>
      <c r="G2535" s="3"/>
      <c r="H2535" s="2" t="s">
        <v>476</v>
      </c>
      <c r="I2535"/>
      <c r="J2535" s="4"/>
      <c r="K2535" s="8">
        <f>K2533/F2525</f>
        <v>1622.45</v>
      </c>
    </row>
    <row r="2536" spans="1:11" hidden="1" x14ac:dyDescent="0.25">
      <c r="A2536" s="112"/>
      <c r="F2536"/>
      <c r="G2536" s="3"/>
      <c r="H2536"/>
      <c r="I2536"/>
      <c r="J2536" s="4"/>
      <c r="K2536" s="5" t="s">
        <v>1747</v>
      </c>
    </row>
    <row r="2537" spans="1:11" hidden="1" x14ac:dyDescent="0.25">
      <c r="A2537" s="112"/>
      <c r="F2537" s="19">
        <v>98.1</v>
      </c>
      <c r="G2537" s="7" t="s">
        <v>1910</v>
      </c>
      <c r="H2537" s="1" t="s">
        <v>2894</v>
      </c>
      <c r="I2537"/>
      <c r="J2537" s="4"/>
      <c r="K2537"/>
    </row>
    <row r="2538" spans="1:11" hidden="1" x14ac:dyDescent="0.25">
      <c r="A2538" s="112"/>
      <c r="F2538"/>
      <c r="G2538" s="3"/>
      <c r="H2538" s="1" t="s">
        <v>225</v>
      </c>
      <c r="I2538"/>
      <c r="J2538" s="4"/>
      <c r="K2538"/>
    </row>
    <row r="2539" spans="1:11" hidden="1" x14ac:dyDescent="0.25">
      <c r="A2539" s="112"/>
      <c r="F2539"/>
      <c r="G2539" s="3"/>
      <c r="H2539" s="23" t="s">
        <v>1957</v>
      </c>
      <c r="I2539"/>
      <c r="J2539" s="4"/>
      <c r="K2539"/>
    </row>
    <row r="2540" spans="1:11" hidden="1" x14ac:dyDescent="0.25">
      <c r="A2540" s="112"/>
      <c r="F2540"/>
      <c r="G2540" s="3"/>
      <c r="H2540" s="5" t="s">
        <v>1373</v>
      </c>
      <c r="I2540"/>
      <c r="J2540" s="4"/>
      <c r="K2540"/>
    </row>
    <row r="2541" spans="1:11" hidden="1" x14ac:dyDescent="0.25">
      <c r="A2541" s="112"/>
      <c r="F2541"/>
      <c r="G2541" s="3"/>
      <c r="H2541" s="1" t="s">
        <v>1958</v>
      </c>
      <c r="I2541"/>
      <c r="J2541" s="177"/>
      <c r="K2541"/>
    </row>
    <row r="2542" spans="1:11" hidden="1" x14ac:dyDescent="0.25">
      <c r="A2542" s="112"/>
      <c r="F2542"/>
      <c r="G2542" s="3"/>
      <c r="H2542" s="1" t="s">
        <v>1959</v>
      </c>
      <c r="I2542"/>
      <c r="J2542" s="4"/>
      <c r="K2542"/>
    </row>
    <row r="2543" spans="1:11" hidden="1" x14ac:dyDescent="0.25">
      <c r="A2543" s="112"/>
      <c r="F2543"/>
      <c r="G2543" s="3"/>
      <c r="H2543"/>
      <c r="I2543"/>
      <c r="J2543" s="2" t="s">
        <v>1373</v>
      </c>
      <c r="K2543"/>
    </row>
    <row r="2544" spans="1:11" hidden="1" x14ac:dyDescent="0.25">
      <c r="A2544" s="112"/>
      <c r="F2544"/>
      <c r="G2544" s="3"/>
      <c r="H2544" s="1" t="s">
        <v>1960</v>
      </c>
      <c r="I2544"/>
      <c r="J2544" s="4"/>
      <c r="K2544"/>
    </row>
    <row r="2545" spans="1:11" hidden="1" x14ac:dyDescent="0.25">
      <c r="A2545" s="112"/>
      <c r="F2545"/>
      <c r="G2545" s="3"/>
      <c r="H2545" s="1" t="s">
        <v>2303</v>
      </c>
      <c r="I2545"/>
      <c r="J2545" s="4"/>
      <c r="K2545" s="11">
        <v>3.5400000000000001E-2</v>
      </c>
    </row>
    <row r="2546" spans="1:11" hidden="1" x14ac:dyDescent="0.25">
      <c r="A2546" s="112"/>
      <c r="F2546"/>
      <c r="G2546" s="3"/>
      <c r="H2546"/>
      <c r="I2546"/>
      <c r="J2546" s="2" t="s">
        <v>852</v>
      </c>
      <c r="K2546" s="5" t="s">
        <v>1373</v>
      </c>
    </row>
    <row r="2547" spans="1:11" hidden="1" x14ac:dyDescent="0.25">
      <c r="A2547" s="112"/>
      <c r="F2547"/>
      <c r="G2547" s="3"/>
      <c r="H2547" s="1" t="s">
        <v>2304</v>
      </c>
      <c r="I2547"/>
      <c r="J2547" s="115" t="s">
        <v>852</v>
      </c>
      <c r="K2547" s="11">
        <v>2.5899999999999999E-2</v>
      </c>
    </row>
    <row r="2548" spans="1:11" hidden="1" x14ac:dyDescent="0.25">
      <c r="A2548" s="112"/>
      <c r="F2548"/>
      <c r="G2548" s="3"/>
      <c r="H2548" s="1" t="s">
        <v>2305</v>
      </c>
      <c r="I2548"/>
      <c r="J2548" s="2" t="s">
        <v>852</v>
      </c>
      <c r="K2548" s="11">
        <v>6.4999999999999997E-3</v>
      </c>
    </row>
    <row r="2549" spans="1:11" hidden="1" x14ac:dyDescent="0.25">
      <c r="A2549" s="112"/>
      <c r="F2549"/>
      <c r="G2549" s="3"/>
      <c r="H2549"/>
      <c r="I2549"/>
      <c r="J2549" s="4"/>
      <c r="K2549" s="5" t="s">
        <v>1373</v>
      </c>
    </row>
    <row r="2550" spans="1:11" hidden="1" x14ac:dyDescent="0.25">
      <c r="A2550" s="112"/>
      <c r="F2550"/>
      <c r="G2550" s="3"/>
      <c r="H2550"/>
      <c r="I2550"/>
      <c r="J2550" s="4"/>
      <c r="K2550" s="11">
        <v>3.2300000000000002E-2</v>
      </c>
    </row>
    <row r="2551" spans="1:11" hidden="1" x14ac:dyDescent="0.25">
      <c r="A2551" s="112"/>
      <c r="F2551"/>
      <c r="G2551" s="3"/>
      <c r="H2551"/>
      <c r="I2551"/>
      <c r="J2551" s="4"/>
      <c r="K2551" s="5" t="s">
        <v>1373</v>
      </c>
    </row>
    <row r="2552" spans="1:11" hidden="1" x14ac:dyDescent="0.25">
      <c r="A2552" s="112"/>
      <c r="F2552"/>
      <c r="G2552" s="3"/>
      <c r="H2552"/>
      <c r="I2552"/>
      <c r="J2552" s="4"/>
      <c r="K2552"/>
    </row>
    <row r="2553" spans="1:11" hidden="1" x14ac:dyDescent="0.25">
      <c r="A2553" s="112"/>
      <c r="F2553"/>
      <c r="G2553" s="3"/>
      <c r="H2553"/>
      <c r="I2553"/>
      <c r="J2553" s="4"/>
      <c r="K2553"/>
    </row>
    <row r="2554" spans="1:11" hidden="1" x14ac:dyDescent="0.25">
      <c r="A2554" s="112"/>
      <c r="F2554" s="11">
        <v>2.2800000000000001E-2</v>
      </c>
      <c r="G2554" s="7" t="s">
        <v>761</v>
      </c>
      <c r="H2554" s="1" t="s">
        <v>274</v>
      </c>
      <c r="I2554" s="8">
        <f>I910</f>
        <v>65420</v>
      </c>
      <c r="J2554" s="2" t="s">
        <v>761</v>
      </c>
      <c r="K2554" s="8">
        <f t="shared" ref="K2554:K2564" si="83">(F2554*I2554)</f>
        <v>1491.58</v>
      </c>
    </row>
    <row r="2555" spans="1:11" hidden="1" x14ac:dyDescent="0.25">
      <c r="A2555" s="112"/>
      <c r="F2555" s="11">
        <v>3.5400000000000001E-2</v>
      </c>
      <c r="G2555" s="7" t="s">
        <v>761</v>
      </c>
      <c r="H2555" s="1" t="s">
        <v>275</v>
      </c>
      <c r="I2555" s="8">
        <f>I911</f>
        <v>57165</v>
      </c>
      <c r="J2555" s="2" t="s">
        <v>761</v>
      </c>
      <c r="K2555" s="8">
        <f t="shared" si="83"/>
        <v>2023.64</v>
      </c>
    </row>
    <row r="2556" spans="1:11" hidden="1" x14ac:dyDescent="0.25">
      <c r="A2556" s="112"/>
      <c r="F2556" s="11">
        <v>3.2300000000000002E-2</v>
      </c>
      <c r="G2556" s="7" t="s">
        <v>761</v>
      </c>
      <c r="H2556" s="1" t="s">
        <v>276</v>
      </c>
      <c r="I2556" s="8">
        <f>I912</f>
        <v>63870</v>
      </c>
      <c r="J2556" s="2" t="s">
        <v>761</v>
      </c>
      <c r="K2556" s="8">
        <f t="shared" si="83"/>
        <v>2063</v>
      </c>
    </row>
    <row r="2557" spans="1:11" hidden="1" x14ac:dyDescent="0.25">
      <c r="A2557" s="112"/>
      <c r="F2557" s="12"/>
      <c r="G2557" s="3"/>
      <c r="H2557" s="1" t="s">
        <v>827</v>
      </c>
      <c r="I2557" s="8"/>
      <c r="J2557" s="4"/>
      <c r="K2557" s="8">
        <f t="shared" si="83"/>
        <v>0</v>
      </c>
    </row>
    <row r="2558" spans="1:11" hidden="1" x14ac:dyDescent="0.25">
      <c r="A2558" s="112"/>
      <c r="F2558" s="12">
        <v>2.835</v>
      </c>
      <c r="G2558" s="7" t="s">
        <v>528</v>
      </c>
      <c r="H2558" s="1" t="s">
        <v>386</v>
      </c>
      <c r="I2558" s="8">
        <f t="shared" ref="I2558:I2564" si="84">I914</f>
        <v>342</v>
      </c>
      <c r="J2558" s="2" t="s">
        <v>528</v>
      </c>
      <c r="K2558" s="8">
        <f t="shared" si="83"/>
        <v>969.57</v>
      </c>
    </row>
    <row r="2559" spans="1:11" hidden="1" x14ac:dyDescent="0.25">
      <c r="A2559" s="112"/>
      <c r="F2559" s="8">
        <v>2</v>
      </c>
      <c r="G2559" s="7" t="s">
        <v>669</v>
      </c>
      <c r="H2559" s="1" t="s">
        <v>1257</v>
      </c>
      <c r="I2559" s="8">
        <f t="shared" si="84"/>
        <v>30</v>
      </c>
      <c r="J2559" s="2" t="s">
        <v>760</v>
      </c>
      <c r="K2559" s="8">
        <f t="shared" si="83"/>
        <v>60</v>
      </c>
    </row>
    <row r="2560" spans="1:11" hidden="1" x14ac:dyDescent="0.25">
      <c r="A2560" s="112"/>
      <c r="F2560" s="8">
        <v>6</v>
      </c>
      <c r="G2560" s="7" t="s">
        <v>760</v>
      </c>
      <c r="H2560" s="1" t="s">
        <v>1258</v>
      </c>
      <c r="I2560" s="8">
        <f t="shared" si="84"/>
        <v>45</v>
      </c>
      <c r="J2560" s="2" t="s">
        <v>760</v>
      </c>
      <c r="K2560" s="8">
        <f t="shared" si="83"/>
        <v>270</v>
      </c>
    </row>
    <row r="2561" spans="1:11" hidden="1" x14ac:dyDescent="0.25">
      <c r="A2561" s="112"/>
      <c r="F2561" s="8">
        <v>4</v>
      </c>
      <c r="G2561" s="7" t="s">
        <v>760</v>
      </c>
      <c r="H2561" s="1" t="s">
        <v>1259</v>
      </c>
      <c r="I2561" s="8">
        <f t="shared" si="84"/>
        <v>30</v>
      </c>
      <c r="J2561" s="2" t="s">
        <v>760</v>
      </c>
      <c r="K2561" s="8">
        <f t="shared" si="83"/>
        <v>120</v>
      </c>
    </row>
    <row r="2562" spans="1:11" hidden="1" x14ac:dyDescent="0.25">
      <c r="A2562" s="112"/>
      <c r="F2562" s="8">
        <v>1</v>
      </c>
      <c r="G2562" s="7" t="s">
        <v>760</v>
      </c>
      <c r="H2562" s="1" t="s">
        <v>1260</v>
      </c>
      <c r="I2562" s="8">
        <f t="shared" si="84"/>
        <v>95</v>
      </c>
      <c r="J2562" s="2" t="s">
        <v>760</v>
      </c>
      <c r="K2562" s="8">
        <f t="shared" si="83"/>
        <v>95</v>
      </c>
    </row>
    <row r="2563" spans="1:11" hidden="1" x14ac:dyDescent="0.25">
      <c r="A2563" s="112"/>
      <c r="F2563" s="8">
        <v>2</v>
      </c>
      <c r="G2563" s="7" t="s">
        <v>760</v>
      </c>
      <c r="H2563" s="1" t="s">
        <v>1261</v>
      </c>
      <c r="I2563" s="8">
        <f t="shared" si="84"/>
        <v>8</v>
      </c>
      <c r="J2563" s="2" t="s">
        <v>760</v>
      </c>
      <c r="K2563" s="8">
        <f t="shared" si="83"/>
        <v>16</v>
      </c>
    </row>
    <row r="2564" spans="1:11" hidden="1" x14ac:dyDescent="0.25">
      <c r="A2564" s="112"/>
      <c r="F2564" s="8">
        <v>2</v>
      </c>
      <c r="G2564" s="7" t="s">
        <v>760</v>
      </c>
      <c r="H2564" s="1" t="s">
        <v>1687</v>
      </c>
      <c r="I2564" s="8">
        <f t="shared" si="84"/>
        <v>25</v>
      </c>
      <c r="J2564" s="2" t="s">
        <v>760</v>
      </c>
      <c r="K2564" s="8">
        <f t="shared" si="83"/>
        <v>50</v>
      </c>
    </row>
    <row r="2565" spans="1:11" hidden="1" x14ac:dyDescent="0.25">
      <c r="A2565" s="112"/>
      <c r="F2565"/>
      <c r="G2565" s="3"/>
      <c r="H2565"/>
      <c r="I2565"/>
      <c r="J2565" s="4"/>
      <c r="K2565" s="5" t="s">
        <v>1373</v>
      </c>
    </row>
    <row r="2566" spans="1:11" hidden="1" x14ac:dyDescent="0.25">
      <c r="A2566" s="112"/>
      <c r="F2566"/>
      <c r="G2566" s="3"/>
      <c r="H2566" s="1" t="s">
        <v>2895</v>
      </c>
      <c r="I2566"/>
      <c r="J2566" s="4"/>
      <c r="K2566" s="8">
        <f>SUM(K2554:K2564)</f>
        <v>7158.79</v>
      </c>
    </row>
    <row r="2567" spans="1:11" hidden="1" x14ac:dyDescent="0.25">
      <c r="A2567" s="112"/>
      <c r="F2567"/>
      <c r="G2567" s="3"/>
      <c r="H2567"/>
      <c r="I2567"/>
      <c r="J2567" s="4"/>
      <c r="K2567" s="5" t="s">
        <v>1373</v>
      </c>
    </row>
    <row r="2568" spans="1:11" hidden="1" x14ac:dyDescent="0.25">
      <c r="A2568" s="112"/>
      <c r="F2568"/>
      <c r="G2568" s="3"/>
      <c r="H2568" s="1" t="s">
        <v>476</v>
      </c>
      <c r="I2568"/>
      <c r="J2568" s="4"/>
      <c r="K2568" s="8">
        <f>K2566/F2558</f>
        <v>2525.15</v>
      </c>
    </row>
    <row r="2569" spans="1:11" hidden="1" x14ac:dyDescent="0.25">
      <c r="A2569" s="112"/>
      <c r="F2569"/>
      <c r="G2569" s="3"/>
      <c r="H2569" s="1"/>
      <c r="I2569"/>
      <c r="J2569" s="4"/>
      <c r="K2569" s="5" t="s">
        <v>1747</v>
      </c>
    </row>
    <row r="2570" spans="1:11" hidden="1" x14ac:dyDescent="0.25">
      <c r="A2570" s="112"/>
      <c r="F2570"/>
      <c r="G2570" s="3"/>
      <c r="H2570" s="23" t="s">
        <v>621</v>
      </c>
      <c r="I2570"/>
      <c r="J2570" s="4"/>
      <c r="K2570"/>
    </row>
    <row r="2571" spans="1:11" hidden="1" x14ac:dyDescent="0.25">
      <c r="A2571" s="112"/>
      <c r="F2571"/>
      <c r="G2571" s="3"/>
      <c r="H2571" s="5" t="s">
        <v>1373</v>
      </c>
      <c r="I2571"/>
      <c r="J2571" s="4"/>
      <c r="K2571"/>
    </row>
    <row r="2572" spans="1:11" hidden="1" x14ac:dyDescent="0.25">
      <c r="A2572" s="112"/>
      <c r="F2572"/>
      <c r="G2572" s="3"/>
      <c r="H2572" s="1" t="s">
        <v>368</v>
      </c>
      <c r="I2572"/>
      <c r="J2572" s="177"/>
      <c r="K2572"/>
    </row>
    <row r="2573" spans="1:11" hidden="1" x14ac:dyDescent="0.25">
      <c r="A2573" s="112"/>
      <c r="F2573"/>
      <c r="G2573" s="3"/>
      <c r="H2573" s="1" t="s">
        <v>1959</v>
      </c>
      <c r="I2573"/>
      <c r="J2573" s="4"/>
      <c r="K2573"/>
    </row>
    <row r="2574" spans="1:11" hidden="1" x14ac:dyDescent="0.25">
      <c r="A2574" s="112"/>
      <c r="F2574"/>
      <c r="G2574" s="3"/>
      <c r="H2574"/>
      <c r="I2574"/>
      <c r="J2574" s="2" t="s">
        <v>1373</v>
      </c>
      <c r="K2574"/>
    </row>
    <row r="2575" spans="1:11" hidden="1" x14ac:dyDescent="0.25">
      <c r="A2575" s="112"/>
      <c r="F2575"/>
      <c r="G2575" s="3"/>
      <c r="H2575" s="1" t="s">
        <v>2896</v>
      </c>
      <c r="I2575"/>
      <c r="J2575" s="4"/>
      <c r="K2575"/>
    </row>
    <row r="2576" spans="1:11" hidden="1" x14ac:dyDescent="0.25">
      <c r="A2576" s="112"/>
      <c r="F2576"/>
      <c r="G2576" s="3"/>
      <c r="H2576" s="1" t="s">
        <v>2897</v>
      </c>
      <c r="I2576"/>
      <c r="J2576" s="4"/>
      <c r="K2576" s="11">
        <v>2.5000000000000001E-2</v>
      </c>
    </row>
    <row r="2577" spans="1:11" hidden="1" x14ac:dyDescent="0.25">
      <c r="A2577" s="112"/>
      <c r="F2577"/>
      <c r="G2577" s="3"/>
      <c r="H2577"/>
      <c r="I2577"/>
      <c r="J2577" s="2" t="s">
        <v>852</v>
      </c>
      <c r="K2577" s="5" t="s">
        <v>1373</v>
      </c>
    </row>
    <row r="2578" spans="1:11" hidden="1" x14ac:dyDescent="0.25">
      <c r="A2578" s="112"/>
      <c r="F2578"/>
      <c r="G2578" s="3"/>
      <c r="H2578" s="1" t="s">
        <v>2898</v>
      </c>
      <c r="I2578"/>
      <c r="J2578" s="115" t="s">
        <v>852</v>
      </c>
      <c r="K2578" s="11">
        <v>1.7850000000000001E-2</v>
      </c>
    </row>
    <row r="2579" spans="1:11" hidden="1" x14ac:dyDescent="0.25">
      <c r="A2579" s="112"/>
      <c r="F2579"/>
      <c r="G2579" s="3"/>
      <c r="H2579" s="1" t="s">
        <v>2668</v>
      </c>
      <c r="I2579"/>
      <c r="J2579" s="2" t="s">
        <v>852</v>
      </c>
      <c r="K2579" s="11">
        <v>1.4500000000000001E-2</v>
      </c>
    </row>
    <row r="2580" spans="1:11" hidden="1" x14ac:dyDescent="0.25">
      <c r="A2580" s="112"/>
      <c r="F2580"/>
      <c r="G2580" s="3"/>
      <c r="H2580"/>
      <c r="I2580"/>
      <c r="J2580" s="4"/>
      <c r="K2580" s="5" t="s">
        <v>1373</v>
      </c>
    </row>
    <row r="2581" spans="1:11" hidden="1" x14ac:dyDescent="0.25">
      <c r="A2581" s="112"/>
      <c r="F2581"/>
      <c r="G2581" s="3"/>
      <c r="H2581"/>
      <c r="I2581"/>
      <c r="J2581" s="4"/>
      <c r="K2581" s="11">
        <v>2.23E-2</v>
      </c>
    </row>
    <row r="2582" spans="1:11" hidden="1" x14ac:dyDescent="0.25">
      <c r="A2582" s="112"/>
      <c r="F2582"/>
      <c r="G2582" s="3"/>
      <c r="H2582"/>
      <c r="I2582"/>
      <c r="J2582" s="4"/>
      <c r="K2582" s="5" t="s">
        <v>1373</v>
      </c>
    </row>
    <row r="2583" spans="1:11" hidden="1" x14ac:dyDescent="0.25">
      <c r="A2583" s="112"/>
      <c r="F2583"/>
      <c r="G2583" s="3"/>
      <c r="H2583"/>
      <c r="I2583"/>
      <c r="J2583" s="4"/>
      <c r="K2583"/>
    </row>
    <row r="2584" spans="1:11" hidden="1" x14ac:dyDescent="0.25">
      <c r="A2584" s="112"/>
      <c r="F2584"/>
      <c r="G2584" s="3"/>
      <c r="H2584"/>
      <c r="I2584"/>
      <c r="J2584" s="4"/>
      <c r="K2584"/>
    </row>
    <row r="2585" spans="1:11" hidden="1" x14ac:dyDescent="0.25">
      <c r="A2585" s="112"/>
      <c r="F2585" s="11">
        <v>2.2800000000000001E-2</v>
      </c>
      <c r="G2585" s="7" t="s">
        <v>761</v>
      </c>
      <c r="H2585" s="1" t="s">
        <v>274</v>
      </c>
      <c r="I2585" s="8">
        <f>I2554</f>
        <v>65420</v>
      </c>
      <c r="J2585" s="2" t="s">
        <v>761</v>
      </c>
      <c r="K2585" s="8">
        <f>(F2585*I2585)</f>
        <v>1491.58</v>
      </c>
    </row>
    <row r="2586" spans="1:11" hidden="1" x14ac:dyDescent="0.25">
      <c r="A2586" s="112"/>
      <c r="F2586" s="11">
        <v>2.5000000000000001E-2</v>
      </c>
      <c r="G2586" s="7" t="s">
        <v>761</v>
      </c>
      <c r="H2586" s="1" t="s">
        <v>275</v>
      </c>
      <c r="I2586" s="8">
        <f>I2555</f>
        <v>57165</v>
      </c>
      <c r="J2586" s="2" t="s">
        <v>761</v>
      </c>
      <c r="K2586" s="8">
        <f>(F2586*I2586)</f>
        <v>1429.13</v>
      </c>
    </row>
    <row r="2587" spans="1:11" hidden="1" x14ac:dyDescent="0.25">
      <c r="A2587" s="112"/>
      <c r="F2587" s="11">
        <v>2.23E-2</v>
      </c>
      <c r="G2587" s="7" t="s">
        <v>761</v>
      </c>
      <c r="H2587" s="1" t="s">
        <v>276</v>
      </c>
      <c r="I2587" s="8">
        <f>I2556</f>
        <v>63870</v>
      </c>
      <c r="J2587" s="2" t="s">
        <v>761</v>
      </c>
      <c r="K2587" s="8">
        <f>(F2587*I2587)</f>
        <v>1424.3</v>
      </c>
    </row>
    <row r="2588" spans="1:11" hidden="1" x14ac:dyDescent="0.25">
      <c r="A2588" s="112"/>
      <c r="F2588" s="12"/>
      <c r="G2588" s="3"/>
      <c r="H2588" s="1" t="s">
        <v>827</v>
      </c>
      <c r="I2588" s="8"/>
      <c r="J2588" s="4"/>
      <c r="K2588" s="1" t="s">
        <v>852</v>
      </c>
    </row>
    <row r="2589" spans="1:11" hidden="1" x14ac:dyDescent="0.25">
      <c r="A2589" s="112"/>
      <c r="F2589" s="12">
        <v>2.2275</v>
      </c>
      <c r="G2589" s="7" t="s">
        <v>528</v>
      </c>
      <c r="H2589" s="1" t="s">
        <v>386</v>
      </c>
      <c r="I2589" s="8">
        <f t="shared" ref="I2589:I2595" si="85">I2558</f>
        <v>342</v>
      </c>
      <c r="J2589" s="2" t="s">
        <v>528</v>
      </c>
      <c r="K2589" s="8">
        <f t="shared" ref="K2589:K2595" si="86">(F2589*I2589)</f>
        <v>761.81</v>
      </c>
    </row>
    <row r="2590" spans="1:11" hidden="1" x14ac:dyDescent="0.25">
      <c r="A2590" s="112"/>
      <c r="F2590" s="8">
        <v>2</v>
      </c>
      <c r="G2590" s="7" t="s">
        <v>669</v>
      </c>
      <c r="H2590" s="1" t="s">
        <v>1257</v>
      </c>
      <c r="I2590" s="8">
        <f t="shared" si="85"/>
        <v>30</v>
      </c>
      <c r="J2590" s="2" t="s">
        <v>760</v>
      </c>
      <c r="K2590" s="8">
        <f t="shared" si="86"/>
        <v>60</v>
      </c>
    </row>
    <row r="2591" spans="1:11" hidden="1" x14ac:dyDescent="0.25">
      <c r="A2591" s="112"/>
      <c r="F2591" s="8">
        <v>6</v>
      </c>
      <c r="G2591" s="7" t="s">
        <v>760</v>
      </c>
      <c r="H2591" s="1" t="s">
        <v>1258</v>
      </c>
      <c r="I2591" s="8">
        <f t="shared" si="85"/>
        <v>45</v>
      </c>
      <c r="J2591" s="2" t="s">
        <v>760</v>
      </c>
      <c r="K2591" s="8">
        <f t="shared" si="86"/>
        <v>270</v>
      </c>
    </row>
    <row r="2592" spans="1:11" hidden="1" x14ac:dyDescent="0.25">
      <c r="A2592" s="112"/>
      <c r="F2592" s="8">
        <v>4</v>
      </c>
      <c r="G2592" s="7" t="s">
        <v>760</v>
      </c>
      <c r="H2592" s="1" t="s">
        <v>1259</v>
      </c>
      <c r="I2592" s="8">
        <f t="shared" si="85"/>
        <v>30</v>
      </c>
      <c r="J2592" s="2" t="s">
        <v>760</v>
      </c>
      <c r="K2592" s="8">
        <f t="shared" si="86"/>
        <v>120</v>
      </c>
    </row>
    <row r="2593" spans="1:11" hidden="1" x14ac:dyDescent="0.25">
      <c r="A2593" s="112"/>
      <c r="F2593" s="8">
        <v>1</v>
      </c>
      <c r="G2593" s="7" t="s">
        <v>760</v>
      </c>
      <c r="H2593" s="1" t="s">
        <v>1260</v>
      </c>
      <c r="I2593" s="8">
        <f t="shared" si="85"/>
        <v>95</v>
      </c>
      <c r="J2593" s="2" t="s">
        <v>760</v>
      </c>
      <c r="K2593" s="8">
        <f t="shared" si="86"/>
        <v>95</v>
      </c>
    </row>
    <row r="2594" spans="1:11" hidden="1" x14ac:dyDescent="0.25">
      <c r="A2594" s="112"/>
      <c r="F2594" s="8">
        <v>2</v>
      </c>
      <c r="G2594" s="7" t="s">
        <v>760</v>
      </c>
      <c r="H2594" s="1" t="s">
        <v>1261</v>
      </c>
      <c r="I2594" s="8">
        <f t="shared" si="85"/>
        <v>8</v>
      </c>
      <c r="J2594" s="2" t="s">
        <v>760</v>
      </c>
      <c r="K2594" s="8">
        <f t="shared" si="86"/>
        <v>16</v>
      </c>
    </row>
    <row r="2595" spans="1:11" hidden="1" x14ac:dyDescent="0.25">
      <c r="A2595" s="112"/>
      <c r="F2595" s="8">
        <v>2</v>
      </c>
      <c r="G2595" s="7" t="s">
        <v>760</v>
      </c>
      <c r="H2595" s="1" t="s">
        <v>1687</v>
      </c>
      <c r="I2595" s="8">
        <f t="shared" si="85"/>
        <v>25</v>
      </c>
      <c r="J2595" s="2" t="s">
        <v>760</v>
      </c>
      <c r="K2595" s="8">
        <f t="shared" si="86"/>
        <v>50</v>
      </c>
    </row>
    <row r="2596" spans="1:11" hidden="1" x14ac:dyDescent="0.25">
      <c r="A2596" s="112"/>
      <c r="F2596"/>
      <c r="G2596" s="3"/>
      <c r="H2596"/>
      <c r="I2596"/>
      <c r="J2596" s="4"/>
      <c r="K2596" s="5" t="s">
        <v>1373</v>
      </c>
    </row>
    <row r="2597" spans="1:11" hidden="1" x14ac:dyDescent="0.25">
      <c r="A2597" s="112"/>
      <c r="F2597"/>
      <c r="G2597" s="3"/>
      <c r="H2597" s="1" t="s">
        <v>662</v>
      </c>
      <c r="I2597"/>
      <c r="J2597" s="4"/>
      <c r="K2597" s="8">
        <f>SUM(K2585:K2595)</f>
        <v>5717.82</v>
      </c>
    </row>
    <row r="2598" spans="1:11" hidden="1" x14ac:dyDescent="0.25">
      <c r="A2598" s="112"/>
      <c r="F2598"/>
      <c r="G2598" s="3"/>
      <c r="H2598"/>
      <c r="I2598"/>
      <c r="J2598" s="4"/>
      <c r="K2598" s="5" t="s">
        <v>1373</v>
      </c>
    </row>
    <row r="2599" spans="1:11" hidden="1" x14ac:dyDescent="0.25">
      <c r="A2599" s="112"/>
      <c r="F2599"/>
      <c r="G2599" s="3"/>
      <c r="H2599" s="1" t="s">
        <v>476</v>
      </c>
      <c r="I2599"/>
      <c r="J2599" s="4"/>
      <c r="K2599" s="8">
        <f>K2597/F2589</f>
        <v>2566.92</v>
      </c>
    </row>
    <row r="2600" spans="1:11" hidden="1" x14ac:dyDescent="0.25">
      <c r="A2600" s="112"/>
      <c r="F2600"/>
      <c r="G2600" s="3"/>
      <c r="H2600" s="1"/>
      <c r="I2600"/>
      <c r="J2600" s="4"/>
      <c r="K2600" s="5" t="s">
        <v>1747</v>
      </c>
    </row>
    <row r="2601" spans="1:11" hidden="1" x14ac:dyDescent="0.25">
      <c r="A2601" s="112"/>
      <c r="F2601"/>
      <c r="G2601" s="3"/>
      <c r="H2601"/>
      <c r="I2601"/>
      <c r="J2601" s="4"/>
      <c r="K2601"/>
    </row>
    <row r="2602" spans="1:11" hidden="1" x14ac:dyDescent="0.25">
      <c r="A2602" s="112"/>
      <c r="F2602">
        <v>55.2</v>
      </c>
      <c r="G2602" s="3"/>
      <c r="H2602" s="4" t="s">
        <v>2669</v>
      </c>
      <c r="I2602"/>
      <c r="J2602" s="4"/>
      <c r="K2602"/>
    </row>
    <row r="2603" spans="1:11" hidden="1" x14ac:dyDescent="0.25">
      <c r="A2603" s="112"/>
      <c r="F2603"/>
      <c r="G2603" s="3"/>
      <c r="H2603" s="178" t="s">
        <v>1373</v>
      </c>
      <c r="I2603"/>
      <c r="J2603" s="4"/>
      <c r="K2603"/>
    </row>
    <row r="2604" spans="1:11" hidden="1" x14ac:dyDescent="0.25">
      <c r="A2604" s="112"/>
      <c r="F2604">
        <v>1</v>
      </c>
      <c r="G2604" s="3" t="s">
        <v>1196</v>
      </c>
      <c r="H2604" t="s">
        <v>2670</v>
      </c>
      <c r="I2604">
        <v>650</v>
      </c>
      <c r="J2604" s="4" t="s">
        <v>1196</v>
      </c>
      <c r="K2604">
        <f>F2604*I2604</f>
        <v>650</v>
      </c>
    </row>
    <row r="2605" spans="1:11" hidden="1" x14ac:dyDescent="0.25">
      <c r="A2605" s="112"/>
      <c r="F2605">
        <v>0.5</v>
      </c>
      <c r="G2605" s="3" t="s">
        <v>1196</v>
      </c>
      <c r="H2605" t="s">
        <v>1754</v>
      </c>
      <c r="I2605">
        <f>C15</f>
        <v>130</v>
      </c>
      <c r="J2605" s="4" t="s">
        <v>1196</v>
      </c>
      <c r="K2605">
        <f>F2605*I2605</f>
        <v>65</v>
      </c>
    </row>
    <row r="2606" spans="1:11" hidden="1" x14ac:dyDescent="0.25">
      <c r="A2606" s="112"/>
      <c r="F2606">
        <v>0.5</v>
      </c>
      <c r="G2606" s="3" t="s">
        <v>1196</v>
      </c>
      <c r="H2606" t="s">
        <v>2671</v>
      </c>
      <c r="I2606">
        <f>C10</f>
        <v>150</v>
      </c>
      <c r="J2606" s="4" t="s">
        <v>1196</v>
      </c>
      <c r="K2606">
        <f>F2606*I2606</f>
        <v>75</v>
      </c>
    </row>
    <row r="2607" spans="1:11" hidden="1" x14ac:dyDescent="0.25">
      <c r="A2607" s="112"/>
      <c r="F2607">
        <v>0.5</v>
      </c>
      <c r="G2607" s="3" t="s">
        <v>1196</v>
      </c>
      <c r="H2607" t="s">
        <v>2409</v>
      </c>
      <c r="I2607">
        <f>C12</f>
        <v>95</v>
      </c>
      <c r="J2607" s="4" t="s">
        <v>1196</v>
      </c>
      <c r="K2607">
        <f>F2607*I2607</f>
        <v>47.5</v>
      </c>
    </row>
    <row r="2608" spans="1:11" hidden="1" x14ac:dyDescent="0.25">
      <c r="A2608" s="112"/>
      <c r="F2608"/>
      <c r="G2608" s="3"/>
      <c r="H2608"/>
      <c r="I2608"/>
      <c r="J2608" s="4"/>
      <c r="K2608" s="175" t="s">
        <v>1373</v>
      </c>
    </row>
    <row r="2609" spans="1:11" hidden="1" x14ac:dyDescent="0.25">
      <c r="A2609" s="112"/>
      <c r="F2609"/>
      <c r="G2609" s="3"/>
      <c r="H2609"/>
      <c r="I2609"/>
      <c r="J2609" s="4"/>
      <c r="K2609">
        <f>SUM(K2604:K2608)</f>
        <v>837.5</v>
      </c>
    </row>
    <row r="2610" spans="1:11" hidden="1" x14ac:dyDescent="0.25">
      <c r="A2610" s="112"/>
      <c r="F2610"/>
      <c r="G2610" s="3"/>
      <c r="H2610"/>
      <c r="I2610"/>
      <c r="J2610" s="4"/>
      <c r="K2610" s="175" t="s">
        <v>1747</v>
      </c>
    </row>
    <row r="2611" spans="1:11" hidden="1" x14ac:dyDescent="0.25">
      <c r="A2611" s="112"/>
      <c r="F2611">
        <v>44.2</v>
      </c>
      <c r="G2611" s="3" t="s">
        <v>1910</v>
      </c>
      <c r="H2611" t="s">
        <v>2672</v>
      </c>
      <c r="I2611"/>
      <c r="J2611" s="4"/>
      <c r="K2611"/>
    </row>
    <row r="2612" spans="1:11" hidden="1" x14ac:dyDescent="0.25">
      <c r="A2612" s="112"/>
      <c r="F2612"/>
      <c r="G2612" s="3"/>
      <c r="H2612" s="41" t="s">
        <v>2927</v>
      </c>
      <c r="I2612"/>
      <c r="J2612" s="4"/>
      <c r="K2612"/>
    </row>
    <row r="2613" spans="1:11" hidden="1" x14ac:dyDescent="0.25">
      <c r="A2613" s="112"/>
      <c r="F2613">
        <v>0.47</v>
      </c>
      <c r="G2613" s="3" t="s">
        <v>1150</v>
      </c>
      <c r="H2613" t="s">
        <v>309</v>
      </c>
      <c r="I2613">
        <f>K88</f>
        <v>52.93</v>
      </c>
      <c r="J2613" s="4" t="s">
        <v>1829</v>
      </c>
      <c r="K2613">
        <f>I2613*F2613</f>
        <v>24.88</v>
      </c>
    </row>
    <row r="2614" spans="1:11" hidden="1" x14ac:dyDescent="0.25">
      <c r="A2614" s="112"/>
      <c r="F2614">
        <v>4.9000000000000004</v>
      </c>
      <c r="G2614" s="3" t="s">
        <v>718</v>
      </c>
      <c r="H2614" t="s">
        <v>2673</v>
      </c>
      <c r="I2614">
        <f>K2629</f>
        <v>50.58</v>
      </c>
      <c r="J2614" s="4" t="s">
        <v>718</v>
      </c>
      <c r="K2614">
        <f>I2614*F2614</f>
        <v>247.84</v>
      </c>
    </row>
    <row r="2615" spans="1:11" hidden="1" x14ac:dyDescent="0.25">
      <c r="A2615" s="112"/>
      <c r="F2615">
        <v>0.59</v>
      </c>
      <c r="G2615" s="3" t="s">
        <v>1150</v>
      </c>
      <c r="H2615" t="s">
        <v>1020</v>
      </c>
      <c r="I2615" t="e">
        <f>AC15</f>
        <v>#REF!</v>
      </c>
      <c r="J2615" s="4" t="s">
        <v>1829</v>
      </c>
      <c r="K2615" t="e">
        <f>I2615*F2615</f>
        <v>#REF!</v>
      </c>
    </row>
    <row r="2616" spans="1:11" hidden="1" x14ac:dyDescent="0.25">
      <c r="A2616" s="112"/>
      <c r="F2616">
        <v>0.79</v>
      </c>
      <c r="G2616" s="3" t="s">
        <v>1941</v>
      </c>
      <c r="H2616" t="s">
        <v>1021</v>
      </c>
      <c r="I2616" t="e">
        <f>K630</f>
        <v>#REF!</v>
      </c>
      <c r="J2616" s="4" t="s">
        <v>1941</v>
      </c>
      <c r="K2616" t="e">
        <f>I2616*F2616</f>
        <v>#REF!</v>
      </c>
    </row>
    <row r="2617" spans="1:11" hidden="1" x14ac:dyDescent="0.25">
      <c r="A2617" s="112"/>
      <c r="F2617">
        <v>0.24</v>
      </c>
      <c r="G2617" s="3" t="s">
        <v>1150</v>
      </c>
      <c r="H2617" t="s">
        <v>802</v>
      </c>
      <c r="I2617" t="e">
        <f>AC17</f>
        <v>#REF!</v>
      </c>
      <c r="J2617" s="4" t="s">
        <v>1829</v>
      </c>
      <c r="K2617" t="e">
        <f>I2617*F2617</f>
        <v>#REF!</v>
      </c>
    </row>
    <row r="2618" spans="1:11" hidden="1" x14ac:dyDescent="0.25">
      <c r="A2618" s="112"/>
      <c r="F2618"/>
      <c r="G2618" s="3"/>
      <c r="H2618" t="s">
        <v>1930</v>
      </c>
      <c r="I2618"/>
      <c r="J2618" s="4"/>
      <c r="K2618"/>
    </row>
    <row r="2619" spans="1:11" hidden="1" x14ac:dyDescent="0.25">
      <c r="A2619" s="112"/>
      <c r="F2619"/>
      <c r="G2619" s="3"/>
      <c r="H2619"/>
      <c r="I2619"/>
      <c r="J2619" s="4"/>
      <c r="K2619" s="41" t="s">
        <v>2674</v>
      </c>
    </row>
    <row r="2620" spans="1:11" hidden="1" x14ac:dyDescent="0.25">
      <c r="A2620" s="112"/>
      <c r="F2620"/>
      <c r="G2620" s="3"/>
      <c r="H2620"/>
      <c r="I2620"/>
      <c r="J2620" s="4"/>
      <c r="K2620" t="e">
        <f>SUM(K2613:K2619)</f>
        <v>#REF!</v>
      </c>
    </row>
    <row r="2621" spans="1:11" hidden="1" x14ac:dyDescent="0.25">
      <c r="A2621" s="112"/>
      <c r="F2621"/>
      <c r="G2621" s="3"/>
      <c r="H2621"/>
      <c r="I2621"/>
      <c r="J2621" s="4"/>
      <c r="K2621" s="41" t="s">
        <v>33</v>
      </c>
    </row>
    <row r="2622" spans="1:11" hidden="1" x14ac:dyDescent="0.25">
      <c r="A2622" s="112"/>
      <c r="F2622"/>
      <c r="G2622" s="3"/>
      <c r="H2622" s="74" t="s">
        <v>2675</v>
      </c>
      <c r="I2622"/>
      <c r="J2622" s="4"/>
      <c r="K2622"/>
    </row>
    <row r="2623" spans="1:11" hidden="1" x14ac:dyDescent="0.25">
      <c r="A2623" s="112"/>
      <c r="F2623"/>
      <c r="G2623" s="3"/>
      <c r="H2623"/>
      <c r="I2623"/>
      <c r="J2623" s="4"/>
      <c r="K2623"/>
    </row>
    <row r="2624" spans="1:11" hidden="1" x14ac:dyDescent="0.25">
      <c r="A2624" s="112"/>
      <c r="F2624">
        <v>0.25</v>
      </c>
      <c r="G2624" s="3" t="s">
        <v>1196</v>
      </c>
      <c r="H2624" t="s">
        <v>399</v>
      </c>
      <c r="I2624">
        <f>C11</f>
        <v>135</v>
      </c>
      <c r="J2624" s="4" t="s">
        <v>1200</v>
      </c>
      <c r="K2624">
        <f>I2624*F2624</f>
        <v>33.75</v>
      </c>
    </row>
    <row r="2625" spans="1:11" hidden="1" x14ac:dyDescent="0.25">
      <c r="A2625" s="112"/>
      <c r="F2625">
        <v>1</v>
      </c>
      <c r="G2625" s="3" t="s">
        <v>1196</v>
      </c>
      <c r="H2625" t="s">
        <v>304</v>
      </c>
      <c r="I2625">
        <f>C12</f>
        <v>95</v>
      </c>
      <c r="J2625" s="4" t="s">
        <v>1200</v>
      </c>
      <c r="K2625">
        <f>I2625*F2625</f>
        <v>95</v>
      </c>
    </row>
    <row r="2626" spans="1:11" hidden="1" x14ac:dyDescent="0.25">
      <c r="A2626" s="112"/>
      <c r="F2626">
        <v>1</v>
      </c>
      <c r="G2626" s="3"/>
      <c r="H2626" t="s">
        <v>2676</v>
      </c>
      <c r="I2626">
        <v>23</v>
      </c>
      <c r="J2626" s="4" t="s">
        <v>388</v>
      </c>
      <c r="K2626">
        <f>I2626*F2626</f>
        <v>23</v>
      </c>
    </row>
    <row r="2627" spans="1:11" hidden="1" x14ac:dyDescent="0.25">
      <c r="A2627" s="112"/>
      <c r="F2627"/>
      <c r="G2627" s="3"/>
      <c r="H2627"/>
      <c r="I2627"/>
      <c r="J2627" s="4"/>
      <c r="K2627" s="41" t="s">
        <v>2674</v>
      </c>
    </row>
    <row r="2628" spans="1:11" hidden="1" x14ac:dyDescent="0.25">
      <c r="A2628" s="112"/>
      <c r="F2628"/>
      <c r="G2628" s="3"/>
      <c r="H2628" t="s">
        <v>2677</v>
      </c>
      <c r="I2628"/>
      <c r="J2628" s="4"/>
      <c r="K2628">
        <f>SUM(K2624:K2627)</f>
        <v>151.75</v>
      </c>
    </row>
    <row r="2629" spans="1:11" hidden="1" x14ac:dyDescent="0.25">
      <c r="A2629" s="112"/>
      <c r="F2629"/>
      <c r="G2629" s="3"/>
      <c r="H2629" t="s">
        <v>2678</v>
      </c>
      <c r="I2629"/>
      <c r="J2629" s="4"/>
      <c r="K2629">
        <f>K2628/3</f>
        <v>50.58</v>
      </c>
    </row>
    <row r="2630" spans="1:11" hidden="1" x14ac:dyDescent="0.25">
      <c r="A2630" s="112"/>
      <c r="F2630"/>
      <c r="G2630" s="3"/>
      <c r="H2630"/>
      <c r="I2630"/>
      <c r="J2630" s="4"/>
      <c r="K2630" s="175" t="s">
        <v>1373</v>
      </c>
    </row>
    <row r="2631" spans="1:11" ht="40.5" hidden="1" customHeight="1" x14ac:dyDescent="0.25">
      <c r="A2631" s="112"/>
      <c r="F2631">
        <v>84</v>
      </c>
      <c r="G2631" s="3"/>
      <c r="H2631" s="174" t="s">
        <v>2679</v>
      </c>
      <c r="I2631"/>
      <c r="J2631" s="4"/>
      <c r="K2631"/>
    </row>
    <row r="2632" spans="1:11" hidden="1" x14ac:dyDescent="0.25">
      <c r="A2632" s="112"/>
      <c r="F2632"/>
      <c r="G2632" s="3"/>
      <c r="H2632" s="175" t="s">
        <v>1373</v>
      </c>
      <c r="I2632"/>
      <c r="J2632" s="4"/>
      <c r="K2632"/>
    </row>
    <row r="2633" spans="1:11" ht="31.5" hidden="1" x14ac:dyDescent="0.25">
      <c r="A2633" s="112"/>
      <c r="F2633" s="174">
        <v>180</v>
      </c>
      <c r="G2633" s="174" t="s">
        <v>718</v>
      </c>
      <c r="H2633" s="174" t="s">
        <v>2680</v>
      </c>
      <c r="I2633" s="174">
        <v>15.6</v>
      </c>
      <c r="J2633" s="174" t="s">
        <v>718</v>
      </c>
      <c r="K2633" s="174">
        <f t="shared" ref="K2633:K2640" si="87">I2633*F2633</f>
        <v>2808</v>
      </c>
    </row>
    <row r="2634" spans="1:11" hidden="1" x14ac:dyDescent="0.25">
      <c r="A2634" s="112"/>
      <c r="F2634" s="174">
        <v>4</v>
      </c>
      <c r="G2634" s="174" t="s">
        <v>1427</v>
      </c>
      <c r="H2634" s="174" t="s">
        <v>2907</v>
      </c>
      <c r="I2634" s="174">
        <v>37</v>
      </c>
      <c r="J2634" s="174" t="s">
        <v>1427</v>
      </c>
      <c r="K2634" s="174">
        <f t="shared" si="87"/>
        <v>148</v>
      </c>
    </row>
    <row r="2635" spans="1:11" hidden="1" x14ac:dyDescent="0.25">
      <c r="A2635" s="112"/>
      <c r="F2635" s="174">
        <v>180</v>
      </c>
      <c r="G2635" s="174" t="s">
        <v>1228</v>
      </c>
      <c r="H2635" s="174" t="s">
        <v>2908</v>
      </c>
      <c r="I2635" s="174">
        <v>0.25</v>
      </c>
      <c r="J2635" s="174" t="s">
        <v>1200</v>
      </c>
      <c r="K2635" s="174">
        <f t="shared" si="87"/>
        <v>45</v>
      </c>
    </row>
    <row r="2636" spans="1:11" hidden="1" x14ac:dyDescent="0.25">
      <c r="A2636" s="112"/>
      <c r="F2636" s="174">
        <v>1</v>
      </c>
      <c r="G2636" s="174" t="s">
        <v>1427</v>
      </c>
      <c r="H2636" s="174" t="s">
        <v>2909</v>
      </c>
      <c r="I2636" s="174">
        <v>37</v>
      </c>
      <c r="J2636" s="174" t="s">
        <v>1427</v>
      </c>
      <c r="K2636" s="174">
        <f t="shared" si="87"/>
        <v>37</v>
      </c>
    </row>
    <row r="2637" spans="1:11" hidden="1" x14ac:dyDescent="0.25">
      <c r="A2637" s="112"/>
      <c r="F2637" s="174">
        <v>1</v>
      </c>
      <c r="G2637" s="174" t="s">
        <v>1228</v>
      </c>
      <c r="H2637" s="174" t="s">
        <v>2910</v>
      </c>
      <c r="I2637" s="174">
        <v>148</v>
      </c>
      <c r="J2637" s="174" t="s">
        <v>1200</v>
      </c>
      <c r="K2637" s="174">
        <f t="shared" si="87"/>
        <v>148</v>
      </c>
    </row>
    <row r="2638" spans="1:11" hidden="1" x14ac:dyDescent="0.25">
      <c r="A2638" s="112"/>
      <c r="F2638" s="174">
        <v>2</v>
      </c>
      <c r="G2638" s="174" t="s">
        <v>1228</v>
      </c>
      <c r="H2638" s="174" t="s">
        <v>2911</v>
      </c>
      <c r="I2638" s="174">
        <v>131</v>
      </c>
      <c r="J2638" s="174" t="s">
        <v>1200</v>
      </c>
      <c r="K2638" s="174">
        <f t="shared" si="87"/>
        <v>262</v>
      </c>
    </row>
    <row r="2639" spans="1:11" hidden="1" x14ac:dyDescent="0.25">
      <c r="A2639" s="112"/>
      <c r="F2639" s="174">
        <v>2</v>
      </c>
      <c r="G2639" s="174" t="s">
        <v>1228</v>
      </c>
      <c r="H2639" s="174" t="s">
        <v>2912</v>
      </c>
      <c r="I2639" s="174">
        <v>117</v>
      </c>
      <c r="J2639" s="174" t="s">
        <v>1200</v>
      </c>
      <c r="K2639" s="174">
        <f t="shared" si="87"/>
        <v>234</v>
      </c>
    </row>
    <row r="2640" spans="1:11" hidden="1" x14ac:dyDescent="0.25">
      <c r="A2640" s="112"/>
      <c r="F2640" s="174">
        <v>3</v>
      </c>
      <c r="G2640" s="174" t="s">
        <v>1228</v>
      </c>
      <c r="H2640" s="174" t="s">
        <v>1990</v>
      </c>
      <c r="I2640" s="174">
        <v>91</v>
      </c>
      <c r="J2640" s="174" t="s">
        <v>1200</v>
      </c>
      <c r="K2640" s="174">
        <f t="shared" si="87"/>
        <v>273</v>
      </c>
    </row>
    <row r="2641" spans="1:11" hidden="1" x14ac:dyDescent="0.25">
      <c r="A2641" s="112"/>
      <c r="F2641" s="174"/>
      <c r="G2641" s="174"/>
      <c r="H2641" s="174" t="s">
        <v>2913</v>
      </c>
      <c r="I2641" s="174"/>
      <c r="J2641" s="174"/>
      <c r="K2641" s="174">
        <v>5</v>
      </c>
    </row>
    <row r="2642" spans="1:11" hidden="1" x14ac:dyDescent="0.25">
      <c r="A2642" s="112"/>
      <c r="F2642" s="174"/>
      <c r="G2642" s="174"/>
      <c r="H2642" s="174"/>
      <c r="I2642" s="174"/>
      <c r="J2642" s="174"/>
      <c r="K2642" s="179" t="s">
        <v>1373</v>
      </c>
    </row>
    <row r="2643" spans="1:11" hidden="1" x14ac:dyDescent="0.25">
      <c r="A2643" s="112"/>
      <c r="F2643" s="174"/>
      <c r="G2643" s="174"/>
      <c r="H2643" s="174" t="s">
        <v>2914</v>
      </c>
      <c r="I2643" s="174"/>
      <c r="J2643" s="174"/>
      <c r="K2643" s="174">
        <f>SUM(K2633:K2642)</f>
        <v>3960</v>
      </c>
    </row>
    <row r="2644" spans="1:11" hidden="1" x14ac:dyDescent="0.25">
      <c r="A2644" s="112"/>
      <c r="F2644" s="174"/>
      <c r="G2644" s="174"/>
      <c r="H2644" s="174"/>
      <c r="I2644" s="174"/>
      <c r="J2644" s="174"/>
      <c r="K2644" s="179" t="s">
        <v>1373</v>
      </c>
    </row>
    <row r="2645" spans="1:11" hidden="1" x14ac:dyDescent="0.25">
      <c r="A2645" s="112"/>
      <c r="F2645" s="174"/>
      <c r="G2645" s="174"/>
      <c r="H2645" s="174" t="s">
        <v>2915</v>
      </c>
      <c r="I2645" s="174"/>
      <c r="J2645" s="174"/>
      <c r="K2645" s="174">
        <f>K2643/90</f>
        <v>44</v>
      </c>
    </row>
    <row r="2646" spans="1:11" hidden="1" x14ac:dyDescent="0.25">
      <c r="A2646" s="112"/>
      <c r="F2646" s="174"/>
      <c r="G2646" s="174"/>
      <c r="H2646" s="174"/>
      <c r="I2646" s="174"/>
      <c r="J2646" s="174"/>
      <c r="K2646" s="179" t="s">
        <v>1747</v>
      </c>
    </row>
    <row r="2647" spans="1:11" hidden="1" x14ac:dyDescent="0.25">
      <c r="A2647" s="112"/>
      <c r="F2647" s="19"/>
      <c r="G2647" s="3"/>
      <c r="H2647" s="1" t="s">
        <v>1701</v>
      </c>
      <c r="I2647"/>
      <c r="J2647" s="4"/>
      <c r="K2647"/>
    </row>
    <row r="2648" spans="1:11" hidden="1" x14ac:dyDescent="0.25">
      <c r="A2648" s="112"/>
      <c r="F2648"/>
      <c r="G2648" s="3"/>
      <c r="H2648" s="5" t="s">
        <v>1373</v>
      </c>
      <c r="I2648" s="5" t="s">
        <v>1373</v>
      </c>
      <c r="J2648" s="2" t="s">
        <v>1373</v>
      </c>
      <c r="K2648"/>
    </row>
    <row r="2649" spans="1:11" hidden="1" x14ac:dyDescent="0.25">
      <c r="A2649" s="112"/>
      <c r="F2649"/>
      <c r="G2649" s="3"/>
      <c r="H2649"/>
      <c r="I2649"/>
      <c r="J2649" s="4"/>
      <c r="K2649"/>
    </row>
    <row r="2650" spans="1:11" hidden="1" x14ac:dyDescent="0.25">
      <c r="A2650" s="112"/>
      <c r="F2650" s="21">
        <v>22.5</v>
      </c>
      <c r="G2650" s="3"/>
      <c r="H2650" s="1" t="s">
        <v>1702</v>
      </c>
      <c r="I2650"/>
      <c r="J2650" s="4"/>
      <c r="K2650"/>
    </row>
    <row r="2651" spans="1:11" hidden="1" x14ac:dyDescent="0.25">
      <c r="A2651" s="112"/>
      <c r="F2651"/>
      <c r="G2651" s="3"/>
      <c r="H2651" s="1"/>
      <c r="I2651"/>
      <c r="J2651" s="4"/>
      <c r="K2651"/>
    </row>
    <row r="2652" spans="1:11" hidden="1" x14ac:dyDescent="0.25">
      <c r="A2652" s="112"/>
      <c r="F2652"/>
      <c r="G2652" s="3"/>
      <c r="H2652" s="1" t="s">
        <v>1703</v>
      </c>
      <c r="I2652"/>
      <c r="J2652" s="4"/>
      <c r="K2652"/>
    </row>
    <row r="2653" spans="1:11" hidden="1" x14ac:dyDescent="0.25">
      <c r="A2653" s="112"/>
      <c r="F2653"/>
      <c r="G2653" s="3"/>
      <c r="H2653" s="1" t="s">
        <v>391</v>
      </c>
      <c r="I2653"/>
      <c r="J2653" s="4"/>
      <c r="K2653"/>
    </row>
    <row r="2654" spans="1:11" hidden="1" x14ac:dyDescent="0.25">
      <c r="A2654" s="112"/>
      <c r="F2654"/>
      <c r="G2654" s="3"/>
      <c r="H2654" s="1" t="s">
        <v>392</v>
      </c>
      <c r="I2654"/>
      <c r="J2654" s="4"/>
      <c r="K2654"/>
    </row>
    <row r="2655" spans="1:11" hidden="1" x14ac:dyDescent="0.25">
      <c r="A2655" s="112"/>
      <c r="F2655"/>
      <c r="G2655" s="3"/>
      <c r="H2655" s="1" t="s">
        <v>393</v>
      </c>
      <c r="I2655"/>
      <c r="J2655" s="4"/>
      <c r="K2655"/>
    </row>
    <row r="2656" spans="1:11" hidden="1" x14ac:dyDescent="0.25">
      <c r="A2656" s="112"/>
      <c r="F2656"/>
      <c r="G2656" s="3"/>
      <c r="H2656" s="1" t="s">
        <v>772</v>
      </c>
      <c r="I2656"/>
      <c r="J2656" s="2" t="s">
        <v>852</v>
      </c>
      <c r="K2656" s="11">
        <v>3.7699999999999997E-2</v>
      </c>
    </row>
    <row r="2657" spans="1:11" hidden="1" x14ac:dyDescent="0.25">
      <c r="A2657" s="112"/>
      <c r="F2657"/>
      <c r="G2657" s="3"/>
      <c r="H2657" s="1" t="s">
        <v>608</v>
      </c>
      <c r="I2657"/>
      <c r="J2657" s="115" t="s">
        <v>852</v>
      </c>
      <c r="K2657" s="14" t="s">
        <v>852</v>
      </c>
    </row>
    <row r="2658" spans="1:11" hidden="1" x14ac:dyDescent="0.25">
      <c r="A2658" s="112"/>
      <c r="F2658"/>
      <c r="G2658" s="3"/>
      <c r="H2658" s="1" t="s">
        <v>1577</v>
      </c>
      <c r="I2658"/>
      <c r="J2658" s="4"/>
      <c r="K2658" s="14" t="s">
        <v>852</v>
      </c>
    </row>
    <row r="2659" spans="1:11" hidden="1" x14ac:dyDescent="0.25">
      <c r="A2659" s="112"/>
      <c r="F2659"/>
      <c r="G2659" s="3"/>
      <c r="H2659" s="1"/>
      <c r="I2659"/>
      <c r="J2659" s="4"/>
      <c r="K2659" s="14"/>
    </row>
    <row r="2660" spans="1:11" hidden="1" x14ac:dyDescent="0.25">
      <c r="A2660" s="112"/>
      <c r="F2660"/>
      <c r="G2660" s="3"/>
      <c r="H2660" s="1"/>
      <c r="I2660"/>
      <c r="J2660" s="4"/>
      <c r="K2660" s="14"/>
    </row>
    <row r="2661" spans="1:11" hidden="1" x14ac:dyDescent="0.25">
      <c r="A2661" s="112"/>
      <c r="F2661"/>
      <c r="G2661" s="3"/>
      <c r="H2661"/>
      <c r="I2661"/>
      <c r="J2661" s="4"/>
      <c r="K2661"/>
    </row>
    <row r="2662" spans="1:11" hidden="1" x14ac:dyDescent="0.25">
      <c r="A2662" s="112"/>
      <c r="F2662" s="15">
        <v>1.18E-2</v>
      </c>
      <c r="G2662" s="7" t="s">
        <v>761</v>
      </c>
      <c r="H2662" s="1" t="s">
        <v>605</v>
      </c>
      <c r="I2662" s="8">
        <f t="shared" ref="I2662:I2671" si="88">I2260</f>
        <v>65420</v>
      </c>
      <c r="J2662" s="2" t="s">
        <v>761</v>
      </c>
      <c r="K2662" s="8">
        <f t="shared" ref="K2662:K2671" si="89">(F2662*I2662)</f>
        <v>771.96</v>
      </c>
    </row>
    <row r="2663" spans="1:11" hidden="1" x14ac:dyDescent="0.25">
      <c r="A2663" s="112"/>
      <c r="F2663" s="15">
        <v>3.7699999999999997E-2</v>
      </c>
      <c r="G2663" s="7" t="s">
        <v>761</v>
      </c>
      <c r="H2663" s="1" t="s">
        <v>606</v>
      </c>
      <c r="I2663" s="8">
        <f t="shared" si="88"/>
        <v>57165</v>
      </c>
      <c r="J2663" s="2" t="s">
        <v>761</v>
      </c>
      <c r="K2663" s="8">
        <f t="shared" si="89"/>
        <v>2155.12</v>
      </c>
    </row>
    <row r="2664" spans="1:11" hidden="1" x14ac:dyDescent="0.25">
      <c r="A2664" s="112"/>
      <c r="F2664" s="15">
        <v>1.8550000000000001E-2</v>
      </c>
      <c r="G2664" s="7" t="s">
        <v>761</v>
      </c>
      <c r="H2664" s="1" t="s">
        <v>777</v>
      </c>
      <c r="I2664" s="8">
        <f t="shared" si="88"/>
        <v>3035</v>
      </c>
      <c r="J2664" s="2" t="s">
        <v>761</v>
      </c>
      <c r="K2664" s="8">
        <f t="shared" si="89"/>
        <v>56.3</v>
      </c>
    </row>
    <row r="2665" spans="1:11" hidden="1" x14ac:dyDescent="0.25">
      <c r="A2665" s="112"/>
      <c r="F2665" s="15">
        <v>1.36</v>
      </c>
      <c r="G2665" s="7" t="s">
        <v>528</v>
      </c>
      <c r="H2665" s="1" t="s">
        <v>778</v>
      </c>
      <c r="I2665" s="8">
        <f t="shared" si="88"/>
        <v>385.89</v>
      </c>
      <c r="J2665" s="2" t="s">
        <v>528</v>
      </c>
      <c r="K2665" s="8">
        <f t="shared" si="89"/>
        <v>524.80999999999995</v>
      </c>
    </row>
    <row r="2666" spans="1:11" hidden="1" x14ac:dyDescent="0.25">
      <c r="A2666" s="112"/>
      <c r="F2666" s="15">
        <v>2.0499999999999998</v>
      </c>
      <c r="G2666" s="7" t="s">
        <v>528</v>
      </c>
      <c r="H2666" s="1" t="s">
        <v>1298</v>
      </c>
      <c r="I2666" s="8">
        <f t="shared" si="88"/>
        <v>287</v>
      </c>
      <c r="J2666" s="2" t="s">
        <v>528</v>
      </c>
      <c r="K2666" s="8">
        <f t="shared" si="89"/>
        <v>588.35</v>
      </c>
    </row>
    <row r="2667" spans="1:11" hidden="1" x14ac:dyDescent="0.25">
      <c r="A2667" s="112"/>
      <c r="F2667" s="8">
        <v>2</v>
      </c>
      <c r="G2667" s="7" t="s">
        <v>760</v>
      </c>
      <c r="H2667" s="1" t="s">
        <v>1191</v>
      </c>
      <c r="I2667" s="8">
        <f t="shared" si="88"/>
        <v>25</v>
      </c>
      <c r="J2667" s="2" t="s">
        <v>760</v>
      </c>
      <c r="K2667" s="8">
        <f t="shared" si="89"/>
        <v>50</v>
      </c>
    </row>
    <row r="2668" spans="1:11" hidden="1" x14ac:dyDescent="0.25">
      <c r="A2668" s="112"/>
      <c r="F2668" s="8">
        <v>6</v>
      </c>
      <c r="G2668" s="7" t="s">
        <v>760</v>
      </c>
      <c r="H2668" s="1" t="s">
        <v>1152</v>
      </c>
      <c r="I2668" s="8">
        <f t="shared" si="88"/>
        <v>25</v>
      </c>
      <c r="J2668" s="2" t="s">
        <v>760</v>
      </c>
      <c r="K2668" s="8">
        <f t="shared" si="89"/>
        <v>150</v>
      </c>
    </row>
    <row r="2669" spans="1:11" hidden="1" x14ac:dyDescent="0.25">
      <c r="A2669" s="112"/>
      <c r="F2669" s="8">
        <v>2</v>
      </c>
      <c r="G2669" s="7" t="s">
        <v>760</v>
      </c>
      <c r="H2669" s="1" t="s">
        <v>1192</v>
      </c>
      <c r="I2669" s="8">
        <f t="shared" si="88"/>
        <v>35</v>
      </c>
      <c r="J2669" s="2" t="s">
        <v>760</v>
      </c>
      <c r="K2669" s="8">
        <f t="shared" si="89"/>
        <v>70</v>
      </c>
    </row>
    <row r="2670" spans="1:11" hidden="1" x14ac:dyDescent="0.25">
      <c r="A2670" s="112"/>
      <c r="F2670" s="8">
        <v>1</v>
      </c>
      <c r="G2670" s="7" t="s">
        <v>760</v>
      </c>
      <c r="H2670" s="1" t="s">
        <v>1217</v>
      </c>
      <c r="I2670" s="8">
        <f t="shared" si="88"/>
        <v>60</v>
      </c>
      <c r="J2670" s="2" t="s">
        <v>760</v>
      </c>
      <c r="K2670" s="8">
        <f t="shared" si="89"/>
        <v>60</v>
      </c>
    </row>
    <row r="2671" spans="1:11" hidden="1" x14ac:dyDescent="0.25">
      <c r="A2671" s="112"/>
      <c r="F2671" s="8">
        <v>2.52</v>
      </c>
      <c r="G2671" s="7" t="s">
        <v>528</v>
      </c>
      <c r="H2671" s="1" t="s">
        <v>1487</v>
      </c>
      <c r="I2671" s="8">
        <f t="shared" si="88"/>
        <v>51.25</v>
      </c>
      <c r="J2671" s="2" t="s">
        <v>528</v>
      </c>
      <c r="K2671" s="8">
        <f t="shared" si="89"/>
        <v>129.15</v>
      </c>
    </row>
    <row r="2672" spans="1:11" hidden="1" x14ac:dyDescent="0.25">
      <c r="A2672" s="112"/>
      <c r="F2672"/>
      <c r="G2672" s="3"/>
      <c r="H2672" s="1" t="s">
        <v>1215</v>
      </c>
      <c r="I2672" s="2" t="s">
        <v>388</v>
      </c>
      <c r="J2672" s="4"/>
      <c r="K2672" s="8">
        <v>0.28000000000000003</v>
      </c>
    </row>
    <row r="2673" spans="1:11" hidden="1" x14ac:dyDescent="0.25">
      <c r="A2673" s="112"/>
      <c r="F2673"/>
      <c r="G2673" s="3"/>
      <c r="H2673"/>
      <c r="I2673"/>
      <c r="J2673" s="4"/>
      <c r="K2673" s="5" t="s">
        <v>1373</v>
      </c>
    </row>
    <row r="2674" spans="1:11" hidden="1" x14ac:dyDescent="0.25">
      <c r="A2674" s="112"/>
      <c r="F2674"/>
      <c r="G2674" s="3"/>
      <c r="H2674" s="2" t="s">
        <v>1216</v>
      </c>
      <c r="I2674"/>
      <c r="J2674" s="4"/>
      <c r="K2674" s="8">
        <f>SUM(K2662:K2672)</f>
        <v>4555.97</v>
      </c>
    </row>
    <row r="2675" spans="1:11" hidden="1" x14ac:dyDescent="0.25">
      <c r="A2675" s="112"/>
      <c r="F2675"/>
      <c r="G2675" s="7" t="s">
        <v>852</v>
      </c>
      <c r="H2675"/>
      <c r="I2675"/>
      <c r="J2675" s="4"/>
      <c r="K2675" s="5" t="s">
        <v>1373</v>
      </c>
    </row>
    <row r="2676" spans="1:11" hidden="1" x14ac:dyDescent="0.25">
      <c r="A2676" s="112"/>
      <c r="F2676"/>
      <c r="G2676" s="3"/>
      <c r="H2676" s="2" t="s">
        <v>476</v>
      </c>
      <c r="I2676"/>
      <c r="J2676" s="4"/>
      <c r="K2676" s="8">
        <f>K2674/F2671</f>
        <v>1807.92</v>
      </c>
    </row>
    <row r="2677" spans="1:11" hidden="1" x14ac:dyDescent="0.25">
      <c r="A2677" s="112"/>
      <c r="F2677"/>
      <c r="G2677" s="3"/>
      <c r="H2677"/>
      <c r="I2677"/>
      <c r="J2677" s="4"/>
      <c r="K2677" s="5" t="s">
        <v>1747</v>
      </c>
    </row>
    <row r="2678" spans="1:11" hidden="1" x14ac:dyDescent="0.25">
      <c r="A2678" s="112"/>
      <c r="F2678" s="174">
        <v>44.4</v>
      </c>
      <c r="G2678" s="174"/>
      <c r="H2678" s="174" t="s">
        <v>2916</v>
      </c>
      <c r="I2678" s="174"/>
      <c r="J2678" s="174"/>
      <c r="K2678" s="174"/>
    </row>
    <row r="2679" spans="1:11" hidden="1" x14ac:dyDescent="0.25">
      <c r="A2679" s="112"/>
      <c r="F2679" s="174"/>
      <c r="G2679" s="174"/>
      <c r="H2679" s="175" t="s">
        <v>1373</v>
      </c>
      <c r="I2679" s="174"/>
      <c r="J2679" s="174"/>
      <c r="K2679" s="174"/>
    </row>
    <row r="2680" spans="1:11" hidden="1" x14ac:dyDescent="0.25">
      <c r="A2680" s="112"/>
      <c r="F2680" s="174">
        <v>4.9000000000000004</v>
      </c>
      <c r="G2680" s="174" t="s">
        <v>718</v>
      </c>
      <c r="H2680" s="174" t="s">
        <v>2917</v>
      </c>
      <c r="I2680" s="174">
        <v>49.01</v>
      </c>
      <c r="J2680" s="174" t="s">
        <v>718</v>
      </c>
      <c r="K2680" s="174">
        <f>F2680*I2680</f>
        <v>240.15</v>
      </c>
    </row>
    <row r="2681" spans="1:11" hidden="1" x14ac:dyDescent="0.25">
      <c r="A2681" s="112"/>
      <c r="F2681" s="174">
        <v>0.12</v>
      </c>
      <c r="G2681" s="174" t="s">
        <v>761</v>
      </c>
      <c r="H2681" s="174" t="s">
        <v>2918</v>
      </c>
      <c r="I2681" s="174" t="e">
        <f>AC15</f>
        <v>#REF!</v>
      </c>
      <c r="J2681" s="174" t="s">
        <v>761</v>
      </c>
      <c r="K2681" s="174" t="e">
        <f>F2681*I2681</f>
        <v>#REF!</v>
      </c>
    </row>
    <row r="2682" spans="1:11" hidden="1" x14ac:dyDescent="0.25">
      <c r="A2682" s="112"/>
      <c r="F2682" s="180">
        <v>0.18</v>
      </c>
      <c r="G2682" s="174" t="s">
        <v>761</v>
      </c>
      <c r="H2682" s="174" t="s">
        <v>2919</v>
      </c>
      <c r="I2682" s="174" t="e">
        <f>AC14</f>
        <v>#REF!</v>
      </c>
      <c r="J2682" s="174" t="s">
        <v>761</v>
      </c>
      <c r="K2682" s="174" t="e">
        <f>F2682*I2682</f>
        <v>#REF!</v>
      </c>
    </row>
    <row r="2683" spans="1:11" hidden="1" x14ac:dyDescent="0.25">
      <c r="A2683" s="112"/>
      <c r="F2683" s="174">
        <v>0.05</v>
      </c>
      <c r="G2683" s="174" t="s">
        <v>761</v>
      </c>
      <c r="H2683" s="174" t="s">
        <v>2920</v>
      </c>
      <c r="I2683" s="174" t="e">
        <f>AC16</f>
        <v>#REF!</v>
      </c>
      <c r="J2683" s="174" t="s">
        <v>761</v>
      </c>
      <c r="K2683" s="174" t="e">
        <f>F2683*I2683</f>
        <v>#REF!</v>
      </c>
    </row>
    <row r="2684" spans="1:11" hidden="1" x14ac:dyDescent="0.25">
      <c r="A2684" s="112"/>
      <c r="F2684" s="174"/>
      <c r="G2684" s="174"/>
      <c r="H2684" s="174"/>
      <c r="I2684" s="174"/>
      <c r="J2684" s="174"/>
      <c r="K2684" s="179" t="s">
        <v>1373</v>
      </c>
    </row>
    <row r="2685" spans="1:11" hidden="1" x14ac:dyDescent="0.25">
      <c r="A2685" s="112"/>
      <c r="F2685" s="174"/>
      <c r="G2685" s="174"/>
      <c r="H2685" s="174" t="s">
        <v>2704</v>
      </c>
      <c r="I2685" s="174"/>
      <c r="J2685" s="174"/>
      <c r="K2685" s="174" t="e">
        <f>SUM(K2680:K2684)</f>
        <v>#REF!</v>
      </c>
    </row>
    <row r="2686" spans="1:11" hidden="1" x14ac:dyDescent="0.25">
      <c r="A2686" s="112"/>
      <c r="F2686" s="174"/>
      <c r="G2686" s="174"/>
      <c r="H2686" s="174"/>
      <c r="I2686" s="174"/>
      <c r="J2686" s="174"/>
      <c r="K2686" s="179" t="s">
        <v>1373</v>
      </c>
    </row>
    <row r="2687" spans="1:11" hidden="1" x14ac:dyDescent="0.25">
      <c r="A2687" s="112"/>
      <c r="F2687" s="174"/>
      <c r="G2687" s="174"/>
      <c r="H2687" s="174" t="s">
        <v>2705</v>
      </c>
      <c r="I2687" s="174"/>
      <c r="J2687" s="174"/>
      <c r="K2687" s="174" t="e">
        <f>K2685/F2680</f>
        <v>#REF!</v>
      </c>
    </row>
    <row r="2688" spans="1:11" hidden="1" x14ac:dyDescent="0.25">
      <c r="A2688" s="112"/>
      <c r="F2688" s="174"/>
      <c r="G2688" s="174"/>
      <c r="H2688" s="174"/>
      <c r="I2688" s="174"/>
      <c r="J2688" s="174"/>
      <c r="K2688" s="179" t="s">
        <v>1747</v>
      </c>
    </row>
    <row r="2689" spans="1:11" ht="63" hidden="1" x14ac:dyDescent="0.25">
      <c r="A2689" s="112"/>
      <c r="F2689" s="174">
        <v>44.5</v>
      </c>
      <c r="G2689" s="174"/>
      <c r="H2689" s="174" t="s">
        <v>2930</v>
      </c>
      <c r="I2689" s="174"/>
      <c r="J2689" s="174"/>
      <c r="K2689" s="174"/>
    </row>
    <row r="2690" spans="1:11" hidden="1" x14ac:dyDescent="0.25">
      <c r="A2690" s="112"/>
      <c r="F2690" s="174"/>
      <c r="G2690" s="174"/>
      <c r="H2690" s="175" t="s">
        <v>1373</v>
      </c>
      <c r="I2690" s="174"/>
      <c r="J2690" s="174"/>
      <c r="K2690" s="174"/>
    </row>
    <row r="2691" spans="1:11" hidden="1" x14ac:dyDescent="0.25">
      <c r="A2691" s="112"/>
      <c r="F2691" s="174">
        <v>0.38</v>
      </c>
      <c r="G2691" s="174" t="s">
        <v>1829</v>
      </c>
      <c r="H2691" s="174" t="s">
        <v>309</v>
      </c>
      <c r="I2691" s="174">
        <f>I2613</f>
        <v>52.93</v>
      </c>
      <c r="J2691" s="174" t="s">
        <v>761</v>
      </c>
      <c r="K2691" s="174">
        <f>I2691*F2691</f>
        <v>20.11</v>
      </c>
    </row>
    <row r="2692" spans="1:11" hidden="1" x14ac:dyDescent="0.25">
      <c r="A2692" s="112"/>
      <c r="F2692" s="174">
        <v>0.38</v>
      </c>
      <c r="G2692" s="174" t="s">
        <v>1829</v>
      </c>
      <c r="H2692" s="174" t="s">
        <v>2931</v>
      </c>
      <c r="I2692" s="174" t="e">
        <f>AC15</f>
        <v>#REF!</v>
      </c>
      <c r="J2692" s="174" t="s">
        <v>761</v>
      </c>
      <c r="K2692" s="174" t="e">
        <f>I2692*F2692</f>
        <v>#REF!</v>
      </c>
    </row>
    <row r="2693" spans="1:11" hidden="1" x14ac:dyDescent="0.25">
      <c r="A2693" s="112"/>
      <c r="F2693" s="174">
        <v>0.12</v>
      </c>
      <c r="G2693" s="3" t="s">
        <v>1829</v>
      </c>
      <c r="H2693" s="174" t="s">
        <v>2932</v>
      </c>
      <c r="I2693" t="e">
        <f>K614</f>
        <v>#REF!</v>
      </c>
      <c r="J2693" s="174" t="s">
        <v>761</v>
      </c>
      <c r="K2693" s="174" t="e">
        <f>I2693*F2693</f>
        <v>#REF!</v>
      </c>
    </row>
    <row r="2694" spans="1:11" hidden="1" x14ac:dyDescent="0.25">
      <c r="A2694" s="112"/>
      <c r="F2694" s="174">
        <v>9.6</v>
      </c>
      <c r="G2694" s="174" t="s">
        <v>1427</v>
      </c>
      <c r="H2694" s="174" t="s">
        <v>2933</v>
      </c>
      <c r="I2694">
        <f>AC32</f>
        <v>28000</v>
      </c>
      <c r="J2694" s="174" t="s">
        <v>452</v>
      </c>
      <c r="K2694" s="174">
        <f>I2694*F2694/1000</f>
        <v>268.8</v>
      </c>
    </row>
    <row r="2695" spans="1:11" hidden="1" x14ac:dyDescent="0.25">
      <c r="A2695" s="112"/>
      <c r="F2695"/>
      <c r="G2695" s="3"/>
      <c r="H2695"/>
      <c r="I2695"/>
      <c r="J2695" s="4"/>
      <c r="K2695" s="175" t="s">
        <v>1373</v>
      </c>
    </row>
    <row r="2696" spans="1:11" hidden="1" x14ac:dyDescent="0.25">
      <c r="A2696" s="112"/>
      <c r="F2696"/>
      <c r="G2696" s="3"/>
      <c r="H2696" s="174" t="s">
        <v>2934</v>
      </c>
      <c r="I2696"/>
      <c r="J2696" s="4"/>
      <c r="K2696" t="e">
        <f>SUM(K2691:K2695)</f>
        <v>#REF!</v>
      </c>
    </row>
    <row r="2697" spans="1:11" hidden="1" x14ac:dyDescent="0.25">
      <c r="A2697" s="112"/>
      <c r="F2697"/>
      <c r="G2697" s="3"/>
      <c r="H2697"/>
      <c r="I2697"/>
      <c r="J2697" s="4"/>
      <c r="K2697" s="175" t="s">
        <v>1747</v>
      </c>
    </row>
    <row r="2698" spans="1:11" ht="63" hidden="1" x14ac:dyDescent="0.25">
      <c r="A2698" s="112"/>
      <c r="F2698" s="181">
        <v>71.3</v>
      </c>
      <c r="G2698" s="182"/>
      <c r="H2698" s="183" t="s">
        <v>2935</v>
      </c>
      <c r="I2698" s="76"/>
      <c r="J2698" s="184"/>
      <c r="K2698" s="76"/>
    </row>
    <row r="2699" spans="1:11" hidden="1" x14ac:dyDescent="0.25">
      <c r="A2699" s="112"/>
      <c r="F2699" s="76"/>
      <c r="G2699" s="182"/>
      <c r="H2699" s="185" t="s">
        <v>2038</v>
      </c>
      <c r="I2699" s="76"/>
      <c r="J2699" s="184"/>
      <c r="K2699" s="76"/>
    </row>
    <row r="2700" spans="1:11" hidden="1" x14ac:dyDescent="0.25">
      <c r="A2700" s="112"/>
      <c r="F2700" s="76">
        <v>1</v>
      </c>
      <c r="G2700" s="182" t="s">
        <v>1196</v>
      </c>
      <c r="H2700" s="76" t="s">
        <v>2681</v>
      </c>
      <c r="I2700" s="76"/>
      <c r="J2700" s="184">
        <v>1880</v>
      </c>
      <c r="K2700" s="76">
        <f>J2700*F2700</f>
        <v>1880</v>
      </c>
    </row>
    <row r="2701" spans="1:11" hidden="1" x14ac:dyDescent="0.25">
      <c r="A2701" s="112"/>
      <c r="F2701" s="76">
        <v>1</v>
      </c>
      <c r="G2701" s="182" t="s">
        <v>1196</v>
      </c>
      <c r="H2701" s="76" t="s">
        <v>2682</v>
      </c>
      <c r="I2701" s="76"/>
      <c r="J2701" s="184">
        <v>480</v>
      </c>
      <c r="K2701" s="76">
        <f>J2701*F2701</f>
        <v>480</v>
      </c>
    </row>
    <row r="2702" spans="1:11" hidden="1" x14ac:dyDescent="0.25">
      <c r="A2702" s="112"/>
      <c r="F2702" s="76"/>
      <c r="G2702" s="182"/>
      <c r="H2702" s="76" t="s">
        <v>2683</v>
      </c>
      <c r="I2702" s="76"/>
      <c r="J2702" s="184"/>
      <c r="K2702" s="76">
        <v>35.67</v>
      </c>
    </row>
    <row r="2703" spans="1:11" hidden="1" x14ac:dyDescent="0.25">
      <c r="A2703" s="112"/>
      <c r="F2703" s="76"/>
      <c r="G2703" s="182"/>
      <c r="H2703" s="76" t="s">
        <v>1574</v>
      </c>
      <c r="I2703" s="76"/>
      <c r="J2703" s="184"/>
      <c r="K2703" s="76">
        <f>K2711</f>
        <v>104.33</v>
      </c>
    </row>
    <row r="2704" spans="1:11" hidden="1" x14ac:dyDescent="0.25">
      <c r="A2704" s="112"/>
      <c r="F2704" s="76"/>
      <c r="G2704" s="182"/>
      <c r="H2704" s="76"/>
      <c r="I2704" s="76"/>
      <c r="J2704" s="184"/>
      <c r="K2704" s="186" t="s">
        <v>2674</v>
      </c>
    </row>
    <row r="2705" spans="1:11" hidden="1" x14ac:dyDescent="0.25">
      <c r="A2705" s="112"/>
      <c r="F2705" s="76"/>
      <c r="G2705" s="182"/>
      <c r="H2705" s="76"/>
      <c r="I2705" s="76"/>
      <c r="J2705" s="184"/>
      <c r="K2705" s="76">
        <f>SUM(K2700:K2704)</f>
        <v>2500</v>
      </c>
    </row>
    <row r="2706" spans="1:11" hidden="1" x14ac:dyDescent="0.25">
      <c r="A2706" s="112"/>
      <c r="F2706" s="76"/>
      <c r="G2706" s="182"/>
      <c r="H2706" s="76" t="s">
        <v>805</v>
      </c>
      <c r="I2706" s="76"/>
      <c r="J2706" s="184"/>
      <c r="K2706" s="186" t="s">
        <v>33</v>
      </c>
    </row>
    <row r="2707" spans="1:11" hidden="1" x14ac:dyDescent="0.25">
      <c r="A2707" s="112"/>
      <c r="F2707" s="76">
        <v>1</v>
      </c>
      <c r="G2707" s="182" t="s">
        <v>1196</v>
      </c>
      <c r="H2707" s="76" t="s">
        <v>2684</v>
      </c>
      <c r="I2707" s="76">
        <v>131</v>
      </c>
      <c r="J2707" s="184" t="s">
        <v>1200</v>
      </c>
      <c r="K2707" s="76">
        <f>I2707*F2707</f>
        <v>131</v>
      </c>
    </row>
    <row r="2708" spans="1:11" hidden="1" x14ac:dyDescent="0.25">
      <c r="A2708" s="112"/>
      <c r="F2708" s="76">
        <v>2</v>
      </c>
      <c r="G2708" s="182" t="s">
        <v>1228</v>
      </c>
      <c r="H2708" s="76" t="s">
        <v>2685</v>
      </c>
      <c r="I2708" s="76">
        <v>91</v>
      </c>
      <c r="J2708" s="184" t="s">
        <v>1200</v>
      </c>
      <c r="K2708" s="76">
        <f>I2708*F2708</f>
        <v>182</v>
      </c>
    </row>
    <row r="2709" spans="1:11" hidden="1" x14ac:dyDescent="0.25">
      <c r="A2709" s="112"/>
      <c r="F2709" s="76"/>
      <c r="G2709" s="182"/>
      <c r="H2709" s="76"/>
      <c r="I2709" s="76"/>
      <c r="J2709" s="184"/>
      <c r="K2709" s="186" t="s">
        <v>2686</v>
      </c>
    </row>
    <row r="2710" spans="1:11" hidden="1" x14ac:dyDescent="0.25">
      <c r="A2710" s="112"/>
      <c r="F2710" s="76"/>
      <c r="G2710" s="182"/>
      <c r="H2710" s="182" t="s">
        <v>2687</v>
      </c>
      <c r="I2710" s="76"/>
      <c r="J2710" s="184"/>
      <c r="K2710" s="76">
        <f>SUM(K2707:K2709)</f>
        <v>313</v>
      </c>
    </row>
    <row r="2711" spans="1:11" hidden="1" x14ac:dyDescent="0.25">
      <c r="A2711" s="112"/>
      <c r="F2711" s="76"/>
      <c r="G2711" s="182"/>
      <c r="H2711" s="182" t="s">
        <v>2688</v>
      </c>
      <c r="I2711" s="76"/>
      <c r="J2711" s="184"/>
      <c r="K2711" s="76">
        <f>K2710/3</f>
        <v>104.33</v>
      </c>
    </row>
    <row r="2712" spans="1:11" hidden="1" x14ac:dyDescent="0.25">
      <c r="A2712" s="112"/>
      <c r="F2712"/>
      <c r="G2712" s="3"/>
      <c r="H2712"/>
      <c r="I2712"/>
      <c r="J2712" s="4"/>
      <c r="K2712"/>
    </row>
    <row r="2713" spans="1:11" ht="15.75" hidden="1" customHeight="1" x14ac:dyDescent="0.25">
      <c r="A2713" s="112"/>
      <c r="F2713" s="187">
        <v>79.400000000000006</v>
      </c>
      <c r="G2713" s="39"/>
      <c r="H2713" s="1585" t="s">
        <v>2349</v>
      </c>
      <c r="I2713" s="1585"/>
      <c r="J2713" s="189"/>
      <c r="K2713" s="40"/>
    </row>
    <row r="2714" spans="1:11" hidden="1" x14ac:dyDescent="0.25">
      <c r="A2714" s="112"/>
      <c r="F2714" s="190"/>
      <c r="G2714" s="39"/>
      <c r="H2714" s="188"/>
      <c r="I2714" s="188"/>
      <c r="J2714" s="189"/>
      <c r="K2714" s="40"/>
    </row>
    <row r="2715" spans="1:11" hidden="1" x14ac:dyDescent="0.25">
      <c r="A2715" s="112"/>
      <c r="F2715" s="40">
        <v>3</v>
      </c>
      <c r="G2715" s="39" t="s">
        <v>1228</v>
      </c>
      <c r="H2715" s="40" t="s">
        <v>2350</v>
      </c>
      <c r="I2715" s="55">
        <v>190</v>
      </c>
      <c r="J2715" s="189" t="s">
        <v>1200</v>
      </c>
      <c r="K2715" s="40">
        <f>I2715*F2715</f>
        <v>570</v>
      </c>
    </row>
    <row r="2716" spans="1:11" hidden="1" x14ac:dyDescent="0.25">
      <c r="A2716" s="112"/>
      <c r="F2716" s="40">
        <v>1</v>
      </c>
      <c r="G2716" s="39" t="s">
        <v>1196</v>
      </c>
      <c r="H2716" s="40" t="s">
        <v>2351</v>
      </c>
      <c r="I2716" s="40">
        <v>223.63</v>
      </c>
      <c r="J2716" s="189" t="s">
        <v>1200</v>
      </c>
      <c r="K2716" s="40">
        <f>I2716*F2716</f>
        <v>223.63</v>
      </c>
    </row>
    <row r="2717" spans="1:11" hidden="1" x14ac:dyDescent="0.25">
      <c r="A2717" s="112"/>
      <c r="F2717" s="40"/>
      <c r="G2717" s="39"/>
      <c r="H2717" s="40" t="s">
        <v>805</v>
      </c>
      <c r="I2717" s="40"/>
      <c r="J2717" s="189"/>
      <c r="K2717" s="40">
        <f>K2728</f>
        <v>76.5</v>
      </c>
    </row>
    <row r="2718" spans="1:11" hidden="1" x14ac:dyDescent="0.25">
      <c r="A2718" s="112"/>
      <c r="F2718" s="40"/>
      <c r="G2718" s="39"/>
      <c r="H2718" s="40" t="s">
        <v>2352</v>
      </c>
      <c r="I2718" s="40"/>
      <c r="J2718" s="189"/>
      <c r="K2718" s="40">
        <v>4.87</v>
      </c>
    </row>
    <row r="2719" spans="1:11" hidden="1" x14ac:dyDescent="0.25">
      <c r="A2719" s="112"/>
      <c r="F2719" s="40"/>
      <c r="G2719" s="39"/>
      <c r="H2719" s="40"/>
      <c r="I2719" s="40"/>
      <c r="J2719" s="189"/>
      <c r="K2719" s="42" t="s">
        <v>371</v>
      </c>
    </row>
    <row r="2720" spans="1:11" hidden="1" x14ac:dyDescent="0.25">
      <c r="A2720" s="112"/>
      <c r="F2720" s="40"/>
      <c r="G2720" s="39"/>
      <c r="H2720" s="40"/>
      <c r="I2720" s="40"/>
      <c r="J2720" s="189"/>
      <c r="K2720" s="40">
        <f>SUM(K2715:K2719)</f>
        <v>875</v>
      </c>
    </row>
    <row r="2721" spans="1:11" hidden="1" x14ac:dyDescent="0.25">
      <c r="A2721" s="112"/>
      <c r="F2721" s="40"/>
      <c r="G2721" s="39"/>
      <c r="H2721" s="40"/>
      <c r="I2721" s="40"/>
      <c r="J2721" s="189"/>
      <c r="K2721" s="42" t="s">
        <v>126</v>
      </c>
    </row>
    <row r="2722" spans="1:11" hidden="1" x14ac:dyDescent="0.25">
      <c r="A2722" s="112"/>
      <c r="F2722" s="40"/>
      <c r="G2722" s="39"/>
      <c r="H2722" s="40" t="s">
        <v>805</v>
      </c>
      <c r="I2722" s="40"/>
      <c r="J2722" s="189"/>
      <c r="K2722" s="40"/>
    </row>
    <row r="2723" spans="1:11" hidden="1" x14ac:dyDescent="0.25">
      <c r="A2723" s="112"/>
      <c r="F2723" s="40">
        <v>1</v>
      </c>
      <c r="G2723" s="39" t="s">
        <v>1196</v>
      </c>
      <c r="H2723" s="40" t="s">
        <v>2353</v>
      </c>
      <c r="I2723" s="40">
        <v>131</v>
      </c>
      <c r="J2723" s="189" t="s">
        <v>1200</v>
      </c>
      <c r="K2723" s="40">
        <f>I2723*F2723</f>
        <v>131</v>
      </c>
    </row>
    <row r="2724" spans="1:11" hidden="1" x14ac:dyDescent="0.25">
      <c r="A2724" s="112"/>
      <c r="F2724" s="40">
        <v>1</v>
      </c>
      <c r="G2724" s="39" t="s">
        <v>1196</v>
      </c>
      <c r="H2724" s="40" t="s">
        <v>2354</v>
      </c>
      <c r="I2724" s="40">
        <v>117</v>
      </c>
      <c r="J2724" s="189" t="s">
        <v>1200</v>
      </c>
      <c r="K2724" s="40">
        <f>I2724*F2724</f>
        <v>117</v>
      </c>
    </row>
    <row r="2725" spans="1:11" hidden="1" x14ac:dyDescent="0.25">
      <c r="A2725" s="112"/>
      <c r="F2725" s="40">
        <v>4</v>
      </c>
      <c r="G2725" s="39" t="s">
        <v>1228</v>
      </c>
      <c r="H2725" s="40" t="s">
        <v>2685</v>
      </c>
      <c r="I2725" s="40">
        <v>91</v>
      </c>
      <c r="J2725" s="189" t="s">
        <v>1200</v>
      </c>
      <c r="K2725" s="40">
        <f>I2725*F2725</f>
        <v>364</v>
      </c>
    </row>
    <row r="2726" spans="1:11" hidden="1" x14ac:dyDescent="0.25">
      <c r="A2726" s="112"/>
      <c r="F2726" s="40"/>
      <c r="G2726" s="39"/>
      <c r="H2726" s="40"/>
      <c r="I2726" s="40"/>
      <c r="J2726" s="189"/>
      <c r="K2726" s="42" t="s">
        <v>2889</v>
      </c>
    </row>
    <row r="2727" spans="1:11" hidden="1" x14ac:dyDescent="0.25">
      <c r="A2727" s="112"/>
      <c r="F2727" s="40"/>
      <c r="G2727" s="39"/>
      <c r="H2727" s="40" t="s">
        <v>2890</v>
      </c>
      <c r="I2727" s="40"/>
      <c r="J2727" s="189"/>
      <c r="K2727" s="40">
        <f>SUM(K2723:K2726)</f>
        <v>612</v>
      </c>
    </row>
    <row r="2728" spans="1:11" hidden="1" x14ac:dyDescent="0.25">
      <c r="A2728" s="112"/>
      <c r="F2728" s="40"/>
      <c r="G2728" s="39"/>
      <c r="H2728" s="40" t="s">
        <v>2891</v>
      </c>
      <c r="I2728" s="40"/>
      <c r="J2728" s="189"/>
      <c r="K2728" s="40">
        <f>K2727/8</f>
        <v>76.5</v>
      </c>
    </row>
    <row r="2729" spans="1:11" hidden="1" x14ac:dyDescent="0.25">
      <c r="A2729" s="112"/>
      <c r="F2729"/>
      <c r="G2729" s="3"/>
      <c r="H2729"/>
      <c r="I2729"/>
      <c r="J2729" s="4"/>
      <c r="K2729"/>
    </row>
    <row r="2730" spans="1:11" ht="31.5" hidden="1" x14ac:dyDescent="0.25">
      <c r="A2730" s="112"/>
      <c r="F2730" s="191">
        <v>170</v>
      </c>
      <c r="G2730" s="3"/>
      <c r="H2730" s="20" t="s">
        <v>2892</v>
      </c>
      <c r="I2730"/>
      <c r="J2730" s="4"/>
      <c r="K2730"/>
    </row>
    <row r="2731" spans="1:11" hidden="1" x14ac:dyDescent="0.25">
      <c r="A2731" s="112"/>
      <c r="F2731"/>
      <c r="G2731" s="3"/>
      <c r="H2731" s="175" t="s">
        <v>1373</v>
      </c>
      <c r="I2731"/>
      <c r="J2731" s="4"/>
      <c r="K2731"/>
    </row>
    <row r="2732" spans="1:11" hidden="1" x14ac:dyDescent="0.25">
      <c r="A2732" s="112"/>
      <c r="F2732">
        <v>1</v>
      </c>
      <c r="G2732" s="3" t="s">
        <v>1196</v>
      </c>
      <c r="H2732" t="s">
        <v>2102</v>
      </c>
      <c r="I2732">
        <v>2400</v>
      </c>
      <c r="J2732" s="4" t="s">
        <v>1200</v>
      </c>
      <c r="K2732">
        <f>I2732*F2732</f>
        <v>2400</v>
      </c>
    </row>
    <row r="2733" spans="1:11" hidden="1" x14ac:dyDescent="0.25">
      <c r="A2733" s="112"/>
      <c r="F2733">
        <v>1</v>
      </c>
      <c r="G2733" s="3" t="s">
        <v>1196</v>
      </c>
      <c r="H2733" t="s">
        <v>2631</v>
      </c>
      <c r="I2733">
        <v>485</v>
      </c>
      <c r="J2733" s="4" t="s">
        <v>1200</v>
      </c>
      <c r="K2733">
        <f>I2733*F2733</f>
        <v>485</v>
      </c>
    </row>
    <row r="2734" spans="1:11" hidden="1" x14ac:dyDescent="0.25">
      <c r="A2734" s="112"/>
      <c r="F2734">
        <v>4</v>
      </c>
      <c r="G2734" s="3" t="s">
        <v>1228</v>
      </c>
      <c r="H2734" t="s">
        <v>2632</v>
      </c>
      <c r="I2734">
        <v>525</v>
      </c>
      <c r="J2734" s="4" t="s">
        <v>1200</v>
      </c>
      <c r="K2734">
        <f>I2734*F2734</f>
        <v>2100</v>
      </c>
    </row>
    <row r="2735" spans="1:11" hidden="1" x14ac:dyDescent="0.25">
      <c r="A2735" s="112"/>
      <c r="F2735">
        <v>4.5</v>
      </c>
      <c r="G2735" s="3" t="s">
        <v>1427</v>
      </c>
      <c r="H2735" t="s">
        <v>2633</v>
      </c>
      <c r="I2735">
        <v>27</v>
      </c>
      <c r="J2735" s="4" t="s">
        <v>1427</v>
      </c>
      <c r="K2735">
        <f>I2735*F2735</f>
        <v>121.5</v>
      </c>
    </row>
    <row r="2736" spans="1:11" hidden="1" x14ac:dyDescent="0.25">
      <c r="A2736" s="112"/>
      <c r="F2736"/>
      <c r="G2736" s="3"/>
      <c r="H2736" t="s">
        <v>2634</v>
      </c>
      <c r="I2736"/>
      <c r="J2736" s="4"/>
      <c r="K2736">
        <f>SUM(K2732:K2735)*1%-0.57</f>
        <v>50.5</v>
      </c>
    </row>
    <row r="2737" spans="1:11" hidden="1" x14ac:dyDescent="0.25">
      <c r="A2737" s="112"/>
      <c r="F2737"/>
      <c r="G2737" s="3"/>
      <c r="H2737" t="s">
        <v>123</v>
      </c>
      <c r="I2737"/>
      <c r="J2737" s="4"/>
      <c r="K2737">
        <v>298</v>
      </c>
    </row>
    <row r="2738" spans="1:11" hidden="1" x14ac:dyDescent="0.25">
      <c r="A2738" s="112"/>
      <c r="F2738"/>
      <c r="G2738" s="3"/>
      <c r="H2738"/>
      <c r="I2738"/>
      <c r="J2738" s="4"/>
      <c r="K2738" s="175" t="s">
        <v>1373</v>
      </c>
    </row>
    <row r="2739" spans="1:11" hidden="1" x14ac:dyDescent="0.25">
      <c r="A2739" s="112"/>
      <c r="F2739"/>
      <c r="G2739" s="3"/>
      <c r="H2739"/>
      <c r="I2739"/>
      <c r="J2739" s="4"/>
      <c r="K2739">
        <f>SUM(K2732:K2738)</f>
        <v>5455</v>
      </c>
    </row>
    <row r="2740" spans="1:11" hidden="1" x14ac:dyDescent="0.25">
      <c r="A2740" s="112"/>
      <c r="F2740"/>
      <c r="G2740" s="3"/>
      <c r="H2740"/>
      <c r="I2740"/>
      <c r="J2740" s="4"/>
      <c r="K2740" s="175" t="s">
        <v>1747</v>
      </c>
    </row>
    <row r="2741" spans="1:11" hidden="1" x14ac:dyDescent="0.25">
      <c r="A2741" s="112"/>
      <c r="F2741" s="191">
        <v>180</v>
      </c>
      <c r="G2741" s="3"/>
      <c r="H2741" t="s">
        <v>2635</v>
      </c>
      <c r="I2741"/>
      <c r="J2741" s="4"/>
      <c r="K2741"/>
    </row>
    <row r="2742" spans="1:11" hidden="1" x14ac:dyDescent="0.25">
      <c r="A2742" s="112"/>
      <c r="F2742"/>
      <c r="G2742" s="3"/>
      <c r="H2742" s="175" t="s">
        <v>1373</v>
      </c>
      <c r="I2742"/>
      <c r="J2742" s="4"/>
      <c r="K2742"/>
    </row>
    <row r="2743" spans="1:11" hidden="1" x14ac:dyDescent="0.25">
      <c r="A2743" s="112"/>
      <c r="F2743">
        <v>0.8</v>
      </c>
      <c r="G2743" s="3" t="s">
        <v>1427</v>
      </c>
      <c r="H2743" t="s">
        <v>2636</v>
      </c>
      <c r="I2743">
        <v>230</v>
      </c>
      <c r="J2743" s="4" t="s">
        <v>1427</v>
      </c>
      <c r="K2743">
        <f>I2743*F2743</f>
        <v>184</v>
      </c>
    </row>
    <row r="2744" spans="1:11" hidden="1" x14ac:dyDescent="0.25">
      <c r="A2744" s="112"/>
      <c r="F2744">
        <v>3</v>
      </c>
      <c r="G2744" s="3" t="s">
        <v>1228</v>
      </c>
      <c r="H2744" t="s">
        <v>2637</v>
      </c>
      <c r="I2744">
        <v>20</v>
      </c>
      <c r="J2744" s="4" t="s">
        <v>1200</v>
      </c>
      <c r="K2744">
        <f>I2744*F2744</f>
        <v>60</v>
      </c>
    </row>
    <row r="2745" spans="1:11" hidden="1" x14ac:dyDescent="0.25">
      <c r="A2745" s="112"/>
      <c r="F2745"/>
      <c r="G2745" s="3"/>
      <c r="H2745" t="s">
        <v>2634</v>
      </c>
      <c r="I2745"/>
      <c r="J2745" s="4"/>
      <c r="K2745">
        <f>SUM(K2743:K2744)*1%+1.16</f>
        <v>3.6</v>
      </c>
    </row>
    <row r="2746" spans="1:11" hidden="1" x14ac:dyDescent="0.25">
      <c r="A2746" s="112"/>
      <c r="F2746"/>
      <c r="G2746" s="3"/>
      <c r="H2746" t="s">
        <v>123</v>
      </c>
      <c r="I2746"/>
      <c r="J2746" s="4"/>
      <c r="K2746">
        <v>32.4</v>
      </c>
    </row>
    <row r="2747" spans="1:11" hidden="1" x14ac:dyDescent="0.25">
      <c r="A2747" s="112"/>
      <c r="F2747"/>
      <c r="G2747" s="3"/>
      <c r="H2747"/>
      <c r="I2747"/>
      <c r="J2747" s="4"/>
      <c r="K2747" s="175" t="s">
        <v>1373</v>
      </c>
    </row>
    <row r="2748" spans="1:11" hidden="1" x14ac:dyDescent="0.25">
      <c r="A2748" s="112"/>
      <c r="F2748"/>
      <c r="G2748" s="3"/>
      <c r="H2748"/>
      <c r="I2748"/>
      <c r="J2748" s="4"/>
      <c r="K2748">
        <f>SUM(K2743:K2747)</f>
        <v>280</v>
      </c>
    </row>
    <row r="2749" spans="1:11" hidden="1" x14ac:dyDescent="0.25">
      <c r="A2749" s="112"/>
      <c r="F2749"/>
      <c r="G2749" s="3"/>
      <c r="H2749"/>
      <c r="I2749"/>
      <c r="J2749" s="4"/>
      <c r="K2749" s="175" t="s">
        <v>1747</v>
      </c>
    </row>
    <row r="2750" spans="1:11" ht="31.5" hidden="1" x14ac:dyDescent="0.25">
      <c r="A2750" s="112"/>
      <c r="F2750" s="191">
        <v>184</v>
      </c>
      <c r="G2750" s="3"/>
      <c r="H2750" s="20" t="s">
        <v>2827</v>
      </c>
      <c r="I2750"/>
      <c r="J2750" s="4"/>
      <c r="K2750"/>
    </row>
    <row r="2751" spans="1:11" hidden="1" x14ac:dyDescent="0.25">
      <c r="A2751" s="112"/>
      <c r="F2751"/>
      <c r="G2751" s="3"/>
      <c r="H2751" s="175" t="s">
        <v>1373</v>
      </c>
      <c r="I2751"/>
      <c r="J2751" s="4"/>
      <c r="K2751"/>
    </row>
    <row r="2752" spans="1:11" hidden="1" x14ac:dyDescent="0.25">
      <c r="A2752" s="112"/>
      <c r="F2752">
        <v>1</v>
      </c>
      <c r="G2752" s="3" t="s">
        <v>1196</v>
      </c>
      <c r="H2752" t="s">
        <v>2828</v>
      </c>
      <c r="I2752">
        <v>1860</v>
      </c>
      <c r="J2752" s="4" t="s">
        <v>1200</v>
      </c>
      <c r="K2752">
        <f t="shared" ref="K2752:K2760" si="90">I2752*F2752</f>
        <v>1860</v>
      </c>
    </row>
    <row r="2753" spans="1:11" hidden="1" x14ac:dyDescent="0.25">
      <c r="A2753" s="112"/>
      <c r="F2753">
        <v>2</v>
      </c>
      <c r="G2753" s="3" t="s">
        <v>1196</v>
      </c>
      <c r="H2753" t="s">
        <v>2829</v>
      </c>
      <c r="I2753">
        <v>46</v>
      </c>
      <c r="J2753" s="4" t="s">
        <v>1200</v>
      </c>
      <c r="K2753">
        <f t="shared" si="90"/>
        <v>92</v>
      </c>
    </row>
    <row r="2754" spans="1:11" hidden="1" x14ac:dyDescent="0.25">
      <c r="A2754" s="112"/>
      <c r="F2754">
        <v>1.5</v>
      </c>
      <c r="G2754" s="3" t="s">
        <v>718</v>
      </c>
      <c r="H2754" t="s">
        <v>2830</v>
      </c>
      <c r="I2754">
        <v>31</v>
      </c>
      <c r="J2754" s="4" t="s">
        <v>718</v>
      </c>
      <c r="K2754">
        <f t="shared" si="90"/>
        <v>46.5</v>
      </c>
    </row>
    <row r="2755" spans="1:11" hidden="1" x14ac:dyDescent="0.25">
      <c r="A2755" s="112"/>
      <c r="F2755">
        <v>2</v>
      </c>
      <c r="G2755" s="3" t="s">
        <v>1196</v>
      </c>
      <c r="H2755" t="s">
        <v>2430</v>
      </c>
      <c r="I2755">
        <v>6</v>
      </c>
      <c r="J2755" s="4" t="s">
        <v>1200</v>
      </c>
      <c r="K2755">
        <f t="shared" si="90"/>
        <v>12</v>
      </c>
    </row>
    <row r="2756" spans="1:11" hidden="1" x14ac:dyDescent="0.25">
      <c r="A2756" s="112"/>
      <c r="F2756">
        <v>2</v>
      </c>
      <c r="G2756" s="3" t="s">
        <v>1196</v>
      </c>
      <c r="H2756" t="s">
        <v>2431</v>
      </c>
      <c r="I2756">
        <v>12</v>
      </c>
      <c r="J2756" s="4" t="s">
        <v>1200</v>
      </c>
      <c r="K2756">
        <f t="shared" si="90"/>
        <v>24</v>
      </c>
    </row>
    <row r="2757" spans="1:11" hidden="1" x14ac:dyDescent="0.25">
      <c r="A2757" s="112"/>
      <c r="F2757">
        <v>2</v>
      </c>
      <c r="G2757" s="3" t="s">
        <v>718</v>
      </c>
      <c r="H2757" t="s">
        <v>2432</v>
      </c>
      <c r="I2757">
        <v>7.8</v>
      </c>
      <c r="J2757" s="4" t="s">
        <v>718</v>
      </c>
      <c r="K2757">
        <f t="shared" si="90"/>
        <v>15.6</v>
      </c>
    </row>
    <row r="2758" spans="1:11" hidden="1" x14ac:dyDescent="0.25">
      <c r="A2758" s="112"/>
      <c r="F2758">
        <v>0.1</v>
      </c>
      <c r="G2758" s="3" t="s">
        <v>1196</v>
      </c>
      <c r="H2758" t="s">
        <v>2353</v>
      </c>
      <c r="I2758" t="e">
        <f>I2867</f>
        <v>#REF!</v>
      </c>
      <c r="J2758" s="4" t="s">
        <v>1200</v>
      </c>
      <c r="K2758" t="e">
        <f t="shared" si="90"/>
        <v>#REF!</v>
      </c>
    </row>
    <row r="2759" spans="1:11" hidden="1" x14ac:dyDescent="0.25">
      <c r="A2759" s="112"/>
      <c r="F2759">
        <v>0.2</v>
      </c>
      <c r="G2759" s="3" t="s">
        <v>1196</v>
      </c>
      <c r="H2759" t="s">
        <v>2354</v>
      </c>
      <c r="I2759" t="e">
        <f>I2868</f>
        <v>#REF!</v>
      </c>
      <c r="J2759" s="4" t="s">
        <v>1200</v>
      </c>
      <c r="K2759" t="e">
        <f t="shared" si="90"/>
        <v>#REF!</v>
      </c>
    </row>
    <row r="2760" spans="1:11" hidden="1" x14ac:dyDescent="0.25">
      <c r="A2760" s="112"/>
      <c r="F2760">
        <v>0.3</v>
      </c>
      <c r="G2760" s="3" t="s">
        <v>1196</v>
      </c>
      <c r="H2760" t="s">
        <v>1990</v>
      </c>
      <c r="I2760" t="e">
        <f>I2869</f>
        <v>#REF!</v>
      </c>
      <c r="J2760" s="4" t="s">
        <v>1200</v>
      </c>
      <c r="K2760" t="e">
        <f t="shared" si="90"/>
        <v>#REF!</v>
      </c>
    </row>
    <row r="2761" spans="1:11" hidden="1" x14ac:dyDescent="0.25">
      <c r="A2761" s="112"/>
      <c r="F2761"/>
      <c r="G2761" s="3"/>
      <c r="H2761" t="s">
        <v>2634</v>
      </c>
      <c r="I2761"/>
      <c r="J2761" s="4"/>
      <c r="K2761" t="e">
        <f>SUM(K2752:K2760)*1%-0.63</f>
        <v>#REF!</v>
      </c>
    </row>
    <row r="2762" spans="1:11" hidden="1" x14ac:dyDescent="0.25">
      <c r="A2762" s="112"/>
      <c r="F2762"/>
      <c r="G2762" s="3"/>
      <c r="H2762"/>
      <c r="I2762"/>
      <c r="J2762" s="4"/>
      <c r="K2762"/>
    </row>
    <row r="2763" spans="1:11" hidden="1" x14ac:dyDescent="0.25">
      <c r="A2763" s="112"/>
      <c r="F2763"/>
      <c r="G2763" s="3"/>
      <c r="H2763"/>
      <c r="I2763"/>
      <c r="J2763" s="4"/>
      <c r="K2763" s="175" t="s">
        <v>1373</v>
      </c>
    </row>
    <row r="2764" spans="1:11" hidden="1" x14ac:dyDescent="0.25">
      <c r="A2764" s="112"/>
      <c r="F2764"/>
      <c r="G2764" s="3"/>
      <c r="H2764"/>
      <c r="I2764"/>
      <c r="J2764" s="4"/>
      <c r="K2764" t="e">
        <f>SUM(K2752:K2763)</f>
        <v>#REF!</v>
      </c>
    </row>
    <row r="2765" spans="1:11" hidden="1" x14ac:dyDescent="0.25">
      <c r="A2765" s="112"/>
      <c r="F2765"/>
      <c r="G2765" s="3"/>
      <c r="H2765"/>
      <c r="I2765"/>
      <c r="J2765" s="4"/>
      <c r="K2765" s="175" t="s">
        <v>1747</v>
      </c>
    </row>
    <row r="2766" spans="1:11" hidden="1" x14ac:dyDescent="0.25">
      <c r="A2766" s="112"/>
      <c r="F2766" s="21">
        <v>53.4</v>
      </c>
      <c r="G2766" s="3"/>
      <c r="H2766" s="1" t="s">
        <v>2527</v>
      </c>
      <c r="I2766"/>
      <c r="J2766" s="4" t="s">
        <v>1200</v>
      </c>
      <c r="K2766">
        <v>957</v>
      </c>
    </row>
    <row r="2767" spans="1:11" hidden="1" x14ac:dyDescent="0.25">
      <c r="A2767" s="112"/>
      <c r="F2767"/>
      <c r="G2767" s="3"/>
      <c r="H2767"/>
      <c r="I2767"/>
      <c r="J2767" s="4"/>
      <c r="K2767"/>
    </row>
    <row r="2768" spans="1:11" ht="31.5" hidden="1" x14ac:dyDescent="0.25">
      <c r="A2768" s="112"/>
      <c r="F2768" s="192">
        <v>383</v>
      </c>
      <c r="G2768" s="3"/>
      <c r="H2768" s="20" t="s">
        <v>3023</v>
      </c>
      <c r="I2768"/>
      <c r="J2768" s="4" t="s">
        <v>1200</v>
      </c>
      <c r="K2768">
        <v>600</v>
      </c>
    </row>
    <row r="2769" spans="1:11" hidden="1" x14ac:dyDescent="0.25">
      <c r="A2769" s="112"/>
      <c r="F2769"/>
      <c r="G2769" s="3"/>
      <c r="H2769"/>
      <c r="I2769"/>
      <c r="J2769" s="4"/>
      <c r="K2769"/>
    </row>
    <row r="2770" spans="1:11" hidden="1" x14ac:dyDescent="0.25">
      <c r="A2770" s="112"/>
      <c r="F2770"/>
      <c r="G2770" s="3"/>
      <c r="H2770"/>
      <c r="I2770"/>
      <c r="J2770" s="4"/>
      <c r="K2770"/>
    </row>
    <row r="2771" spans="1:11" hidden="1" x14ac:dyDescent="0.25">
      <c r="A2771" s="112"/>
      <c r="F2771" s="193">
        <v>344.2</v>
      </c>
      <c r="G2771" s="3"/>
      <c r="H2771" s="20" t="s">
        <v>2060</v>
      </c>
      <c r="I2771"/>
      <c r="J2771" s="4" t="s">
        <v>1200</v>
      </c>
      <c r="K2771">
        <v>300</v>
      </c>
    </row>
    <row r="2772" spans="1:11" hidden="1" x14ac:dyDescent="0.25">
      <c r="A2772" s="112"/>
      <c r="F2772" s="192"/>
      <c r="G2772" s="3"/>
      <c r="H2772"/>
      <c r="I2772"/>
      <c r="J2772" s="4"/>
      <c r="K2772"/>
    </row>
    <row r="2773" spans="1:11" hidden="1" x14ac:dyDescent="0.25">
      <c r="A2773" s="112"/>
      <c r="F2773" s="192"/>
      <c r="G2773" s="3"/>
      <c r="H2773"/>
      <c r="I2773"/>
      <c r="J2773" s="4"/>
      <c r="K2773"/>
    </row>
    <row r="2774" spans="1:11" hidden="1" x14ac:dyDescent="0.25">
      <c r="A2774" s="112"/>
      <c r="F2774" s="192"/>
      <c r="G2774" s="3"/>
      <c r="H2774"/>
      <c r="I2774"/>
      <c r="J2774" s="4"/>
      <c r="K2774"/>
    </row>
    <row r="2775" spans="1:11" hidden="1" x14ac:dyDescent="0.25">
      <c r="A2775" s="112"/>
      <c r="F2775" s="193">
        <v>344.1</v>
      </c>
      <c r="G2775" s="3"/>
      <c r="H2775" s="20" t="s">
        <v>2061</v>
      </c>
      <c r="I2775"/>
      <c r="J2775" s="4" t="s">
        <v>1200</v>
      </c>
      <c r="K2775">
        <v>260</v>
      </c>
    </row>
    <row r="2776" spans="1:11" hidden="1" x14ac:dyDescent="0.25">
      <c r="A2776" s="112"/>
      <c r="F2776" s="79"/>
      <c r="G2776" s="3"/>
      <c r="H2776"/>
      <c r="I2776"/>
      <c r="J2776" s="4"/>
      <c r="K2776"/>
    </row>
    <row r="2777" spans="1:11" hidden="1" x14ac:dyDescent="0.25">
      <c r="A2777" s="112"/>
      <c r="F2777" s="79"/>
      <c r="G2777" s="3"/>
      <c r="H2777"/>
      <c r="I2777"/>
      <c r="J2777" s="4"/>
      <c r="K2777"/>
    </row>
    <row r="2778" spans="1:11" hidden="1" x14ac:dyDescent="0.25">
      <c r="A2778" s="112"/>
      <c r="F2778">
        <v>384</v>
      </c>
      <c r="G2778" s="3"/>
      <c r="H2778"/>
      <c r="I2778"/>
      <c r="J2778" s="4"/>
      <c r="K2778"/>
    </row>
    <row r="2779" spans="1:11" hidden="1" x14ac:dyDescent="0.25">
      <c r="A2779" s="112"/>
      <c r="F2779"/>
      <c r="G2779" s="3"/>
      <c r="H2779" s="20" t="s">
        <v>2062</v>
      </c>
      <c r="I2779"/>
      <c r="J2779" s="4" t="s">
        <v>1200</v>
      </c>
      <c r="K2779">
        <v>650</v>
      </c>
    </row>
    <row r="2780" spans="1:11" hidden="1" x14ac:dyDescent="0.25">
      <c r="A2780" s="112"/>
      <c r="F2780"/>
      <c r="G2780" s="3"/>
      <c r="H2780"/>
      <c r="I2780"/>
      <c r="J2780" s="4"/>
      <c r="K2780"/>
    </row>
    <row r="2781" spans="1:11" ht="19.5" hidden="1" x14ac:dyDescent="0.35">
      <c r="A2781" s="112"/>
      <c r="F2781" s="194">
        <v>385</v>
      </c>
      <c r="G2781" s="3"/>
      <c r="H2781" t="s">
        <v>2433</v>
      </c>
      <c r="I2781"/>
      <c r="J2781" s="4"/>
      <c r="K2781"/>
    </row>
    <row r="2782" spans="1:11" hidden="1" x14ac:dyDescent="0.25">
      <c r="A2782" s="112"/>
      <c r="F2782"/>
      <c r="G2782" s="3"/>
      <c r="H2782" s="41" t="s">
        <v>2434</v>
      </c>
      <c r="I2782"/>
      <c r="J2782" s="4"/>
      <c r="K2782"/>
    </row>
    <row r="2783" spans="1:11" hidden="1" x14ac:dyDescent="0.25">
      <c r="A2783" s="112"/>
      <c r="F2783">
        <v>4</v>
      </c>
      <c r="G2783" s="3" t="s">
        <v>718</v>
      </c>
      <c r="H2783" t="s">
        <v>2822</v>
      </c>
      <c r="I2783">
        <v>110</v>
      </c>
      <c r="J2783" s="3" t="s">
        <v>718</v>
      </c>
      <c r="K2783">
        <f t="shared" ref="K2783:K2790" si="91">I2783*F2783</f>
        <v>440</v>
      </c>
    </row>
    <row r="2784" spans="1:11" hidden="1" x14ac:dyDescent="0.25">
      <c r="A2784" s="112"/>
      <c r="F2784">
        <v>2.52</v>
      </c>
      <c r="G2784" s="3" t="s">
        <v>1427</v>
      </c>
      <c r="H2784" t="s">
        <v>2823</v>
      </c>
      <c r="I2784">
        <v>30</v>
      </c>
      <c r="J2784" s="3" t="s">
        <v>1427</v>
      </c>
      <c r="K2784">
        <f t="shared" si="91"/>
        <v>75.599999999999994</v>
      </c>
    </row>
    <row r="2785" spans="1:11" hidden="1" x14ac:dyDescent="0.25">
      <c r="A2785" s="112"/>
      <c r="F2785">
        <v>1.1299999999999999</v>
      </c>
      <c r="G2785" s="3" t="s">
        <v>1427</v>
      </c>
      <c r="H2785" t="s">
        <v>2707</v>
      </c>
      <c r="I2785">
        <v>30</v>
      </c>
      <c r="J2785" s="3" t="s">
        <v>1427</v>
      </c>
      <c r="K2785">
        <f t="shared" si="91"/>
        <v>33.9</v>
      </c>
    </row>
    <row r="2786" spans="1:11" hidden="1" x14ac:dyDescent="0.25">
      <c r="A2786" s="112"/>
      <c r="F2786">
        <v>0.35</v>
      </c>
      <c r="G2786" s="3" t="s">
        <v>1427</v>
      </c>
      <c r="H2786" t="s">
        <v>2708</v>
      </c>
      <c r="I2786">
        <v>30</v>
      </c>
      <c r="J2786" s="3" t="s">
        <v>1427</v>
      </c>
      <c r="K2786">
        <f t="shared" si="91"/>
        <v>10.5</v>
      </c>
    </row>
    <row r="2787" spans="1:11" hidden="1" x14ac:dyDescent="0.25">
      <c r="A2787" s="112"/>
      <c r="F2787">
        <v>4</v>
      </c>
      <c r="G2787" s="3" t="s">
        <v>1427</v>
      </c>
      <c r="H2787" t="s">
        <v>2709</v>
      </c>
      <c r="I2787">
        <v>12.25</v>
      </c>
      <c r="J2787" s="3" t="s">
        <v>1427</v>
      </c>
      <c r="K2787">
        <f t="shared" si="91"/>
        <v>49</v>
      </c>
    </row>
    <row r="2788" spans="1:11" hidden="1" x14ac:dyDescent="0.25">
      <c r="A2788" s="112"/>
      <c r="F2788">
        <v>6</v>
      </c>
      <c r="G2788" s="3" t="s">
        <v>1228</v>
      </c>
      <c r="H2788" t="s">
        <v>2710</v>
      </c>
      <c r="I2788">
        <v>1</v>
      </c>
      <c r="J2788" s="3" t="s">
        <v>1228</v>
      </c>
      <c r="K2788">
        <f t="shared" si="91"/>
        <v>6</v>
      </c>
    </row>
    <row r="2789" spans="1:11" hidden="1" x14ac:dyDescent="0.25">
      <c r="A2789" s="112"/>
      <c r="F2789">
        <v>0.5</v>
      </c>
      <c r="G2789" s="3" t="s">
        <v>1228</v>
      </c>
      <c r="H2789" t="s">
        <v>304</v>
      </c>
      <c r="I2789">
        <f>C12</f>
        <v>95</v>
      </c>
      <c r="J2789" s="3" t="s">
        <v>1200</v>
      </c>
      <c r="K2789">
        <f t="shared" si="91"/>
        <v>47.5</v>
      </c>
    </row>
    <row r="2790" spans="1:11" hidden="1" x14ac:dyDescent="0.25">
      <c r="A2790" s="112"/>
      <c r="F2790">
        <v>0.5</v>
      </c>
      <c r="G2790" s="3" t="s">
        <v>1228</v>
      </c>
      <c r="H2790" t="s">
        <v>1063</v>
      </c>
      <c r="I2790">
        <f>C13</f>
        <v>85</v>
      </c>
      <c r="J2790" s="3" t="s">
        <v>1200</v>
      </c>
      <c r="K2790">
        <f t="shared" si="91"/>
        <v>42.5</v>
      </c>
    </row>
    <row r="2791" spans="1:11" hidden="1" x14ac:dyDescent="0.25">
      <c r="A2791" s="112"/>
      <c r="F2791"/>
      <c r="G2791" s="3"/>
      <c r="H2791"/>
      <c r="I2791"/>
      <c r="J2791" s="3"/>
      <c r="K2791" s="41" t="s">
        <v>2889</v>
      </c>
    </row>
    <row r="2792" spans="1:11" hidden="1" x14ac:dyDescent="0.25">
      <c r="A2792" s="112"/>
      <c r="F2792"/>
      <c r="G2792" s="3"/>
      <c r="H2792" t="s">
        <v>2711</v>
      </c>
      <c r="I2792"/>
      <c r="J2792" s="4"/>
      <c r="K2792">
        <f>SUM(K2783:K2791)</f>
        <v>705</v>
      </c>
    </row>
    <row r="2793" spans="1:11" hidden="1" x14ac:dyDescent="0.25">
      <c r="A2793" s="112"/>
      <c r="F2793"/>
      <c r="G2793" s="3"/>
      <c r="H2793"/>
      <c r="I2793"/>
      <c r="J2793" s="4"/>
      <c r="K2793" s="41" t="s">
        <v>2674</v>
      </c>
    </row>
    <row r="2794" spans="1:11" hidden="1" x14ac:dyDescent="0.25">
      <c r="A2794" s="112"/>
      <c r="F2794"/>
      <c r="G2794" s="3"/>
      <c r="H2794" t="s">
        <v>2415</v>
      </c>
      <c r="I2794"/>
      <c r="J2794" s="4"/>
      <c r="K2794">
        <f>K2792/2</f>
        <v>352.5</v>
      </c>
    </row>
    <row r="2795" spans="1:11" hidden="1" x14ac:dyDescent="0.25">
      <c r="A2795" s="112"/>
      <c r="F2795"/>
      <c r="G2795" s="3"/>
      <c r="H2795"/>
      <c r="I2795"/>
      <c r="J2795" s="4"/>
      <c r="K2795" s="41" t="s">
        <v>33</v>
      </c>
    </row>
    <row r="2796" spans="1:11" ht="19.5" hidden="1" x14ac:dyDescent="0.35">
      <c r="A2796" s="112"/>
      <c r="F2796" s="176">
        <v>112.1</v>
      </c>
      <c r="G2796" s="3"/>
      <c r="H2796" s="195" t="s">
        <v>2103</v>
      </c>
      <c r="I2796"/>
      <c r="J2796" s="4"/>
      <c r="K2796"/>
    </row>
    <row r="2797" spans="1:11" hidden="1" x14ac:dyDescent="0.25">
      <c r="A2797" s="112"/>
      <c r="F2797"/>
      <c r="G2797" s="3"/>
      <c r="H2797" s="41" t="s">
        <v>2104</v>
      </c>
      <c r="I2797"/>
      <c r="J2797" s="4"/>
      <c r="K2797"/>
    </row>
    <row r="2798" spans="1:11" hidden="1" x14ac:dyDescent="0.25">
      <c r="A2798" s="112"/>
      <c r="F2798">
        <v>1</v>
      </c>
      <c r="G2798" s="3" t="s">
        <v>1196</v>
      </c>
      <c r="H2798" s="20" t="s">
        <v>2103</v>
      </c>
      <c r="I2798" s="63">
        <v>1059</v>
      </c>
      <c r="J2798" s="4" t="s">
        <v>1200</v>
      </c>
      <c r="K2798">
        <f>I2798*F2798</f>
        <v>1059</v>
      </c>
    </row>
    <row r="2799" spans="1:11" hidden="1" x14ac:dyDescent="0.25">
      <c r="A2799" s="112"/>
      <c r="F2799">
        <v>1</v>
      </c>
      <c r="G2799" s="3" t="s">
        <v>1196</v>
      </c>
      <c r="H2799" s="20" t="s">
        <v>2105</v>
      </c>
      <c r="I2799">
        <v>95</v>
      </c>
      <c r="J2799" s="4" t="s">
        <v>1200</v>
      </c>
      <c r="K2799">
        <f>I2799*F2799</f>
        <v>95</v>
      </c>
    </row>
    <row r="2800" spans="1:11" ht="31.5" hidden="1" x14ac:dyDescent="0.25">
      <c r="A2800" s="112"/>
      <c r="F2800" t="s">
        <v>388</v>
      </c>
      <c r="G2800" s="3"/>
      <c r="H2800" s="20" t="s">
        <v>2136</v>
      </c>
      <c r="I2800"/>
      <c r="J2800" s="4" t="s">
        <v>388</v>
      </c>
      <c r="K2800">
        <v>16.64</v>
      </c>
    </row>
    <row r="2801" spans="1:11" hidden="1" x14ac:dyDescent="0.25">
      <c r="A2801" s="112"/>
      <c r="F2801"/>
      <c r="G2801" s="3"/>
      <c r="H2801" t="s">
        <v>2137</v>
      </c>
      <c r="I2801"/>
      <c r="J2801" s="4"/>
      <c r="K2801">
        <v>10.11</v>
      </c>
    </row>
    <row r="2802" spans="1:11" hidden="1" x14ac:dyDescent="0.25">
      <c r="A2802" s="112"/>
      <c r="F2802"/>
      <c r="G2802" s="3"/>
      <c r="H2802" t="s">
        <v>1292</v>
      </c>
      <c r="I2802"/>
      <c r="J2802" s="4" t="s">
        <v>1200</v>
      </c>
      <c r="K2802">
        <f>K2811</f>
        <v>78.25</v>
      </c>
    </row>
    <row r="2803" spans="1:11" hidden="1" x14ac:dyDescent="0.25">
      <c r="A2803" s="112"/>
      <c r="F2803"/>
      <c r="G2803" s="3"/>
      <c r="H2803"/>
      <c r="I2803"/>
      <c r="J2803" s="4"/>
      <c r="K2803" s="41" t="s">
        <v>1987</v>
      </c>
    </row>
    <row r="2804" spans="1:11" hidden="1" x14ac:dyDescent="0.25">
      <c r="A2804" s="112"/>
      <c r="F2804"/>
      <c r="G2804" s="3"/>
      <c r="H2804"/>
      <c r="I2804"/>
      <c r="J2804" s="4"/>
      <c r="K2804">
        <f>SUM(K2798:K2803)</f>
        <v>1259</v>
      </c>
    </row>
    <row r="2805" spans="1:11" hidden="1" x14ac:dyDescent="0.25">
      <c r="A2805" s="112"/>
      <c r="F2805"/>
      <c r="G2805" s="3"/>
      <c r="H2805"/>
      <c r="I2805"/>
      <c r="J2805" s="4"/>
      <c r="K2805" s="41" t="s">
        <v>771</v>
      </c>
    </row>
    <row r="2806" spans="1:11" hidden="1" x14ac:dyDescent="0.25">
      <c r="A2806" s="112"/>
      <c r="F2806" t="s">
        <v>123</v>
      </c>
      <c r="G2806" s="3"/>
      <c r="H2806"/>
      <c r="I2806"/>
      <c r="J2806" s="4"/>
      <c r="K2806"/>
    </row>
    <row r="2807" spans="1:11" hidden="1" x14ac:dyDescent="0.25">
      <c r="A2807" s="112"/>
      <c r="F2807">
        <v>1</v>
      </c>
      <c r="G2807" s="3" t="s">
        <v>1196</v>
      </c>
      <c r="H2807" t="s">
        <v>2138</v>
      </c>
      <c r="I2807">
        <v>131</v>
      </c>
      <c r="J2807" s="4" t="s">
        <v>1200</v>
      </c>
      <c r="K2807">
        <f>I2807*F2807</f>
        <v>131</v>
      </c>
    </row>
    <row r="2808" spans="1:11" hidden="1" x14ac:dyDescent="0.25">
      <c r="A2808" s="112"/>
      <c r="F2808">
        <v>2</v>
      </c>
      <c r="G2808" s="3" t="s">
        <v>1228</v>
      </c>
      <c r="H2808" t="s">
        <v>1990</v>
      </c>
      <c r="I2808">
        <v>91</v>
      </c>
      <c r="J2808" s="4" t="s">
        <v>1200</v>
      </c>
      <c r="K2808">
        <f>I2808*F2808</f>
        <v>182</v>
      </c>
    </row>
    <row r="2809" spans="1:11" hidden="1" x14ac:dyDescent="0.25">
      <c r="A2809" s="112"/>
      <c r="F2809"/>
      <c r="G2809" s="3"/>
      <c r="H2809"/>
      <c r="I2809"/>
      <c r="J2809" s="4"/>
      <c r="K2809" s="41" t="s">
        <v>1987</v>
      </c>
    </row>
    <row r="2810" spans="1:11" hidden="1" x14ac:dyDescent="0.25">
      <c r="A2810" s="112"/>
      <c r="F2810"/>
      <c r="G2810" s="3"/>
      <c r="H2810" t="s">
        <v>2139</v>
      </c>
      <c r="I2810"/>
      <c r="J2810" s="4"/>
      <c r="K2810">
        <f>SUM(K2807:K2809)</f>
        <v>313</v>
      </c>
    </row>
    <row r="2811" spans="1:11" hidden="1" x14ac:dyDescent="0.25">
      <c r="A2811" s="112"/>
      <c r="F2811"/>
      <c r="G2811" s="3"/>
      <c r="H2811" t="s">
        <v>2140</v>
      </c>
      <c r="I2811"/>
      <c r="J2811" s="4"/>
      <c r="K2811">
        <f>K2810/4</f>
        <v>78.25</v>
      </c>
    </row>
    <row r="2812" spans="1:11" hidden="1" x14ac:dyDescent="0.25">
      <c r="A2812" s="112"/>
      <c r="F2812"/>
      <c r="G2812" s="3"/>
      <c r="H2812" s="6"/>
      <c r="I2812"/>
      <c r="J2812" s="4"/>
      <c r="K2812" s="8"/>
    </row>
    <row r="2813" spans="1:11" hidden="1" x14ac:dyDescent="0.25">
      <c r="A2813" s="112"/>
      <c r="F2813">
        <v>70.5</v>
      </c>
      <c r="G2813" s="3"/>
      <c r="H2813" t="s">
        <v>2141</v>
      </c>
      <c r="I2813"/>
      <c r="J2813" s="4"/>
      <c r="K2813"/>
    </row>
    <row r="2814" spans="1:11" hidden="1" x14ac:dyDescent="0.25">
      <c r="A2814" s="112"/>
      <c r="F2814"/>
      <c r="G2814" s="3"/>
      <c r="H2814" s="175" t="s">
        <v>1373</v>
      </c>
      <c r="I2814"/>
      <c r="J2814" s="4"/>
      <c r="K2814"/>
    </row>
    <row r="2815" spans="1:11" ht="47.25" hidden="1" x14ac:dyDescent="0.25">
      <c r="A2815" s="112"/>
      <c r="F2815" s="174">
        <v>1</v>
      </c>
      <c r="G2815" s="174" t="s">
        <v>1196</v>
      </c>
      <c r="H2815" s="174" t="s">
        <v>2497</v>
      </c>
      <c r="I2815">
        <v>322</v>
      </c>
      <c r="J2815" s="4" t="s">
        <v>1200</v>
      </c>
      <c r="K2815">
        <f>F2815*I2815</f>
        <v>322</v>
      </c>
    </row>
    <row r="2816" spans="1:11" hidden="1" x14ac:dyDescent="0.25">
      <c r="A2816" s="112"/>
      <c r="F2816" s="174">
        <v>1</v>
      </c>
      <c r="G2816" s="174" t="s">
        <v>1196</v>
      </c>
      <c r="H2816" t="s">
        <v>2498</v>
      </c>
      <c r="I2816" s="63">
        <v>37</v>
      </c>
      <c r="J2816" s="4" t="s">
        <v>1200</v>
      </c>
      <c r="K2816">
        <f>F2816*I2816</f>
        <v>37</v>
      </c>
    </row>
    <row r="2817" spans="1:11" hidden="1" x14ac:dyDescent="0.25">
      <c r="A2817" s="112"/>
      <c r="F2817" s="174">
        <v>2</v>
      </c>
      <c r="G2817" s="174" t="s">
        <v>1196</v>
      </c>
      <c r="H2817" t="s">
        <v>2499</v>
      </c>
      <c r="I2817">
        <v>600</v>
      </c>
      <c r="J2817" s="4" t="s">
        <v>2500</v>
      </c>
      <c r="K2817">
        <f>(F2817*I2817)/100</f>
        <v>12</v>
      </c>
    </row>
    <row r="2818" spans="1:11" hidden="1" x14ac:dyDescent="0.25">
      <c r="A2818" s="112"/>
      <c r="F2818" s="174">
        <v>2</v>
      </c>
      <c r="G2818" s="174" t="s">
        <v>1196</v>
      </c>
      <c r="H2818" t="s">
        <v>2501</v>
      </c>
      <c r="I2818">
        <v>914.1</v>
      </c>
      <c r="J2818" s="4" t="s">
        <v>2502</v>
      </c>
      <c r="K2818">
        <f>(F2818*I2818)/100</f>
        <v>18.28</v>
      </c>
    </row>
    <row r="2819" spans="1:11" hidden="1" x14ac:dyDescent="0.25">
      <c r="A2819" s="112"/>
      <c r="F2819" s="174"/>
      <c r="G2819" s="174"/>
      <c r="H2819" t="s">
        <v>2503</v>
      </c>
      <c r="I2819">
        <f>K2830</f>
        <v>49.25</v>
      </c>
      <c r="J2819" s="4" t="s">
        <v>388</v>
      </c>
      <c r="K2819">
        <f>I2819</f>
        <v>49.25</v>
      </c>
    </row>
    <row r="2820" spans="1:11" hidden="1" x14ac:dyDescent="0.25">
      <c r="A2820" s="112"/>
      <c r="F2820"/>
      <c r="G2820" s="3"/>
      <c r="H2820" t="s">
        <v>2504</v>
      </c>
      <c r="I2820"/>
      <c r="J2820" s="4" t="s">
        <v>388</v>
      </c>
      <c r="K2820">
        <v>1.84</v>
      </c>
    </row>
    <row r="2821" spans="1:11" hidden="1" x14ac:dyDescent="0.25">
      <c r="A2821" s="112"/>
      <c r="F2821"/>
      <c r="G2821" s="3"/>
      <c r="H2821"/>
      <c r="I2821"/>
      <c r="J2821" s="4"/>
      <c r="K2821" s="175" t="s">
        <v>1373</v>
      </c>
    </row>
    <row r="2822" spans="1:11" hidden="1" x14ac:dyDescent="0.25">
      <c r="A2822" s="112"/>
      <c r="F2822"/>
      <c r="G2822" s="3"/>
      <c r="H2822" t="s">
        <v>1904</v>
      </c>
      <c r="I2822"/>
      <c r="J2822" s="4"/>
      <c r="K2822">
        <f>SUM(K2815:K2821)</f>
        <v>440.37</v>
      </c>
    </row>
    <row r="2823" spans="1:11" hidden="1" x14ac:dyDescent="0.25">
      <c r="A2823" s="112"/>
      <c r="F2823"/>
      <c r="G2823" s="3"/>
      <c r="H2823"/>
      <c r="I2823"/>
      <c r="J2823" s="4"/>
      <c r="K2823" s="175" t="s">
        <v>1747</v>
      </c>
    </row>
    <row r="2824" spans="1:11" hidden="1" x14ac:dyDescent="0.25">
      <c r="A2824" s="112"/>
      <c r="F2824"/>
      <c r="G2824" s="3"/>
      <c r="H2824" t="s">
        <v>2505</v>
      </c>
      <c r="I2824"/>
      <c r="J2824" s="4"/>
      <c r="K2824"/>
    </row>
    <row r="2825" spans="1:11" hidden="1" x14ac:dyDescent="0.25">
      <c r="A2825" s="112"/>
      <c r="F2825">
        <v>1</v>
      </c>
      <c r="G2825" s="3" t="s">
        <v>1196</v>
      </c>
      <c r="H2825" t="s">
        <v>2911</v>
      </c>
      <c r="I2825">
        <v>160</v>
      </c>
      <c r="J2825" s="4" t="s">
        <v>1200</v>
      </c>
      <c r="K2825">
        <f>F2825*I2825</f>
        <v>160</v>
      </c>
    </row>
    <row r="2826" spans="1:11" hidden="1" x14ac:dyDescent="0.25">
      <c r="A2826" s="112"/>
      <c r="F2826">
        <v>2</v>
      </c>
      <c r="G2826" s="3" t="s">
        <v>1196</v>
      </c>
      <c r="H2826" t="s">
        <v>2912</v>
      </c>
      <c r="I2826">
        <v>149</v>
      </c>
      <c r="J2826" s="4" t="s">
        <v>1200</v>
      </c>
      <c r="K2826">
        <f>F2826*I2826</f>
        <v>298</v>
      </c>
    </row>
    <row r="2827" spans="1:11" hidden="1" x14ac:dyDescent="0.25">
      <c r="A2827" s="112"/>
      <c r="F2827">
        <v>3</v>
      </c>
      <c r="G2827" s="3" t="s">
        <v>1196</v>
      </c>
      <c r="H2827" t="s">
        <v>1990</v>
      </c>
      <c r="I2827">
        <v>110</v>
      </c>
      <c r="J2827" s="4" t="s">
        <v>1200</v>
      </c>
      <c r="K2827">
        <f>F2827*I2827</f>
        <v>330</v>
      </c>
    </row>
    <row r="2828" spans="1:11" hidden="1" x14ac:dyDescent="0.25">
      <c r="A2828" s="112"/>
      <c r="F2828"/>
      <c r="G2828" s="3"/>
      <c r="H2828"/>
      <c r="I2828"/>
      <c r="J2828" s="4"/>
      <c r="K2828" s="175" t="s">
        <v>1373</v>
      </c>
    </row>
    <row r="2829" spans="1:11" hidden="1" x14ac:dyDescent="0.25">
      <c r="A2829" s="112"/>
      <c r="F2829"/>
      <c r="G2829" s="3"/>
      <c r="H2829" t="s">
        <v>2506</v>
      </c>
      <c r="I2829"/>
      <c r="J2829" s="4"/>
      <c r="K2829">
        <f>SUM(K2825:K2828)</f>
        <v>788</v>
      </c>
    </row>
    <row r="2830" spans="1:11" hidden="1" x14ac:dyDescent="0.25">
      <c r="A2830" s="112"/>
      <c r="F2830"/>
      <c r="G2830" s="3"/>
      <c r="H2830" t="s">
        <v>2507</v>
      </c>
      <c r="I2830"/>
      <c r="J2830" s="4"/>
      <c r="K2830">
        <f>K2829/16</f>
        <v>49.25</v>
      </c>
    </row>
    <row r="2831" spans="1:11" hidden="1" x14ac:dyDescent="0.25">
      <c r="A2831" s="112"/>
      <c r="F2831"/>
      <c r="G2831" s="3"/>
      <c r="H2831"/>
      <c r="I2831"/>
      <c r="J2831" s="4"/>
      <c r="K2831" s="175" t="s">
        <v>1373</v>
      </c>
    </row>
    <row r="2832" spans="1:11" x14ac:dyDescent="0.25">
      <c r="A2832" s="112"/>
    </row>
    <row r="2833" spans="1:18" ht="19.5" x14ac:dyDescent="0.25">
      <c r="A2833" s="112"/>
      <c r="H2833" s="252" t="s">
        <v>3162</v>
      </c>
    </row>
    <row r="2834" spans="1:18" x14ac:dyDescent="0.25">
      <c r="A2834" s="112"/>
      <c r="H2834" s="196" t="s">
        <v>3284</v>
      </c>
    </row>
    <row r="2835" spans="1:18" x14ac:dyDescent="0.25">
      <c r="A2835" s="112"/>
    </row>
    <row r="2836" spans="1:18" ht="20.25" customHeight="1" x14ac:dyDescent="0.25">
      <c r="A2836" s="112"/>
      <c r="H2836" s="251" t="s">
        <v>2508</v>
      </c>
    </row>
    <row r="2837" spans="1:18" ht="64.5" customHeight="1" x14ac:dyDescent="0.25">
      <c r="A2837" s="112"/>
      <c r="H2837" s="249" t="s">
        <v>2509</v>
      </c>
      <c r="O2837" s="197" t="s">
        <v>2510</v>
      </c>
    </row>
    <row r="2838" spans="1:18" ht="16.5" customHeight="1" x14ac:dyDescent="0.25">
      <c r="A2838" s="112"/>
      <c r="H2838" s="249" t="s">
        <v>2511</v>
      </c>
    </row>
    <row r="2839" spans="1:18" x14ac:dyDescent="0.25">
      <c r="A2839" s="112"/>
      <c r="H2839" s="250"/>
    </row>
    <row r="2840" spans="1:18" ht="25.5" customHeight="1" x14ac:dyDescent="0.25">
      <c r="A2840" s="112"/>
      <c r="H2840" s="249" t="s">
        <v>2512</v>
      </c>
    </row>
    <row r="2841" spans="1:18" ht="1.5" customHeight="1" x14ac:dyDescent="0.25">
      <c r="A2841" s="112"/>
    </row>
    <row r="2842" spans="1:18" ht="187.5" customHeight="1" x14ac:dyDescent="0.25">
      <c r="A2842" s="112"/>
      <c r="H2842" s="198" t="s">
        <v>2039</v>
      </c>
      <c r="M2842" s="199"/>
      <c r="N2842" s="199"/>
      <c r="O2842" s="198" t="s">
        <v>2455</v>
      </c>
      <c r="P2842" s="199"/>
      <c r="Q2842" s="199"/>
      <c r="R2842" s="199"/>
    </row>
    <row r="2843" spans="1:18" ht="36.75" customHeight="1" x14ac:dyDescent="0.25">
      <c r="A2843" s="112"/>
      <c r="F2843" s="199">
        <v>90</v>
      </c>
      <c r="G2843" s="199" t="s">
        <v>718</v>
      </c>
      <c r="H2843" s="248" t="s">
        <v>3269</v>
      </c>
      <c r="I2843" s="200" t="e">
        <f>#REF!</f>
        <v>#REF!</v>
      </c>
      <c r="J2843" s="199" t="s">
        <v>2178</v>
      </c>
      <c r="K2843" s="199" t="e">
        <f>F2843*I2843</f>
        <v>#REF!</v>
      </c>
      <c r="M2843" s="199"/>
      <c r="N2843" s="199"/>
      <c r="O2843" s="197"/>
      <c r="P2843" s="199"/>
      <c r="Q2843" s="199"/>
      <c r="R2843" s="199"/>
    </row>
    <row r="2844" spans="1:18" ht="42.75" customHeight="1" x14ac:dyDescent="0.25">
      <c r="A2844" s="112"/>
      <c r="E2844" s="199"/>
      <c r="F2844" s="199">
        <v>45</v>
      </c>
      <c r="G2844" s="199" t="s">
        <v>718</v>
      </c>
      <c r="H2844" s="198" t="s">
        <v>3264</v>
      </c>
      <c r="I2844" s="200" t="e">
        <f>#REF!</f>
        <v>#REF!</v>
      </c>
      <c r="J2844" s="199" t="s">
        <v>2023</v>
      </c>
      <c r="K2844" s="199" t="e">
        <f>F2844*I2844</f>
        <v>#REF!</v>
      </c>
      <c r="L2844" s="199"/>
      <c r="M2844" s="199"/>
      <c r="N2844" s="199"/>
      <c r="P2844" s="199" t="s">
        <v>852</v>
      </c>
      <c r="Q2844" s="199"/>
      <c r="R2844" s="199"/>
    </row>
    <row r="2845" spans="1:18" ht="24.95" customHeight="1" x14ac:dyDescent="0.25">
      <c r="A2845" s="112"/>
      <c r="E2845" s="199"/>
      <c r="F2845" s="199">
        <v>20</v>
      </c>
      <c r="G2845" s="199" t="s">
        <v>1196</v>
      </c>
      <c r="H2845" s="199" t="s">
        <v>3263</v>
      </c>
      <c r="I2845" s="200" t="e">
        <f>#REF!</f>
        <v>#REF!</v>
      </c>
      <c r="J2845" s="199" t="s">
        <v>1196</v>
      </c>
      <c r="K2845" s="199" t="e">
        <f>F2845*I2845</f>
        <v>#REF!</v>
      </c>
      <c r="L2845" s="199"/>
      <c r="M2845" s="199"/>
      <c r="N2845" s="199"/>
      <c r="O2845" s="199"/>
      <c r="P2845" s="199"/>
      <c r="Q2845" s="199"/>
      <c r="R2845" s="199"/>
    </row>
    <row r="2846" spans="1:18" ht="19.5" customHeight="1" x14ac:dyDescent="0.25">
      <c r="A2846" s="112"/>
      <c r="E2846" s="199"/>
      <c r="F2846" s="199">
        <v>10</v>
      </c>
      <c r="G2846" s="199" t="s">
        <v>1196</v>
      </c>
      <c r="H2846" s="199" t="s">
        <v>3271</v>
      </c>
      <c r="I2846" s="200" t="e">
        <f>#REF!</f>
        <v>#REF!</v>
      </c>
      <c r="J2846" s="199" t="s">
        <v>1196</v>
      </c>
      <c r="K2846" s="199" t="e">
        <f>F2846*I2846</f>
        <v>#REF!</v>
      </c>
      <c r="L2846" s="199"/>
      <c r="M2846" s="199">
        <v>90</v>
      </c>
      <c r="N2846" s="199" t="s">
        <v>718</v>
      </c>
      <c r="O2846" s="120" t="s">
        <v>2177</v>
      </c>
      <c r="P2846" s="199" t="e">
        <f>I2856</f>
        <v>#REF!</v>
      </c>
      <c r="Q2846" s="199" t="s">
        <v>718</v>
      </c>
      <c r="R2846" s="199" t="e">
        <f>M2846*P2846</f>
        <v>#REF!</v>
      </c>
    </row>
    <row r="2847" spans="1:18" ht="42.75" customHeight="1" x14ac:dyDescent="0.25">
      <c r="A2847" s="112"/>
      <c r="E2847" s="199"/>
      <c r="F2847" s="199">
        <v>1</v>
      </c>
      <c r="G2847" s="199" t="s">
        <v>1196</v>
      </c>
      <c r="H2847" s="207" t="s">
        <v>3255</v>
      </c>
      <c r="I2847" s="201">
        <v>58</v>
      </c>
      <c r="J2847" s="199" t="s">
        <v>1196</v>
      </c>
      <c r="K2847" s="199">
        <f>F2847*I2847</f>
        <v>58</v>
      </c>
      <c r="L2847" s="199"/>
      <c r="M2847" s="199">
        <v>45</v>
      </c>
      <c r="N2847" s="199" t="s">
        <v>718</v>
      </c>
      <c r="O2847" s="198" t="s">
        <v>2022</v>
      </c>
      <c r="P2847" s="199" t="e">
        <f>I2844</f>
        <v>#REF!</v>
      </c>
      <c r="Q2847" s="199" t="s">
        <v>2023</v>
      </c>
      <c r="R2847" s="199" t="e">
        <f>M2847*P2847</f>
        <v>#REF!</v>
      </c>
    </row>
    <row r="2848" spans="1:18" hidden="1" x14ac:dyDescent="0.25">
      <c r="A2848" s="112"/>
      <c r="E2848" s="199"/>
      <c r="F2848" s="199"/>
      <c r="G2848" s="199"/>
      <c r="H2848" s="199"/>
      <c r="I2848" s="199"/>
      <c r="J2848" s="199"/>
      <c r="K2848" s="199"/>
      <c r="L2848" s="199"/>
      <c r="M2848" s="199">
        <v>75</v>
      </c>
      <c r="N2848" s="199" t="s">
        <v>1196</v>
      </c>
      <c r="O2848" s="199" t="s">
        <v>3179</v>
      </c>
      <c r="P2848" s="230">
        <v>3.85</v>
      </c>
      <c r="Q2848" s="199" t="s">
        <v>2962</v>
      </c>
      <c r="R2848" s="199">
        <f>M2848*P2848/12</f>
        <v>24.06</v>
      </c>
    </row>
    <row r="2849" spans="1:20" ht="34.5" customHeight="1" x14ac:dyDescent="0.25">
      <c r="A2849" s="112"/>
      <c r="E2849" s="199"/>
      <c r="F2849" s="202">
        <v>1.4999999999999999E-2</v>
      </c>
      <c r="G2849" s="199" t="s">
        <v>1941</v>
      </c>
      <c r="H2849" s="199" t="s">
        <v>3265</v>
      </c>
      <c r="I2849" s="200" t="e">
        <f>#REF!</f>
        <v>#REF!</v>
      </c>
      <c r="J2849" s="199" t="s">
        <v>1941</v>
      </c>
      <c r="K2849" s="199" t="e">
        <f t="shared" ref="K2849:K2856" si="92">F2849*I2849</f>
        <v>#REF!</v>
      </c>
      <c r="L2849" s="199"/>
      <c r="M2849" s="199">
        <v>12</v>
      </c>
      <c r="N2849" s="199" t="s">
        <v>1196</v>
      </c>
      <c r="O2849" s="199" t="s">
        <v>2024</v>
      </c>
      <c r="P2849" s="199" t="e">
        <f>I2845</f>
        <v>#REF!</v>
      </c>
      <c r="Q2849" s="199" t="s">
        <v>1196</v>
      </c>
      <c r="R2849" s="199" t="e">
        <f>M2849*P2849</f>
        <v>#REF!</v>
      </c>
    </row>
    <row r="2850" spans="1:20" ht="24.95" customHeight="1" x14ac:dyDescent="0.25">
      <c r="A2850" s="112"/>
      <c r="E2850" s="199"/>
      <c r="F2850" s="199">
        <v>10</v>
      </c>
      <c r="G2850" s="199" t="s">
        <v>1196</v>
      </c>
      <c r="H2850" s="199" t="s">
        <v>3266</v>
      </c>
      <c r="I2850" s="200" t="e">
        <f>#REF!</f>
        <v>#REF!</v>
      </c>
      <c r="J2850" s="199" t="s">
        <v>1196</v>
      </c>
      <c r="K2850" s="199" t="e">
        <f t="shared" si="92"/>
        <v>#REF!</v>
      </c>
      <c r="L2850" s="199"/>
      <c r="M2850" s="199">
        <v>6</v>
      </c>
      <c r="N2850" s="199" t="s">
        <v>1196</v>
      </c>
      <c r="O2850" s="199" t="s">
        <v>2960</v>
      </c>
      <c r="P2850" s="199" t="e">
        <f>I2846</f>
        <v>#REF!</v>
      </c>
      <c r="Q2850" s="199" t="s">
        <v>1196</v>
      </c>
      <c r="R2850" s="199" t="e">
        <f>M2850*P2850</f>
        <v>#REF!</v>
      </c>
    </row>
    <row r="2851" spans="1:20" ht="24.95" customHeight="1" x14ac:dyDescent="0.25">
      <c r="A2851" s="112"/>
      <c r="E2851" s="199"/>
      <c r="F2851" s="199">
        <v>10</v>
      </c>
      <c r="G2851" s="199" t="s">
        <v>1196</v>
      </c>
      <c r="H2851" s="199" t="s">
        <v>3267</v>
      </c>
      <c r="I2851" s="200" t="e">
        <f>#REF!</f>
        <v>#REF!</v>
      </c>
      <c r="J2851" s="199" t="s">
        <v>1196</v>
      </c>
      <c r="K2851" s="199" t="e">
        <f t="shared" si="92"/>
        <v>#REF!</v>
      </c>
      <c r="L2851" s="199"/>
      <c r="M2851" s="199">
        <v>150</v>
      </c>
      <c r="N2851" s="199" t="s">
        <v>1228</v>
      </c>
      <c r="O2851" s="199" t="s">
        <v>2263</v>
      </c>
      <c r="P2851" s="199" t="e">
        <f>#REF!</f>
        <v>#REF!</v>
      </c>
      <c r="Q2851" s="199">
        <v>1000</v>
      </c>
      <c r="R2851" s="199" t="e">
        <f>(M2851*P2851)/1000</f>
        <v>#REF!</v>
      </c>
    </row>
    <row r="2852" spans="1:20" ht="24.95" customHeight="1" x14ac:dyDescent="0.25">
      <c r="A2852" s="112"/>
      <c r="E2852" s="199"/>
      <c r="F2852" s="199">
        <v>10</v>
      </c>
      <c r="G2852" s="199" t="s">
        <v>1196</v>
      </c>
      <c r="H2852" s="199" t="s">
        <v>3268</v>
      </c>
      <c r="I2852" s="200" t="e">
        <f>#REF!</f>
        <v>#REF!</v>
      </c>
      <c r="J2852" s="199" t="s">
        <v>1196</v>
      </c>
      <c r="K2852" s="199" t="e">
        <f t="shared" si="92"/>
        <v>#REF!</v>
      </c>
      <c r="L2852" s="199"/>
      <c r="M2852" s="202">
        <v>7</v>
      </c>
      <c r="N2852" s="199" t="s">
        <v>1228</v>
      </c>
      <c r="O2852" s="199" t="s">
        <v>2265</v>
      </c>
      <c r="P2852" s="199" t="e">
        <f>I2852</f>
        <v>#REF!</v>
      </c>
      <c r="Q2852" s="199" t="s">
        <v>1196</v>
      </c>
      <c r="R2852" s="199" t="e">
        <f>M2852*P2852</f>
        <v>#REF!</v>
      </c>
    </row>
    <row r="2853" spans="1:20" ht="24.95" customHeight="1" x14ac:dyDescent="0.25">
      <c r="A2853" s="112"/>
      <c r="E2853" s="199"/>
      <c r="F2853" s="199">
        <v>1.25</v>
      </c>
      <c r="G2853" s="199" t="s">
        <v>2266</v>
      </c>
      <c r="H2853" s="199" t="s">
        <v>338</v>
      </c>
      <c r="I2853" s="200" t="e">
        <f>#REF!</f>
        <v>#REF!</v>
      </c>
      <c r="J2853" s="199" t="s">
        <v>2266</v>
      </c>
      <c r="K2853" s="199" t="e">
        <f t="shared" si="92"/>
        <v>#REF!</v>
      </c>
      <c r="L2853" s="199"/>
      <c r="M2853" s="199">
        <v>6</v>
      </c>
      <c r="N2853" s="199" t="s">
        <v>1196</v>
      </c>
      <c r="O2853" s="199" t="s">
        <v>2262</v>
      </c>
      <c r="P2853" s="199" t="e">
        <f>I2851</f>
        <v>#REF!</v>
      </c>
      <c r="Q2853" s="199" t="s">
        <v>1200</v>
      </c>
      <c r="R2853" s="199" t="e">
        <f>M2853*P2853</f>
        <v>#REF!</v>
      </c>
    </row>
    <row r="2854" spans="1:20" ht="24.95" customHeight="1" x14ac:dyDescent="0.25">
      <c r="A2854" s="112"/>
      <c r="E2854" s="199"/>
      <c r="F2854" s="199">
        <v>10</v>
      </c>
      <c r="G2854" s="199" t="s">
        <v>1196</v>
      </c>
      <c r="H2854" s="207" t="s">
        <v>3255</v>
      </c>
      <c r="I2854" s="201">
        <f>I2847</f>
        <v>58</v>
      </c>
      <c r="J2854" s="199" t="s">
        <v>1196</v>
      </c>
      <c r="K2854" s="199">
        <f t="shared" si="92"/>
        <v>580</v>
      </c>
      <c r="L2854" s="199"/>
      <c r="M2854" s="199">
        <v>6</v>
      </c>
      <c r="N2854" s="199" t="s">
        <v>1196</v>
      </c>
      <c r="O2854" s="199" t="s">
        <v>2267</v>
      </c>
      <c r="P2854" s="199" t="e">
        <f>#REF!</f>
        <v>#REF!</v>
      </c>
      <c r="Q2854" s="199" t="s">
        <v>2962</v>
      </c>
      <c r="R2854" s="199" t="e">
        <f>(M2854*P2854)/12</f>
        <v>#REF!</v>
      </c>
    </row>
    <row r="2855" spans="1:20" ht="24.95" customHeight="1" x14ac:dyDescent="0.25">
      <c r="A2855" s="112"/>
      <c r="E2855" s="199"/>
      <c r="F2855" s="199">
        <v>0.15</v>
      </c>
      <c r="G2855" s="199" t="s">
        <v>1941</v>
      </c>
      <c r="H2855" s="199" t="s">
        <v>3265</v>
      </c>
      <c r="I2855" s="200" t="e">
        <f>#REF!</f>
        <v>#REF!</v>
      </c>
      <c r="J2855" s="199" t="s">
        <v>1941</v>
      </c>
      <c r="K2855" s="199" t="e">
        <f t="shared" si="92"/>
        <v>#REF!</v>
      </c>
      <c r="L2855" s="199"/>
      <c r="M2855" s="199">
        <v>1</v>
      </c>
      <c r="N2855" s="199" t="s">
        <v>2269</v>
      </c>
      <c r="O2855" s="199" t="s">
        <v>2270</v>
      </c>
      <c r="P2855" s="199">
        <v>84.1</v>
      </c>
      <c r="Q2855" s="199" t="s">
        <v>2269</v>
      </c>
      <c r="R2855" s="199">
        <f>(M2855*P2855)</f>
        <v>84.1</v>
      </c>
    </row>
    <row r="2856" spans="1:20" ht="44.25" customHeight="1" x14ac:dyDescent="0.25">
      <c r="A2856" s="112"/>
      <c r="E2856" s="199"/>
      <c r="F2856" s="199">
        <v>45</v>
      </c>
      <c r="G2856" s="199" t="s">
        <v>718</v>
      </c>
      <c r="H2856" s="248" t="s">
        <v>3270</v>
      </c>
      <c r="I2856" s="200" t="e">
        <f>#REF!</f>
        <v>#REF!</v>
      </c>
      <c r="J2856" s="199" t="s">
        <v>2872</v>
      </c>
      <c r="K2856" s="199" t="e">
        <f t="shared" si="92"/>
        <v>#REF!</v>
      </c>
      <c r="L2856" s="199"/>
      <c r="M2856" s="199">
        <v>6</v>
      </c>
      <c r="N2856" s="199" t="s">
        <v>1228</v>
      </c>
      <c r="O2856" s="198" t="s">
        <v>2873</v>
      </c>
      <c r="P2856" s="199">
        <v>168.95</v>
      </c>
      <c r="Q2856" s="199" t="s">
        <v>2266</v>
      </c>
      <c r="R2856" s="199">
        <f>M2856*P2856</f>
        <v>1013.7</v>
      </c>
    </row>
    <row r="2857" spans="1:20" ht="24.95" customHeight="1" x14ac:dyDescent="0.25">
      <c r="A2857" s="112"/>
      <c r="E2857" s="199"/>
      <c r="F2857" s="199" t="s">
        <v>571</v>
      </c>
      <c r="G2857" s="199"/>
      <c r="H2857" s="199" t="s">
        <v>805</v>
      </c>
      <c r="I2857" s="199"/>
      <c r="J2857" s="199" t="s">
        <v>571</v>
      </c>
      <c r="K2857" s="199" t="e">
        <f>K2873</f>
        <v>#REF!</v>
      </c>
      <c r="L2857" s="199"/>
      <c r="M2857" s="203">
        <v>0.16666666666666666</v>
      </c>
      <c r="N2857" s="199" t="s">
        <v>2874</v>
      </c>
      <c r="O2857" s="199" t="s">
        <v>338</v>
      </c>
      <c r="P2857" s="230" t="e">
        <f>I2853</f>
        <v>#REF!</v>
      </c>
      <c r="Q2857" s="199" t="s">
        <v>2874</v>
      </c>
      <c r="R2857" s="199" t="e">
        <f>M2857*P2857</f>
        <v>#REF!</v>
      </c>
    </row>
    <row r="2858" spans="1:20" ht="20.25" customHeight="1" x14ac:dyDescent="0.25">
      <c r="A2858" s="112"/>
      <c r="E2858" s="199"/>
      <c r="F2858" s="199" t="s">
        <v>571</v>
      </c>
      <c r="G2858" s="199"/>
      <c r="H2858" s="199" t="s">
        <v>1930</v>
      </c>
      <c r="I2858" s="199"/>
      <c r="J2858" s="199" t="s">
        <v>571</v>
      </c>
      <c r="K2858" s="199">
        <v>9.92</v>
      </c>
      <c r="L2858" s="199"/>
      <c r="M2858" s="199">
        <v>45</v>
      </c>
      <c r="N2858" s="199" t="s">
        <v>3021</v>
      </c>
      <c r="O2858" s="120" t="s">
        <v>2271</v>
      </c>
      <c r="P2858" s="199" t="e">
        <f>P2846</f>
        <v>#REF!</v>
      </c>
      <c r="Q2858" s="199" t="s">
        <v>1941</v>
      </c>
      <c r="R2858" s="199" t="e">
        <f>M2858*P2858</f>
        <v>#REF!</v>
      </c>
    </row>
    <row r="2859" spans="1:20" ht="24.95" customHeight="1" x14ac:dyDescent="0.25">
      <c r="A2859" s="112"/>
      <c r="E2859" s="199"/>
      <c r="F2859" s="199"/>
      <c r="G2859" s="199"/>
      <c r="H2859" s="204" t="s">
        <v>2875</v>
      </c>
      <c r="I2859" s="199"/>
      <c r="J2859" s="199"/>
      <c r="K2859" s="205" t="e">
        <f>SUM(K2843:K2858)</f>
        <v>#REF!</v>
      </c>
      <c r="L2859" s="199"/>
      <c r="M2859" s="199">
        <v>6</v>
      </c>
      <c r="N2859" s="199" t="s">
        <v>2876</v>
      </c>
      <c r="O2859" s="199" t="s">
        <v>805</v>
      </c>
      <c r="P2859" s="199" t="e">
        <f>R2877</f>
        <v>#REF!</v>
      </c>
      <c r="Q2859" s="199" t="s">
        <v>2876</v>
      </c>
      <c r="R2859" s="199" t="e">
        <f>M2859*P2859</f>
        <v>#REF!</v>
      </c>
    </row>
    <row r="2860" spans="1:20" ht="24.95" customHeight="1" x14ac:dyDescent="0.25">
      <c r="A2860" s="112"/>
      <c r="E2860" s="199"/>
      <c r="F2860" s="199"/>
      <c r="G2860" s="199"/>
      <c r="H2860" s="206" t="s">
        <v>2877</v>
      </c>
      <c r="I2860" s="199"/>
      <c r="J2860" s="199"/>
      <c r="K2860" s="207" t="e">
        <f>K2859/10</f>
        <v>#REF!</v>
      </c>
      <c r="L2860" s="199">
        <f>1007*10</f>
        <v>10070</v>
      </c>
      <c r="M2860" s="199"/>
      <c r="N2860" s="199" t="s">
        <v>64</v>
      </c>
      <c r="O2860" s="199" t="s">
        <v>2878</v>
      </c>
      <c r="P2860" s="199"/>
      <c r="Q2860" s="199"/>
      <c r="R2860" s="199">
        <f>18.56</f>
        <v>18.559999999999999</v>
      </c>
    </row>
    <row r="2861" spans="1:20" ht="9" customHeight="1" x14ac:dyDescent="0.25">
      <c r="A2861" s="112"/>
      <c r="E2861" s="199"/>
      <c r="F2861" s="199"/>
      <c r="G2861" s="199"/>
      <c r="H2861" s="199"/>
      <c r="I2861" s="199"/>
      <c r="J2861" s="199"/>
      <c r="K2861" s="199"/>
      <c r="L2861" s="199"/>
      <c r="M2861" s="199"/>
      <c r="N2861" s="199"/>
      <c r="P2861" s="199"/>
      <c r="Q2861" s="199"/>
      <c r="R2861" s="199"/>
    </row>
    <row r="2862" spans="1:20" ht="16.5" customHeight="1" x14ac:dyDescent="0.25">
      <c r="A2862" s="112"/>
      <c r="E2862" s="199"/>
      <c r="F2862" s="199"/>
      <c r="G2862" s="199"/>
      <c r="H2862" s="207" t="s">
        <v>2879</v>
      </c>
      <c r="I2862" s="199"/>
      <c r="J2862" s="199"/>
      <c r="K2862" s="199"/>
      <c r="L2862" s="199" t="e">
        <f>L2860-K2859</f>
        <v>#REF!</v>
      </c>
      <c r="M2862" s="199"/>
      <c r="N2862" s="199"/>
      <c r="O2862" s="204" t="s">
        <v>2880</v>
      </c>
      <c r="P2862" s="199"/>
      <c r="Q2862" s="199"/>
      <c r="R2862" s="205" t="e">
        <f>SUM(R2846:R2861)</f>
        <v>#REF!</v>
      </c>
    </row>
    <row r="2863" spans="1:20" ht="25.5" customHeight="1" x14ac:dyDescent="0.25">
      <c r="A2863" s="112"/>
      <c r="E2863" s="199"/>
      <c r="F2863" s="199"/>
      <c r="G2863" s="199"/>
      <c r="H2863" s="199"/>
      <c r="I2863" s="199"/>
      <c r="J2863" s="199"/>
      <c r="K2863" s="199"/>
      <c r="L2863" s="199"/>
      <c r="M2863" s="199"/>
      <c r="N2863" s="199"/>
      <c r="O2863" s="206" t="s">
        <v>2877</v>
      </c>
      <c r="P2863" s="199"/>
      <c r="Q2863" s="199"/>
      <c r="R2863" s="207" t="e">
        <f>R2862/6</f>
        <v>#REF!</v>
      </c>
      <c r="T2863" s="66">
        <f>1436*6</f>
        <v>8616</v>
      </c>
    </row>
    <row r="2864" spans="1:20" ht="19.5" customHeight="1" x14ac:dyDescent="0.25">
      <c r="A2864" s="112"/>
      <c r="E2864" s="199"/>
      <c r="F2864" s="199"/>
      <c r="G2864" s="199"/>
      <c r="H2864" s="207" t="s">
        <v>2958</v>
      </c>
      <c r="I2864" s="199"/>
      <c r="J2864" s="199"/>
      <c r="K2864" s="199"/>
      <c r="L2864" s="199"/>
      <c r="M2864" s="199"/>
      <c r="N2864" s="199"/>
      <c r="O2864" s="199"/>
      <c r="P2864" s="199"/>
      <c r="Q2864" s="199"/>
      <c r="R2864" s="199"/>
      <c r="T2864" s="66" t="e">
        <f>T2863-R2862</f>
        <v>#REF!</v>
      </c>
    </row>
    <row r="2865" spans="1:18" ht="6.75" customHeight="1" x14ac:dyDescent="0.25">
      <c r="A2865" s="112"/>
      <c r="E2865" s="199"/>
      <c r="F2865" s="199"/>
      <c r="G2865" s="199"/>
      <c r="H2865" s="199"/>
      <c r="I2865" s="199"/>
      <c r="J2865" s="199"/>
      <c r="K2865" s="199"/>
      <c r="L2865" s="199"/>
      <c r="M2865" s="199"/>
    </row>
    <row r="2866" spans="1:18" ht="20.25" customHeight="1" x14ac:dyDescent="0.25">
      <c r="A2866" s="112"/>
      <c r="E2866" s="199"/>
      <c r="F2866" s="199">
        <v>1</v>
      </c>
      <c r="G2866" s="199" t="s">
        <v>1196</v>
      </c>
      <c r="H2866" s="199" t="s">
        <v>2881</v>
      </c>
      <c r="I2866" s="230" t="e">
        <f>#REF!</f>
        <v>#REF!</v>
      </c>
      <c r="J2866" s="199" t="s">
        <v>1196</v>
      </c>
      <c r="K2866" s="199" t="e">
        <f>F2866*I2866</f>
        <v>#REF!</v>
      </c>
      <c r="L2866" s="199"/>
      <c r="M2866" s="199"/>
      <c r="N2866" s="207" t="s">
        <v>2879</v>
      </c>
      <c r="O2866" s="199"/>
      <c r="P2866" s="199"/>
      <c r="Q2866" s="199"/>
    </row>
    <row r="2867" spans="1:18" ht="20.25" customHeight="1" x14ac:dyDescent="0.25">
      <c r="A2867" s="112"/>
      <c r="E2867" s="199"/>
      <c r="F2867" s="199">
        <v>2</v>
      </c>
      <c r="G2867" s="199" t="s">
        <v>1196</v>
      </c>
      <c r="H2867" s="199" t="s">
        <v>2882</v>
      </c>
      <c r="I2867" s="230" t="e">
        <f>#REF!</f>
        <v>#REF!</v>
      </c>
      <c r="J2867" s="199" t="s">
        <v>1196</v>
      </c>
      <c r="K2867" s="199" t="e">
        <f>F2867*I2867</f>
        <v>#REF!</v>
      </c>
      <c r="L2867" s="199"/>
      <c r="M2867" s="199"/>
      <c r="N2867" s="199"/>
      <c r="O2867" s="199"/>
      <c r="P2867" s="199"/>
      <c r="Q2867" s="199"/>
    </row>
    <row r="2868" spans="1:18" ht="20.25" customHeight="1" x14ac:dyDescent="0.25">
      <c r="A2868" s="112"/>
      <c r="E2868" s="199"/>
      <c r="F2868" s="199">
        <v>3</v>
      </c>
      <c r="G2868" s="199" t="s">
        <v>1196</v>
      </c>
      <c r="H2868" s="199" t="s">
        <v>2883</v>
      </c>
      <c r="I2868" s="230" t="e">
        <f>#REF!</f>
        <v>#REF!</v>
      </c>
      <c r="J2868" s="199" t="s">
        <v>1196</v>
      </c>
      <c r="K2868" s="199" t="e">
        <f>F2868*I2868</f>
        <v>#REF!</v>
      </c>
      <c r="L2868" s="199"/>
      <c r="M2868" s="199"/>
      <c r="N2868" s="207" t="s">
        <v>2958</v>
      </c>
      <c r="O2868" s="199"/>
      <c r="P2868" s="199"/>
      <c r="Q2868" s="199"/>
    </row>
    <row r="2869" spans="1:18" ht="20.25" customHeight="1" x14ac:dyDescent="0.25">
      <c r="A2869" s="112"/>
      <c r="E2869" s="199"/>
      <c r="F2869" s="199">
        <v>4</v>
      </c>
      <c r="G2869" s="199" t="s">
        <v>1196</v>
      </c>
      <c r="H2869" s="199" t="s">
        <v>1990</v>
      </c>
      <c r="I2869" s="230" t="e">
        <f>#REF!</f>
        <v>#REF!</v>
      </c>
      <c r="J2869" s="199" t="s">
        <v>1196</v>
      </c>
      <c r="K2869" s="199" t="e">
        <f>F2869*I2869</f>
        <v>#REF!</v>
      </c>
      <c r="L2869" s="199"/>
      <c r="M2869" s="199"/>
      <c r="N2869" s="199"/>
      <c r="O2869" s="199"/>
      <c r="P2869" s="199"/>
      <c r="Q2869" s="199"/>
    </row>
    <row r="2870" spans="1:18" ht="24.95" customHeight="1" x14ac:dyDescent="0.25">
      <c r="A2870" s="112"/>
      <c r="E2870" s="199"/>
      <c r="F2870" s="199"/>
      <c r="G2870" s="199"/>
      <c r="H2870" s="207" t="s">
        <v>2698</v>
      </c>
      <c r="I2870" s="230" t="e">
        <f>#REF!</f>
        <v>#REF!</v>
      </c>
      <c r="J2870" s="199"/>
      <c r="K2870" s="199"/>
      <c r="M2870" s="199">
        <v>1</v>
      </c>
      <c r="N2870" s="199" t="s">
        <v>1196</v>
      </c>
      <c r="O2870" s="199" t="s">
        <v>2881</v>
      </c>
      <c r="P2870" s="199" t="e">
        <f>I2866</f>
        <v>#REF!</v>
      </c>
      <c r="Q2870" s="199" t="s">
        <v>1196</v>
      </c>
      <c r="R2870" s="199" t="e">
        <f>M2870*P2870</f>
        <v>#REF!</v>
      </c>
    </row>
    <row r="2871" spans="1:18" ht="24.95" customHeight="1" x14ac:dyDescent="0.25">
      <c r="A2871" s="112"/>
      <c r="E2871" s="199"/>
      <c r="F2871" s="199">
        <v>2</v>
      </c>
      <c r="G2871" s="199" t="s">
        <v>1196</v>
      </c>
      <c r="H2871" s="199" t="s">
        <v>2456</v>
      </c>
      <c r="I2871" s="230" t="e">
        <f>#REF!</f>
        <v>#REF!</v>
      </c>
      <c r="J2871" s="199" t="s">
        <v>1196</v>
      </c>
      <c r="K2871" s="199" t="e">
        <f>F2871*I2871</f>
        <v>#REF!</v>
      </c>
      <c r="M2871" s="199">
        <v>2</v>
      </c>
      <c r="N2871" s="199" t="s">
        <v>1196</v>
      </c>
      <c r="O2871" s="199" t="s">
        <v>2882</v>
      </c>
      <c r="P2871" s="199" t="e">
        <f>I2867</f>
        <v>#REF!</v>
      </c>
      <c r="Q2871" s="199" t="s">
        <v>1196</v>
      </c>
      <c r="R2871" s="199" t="e">
        <f>M2871*P2871</f>
        <v>#REF!</v>
      </c>
    </row>
    <row r="2872" spans="1:18" ht="24.95" customHeight="1" x14ac:dyDescent="0.25">
      <c r="A2872" s="112"/>
      <c r="E2872" s="199"/>
      <c r="F2872" s="199">
        <v>4</v>
      </c>
      <c r="G2872" s="199" t="s">
        <v>1196</v>
      </c>
      <c r="H2872" s="199" t="s">
        <v>2685</v>
      </c>
      <c r="I2872" s="230" t="e">
        <f>#REF!</f>
        <v>#REF!</v>
      </c>
      <c r="J2872" s="199" t="s">
        <v>1196</v>
      </c>
      <c r="K2872" s="199" t="e">
        <f>F2872*I2872</f>
        <v>#REF!</v>
      </c>
      <c r="M2872" s="199">
        <v>3</v>
      </c>
      <c r="N2872" s="199" t="s">
        <v>1196</v>
      </c>
      <c r="O2872" s="199" t="s">
        <v>2883</v>
      </c>
      <c r="P2872" s="199" t="e">
        <f>I2868</f>
        <v>#REF!</v>
      </c>
      <c r="Q2872" s="199" t="s">
        <v>1196</v>
      </c>
      <c r="R2872" s="199" t="e">
        <f>M2872*P2872</f>
        <v>#REF!</v>
      </c>
    </row>
    <row r="2873" spans="1:18" ht="24.95" customHeight="1" x14ac:dyDescent="0.25">
      <c r="A2873" s="112"/>
      <c r="E2873" s="199"/>
      <c r="F2873" s="199"/>
      <c r="G2873" s="199"/>
      <c r="H2873" s="199"/>
      <c r="I2873" s="199"/>
      <c r="J2873" s="199"/>
      <c r="K2873" s="214" t="e">
        <f>SUM(K2866:K2872)</f>
        <v>#REF!</v>
      </c>
      <c r="M2873" s="199">
        <v>4</v>
      </c>
      <c r="N2873" s="199" t="s">
        <v>1196</v>
      </c>
      <c r="O2873" s="199" t="s">
        <v>1990</v>
      </c>
      <c r="P2873" s="199" t="e">
        <f>I2869</f>
        <v>#REF!</v>
      </c>
      <c r="Q2873" s="199" t="s">
        <v>1196</v>
      </c>
      <c r="R2873" s="199" t="e">
        <f>M2873*P2873</f>
        <v>#REF!</v>
      </c>
    </row>
    <row r="2874" spans="1:18" x14ac:dyDescent="0.25">
      <c r="A2874" s="112"/>
      <c r="E2874" s="199"/>
      <c r="F2874" s="199"/>
      <c r="G2874" s="199"/>
      <c r="H2874" s="199"/>
      <c r="I2874" s="199"/>
      <c r="J2874" s="199"/>
      <c r="K2874" s="205"/>
      <c r="M2874" s="199"/>
      <c r="N2874" s="199"/>
      <c r="O2874" s="199"/>
      <c r="P2874" s="199"/>
      <c r="Q2874" s="199"/>
      <c r="R2874" s="199"/>
    </row>
    <row r="2875" spans="1:18" ht="39.950000000000003" customHeight="1" x14ac:dyDescent="0.35">
      <c r="A2875" s="112"/>
      <c r="E2875" s="199"/>
      <c r="F2875" s="199"/>
      <c r="G2875" s="199"/>
      <c r="H2875" s="72" t="s">
        <v>2699</v>
      </c>
      <c r="I2875" s="199"/>
      <c r="J2875" s="199"/>
      <c r="K2875" s="199"/>
      <c r="L2875" s="199"/>
      <c r="M2875" s="199"/>
      <c r="O2875" s="209" t="s">
        <v>2457</v>
      </c>
      <c r="R2875" s="210" t="e">
        <f>SUM(R2870:R2873)</f>
        <v>#REF!</v>
      </c>
    </row>
    <row r="2876" spans="1:18" ht="30.75" customHeight="1" x14ac:dyDescent="0.25">
      <c r="A2876" s="112"/>
      <c r="E2876" s="199"/>
      <c r="F2876" s="199"/>
      <c r="G2876" s="199"/>
      <c r="H2876" s="72" t="s">
        <v>2968</v>
      </c>
      <c r="I2876" s="199"/>
      <c r="J2876" s="199"/>
      <c r="K2876" s="199"/>
      <c r="L2876" s="199"/>
      <c r="M2876" s="199"/>
    </row>
    <row r="2877" spans="1:18" x14ac:dyDescent="0.25">
      <c r="A2877" s="112"/>
      <c r="E2877" s="199"/>
      <c r="F2877" s="199"/>
      <c r="G2877" s="199"/>
      <c r="H2877" s="199"/>
      <c r="I2877" s="199"/>
      <c r="J2877" s="199"/>
      <c r="K2877" s="199"/>
      <c r="L2877" s="199"/>
      <c r="M2877" s="199"/>
      <c r="Q2877" s="211" t="s">
        <v>2969</v>
      </c>
      <c r="R2877" s="73" t="e">
        <f>R2875/6</f>
        <v>#REF!</v>
      </c>
    </row>
    <row r="2878" spans="1:18" ht="186.75" customHeight="1" x14ac:dyDescent="0.25">
      <c r="A2878" s="112"/>
      <c r="E2878" s="199"/>
      <c r="F2878" s="199"/>
      <c r="G2878" s="199"/>
      <c r="H2878" s="198" t="s">
        <v>2125</v>
      </c>
      <c r="I2878" s="199"/>
      <c r="J2878" s="199"/>
      <c r="K2878" s="199"/>
      <c r="L2878" s="199"/>
      <c r="M2878" s="199"/>
      <c r="O2878" s="198" t="s">
        <v>2099</v>
      </c>
    </row>
    <row r="2879" spans="1:18" ht="30" customHeight="1" x14ac:dyDescent="0.25">
      <c r="A2879" s="112"/>
      <c r="E2879" s="199"/>
      <c r="F2879" s="199"/>
      <c r="G2879" s="199"/>
      <c r="H2879" s="199" t="s">
        <v>2100</v>
      </c>
      <c r="I2879" s="199"/>
      <c r="J2879" s="199"/>
      <c r="K2879" s="199" t="e">
        <f>K2859-K2858</f>
        <v>#REF!</v>
      </c>
      <c r="L2879" s="199"/>
      <c r="M2879" s="199">
        <v>90</v>
      </c>
      <c r="N2879" s="199" t="s">
        <v>718</v>
      </c>
      <c r="O2879" s="120" t="s">
        <v>2177</v>
      </c>
      <c r="P2879" s="199" t="e">
        <f t="shared" ref="P2879:P2887" si="93">P2846</f>
        <v>#REF!</v>
      </c>
      <c r="Q2879" s="199" t="s">
        <v>718</v>
      </c>
      <c r="R2879" s="199" t="e">
        <f>M2879*P2879</f>
        <v>#REF!</v>
      </c>
    </row>
    <row r="2880" spans="1:18" ht="30" customHeight="1" x14ac:dyDescent="0.25">
      <c r="A2880" s="112"/>
      <c r="E2880" s="199"/>
      <c r="F2880" s="199"/>
      <c r="G2880" s="199"/>
      <c r="H2880" s="199" t="s">
        <v>2101</v>
      </c>
      <c r="I2880" s="199"/>
      <c r="J2880" s="199"/>
      <c r="K2880" s="199" t="e">
        <f>K2851</f>
        <v>#REF!</v>
      </c>
      <c r="L2880" s="199"/>
      <c r="M2880" s="199">
        <v>45</v>
      </c>
      <c r="N2880" s="199" t="s">
        <v>718</v>
      </c>
      <c r="O2880" s="198" t="s">
        <v>2022</v>
      </c>
      <c r="P2880" s="199" t="e">
        <f t="shared" si="93"/>
        <v>#REF!</v>
      </c>
      <c r="Q2880" s="199" t="s">
        <v>2023</v>
      </c>
      <c r="R2880" s="199" t="e">
        <f>M2880*P2880</f>
        <v>#REF!</v>
      </c>
    </row>
    <row r="2881" spans="1:19" ht="30" customHeight="1" x14ac:dyDescent="0.25">
      <c r="A2881" s="112"/>
      <c r="E2881" s="199"/>
      <c r="F2881" s="199"/>
      <c r="G2881" s="199"/>
      <c r="H2881" s="230" t="s">
        <v>3158</v>
      </c>
      <c r="I2881" s="230"/>
      <c r="J2881" s="230"/>
      <c r="K2881" s="230" t="e">
        <f>#REF!</f>
        <v>#REF!</v>
      </c>
      <c r="L2881" s="199"/>
      <c r="M2881" s="199">
        <v>75</v>
      </c>
      <c r="N2881" s="199" t="s">
        <v>1196</v>
      </c>
      <c r="O2881" s="199" t="s">
        <v>2961</v>
      </c>
      <c r="P2881" s="199">
        <f t="shared" si="93"/>
        <v>3.85</v>
      </c>
      <c r="Q2881" s="199" t="s">
        <v>2962</v>
      </c>
      <c r="R2881" s="199">
        <f>M2881*P2881/12</f>
        <v>24.06</v>
      </c>
    </row>
    <row r="2882" spans="1:19" ht="30" customHeight="1" x14ac:dyDescent="0.25">
      <c r="A2882" s="112"/>
      <c r="E2882" s="199"/>
      <c r="F2882" s="199"/>
      <c r="G2882" s="199"/>
      <c r="H2882" s="199" t="s">
        <v>1930</v>
      </c>
      <c r="I2882" s="199"/>
      <c r="J2882" s="199"/>
      <c r="K2882" s="199">
        <f>33.74+1.9</f>
        <v>35.64</v>
      </c>
      <c r="L2882" s="199"/>
      <c r="M2882" s="199">
        <v>12</v>
      </c>
      <c r="N2882" s="199" t="s">
        <v>1196</v>
      </c>
      <c r="O2882" s="199" t="s">
        <v>2024</v>
      </c>
      <c r="P2882" s="199" t="e">
        <f t="shared" si="93"/>
        <v>#REF!</v>
      </c>
      <c r="Q2882" s="199" t="s">
        <v>1196</v>
      </c>
      <c r="R2882" s="199" t="e">
        <f>M2882*P2882</f>
        <v>#REF!</v>
      </c>
    </row>
    <row r="2883" spans="1:19" ht="39.950000000000003" customHeight="1" x14ac:dyDescent="0.25">
      <c r="A2883" s="112"/>
      <c r="E2883" s="199"/>
      <c r="F2883" s="199"/>
      <c r="G2883" s="199"/>
      <c r="H2883" s="204" t="s">
        <v>2084</v>
      </c>
      <c r="I2883" s="199"/>
      <c r="J2883" s="199"/>
      <c r="K2883" s="205" t="e">
        <f>K2879-K2880+K2881+K2882</f>
        <v>#REF!</v>
      </c>
      <c r="L2883" s="199"/>
      <c r="M2883" s="199">
        <v>6</v>
      </c>
      <c r="N2883" s="199" t="s">
        <v>1196</v>
      </c>
      <c r="O2883" s="199" t="s">
        <v>2960</v>
      </c>
      <c r="P2883" s="199" t="e">
        <f t="shared" si="93"/>
        <v>#REF!</v>
      </c>
      <c r="Q2883" s="199" t="s">
        <v>1196</v>
      </c>
      <c r="R2883" s="199" t="e">
        <f>M2883*P2883</f>
        <v>#REF!</v>
      </c>
    </row>
    <row r="2884" spans="1:19" ht="25.5" customHeight="1" x14ac:dyDescent="0.25">
      <c r="A2884" s="112"/>
      <c r="E2884" s="199"/>
      <c r="F2884" s="199"/>
      <c r="G2884" s="199"/>
      <c r="H2884" s="206" t="s">
        <v>2085</v>
      </c>
      <c r="I2884" s="199"/>
      <c r="J2884" s="199"/>
      <c r="K2884" s="207" t="e">
        <f>K2883/10</f>
        <v>#REF!</v>
      </c>
      <c r="L2884" s="199">
        <f>1120*10</f>
        <v>11200</v>
      </c>
      <c r="M2884" s="199">
        <v>150</v>
      </c>
      <c r="N2884" s="199" t="s">
        <v>1228</v>
      </c>
      <c r="O2884" s="199" t="s">
        <v>2263</v>
      </c>
      <c r="P2884" s="199" t="e">
        <f t="shared" si="93"/>
        <v>#REF!</v>
      </c>
      <c r="Q2884" s="199">
        <v>1000</v>
      </c>
      <c r="R2884" s="199" t="e">
        <f>(M2884*P2884)/1000</f>
        <v>#REF!</v>
      </c>
    </row>
    <row r="2885" spans="1:19" x14ac:dyDescent="0.25">
      <c r="A2885" s="112"/>
      <c r="E2885" s="199"/>
      <c r="F2885" s="199"/>
      <c r="G2885" s="199"/>
      <c r="H2885" s="199"/>
      <c r="I2885" s="199"/>
      <c r="J2885" s="199"/>
      <c r="K2885" s="199"/>
      <c r="L2885" s="199" t="e">
        <f>L2884-K2883</f>
        <v>#REF!</v>
      </c>
      <c r="M2885" s="202">
        <v>7</v>
      </c>
      <c r="N2885" s="199" t="s">
        <v>1228</v>
      </c>
      <c r="O2885" s="199" t="s">
        <v>2265</v>
      </c>
      <c r="P2885" s="199" t="e">
        <f t="shared" si="93"/>
        <v>#REF!</v>
      </c>
      <c r="Q2885" s="199" t="s">
        <v>1196</v>
      </c>
      <c r="R2885" s="199" t="e">
        <f>M2885*P2885</f>
        <v>#REF!</v>
      </c>
    </row>
    <row r="2886" spans="1:19" ht="24.95" customHeight="1" x14ac:dyDescent="0.25">
      <c r="A2886" s="112"/>
      <c r="E2886" s="199"/>
      <c r="F2886" s="199"/>
      <c r="G2886" s="199"/>
      <c r="H2886" s="207" t="s">
        <v>2628</v>
      </c>
      <c r="I2886" s="199"/>
      <c r="J2886" s="199"/>
      <c r="K2886" s="199"/>
      <c r="L2886" s="199"/>
      <c r="M2886" s="199">
        <v>6</v>
      </c>
      <c r="N2886" s="199" t="s">
        <v>1196</v>
      </c>
      <c r="O2886" s="199" t="s">
        <v>2262</v>
      </c>
      <c r="P2886" s="199" t="e">
        <f t="shared" si="93"/>
        <v>#REF!</v>
      </c>
      <c r="Q2886" s="199" t="s">
        <v>1200</v>
      </c>
      <c r="R2886" s="199" t="e">
        <f>M2886*P2886</f>
        <v>#REF!</v>
      </c>
    </row>
    <row r="2887" spans="1:19" ht="56.25" customHeight="1" x14ac:dyDescent="0.25">
      <c r="A2887" s="112"/>
      <c r="E2887" s="199"/>
      <c r="F2887" s="199"/>
      <c r="G2887" s="199"/>
      <c r="H2887" s="197" t="s">
        <v>2629</v>
      </c>
      <c r="I2887" s="199"/>
      <c r="J2887" s="199"/>
      <c r="K2887" s="199"/>
      <c r="L2887" s="199"/>
      <c r="M2887" s="199">
        <v>6</v>
      </c>
      <c r="N2887" s="199" t="s">
        <v>1196</v>
      </c>
      <c r="O2887" s="199" t="s">
        <v>2267</v>
      </c>
      <c r="P2887" s="199" t="e">
        <f t="shared" si="93"/>
        <v>#REF!</v>
      </c>
      <c r="Q2887" s="199" t="s">
        <v>2962</v>
      </c>
      <c r="R2887" s="199" t="e">
        <f>(M2887*P2887)/12</f>
        <v>#REF!</v>
      </c>
    </row>
    <row r="2888" spans="1:19" x14ac:dyDescent="0.25">
      <c r="A2888" s="112"/>
      <c r="E2888" s="199"/>
      <c r="F2888" s="199"/>
      <c r="G2888" s="199"/>
      <c r="H2888" s="199"/>
      <c r="I2888" s="199"/>
      <c r="J2888" s="199"/>
      <c r="K2888" s="199"/>
      <c r="L2888" s="199"/>
      <c r="M2888" s="199">
        <v>1</v>
      </c>
      <c r="N2888" s="199" t="s">
        <v>2269</v>
      </c>
      <c r="O2888" s="199" t="s">
        <v>2270</v>
      </c>
      <c r="P2888" s="199">
        <f>P2855</f>
        <v>84.1</v>
      </c>
      <c r="Q2888" s="199" t="s">
        <v>2269</v>
      </c>
      <c r="R2888" s="199">
        <f>(M2888*P2888)</f>
        <v>84.1</v>
      </c>
    </row>
    <row r="2889" spans="1:19" ht="186" customHeight="1" x14ac:dyDescent="0.25">
      <c r="A2889" s="112"/>
      <c r="E2889" s="199"/>
      <c r="F2889" s="199"/>
      <c r="G2889" s="199"/>
      <c r="H2889" s="198" t="s">
        <v>3037</v>
      </c>
      <c r="I2889" s="199"/>
      <c r="J2889" s="199"/>
      <c r="K2889" s="199"/>
      <c r="L2889" s="199"/>
      <c r="M2889" s="199">
        <v>6</v>
      </c>
      <c r="N2889" s="199" t="s">
        <v>1228</v>
      </c>
      <c r="O2889" s="198" t="s">
        <v>2966</v>
      </c>
      <c r="P2889" s="199">
        <v>42.25</v>
      </c>
      <c r="Q2889" s="199" t="s">
        <v>2266</v>
      </c>
      <c r="R2889" s="199">
        <f>M2889*P2889</f>
        <v>253.5</v>
      </c>
    </row>
    <row r="2890" spans="1:19" ht="21.75" customHeight="1" x14ac:dyDescent="0.25">
      <c r="A2890" s="112"/>
      <c r="E2890" s="199"/>
      <c r="F2890" s="199"/>
      <c r="G2890" s="199"/>
      <c r="H2890" s="199" t="s">
        <v>2967</v>
      </c>
      <c r="I2890" s="199"/>
      <c r="J2890" s="199"/>
      <c r="K2890" s="199" t="e">
        <f>K2879</f>
        <v>#REF!</v>
      </c>
      <c r="L2890" s="199"/>
      <c r="M2890" s="203">
        <v>0.16666666666666666</v>
      </c>
      <c r="N2890" s="199" t="s">
        <v>2874</v>
      </c>
      <c r="O2890" s="199" t="s">
        <v>338</v>
      </c>
      <c r="P2890" s="199" t="e">
        <f>P2857</f>
        <v>#REF!</v>
      </c>
      <c r="Q2890" s="199" t="s">
        <v>2874</v>
      </c>
      <c r="R2890" s="199" t="e">
        <f>M2890*P2890</f>
        <v>#REF!</v>
      </c>
    </row>
    <row r="2891" spans="1:19" ht="30" customHeight="1" x14ac:dyDescent="0.25">
      <c r="A2891" s="112"/>
      <c r="E2891" s="199"/>
      <c r="F2891" s="199"/>
      <c r="G2891" s="199"/>
      <c r="H2891" s="199" t="s">
        <v>2603</v>
      </c>
      <c r="I2891" s="199"/>
      <c r="J2891" s="199"/>
      <c r="K2891" s="199" t="e">
        <f>K2880</f>
        <v>#REF!</v>
      </c>
      <c r="L2891" s="199"/>
      <c r="M2891" s="199"/>
      <c r="N2891" s="199"/>
      <c r="O2891" s="120"/>
      <c r="P2891" s="199"/>
      <c r="Q2891" s="199"/>
      <c r="R2891" s="199"/>
    </row>
    <row r="2892" spans="1:19" ht="30" customHeight="1" x14ac:dyDescent="0.25">
      <c r="A2892" s="112"/>
      <c r="E2892" s="199"/>
      <c r="F2892" s="199"/>
      <c r="G2892" s="199"/>
      <c r="H2892" s="199" t="s">
        <v>2604</v>
      </c>
      <c r="I2892" s="199"/>
      <c r="J2892" s="199"/>
      <c r="K2892" s="199" t="e">
        <f>K2852</f>
        <v>#REF!</v>
      </c>
      <c r="L2892" s="199"/>
      <c r="M2892" s="199">
        <v>6</v>
      </c>
      <c r="N2892" s="199" t="s">
        <v>2876</v>
      </c>
      <c r="O2892" s="199" t="s">
        <v>805</v>
      </c>
      <c r="P2892" s="199" t="e">
        <f>R2877</f>
        <v>#REF!</v>
      </c>
      <c r="Q2892" s="199" t="s">
        <v>2876</v>
      </c>
      <c r="R2892" s="199" t="e">
        <f>M2892*P2892</f>
        <v>#REF!</v>
      </c>
    </row>
    <row r="2893" spans="1:19" ht="30" customHeight="1" x14ac:dyDescent="0.25">
      <c r="A2893" s="112"/>
      <c r="E2893" s="199"/>
      <c r="F2893" s="199"/>
      <c r="G2893" s="199"/>
      <c r="H2893" s="199" t="s">
        <v>2605</v>
      </c>
      <c r="I2893" s="199"/>
      <c r="J2893" s="199"/>
      <c r="K2893" s="199" t="e">
        <f>K2850</f>
        <v>#REF!</v>
      </c>
      <c r="L2893" s="199"/>
      <c r="M2893" s="199"/>
      <c r="N2893" s="199" t="s">
        <v>64</v>
      </c>
      <c r="O2893" s="199" t="s">
        <v>2878</v>
      </c>
      <c r="P2893" s="199"/>
      <c r="Q2893" s="199"/>
      <c r="R2893" s="199">
        <f>13.21+5.05</f>
        <v>18.260000000000002</v>
      </c>
    </row>
    <row r="2894" spans="1:19" ht="30" customHeight="1" x14ac:dyDescent="0.25">
      <c r="A2894" s="112"/>
      <c r="E2894" s="199"/>
      <c r="F2894" s="199"/>
      <c r="G2894" s="199"/>
      <c r="H2894" s="199" t="s">
        <v>3154</v>
      </c>
      <c r="I2894" s="199"/>
      <c r="J2894" s="199"/>
      <c r="K2894" s="200" t="e">
        <f>#REF!</f>
        <v>#REF!</v>
      </c>
      <c r="L2894" s="199"/>
      <c r="M2894" s="199"/>
      <c r="N2894" s="199"/>
      <c r="P2894" s="199"/>
      <c r="Q2894" s="199"/>
      <c r="R2894" s="199"/>
    </row>
    <row r="2895" spans="1:19" ht="30" customHeight="1" x14ac:dyDescent="0.25">
      <c r="A2895" s="112"/>
      <c r="E2895" s="199"/>
      <c r="F2895" s="199"/>
      <c r="G2895" s="199"/>
      <c r="H2895" s="199" t="s">
        <v>2606</v>
      </c>
      <c r="I2895" s="199"/>
      <c r="J2895" s="199"/>
      <c r="K2895" s="199">
        <f>10*9</f>
        <v>90</v>
      </c>
      <c r="L2895" s="199"/>
      <c r="M2895" s="199"/>
      <c r="N2895" s="199"/>
      <c r="O2895" s="204" t="s">
        <v>2880</v>
      </c>
      <c r="P2895" s="199"/>
      <c r="Q2895" s="199"/>
      <c r="R2895" s="205" t="e">
        <f>SUM(R2879:R2894)</f>
        <v>#REF!</v>
      </c>
    </row>
    <row r="2896" spans="1:19" ht="30" customHeight="1" x14ac:dyDescent="0.25">
      <c r="A2896" s="112"/>
      <c r="E2896" s="199"/>
      <c r="F2896" s="199"/>
      <c r="G2896" s="199"/>
      <c r="H2896" s="199" t="s">
        <v>3155</v>
      </c>
      <c r="I2896" s="199"/>
      <c r="J2896" s="199"/>
      <c r="K2896" s="200" t="e">
        <f>#REF!</f>
        <v>#REF!</v>
      </c>
      <c r="L2896" s="199"/>
      <c r="M2896" s="199"/>
      <c r="N2896" s="199"/>
      <c r="O2896" s="206" t="s">
        <v>2877</v>
      </c>
      <c r="P2896" s="199"/>
      <c r="Q2896" s="199"/>
      <c r="R2896" s="207" t="e">
        <f>R2895/6</f>
        <v>#REF!</v>
      </c>
      <c r="S2896" s="66">
        <f>1199*6</f>
        <v>7194</v>
      </c>
    </row>
    <row r="2897" spans="1:19" ht="30" customHeight="1" x14ac:dyDescent="0.25">
      <c r="A2897" s="112"/>
      <c r="E2897" s="199"/>
      <c r="F2897" s="199"/>
      <c r="G2897" s="199"/>
      <c r="H2897" s="199" t="s">
        <v>1930</v>
      </c>
      <c r="I2897" s="199"/>
      <c r="J2897" s="199"/>
      <c r="K2897" s="199">
        <f>20.57+1.87</f>
        <v>22.44</v>
      </c>
      <c r="L2897" s="199"/>
      <c r="M2897" s="199"/>
      <c r="S2897" s="66" t="e">
        <f>S2896-R2895</f>
        <v>#REF!</v>
      </c>
    </row>
    <row r="2898" spans="1:19" ht="25.5" customHeight="1" x14ac:dyDescent="0.25">
      <c r="A2898" s="112"/>
      <c r="E2898" s="199"/>
      <c r="F2898" s="199"/>
      <c r="G2898" s="199"/>
      <c r="H2898" s="204" t="s">
        <v>2084</v>
      </c>
      <c r="I2898" s="199"/>
      <c r="J2898" s="199"/>
      <c r="K2898" s="205" t="e">
        <f>(K2890-K2891-K2892-K2893)+(K2894+K2895+K2896+K2897)</f>
        <v>#REF!</v>
      </c>
      <c r="L2898" s="199"/>
      <c r="M2898" s="199"/>
    </row>
    <row r="2899" spans="1:19" ht="27.75" customHeight="1" x14ac:dyDescent="0.25">
      <c r="A2899" s="112"/>
      <c r="E2899" s="199"/>
      <c r="F2899" s="199"/>
      <c r="G2899" s="199"/>
      <c r="H2899" s="206" t="s">
        <v>2766</v>
      </c>
      <c r="I2899" s="199"/>
      <c r="J2899" s="199"/>
      <c r="K2899" s="207" t="e">
        <f>K2898/10</f>
        <v>#REF!</v>
      </c>
      <c r="L2899" s="199">
        <f>1157*10</f>
        <v>11570</v>
      </c>
      <c r="M2899" s="199"/>
    </row>
    <row r="2900" spans="1:19" x14ac:dyDescent="0.25">
      <c r="A2900" s="112"/>
      <c r="E2900" s="199"/>
      <c r="F2900" s="199"/>
      <c r="G2900" s="199"/>
      <c r="H2900" s="199"/>
      <c r="I2900" s="199"/>
      <c r="J2900" s="199"/>
      <c r="K2900" s="199"/>
      <c r="L2900" s="199" t="e">
        <f>L2899-K2898</f>
        <v>#REF!</v>
      </c>
      <c r="M2900" s="199"/>
    </row>
    <row r="2901" spans="1:19" x14ac:dyDescent="0.25">
      <c r="A2901" s="112"/>
      <c r="E2901" s="199"/>
      <c r="F2901" s="199"/>
      <c r="G2901" s="199"/>
      <c r="H2901" s="207" t="s">
        <v>2767</v>
      </c>
      <c r="I2901" s="199"/>
      <c r="J2901" s="199"/>
      <c r="K2901" s="199"/>
      <c r="L2901" s="199"/>
      <c r="M2901" s="199"/>
    </row>
    <row r="2902" spans="1:19" x14ac:dyDescent="0.25">
      <c r="A2902" s="112"/>
      <c r="E2902" s="199"/>
      <c r="F2902" s="199"/>
      <c r="G2902" s="199"/>
      <c r="H2902" s="207" t="s">
        <v>2768</v>
      </c>
      <c r="I2902" s="199"/>
      <c r="J2902" s="199"/>
      <c r="K2902" s="199"/>
      <c r="L2902" s="199"/>
      <c r="M2902" s="199"/>
    </row>
    <row r="2903" spans="1:19" ht="157.5" x14ac:dyDescent="0.25">
      <c r="A2903" s="112"/>
      <c r="E2903" s="199"/>
      <c r="F2903" s="199"/>
      <c r="G2903" s="199"/>
      <c r="H2903" s="198" t="s">
        <v>2404</v>
      </c>
      <c r="I2903" s="199"/>
      <c r="J2903" s="199"/>
      <c r="K2903" s="199"/>
      <c r="L2903" s="199"/>
      <c r="M2903" s="199"/>
    </row>
    <row r="2904" spans="1:19" x14ac:dyDescent="0.25">
      <c r="A2904" s="112"/>
      <c r="E2904" s="199"/>
      <c r="F2904" s="199"/>
      <c r="G2904" s="199"/>
      <c r="H2904" s="199"/>
      <c r="I2904" s="199"/>
      <c r="J2904" s="199"/>
      <c r="K2904" s="199"/>
      <c r="L2904" s="199"/>
      <c r="M2904" s="199"/>
    </row>
    <row r="2905" spans="1:19" ht="31.5" x14ac:dyDescent="0.25">
      <c r="A2905" s="112"/>
      <c r="E2905" s="199"/>
      <c r="F2905" s="199">
        <v>90</v>
      </c>
      <c r="G2905" s="199" t="s">
        <v>718</v>
      </c>
      <c r="H2905" s="120" t="str">
        <f>H2843</f>
        <v>1.5 sqmm copper PVC insulated unsheathed single core cable (P-79 it-2/b)</v>
      </c>
      <c r="I2905" s="199" t="e">
        <f>I2843</f>
        <v>#REF!</v>
      </c>
      <c r="J2905" s="199" t="s">
        <v>2872</v>
      </c>
      <c r="K2905" s="199" t="e">
        <f t="shared" ref="K2905:K2917" si="94">F2905*I2905</f>
        <v>#REF!</v>
      </c>
      <c r="L2905" s="199"/>
      <c r="M2905" s="199"/>
    </row>
    <row r="2906" spans="1:19" ht="31.5" x14ac:dyDescent="0.25">
      <c r="A2906" s="112"/>
      <c r="E2906" s="199"/>
      <c r="F2906" s="199">
        <v>45</v>
      </c>
      <c r="G2906" s="199" t="s">
        <v>718</v>
      </c>
      <c r="H2906" s="198" t="s">
        <v>3264</v>
      </c>
      <c r="I2906" s="199" t="e">
        <f>I2844</f>
        <v>#REF!</v>
      </c>
      <c r="J2906" s="199" t="s">
        <v>718</v>
      </c>
      <c r="K2906" s="199" t="e">
        <f t="shared" si="94"/>
        <v>#REF!</v>
      </c>
      <c r="L2906" s="199"/>
      <c r="M2906" s="199"/>
    </row>
    <row r="2907" spans="1:19" x14ac:dyDescent="0.25">
      <c r="A2907" s="112"/>
      <c r="E2907" s="199"/>
      <c r="F2907" s="199">
        <v>20</v>
      </c>
      <c r="G2907" s="199" t="s">
        <v>1196</v>
      </c>
      <c r="H2907" s="199" t="s">
        <v>3263</v>
      </c>
      <c r="I2907" s="199" t="e">
        <f>I2845</f>
        <v>#REF!</v>
      </c>
      <c r="J2907" s="199" t="s">
        <v>1196</v>
      </c>
      <c r="K2907" s="199" t="e">
        <f t="shared" si="94"/>
        <v>#REF!</v>
      </c>
      <c r="L2907" s="199"/>
      <c r="M2907" s="199"/>
    </row>
    <row r="2908" spans="1:19" x14ac:dyDescent="0.25">
      <c r="A2908" s="112"/>
      <c r="E2908" s="199"/>
      <c r="F2908" s="199">
        <v>10</v>
      </c>
      <c r="G2908" s="199" t="s">
        <v>1196</v>
      </c>
      <c r="H2908" s="199" t="s">
        <v>3271</v>
      </c>
      <c r="I2908" s="199" t="e">
        <f>I2846</f>
        <v>#REF!</v>
      </c>
      <c r="J2908" s="199" t="s">
        <v>1196</v>
      </c>
      <c r="K2908" s="199" t="e">
        <f t="shared" si="94"/>
        <v>#REF!</v>
      </c>
      <c r="L2908" s="199"/>
      <c r="M2908" s="199"/>
    </row>
    <row r="2909" spans="1:19" x14ac:dyDescent="0.25">
      <c r="A2909" s="112"/>
      <c r="E2909" s="199"/>
      <c r="F2909" s="199">
        <v>10</v>
      </c>
      <c r="G2909" s="199" t="s">
        <v>1196</v>
      </c>
      <c r="H2909" s="199" t="str">
        <f>H2852</f>
        <v>19 mm PVC junction box  ( p-83,6-b( 44.8/12=3.73)</v>
      </c>
      <c r="I2909" s="199" t="e">
        <f>I2852</f>
        <v>#REF!</v>
      </c>
      <c r="J2909" s="199" t="s">
        <v>1196</v>
      </c>
      <c r="K2909" s="199" t="e">
        <f t="shared" si="94"/>
        <v>#REF!</v>
      </c>
      <c r="L2909" s="199"/>
      <c r="M2909" s="199"/>
    </row>
    <row r="2910" spans="1:19" x14ac:dyDescent="0.25">
      <c r="A2910" s="112"/>
      <c r="E2910" s="199"/>
      <c r="F2910" s="199">
        <v>10</v>
      </c>
      <c r="G2910" s="199" t="s">
        <v>1196</v>
      </c>
      <c r="H2910" s="199" t="str">
        <f>H2851</f>
        <v>Ceiling rose p-70 it-23</v>
      </c>
      <c r="I2910" s="199" t="e">
        <f>I2851</f>
        <v>#REF!</v>
      </c>
      <c r="J2910" s="199" t="s">
        <v>1196</v>
      </c>
      <c r="K2910" s="199" t="e">
        <f t="shared" si="94"/>
        <v>#REF!</v>
      </c>
      <c r="L2910" s="199"/>
      <c r="M2910" s="199"/>
    </row>
    <row r="2911" spans="1:19" x14ac:dyDescent="0.25">
      <c r="A2911" s="112"/>
      <c r="E2911" s="199"/>
      <c r="F2911" s="199">
        <v>10</v>
      </c>
      <c r="G2911" s="199" t="s">
        <v>1196</v>
      </c>
      <c r="H2911" s="199" t="str">
        <f>H2850</f>
        <v>5 amps flush type switch p-72, Part-C,1 a ( 207/12=17.25)</v>
      </c>
      <c r="I2911" s="199" t="e">
        <f>I2850</f>
        <v>#REF!</v>
      </c>
      <c r="J2911" s="199" t="s">
        <v>1196</v>
      </c>
      <c r="K2911" s="199" t="e">
        <f t="shared" si="94"/>
        <v>#REF!</v>
      </c>
      <c r="L2911" s="199"/>
      <c r="M2911" s="199"/>
    </row>
    <row r="2912" spans="1:19" x14ac:dyDescent="0.25">
      <c r="A2912" s="112"/>
      <c r="E2912" s="199"/>
      <c r="F2912" s="199">
        <v>10</v>
      </c>
      <c r="G2912" s="199" t="s">
        <v>1196</v>
      </c>
      <c r="H2912" s="207" t="s">
        <v>3251</v>
      </c>
      <c r="I2912" s="218">
        <v>85</v>
      </c>
      <c r="J2912" s="199" t="s">
        <v>1196</v>
      </c>
      <c r="K2912" s="199">
        <f t="shared" si="94"/>
        <v>850</v>
      </c>
      <c r="L2912" s="199"/>
      <c r="M2912" s="199"/>
    </row>
    <row r="2913" spans="1:13" x14ac:dyDescent="0.25">
      <c r="A2913" s="112"/>
      <c r="E2913" s="199"/>
      <c r="F2913" s="199">
        <v>0.6</v>
      </c>
      <c r="G2913" s="199" t="s">
        <v>1941</v>
      </c>
      <c r="H2913" s="199" t="s">
        <v>2268</v>
      </c>
      <c r="I2913" s="199" t="e">
        <f>I2849</f>
        <v>#REF!</v>
      </c>
      <c r="J2913" s="199" t="s">
        <v>1941</v>
      </c>
      <c r="K2913" s="199" t="e">
        <f t="shared" si="94"/>
        <v>#REF!</v>
      </c>
      <c r="L2913" s="199"/>
      <c r="M2913" s="199"/>
    </row>
    <row r="2914" spans="1:13" x14ac:dyDescent="0.25">
      <c r="A2914" s="112"/>
      <c r="E2914" s="199"/>
      <c r="F2914" s="199">
        <v>1</v>
      </c>
      <c r="G2914" s="199" t="s">
        <v>1196</v>
      </c>
      <c r="H2914" s="207" t="s">
        <v>3255</v>
      </c>
      <c r="I2914" s="269">
        <f>I2854</f>
        <v>58</v>
      </c>
      <c r="J2914" s="199" t="s">
        <v>1196</v>
      </c>
      <c r="K2914" s="199">
        <f t="shared" si="94"/>
        <v>58</v>
      </c>
      <c r="L2914" s="199"/>
      <c r="M2914" s="199"/>
    </row>
    <row r="2915" spans="1:13" x14ac:dyDescent="0.25">
      <c r="A2915" s="112"/>
      <c r="E2915" s="199"/>
      <c r="F2915" s="202">
        <v>1.4999999999999999E-2</v>
      </c>
      <c r="G2915" s="199" t="s">
        <v>1941</v>
      </c>
      <c r="H2915" s="199" t="s">
        <v>3265</v>
      </c>
      <c r="I2915" s="199" t="e">
        <f>I2913</f>
        <v>#REF!</v>
      </c>
      <c r="J2915" s="199" t="s">
        <v>1941</v>
      </c>
      <c r="K2915" s="199" t="e">
        <f t="shared" si="94"/>
        <v>#REF!</v>
      </c>
      <c r="L2915" s="199"/>
      <c r="M2915" s="199"/>
    </row>
    <row r="2916" spans="1:13" x14ac:dyDescent="0.25">
      <c r="A2916" s="112"/>
      <c r="E2916" s="199"/>
      <c r="F2916" s="199">
        <v>1.25</v>
      </c>
      <c r="G2916" s="199" t="s">
        <v>2266</v>
      </c>
      <c r="H2916" s="199" t="s">
        <v>338</v>
      </c>
      <c r="I2916" s="199" t="e">
        <f>I2853</f>
        <v>#REF!</v>
      </c>
      <c r="J2916" s="199" t="s">
        <v>2266</v>
      </c>
      <c r="K2916" s="199" t="e">
        <f t="shared" si="94"/>
        <v>#REF!</v>
      </c>
      <c r="L2916" s="199"/>
      <c r="M2916" s="199"/>
    </row>
    <row r="2917" spans="1:13" ht="31.5" x14ac:dyDescent="0.25">
      <c r="A2917" s="112"/>
      <c r="E2917" s="199"/>
      <c r="F2917" s="199">
        <v>45</v>
      </c>
      <c r="G2917" s="199" t="s">
        <v>718</v>
      </c>
      <c r="H2917" s="248" t="s">
        <v>3270</v>
      </c>
      <c r="I2917" s="199" t="e">
        <f>I2843</f>
        <v>#REF!</v>
      </c>
      <c r="J2917" s="199" t="s">
        <v>2872</v>
      </c>
      <c r="K2917" s="199" t="e">
        <f t="shared" si="94"/>
        <v>#REF!</v>
      </c>
      <c r="L2917" s="199"/>
      <c r="M2917" s="199"/>
    </row>
    <row r="2918" spans="1:13" x14ac:dyDescent="0.25">
      <c r="A2918" s="112"/>
      <c r="E2918" s="199"/>
      <c r="F2918" s="199" t="s">
        <v>571</v>
      </c>
      <c r="G2918" s="199"/>
      <c r="H2918" s="199" t="s">
        <v>805</v>
      </c>
      <c r="I2918" s="199"/>
      <c r="J2918" s="199"/>
      <c r="K2918" s="199" t="e">
        <f>K2873</f>
        <v>#REF!</v>
      </c>
      <c r="L2918" s="199"/>
      <c r="M2918" s="199"/>
    </row>
    <row r="2919" spans="1:13" x14ac:dyDescent="0.25">
      <c r="A2919" s="112"/>
      <c r="E2919" s="199"/>
      <c r="F2919" s="199" t="s">
        <v>571</v>
      </c>
      <c r="G2919" s="199"/>
      <c r="H2919" s="199" t="s">
        <v>1930</v>
      </c>
      <c r="I2919" s="199"/>
      <c r="J2919" s="199"/>
      <c r="K2919" s="199">
        <v>0.62</v>
      </c>
      <c r="L2919" s="199"/>
      <c r="M2919" s="199"/>
    </row>
    <row r="2920" spans="1:13" x14ac:dyDescent="0.25">
      <c r="A2920" s="112"/>
      <c r="E2920" s="199"/>
      <c r="F2920" s="199"/>
      <c r="G2920" s="199"/>
      <c r="H2920" s="204" t="s">
        <v>2084</v>
      </c>
      <c r="I2920" s="199"/>
      <c r="J2920" s="199"/>
      <c r="K2920" s="205" t="e">
        <f>SUM(K2905:K2919)</f>
        <v>#REF!</v>
      </c>
      <c r="L2920" s="199"/>
      <c r="M2920" s="199"/>
    </row>
    <row r="2921" spans="1:13" x14ac:dyDescent="0.25">
      <c r="A2921" s="112"/>
      <c r="E2921" s="199"/>
      <c r="F2921" s="199"/>
      <c r="G2921" s="199"/>
      <c r="H2921" s="206" t="s">
        <v>2766</v>
      </c>
      <c r="I2921" s="199"/>
      <c r="J2921" s="199"/>
      <c r="K2921" s="207" t="e">
        <f>K2920/10</f>
        <v>#REF!</v>
      </c>
      <c r="L2921" s="199">
        <f>1075*10</f>
        <v>10750</v>
      </c>
      <c r="M2921" s="199"/>
    </row>
    <row r="2922" spans="1:13" hidden="1" x14ac:dyDescent="0.25">
      <c r="A2922" s="112"/>
      <c r="E2922" s="199"/>
      <c r="F2922" s="199"/>
      <c r="G2922" s="199"/>
      <c r="H2922" s="207" t="s">
        <v>3036</v>
      </c>
      <c r="I2922" s="199"/>
      <c r="J2922" s="199"/>
      <c r="K2922" s="207"/>
      <c r="L2922" s="199"/>
      <c r="M2922" s="199"/>
    </row>
    <row r="2923" spans="1:13" hidden="1" x14ac:dyDescent="0.25">
      <c r="A2923" s="112"/>
      <c r="E2923" s="199"/>
      <c r="F2923" s="199"/>
      <c r="G2923" s="199"/>
      <c r="H2923" s="212" t="s">
        <v>2446</v>
      </c>
      <c r="I2923" s="199">
        <f>90</f>
        <v>90</v>
      </c>
      <c r="J2923" s="199"/>
      <c r="K2923" s="207"/>
      <c r="L2923" s="199"/>
      <c r="M2923" s="199"/>
    </row>
    <row r="2924" spans="1:13" hidden="1" x14ac:dyDescent="0.25">
      <c r="A2924" s="112"/>
      <c r="E2924" s="199"/>
      <c r="F2924" s="199"/>
      <c r="G2924" s="199"/>
      <c r="H2924" s="212" t="s">
        <v>2447</v>
      </c>
      <c r="I2924" s="213">
        <v>8.2500000000000004E-2</v>
      </c>
      <c r="J2924" s="199"/>
      <c r="K2924" s="207"/>
      <c r="L2924" s="199"/>
      <c r="M2924" s="199"/>
    </row>
    <row r="2925" spans="1:13" ht="18" hidden="1" x14ac:dyDescent="0.25">
      <c r="A2925" s="112"/>
      <c r="E2925" s="199"/>
      <c r="F2925" s="199"/>
      <c r="G2925" s="199"/>
      <c r="H2925" s="212" t="s">
        <v>2458</v>
      </c>
      <c r="I2925" s="202">
        <v>0.13500000000000001</v>
      </c>
      <c r="J2925" s="199"/>
      <c r="K2925" s="207">
        <f>I2923*I2925/I2924</f>
        <v>147.27000000000001</v>
      </c>
      <c r="L2925" s="199"/>
      <c r="M2925" s="199"/>
    </row>
    <row r="2926" spans="1:13" x14ac:dyDescent="0.25">
      <c r="A2926" s="112"/>
      <c r="E2926" s="199"/>
      <c r="F2926" s="199"/>
      <c r="G2926" s="199"/>
      <c r="H2926" s="206"/>
      <c r="I2926" s="199"/>
      <c r="J2926" s="199"/>
      <c r="K2926" s="207"/>
      <c r="L2926" s="199" t="e">
        <f>L2921-K2920</f>
        <v>#REF!</v>
      </c>
      <c r="M2926" s="199"/>
    </row>
    <row r="2927" spans="1:13" ht="6" customHeight="1" x14ac:dyDescent="0.25">
      <c r="A2927" s="112"/>
      <c r="E2927" s="199"/>
      <c r="F2927" s="199"/>
      <c r="G2927" s="199"/>
      <c r="H2927" s="199"/>
      <c r="I2927" s="199"/>
      <c r="J2927" s="199"/>
      <c r="K2927" s="199"/>
      <c r="L2927" s="199"/>
      <c r="M2927" s="199"/>
    </row>
    <row r="2928" spans="1:13" ht="24.75" customHeight="1" x14ac:dyDescent="0.25">
      <c r="A2928" s="112"/>
      <c r="E2928" s="199"/>
      <c r="F2928" s="199"/>
      <c r="G2928" s="199"/>
      <c r="H2928" s="207" t="s">
        <v>2448</v>
      </c>
      <c r="I2928" s="199"/>
      <c r="J2928" s="199"/>
      <c r="K2928" s="199"/>
      <c r="L2928" s="199"/>
      <c r="M2928" s="199"/>
    </row>
    <row r="2929" spans="1:13" ht="29.25" customHeight="1" x14ac:dyDescent="0.25">
      <c r="A2929" s="112"/>
      <c r="E2929" s="199"/>
      <c r="F2929" s="199"/>
      <c r="G2929" s="199"/>
      <c r="H2929" s="207" t="s">
        <v>2449</v>
      </c>
      <c r="I2929" s="199"/>
      <c r="J2929" s="199"/>
      <c r="K2929" s="199"/>
      <c r="L2929" s="199"/>
      <c r="M2929" s="199"/>
    </row>
    <row r="2930" spans="1:13" ht="177.75" customHeight="1" x14ac:dyDescent="0.25">
      <c r="A2930" s="112"/>
      <c r="E2930" s="199"/>
      <c r="F2930" s="199"/>
      <c r="G2930" s="199"/>
      <c r="H2930" s="198" t="s">
        <v>2096</v>
      </c>
      <c r="I2930" s="199"/>
      <c r="J2930" s="199"/>
      <c r="K2930" s="199"/>
      <c r="L2930" s="199"/>
      <c r="M2930" s="199"/>
    </row>
    <row r="2931" spans="1:13" ht="31.5" x14ac:dyDescent="0.25">
      <c r="A2931" s="112"/>
      <c r="E2931" s="199"/>
      <c r="F2931" s="199">
        <v>90</v>
      </c>
      <c r="G2931" s="199" t="s">
        <v>718</v>
      </c>
      <c r="H2931" s="248" t="s">
        <v>3269</v>
      </c>
      <c r="I2931" s="199" t="e">
        <f>I2843</f>
        <v>#REF!</v>
      </c>
      <c r="J2931" s="199" t="s">
        <v>2178</v>
      </c>
      <c r="K2931" s="199" t="e">
        <f t="shared" ref="K2931:K2941" si="95">F2931*I2931</f>
        <v>#REF!</v>
      </c>
      <c r="L2931" s="199"/>
      <c r="M2931" s="199"/>
    </row>
    <row r="2932" spans="1:13" ht="31.5" x14ac:dyDescent="0.25">
      <c r="A2932" s="112"/>
      <c r="E2932" s="199"/>
      <c r="F2932" s="199">
        <v>30</v>
      </c>
      <c r="G2932" s="199" t="s">
        <v>718</v>
      </c>
      <c r="H2932" s="198" t="s">
        <v>3264</v>
      </c>
      <c r="I2932" s="199" t="e">
        <f>I2906</f>
        <v>#REF!</v>
      </c>
      <c r="J2932" s="199" t="s">
        <v>718</v>
      </c>
      <c r="K2932" s="199" t="e">
        <f t="shared" si="95"/>
        <v>#REF!</v>
      </c>
      <c r="L2932" s="199"/>
      <c r="M2932" s="199"/>
    </row>
    <row r="2933" spans="1:13" x14ac:dyDescent="0.25">
      <c r="A2933" s="112"/>
      <c r="E2933" s="199"/>
      <c r="F2933" s="199">
        <v>10</v>
      </c>
      <c r="G2933" s="199" t="s">
        <v>1196</v>
      </c>
      <c r="H2933" s="199" t="s">
        <v>3263</v>
      </c>
      <c r="I2933" s="199" t="e">
        <f>I2907</f>
        <v>#REF!</v>
      </c>
      <c r="J2933" s="199" t="s">
        <v>1196</v>
      </c>
      <c r="K2933" s="199" t="e">
        <f t="shared" si="95"/>
        <v>#REF!</v>
      </c>
      <c r="L2933" s="199"/>
      <c r="M2933" s="199"/>
    </row>
    <row r="2934" spans="1:13" x14ac:dyDescent="0.25">
      <c r="A2934" s="112"/>
      <c r="E2934" s="199"/>
      <c r="F2934" s="199">
        <v>5</v>
      </c>
      <c r="G2934" s="199" t="s">
        <v>1196</v>
      </c>
      <c r="H2934" s="199" t="s">
        <v>3271</v>
      </c>
      <c r="I2934" s="199" t="e">
        <f>I2908</f>
        <v>#REF!</v>
      </c>
      <c r="J2934" s="199" t="s">
        <v>1196</v>
      </c>
      <c r="K2934" s="199" t="e">
        <f t="shared" si="95"/>
        <v>#REF!</v>
      </c>
      <c r="L2934" s="199"/>
      <c r="M2934" s="199"/>
    </row>
    <row r="2935" spans="1:13" x14ac:dyDescent="0.25">
      <c r="A2935" s="112"/>
      <c r="E2935" s="199"/>
      <c r="F2935" s="199">
        <v>10</v>
      </c>
      <c r="G2935" s="199" t="s">
        <v>1196</v>
      </c>
      <c r="H2935" s="199" t="s">
        <v>3272</v>
      </c>
      <c r="I2935" s="230">
        <f>ROUND(258/12,2)</f>
        <v>21.5</v>
      </c>
      <c r="J2935" s="199" t="s">
        <v>1196</v>
      </c>
      <c r="K2935" s="199">
        <f t="shared" si="95"/>
        <v>215</v>
      </c>
      <c r="L2935" s="199"/>
      <c r="M2935" s="199">
        <f>253/12</f>
        <v>21.08</v>
      </c>
    </row>
    <row r="2936" spans="1:13" x14ac:dyDescent="0.25">
      <c r="A2936" s="112"/>
      <c r="E2936" s="199"/>
      <c r="F2936" s="199">
        <v>5</v>
      </c>
      <c r="G2936" s="199" t="s">
        <v>1196</v>
      </c>
      <c r="H2936" s="199" t="str">
        <f>H2910</f>
        <v>Ceiling rose p-70 it-23</v>
      </c>
      <c r="I2936" s="199" t="e">
        <f>I2910</f>
        <v>#REF!</v>
      </c>
      <c r="J2936" s="199" t="s">
        <v>1196</v>
      </c>
      <c r="K2936" s="199" t="e">
        <f t="shared" si="95"/>
        <v>#REF!</v>
      </c>
      <c r="L2936" s="199"/>
      <c r="M2936" s="199"/>
    </row>
    <row r="2937" spans="1:13" x14ac:dyDescent="0.25">
      <c r="A2937" s="112"/>
      <c r="E2937" s="199"/>
      <c r="F2937" s="199">
        <v>5</v>
      </c>
      <c r="G2937" s="199" t="s">
        <v>1196</v>
      </c>
      <c r="H2937" s="199" t="str">
        <f>H2909</f>
        <v>19 mm PVC junction box  ( p-83,6-b( 44.8/12=3.73)</v>
      </c>
      <c r="I2937" s="199" t="e">
        <f>I2909</f>
        <v>#REF!</v>
      </c>
      <c r="J2937" s="199" t="s">
        <v>1196</v>
      </c>
      <c r="K2937" s="199" t="e">
        <f t="shared" si="95"/>
        <v>#REF!</v>
      </c>
      <c r="L2937" s="199"/>
      <c r="M2937" s="199"/>
    </row>
    <row r="2938" spans="1:13" x14ac:dyDescent="0.25">
      <c r="A2938" s="112"/>
      <c r="E2938" s="199"/>
      <c r="F2938" s="199">
        <v>6</v>
      </c>
      <c r="G2938" s="199" t="s">
        <v>1196</v>
      </c>
      <c r="H2938" s="207" t="s">
        <v>3255</v>
      </c>
      <c r="I2938" s="207">
        <f>I2914</f>
        <v>58</v>
      </c>
      <c r="J2938" s="199" t="s">
        <v>1196</v>
      </c>
      <c r="K2938" s="199">
        <f t="shared" si="95"/>
        <v>348</v>
      </c>
      <c r="L2938" s="199"/>
      <c r="M2938" s="199"/>
    </row>
    <row r="2939" spans="1:13" x14ac:dyDescent="0.25">
      <c r="A2939" s="112"/>
      <c r="E2939" s="199"/>
      <c r="F2939" s="199">
        <v>0.09</v>
      </c>
      <c r="G2939" s="199" t="s">
        <v>1941</v>
      </c>
      <c r="H2939" s="199" t="s">
        <v>3265</v>
      </c>
      <c r="I2939" s="199" t="e">
        <f>I2913</f>
        <v>#REF!</v>
      </c>
      <c r="J2939" s="199" t="s">
        <v>1941</v>
      </c>
      <c r="K2939" s="199" t="e">
        <f t="shared" si="95"/>
        <v>#REF!</v>
      </c>
      <c r="L2939" s="199"/>
      <c r="M2939" s="199"/>
    </row>
    <row r="2940" spans="1:13" x14ac:dyDescent="0.25">
      <c r="A2940" s="112"/>
      <c r="E2940" s="199"/>
      <c r="F2940" s="199">
        <v>1.25</v>
      </c>
      <c r="G2940" s="199" t="s">
        <v>2266</v>
      </c>
      <c r="H2940" s="199" t="s">
        <v>338</v>
      </c>
      <c r="I2940" s="199" t="e">
        <f>I2916</f>
        <v>#REF!</v>
      </c>
      <c r="J2940" s="199" t="s">
        <v>2266</v>
      </c>
      <c r="K2940" s="199" t="e">
        <f t="shared" si="95"/>
        <v>#REF!</v>
      </c>
      <c r="L2940" s="199"/>
      <c r="M2940" s="199"/>
    </row>
    <row r="2941" spans="1:13" ht="31.5" x14ac:dyDescent="0.25">
      <c r="A2941" s="112"/>
      <c r="E2941" s="199"/>
      <c r="F2941" s="199">
        <v>30</v>
      </c>
      <c r="G2941" s="199" t="s">
        <v>718</v>
      </c>
      <c r="H2941" s="248" t="s">
        <v>3270</v>
      </c>
      <c r="I2941" s="199" t="e">
        <f>I2931</f>
        <v>#REF!</v>
      </c>
      <c r="J2941" s="199" t="s">
        <v>2872</v>
      </c>
      <c r="K2941" s="199" t="e">
        <f t="shared" si="95"/>
        <v>#REF!</v>
      </c>
      <c r="L2941" s="199"/>
      <c r="M2941" s="199"/>
    </row>
    <row r="2942" spans="1:13" x14ac:dyDescent="0.25">
      <c r="A2942" s="112"/>
      <c r="E2942" s="199"/>
      <c r="F2942" s="199"/>
      <c r="G2942" s="199"/>
      <c r="H2942" s="199" t="s">
        <v>805</v>
      </c>
      <c r="I2942" s="199"/>
      <c r="J2942" s="199"/>
      <c r="K2942" s="199" t="e">
        <f>K2873</f>
        <v>#REF!</v>
      </c>
      <c r="L2942" s="199"/>
      <c r="M2942" s="199"/>
    </row>
    <row r="2943" spans="1:13" x14ac:dyDescent="0.25">
      <c r="A2943" s="112"/>
      <c r="E2943" s="199"/>
      <c r="F2943" s="199"/>
      <c r="G2943" s="199"/>
      <c r="H2943" s="199" t="s">
        <v>1930</v>
      </c>
      <c r="I2943" s="199"/>
      <c r="J2943" s="199"/>
      <c r="K2943" s="208">
        <v>0.76</v>
      </c>
      <c r="L2943" s="199"/>
      <c r="M2943" s="199"/>
    </row>
    <row r="2944" spans="1:13" x14ac:dyDescent="0.25">
      <c r="A2944" s="112"/>
      <c r="E2944" s="199"/>
      <c r="F2944" s="199"/>
      <c r="G2944" s="199"/>
      <c r="H2944" s="204" t="s">
        <v>2191</v>
      </c>
      <c r="I2944" s="199"/>
      <c r="J2944" s="199"/>
      <c r="K2944" s="205" t="e">
        <f>SUM(K2931:K2943)</f>
        <v>#REF!</v>
      </c>
      <c r="L2944" s="199"/>
      <c r="M2944" s="199"/>
    </row>
    <row r="2945" spans="1:14" x14ac:dyDescent="0.25">
      <c r="A2945" s="112"/>
      <c r="E2945" s="199"/>
      <c r="F2945" s="199"/>
      <c r="G2945" s="199"/>
      <c r="H2945" s="206" t="s">
        <v>2766</v>
      </c>
      <c r="I2945" s="199"/>
      <c r="J2945" s="199"/>
      <c r="K2945" s="207" t="e">
        <f>K2944/5</f>
        <v>#REF!</v>
      </c>
      <c r="L2945" s="199">
        <f>1845*5</f>
        <v>9225</v>
      </c>
      <c r="M2945" s="199"/>
    </row>
    <row r="2946" spans="1:14" x14ac:dyDescent="0.25">
      <c r="A2946" s="112"/>
      <c r="E2946" s="199"/>
      <c r="F2946" s="199"/>
      <c r="G2946" s="199"/>
      <c r="H2946" s="199"/>
      <c r="I2946" s="199"/>
      <c r="J2946" s="199"/>
      <c r="K2946" s="199"/>
      <c r="L2946" s="199" t="e">
        <f>L2945-K2944</f>
        <v>#REF!</v>
      </c>
      <c r="M2946" s="199"/>
    </row>
    <row r="2947" spans="1:14" x14ac:dyDescent="0.25">
      <c r="A2947" s="112"/>
      <c r="E2947" s="199"/>
      <c r="F2947" s="199"/>
      <c r="G2947" s="199"/>
      <c r="H2947" s="207" t="s">
        <v>2192</v>
      </c>
      <c r="I2947" s="199"/>
      <c r="J2947" s="199"/>
      <c r="K2947" s="199"/>
      <c r="L2947" s="199"/>
      <c r="M2947" s="199"/>
    </row>
    <row r="2948" spans="1:14" x14ac:dyDescent="0.25">
      <c r="A2948" s="112"/>
      <c r="E2948" s="199"/>
      <c r="F2948" s="199"/>
      <c r="G2948" s="199"/>
      <c r="H2948" s="207" t="s">
        <v>2193</v>
      </c>
      <c r="I2948" s="199"/>
      <c r="J2948" s="199"/>
      <c r="K2948" s="199"/>
      <c r="L2948" s="199"/>
      <c r="M2948" s="199"/>
    </row>
    <row r="2949" spans="1:14" ht="12" customHeight="1" x14ac:dyDescent="0.25">
      <c r="A2949" s="112"/>
      <c r="E2949" s="199"/>
      <c r="F2949" s="199"/>
      <c r="G2949" s="199"/>
      <c r="H2949" s="199"/>
      <c r="I2949" s="199"/>
      <c r="J2949" s="199"/>
      <c r="K2949" s="199"/>
      <c r="L2949" s="199"/>
      <c r="M2949" s="199"/>
    </row>
    <row r="2950" spans="1:14" ht="157.5" x14ac:dyDescent="0.25">
      <c r="A2950" s="112"/>
      <c r="E2950" s="199"/>
      <c r="F2950" s="199"/>
      <c r="G2950" s="199"/>
      <c r="H2950" s="198" t="s">
        <v>2355</v>
      </c>
      <c r="I2950" s="199"/>
      <c r="J2950" s="199"/>
      <c r="K2950" s="199"/>
      <c r="L2950" s="199"/>
      <c r="M2950" s="199"/>
    </row>
    <row r="2951" spans="1:14" ht="31.5" x14ac:dyDescent="0.25">
      <c r="A2951" s="112"/>
      <c r="E2951" s="199"/>
      <c r="F2951" s="199">
        <v>90</v>
      </c>
      <c r="G2951" s="199" t="s">
        <v>718</v>
      </c>
      <c r="H2951" s="120" t="s">
        <v>2177</v>
      </c>
      <c r="I2951" s="199" t="e">
        <f>I2931</f>
        <v>#REF!</v>
      </c>
      <c r="J2951" s="199" t="s">
        <v>2872</v>
      </c>
      <c r="K2951" s="199" t="e">
        <f t="shared" ref="K2951:K2961" si="96">F2951*I2951</f>
        <v>#REF!</v>
      </c>
      <c r="L2951" s="199"/>
      <c r="M2951" s="199"/>
    </row>
    <row r="2952" spans="1:14" ht="31.5" x14ac:dyDescent="0.25">
      <c r="E2952" s="199"/>
      <c r="F2952" s="199">
        <v>45</v>
      </c>
      <c r="G2952" s="199" t="s">
        <v>718</v>
      </c>
      <c r="H2952" s="198" t="s">
        <v>2022</v>
      </c>
      <c r="I2952" s="199" t="e">
        <f>I2932</f>
        <v>#REF!</v>
      </c>
      <c r="J2952" s="199" t="s">
        <v>718</v>
      </c>
      <c r="K2952" s="199" t="e">
        <f t="shared" si="96"/>
        <v>#REF!</v>
      </c>
      <c r="L2952" s="199"/>
      <c r="M2952" s="199"/>
    </row>
    <row r="2953" spans="1:14" ht="20.100000000000001" customHeight="1" x14ac:dyDescent="0.25">
      <c r="E2953" s="199"/>
      <c r="F2953" s="199">
        <v>20</v>
      </c>
      <c r="G2953" s="199" t="s">
        <v>1196</v>
      </c>
      <c r="H2953" s="199" t="s">
        <v>2024</v>
      </c>
      <c r="I2953" s="199" t="e">
        <f>I2933</f>
        <v>#REF!</v>
      </c>
      <c r="J2953" s="199" t="s">
        <v>2962</v>
      </c>
      <c r="K2953" s="199" t="e">
        <f t="shared" si="96"/>
        <v>#REF!</v>
      </c>
      <c r="L2953" s="199"/>
      <c r="M2953" s="199"/>
    </row>
    <row r="2954" spans="1:14" ht="20.100000000000001" customHeight="1" x14ac:dyDescent="0.25">
      <c r="E2954" s="199"/>
      <c r="F2954" s="199">
        <v>10</v>
      </c>
      <c r="G2954" s="199" t="s">
        <v>1196</v>
      </c>
      <c r="H2954" s="199" t="s">
        <v>2960</v>
      </c>
      <c r="I2954" s="199" t="e">
        <f>I2934</f>
        <v>#REF!</v>
      </c>
      <c r="J2954" s="199" t="s">
        <v>2962</v>
      </c>
      <c r="K2954" s="199" t="e">
        <f t="shared" si="96"/>
        <v>#REF!</v>
      </c>
      <c r="L2954" s="199"/>
      <c r="M2954" s="199"/>
    </row>
    <row r="2955" spans="1:14" ht="20.100000000000001" customHeight="1" x14ac:dyDescent="0.25">
      <c r="E2955" s="199"/>
      <c r="F2955" s="199">
        <v>1</v>
      </c>
      <c r="G2955" s="199" t="s">
        <v>1196</v>
      </c>
      <c r="H2955" s="207" t="s">
        <v>3255</v>
      </c>
      <c r="I2955" s="207">
        <f>I2938</f>
        <v>58</v>
      </c>
      <c r="J2955" s="199" t="s">
        <v>1196</v>
      </c>
      <c r="K2955" s="199">
        <f t="shared" si="96"/>
        <v>58</v>
      </c>
      <c r="L2955" s="199"/>
      <c r="M2955" s="199"/>
    </row>
    <row r="2956" spans="1:14" ht="20.100000000000001" customHeight="1" x14ac:dyDescent="0.25">
      <c r="E2956" s="199"/>
      <c r="F2956" s="202">
        <v>1.4999999999999999E-2</v>
      </c>
      <c r="G2956" s="199" t="s">
        <v>1941</v>
      </c>
      <c r="H2956" s="199" t="s">
        <v>2190</v>
      </c>
      <c r="I2956" s="199" t="e">
        <f>I2849</f>
        <v>#REF!</v>
      </c>
      <c r="J2956" s="199" t="s">
        <v>1941</v>
      </c>
      <c r="K2956" s="199" t="e">
        <f t="shared" si="96"/>
        <v>#REF!</v>
      </c>
      <c r="L2956" s="199"/>
      <c r="M2956" s="199"/>
    </row>
    <row r="2957" spans="1:14" ht="31.5" customHeight="1" x14ac:dyDescent="0.25">
      <c r="E2957" s="199"/>
      <c r="F2957" s="199">
        <v>15</v>
      </c>
      <c r="G2957" s="199" t="s">
        <v>1196</v>
      </c>
      <c r="H2957" s="198" t="s">
        <v>3156</v>
      </c>
      <c r="I2957" s="230" t="e">
        <f>#REF!</f>
        <v>#REF!</v>
      </c>
      <c r="J2957" s="199" t="s">
        <v>1196</v>
      </c>
      <c r="K2957" s="199" t="e">
        <f t="shared" si="96"/>
        <v>#REF!</v>
      </c>
      <c r="L2957" s="253">
        <f>185+230</f>
        <v>415</v>
      </c>
      <c r="M2957" s="199">
        <f>L2957/12</f>
        <v>34.58</v>
      </c>
      <c r="N2957" s="66">
        <f>M2957/12</f>
        <v>2.88</v>
      </c>
    </row>
    <row r="2958" spans="1:14" ht="20.100000000000001" customHeight="1" x14ac:dyDescent="0.25">
      <c r="E2958" s="199"/>
      <c r="F2958" s="199">
        <v>15</v>
      </c>
      <c r="G2958" s="199" t="s">
        <v>1196</v>
      </c>
      <c r="H2958" s="207" t="s">
        <v>3255</v>
      </c>
      <c r="I2958" s="199">
        <f>I2955</f>
        <v>58</v>
      </c>
      <c r="J2958" s="199" t="s">
        <v>1196</v>
      </c>
      <c r="K2958" s="199">
        <f t="shared" si="96"/>
        <v>870</v>
      </c>
      <c r="L2958" s="199"/>
      <c r="M2958" s="199"/>
    </row>
    <row r="2959" spans="1:14" ht="20.100000000000001" customHeight="1" x14ac:dyDescent="0.25">
      <c r="E2959" s="199"/>
      <c r="F2959" s="202">
        <v>0.22500000000000001</v>
      </c>
      <c r="G2959" s="199" t="s">
        <v>1941</v>
      </c>
      <c r="H2959" s="199" t="s">
        <v>3265</v>
      </c>
      <c r="I2959" s="199" t="e">
        <f>I2956</f>
        <v>#REF!</v>
      </c>
      <c r="J2959" s="199" t="s">
        <v>2357</v>
      </c>
      <c r="K2959" s="199" t="e">
        <f t="shared" si="96"/>
        <v>#REF!</v>
      </c>
      <c r="L2959" s="199"/>
      <c r="M2959" s="199"/>
    </row>
    <row r="2960" spans="1:14" ht="20.100000000000001" customHeight="1" x14ac:dyDescent="0.25">
      <c r="E2960" s="199"/>
      <c r="F2960" s="199">
        <v>1.25</v>
      </c>
      <c r="G2960" s="199" t="s">
        <v>2266</v>
      </c>
      <c r="H2960" s="199" t="s">
        <v>338</v>
      </c>
      <c r="I2960" s="199" t="e">
        <f>I2940</f>
        <v>#REF!</v>
      </c>
      <c r="J2960" s="199" t="s">
        <v>2266</v>
      </c>
      <c r="K2960" s="199" t="e">
        <f t="shared" si="96"/>
        <v>#REF!</v>
      </c>
      <c r="L2960" s="199"/>
      <c r="M2960" s="199"/>
    </row>
    <row r="2961" spans="5:13" ht="31.5" x14ac:dyDescent="0.25">
      <c r="E2961" s="199"/>
      <c r="F2961" s="199">
        <v>45</v>
      </c>
      <c r="G2961" s="199" t="s">
        <v>1941</v>
      </c>
      <c r="H2961" s="248" t="s">
        <v>3270</v>
      </c>
      <c r="I2961" s="199" t="e">
        <f>I2951</f>
        <v>#REF!</v>
      </c>
      <c r="J2961" s="199" t="s">
        <v>2872</v>
      </c>
      <c r="K2961" s="199" t="e">
        <f t="shared" si="96"/>
        <v>#REF!</v>
      </c>
      <c r="L2961" s="199"/>
      <c r="M2961" s="199"/>
    </row>
    <row r="2962" spans="5:13" ht="15.75" customHeight="1" x14ac:dyDescent="0.25">
      <c r="E2962" s="199"/>
      <c r="F2962" s="199"/>
      <c r="G2962" s="199"/>
      <c r="H2962" s="199" t="s">
        <v>805</v>
      </c>
      <c r="I2962" s="199"/>
      <c r="J2962" s="199"/>
      <c r="K2962" s="199" t="e">
        <f>K2918</f>
        <v>#REF!</v>
      </c>
      <c r="L2962" s="199"/>
      <c r="M2962" s="199"/>
    </row>
    <row r="2963" spans="5:13" ht="17.25" customHeight="1" x14ac:dyDescent="0.25">
      <c r="E2963" s="199"/>
      <c r="F2963" s="199"/>
      <c r="G2963" s="199"/>
      <c r="H2963" s="199" t="s">
        <v>1930</v>
      </c>
      <c r="I2963" s="199"/>
      <c r="J2963" s="199"/>
      <c r="K2963" s="199">
        <v>58.09</v>
      </c>
      <c r="L2963" s="199"/>
      <c r="M2963" s="199"/>
    </row>
    <row r="2964" spans="5:13" x14ac:dyDescent="0.25">
      <c r="E2964" s="199"/>
      <c r="F2964" s="199"/>
      <c r="G2964" s="199"/>
      <c r="H2964" s="204" t="s">
        <v>2358</v>
      </c>
      <c r="I2964" s="199"/>
      <c r="J2964" s="199"/>
      <c r="K2964" s="205" t="e">
        <f>SUM(K2951:K2963)</f>
        <v>#REF!</v>
      </c>
      <c r="L2964" s="199"/>
      <c r="M2964" s="199"/>
    </row>
    <row r="2965" spans="5:13" x14ac:dyDescent="0.25">
      <c r="E2965" s="199"/>
      <c r="F2965" s="199"/>
      <c r="G2965" s="199"/>
      <c r="H2965" s="206" t="s">
        <v>2766</v>
      </c>
      <c r="I2965" s="199"/>
      <c r="J2965" s="199"/>
      <c r="K2965" s="207" t="e">
        <f>K2964/15</f>
        <v>#REF!</v>
      </c>
      <c r="L2965" s="199">
        <f>715*15</f>
        <v>10725</v>
      </c>
      <c r="M2965" s="199"/>
    </row>
    <row r="2966" spans="5:13" ht="24.75" customHeight="1" x14ac:dyDescent="0.25">
      <c r="E2966" s="199"/>
      <c r="F2966" s="199"/>
      <c r="G2966" s="199"/>
      <c r="H2966" s="199"/>
      <c r="I2966" s="199"/>
      <c r="J2966" s="199"/>
      <c r="K2966" s="199"/>
      <c r="L2966" s="199" t="e">
        <f>K2964-L2965</f>
        <v>#REF!</v>
      </c>
      <c r="M2966" s="199"/>
    </row>
    <row r="2967" spans="5:13" x14ac:dyDescent="0.25">
      <c r="E2967" s="199"/>
      <c r="F2967" s="199"/>
      <c r="G2967" s="199"/>
      <c r="H2967" s="207" t="s">
        <v>2359</v>
      </c>
      <c r="I2967" s="199"/>
      <c r="J2967" s="199"/>
      <c r="K2967" s="199"/>
      <c r="L2967" s="199"/>
      <c r="M2967" s="199"/>
    </row>
    <row r="2968" spans="5:13" x14ac:dyDescent="0.25">
      <c r="E2968" s="199"/>
      <c r="F2968" s="199"/>
      <c r="G2968" s="199"/>
      <c r="H2968" s="207" t="s">
        <v>2360</v>
      </c>
      <c r="I2968" s="199"/>
      <c r="J2968" s="199"/>
      <c r="K2968" s="199"/>
      <c r="L2968" s="199"/>
      <c r="M2968" s="199"/>
    </row>
    <row r="2969" spans="5:13" ht="3.75" customHeight="1" x14ac:dyDescent="0.25">
      <c r="E2969" s="199"/>
      <c r="F2969" s="199"/>
      <c r="G2969" s="199"/>
      <c r="H2969" s="199"/>
      <c r="I2969" s="199"/>
      <c r="J2969" s="199"/>
      <c r="K2969" s="199"/>
      <c r="L2969" s="199"/>
      <c r="M2969" s="199"/>
    </row>
    <row r="2970" spans="5:13" ht="157.5" x14ac:dyDescent="0.25">
      <c r="E2970" s="199"/>
      <c r="F2970" s="199"/>
      <c r="G2970" s="199"/>
      <c r="H2970" s="198" t="s">
        <v>2168</v>
      </c>
      <c r="I2970" s="199"/>
      <c r="J2970" s="199"/>
      <c r="K2970" s="199"/>
      <c r="L2970" s="199"/>
      <c r="M2970" s="199"/>
    </row>
    <row r="2971" spans="5:13" ht="2.25" customHeight="1" x14ac:dyDescent="0.25">
      <c r="E2971" s="199"/>
      <c r="F2971" s="199"/>
      <c r="G2971" s="199"/>
      <c r="H2971" s="199"/>
      <c r="I2971" s="199"/>
      <c r="J2971" s="199"/>
      <c r="K2971" s="199"/>
      <c r="L2971" s="199"/>
      <c r="M2971" s="199"/>
    </row>
    <row r="2972" spans="5:13" ht="31.5" x14ac:dyDescent="0.25">
      <c r="E2972" s="199"/>
      <c r="F2972" s="199">
        <v>5</v>
      </c>
      <c r="G2972" s="199" t="s">
        <v>718</v>
      </c>
      <c r="H2972" s="120" t="s">
        <v>2177</v>
      </c>
      <c r="I2972" s="199" t="e">
        <f>I2951</f>
        <v>#REF!</v>
      </c>
      <c r="J2972" s="199" t="s">
        <v>2023</v>
      </c>
      <c r="K2972" s="199" t="e">
        <f>F2972*I2972</f>
        <v>#REF!</v>
      </c>
      <c r="L2972" s="199"/>
      <c r="M2972" s="199"/>
    </row>
    <row r="2973" spans="5:13" ht="33" customHeight="1" x14ac:dyDescent="0.25">
      <c r="E2973" s="199"/>
      <c r="F2973" s="199">
        <v>2.5</v>
      </c>
      <c r="G2973" s="199" t="s">
        <v>718</v>
      </c>
      <c r="H2973" s="198" t="s">
        <v>2022</v>
      </c>
      <c r="I2973" s="199" t="e">
        <f>I2952</f>
        <v>#REF!</v>
      </c>
      <c r="J2973" s="199" t="s">
        <v>718</v>
      </c>
      <c r="K2973" s="199" t="e">
        <f>F2973*I2973</f>
        <v>#REF!</v>
      </c>
      <c r="L2973" s="199"/>
      <c r="M2973" s="199"/>
    </row>
    <row r="2974" spans="5:13" ht="39.75" customHeight="1" x14ac:dyDescent="0.25">
      <c r="E2974" s="199"/>
      <c r="F2974" s="199">
        <v>1</v>
      </c>
      <c r="G2974" s="199" t="s">
        <v>1196</v>
      </c>
      <c r="H2974" s="198" t="s">
        <v>3273</v>
      </c>
      <c r="I2974" s="200" t="e">
        <f>I2957</f>
        <v>#REF!</v>
      </c>
      <c r="J2974" s="199" t="s">
        <v>1196</v>
      </c>
      <c r="K2974" s="199" t="e">
        <f>F2974*I2974</f>
        <v>#REF!</v>
      </c>
      <c r="L2974" s="199"/>
      <c r="M2974" s="199"/>
    </row>
    <row r="2975" spans="5:13" x14ac:dyDescent="0.25">
      <c r="E2975" s="199"/>
      <c r="F2975" s="199"/>
      <c r="G2975" s="199"/>
      <c r="H2975" s="199" t="s">
        <v>805</v>
      </c>
      <c r="I2975" s="199"/>
      <c r="J2975" s="199"/>
      <c r="K2975" s="199" t="e">
        <f>ROUND(K2873*5/90,2)</f>
        <v>#REF!</v>
      </c>
      <c r="L2975" s="199"/>
      <c r="M2975" s="199"/>
    </row>
    <row r="2976" spans="5:13" x14ac:dyDescent="0.25">
      <c r="E2976" s="199"/>
      <c r="F2976" s="199"/>
      <c r="G2976" s="199"/>
      <c r="H2976" s="199" t="s">
        <v>1930</v>
      </c>
      <c r="I2976" s="199"/>
      <c r="J2976" s="199"/>
      <c r="K2976" s="199">
        <v>19.23</v>
      </c>
      <c r="L2976" s="199"/>
      <c r="M2976" s="199"/>
    </row>
    <row r="2977" spans="5:13" ht="16.5" customHeight="1" x14ac:dyDescent="0.25">
      <c r="E2977" s="199"/>
      <c r="F2977" s="199"/>
      <c r="G2977" s="199"/>
      <c r="H2977" s="206" t="s">
        <v>2766</v>
      </c>
      <c r="I2977" s="199"/>
      <c r="J2977" s="199"/>
      <c r="K2977" s="214" t="e">
        <f>SUM(K2972:K2976)</f>
        <v>#REF!</v>
      </c>
      <c r="L2977" s="199" t="e">
        <f>500-K2977</f>
        <v>#REF!</v>
      </c>
      <c r="M2977" s="199"/>
    </row>
    <row r="2978" spans="5:13" ht="0.75" customHeight="1" x14ac:dyDescent="0.25">
      <c r="E2978" s="199"/>
      <c r="F2978" s="199"/>
      <c r="G2978" s="199"/>
      <c r="H2978" s="199"/>
      <c r="I2978" s="199"/>
      <c r="J2978" s="199"/>
      <c r="K2978" s="199"/>
      <c r="L2978" s="199"/>
      <c r="M2978" s="199"/>
    </row>
    <row r="2979" spans="5:13" x14ac:dyDescent="0.25">
      <c r="E2979" s="199"/>
      <c r="F2979" s="199"/>
      <c r="G2979" s="199"/>
      <c r="H2979" s="207" t="s">
        <v>2169</v>
      </c>
      <c r="I2979" s="199"/>
      <c r="J2979" s="199"/>
      <c r="K2979" s="199"/>
      <c r="L2979" s="199"/>
      <c r="M2979" s="199"/>
    </row>
    <row r="2980" spans="5:13" ht="14.25" customHeight="1" x14ac:dyDescent="0.25">
      <c r="E2980" s="199"/>
      <c r="F2980" s="199"/>
      <c r="G2980" s="199"/>
      <c r="H2980" s="207" t="s">
        <v>2170</v>
      </c>
      <c r="I2980" s="199"/>
      <c r="J2980" s="199"/>
      <c r="K2980" s="199"/>
      <c r="L2980" s="199"/>
      <c r="M2980" s="199"/>
    </row>
    <row r="2981" spans="5:13" ht="1.5" customHeight="1" x14ac:dyDescent="0.25">
      <c r="E2981" s="199"/>
      <c r="F2981" s="199"/>
      <c r="G2981" s="199"/>
      <c r="H2981" s="199"/>
      <c r="I2981" s="199"/>
      <c r="J2981" s="199"/>
      <c r="K2981" s="199"/>
      <c r="L2981" s="199"/>
      <c r="M2981" s="199"/>
    </row>
    <row r="2982" spans="5:13" ht="65.25" customHeight="1" x14ac:dyDescent="0.25">
      <c r="E2982" s="199"/>
      <c r="F2982" s="199"/>
      <c r="G2982" s="199"/>
      <c r="H2982" s="198" t="s">
        <v>2459</v>
      </c>
      <c r="I2982" s="199"/>
      <c r="J2982" s="199"/>
      <c r="K2982" s="199"/>
      <c r="L2982" s="199"/>
      <c r="M2982" s="199"/>
    </row>
    <row r="2983" spans="5:13" ht="2.25" customHeight="1" x14ac:dyDescent="0.25">
      <c r="E2983" s="199"/>
      <c r="F2983" s="199"/>
      <c r="G2983" s="199"/>
      <c r="H2983" s="199"/>
      <c r="I2983" s="199"/>
      <c r="J2983" s="199"/>
      <c r="K2983" s="199"/>
      <c r="L2983" s="199"/>
      <c r="M2983" s="199"/>
    </row>
    <row r="2984" spans="5:13" ht="17.25" customHeight="1" x14ac:dyDescent="0.25">
      <c r="E2984" s="199"/>
      <c r="F2984" s="199">
        <v>1</v>
      </c>
      <c r="G2984" s="199" t="s">
        <v>1196</v>
      </c>
      <c r="H2984" s="199" t="s">
        <v>2748</v>
      </c>
      <c r="I2984" s="230" t="e">
        <f>#REF!</f>
        <v>#REF!</v>
      </c>
      <c r="J2984" s="199" t="s">
        <v>1196</v>
      </c>
      <c r="K2984" s="199" t="e">
        <f>F2984*I2984</f>
        <v>#REF!</v>
      </c>
      <c r="L2984" s="199"/>
      <c r="M2984" s="199"/>
    </row>
    <row r="2985" spans="5:13" ht="14.25" customHeight="1" x14ac:dyDescent="0.25">
      <c r="E2985" s="199"/>
      <c r="F2985" s="199">
        <v>1</v>
      </c>
      <c r="G2985" s="199" t="s">
        <v>1196</v>
      </c>
      <c r="H2985" s="207" t="s">
        <v>3255</v>
      </c>
      <c r="I2985" s="199">
        <f>I2955</f>
        <v>58</v>
      </c>
      <c r="J2985" s="199" t="s">
        <v>1196</v>
      </c>
      <c r="K2985" s="199">
        <f>F2985*I2985</f>
        <v>58</v>
      </c>
      <c r="L2985" s="199"/>
      <c r="M2985" s="199"/>
    </row>
    <row r="2986" spans="5:13" ht="13.5" customHeight="1" x14ac:dyDescent="0.25">
      <c r="E2986" s="199"/>
      <c r="F2986" s="202">
        <v>1.4999999999999999E-2</v>
      </c>
      <c r="G2986" s="199" t="s">
        <v>1941</v>
      </c>
      <c r="H2986" s="199" t="s">
        <v>2749</v>
      </c>
      <c r="I2986" s="199" t="e">
        <f>I2956</f>
        <v>#REF!</v>
      </c>
      <c r="J2986" s="199" t="s">
        <v>1941</v>
      </c>
      <c r="K2986" s="199" t="e">
        <f>F2986*I2986</f>
        <v>#REF!</v>
      </c>
      <c r="L2986" s="199"/>
      <c r="M2986" s="199"/>
    </row>
    <row r="2987" spans="5:13" ht="17.25" customHeight="1" x14ac:dyDescent="0.25">
      <c r="E2987" s="199"/>
      <c r="F2987" s="199" t="s">
        <v>571</v>
      </c>
      <c r="G2987" s="199"/>
      <c r="H2987" s="199" t="s">
        <v>2750</v>
      </c>
      <c r="I2987" s="199"/>
      <c r="J2987" s="199"/>
      <c r="K2987" s="199">
        <v>11.22</v>
      </c>
      <c r="L2987" s="199"/>
      <c r="M2987" s="199"/>
    </row>
    <row r="2988" spans="5:13" ht="20.25" customHeight="1" x14ac:dyDescent="0.25">
      <c r="E2988" s="199"/>
      <c r="F2988" s="199"/>
      <c r="G2988" s="199"/>
      <c r="H2988" s="206" t="s">
        <v>929</v>
      </c>
      <c r="I2988" s="199"/>
      <c r="J2988" s="199"/>
      <c r="K2988" s="214" t="e">
        <f>SUM(K2984:K2987)</f>
        <v>#REF!</v>
      </c>
      <c r="L2988" s="199" t="e">
        <f>K2988-150</f>
        <v>#REF!</v>
      </c>
      <c r="M2988" s="199"/>
    </row>
    <row r="2989" spans="5:13" x14ac:dyDescent="0.25">
      <c r="E2989" s="199"/>
      <c r="F2989" s="199"/>
      <c r="G2989" s="199"/>
      <c r="H2989" s="199"/>
      <c r="I2989" s="199"/>
      <c r="J2989" s="199"/>
      <c r="K2989" s="199"/>
      <c r="L2989" s="199"/>
      <c r="M2989" s="199"/>
    </row>
    <row r="2990" spans="5:13" x14ac:dyDescent="0.25">
      <c r="E2990" s="199"/>
      <c r="F2990" s="199"/>
      <c r="G2990" s="199"/>
      <c r="H2990" s="207" t="s">
        <v>2751</v>
      </c>
      <c r="I2990" s="199"/>
      <c r="J2990" s="199"/>
      <c r="K2990" s="199"/>
      <c r="L2990" s="199"/>
      <c r="M2990" s="199"/>
    </row>
    <row r="2991" spans="5:13" ht="47.25" x14ac:dyDescent="0.25">
      <c r="E2991" s="199"/>
      <c r="F2991" s="199"/>
      <c r="G2991" s="199"/>
      <c r="H2991" s="197" t="s">
        <v>2752</v>
      </c>
      <c r="I2991" s="199"/>
      <c r="J2991" s="199"/>
      <c r="K2991" s="199"/>
      <c r="L2991" s="199"/>
      <c r="M2991" s="199"/>
    </row>
    <row r="2992" spans="5:13" x14ac:dyDescent="0.25">
      <c r="E2992" s="199"/>
      <c r="F2992" s="199"/>
      <c r="G2992" s="199"/>
      <c r="H2992" s="197"/>
      <c r="I2992" s="199"/>
      <c r="J2992" s="199"/>
      <c r="K2992" s="199"/>
      <c r="L2992" s="199"/>
      <c r="M2992" s="199"/>
    </row>
    <row r="2993" spans="5:13" ht="210.75" customHeight="1" x14ac:dyDescent="0.25">
      <c r="E2993" s="199"/>
      <c r="F2993" s="199"/>
      <c r="G2993" s="199"/>
      <c r="H2993" s="198" t="s">
        <v>2086</v>
      </c>
      <c r="I2993" s="199"/>
      <c r="J2993" s="199"/>
      <c r="K2993" s="199"/>
      <c r="L2993" s="199"/>
      <c r="M2993" s="199"/>
    </row>
    <row r="2994" spans="5:13" x14ac:dyDescent="0.25">
      <c r="E2994" s="199"/>
      <c r="F2994" s="199"/>
      <c r="G2994" s="199"/>
      <c r="H2994" s="199"/>
      <c r="I2994" s="199"/>
      <c r="J2994" s="199"/>
      <c r="K2994" s="199"/>
      <c r="L2994" s="199"/>
      <c r="M2994" s="199"/>
    </row>
    <row r="2995" spans="5:13" ht="31.5" x14ac:dyDescent="0.25">
      <c r="E2995" s="199"/>
      <c r="F2995" s="199">
        <v>90</v>
      </c>
      <c r="G2995" s="199" t="s">
        <v>718</v>
      </c>
      <c r="H2995" s="120" t="s">
        <v>2177</v>
      </c>
      <c r="I2995" s="199" t="e">
        <f>I2843</f>
        <v>#REF!</v>
      </c>
      <c r="J2995" s="199" t="s">
        <v>718</v>
      </c>
      <c r="K2995" s="199" t="e">
        <f t="shared" ref="K2995:K3007" si="97">F2995*I2995</f>
        <v>#REF!</v>
      </c>
      <c r="L2995" s="199"/>
      <c r="M2995" s="199"/>
    </row>
    <row r="2996" spans="5:13" ht="31.5" x14ac:dyDescent="0.25">
      <c r="E2996" s="199"/>
      <c r="F2996" s="199">
        <v>45</v>
      </c>
      <c r="G2996" s="199" t="s">
        <v>718</v>
      </c>
      <c r="H2996" s="198" t="s">
        <v>2022</v>
      </c>
      <c r="I2996" s="199" t="e">
        <f>I2844</f>
        <v>#REF!</v>
      </c>
      <c r="J2996" s="199" t="s">
        <v>2023</v>
      </c>
      <c r="K2996" s="199" t="e">
        <f t="shared" si="97"/>
        <v>#REF!</v>
      </c>
      <c r="L2996" s="199"/>
      <c r="M2996" s="199"/>
    </row>
    <row r="2997" spans="5:13" x14ac:dyDescent="0.25">
      <c r="E2997" s="199"/>
      <c r="F2997" s="199">
        <v>12</v>
      </c>
      <c r="G2997" s="199" t="s">
        <v>1196</v>
      </c>
      <c r="H2997" s="199" t="s">
        <v>2024</v>
      </c>
      <c r="I2997" s="199" t="e">
        <f>I2845</f>
        <v>#REF!</v>
      </c>
      <c r="J2997" s="199" t="s">
        <v>1196</v>
      </c>
      <c r="K2997" s="199" t="e">
        <f t="shared" si="97"/>
        <v>#REF!</v>
      </c>
      <c r="L2997" s="199"/>
      <c r="M2997" s="199"/>
    </row>
    <row r="2998" spans="5:13" x14ac:dyDescent="0.25">
      <c r="E2998" s="199"/>
      <c r="F2998" s="199">
        <v>6</v>
      </c>
      <c r="G2998" s="199" t="s">
        <v>1196</v>
      </c>
      <c r="H2998" s="199" t="s">
        <v>2960</v>
      </c>
      <c r="I2998" s="199" t="e">
        <f>I2846</f>
        <v>#REF!</v>
      </c>
      <c r="J2998" s="199" t="s">
        <v>1196</v>
      </c>
      <c r="K2998" s="199" t="e">
        <f t="shared" si="97"/>
        <v>#REF!</v>
      </c>
      <c r="L2998" s="199"/>
      <c r="M2998" s="199"/>
    </row>
    <row r="2999" spans="5:13" x14ac:dyDescent="0.25">
      <c r="E2999" s="199"/>
      <c r="F2999" s="199">
        <v>1</v>
      </c>
      <c r="G2999" s="199" t="s">
        <v>1196</v>
      </c>
      <c r="H2999" s="207" t="s">
        <v>3255</v>
      </c>
      <c r="I2999" s="269">
        <f>I2847</f>
        <v>58</v>
      </c>
      <c r="J2999" s="199" t="s">
        <v>1196</v>
      </c>
      <c r="K2999" s="199">
        <f t="shared" si="97"/>
        <v>58</v>
      </c>
      <c r="L2999" s="199"/>
      <c r="M2999" s="199"/>
    </row>
    <row r="3000" spans="5:13" x14ac:dyDescent="0.25">
      <c r="E3000" s="199"/>
      <c r="F3000" s="202">
        <v>1.4999999999999999E-2</v>
      </c>
      <c r="G3000" s="199" t="s">
        <v>1941</v>
      </c>
      <c r="H3000" s="199" t="s">
        <v>2860</v>
      </c>
      <c r="I3000" s="199" t="e">
        <f t="shared" ref="I3000:I3007" si="98">I2849</f>
        <v>#REF!</v>
      </c>
      <c r="J3000" s="199" t="s">
        <v>1941</v>
      </c>
      <c r="K3000" s="199" t="e">
        <f t="shared" si="97"/>
        <v>#REF!</v>
      </c>
      <c r="L3000" s="199"/>
      <c r="M3000" s="199"/>
    </row>
    <row r="3001" spans="5:13" x14ac:dyDescent="0.25">
      <c r="E3001" s="199"/>
      <c r="F3001" s="199">
        <v>6</v>
      </c>
      <c r="G3001" s="199" t="s">
        <v>1196</v>
      </c>
      <c r="H3001" s="199" t="s">
        <v>2861</v>
      </c>
      <c r="I3001" s="199" t="e">
        <f t="shared" si="98"/>
        <v>#REF!</v>
      </c>
      <c r="J3001" s="199" t="s">
        <v>2962</v>
      </c>
      <c r="K3001" s="199" t="e">
        <f t="shared" si="97"/>
        <v>#REF!</v>
      </c>
      <c r="L3001" s="199"/>
      <c r="M3001" s="199"/>
    </row>
    <row r="3002" spans="5:13" x14ac:dyDescent="0.25">
      <c r="E3002" s="199"/>
      <c r="F3002" s="199">
        <v>6</v>
      </c>
      <c r="G3002" s="199" t="s">
        <v>1196</v>
      </c>
      <c r="H3002" s="199" t="s">
        <v>2262</v>
      </c>
      <c r="I3002" s="199" t="e">
        <f t="shared" si="98"/>
        <v>#REF!</v>
      </c>
      <c r="J3002" s="199" t="s">
        <v>1196</v>
      </c>
      <c r="K3002" s="199" t="e">
        <f t="shared" si="97"/>
        <v>#REF!</v>
      </c>
      <c r="L3002" s="199"/>
      <c r="M3002" s="199"/>
    </row>
    <row r="3003" spans="5:13" x14ac:dyDescent="0.25">
      <c r="E3003" s="199"/>
      <c r="F3003" s="199">
        <v>6</v>
      </c>
      <c r="G3003" s="199" t="s">
        <v>1196</v>
      </c>
      <c r="H3003" s="199" t="s">
        <v>2264</v>
      </c>
      <c r="I3003" s="199" t="e">
        <f t="shared" si="98"/>
        <v>#REF!</v>
      </c>
      <c r="J3003" s="199" t="s">
        <v>1196</v>
      </c>
      <c r="K3003" s="199" t="e">
        <f t="shared" si="97"/>
        <v>#REF!</v>
      </c>
      <c r="L3003" s="199"/>
      <c r="M3003" s="199"/>
    </row>
    <row r="3004" spans="5:13" x14ac:dyDescent="0.25">
      <c r="E3004" s="199"/>
      <c r="F3004" s="199">
        <v>1.25</v>
      </c>
      <c r="G3004" s="199" t="s">
        <v>2266</v>
      </c>
      <c r="H3004" s="199" t="s">
        <v>338</v>
      </c>
      <c r="I3004" s="199" t="e">
        <f t="shared" si="98"/>
        <v>#REF!</v>
      </c>
      <c r="J3004" s="199" t="s">
        <v>2266</v>
      </c>
      <c r="K3004" s="199" t="e">
        <f t="shared" si="97"/>
        <v>#REF!</v>
      </c>
      <c r="L3004" s="199"/>
      <c r="M3004" s="199"/>
    </row>
    <row r="3005" spans="5:13" x14ac:dyDescent="0.25">
      <c r="E3005" s="199"/>
      <c r="F3005" s="199">
        <v>6</v>
      </c>
      <c r="G3005" s="199" t="s">
        <v>1196</v>
      </c>
      <c r="H3005" s="207" t="s">
        <v>3255</v>
      </c>
      <c r="I3005" s="269">
        <f t="shared" si="98"/>
        <v>58</v>
      </c>
      <c r="J3005" s="199" t="s">
        <v>1196</v>
      </c>
      <c r="K3005" s="199">
        <f t="shared" si="97"/>
        <v>348</v>
      </c>
      <c r="L3005" s="199"/>
      <c r="M3005" s="199"/>
    </row>
    <row r="3006" spans="5:13" x14ac:dyDescent="0.25">
      <c r="E3006" s="199"/>
      <c r="F3006" s="199">
        <v>0.09</v>
      </c>
      <c r="G3006" s="199" t="s">
        <v>1941</v>
      </c>
      <c r="H3006" s="199" t="s">
        <v>2268</v>
      </c>
      <c r="I3006" s="199" t="e">
        <f t="shared" si="98"/>
        <v>#REF!</v>
      </c>
      <c r="J3006" s="199" t="s">
        <v>1941</v>
      </c>
      <c r="K3006" s="199" t="e">
        <f t="shared" si="97"/>
        <v>#REF!</v>
      </c>
      <c r="L3006" s="199"/>
      <c r="M3006" s="199"/>
    </row>
    <row r="3007" spans="5:13" ht="31.5" x14ac:dyDescent="0.25">
      <c r="E3007" s="199"/>
      <c r="F3007" s="199">
        <v>45</v>
      </c>
      <c r="G3007" s="199"/>
      <c r="H3007" s="120" t="s">
        <v>2271</v>
      </c>
      <c r="I3007" s="199" t="e">
        <f t="shared" si="98"/>
        <v>#REF!</v>
      </c>
      <c r="J3007" s="199" t="s">
        <v>2872</v>
      </c>
      <c r="K3007" s="199" t="e">
        <f t="shared" si="97"/>
        <v>#REF!</v>
      </c>
      <c r="L3007" s="199"/>
      <c r="M3007" s="199"/>
    </row>
    <row r="3008" spans="5:13" x14ac:dyDescent="0.25">
      <c r="E3008" s="199"/>
      <c r="F3008" s="199"/>
      <c r="G3008" s="199"/>
      <c r="H3008" s="199" t="s">
        <v>805</v>
      </c>
      <c r="I3008" s="199"/>
      <c r="J3008" s="199" t="s">
        <v>571</v>
      </c>
      <c r="K3008" s="199" t="e">
        <f>K2857</f>
        <v>#REF!</v>
      </c>
      <c r="L3008" s="199"/>
      <c r="M3008" s="199"/>
    </row>
    <row r="3009" spans="5:14" x14ac:dyDescent="0.25">
      <c r="E3009" s="199"/>
      <c r="F3009" s="199"/>
      <c r="G3009" s="199"/>
      <c r="H3009" s="199" t="s">
        <v>1930</v>
      </c>
      <c r="I3009" s="199"/>
      <c r="J3009" s="199" t="s">
        <v>571</v>
      </c>
      <c r="K3009" s="199">
        <f>37.25+2.97+4.89</f>
        <v>45.11</v>
      </c>
      <c r="L3009" s="199"/>
      <c r="M3009" s="199"/>
    </row>
    <row r="3010" spans="5:14" ht="30" customHeight="1" x14ac:dyDescent="0.25">
      <c r="E3010" s="199"/>
      <c r="F3010" s="199"/>
      <c r="G3010" s="199"/>
      <c r="H3010" s="204" t="s">
        <v>2880</v>
      </c>
      <c r="I3010" s="199"/>
      <c r="J3010" s="199"/>
      <c r="K3010" s="205" t="e">
        <f>SUM(K2995:K3009)</f>
        <v>#REF!</v>
      </c>
      <c r="L3010" s="199"/>
      <c r="M3010" s="199"/>
    </row>
    <row r="3011" spans="5:14" ht="30" customHeight="1" x14ac:dyDescent="0.25">
      <c r="E3011" s="199"/>
      <c r="F3011" s="199"/>
      <c r="G3011" s="199"/>
      <c r="H3011" s="206" t="s">
        <v>2877</v>
      </c>
      <c r="I3011" s="199"/>
      <c r="J3011" s="199"/>
      <c r="K3011" s="207" t="e">
        <f>K3010/6</f>
        <v>#REF!</v>
      </c>
      <c r="L3011" s="199">
        <f>1781*6</f>
        <v>10686</v>
      </c>
      <c r="M3011" s="199"/>
    </row>
    <row r="3012" spans="5:14" x14ac:dyDescent="0.25">
      <c r="E3012" s="199"/>
      <c r="F3012" s="199"/>
      <c r="G3012" s="199"/>
      <c r="H3012" s="199"/>
      <c r="I3012" s="199"/>
      <c r="J3012" s="199"/>
      <c r="K3012" s="199"/>
      <c r="L3012" s="199">
        <f>1611*6</f>
        <v>9666</v>
      </c>
      <c r="M3012" s="199" t="e">
        <f>L3012-K3010</f>
        <v>#REF!</v>
      </c>
    </row>
    <row r="3013" spans="5:14" ht="30" customHeight="1" x14ac:dyDescent="0.25">
      <c r="E3013" s="199"/>
      <c r="F3013" s="199"/>
      <c r="G3013" s="199"/>
      <c r="H3013" s="207" t="s">
        <v>2087</v>
      </c>
      <c r="I3013" s="199"/>
      <c r="J3013" s="199"/>
      <c r="K3013" s="199"/>
      <c r="L3013" s="199"/>
      <c r="M3013" s="199"/>
    </row>
    <row r="3014" spans="5:14" ht="47.25" x14ac:dyDescent="0.25">
      <c r="E3014" s="199"/>
      <c r="F3014" s="199"/>
      <c r="G3014" s="199"/>
      <c r="H3014" s="197" t="s">
        <v>2088</v>
      </c>
      <c r="I3014" s="199"/>
      <c r="J3014" s="199"/>
      <c r="K3014" s="199"/>
      <c r="L3014" s="199"/>
      <c r="M3014" s="199"/>
    </row>
    <row r="3015" spans="5:14" x14ac:dyDescent="0.25">
      <c r="E3015" s="199"/>
      <c r="F3015" s="199"/>
      <c r="G3015" s="199"/>
      <c r="H3015" s="199"/>
      <c r="I3015" s="199"/>
      <c r="J3015" s="199"/>
      <c r="K3015" s="199"/>
      <c r="L3015" s="199"/>
      <c r="M3015" s="199"/>
    </row>
    <row r="3016" spans="5:14" ht="194.25" customHeight="1" x14ac:dyDescent="0.25">
      <c r="E3016" s="199"/>
      <c r="F3016" s="199"/>
      <c r="G3016" s="199"/>
      <c r="H3016" s="198" t="s">
        <v>1961</v>
      </c>
      <c r="I3016" s="199"/>
      <c r="J3016" s="199"/>
      <c r="K3016" s="199"/>
      <c r="L3016" s="199"/>
      <c r="M3016" s="199"/>
    </row>
    <row r="3017" spans="5:14" hidden="1" x14ac:dyDescent="0.25">
      <c r="E3017" s="199"/>
      <c r="F3017" s="199"/>
      <c r="G3017" s="199"/>
      <c r="H3017" s="199"/>
      <c r="I3017" s="199"/>
      <c r="J3017" s="199"/>
      <c r="K3017" s="199"/>
      <c r="L3017" s="199"/>
      <c r="M3017" s="199"/>
    </row>
    <row r="3018" spans="5:14" ht="15.75" customHeight="1" x14ac:dyDescent="0.25">
      <c r="E3018" s="199"/>
      <c r="F3018" s="199"/>
      <c r="G3018" s="199"/>
      <c r="H3018" s="199" t="s">
        <v>1962</v>
      </c>
      <c r="I3018" s="199"/>
      <c r="J3018" s="199"/>
      <c r="K3018" s="199" t="e">
        <f>K3010-K3009</f>
        <v>#REF!</v>
      </c>
      <c r="L3018" s="199"/>
      <c r="M3018" s="199"/>
    </row>
    <row r="3019" spans="5:14" ht="19.5" customHeight="1" x14ac:dyDescent="0.25">
      <c r="E3019" s="199"/>
      <c r="F3019" s="199"/>
      <c r="G3019" s="199"/>
      <c r="H3019" s="199" t="s">
        <v>2464</v>
      </c>
      <c r="I3019" s="199"/>
      <c r="J3019" s="199"/>
      <c r="K3019" s="199" t="e">
        <f>K3002</f>
        <v>#REF!</v>
      </c>
      <c r="L3019" s="199"/>
      <c r="M3019" s="199"/>
    </row>
    <row r="3020" spans="5:14" ht="21.75" customHeight="1" x14ac:dyDescent="0.25">
      <c r="E3020" s="199"/>
      <c r="F3020" s="199"/>
      <c r="G3020" s="199"/>
      <c r="H3020" s="199" t="s">
        <v>3286</v>
      </c>
      <c r="I3020" s="199"/>
      <c r="J3020" s="199"/>
      <c r="K3020" s="230">
        <f>20.2*6</f>
        <v>121.2</v>
      </c>
      <c r="L3020" s="199"/>
      <c r="M3020" s="199"/>
    </row>
    <row r="3021" spans="5:14" ht="16.5" customHeight="1" x14ac:dyDescent="0.25">
      <c r="E3021" s="199"/>
      <c r="F3021" s="199"/>
      <c r="G3021" s="199"/>
      <c r="H3021" s="199" t="s">
        <v>1930</v>
      </c>
      <c r="I3021" s="199"/>
      <c r="J3021" s="199"/>
      <c r="K3021" s="199">
        <f>32.33+11.82</f>
        <v>44.15</v>
      </c>
      <c r="L3021" s="199"/>
      <c r="M3021" s="199"/>
    </row>
    <row r="3022" spans="5:14" ht="15.75" customHeight="1" x14ac:dyDescent="0.25">
      <c r="E3022" s="199"/>
      <c r="F3022" s="199"/>
      <c r="G3022" s="199"/>
      <c r="H3022" s="204" t="s">
        <v>2465</v>
      </c>
      <c r="I3022" s="199"/>
      <c r="J3022" s="199"/>
      <c r="K3022" s="205" t="e">
        <f>(K3018-K3019)+K3020+K3021</f>
        <v>#REF!</v>
      </c>
      <c r="L3022" s="199"/>
      <c r="M3022" s="199"/>
    </row>
    <row r="3023" spans="5:14" ht="24" customHeight="1" x14ac:dyDescent="0.25">
      <c r="E3023" s="199"/>
      <c r="F3023" s="199"/>
      <c r="G3023" s="199"/>
      <c r="H3023" s="206" t="s">
        <v>2466</v>
      </c>
      <c r="I3023" s="199"/>
      <c r="J3023" s="199"/>
      <c r="K3023" s="207" t="e">
        <f>K3022/6</f>
        <v>#REF!</v>
      </c>
      <c r="L3023" s="199"/>
      <c r="M3023" s="199">
        <f>1618*6</f>
        <v>9708</v>
      </c>
      <c r="N3023" s="66" t="e">
        <f>M3023-K3022</f>
        <v>#REF!</v>
      </c>
    </row>
    <row r="3024" spans="5:14" x14ac:dyDescent="0.25">
      <c r="E3024" s="199"/>
      <c r="F3024" s="199"/>
      <c r="G3024" s="199"/>
      <c r="H3024" s="199"/>
      <c r="I3024" s="199"/>
      <c r="J3024" s="199"/>
      <c r="K3024" s="199"/>
      <c r="L3024" s="199"/>
      <c r="M3024" s="199"/>
    </row>
    <row r="3025" spans="5:13" x14ac:dyDescent="0.25">
      <c r="E3025" s="199"/>
      <c r="F3025" s="199"/>
      <c r="G3025" s="199"/>
      <c r="H3025" s="207" t="s">
        <v>2467</v>
      </c>
      <c r="I3025" s="199"/>
      <c r="J3025" s="199"/>
      <c r="K3025" s="199"/>
      <c r="L3025" s="199"/>
      <c r="M3025" s="199"/>
    </row>
    <row r="3026" spans="5:13" ht="30.75" customHeight="1" x14ac:dyDescent="0.25">
      <c r="E3026" s="199"/>
      <c r="F3026" s="199"/>
      <c r="G3026" s="199"/>
      <c r="H3026" s="197" t="s">
        <v>2510</v>
      </c>
      <c r="I3026" s="199"/>
      <c r="J3026" s="199"/>
      <c r="K3026" s="199"/>
      <c r="L3026" s="199"/>
      <c r="M3026" s="199"/>
    </row>
    <row r="3027" spans="5:13" ht="189" x14ac:dyDescent="0.25">
      <c r="E3027" s="199"/>
      <c r="F3027" s="199"/>
      <c r="G3027" s="199"/>
      <c r="H3027" s="198" t="s">
        <v>2536</v>
      </c>
      <c r="I3027" s="199"/>
      <c r="J3027" s="199"/>
      <c r="K3027" s="199"/>
      <c r="L3027" s="199"/>
      <c r="M3027" s="199"/>
    </row>
    <row r="3028" spans="5:13" ht="30.75" customHeight="1" x14ac:dyDescent="0.25">
      <c r="E3028" s="199"/>
      <c r="F3028" s="199">
        <v>90</v>
      </c>
      <c r="G3028" s="199" t="s">
        <v>718</v>
      </c>
      <c r="H3028" s="120" t="s">
        <v>2177</v>
      </c>
      <c r="I3028" s="199" t="e">
        <f t="shared" ref="I3028:I3040" si="99">I2905</f>
        <v>#REF!</v>
      </c>
      <c r="J3028" s="199" t="s">
        <v>2178</v>
      </c>
      <c r="K3028" s="199" t="e">
        <f t="shared" ref="K3028:K3040" si="100">F3028*I3028</f>
        <v>#REF!</v>
      </c>
      <c r="L3028" s="199"/>
      <c r="M3028" s="199"/>
    </row>
    <row r="3029" spans="5:13" ht="27.75" customHeight="1" x14ac:dyDescent="0.25">
      <c r="E3029" s="199"/>
      <c r="F3029" s="199">
        <v>45</v>
      </c>
      <c r="G3029" s="199" t="s">
        <v>718</v>
      </c>
      <c r="H3029" s="198" t="s">
        <v>2022</v>
      </c>
      <c r="I3029" s="199" t="e">
        <f t="shared" si="99"/>
        <v>#REF!</v>
      </c>
      <c r="J3029" s="199" t="s">
        <v>718</v>
      </c>
      <c r="K3029" s="199" t="e">
        <f t="shared" si="100"/>
        <v>#REF!</v>
      </c>
      <c r="L3029" s="199"/>
      <c r="M3029" s="199"/>
    </row>
    <row r="3030" spans="5:13" x14ac:dyDescent="0.25">
      <c r="E3030" s="199"/>
      <c r="F3030" s="199">
        <v>12</v>
      </c>
      <c r="G3030" s="199" t="s">
        <v>1196</v>
      </c>
      <c r="H3030" s="199" t="s">
        <v>2024</v>
      </c>
      <c r="I3030" s="199" t="e">
        <f t="shared" si="99"/>
        <v>#REF!</v>
      </c>
      <c r="J3030" s="199" t="s">
        <v>1196</v>
      </c>
      <c r="K3030" s="199" t="e">
        <f t="shared" si="100"/>
        <v>#REF!</v>
      </c>
      <c r="L3030" s="199"/>
      <c r="M3030" s="199"/>
    </row>
    <row r="3031" spans="5:13" x14ac:dyDescent="0.25">
      <c r="E3031" s="199"/>
      <c r="F3031" s="199">
        <v>6</v>
      </c>
      <c r="G3031" s="199" t="s">
        <v>1196</v>
      </c>
      <c r="H3031" s="199" t="s">
        <v>2960</v>
      </c>
      <c r="I3031" s="199" t="e">
        <f t="shared" si="99"/>
        <v>#REF!</v>
      </c>
      <c r="J3031" s="199" t="s">
        <v>1196</v>
      </c>
      <c r="K3031" s="199" t="e">
        <f t="shared" si="100"/>
        <v>#REF!</v>
      </c>
      <c r="L3031" s="199"/>
      <c r="M3031" s="199"/>
    </row>
    <row r="3032" spans="5:13" x14ac:dyDescent="0.25">
      <c r="E3032" s="199"/>
      <c r="F3032" s="199">
        <v>6</v>
      </c>
      <c r="G3032" s="199" t="s">
        <v>1196</v>
      </c>
      <c r="H3032" s="199" t="s">
        <v>3035</v>
      </c>
      <c r="I3032" s="199" t="e">
        <f t="shared" si="99"/>
        <v>#REF!</v>
      </c>
      <c r="J3032" s="199" t="s">
        <v>1196</v>
      </c>
      <c r="K3032" s="199" t="e">
        <f t="shared" si="100"/>
        <v>#REF!</v>
      </c>
      <c r="L3032" s="199"/>
      <c r="M3032" s="199"/>
    </row>
    <row r="3033" spans="5:13" x14ac:dyDescent="0.25">
      <c r="E3033" s="199"/>
      <c r="F3033" s="199">
        <v>6</v>
      </c>
      <c r="G3033" s="199" t="s">
        <v>1196</v>
      </c>
      <c r="H3033" s="199" t="s">
        <v>2262</v>
      </c>
      <c r="I3033" s="199" t="e">
        <f t="shared" si="99"/>
        <v>#REF!</v>
      </c>
      <c r="J3033" s="199" t="s">
        <v>1196</v>
      </c>
      <c r="K3033" s="199" t="e">
        <f t="shared" si="100"/>
        <v>#REF!</v>
      </c>
      <c r="L3033" s="199"/>
      <c r="M3033" s="199"/>
    </row>
    <row r="3034" spans="5:13" x14ac:dyDescent="0.25">
      <c r="E3034" s="199"/>
      <c r="F3034" s="199">
        <v>6</v>
      </c>
      <c r="G3034" s="199" t="s">
        <v>1196</v>
      </c>
      <c r="H3034" s="199" t="s">
        <v>2861</v>
      </c>
      <c r="I3034" s="199" t="e">
        <f t="shared" si="99"/>
        <v>#REF!</v>
      </c>
      <c r="J3034" s="199" t="s">
        <v>2962</v>
      </c>
      <c r="K3034" s="199" t="e">
        <f t="shared" si="100"/>
        <v>#REF!</v>
      </c>
      <c r="L3034" s="199"/>
      <c r="M3034" s="199"/>
    </row>
    <row r="3035" spans="5:13" x14ac:dyDescent="0.25">
      <c r="E3035" s="199"/>
      <c r="F3035" s="199">
        <v>6</v>
      </c>
      <c r="G3035" s="199" t="s">
        <v>1196</v>
      </c>
      <c r="H3035" s="207" t="s">
        <v>3251</v>
      </c>
      <c r="I3035" s="199">
        <f t="shared" si="99"/>
        <v>85</v>
      </c>
      <c r="J3035" s="199" t="s">
        <v>1196</v>
      </c>
      <c r="K3035" s="199">
        <f t="shared" si="100"/>
        <v>510</v>
      </c>
      <c r="L3035" s="199"/>
      <c r="M3035" s="199"/>
    </row>
    <row r="3036" spans="5:13" x14ac:dyDescent="0.25">
      <c r="E3036" s="199"/>
      <c r="F3036" s="199">
        <v>0.36</v>
      </c>
      <c r="G3036" s="199" t="s">
        <v>1941</v>
      </c>
      <c r="H3036" s="199" t="s">
        <v>2268</v>
      </c>
      <c r="I3036" s="199" t="e">
        <f t="shared" si="99"/>
        <v>#REF!</v>
      </c>
      <c r="J3036" s="199" t="s">
        <v>1941</v>
      </c>
      <c r="K3036" s="199" t="e">
        <f t="shared" si="100"/>
        <v>#REF!</v>
      </c>
      <c r="L3036" s="199"/>
      <c r="M3036" s="199"/>
    </row>
    <row r="3037" spans="5:13" x14ac:dyDescent="0.25">
      <c r="E3037" s="199"/>
      <c r="F3037" s="199">
        <v>1</v>
      </c>
      <c r="G3037" s="199" t="s">
        <v>1196</v>
      </c>
      <c r="H3037" s="207" t="s">
        <v>3255</v>
      </c>
      <c r="I3037" s="199">
        <f t="shared" si="99"/>
        <v>58</v>
      </c>
      <c r="J3037" s="199" t="s">
        <v>1196</v>
      </c>
      <c r="K3037" s="199">
        <f t="shared" si="100"/>
        <v>58</v>
      </c>
      <c r="L3037" s="199"/>
      <c r="M3037" s="199"/>
    </row>
    <row r="3038" spans="5:13" x14ac:dyDescent="0.25">
      <c r="E3038" s="199"/>
      <c r="F3038" s="202">
        <v>1.4999999999999999E-2</v>
      </c>
      <c r="G3038" s="199" t="s">
        <v>1941</v>
      </c>
      <c r="H3038" s="199" t="s">
        <v>3265</v>
      </c>
      <c r="I3038" s="199" t="e">
        <f t="shared" si="99"/>
        <v>#REF!</v>
      </c>
      <c r="J3038" s="199" t="s">
        <v>1941</v>
      </c>
      <c r="K3038" s="199" t="e">
        <f t="shared" si="100"/>
        <v>#REF!</v>
      </c>
      <c r="L3038" s="199"/>
      <c r="M3038" s="199"/>
    </row>
    <row r="3039" spans="5:13" x14ac:dyDescent="0.25">
      <c r="E3039" s="199"/>
      <c r="F3039" s="199">
        <v>1.25</v>
      </c>
      <c r="G3039" s="199" t="s">
        <v>2266</v>
      </c>
      <c r="H3039" s="199" t="s">
        <v>338</v>
      </c>
      <c r="I3039" s="199" t="e">
        <f t="shared" si="99"/>
        <v>#REF!</v>
      </c>
      <c r="J3039" s="199" t="s">
        <v>2266</v>
      </c>
      <c r="K3039" s="199" t="e">
        <f t="shared" si="100"/>
        <v>#REF!</v>
      </c>
      <c r="L3039" s="199"/>
      <c r="M3039" s="199"/>
    </row>
    <row r="3040" spans="5:13" ht="31.5" x14ac:dyDescent="0.25">
      <c r="E3040" s="199"/>
      <c r="F3040" s="199">
        <v>45</v>
      </c>
      <c r="G3040" s="199" t="s">
        <v>718</v>
      </c>
      <c r="H3040" s="248" t="s">
        <v>3270</v>
      </c>
      <c r="I3040" s="199" t="e">
        <f t="shared" si="99"/>
        <v>#REF!</v>
      </c>
      <c r="J3040" s="199" t="s">
        <v>2178</v>
      </c>
      <c r="K3040" s="199" t="e">
        <f t="shared" si="100"/>
        <v>#REF!</v>
      </c>
      <c r="L3040" s="199"/>
      <c r="M3040" s="199"/>
    </row>
    <row r="3041" spans="5:13" x14ac:dyDescent="0.25">
      <c r="E3041" s="199"/>
      <c r="F3041" s="199"/>
      <c r="G3041" s="199"/>
      <c r="H3041" s="199" t="s">
        <v>805</v>
      </c>
      <c r="I3041" s="199"/>
      <c r="J3041" s="199"/>
      <c r="K3041" s="199" t="e">
        <f>K2918</f>
        <v>#REF!</v>
      </c>
      <c r="L3041" s="199"/>
      <c r="M3041" s="199"/>
    </row>
    <row r="3042" spans="5:13" x14ac:dyDescent="0.25">
      <c r="E3042" s="199"/>
      <c r="F3042" s="199"/>
      <c r="G3042" s="199"/>
      <c r="H3042" s="199" t="s">
        <v>1930</v>
      </c>
      <c r="I3042" s="199"/>
      <c r="J3042" s="199"/>
      <c r="K3042" s="199">
        <f>34.1+1.17+4.26</f>
        <v>39.53</v>
      </c>
      <c r="L3042" s="199"/>
      <c r="M3042" s="199"/>
    </row>
    <row r="3043" spans="5:13" x14ac:dyDescent="0.25">
      <c r="E3043" s="199"/>
      <c r="F3043" s="199"/>
      <c r="G3043" s="199"/>
      <c r="H3043" s="204" t="s">
        <v>2465</v>
      </c>
      <c r="I3043" s="199"/>
      <c r="J3043" s="199"/>
      <c r="K3043" s="205" t="e">
        <f>SUM(K3028:K3042)</f>
        <v>#REF!</v>
      </c>
      <c r="L3043" s="199"/>
      <c r="M3043" s="199"/>
    </row>
    <row r="3044" spans="5:13" x14ac:dyDescent="0.25">
      <c r="E3044" s="199"/>
      <c r="F3044" s="199"/>
      <c r="G3044" s="199"/>
      <c r="H3044" s="206" t="s">
        <v>2766</v>
      </c>
      <c r="I3044" s="199"/>
      <c r="J3044" s="199"/>
      <c r="K3044" s="207" t="e">
        <f>K3043/6</f>
        <v>#REF!</v>
      </c>
      <c r="L3044" s="199">
        <f>1679*6</f>
        <v>10074</v>
      </c>
      <c r="M3044" s="199"/>
    </row>
    <row r="3045" spans="5:13" ht="21.75" customHeight="1" x14ac:dyDescent="0.25">
      <c r="E3045" s="199"/>
      <c r="F3045" s="199"/>
      <c r="G3045" s="199"/>
      <c r="H3045" s="199"/>
      <c r="I3045" s="199"/>
      <c r="J3045" s="199"/>
      <c r="K3045" s="199"/>
      <c r="L3045" s="199" t="e">
        <f>L3044-K3043</f>
        <v>#REF!</v>
      </c>
      <c r="M3045" s="199"/>
    </row>
    <row r="3046" spans="5:13" x14ac:dyDescent="0.25">
      <c r="E3046" s="199"/>
      <c r="F3046" s="199"/>
      <c r="G3046" s="199"/>
      <c r="H3046" s="207" t="s">
        <v>2537</v>
      </c>
      <c r="I3046" s="199"/>
      <c r="J3046" s="199"/>
      <c r="K3046" s="199"/>
      <c r="L3046" s="199"/>
      <c r="M3046" s="199"/>
    </row>
    <row r="3047" spans="5:13" ht="34.5" customHeight="1" x14ac:dyDescent="0.25">
      <c r="E3047" s="199"/>
      <c r="F3047" s="199"/>
      <c r="G3047" s="199"/>
      <c r="H3047" s="197" t="s">
        <v>2041</v>
      </c>
      <c r="I3047" s="199"/>
      <c r="J3047" s="199"/>
      <c r="K3047" s="199"/>
      <c r="L3047" s="199"/>
      <c r="M3047" s="199"/>
    </row>
    <row r="3048" spans="5:13" ht="192.75" customHeight="1" x14ac:dyDescent="0.25">
      <c r="E3048" s="199"/>
      <c r="F3048" s="199"/>
      <c r="G3048" s="199"/>
      <c r="H3048" s="198" t="s">
        <v>2570</v>
      </c>
      <c r="I3048" s="199"/>
      <c r="J3048" s="199"/>
      <c r="K3048" s="199"/>
      <c r="L3048" s="199"/>
      <c r="M3048" s="199"/>
    </row>
    <row r="3049" spans="5:13" ht="30" customHeight="1" x14ac:dyDescent="0.25">
      <c r="E3049" s="199"/>
      <c r="F3049" s="199">
        <v>90</v>
      </c>
      <c r="G3049" s="199" t="s">
        <v>718</v>
      </c>
      <c r="H3049" s="120" t="s">
        <v>2177</v>
      </c>
      <c r="I3049" s="199" t="e">
        <f t="shared" ref="I3049:I3059" si="101">I2931</f>
        <v>#REF!</v>
      </c>
      <c r="J3049" s="199" t="s">
        <v>2178</v>
      </c>
      <c r="K3049" s="199" t="e">
        <f t="shared" ref="K3049:K3059" si="102">F3049*I3049</f>
        <v>#REF!</v>
      </c>
      <c r="L3049" s="199"/>
      <c r="M3049" s="199"/>
    </row>
    <row r="3050" spans="5:13" ht="27.75" customHeight="1" x14ac:dyDescent="0.25">
      <c r="E3050" s="199"/>
      <c r="F3050" s="199">
        <v>30</v>
      </c>
      <c r="G3050" s="199" t="s">
        <v>718</v>
      </c>
      <c r="H3050" s="198" t="s">
        <v>2022</v>
      </c>
      <c r="I3050" s="199" t="e">
        <f t="shared" si="101"/>
        <v>#REF!</v>
      </c>
      <c r="J3050" s="199" t="s">
        <v>718</v>
      </c>
      <c r="K3050" s="199" t="e">
        <f t="shared" si="102"/>
        <v>#REF!</v>
      </c>
      <c r="L3050" s="199"/>
      <c r="M3050" s="199"/>
    </row>
    <row r="3051" spans="5:13" x14ac:dyDescent="0.25">
      <c r="E3051" s="199"/>
      <c r="F3051" s="199">
        <v>6</v>
      </c>
      <c r="G3051" s="199" t="s">
        <v>1196</v>
      </c>
      <c r="H3051" s="199" t="s">
        <v>2024</v>
      </c>
      <c r="I3051" s="199" t="e">
        <f t="shared" si="101"/>
        <v>#REF!</v>
      </c>
      <c r="J3051" s="199" t="s">
        <v>1196</v>
      </c>
      <c r="K3051" s="199" t="e">
        <f t="shared" si="102"/>
        <v>#REF!</v>
      </c>
      <c r="L3051" s="199"/>
      <c r="M3051" s="199"/>
    </row>
    <row r="3052" spans="5:13" x14ac:dyDescent="0.25">
      <c r="E3052" s="199"/>
      <c r="F3052" s="199">
        <v>3</v>
      </c>
      <c r="G3052" s="199" t="s">
        <v>1196</v>
      </c>
      <c r="H3052" s="199" t="s">
        <v>2960</v>
      </c>
      <c r="I3052" s="199" t="e">
        <f t="shared" si="101"/>
        <v>#REF!</v>
      </c>
      <c r="J3052" s="199" t="s">
        <v>1196</v>
      </c>
      <c r="K3052" s="199" t="e">
        <f t="shared" si="102"/>
        <v>#REF!</v>
      </c>
      <c r="L3052" s="199"/>
      <c r="M3052" s="199"/>
    </row>
    <row r="3053" spans="5:13" x14ac:dyDescent="0.25">
      <c r="E3053" s="199"/>
      <c r="F3053" s="199">
        <v>6</v>
      </c>
      <c r="G3053" s="199" t="s">
        <v>1196</v>
      </c>
      <c r="H3053" s="199" t="s">
        <v>2097</v>
      </c>
      <c r="I3053" s="199">
        <f t="shared" si="101"/>
        <v>21.5</v>
      </c>
      <c r="J3053" s="199" t="s">
        <v>1196</v>
      </c>
      <c r="K3053" s="199">
        <f t="shared" si="102"/>
        <v>129</v>
      </c>
      <c r="L3053" s="199"/>
      <c r="M3053" s="199"/>
    </row>
    <row r="3054" spans="5:13" x14ac:dyDescent="0.25">
      <c r="E3054" s="199"/>
      <c r="F3054" s="199">
        <v>3</v>
      </c>
      <c r="G3054" s="199" t="s">
        <v>1196</v>
      </c>
      <c r="H3054" s="199" t="s">
        <v>2262</v>
      </c>
      <c r="I3054" s="199" t="e">
        <f t="shared" si="101"/>
        <v>#REF!</v>
      </c>
      <c r="J3054" s="199" t="s">
        <v>1196</v>
      </c>
      <c r="K3054" s="199" t="e">
        <f t="shared" si="102"/>
        <v>#REF!</v>
      </c>
      <c r="L3054" s="199"/>
      <c r="M3054" s="199"/>
    </row>
    <row r="3055" spans="5:13" x14ac:dyDescent="0.25">
      <c r="E3055" s="199"/>
      <c r="F3055" s="199">
        <v>3</v>
      </c>
      <c r="G3055" s="199" t="s">
        <v>1196</v>
      </c>
      <c r="H3055" s="199" t="s">
        <v>2264</v>
      </c>
      <c r="I3055" s="199" t="e">
        <f t="shared" si="101"/>
        <v>#REF!</v>
      </c>
      <c r="J3055" s="199" t="s">
        <v>1196</v>
      </c>
      <c r="K3055" s="199" t="e">
        <f t="shared" si="102"/>
        <v>#REF!</v>
      </c>
      <c r="L3055" s="199"/>
      <c r="M3055" s="199"/>
    </row>
    <row r="3056" spans="5:13" x14ac:dyDescent="0.25">
      <c r="E3056" s="199"/>
      <c r="F3056" s="199">
        <v>3</v>
      </c>
      <c r="G3056" s="199" t="s">
        <v>1196</v>
      </c>
      <c r="H3056" s="207" t="s">
        <v>3255</v>
      </c>
      <c r="I3056" s="199">
        <f t="shared" si="101"/>
        <v>58</v>
      </c>
      <c r="J3056" s="199" t="s">
        <v>1196</v>
      </c>
      <c r="K3056" s="199">
        <f t="shared" si="102"/>
        <v>174</v>
      </c>
      <c r="L3056" s="199"/>
      <c r="M3056" s="199"/>
    </row>
    <row r="3057" spans="5:18" x14ac:dyDescent="0.25">
      <c r="E3057" s="199"/>
      <c r="F3057" s="202">
        <v>5.3999999999999999E-2</v>
      </c>
      <c r="G3057" s="199" t="s">
        <v>1941</v>
      </c>
      <c r="H3057" s="199" t="s">
        <v>3265</v>
      </c>
      <c r="I3057" s="199" t="e">
        <f t="shared" si="101"/>
        <v>#REF!</v>
      </c>
      <c r="J3057" s="199" t="s">
        <v>1941</v>
      </c>
      <c r="K3057" s="199" t="e">
        <f t="shared" si="102"/>
        <v>#REF!</v>
      </c>
      <c r="L3057" s="199"/>
      <c r="M3057" s="199"/>
    </row>
    <row r="3058" spans="5:18" x14ac:dyDescent="0.25">
      <c r="E3058" s="199"/>
      <c r="F3058" s="199">
        <v>1.25</v>
      </c>
      <c r="G3058" s="199" t="s">
        <v>2266</v>
      </c>
      <c r="H3058" s="199" t="s">
        <v>338</v>
      </c>
      <c r="I3058" s="199" t="e">
        <f t="shared" si="101"/>
        <v>#REF!</v>
      </c>
      <c r="J3058" s="199" t="s">
        <v>2266</v>
      </c>
      <c r="K3058" s="199" t="e">
        <f t="shared" si="102"/>
        <v>#REF!</v>
      </c>
      <c r="L3058" s="199"/>
      <c r="M3058" s="199"/>
    </row>
    <row r="3059" spans="5:18" ht="35.25" customHeight="1" x14ac:dyDescent="0.25">
      <c r="E3059" s="199"/>
      <c r="F3059" s="199">
        <v>30</v>
      </c>
      <c r="G3059" s="199" t="s">
        <v>718</v>
      </c>
      <c r="H3059" s="248" t="s">
        <v>3270</v>
      </c>
      <c r="I3059" s="199" t="e">
        <f t="shared" si="101"/>
        <v>#REF!</v>
      </c>
      <c r="J3059" s="199" t="s">
        <v>2178</v>
      </c>
      <c r="K3059" s="199" t="e">
        <f t="shared" si="102"/>
        <v>#REF!</v>
      </c>
      <c r="L3059" s="199"/>
      <c r="M3059" s="199"/>
    </row>
    <row r="3060" spans="5:18" x14ac:dyDescent="0.25">
      <c r="E3060" s="199"/>
      <c r="F3060" s="199"/>
      <c r="G3060" s="199"/>
      <c r="H3060" s="199" t="s">
        <v>805</v>
      </c>
      <c r="I3060" s="199"/>
      <c r="J3060" s="199"/>
      <c r="K3060" s="199" t="e">
        <f>K2942</f>
        <v>#REF!</v>
      </c>
      <c r="L3060" s="199"/>
      <c r="M3060" s="199"/>
    </row>
    <row r="3061" spans="5:18" x14ac:dyDescent="0.25">
      <c r="E3061" s="199"/>
      <c r="F3061" s="199"/>
      <c r="G3061" s="199"/>
      <c r="H3061" s="199" t="s">
        <v>1930</v>
      </c>
      <c r="I3061" s="199"/>
      <c r="J3061" s="199"/>
      <c r="K3061" s="199">
        <f>17.25+1.77+2.32</f>
        <v>21.34</v>
      </c>
      <c r="L3061" s="199"/>
      <c r="M3061" s="199"/>
    </row>
    <row r="3062" spans="5:18" x14ac:dyDescent="0.25">
      <c r="E3062" s="199"/>
      <c r="F3062" s="199"/>
      <c r="G3062" s="199"/>
      <c r="H3062" s="204" t="s">
        <v>2571</v>
      </c>
      <c r="I3062" s="199"/>
      <c r="J3062" s="199"/>
      <c r="K3062" s="205" t="e">
        <f>SUM(K3049:K3061)</f>
        <v>#REF!</v>
      </c>
      <c r="L3062" s="199"/>
      <c r="M3062" s="199"/>
    </row>
    <row r="3063" spans="5:18" x14ac:dyDescent="0.25">
      <c r="E3063" s="199"/>
      <c r="F3063" s="199"/>
      <c r="G3063" s="199"/>
      <c r="H3063" s="206" t="s">
        <v>2766</v>
      </c>
      <c r="I3063" s="199"/>
      <c r="J3063" s="199"/>
      <c r="K3063" s="207" t="e">
        <f>K3062/3</f>
        <v>#REF!</v>
      </c>
      <c r="L3063" s="199">
        <f>2967*3</f>
        <v>8901</v>
      </c>
      <c r="M3063" s="199"/>
    </row>
    <row r="3064" spans="5:18" x14ac:dyDescent="0.25">
      <c r="E3064" s="199"/>
      <c r="F3064" s="199"/>
      <c r="G3064" s="199"/>
      <c r="H3064" s="199"/>
      <c r="I3064" s="199"/>
      <c r="J3064" s="199"/>
      <c r="K3064" s="199"/>
      <c r="L3064" s="199" t="e">
        <f>L3063-K3062</f>
        <v>#REF!</v>
      </c>
      <c r="M3064" s="199"/>
    </row>
    <row r="3065" spans="5:18" ht="22.5" customHeight="1" x14ac:dyDescent="0.25">
      <c r="E3065" s="199"/>
      <c r="F3065" s="199"/>
      <c r="G3065" s="199"/>
      <c r="H3065" s="215" t="s">
        <v>2572</v>
      </c>
      <c r="I3065" s="199"/>
      <c r="J3065" s="199"/>
      <c r="K3065" s="199"/>
      <c r="L3065" s="199"/>
      <c r="M3065" s="199"/>
    </row>
    <row r="3066" spans="5:18" x14ac:dyDescent="0.25">
      <c r="E3066" s="199"/>
      <c r="F3066" s="199"/>
      <c r="G3066" s="199"/>
      <c r="H3066" s="199"/>
      <c r="I3066" s="199"/>
      <c r="J3066" s="199"/>
      <c r="K3066" s="199"/>
      <c r="L3066" s="199"/>
      <c r="M3066" s="199"/>
    </row>
    <row r="3067" spans="5:18" ht="24.75" customHeight="1" x14ac:dyDescent="0.25">
      <c r="E3067" s="199"/>
      <c r="F3067" s="199"/>
      <c r="G3067" s="199"/>
      <c r="H3067" s="207" t="s">
        <v>2573</v>
      </c>
      <c r="I3067" s="199"/>
      <c r="J3067" s="199"/>
      <c r="K3067" s="199"/>
      <c r="L3067" s="199"/>
      <c r="M3067" s="199"/>
      <c r="N3067" s="199"/>
      <c r="O3067" s="207" t="s">
        <v>2577</v>
      </c>
      <c r="P3067" s="199"/>
      <c r="Q3067" s="199"/>
      <c r="R3067" s="199"/>
    </row>
    <row r="3068" spans="5:18" ht="23.25" customHeight="1" x14ac:dyDescent="0.25">
      <c r="E3068" s="199"/>
      <c r="F3068" s="199"/>
      <c r="G3068" s="199"/>
      <c r="H3068" s="207" t="s">
        <v>2042</v>
      </c>
      <c r="I3068" s="199"/>
      <c r="J3068" s="199"/>
      <c r="K3068" s="199"/>
      <c r="L3068" s="199"/>
      <c r="M3068" s="199"/>
      <c r="N3068" s="199"/>
      <c r="O3068" s="207" t="s">
        <v>3128</v>
      </c>
      <c r="P3068" s="199"/>
      <c r="Q3068" s="199"/>
      <c r="R3068" s="199"/>
    </row>
    <row r="3069" spans="5:18" x14ac:dyDescent="0.25">
      <c r="E3069" s="199"/>
      <c r="F3069" s="199"/>
      <c r="G3069" s="199"/>
      <c r="H3069" s="199"/>
      <c r="I3069" s="199"/>
      <c r="J3069" s="199"/>
      <c r="K3069" s="199"/>
      <c r="L3069" s="199"/>
      <c r="M3069" s="199"/>
      <c r="N3069" s="199"/>
      <c r="O3069" s="199"/>
      <c r="P3069" s="199"/>
      <c r="Q3069" s="199"/>
      <c r="R3069" s="199"/>
    </row>
    <row r="3070" spans="5:18" ht="114.75" customHeight="1" x14ac:dyDescent="0.25">
      <c r="E3070" s="199"/>
      <c r="F3070" s="199"/>
      <c r="G3070" s="199"/>
      <c r="H3070" s="198" t="s">
        <v>2043</v>
      </c>
      <c r="I3070" s="199"/>
      <c r="J3070" s="199"/>
      <c r="K3070" s="199"/>
      <c r="L3070" s="199"/>
      <c r="M3070" s="199"/>
      <c r="N3070" s="199"/>
      <c r="O3070" s="198" t="s">
        <v>2790</v>
      </c>
      <c r="P3070" s="199"/>
      <c r="Q3070" s="199"/>
      <c r="R3070" s="199"/>
    </row>
    <row r="3071" spans="5:18" ht="31.5" x14ac:dyDescent="0.25">
      <c r="E3071" s="199"/>
      <c r="F3071" s="199"/>
      <c r="G3071" s="199"/>
      <c r="H3071" s="199"/>
      <c r="I3071" s="199"/>
      <c r="J3071" s="199"/>
      <c r="K3071" s="199"/>
      <c r="L3071" s="199"/>
      <c r="M3071" s="199">
        <v>180</v>
      </c>
      <c r="N3071" s="199" t="s">
        <v>718</v>
      </c>
      <c r="O3071" s="120" t="s">
        <v>3207</v>
      </c>
      <c r="P3071" s="230">
        <v>53.75</v>
      </c>
      <c r="Q3071" s="199" t="s">
        <v>2178</v>
      </c>
      <c r="R3071" s="199">
        <f>M3071*P3071</f>
        <v>9675</v>
      </c>
    </row>
    <row r="3072" spans="5:18" ht="38.25" customHeight="1" x14ac:dyDescent="0.25">
      <c r="E3072" s="199"/>
      <c r="F3072" s="199">
        <v>180</v>
      </c>
      <c r="G3072" s="199" t="s">
        <v>718</v>
      </c>
      <c r="H3072" s="248" t="s">
        <v>2177</v>
      </c>
      <c r="I3072" s="199" t="e">
        <f>I3049</f>
        <v>#REF!</v>
      </c>
      <c r="J3072" s="199" t="s">
        <v>718</v>
      </c>
      <c r="K3072" s="199" t="e">
        <f>F3072*I3072</f>
        <v>#REF!</v>
      </c>
      <c r="L3072" s="199"/>
      <c r="M3072" s="199">
        <v>90</v>
      </c>
      <c r="N3072" s="199" t="s">
        <v>718</v>
      </c>
      <c r="O3072" s="198" t="s">
        <v>2022</v>
      </c>
      <c r="P3072" s="230" t="e">
        <f>I3099</f>
        <v>#REF!</v>
      </c>
      <c r="Q3072" s="199" t="s">
        <v>718</v>
      </c>
      <c r="R3072" s="199" t="e">
        <f>M3072*P3072</f>
        <v>#REF!</v>
      </c>
    </row>
    <row r="3073" spans="5:18" ht="37.5" customHeight="1" x14ac:dyDescent="0.25">
      <c r="E3073" s="199"/>
      <c r="F3073" s="199">
        <v>90</v>
      </c>
      <c r="G3073" s="199" t="s">
        <v>718</v>
      </c>
      <c r="H3073" s="198" t="s">
        <v>2022</v>
      </c>
      <c r="I3073" s="199" t="e">
        <f>I3050</f>
        <v>#REF!</v>
      </c>
      <c r="J3073" s="199" t="s">
        <v>718</v>
      </c>
      <c r="K3073" s="199" t="e">
        <f>F3073*I3073</f>
        <v>#REF!</v>
      </c>
      <c r="L3073" s="199"/>
      <c r="M3073" s="199">
        <v>3</v>
      </c>
      <c r="N3073" s="199" t="s">
        <v>2266</v>
      </c>
      <c r="O3073" s="199" t="s">
        <v>338</v>
      </c>
      <c r="P3073" s="230" t="e">
        <f>I3100</f>
        <v>#REF!</v>
      </c>
      <c r="Q3073" s="199" t="s">
        <v>2266</v>
      </c>
      <c r="R3073" s="199" t="e">
        <f>M3073*P3073</f>
        <v>#REF!</v>
      </c>
    </row>
    <row r="3074" spans="5:18" ht="35.25" customHeight="1" x14ac:dyDescent="0.25">
      <c r="E3074" s="199"/>
      <c r="F3074" s="199">
        <v>3</v>
      </c>
      <c r="G3074" s="199" t="s">
        <v>2266</v>
      </c>
      <c r="H3074" s="199" t="s">
        <v>338</v>
      </c>
      <c r="I3074" s="199" t="e">
        <f>I3058</f>
        <v>#REF!</v>
      </c>
      <c r="J3074" s="199" t="s">
        <v>2266</v>
      </c>
      <c r="K3074" s="199" t="e">
        <f>F3074*I3074</f>
        <v>#REF!</v>
      </c>
      <c r="L3074" s="199"/>
      <c r="M3074" s="199">
        <v>90</v>
      </c>
      <c r="N3074" s="199" t="s">
        <v>718</v>
      </c>
      <c r="O3074" s="120" t="s">
        <v>2792</v>
      </c>
      <c r="P3074" s="230">
        <f>I3101</f>
        <v>22.85</v>
      </c>
      <c r="Q3074" s="199" t="s">
        <v>2178</v>
      </c>
      <c r="R3074" s="199">
        <f>M3074*P3074</f>
        <v>2056.5</v>
      </c>
    </row>
    <row r="3075" spans="5:18" ht="39.75" customHeight="1" x14ac:dyDescent="0.25">
      <c r="E3075" s="199"/>
      <c r="F3075" s="199">
        <v>90</v>
      </c>
      <c r="G3075" s="199" t="s">
        <v>718</v>
      </c>
      <c r="H3075" s="248" t="s">
        <v>2271</v>
      </c>
      <c r="I3075" s="199" t="e">
        <f>I3072</f>
        <v>#REF!</v>
      </c>
      <c r="J3075" s="199" t="s">
        <v>2178</v>
      </c>
      <c r="K3075" s="199" t="e">
        <f>F3075*I3075</f>
        <v>#REF!</v>
      </c>
      <c r="L3075" s="199"/>
      <c r="M3075" s="199"/>
      <c r="N3075" s="199"/>
      <c r="O3075" s="199" t="s">
        <v>805</v>
      </c>
      <c r="P3075" s="199"/>
      <c r="Q3075" s="199"/>
      <c r="R3075" s="199" t="e">
        <f>K3102</f>
        <v>#REF!</v>
      </c>
    </row>
    <row r="3076" spans="5:18" ht="20.25" customHeight="1" x14ac:dyDescent="0.25">
      <c r="E3076" s="199"/>
      <c r="F3076" s="199"/>
      <c r="G3076" s="199"/>
      <c r="H3076" s="199" t="s">
        <v>805</v>
      </c>
      <c r="I3076" s="199"/>
      <c r="J3076" s="199"/>
      <c r="K3076" s="199" t="e">
        <f>K3060</f>
        <v>#REF!</v>
      </c>
      <c r="L3076" s="199"/>
      <c r="M3076" s="199"/>
      <c r="N3076" s="199"/>
      <c r="O3076" s="199" t="s">
        <v>1930</v>
      </c>
      <c r="P3076" s="199"/>
      <c r="Q3076" s="199"/>
      <c r="R3076" s="199">
        <v>24</v>
      </c>
    </row>
    <row r="3077" spans="5:18" x14ac:dyDescent="0.25">
      <c r="E3077" s="199"/>
      <c r="F3077" s="199"/>
      <c r="G3077" s="199"/>
      <c r="H3077" s="199"/>
      <c r="I3077" s="199"/>
      <c r="J3077" s="199"/>
      <c r="K3077" s="199" t="e">
        <f>SUM(K3072:K3076)</f>
        <v>#REF!</v>
      </c>
      <c r="L3077" s="199"/>
      <c r="M3077" s="199"/>
      <c r="N3077" s="199"/>
      <c r="O3077" s="204" t="s">
        <v>2044</v>
      </c>
      <c r="P3077" s="199"/>
      <c r="Q3077" s="199"/>
      <c r="R3077" s="205" t="e">
        <f>SUM(R3071:R3076)</f>
        <v>#REF!</v>
      </c>
    </row>
    <row r="3078" spans="5:18" ht="20.25" customHeight="1" x14ac:dyDescent="0.25">
      <c r="E3078" s="199"/>
      <c r="F3078" s="199"/>
      <c r="G3078" s="199"/>
      <c r="H3078" s="199" t="s">
        <v>1930</v>
      </c>
      <c r="I3078" s="199"/>
      <c r="J3078" s="199"/>
      <c r="K3078" s="199">
        <f>29.99-0.59</f>
        <v>29.4</v>
      </c>
      <c r="L3078" s="199"/>
      <c r="M3078" s="199"/>
      <c r="N3078" s="199"/>
      <c r="O3078" s="206" t="s">
        <v>2045</v>
      </c>
      <c r="P3078" s="199"/>
      <c r="Q3078" s="199"/>
      <c r="R3078" s="207" t="e">
        <f>R3077/90</f>
        <v>#REF!</v>
      </c>
    </row>
    <row r="3079" spans="5:18" x14ac:dyDescent="0.25">
      <c r="E3079" s="199"/>
      <c r="F3079" s="199"/>
      <c r="G3079" s="199"/>
      <c r="H3079" s="204" t="s">
        <v>2044</v>
      </c>
      <c r="I3079" s="199"/>
      <c r="J3079" s="199"/>
      <c r="K3079" s="205" t="e">
        <f>SUM(K3077:K3078)</f>
        <v>#REF!</v>
      </c>
      <c r="L3079" s="199"/>
      <c r="M3079" s="199"/>
      <c r="N3079" s="199"/>
      <c r="O3079" s="199"/>
      <c r="P3079" s="199"/>
      <c r="Q3079" s="199"/>
      <c r="R3079" s="199"/>
    </row>
    <row r="3080" spans="5:18" ht="21.75" customHeight="1" x14ac:dyDescent="0.25">
      <c r="E3080" s="199"/>
      <c r="F3080" s="199"/>
      <c r="G3080" s="199"/>
      <c r="H3080" s="206" t="s">
        <v>2045</v>
      </c>
      <c r="I3080" s="199"/>
      <c r="J3080" s="199"/>
      <c r="K3080" s="207" t="e">
        <f>K3079/90</f>
        <v>#REF!</v>
      </c>
      <c r="L3080" s="199">
        <f>131*90</f>
        <v>11790</v>
      </c>
      <c r="M3080" s="199"/>
    </row>
    <row r="3081" spans="5:18" x14ac:dyDescent="0.25">
      <c r="E3081" s="199"/>
      <c r="F3081" s="199"/>
      <c r="G3081" s="199"/>
      <c r="H3081" s="199"/>
      <c r="I3081" s="199"/>
      <c r="J3081" s="199"/>
      <c r="K3081" s="199"/>
      <c r="L3081" s="199" t="e">
        <f>K3079-L3080</f>
        <v>#REF!</v>
      </c>
      <c r="M3081" s="199"/>
    </row>
    <row r="3082" spans="5:18" x14ac:dyDescent="0.25">
      <c r="E3082" s="199"/>
      <c r="F3082" s="199"/>
      <c r="G3082" s="199"/>
      <c r="H3082" s="207" t="s">
        <v>2046</v>
      </c>
      <c r="I3082" s="199"/>
      <c r="J3082" s="199"/>
      <c r="K3082" s="199"/>
      <c r="L3082" s="199"/>
      <c r="M3082" s="199"/>
    </row>
    <row r="3083" spans="5:18" x14ac:dyDescent="0.25">
      <c r="E3083" s="199"/>
      <c r="F3083" s="199"/>
      <c r="G3083" s="199"/>
      <c r="H3083" s="207" t="s">
        <v>2047</v>
      </c>
      <c r="I3083" s="199"/>
      <c r="J3083" s="199"/>
      <c r="K3083" s="199"/>
      <c r="L3083" s="199"/>
      <c r="M3083" s="199"/>
    </row>
    <row r="3084" spans="5:18" x14ac:dyDescent="0.25">
      <c r="E3084" s="199"/>
      <c r="F3084" s="199"/>
      <c r="G3084" s="199"/>
      <c r="H3084" s="199"/>
      <c r="I3084" s="199"/>
      <c r="J3084" s="199"/>
      <c r="K3084" s="199"/>
      <c r="L3084" s="199"/>
      <c r="M3084" s="199"/>
    </row>
    <row r="3085" spans="5:18" ht="113.25" customHeight="1" x14ac:dyDescent="0.25">
      <c r="E3085" s="199"/>
      <c r="F3085" s="199"/>
      <c r="G3085" s="199"/>
      <c r="H3085" s="198" t="s">
        <v>2626</v>
      </c>
      <c r="I3085" s="199"/>
      <c r="J3085" s="199"/>
      <c r="K3085" s="199"/>
      <c r="L3085" s="199"/>
      <c r="M3085" s="199"/>
    </row>
    <row r="3086" spans="5:18" x14ac:dyDescent="0.25">
      <c r="E3086" s="199"/>
      <c r="F3086" s="199"/>
      <c r="G3086" s="199"/>
      <c r="H3086" s="199"/>
      <c r="I3086" s="199"/>
      <c r="J3086" s="199"/>
      <c r="K3086" s="199"/>
      <c r="L3086" s="199"/>
      <c r="M3086" s="199"/>
    </row>
    <row r="3087" spans="5:18" x14ac:dyDescent="0.25">
      <c r="E3087" s="199"/>
      <c r="F3087" s="199"/>
      <c r="G3087" s="199"/>
      <c r="H3087" s="199" t="s">
        <v>2627</v>
      </c>
      <c r="I3087" s="199"/>
      <c r="J3087" s="199"/>
      <c r="K3087" s="199" t="e">
        <f>K3077</f>
        <v>#REF!</v>
      </c>
      <c r="L3087" s="199"/>
      <c r="M3087" s="199"/>
    </row>
    <row r="3088" spans="5:18" ht="34.5" customHeight="1" x14ac:dyDescent="0.25">
      <c r="E3088" s="199"/>
      <c r="F3088" s="199">
        <v>180</v>
      </c>
      <c r="G3088" s="199" t="s">
        <v>718</v>
      </c>
      <c r="H3088" s="198" t="s">
        <v>3274</v>
      </c>
      <c r="I3088" s="230">
        <v>22.85</v>
      </c>
      <c r="J3088" s="199" t="s">
        <v>718</v>
      </c>
      <c r="K3088" s="199">
        <f>F3088*I3088</f>
        <v>4113</v>
      </c>
      <c r="L3088" s="199"/>
      <c r="M3088" s="199"/>
    </row>
    <row r="3089" spans="5:18" ht="36.75" customHeight="1" x14ac:dyDescent="0.25">
      <c r="E3089" s="199"/>
      <c r="F3089" s="199">
        <v>180</v>
      </c>
      <c r="G3089" s="199" t="s">
        <v>718</v>
      </c>
      <c r="H3089" s="198" t="s">
        <v>2575</v>
      </c>
      <c r="I3089" s="199" t="e">
        <f>I3075</f>
        <v>#REF!</v>
      </c>
      <c r="J3089" s="199" t="s">
        <v>2178</v>
      </c>
      <c r="K3089" s="199" t="e">
        <f>F3089*I3089</f>
        <v>#REF!</v>
      </c>
      <c r="L3089" s="199"/>
      <c r="M3089" s="199"/>
    </row>
    <row r="3090" spans="5:18" ht="25.5" customHeight="1" x14ac:dyDescent="0.25">
      <c r="E3090" s="199"/>
      <c r="F3090" s="199"/>
      <c r="G3090" s="199"/>
      <c r="H3090" s="199" t="s">
        <v>1930</v>
      </c>
      <c r="I3090" s="199"/>
      <c r="J3090" s="199"/>
      <c r="K3090" s="199">
        <f>46.5-0.9</f>
        <v>45.6</v>
      </c>
      <c r="L3090" s="199"/>
      <c r="M3090" s="199"/>
    </row>
    <row r="3091" spans="5:18" x14ac:dyDescent="0.25">
      <c r="E3091" s="199"/>
      <c r="F3091" s="199"/>
      <c r="G3091" s="199"/>
      <c r="H3091" s="204" t="s">
        <v>2576</v>
      </c>
      <c r="I3091" s="199"/>
      <c r="J3091" s="199"/>
      <c r="K3091" s="205" t="e">
        <f>K3087+K3088-K3089+K3090</f>
        <v>#REF!</v>
      </c>
      <c r="L3091" s="199"/>
      <c r="M3091" s="199"/>
    </row>
    <row r="3092" spans="5:18" x14ac:dyDescent="0.25">
      <c r="E3092" s="199"/>
      <c r="F3092" s="199"/>
      <c r="G3092" s="199"/>
      <c r="H3092" s="206" t="s">
        <v>2045</v>
      </c>
      <c r="I3092" s="199"/>
      <c r="J3092" s="199"/>
      <c r="K3092" s="207" t="e">
        <f>K3091/90</f>
        <v>#REF!</v>
      </c>
      <c r="L3092" s="199">
        <f>152*90</f>
        <v>13680</v>
      </c>
      <c r="M3092" s="199"/>
    </row>
    <row r="3093" spans="5:18" x14ac:dyDescent="0.25">
      <c r="E3093" s="199"/>
      <c r="F3093" s="199"/>
      <c r="G3093" s="199"/>
      <c r="H3093" s="199"/>
      <c r="I3093" s="199"/>
      <c r="J3093" s="199"/>
      <c r="K3093" s="199"/>
      <c r="L3093" s="199" t="e">
        <f>L3092-K3091</f>
        <v>#REF!</v>
      </c>
      <c r="M3093" s="199"/>
    </row>
    <row r="3094" spans="5:18" x14ac:dyDescent="0.25">
      <c r="E3094" s="199"/>
      <c r="F3094" s="199"/>
      <c r="G3094" s="199"/>
      <c r="H3094" s="207" t="s">
        <v>2577</v>
      </c>
      <c r="I3094" s="199"/>
      <c r="J3094" s="199"/>
      <c r="K3094" s="199"/>
      <c r="L3094" s="199"/>
      <c r="M3094" s="199"/>
    </row>
    <row r="3095" spans="5:18" x14ac:dyDescent="0.25">
      <c r="E3095" s="199"/>
      <c r="F3095" s="199"/>
      <c r="G3095" s="199"/>
      <c r="H3095" s="207" t="s">
        <v>2578</v>
      </c>
      <c r="I3095" s="199"/>
      <c r="J3095" s="199"/>
      <c r="K3095" s="199"/>
      <c r="L3095" s="199"/>
      <c r="M3095" s="199"/>
    </row>
    <row r="3096" spans="5:18" x14ac:dyDescent="0.25">
      <c r="E3096" s="199"/>
      <c r="F3096" s="199"/>
      <c r="G3096" s="199"/>
      <c r="H3096" s="199"/>
      <c r="I3096" s="199"/>
      <c r="J3096" s="199"/>
      <c r="K3096" s="199"/>
      <c r="L3096" s="199"/>
      <c r="M3096" s="199"/>
    </row>
    <row r="3097" spans="5:18" ht="111.75" customHeight="1" x14ac:dyDescent="0.25">
      <c r="E3097" s="199"/>
      <c r="F3097" s="199"/>
      <c r="G3097" s="199"/>
      <c r="H3097" s="198" t="s">
        <v>2790</v>
      </c>
      <c r="I3097" s="199"/>
      <c r="J3097" s="199"/>
      <c r="K3097" s="199"/>
      <c r="L3097" s="199"/>
      <c r="M3097" s="199"/>
      <c r="N3097" s="199"/>
      <c r="O3097" s="198"/>
      <c r="P3097" s="199"/>
      <c r="Q3097" s="199"/>
      <c r="R3097" s="199"/>
    </row>
    <row r="3098" spans="5:18" ht="36" customHeight="1" x14ac:dyDescent="0.25">
      <c r="E3098" s="199"/>
      <c r="F3098" s="199">
        <v>180</v>
      </c>
      <c r="G3098" s="199" t="s">
        <v>718</v>
      </c>
      <c r="H3098" s="248" t="s">
        <v>2791</v>
      </c>
      <c r="I3098" s="230">
        <v>36.25</v>
      </c>
      <c r="J3098" s="199" t="s">
        <v>2178</v>
      </c>
      <c r="K3098" s="199">
        <f>F3098*I3098</f>
        <v>6525</v>
      </c>
      <c r="L3098" s="199"/>
      <c r="M3098" s="199"/>
      <c r="N3098" s="199"/>
      <c r="O3098" s="120"/>
      <c r="P3098" s="199"/>
      <c r="Q3098" s="199"/>
      <c r="R3098" s="199"/>
    </row>
    <row r="3099" spans="5:18" ht="39" customHeight="1" x14ac:dyDescent="0.25">
      <c r="E3099" s="199"/>
      <c r="F3099" s="199">
        <v>90</v>
      </c>
      <c r="G3099" s="199" t="s">
        <v>718</v>
      </c>
      <c r="H3099" s="198" t="s">
        <v>2022</v>
      </c>
      <c r="I3099" s="199" t="e">
        <f>I3073</f>
        <v>#REF!</v>
      </c>
      <c r="J3099" s="199" t="s">
        <v>718</v>
      </c>
      <c r="K3099" s="199" t="e">
        <f>F3099*I3099</f>
        <v>#REF!</v>
      </c>
      <c r="L3099" s="199"/>
      <c r="M3099" s="199"/>
      <c r="N3099" s="199"/>
      <c r="O3099" s="198"/>
      <c r="P3099" s="199"/>
      <c r="Q3099" s="199"/>
      <c r="R3099" s="199"/>
    </row>
    <row r="3100" spans="5:18" ht="23.25" customHeight="1" x14ac:dyDescent="0.25">
      <c r="E3100" s="199"/>
      <c r="F3100" s="199">
        <v>3</v>
      </c>
      <c r="G3100" s="199" t="s">
        <v>2266</v>
      </c>
      <c r="H3100" s="199" t="s">
        <v>338</v>
      </c>
      <c r="I3100" s="199" t="e">
        <f>I3074</f>
        <v>#REF!</v>
      </c>
      <c r="J3100" s="199" t="s">
        <v>2266</v>
      </c>
      <c r="K3100" s="199" t="e">
        <f>F3100*I3100</f>
        <v>#REF!</v>
      </c>
      <c r="L3100" s="199"/>
      <c r="M3100" s="199"/>
      <c r="N3100" s="199"/>
      <c r="O3100" s="199"/>
      <c r="P3100" s="199"/>
      <c r="Q3100" s="199"/>
      <c r="R3100" s="199"/>
    </row>
    <row r="3101" spans="5:18" ht="38.25" customHeight="1" x14ac:dyDescent="0.25">
      <c r="E3101" s="199"/>
      <c r="F3101" s="199">
        <v>90</v>
      </c>
      <c r="G3101" s="199" t="s">
        <v>718</v>
      </c>
      <c r="H3101" s="248" t="s">
        <v>2792</v>
      </c>
      <c r="I3101" s="199">
        <f>I3088</f>
        <v>22.85</v>
      </c>
      <c r="J3101" s="199" t="s">
        <v>2178</v>
      </c>
      <c r="K3101" s="199">
        <f>F3101*I3101</f>
        <v>2056.5</v>
      </c>
      <c r="L3101" s="199"/>
      <c r="M3101" s="199"/>
      <c r="N3101" s="199"/>
      <c r="O3101" s="120"/>
      <c r="P3101" s="199"/>
      <c r="Q3101" s="199"/>
      <c r="R3101" s="199"/>
    </row>
    <row r="3102" spans="5:18" x14ac:dyDescent="0.25">
      <c r="E3102" s="199"/>
      <c r="F3102" s="199"/>
      <c r="G3102" s="199"/>
      <c r="H3102" s="199" t="s">
        <v>805</v>
      </c>
      <c r="I3102" s="199"/>
      <c r="J3102" s="199"/>
      <c r="K3102" s="199" t="e">
        <f>K3076</f>
        <v>#REF!</v>
      </c>
      <c r="L3102" s="199"/>
      <c r="M3102" s="199"/>
      <c r="N3102" s="199"/>
      <c r="O3102" s="199"/>
      <c r="P3102" s="199"/>
      <c r="Q3102" s="199"/>
      <c r="R3102" s="199"/>
    </row>
    <row r="3103" spans="5:18" x14ac:dyDescent="0.25">
      <c r="E3103" s="199"/>
      <c r="F3103" s="199"/>
      <c r="G3103" s="199"/>
      <c r="H3103" s="199" t="s">
        <v>1930</v>
      </c>
      <c r="I3103" s="199"/>
      <c r="J3103" s="199"/>
      <c r="K3103" s="199">
        <f>24+2.7</f>
        <v>26.7</v>
      </c>
      <c r="L3103" s="199"/>
      <c r="M3103" s="199"/>
      <c r="N3103" s="199"/>
      <c r="O3103" s="199"/>
      <c r="P3103" s="199"/>
      <c r="Q3103" s="199"/>
      <c r="R3103" s="199"/>
    </row>
    <row r="3104" spans="5:18" x14ac:dyDescent="0.25">
      <c r="E3104" s="199"/>
      <c r="F3104" s="199"/>
      <c r="G3104" s="199"/>
      <c r="H3104" s="204" t="s">
        <v>2044</v>
      </c>
      <c r="I3104" s="199"/>
      <c r="J3104" s="199"/>
      <c r="K3104" s="205" t="e">
        <f>SUM(K3098:K3103)</f>
        <v>#REF!</v>
      </c>
      <c r="L3104" s="199"/>
      <c r="M3104" s="199"/>
      <c r="N3104" s="199"/>
      <c r="O3104" s="204"/>
      <c r="P3104" s="199"/>
      <c r="Q3104" s="199"/>
      <c r="R3104" s="205"/>
    </row>
    <row r="3105" spans="5:19" x14ac:dyDescent="0.25">
      <c r="E3105" s="199"/>
      <c r="F3105" s="199"/>
      <c r="G3105" s="199"/>
      <c r="H3105" s="206" t="s">
        <v>2045</v>
      </c>
      <c r="I3105" s="199"/>
      <c r="J3105" s="199"/>
      <c r="K3105" s="207" t="e">
        <f>K3104/90</f>
        <v>#REF!</v>
      </c>
      <c r="L3105" s="199">
        <f>189*90</f>
        <v>17010</v>
      </c>
      <c r="M3105" s="199"/>
      <c r="N3105" s="199"/>
      <c r="O3105" s="206"/>
      <c r="P3105" s="199"/>
      <c r="Q3105" s="199"/>
      <c r="R3105" s="207"/>
    </row>
    <row r="3106" spans="5:19" x14ac:dyDescent="0.25">
      <c r="E3106" s="199"/>
      <c r="F3106" s="199"/>
      <c r="G3106" s="199"/>
      <c r="H3106" s="199"/>
      <c r="I3106" s="199"/>
      <c r="J3106" s="199"/>
      <c r="K3106" s="199"/>
      <c r="L3106" s="199" t="e">
        <f>L3105-K3104</f>
        <v>#REF!</v>
      </c>
      <c r="M3106" s="199"/>
    </row>
    <row r="3107" spans="5:19" x14ac:dyDescent="0.25">
      <c r="E3107" s="199"/>
      <c r="F3107" s="199"/>
      <c r="G3107" s="199"/>
      <c r="H3107" s="199"/>
      <c r="I3107" s="199"/>
      <c r="J3107" s="199"/>
      <c r="K3107" s="199"/>
      <c r="L3107" s="199"/>
      <c r="M3107" s="199"/>
    </row>
    <row r="3108" spans="5:19" x14ac:dyDescent="0.25">
      <c r="E3108" s="199"/>
      <c r="F3108" s="199"/>
      <c r="G3108" s="199"/>
      <c r="H3108" s="207" t="s">
        <v>2793</v>
      </c>
      <c r="I3108" s="199"/>
      <c r="J3108" s="199"/>
      <c r="K3108" s="199"/>
      <c r="L3108" s="199"/>
      <c r="M3108" s="199"/>
      <c r="N3108" s="199"/>
      <c r="O3108" s="207" t="s">
        <v>2793</v>
      </c>
      <c r="P3108" s="199"/>
      <c r="Q3108" s="199"/>
      <c r="R3108" s="199"/>
      <c r="S3108" s="199"/>
    </row>
    <row r="3109" spans="5:19" x14ac:dyDescent="0.25">
      <c r="E3109" s="199"/>
      <c r="F3109" s="199"/>
      <c r="G3109" s="199"/>
      <c r="H3109" s="207" t="s">
        <v>1995</v>
      </c>
      <c r="I3109" s="199"/>
      <c r="J3109" s="199"/>
      <c r="K3109" s="199"/>
      <c r="L3109" s="199"/>
      <c r="M3109" s="199"/>
      <c r="N3109" s="199"/>
      <c r="O3109" s="207" t="s">
        <v>3119</v>
      </c>
      <c r="P3109" s="199"/>
      <c r="Q3109" s="199"/>
      <c r="R3109" s="199"/>
      <c r="S3109" s="199"/>
    </row>
    <row r="3110" spans="5:19" x14ac:dyDescent="0.25">
      <c r="E3110" s="199"/>
      <c r="F3110" s="199"/>
      <c r="G3110" s="199"/>
      <c r="H3110" s="199"/>
      <c r="I3110" s="199"/>
      <c r="J3110" s="199"/>
      <c r="K3110" s="199"/>
      <c r="L3110" s="199"/>
      <c r="M3110" s="199"/>
      <c r="N3110" s="199"/>
      <c r="O3110" s="199"/>
      <c r="P3110" s="199"/>
      <c r="Q3110" s="199"/>
      <c r="R3110" s="199"/>
      <c r="S3110" s="199"/>
    </row>
    <row r="3111" spans="5:19" ht="115.5" customHeight="1" x14ac:dyDescent="0.25">
      <c r="E3111" s="199"/>
      <c r="F3111" s="199"/>
      <c r="G3111" s="199"/>
      <c r="H3111" s="198" t="s">
        <v>2004</v>
      </c>
      <c r="I3111" s="199"/>
      <c r="J3111" s="199"/>
      <c r="K3111" s="199"/>
      <c r="L3111" s="199"/>
      <c r="M3111" s="199"/>
      <c r="N3111" s="199"/>
      <c r="O3111" s="1578" t="s">
        <v>3120</v>
      </c>
      <c r="P3111" s="1578"/>
      <c r="Q3111" s="199"/>
      <c r="R3111" s="199"/>
      <c r="S3111" s="199"/>
    </row>
    <row r="3112" spans="5:19" ht="34.5" customHeight="1" x14ac:dyDescent="0.25">
      <c r="E3112" s="199"/>
      <c r="F3112" s="199">
        <v>360</v>
      </c>
      <c r="G3112" s="199"/>
      <c r="H3112" s="248" t="s">
        <v>3275</v>
      </c>
      <c r="I3112" s="230">
        <f>I3098</f>
        <v>36.25</v>
      </c>
      <c r="J3112" s="199" t="s">
        <v>2178</v>
      </c>
      <c r="K3112" s="199">
        <f>F3112*I3112</f>
        <v>13050</v>
      </c>
      <c r="L3112" s="199"/>
      <c r="M3112" s="199">
        <v>360</v>
      </c>
      <c r="N3112" s="199"/>
      <c r="O3112" s="231" t="s">
        <v>3207</v>
      </c>
      <c r="P3112" s="230">
        <f>P3071</f>
        <v>53.75</v>
      </c>
      <c r="Q3112" s="199" t="s">
        <v>2178</v>
      </c>
      <c r="R3112" s="199">
        <f>M3112*P3112</f>
        <v>19350</v>
      </c>
      <c r="S3112" s="199"/>
    </row>
    <row r="3113" spans="5:19" ht="36" customHeight="1" x14ac:dyDescent="0.25">
      <c r="E3113" s="199"/>
      <c r="F3113" s="199">
        <v>90</v>
      </c>
      <c r="G3113" s="199"/>
      <c r="H3113" s="198" t="s">
        <v>3276</v>
      </c>
      <c r="I3113" s="230">
        <v>30.9</v>
      </c>
      <c r="J3113" s="199" t="s">
        <v>718</v>
      </c>
      <c r="K3113" s="199">
        <f>F3113*I3113</f>
        <v>2781</v>
      </c>
      <c r="L3113" s="199"/>
      <c r="M3113" s="199">
        <v>90</v>
      </c>
      <c r="N3113" s="199"/>
      <c r="O3113" s="198" t="s">
        <v>2005</v>
      </c>
      <c r="P3113" s="230">
        <f>I3113</f>
        <v>30.9</v>
      </c>
      <c r="Q3113" s="199" t="s">
        <v>718</v>
      </c>
      <c r="R3113" s="199">
        <f>M3113*P3113</f>
        <v>2781</v>
      </c>
      <c r="S3113" s="199"/>
    </row>
    <row r="3114" spans="5:19" ht="21" customHeight="1" x14ac:dyDescent="0.25">
      <c r="E3114" s="199"/>
      <c r="F3114" s="199">
        <v>3</v>
      </c>
      <c r="G3114" s="199"/>
      <c r="H3114" s="199" t="s">
        <v>338</v>
      </c>
      <c r="I3114" s="199" t="e">
        <f>I3100</f>
        <v>#REF!</v>
      </c>
      <c r="J3114" s="199" t="s">
        <v>2266</v>
      </c>
      <c r="K3114" s="199" t="e">
        <f>F3114*I3114</f>
        <v>#REF!</v>
      </c>
      <c r="L3114" s="199"/>
      <c r="M3114" s="199">
        <v>3</v>
      </c>
      <c r="N3114" s="199"/>
      <c r="O3114" s="199" t="s">
        <v>338</v>
      </c>
      <c r="P3114" s="230" t="e">
        <f>I3114</f>
        <v>#REF!</v>
      </c>
      <c r="Q3114" s="199" t="s">
        <v>2266</v>
      </c>
      <c r="R3114" s="199" t="e">
        <f>M3114*P3114</f>
        <v>#REF!</v>
      </c>
      <c r="S3114" s="199"/>
    </row>
    <row r="3115" spans="5:19" ht="33.75" customHeight="1" x14ac:dyDescent="0.25">
      <c r="E3115" s="199"/>
      <c r="F3115" s="199">
        <v>90</v>
      </c>
      <c r="G3115" s="199"/>
      <c r="H3115" s="248" t="s">
        <v>2792</v>
      </c>
      <c r="I3115" s="199">
        <f>I3101</f>
        <v>22.85</v>
      </c>
      <c r="J3115" s="199" t="s">
        <v>2178</v>
      </c>
      <c r="K3115" s="199">
        <f>F3115*I3115</f>
        <v>2056.5</v>
      </c>
      <c r="L3115" s="199"/>
      <c r="M3115" s="199">
        <v>90</v>
      </c>
      <c r="N3115" s="199"/>
      <c r="O3115" s="120" t="s">
        <v>2792</v>
      </c>
      <c r="P3115" s="230">
        <f>I3115</f>
        <v>22.85</v>
      </c>
      <c r="Q3115" s="199" t="s">
        <v>2178</v>
      </c>
      <c r="R3115" s="199">
        <f>M3115*P3115</f>
        <v>2056.5</v>
      </c>
      <c r="S3115" s="199"/>
    </row>
    <row r="3116" spans="5:19" x14ac:dyDescent="0.25">
      <c r="E3116" s="199"/>
      <c r="F3116" s="199"/>
      <c r="G3116" s="199"/>
      <c r="H3116" s="199" t="s">
        <v>805</v>
      </c>
      <c r="I3116" s="199"/>
      <c r="J3116" s="199"/>
      <c r="K3116" s="199" t="e">
        <f>I3122</f>
        <v>#REF!</v>
      </c>
      <c r="L3116" s="199"/>
      <c r="M3116" s="199"/>
      <c r="N3116" s="199"/>
      <c r="O3116" s="199" t="s">
        <v>805</v>
      </c>
      <c r="P3116" s="199"/>
      <c r="Q3116" s="199"/>
      <c r="R3116" s="199" t="e">
        <f>K3116</f>
        <v>#REF!</v>
      </c>
      <c r="S3116" s="199"/>
    </row>
    <row r="3117" spans="5:19" x14ac:dyDescent="0.25">
      <c r="E3117" s="199"/>
      <c r="F3117" s="199"/>
      <c r="G3117" s="199"/>
      <c r="H3117" s="199" t="s">
        <v>1930</v>
      </c>
      <c r="I3117" s="199"/>
      <c r="J3117" s="199"/>
      <c r="K3117" s="199">
        <v>11.18</v>
      </c>
      <c r="L3117" s="199"/>
      <c r="M3117" s="199"/>
      <c r="N3117" s="199"/>
      <c r="O3117" s="199" t="s">
        <v>1930</v>
      </c>
      <c r="P3117" s="199"/>
      <c r="Q3117" s="199"/>
      <c r="R3117" s="199">
        <v>28.5</v>
      </c>
      <c r="S3117" s="199"/>
    </row>
    <row r="3118" spans="5:19" x14ac:dyDescent="0.25">
      <c r="E3118" s="199"/>
      <c r="F3118" s="199"/>
      <c r="G3118" s="199"/>
      <c r="H3118" s="204" t="s">
        <v>2044</v>
      </c>
      <c r="I3118" s="199"/>
      <c r="J3118" s="199"/>
      <c r="K3118" s="205" t="e">
        <f>SUM(K3112:K3117)</f>
        <v>#REF!</v>
      </c>
      <c r="L3118" s="199"/>
      <c r="M3118" s="199"/>
      <c r="N3118" s="199"/>
      <c r="O3118" s="204" t="s">
        <v>2044</v>
      </c>
      <c r="P3118" s="199"/>
      <c r="Q3118" s="199"/>
      <c r="R3118" s="205" t="e">
        <f>SUM(R3112:R3117)</f>
        <v>#REF!</v>
      </c>
      <c r="S3118" s="199">
        <f>217.3*90</f>
        <v>19557</v>
      </c>
    </row>
    <row r="3119" spans="5:19" x14ac:dyDescent="0.25">
      <c r="E3119" s="199"/>
      <c r="F3119" s="199"/>
      <c r="G3119" s="199"/>
      <c r="H3119" s="206" t="s">
        <v>2045</v>
      </c>
      <c r="I3119" s="199"/>
      <c r="J3119" s="199"/>
      <c r="K3119" s="207" t="e">
        <f>K3118/90</f>
        <v>#REF!</v>
      </c>
      <c r="L3119" s="199">
        <f>299*90</f>
        <v>26910</v>
      </c>
      <c r="M3119" s="199"/>
      <c r="N3119" s="199"/>
      <c r="O3119" s="206" t="s">
        <v>2045</v>
      </c>
      <c r="P3119" s="199"/>
      <c r="Q3119" s="199"/>
      <c r="R3119" s="207" t="e">
        <f>R3118/90</f>
        <v>#REF!</v>
      </c>
      <c r="S3119" s="199" t="e">
        <f>S3118-R3118</f>
        <v>#REF!</v>
      </c>
    </row>
    <row r="3120" spans="5:19" x14ac:dyDescent="0.25">
      <c r="E3120" s="199"/>
      <c r="F3120" s="199"/>
      <c r="G3120" s="199"/>
      <c r="H3120" s="199"/>
      <c r="I3120" s="199"/>
      <c r="J3120" s="199"/>
      <c r="K3120" s="199"/>
      <c r="L3120" s="199" t="e">
        <f>L3119-K3118</f>
        <v>#REF!</v>
      </c>
      <c r="M3120" s="199"/>
    </row>
    <row r="3121" spans="5:18" x14ac:dyDescent="0.25">
      <c r="E3121" s="199"/>
      <c r="F3121" s="199"/>
      <c r="G3121" s="199"/>
      <c r="H3121" s="207" t="s">
        <v>2006</v>
      </c>
      <c r="I3121" s="199"/>
      <c r="J3121" s="199"/>
      <c r="K3121" s="199"/>
      <c r="L3121" s="199"/>
      <c r="M3121" s="199"/>
    </row>
    <row r="3122" spans="5:18" s="236" customFormat="1" x14ac:dyDescent="0.25">
      <c r="E3122" s="234"/>
      <c r="F3122" s="234"/>
      <c r="G3122" s="234"/>
      <c r="H3122" s="234" t="s">
        <v>3205</v>
      </c>
      <c r="I3122" s="235" t="e">
        <f>(1.5*K2873)-((K2871+K2872)/2)</f>
        <v>#REF!</v>
      </c>
      <c r="J3122" s="234"/>
      <c r="K3122" s="234"/>
      <c r="L3122" s="234"/>
      <c r="M3122" s="199"/>
      <c r="N3122" s="199"/>
      <c r="O3122" s="207" t="s">
        <v>2793</v>
      </c>
      <c r="P3122" s="199"/>
      <c r="Q3122" s="199"/>
      <c r="R3122" s="199"/>
    </row>
    <row r="3123" spans="5:18" x14ac:dyDescent="0.25">
      <c r="E3123" s="199"/>
      <c r="F3123" s="199"/>
      <c r="G3123" s="199"/>
      <c r="H3123" s="199" t="e">
        <f>1.5*K2873-(K2871+K2872)/2</f>
        <v>#REF!</v>
      </c>
      <c r="I3123" s="199"/>
      <c r="J3123" s="199"/>
      <c r="K3123" s="199"/>
      <c r="L3123" s="199"/>
      <c r="M3123" s="199"/>
      <c r="N3123" s="199"/>
      <c r="O3123" s="207" t="s">
        <v>3121</v>
      </c>
      <c r="P3123" s="199"/>
      <c r="Q3123" s="199"/>
      <c r="R3123" s="199"/>
    </row>
    <row r="3124" spans="5:18" x14ac:dyDescent="0.25">
      <c r="E3124" s="199"/>
      <c r="F3124" s="199"/>
      <c r="G3124" s="199"/>
      <c r="H3124" s="199"/>
      <c r="I3124" s="199"/>
      <c r="J3124" s="199"/>
      <c r="K3124" s="199"/>
      <c r="L3124" s="199"/>
      <c r="M3124" s="199"/>
      <c r="N3124" s="199"/>
      <c r="O3124" s="199"/>
      <c r="P3124" s="199"/>
      <c r="Q3124" s="199"/>
      <c r="R3124" s="199"/>
    </row>
    <row r="3125" spans="5:18" ht="22.5" customHeight="1" x14ac:dyDescent="0.25">
      <c r="E3125" s="199"/>
      <c r="F3125" s="199"/>
      <c r="G3125" s="199"/>
      <c r="H3125" s="215" t="s">
        <v>2007</v>
      </c>
      <c r="I3125" s="199"/>
      <c r="J3125" s="199"/>
      <c r="K3125" s="199"/>
      <c r="L3125" s="199"/>
      <c r="M3125" s="199"/>
      <c r="N3125" s="199"/>
      <c r="O3125" s="198" t="s">
        <v>3122</v>
      </c>
      <c r="P3125" s="199"/>
      <c r="Q3125" s="199"/>
      <c r="R3125" s="199"/>
    </row>
    <row r="3126" spans="5:18" ht="31.5" x14ac:dyDescent="0.25">
      <c r="E3126" s="199"/>
      <c r="F3126" s="199"/>
      <c r="G3126" s="199"/>
      <c r="H3126" s="199"/>
      <c r="I3126" s="199"/>
      <c r="J3126" s="199"/>
      <c r="K3126" s="199"/>
      <c r="L3126" s="199"/>
      <c r="M3126" s="199">
        <v>360</v>
      </c>
      <c r="N3126" s="199"/>
      <c r="O3126" s="231" t="s">
        <v>3208</v>
      </c>
      <c r="P3126" s="230">
        <v>80.650000000000006</v>
      </c>
      <c r="Q3126" s="199" t="s">
        <v>2178</v>
      </c>
      <c r="R3126" s="199">
        <f>M3126*P3126</f>
        <v>29034</v>
      </c>
    </row>
    <row r="3127" spans="5:18" ht="18" customHeight="1" x14ac:dyDescent="0.25">
      <c r="E3127" s="199"/>
      <c r="F3127" s="199"/>
      <c r="G3127" s="199"/>
      <c r="H3127" s="207" t="s">
        <v>2008</v>
      </c>
      <c r="I3127" s="199"/>
      <c r="J3127" s="199"/>
      <c r="K3127" s="199"/>
      <c r="L3127" s="199"/>
      <c r="M3127" s="199">
        <v>90</v>
      </c>
      <c r="N3127" s="199"/>
      <c r="O3127" s="198" t="s">
        <v>2005</v>
      </c>
      <c r="P3127" s="230">
        <f>P3113</f>
        <v>30.9</v>
      </c>
      <c r="Q3127" s="199" t="s">
        <v>718</v>
      </c>
      <c r="R3127" s="199">
        <f>M3127*P3127</f>
        <v>2781</v>
      </c>
    </row>
    <row r="3128" spans="5:18" x14ac:dyDescent="0.25">
      <c r="E3128" s="199"/>
      <c r="F3128" s="199"/>
      <c r="G3128" s="199"/>
      <c r="H3128" s="199"/>
      <c r="I3128" s="199"/>
      <c r="J3128" s="199"/>
      <c r="K3128" s="199"/>
      <c r="L3128" s="199"/>
      <c r="M3128" s="199">
        <v>3</v>
      </c>
      <c r="N3128" s="199"/>
      <c r="O3128" s="199" t="s">
        <v>338</v>
      </c>
      <c r="P3128" s="230" t="e">
        <f>P3114</f>
        <v>#REF!</v>
      </c>
      <c r="Q3128" s="199" t="s">
        <v>2266</v>
      </c>
      <c r="R3128" s="199" t="e">
        <f>M3128*P3128</f>
        <v>#REF!</v>
      </c>
    </row>
    <row r="3129" spans="5:18" ht="23.25" customHeight="1" x14ac:dyDescent="0.25">
      <c r="E3129" s="199"/>
      <c r="F3129" s="199"/>
      <c r="G3129" s="199"/>
      <c r="H3129" s="207" t="s">
        <v>2009</v>
      </c>
      <c r="I3129" s="199"/>
      <c r="J3129" s="199"/>
      <c r="K3129" s="199"/>
      <c r="L3129" s="199"/>
      <c r="M3129" s="199">
        <v>90</v>
      </c>
      <c r="N3129" s="199"/>
      <c r="O3129" s="120" t="s">
        <v>2792</v>
      </c>
      <c r="P3129" s="230">
        <f>P3115</f>
        <v>22.85</v>
      </c>
      <c r="Q3129" s="199" t="s">
        <v>2178</v>
      </c>
      <c r="R3129" s="199">
        <f>M3129*P3129</f>
        <v>2056.5</v>
      </c>
    </row>
    <row r="3130" spans="5:18" x14ac:dyDescent="0.25">
      <c r="E3130" s="199"/>
      <c r="F3130" s="199"/>
      <c r="G3130" s="199"/>
      <c r="H3130" s="199"/>
      <c r="I3130" s="199"/>
      <c r="J3130" s="199"/>
      <c r="K3130" s="199"/>
      <c r="L3130" s="199"/>
      <c r="M3130" s="199"/>
      <c r="N3130" s="199"/>
      <c r="O3130" s="199" t="s">
        <v>805</v>
      </c>
      <c r="P3130" s="199"/>
      <c r="Q3130" s="199"/>
      <c r="R3130" s="199" t="e">
        <f>R3116</f>
        <v>#REF!</v>
      </c>
    </row>
    <row r="3131" spans="5:18" ht="47.25" x14ac:dyDescent="0.25">
      <c r="E3131" s="199"/>
      <c r="F3131" s="199"/>
      <c r="G3131" s="199"/>
      <c r="H3131" s="198" t="s">
        <v>2010</v>
      </c>
      <c r="I3131" s="199"/>
      <c r="J3131" s="199"/>
      <c r="K3131" s="199"/>
      <c r="L3131" s="199"/>
      <c r="M3131" s="199"/>
      <c r="N3131" s="199"/>
      <c r="O3131" s="199" t="s">
        <v>1930</v>
      </c>
      <c r="P3131" s="199"/>
      <c r="Q3131" s="199"/>
      <c r="R3131" s="199">
        <v>28.5</v>
      </c>
    </row>
    <row r="3132" spans="5:18" x14ac:dyDescent="0.25">
      <c r="E3132" s="199"/>
      <c r="F3132" s="199">
        <v>1</v>
      </c>
      <c r="G3132" s="199" t="s">
        <v>1196</v>
      </c>
      <c r="H3132" s="199" t="s">
        <v>3277</v>
      </c>
      <c r="I3132" s="230">
        <v>336</v>
      </c>
      <c r="J3132" s="199" t="s">
        <v>1196</v>
      </c>
      <c r="K3132" s="199">
        <f>F3132*I3132</f>
        <v>336</v>
      </c>
      <c r="L3132" s="199"/>
      <c r="M3132" s="199"/>
      <c r="N3132" s="199"/>
      <c r="O3132" s="204" t="s">
        <v>2044</v>
      </c>
      <c r="P3132" s="199"/>
      <c r="Q3132" s="199"/>
      <c r="R3132" s="205" t="e">
        <f>SUM(R3126:R3131)</f>
        <v>#REF!</v>
      </c>
    </row>
    <row r="3133" spans="5:18" x14ac:dyDescent="0.25">
      <c r="E3133" s="199"/>
      <c r="F3133" s="199"/>
      <c r="G3133" s="199"/>
      <c r="H3133" s="199" t="s">
        <v>1930</v>
      </c>
      <c r="I3133" s="199"/>
      <c r="J3133" s="199"/>
      <c r="K3133" s="199">
        <f>3.53+0.76</f>
        <v>4.29</v>
      </c>
      <c r="L3133" s="199"/>
      <c r="M3133" s="199"/>
      <c r="N3133" s="199"/>
      <c r="O3133" s="206" t="s">
        <v>2045</v>
      </c>
      <c r="P3133" s="199"/>
      <c r="Q3133" s="199"/>
      <c r="R3133" s="207" t="e">
        <f>R3132/90</f>
        <v>#REF!</v>
      </c>
    </row>
    <row r="3134" spans="5:18" x14ac:dyDescent="0.25">
      <c r="E3134" s="199"/>
      <c r="F3134" s="199"/>
      <c r="G3134" s="199"/>
      <c r="H3134" s="199" t="s">
        <v>805</v>
      </c>
      <c r="I3134" s="199"/>
      <c r="J3134" s="199"/>
      <c r="K3134" s="199" t="e">
        <f>K3142</f>
        <v>#REF!</v>
      </c>
      <c r="L3134" s="199"/>
      <c r="M3134" s="199"/>
    </row>
    <row r="3135" spans="5:18" x14ac:dyDescent="0.25">
      <c r="E3135" s="199"/>
      <c r="F3135" s="199"/>
      <c r="G3135" s="199"/>
      <c r="H3135" s="206" t="s">
        <v>2011</v>
      </c>
      <c r="I3135" s="199"/>
      <c r="J3135" s="199"/>
      <c r="K3135" s="207" t="e">
        <f>SUM(K3132:K3134)</f>
        <v>#REF!</v>
      </c>
      <c r="L3135" s="199" t="e">
        <f>K3135-461</f>
        <v>#REF!</v>
      </c>
      <c r="M3135" s="199"/>
    </row>
    <row r="3136" spans="5:18" x14ac:dyDescent="0.25">
      <c r="E3136" s="199"/>
      <c r="F3136" s="199"/>
      <c r="G3136" s="199"/>
      <c r="H3136" s="199"/>
      <c r="I3136" s="199"/>
      <c r="J3136" s="199"/>
      <c r="K3136" s="199"/>
      <c r="L3136" s="199"/>
      <c r="M3136" s="199"/>
    </row>
    <row r="3137" spans="5:13" x14ac:dyDescent="0.25">
      <c r="E3137" s="199"/>
      <c r="F3137" s="199"/>
      <c r="G3137" s="199"/>
      <c r="H3137" s="199"/>
      <c r="I3137" s="199"/>
      <c r="J3137" s="199"/>
      <c r="K3137" s="199"/>
      <c r="L3137" s="199"/>
      <c r="M3137" s="199"/>
    </row>
    <row r="3138" spans="5:13" x14ac:dyDescent="0.25">
      <c r="E3138" s="199"/>
      <c r="F3138" s="199"/>
      <c r="G3138" s="199"/>
      <c r="H3138" s="214" t="s">
        <v>2012</v>
      </c>
      <c r="I3138" s="199"/>
      <c r="J3138" s="199"/>
      <c r="K3138" s="199"/>
      <c r="L3138" s="199"/>
      <c r="M3138" s="199"/>
    </row>
    <row r="3139" spans="5:13" ht="19.5" customHeight="1" x14ac:dyDescent="0.25">
      <c r="E3139" s="199"/>
      <c r="F3139" s="199">
        <v>2</v>
      </c>
      <c r="G3139" s="199" t="s">
        <v>1196</v>
      </c>
      <c r="H3139" s="199" t="s">
        <v>2221</v>
      </c>
      <c r="I3139" s="199" t="e">
        <f>I2868</f>
        <v>#REF!</v>
      </c>
      <c r="J3139" s="199" t="s">
        <v>1196</v>
      </c>
      <c r="K3139" s="199" t="e">
        <f>F3139*I3139</f>
        <v>#REF!</v>
      </c>
      <c r="L3139" s="199"/>
      <c r="M3139" s="199"/>
    </row>
    <row r="3140" spans="5:13" ht="19.5" customHeight="1" x14ac:dyDescent="0.25">
      <c r="E3140" s="199"/>
      <c r="F3140" s="199">
        <v>3</v>
      </c>
      <c r="G3140" s="199" t="s">
        <v>1196</v>
      </c>
      <c r="H3140" s="199" t="s">
        <v>2222</v>
      </c>
      <c r="I3140" s="199" t="e">
        <f>I2869</f>
        <v>#REF!</v>
      </c>
      <c r="J3140" s="199" t="s">
        <v>1196</v>
      </c>
      <c r="K3140" s="199" t="e">
        <f>F3140*I3140</f>
        <v>#REF!</v>
      </c>
      <c r="L3140" s="199"/>
      <c r="M3140" s="199"/>
    </row>
    <row r="3141" spans="5:13" ht="19.5" customHeight="1" x14ac:dyDescent="0.25">
      <c r="E3141" s="199"/>
      <c r="F3141" s="199"/>
      <c r="G3141" s="199"/>
      <c r="H3141" s="204" t="s">
        <v>3009</v>
      </c>
      <c r="I3141" s="199"/>
      <c r="J3141" s="199"/>
      <c r="K3141" s="205" t="e">
        <f>SUM(K3139:K3140)</f>
        <v>#REF!</v>
      </c>
      <c r="L3141" s="199"/>
      <c r="M3141" s="199"/>
    </row>
    <row r="3142" spans="5:13" ht="19.5" customHeight="1" x14ac:dyDescent="0.25">
      <c r="E3142" s="199"/>
      <c r="F3142" s="199"/>
      <c r="G3142" s="199"/>
      <c r="H3142" s="206" t="s">
        <v>2415</v>
      </c>
      <c r="I3142" s="199"/>
      <c r="J3142" s="199"/>
      <c r="K3142" s="207" t="e">
        <f>K3141/15</f>
        <v>#REF!</v>
      </c>
      <c r="L3142" s="199"/>
      <c r="M3142" s="199"/>
    </row>
    <row r="3143" spans="5:13" x14ac:dyDescent="0.25">
      <c r="E3143" s="199"/>
      <c r="F3143" s="199"/>
      <c r="G3143" s="199"/>
      <c r="H3143" s="199"/>
      <c r="I3143" s="199"/>
      <c r="J3143" s="199"/>
      <c r="K3143" s="199"/>
      <c r="L3143" s="199"/>
      <c r="M3143" s="199"/>
    </row>
    <row r="3144" spans="5:13" x14ac:dyDescent="0.25">
      <c r="E3144" s="199"/>
      <c r="F3144" s="199"/>
      <c r="G3144" s="199"/>
      <c r="H3144" s="207" t="s">
        <v>3010</v>
      </c>
      <c r="I3144" s="199"/>
      <c r="J3144" s="199"/>
      <c r="K3144" s="199"/>
      <c r="L3144" s="199"/>
      <c r="M3144" s="199"/>
    </row>
    <row r="3145" spans="5:13" x14ac:dyDescent="0.25">
      <c r="E3145" s="199"/>
      <c r="F3145" s="199"/>
      <c r="G3145" s="199"/>
      <c r="H3145" s="199"/>
      <c r="I3145" s="199"/>
      <c r="J3145" s="199"/>
      <c r="K3145" s="199"/>
      <c r="L3145" s="199"/>
      <c r="M3145" s="199"/>
    </row>
    <row r="3146" spans="5:13" ht="65.25" customHeight="1" x14ac:dyDescent="0.25">
      <c r="E3146" s="199"/>
      <c r="F3146" s="199"/>
      <c r="G3146" s="199"/>
      <c r="H3146" s="197" t="s">
        <v>3011</v>
      </c>
      <c r="I3146" s="199"/>
      <c r="J3146" s="199"/>
      <c r="K3146" s="199"/>
      <c r="L3146" s="199"/>
      <c r="M3146" s="199"/>
    </row>
    <row r="3147" spans="5:13" x14ac:dyDescent="0.25">
      <c r="E3147" s="199"/>
      <c r="F3147" s="199"/>
      <c r="G3147" s="199"/>
      <c r="H3147" s="199"/>
      <c r="I3147" s="199"/>
      <c r="J3147" s="199"/>
      <c r="K3147" s="199"/>
      <c r="L3147" s="199"/>
      <c r="M3147" s="199"/>
    </row>
    <row r="3148" spans="5:13" ht="78" customHeight="1" x14ac:dyDescent="0.25">
      <c r="E3148" s="199"/>
      <c r="F3148" s="199"/>
      <c r="G3148" s="199"/>
      <c r="H3148" s="198" t="s">
        <v>2396</v>
      </c>
      <c r="I3148" s="199"/>
      <c r="J3148" s="199"/>
      <c r="K3148" s="199"/>
      <c r="L3148" s="199"/>
      <c r="M3148" s="199"/>
    </row>
    <row r="3149" spans="5:13" x14ac:dyDescent="0.25">
      <c r="E3149" s="199"/>
      <c r="F3149" s="199"/>
      <c r="G3149" s="199"/>
      <c r="H3149" s="199"/>
      <c r="I3149" s="199"/>
      <c r="J3149" s="199"/>
      <c r="K3149" s="199"/>
      <c r="L3149" s="199"/>
      <c r="M3149" s="199"/>
    </row>
    <row r="3150" spans="5:13" s="233" customFormat="1" ht="31.5" x14ac:dyDescent="0.25">
      <c r="E3150" s="232"/>
      <c r="F3150" s="232">
        <v>1</v>
      </c>
      <c r="G3150" s="232" t="s">
        <v>1196</v>
      </c>
      <c r="H3150" s="237" t="s">
        <v>2397</v>
      </c>
      <c r="I3150" s="238">
        <v>200</v>
      </c>
      <c r="J3150" s="232" t="s">
        <v>1196</v>
      </c>
      <c r="K3150" s="232">
        <f>F3150*I3150</f>
        <v>200</v>
      </c>
      <c r="L3150" s="232"/>
      <c r="M3150" s="232"/>
    </row>
    <row r="3151" spans="5:13" s="233" customFormat="1" ht="31.5" x14ac:dyDescent="0.25">
      <c r="E3151" s="232"/>
      <c r="F3151" s="232">
        <v>1</v>
      </c>
      <c r="G3151" s="232" t="s">
        <v>1196</v>
      </c>
      <c r="H3151" s="237" t="s">
        <v>3045</v>
      </c>
      <c r="I3151" s="239">
        <v>81.349999999999994</v>
      </c>
      <c r="J3151" s="232" t="s">
        <v>1196</v>
      </c>
      <c r="K3151" s="232">
        <f>F3151*I3151</f>
        <v>81.349999999999994</v>
      </c>
      <c r="L3151" s="232"/>
      <c r="M3151" s="232"/>
    </row>
    <row r="3152" spans="5:13" ht="31.5" x14ac:dyDescent="0.25">
      <c r="E3152" s="199"/>
      <c r="F3152" s="199"/>
      <c r="G3152" s="199"/>
      <c r="H3152" s="198" t="s">
        <v>2399</v>
      </c>
      <c r="I3152" s="199"/>
      <c r="J3152" s="199"/>
      <c r="K3152" s="199">
        <f>7.9+0.26</f>
        <v>8.16</v>
      </c>
      <c r="L3152" s="199"/>
      <c r="M3152" s="199"/>
    </row>
    <row r="3153" spans="5:13" x14ac:dyDescent="0.25">
      <c r="E3153" s="199"/>
      <c r="F3153" s="199"/>
      <c r="G3153" s="199"/>
      <c r="H3153" s="199" t="s">
        <v>805</v>
      </c>
      <c r="I3153" s="199"/>
      <c r="J3153" s="199"/>
      <c r="K3153" s="199" t="e">
        <f>K3161</f>
        <v>#REF!</v>
      </c>
      <c r="L3153" s="199"/>
      <c r="M3153" s="199"/>
    </row>
    <row r="3154" spans="5:13" ht="19.5" customHeight="1" x14ac:dyDescent="0.25">
      <c r="E3154" s="199"/>
      <c r="F3154" s="199"/>
      <c r="G3154" s="199"/>
      <c r="H3154" s="206" t="s">
        <v>2415</v>
      </c>
      <c r="I3154" s="199"/>
      <c r="J3154" s="199"/>
      <c r="K3154" s="207" t="e">
        <f>SUM(K3150:K3153)</f>
        <v>#REF!</v>
      </c>
      <c r="L3154" s="199" t="e">
        <f>K3154-562</f>
        <v>#REF!</v>
      </c>
      <c r="M3154" s="199"/>
    </row>
    <row r="3155" spans="5:13" x14ac:dyDescent="0.25">
      <c r="E3155" s="199"/>
      <c r="F3155" s="199"/>
      <c r="G3155" s="199"/>
      <c r="H3155" s="199"/>
      <c r="I3155" s="199"/>
      <c r="J3155" s="199"/>
      <c r="K3155" s="199"/>
      <c r="L3155" s="199"/>
      <c r="M3155" s="199"/>
    </row>
    <row r="3156" spans="5:13" x14ac:dyDescent="0.25">
      <c r="E3156" s="199"/>
      <c r="F3156" s="199"/>
      <c r="G3156" s="199"/>
      <c r="H3156" s="199"/>
      <c r="I3156" s="199"/>
      <c r="J3156" s="199"/>
      <c r="K3156" s="199"/>
      <c r="L3156" s="199"/>
      <c r="M3156" s="199"/>
    </row>
    <row r="3157" spans="5:13" x14ac:dyDescent="0.25">
      <c r="E3157" s="199"/>
      <c r="F3157" s="199"/>
      <c r="G3157" s="199"/>
      <c r="H3157" s="214" t="s">
        <v>805</v>
      </c>
      <c r="I3157" s="199"/>
      <c r="J3157" s="199"/>
      <c r="K3157" s="199"/>
      <c r="L3157" s="199"/>
      <c r="M3157" s="199"/>
    </row>
    <row r="3158" spans="5:13" ht="18.75" customHeight="1" x14ac:dyDescent="0.25">
      <c r="E3158" s="199"/>
      <c r="F3158" s="199">
        <v>1</v>
      </c>
      <c r="G3158" s="199" t="s">
        <v>1196</v>
      </c>
      <c r="H3158" s="199" t="s">
        <v>2400</v>
      </c>
      <c r="I3158" s="199" t="e">
        <f>I2867</f>
        <v>#REF!</v>
      </c>
      <c r="J3158" s="199" t="s">
        <v>1196</v>
      </c>
      <c r="K3158" s="199" t="e">
        <f>F3158*I3158</f>
        <v>#REF!</v>
      </c>
      <c r="L3158" s="199"/>
      <c r="M3158" s="199"/>
    </row>
    <row r="3159" spans="5:13" ht="18.75" customHeight="1" x14ac:dyDescent="0.25">
      <c r="E3159" s="199"/>
      <c r="F3159" s="199">
        <v>2</v>
      </c>
      <c r="G3159" s="199" t="s">
        <v>1196</v>
      </c>
      <c r="H3159" s="199" t="s">
        <v>2222</v>
      </c>
      <c r="I3159" s="199" t="e">
        <f>I3140</f>
        <v>#REF!</v>
      </c>
      <c r="J3159" s="199" t="s">
        <v>1196</v>
      </c>
      <c r="K3159" s="199" t="e">
        <f>F3159*I3159</f>
        <v>#REF!</v>
      </c>
      <c r="L3159" s="199"/>
      <c r="M3159" s="199"/>
    </row>
    <row r="3160" spans="5:13" ht="15" customHeight="1" x14ac:dyDescent="0.25">
      <c r="E3160" s="199"/>
      <c r="F3160" s="199"/>
      <c r="G3160" s="199"/>
      <c r="H3160" s="204" t="s">
        <v>2401</v>
      </c>
      <c r="I3160" s="199"/>
      <c r="J3160" s="199"/>
      <c r="K3160" s="205" t="e">
        <f>SUM(K3158:K3159)</f>
        <v>#REF!</v>
      </c>
      <c r="L3160" s="199"/>
      <c r="M3160" s="199"/>
    </row>
    <row r="3161" spans="5:13" ht="20.25" customHeight="1" x14ac:dyDescent="0.25">
      <c r="E3161" s="199"/>
      <c r="F3161" s="199"/>
      <c r="G3161" s="199"/>
      <c r="H3161" s="206" t="s">
        <v>2507</v>
      </c>
      <c r="I3161" s="199"/>
      <c r="J3161" s="199"/>
      <c r="K3161" s="207" t="e">
        <f>K3160/4</f>
        <v>#REF!</v>
      </c>
      <c r="L3161" s="199"/>
      <c r="M3161" s="199"/>
    </row>
    <row r="3162" spans="5:13" x14ac:dyDescent="0.25">
      <c r="E3162" s="199"/>
      <c r="F3162" s="199"/>
      <c r="G3162" s="199"/>
      <c r="H3162" s="199"/>
      <c r="I3162" s="199"/>
      <c r="J3162" s="199"/>
      <c r="K3162" s="199"/>
      <c r="L3162" s="199"/>
      <c r="M3162" s="199"/>
    </row>
    <row r="3163" spans="5:13" x14ac:dyDescent="0.25">
      <c r="E3163" s="199"/>
      <c r="F3163" s="199"/>
      <c r="G3163" s="199"/>
      <c r="H3163" s="207" t="s">
        <v>2402</v>
      </c>
      <c r="I3163" s="199"/>
      <c r="J3163" s="199"/>
      <c r="K3163" s="199"/>
      <c r="L3163" s="199"/>
      <c r="M3163" s="199"/>
    </row>
    <row r="3164" spans="5:13" x14ac:dyDescent="0.25">
      <c r="E3164" s="199"/>
      <c r="F3164" s="199"/>
      <c r="G3164" s="199"/>
      <c r="H3164" s="199"/>
      <c r="I3164" s="199"/>
      <c r="J3164" s="199"/>
      <c r="K3164" s="199"/>
      <c r="L3164" s="199"/>
      <c r="M3164" s="199"/>
    </row>
    <row r="3165" spans="5:13" ht="63" x14ac:dyDescent="0.25">
      <c r="E3165" s="199"/>
      <c r="F3165" s="199"/>
      <c r="G3165" s="199"/>
      <c r="H3165" s="197" t="s">
        <v>2403</v>
      </c>
      <c r="I3165" s="199"/>
      <c r="J3165" s="199"/>
      <c r="K3165" s="199"/>
      <c r="L3165" s="199"/>
      <c r="M3165" s="199"/>
    </row>
    <row r="3166" spans="5:13" x14ac:dyDescent="0.25">
      <c r="E3166" s="199"/>
      <c r="F3166" s="199"/>
      <c r="G3166" s="199"/>
      <c r="H3166" s="199"/>
      <c r="I3166" s="199"/>
      <c r="J3166" s="199"/>
      <c r="K3166" s="199"/>
      <c r="L3166" s="199"/>
      <c r="M3166" s="199"/>
    </row>
    <row r="3167" spans="5:13" ht="63" x14ac:dyDescent="0.25">
      <c r="E3167" s="199"/>
      <c r="F3167" s="199"/>
      <c r="G3167" s="199"/>
      <c r="H3167" s="198" t="s">
        <v>2819</v>
      </c>
      <c r="I3167" s="199"/>
      <c r="J3167" s="199"/>
      <c r="K3167" s="199"/>
      <c r="L3167" s="199"/>
      <c r="M3167" s="199"/>
    </row>
    <row r="3168" spans="5:13" x14ac:dyDescent="0.25">
      <c r="E3168" s="199"/>
      <c r="F3168" s="199"/>
      <c r="G3168" s="199"/>
      <c r="H3168" s="199"/>
      <c r="I3168" s="199"/>
      <c r="J3168" s="199"/>
      <c r="K3168" s="199"/>
      <c r="L3168" s="199"/>
      <c r="M3168" s="199"/>
    </row>
    <row r="3169" spans="5:13" s="233" customFormat="1" ht="39.75" customHeight="1" x14ac:dyDescent="0.25">
      <c r="E3169" s="232"/>
      <c r="F3169" s="232">
        <v>1</v>
      </c>
      <c r="G3169" s="232" t="s">
        <v>1196</v>
      </c>
      <c r="H3169" s="237" t="s">
        <v>2820</v>
      </c>
      <c r="I3169" s="238">
        <v>455</v>
      </c>
      <c r="J3169" s="232" t="s">
        <v>1196</v>
      </c>
      <c r="K3169" s="232">
        <f>F3169*I3169</f>
        <v>455</v>
      </c>
      <c r="L3169" s="232"/>
      <c r="M3169" s="232"/>
    </row>
    <row r="3170" spans="5:13" s="233" customFormat="1" ht="39" customHeight="1" x14ac:dyDescent="0.25">
      <c r="E3170" s="232"/>
      <c r="F3170" s="232">
        <v>1</v>
      </c>
      <c r="G3170" s="232" t="s">
        <v>1196</v>
      </c>
      <c r="H3170" s="237" t="s">
        <v>2398</v>
      </c>
      <c r="I3170" s="232">
        <f>I3151</f>
        <v>81.349999999999994</v>
      </c>
      <c r="J3170" s="232" t="s">
        <v>1196</v>
      </c>
      <c r="K3170" s="232">
        <f>F3170*I3170</f>
        <v>81.349999999999994</v>
      </c>
      <c r="L3170" s="232"/>
      <c r="M3170" s="232"/>
    </row>
    <row r="3171" spans="5:13" ht="42.75" customHeight="1" x14ac:dyDescent="0.25">
      <c r="E3171" s="199"/>
      <c r="F3171" s="199"/>
      <c r="G3171" s="199"/>
      <c r="H3171" s="198" t="s">
        <v>2399</v>
      </c>
      <c r="I3171" s="199"/>
      <c r="J3171" s="199"/>
      <c r="K3171" s="199">
        <v>7.9</v>
      </c>
      <c r="L3171" s="199"/>
      <c r="M3171" s="199"/>
    </row>
    <row r="3172" spans="5:13" ht="20.100000000000001" customHeight="1" x14ac:dyDescent="0.25">
      <c r="E3172" s="199"/>
      <c r="F3172" s="199"/>
      <c r="G3172" s="199"/>
      <c r="H3172" s="199" t="s">
        <v>805</v>
      </c>
      <c r="I3172" s="199"/>
      <c r="J3172" s="199"/>
      <c r="K3172" s="199" t="e">
        <f>K3161</f>
        <v>#REF!</v>
      </c>
      <c r="L3172" s="199"/>
      <c r="M3172" s="199"/>
    </row>
    <row r="3173" spans="5:13" ht="30" customHeight="1" x14ac:dyDescent="0.25">
      <c r="E3173" s="199"/>
      <c r="F3173" s="199"/>
      <c r="G3173" s="199"/>
      <c r="H3173" s="206" t="s">
        <v>2415</v>
      </c>
      <c r="I3173" s="199"/>
      <c r="J3173" s="199"/>
      <c r="K3173" s="207" t="e">
        <f>SUM(K3169:K3172)</f>
        <v>#REF!</v>
      </c>
      <c r="L3173" s="199" t="e">
        <f>806-K3173</f>
        <v>#REF!</v>
      </c>
      <c r="M3173" s="199"/>
    </row>
    <row r="3174" spans="5:13" x14ac:dyDescent="0.25">
      <c r="E3174" s="199"/>
      <c r="F3174" s="199"/>
      <c r="G3174" s="199"/>
      <c r="H3174" s="199"/>
      <c r="I3174" s="199"/>
      <c r="J3174" s="199"/>
      <c r="K3174" s="199"/>
      <c r="L3174" s="199"/>
      <c r="M3174" s="199"/>
    </row>
    <row r="3175" spans="5:13" x14ac:dyDescent="0.25">
      <c r="E3175" s="199"/>
      <c r="F3175" s="199"/>
      <c r="G3175" s="199"/>
      <c r="H3175" s="199"/>
      <c r="I3175" s="199"/>
      <c r="J3175" s="199"/>
      <c r="K3175" s="199"/>
      <c r="L3175" s="199"/>
      <c r="M3175" s="199"/>
    </row>
    <row r="3176" spans="5:13" ht="20.100000000000001" customHeight="1" x14ac:dyDescent="0.25">
      <c r="E3176" s="199"/>
      <c r="F3176" s="199"/>
      <c r="G3176" s="199"/>
      <c r="H3176" s="207" t="s">
        <v>2826</v>
      </c>
      <c r="I3176" s="199"/>
      <c r="J3176" s="199"/>
      <c r="K3176" s="199"/>
      <c r="L3176" s="199"/>
      <c r="M3176" s="199"/>
    </row>
    <row r="3177" spans="5:13" x14ac:dyDescent="0.25">
      <c r="E3177" s="199"/>
      <c r="F3177" s="199"/>
      <c r="G3177" s="199"/>
      <c r="H3177" s="199"/>
      <c r="I3177" s="199"/>
      <c r="J3177" s="199"/>
      <c r="K3177" s="199"/>
      <c r="L3177" s="199"/>
      <c r="M3177" s="199"/>
    </row>
    <row r="3178" spans="5:13" ht="58.5" customHeight="1" x14ac:dyDescent="0.25">
      <c r="E3178" s="199"/>
      <c r="F3178" s="199"/>
      <c r="G3178" s="199"/>
      <c r="H3178" s="198" t="s">
        <v>2057</v>
      </c>
      <c r="I3178" s="199"/>
      <c r="J3178" s="199"/>
      <c r="K3178" s="199"/>
      <c r="L3178" s="199"/>
      <c r="M3178" s="199"/>
    </row>
    <row r="3179" spans="5:13" x14ac:dyDescent="0.25">
      <c r="E3179" s="199"/>
      <c r="F3179" s="199"/>
      <c r="G3179" s="199"/>
      <c r="H3179" s="199"/>
      <c r="I3179" s="199"/>
      <c r="J3179" s="199"/>
      <c r="K3179" s="199"/>
      <c r="L3179" s="199"/>
      <c r="M3179" s="199"/>
    </row>
    <row r="3180" spans="5:13" ht="40.5" customHeight="1" x14ac:dyDescent="0.25">
      <c r="E3180" s="199"/>
      <c r="F3180" s="199">
        <v>1</v>
      </c>
      <c r="G3180" s="199" t="s">
        <v>1196</v>
      </c>
      <c r="H3180" s="198" t="s">
        <v>3278</v>
      </c>
      <c r="I3180" s="200">
        <v>539</v>
      </c>
      <c r="J3180" s="199" t="s">
        <v>1196</v>
      </c>
      <c r="K3180" s="199">
        <f>F3180*I3180</f>
        <v>539</v>
      </c>
      <c r="L3180" s="199"/>
      <c r="M3180" s="199"/>
    </row>
    <row r="3181" spans="5:13" ht="20.100000000000001" customHeight="1" x14ac:dyDescent="0.25">
      <c r="E3181" s="199"/>
      <c r="F3181" s="199">
        <v>1</v>
      </c>
      <c r="G3181" s="199" t="s">
        <v>1196</v>
      </c>
      <c r="H3181" s="199" t="s">
        <v>2058</v>
      </c>
      <c r="I3181" s="199">
        <f>I3170</f>
        <v>81.349999999999994</v>
      </c>
      <c r="J3181" s="199" t="s">
        <v>1196</v>
      </c>
      <c r="K3181" s="199">
        <f>F3181*I3181</f>
        <v>81.349999999999994</v>
      </c>
      <c r="L3181" s="199"/>
      <c r="M3181" s="199"/>
    </row>
    <row r="3182" spans="5:13" ht="20.100000000000001" customHeight="1" x14ac:dyDescent="0.25">
      <c r="E3182" s="199"/>
      <c r="F3182" s="199"/>
      <c r="G3182" s="199"/>
      <c r="H3182" s="199" t="s">
        <v>1930</v>
      </c>
      <c r="I3182" s="199"/>
      <c r="J3182" s="199"/>
      <c r="K3182" s="199">
        <v>8.9</v>
      </c>
      <c r="L3182" s="199"/>
      <c r="M3182" s="199"/>
    </row>
    <row r="3183" spans="5:13" ht="20.100000000000001" customHeight="1" x14ac:dyDescent="0.25">
      <c r="E3183" s="199"/>
      <c r="F3183" s="199"/>
      <c r="G3183" s="199"/>
      <c r="H3183" s="199" t="s">
        <v>2059</v>
      </c>
      <c r="I3183" s="199"/>
      <c r="J3183" s="199"/>
      <c r="K3183" s="199" t="e">
        <f>K3161</f>
        <v>#REF!</v>
      </c>
      <c r="L3183" s="199"/>
      <c r="M3183" s="199"/>
    </row>
    <row r="3184" spans="5:13" ht="30" customHeight="1" x14ac:dyDescent="0.25">
      <c r="E3184" s="199"/>
      <c r="F3184" s="199"/>
      <c r="G3184" s="199"/>
      <c r="H3184" s="206" t="s">
        <v>929</v>
      </c>
      <c r="I3184" s="199"/>
      <c r="J3184" s="199"/>
      <c r="K3184" s="207" t="e">
        <f>SUM(K3180:K3183)</f>
        <v>#REF!</v>
      </c>
      <c r="L3184" s="199" t="e">
        <f>891-K3184</f>
        <v>#REF!</v>
      </c>
      <c r="M3184" s="199"/>
    </row>
    <row r="3185" spans="5:13" x14ac:dyDescent="0.25">
      <c r="E3185" s="199"/>
      <c r="F3185" s="199"/>
      <c r="G3185" s="199"/>
      <c r="H3185" s="199"/>
      <c r="I3185" s="199"/>
      <c r="J3185" s="199"/>
      <c r="K3185" s="199"/>
      <c r="L3185" s="199"/>
      <c r="M3185" s="199"/>
    </row>
    <row r="3186" spans="5:13" ht="20.100000000000001" customHeight="1" x14ac:dyDescent="0.25">
      <c r="E3186" s="199"/>
      <c r="F3186" s="199"/>
      <c r="G3186" s="199"/>
      <c r="H3186" s="207" t="s">
        <v>2402</v>
      </c>
      <c r="I3186" s="199"/>
      <c r="J3186" s="199"/>
      <c r="K3186" s="199"/>
      <c r="L3186" s="199"/>
      <c r="M3186" s="199"/>
    </row>
    <row r="3187" spans="5:13" x14ac:dyDescent="0.25">
      <c r="E3187" s="199"/>
      <c r="F3187" s="199"/>
      <c r="G3187" s="199"/>
      <c r="H3187" s="199"/>
      <c r="I3187" s="199"/>
      <c r="J3187" s="199"/>
      <c r="K3187" s="199"/>
      <c r="L3187" s="199"/>
      <c r="M3187" s="199"/>
    </row>
    <row r="3188" spans="5:13" ht="52.5" customHeight="1" x14ac:dyDescent="0.25">
      <c r="E3188" s="199"/>
      <c r="F3188" s="199"/>
      <c r="G3188" s="199"/>
      <c r="H3188" s="197" t="s">
        <v>2995</v>
      </c>
      <c r="I3188" s="199"/>
      <c r="J3188" s="199"/>
      <c r="K3188" s="199"/>
      <c r="L3188" s="199"/>
      <c r="M3188" s="199"/>
    </row>
    <row r="3189" spans="5:13" x14ac:dyDescent="0.25">
      <c r="E3189" s="199"/>
      <c r="F3189" s="199"/>
      <c r="G3189" s="199"/>
      <c r="H3189" s="199"/>
      <c r="I3189" s="199"/>
      <c r="J3189" s="199"/>
      <c r="K3189" s="199"/>
      <c r="L3189" s="199"/>
      <c r="M3189" s="199"/>
    </row>
    <row r="3190" spans="5:13" ht="88.5" customHeight="1" x14ac:dyDescent="0.25">
      <c r="E3190" s="199"/>
      <c r="F3190" s="199"/>
      <c r="G3190" s="199"/>
      <c r="H3190" s="198" t="s">
        <v>2996</v>
      </c>
      <c r="I3190" s="199"/>
      <c r="J3190" s="199"/>
      <c r="K3190" s="199"/>
      <c r="L3190" s="199"/>
      <c r="M3190" s="199"/>
    </row>
    <row r="3191" spans="5:13" ht="38.25" customHeight="1" x14ac:dyDescent="0.25">
      <c r="E3191" s="199"/>
      <c r="F3191" s="199">
        <v>1</v>
      </c>
      <c r="G3191" s="199" t="s">
        <v>1196</v>
      </c>
      <c r="H3191" s="198" t="s">
        <v>2997</v>
      </c>
      <c r="I3191" s="269">
        <v>480</v>
      </c>
      <c r="J3191" s="199" t="s">
        <v>1196</v>
      </c>
      <c r="K3191" s="199">
        <f>F3191*I3191</f>
        <v>480</v>
      </c>
      <c r="L3191" s="199"/>
      <c r="M3191" s="199"/>
    </row>
    <row r="3192" spans="5:13" ht="40.5" customHeight="1" x14ac:dyDescent="0.25">
      <c r="E3192" s="199"/>
      <c r="F3192" s="199">
        <v>1</v>
      </c>
      <c r="G3192" s="199" t="s">
        <v>1196</v>
      </c>
      <c r="H3192" s="198" t="s">
        <v>2232</v>
      </c>
      <c r="I3192" s="199">
        <v>130</v>
      </c>
      <c r="J3192" s="199" t="s">
        <v>1196</v>
      </c>
      <c r="K3192" s="199">
        <f>F3192*I3192</f>
        <v>130</v>
      </c>
      <c r="L3192" s="199"/>
      <c r="M3192" s="199"/>
    </row>
    <row r="3193" spans="5:13" ht="38.25" customHeight="1" x14ac:dyDescent="0.25">
      <c r="E3193" s="199"/>
      <c r="F3193" s="199"/>
      <c r="G3193" s="199"/>
      <c r="H3193" s="198" t="s">
        <v>2233</v>
      </c>
      <c r="I3193" s="199"/>
      <c r="J3193" s="199"/>
      <c r="K3193" s="199">
        <v>9.33</v>
      </c>
      <c r="L3193" s="199"/>
      <c r="M3193" s="199"/>
    </row>
    <row r="3194" spans="5:13" ht="23.25" customHeight="1" x14ac:dyDescent="0.25">
      <c r="E3194" s="199"/>
      <c r="F3194" s="199"/>
      <c r="G3194" s="199"/>
      <c r="H3194" s="199" t="s">
        <v>805</v>
      </c>
      <c r="I3194" s="199"/>
      <c r="J3194" s="199"/>
      <c r="K3194" s="199" t="e">
        <f>K3201</f>
        <v>#REF!</v>
      </c>
      <c r="L3194" s="199"/>
      <c r="M3194" s="199"/>
    </row>
    <row r="3195" spans="5:13" ht="30" customHeight="1" x14ac:dyDescent="0.25">
      <c r="E3195" s="199"/>
      <c r="F3195" s="199"/>
      <c r="G3195" s="199"/>
      <c r="H3195" s="206" t="s">
        <v>929</v>
      </c>
      <c r="I3195" s="199"/>
      <c r="J3195" s="199"/>
      <c r="K3195" s="207" t="e">
        <f>SUM(K3191:K3194)</f>
        <v>#REF!</v>
      </c>
      <c r="L3195" s="199" t="e">
        <f>968-K3195</f>
        <v>#REF!</v>
      </c>
      <c r="M3195" s="199"/>
    </row>
    <row r="3196" spans="5:13" x14ac:dyDescent="0.25">
      <c r="E3196" s="199"/>
      <c r="F3196" s="199"/>
      <c r="G3196" s="199"/>
      <c r="H3196" s="199"/>
      <c r="I3196" s="199"/>
      <c r="J3196" s="199"/>
      <c r="K3196" s="199"/>
      <c r="L3196" s="199"/>
      <c r="M3196" s="199"/>
    </row>
    <row r="3197" spans="5:13" ht="20.100000000000001" customHeight="1" x14ac:dyDescent="0.25">
      <c r="E3197" s="199"/>
      <c r="F3197" s="199"/>
      <c r="G3197" s="199"/>
      <c r="H3197" s="205" t="s">
        <v>805</v>
      </c>
      <c r="I3197" s="199"/>
      <c r="J3197" s="199"/>
      <c r="K3197" s="199"/>
      <c r="L3197" s="199"/>
      <c r="M3197" s="199"/>
    </row>
    <row r="3198" spans="5:13" x14ac:dyDescent="0.25">
      <c r="E3198" s="199"/>
      <c r="F3198" s="199">
        <v>1</v>
      </c>
      <c r="G3198" s="199" t="s">
        <v>1196</v>
      </c>
      <c r="H3198" s="199" t="s">
        <v>2234</v>
      </c>
      <c r="I3198" s="199" t="e">
        <f>I3158</f>
        <v>#REF!</v>
      </c>
      <c r="J3198" s="199" t="s">
        <v>1196</v>
      </c>
      <c r="K3198" s="199" t="e">
        <f>F3198*I3198</f>
        <v>#REF!</v>
      </c>
      <c r="L3198" s="199"/>
      <c r="M3198" s="199"/>
    </row>
    <row r="3199" spans="5:13" x14ac:dyDescent="0.25">
      <c r="E3199" s="199"/>
      <c r="F3199" s="199">
        <v>2</v>
      </c>
      <c r="G3199" s="199" t="s">
        <v>1196</v>
      </c>
      <c r="H3199" s="199" t="s">
        <v>2685</v>
      </c>
      <c r="I3199" s="199" t="e">
        <f>I3159</f>
        <v>#REF!</v>
      </c>
      <c r="J3199" s="199" t="s">
        <v>1196</v>
      </c>
      <c r="K3199" s="199" t="e">
        <f>F3199*I3199</f>
        <v>#REF!</v>
      </c>
      <c r="L3199" s="199"/>
      <c r="M3199" s="199"/>
    </row>
    <row r="3200" spans="5:13" ht="20.100000000000001" customHeight="1" x14ac:dyDescent="0.25">
      <c r="E3200" s="199"/>
      <c r="F3200" s="199"/>
      <c r="G3200" s="199"/>
      <c r="H3200" s="204" t="s">
        <v>2687</v>
      </c>
      <c r="I3200" s="199"/>
      <c r="J3200" s="199"/>
      <c r="K3200" s="199" t="e">
        <f>SUM(K3198:K3199)</f>
        <v>#REF!</v>
      </c>
      <c r="L3200" s="199"/>
      <c r="M3200" s="199"/>
    </row>
    <row r="3201" spans="5:13" ht="20.100000000000001" customHeight="1" x14ac:dyDescent="0.25">
      <c r="E3201" s="199"/>
      <c r="F3201" s="199"/>
      <c r="G3201" s="199"/>
      <c r="H3201" s="206" t="s">
        <v>2415</v>
      </c>
      <c r="I3201" s="199"/>
      <c r="J3201" s="199"/>
      <c r="K3201" s="207" t="e">
        <f>K3200/3</f>
        <v>#REF!</v>
      </c>
      <c r="L3201" s="199"/>
      <c r="M3201" s="199"/>
    </row>
    <row r="3202" spans="5:13" x14ac:dyDescent="0.25">
      <c r="E3202" s="199"/>
      <c r="F3202" s="199"/>
      <c r="G3202" s="199"/>
      <c r="H3202" s="199"/>
      <c r="I3202" s="199"/>
      <c r="J3202" s="199"/>
      <c r="K3202" s="199"/>
      <c r="L3202" s="199"/>
      <c r="M3202" s="199"/>
    </row>
    <row r="3203" spans="5:13" ht="30" customHeight="1" x14ac:dyDescent="0.25">
      <c r="E3203" s="199"/>
      <c r="F3203" s="199"/>
      <c r="G3203" s="199"/>
      <c r="H3203" s="207" t="s">
        <v>2235</v>
      </c>
      <c r="I3203" s="199"/>
      <c r="J3203" s="199"/>
      <c r="K3203" s="199"/>
      <c r="L3203" s="199"/>
      <c r="M3203" s="199"/>
    </row>
    <row r="3204" spans="5:13" x14ac:dyDescent="0.25">
      <c r="E3204" s="199"/>
      <c r="F3204" s="199"/>
      <c r="G3204" s="199"/>
      <c r="H3204" s="199"/>
      <c r="I3204" s="199"/>
      <c r="J3204" s="199"/>
      <c r="K3204" s="199"/>
      <c r="L3204" s="199"/>
      <c r="M3204" s="199"/>
    </row>
    <row r="3205" spans="5:13" ht="91.5" customHeight="1" x14ac:dyDescent="0.25">
      <c r="E3205" s="199"/>
      <c r="F3205" s="199"/>
      <c r="G3205" s="199"/>
      <c r="H3205" s="197" t="s">
        <v>2460</v>
      </c>
      <c r="I3205" s="199"/>
      <c r="J3205" s="199"/>
      <c r="K3205" s="199"/>
      <c r="L3205" s="199"/>
      <c r="M3205" s="199"/>
    </row>
    <row r="3206" spans="5:13" ht="30" customHeight="1" x14ac:dyDescent="0.25">
      <c r="E3206" s="199"/>
      <c r="F3206" s="199">
        <v>1</v>
      </c>
      <c r="G3206" s="199" t="s">
        <v>1196</v>
      </c>
      <c r="H3206" s="199" t="s">
        <v>2246</v>
      </c>
      <c r="I3206" s="269">
        <v>800</v>
      </c>
      <c r="J3206" s="199" t="s">
        <v>1196</v>
      </c>
      <c r="K3206" s="199">
        <f>F3206*I3206</f>
        <v>800</v>
      </c>
      <c r="L3206" s="199"/>
      <c r="M3206" s="199"/>
    </row>
    <row r="3207" spans="5:13" ht="43.5" customHeight="1" x14ac:dyDescent="0.25">
      <c r="E3207" s="199"/>
      <c r="F3207" s="199">
        <v>1</v>
      </c>
      <c r="G3207" s="199" t="s">
        <v>1196</v>
      </c>
      <c r="H3207" s="198" t="s">
        <v>2232</v>
      </c>
      <c r="I3207" s="199">
        <f>I3192</f>
        <v>130</v>
      </c>
      <c r="J3207" s="199" t="s">
        <v>1196</v>
      </c>
      <c r="K3207" s="199">
        <f>F3207*I3207</f>
        <v>130</v>
      </c>
      <c r="L3207" s="199"/>
      <c r="M3207" s="199"/>
    </row>
    <row r="3208" spans="5:13" ht="41.25" customHeight="1" x14ac:dyDescent="0.25">
      <c r="E3208" s="199"/>
      <c r="F3208" s="199"/>
      <c r="G3208" s="199"/>
      <c r="H3208" s="198" t="s">
        <v>2233</v>
      </c>
      <c r="I3208" s="199"/>
      <c r="J3208" s="199"/>
      <c r="K3208" s="199">
        <v>8.33</v>
      </c>
      <c r="L3208" s="199"/>
      <c r="M3208" s="199"/>
    </row>
    <row r="3209" spans="5:13" ht="30" customHeight="1" x14ac:dyDescent="0.25">
      <c r="E3209" s="199"/>
      <c r="F3209" s="199"/>
      <c r="G3209" s="199"/>
      <c r="H3209" s="199" t="s">
        <v>805</v>
      </c>
      <c r="I3209" s="199"/>
      <c r="J3209" s="199"/>
      <c r="K3209" s="199" t="e">
        <f>K3201</f>
        <v>#REF!</v>
      </c>
      <c r="L3209" s="199"/>
      <c r="M3209" s="199"/>
    </row>
    <row r="3210" spans="5:13" ht="30" customHeight="1" x14ac:dyDescent="0.25">
      <c r="E3210" s="199"/>
      <c r="F3210" s="199"/>
      <c r="G3210" s="199"/>
      <c r="H3210" s="206" t="s">
        <v>929</v>
      </c>
      <c r="I3210" s="199"/>
      <c r="J3210" s="199"/>
      <c r="K3210" s="207" t="e">
        <f>SUM(K3206:K3209)</f>
        <v>#REF!</v>
      </c>
      <c r="L3210" s="199" t="e">
        <f>1287-K3210</f>
        <v>#REF!</v>
      </c>
      <c r="M3210" s="199"/>
    </row>
    <row r="3211" spans="5:13" x14ac:dyDescent="0.25">
      <c r="E3211" s="199"/>
      <c r="F3211" s="199"/>
      <c r="G3211" s="199"/>
      <c r="H3211" s="199"/>
      <c r="I3211" s="199"/>
      <c r="J3211" s="199"/>
      <c r="K3211" s="199"/>
      <c r="L3211" s="199"/>
      <c r="M3211" s="199"/>
    </row>
    <row r="3212" spans="5:13" ht="30" customHeight="1" x14ac:dyDescent="0.25">
      <c r="E3212" s="199"/>
      <c r="F3212" s="199"/>
      <c r="G3212" s="199"/>
      <c r="H3212" s="207" t="s">
        <v>2247</v>
      </c>
      <c r="I3212" s="199"/>
      <c r="J3212" s="199"/>
      <c r="K3212" s="199"/>
      <c r="L3212" s="199"/>
      <c r="M3212" s="199"/>
    </row>
    <row r="3213" spans="5:13" x14ac:dyDescent="0.25">
      <c r="E3213" s="199"/>
      <c r="F3213" s="199"/>
      <c r="G3213" s="199"/>
      <c r="H3213" s="199"/>
      <c r="I3213" s="199"/>
      <c r="J3213" s="199"/>
      <c r="K3213" s="199"/>
      <c r="L3213" s="199"/>
      <c r="M3213" s="199"/>
    </row>
    <row r="3214" spans="5:13" ht="74.25" customHeight="1" x14ac:dyDescent="0.25">
      <c r="E3214" s="199"/>
      <c r="F3214" s="199"/>
      <c r="G3214" s="199"/>
      <c r="H3214" s="197" t="s">
        <v>2743</v>
      </c>
      <c r="I3214" s="199"/>
      <c r="J3214" s="199"/>
      <c r="K3214" s="199"/>
      <c r="L3214" s="199"/>
      <c r="M3214" s="199"/>
    </row>
    <row r="3215" spans="5:13" ht="95.25" customHeight="1" x14ac:dyDescent="0.25">
      <c r="E3215" s="199"/>
      <c r="F3215" s="199"/>
      <c r="G3215" s="199"/>
      <c r="H3215" s="198" t="s">
        <v>2974</v>
      </c>
      <c r="I3215" s="199"/>
      <c r="J3215" s="199"/>
      <c r="K3215" s="199"/>
      <c r="L3215" s="199"/>
      <c r="M3215" s="199"/>
    </row>
    <row r="3216" spans="5:13" x14ac:dyDescent="0.25">
      <c r="E3216" s="199"/>
      <c r="F3216" s="199"/>
      <c r="G3216" s="199"/>
      <c r="H3216" s="199"/>
      <c r="I3216" s="199"/>
      <c r="J3216" s="199"/>
      <c r="K3216" s="199"/>
      <c r="L3216" s="199"/>
      <c r="M3216" s="199"/>
    </row>
    <row r="3217" spans="5:14" ht="45" customHeight="1" x14ac:dyDescent="0.25">
      <c r="E3217" s="199"/>
      <c r="F3217" s="199">
        <v>1</v>
      </c>
      <c r="G3217" s="199" t="s">
        <v>1196</v>
      </c>
      <c r="H3217" s="198" t="s">
        <v>3279</v>
      </c>
      <c r="I3217" s="200">
        <v>2690</v>
      </c>
      <c r="J3217" s="199" t="s">
        <v>1196</v>
      </c>
      <c r="K3217" s="199">
        <f>F3217*I3217</f>
        <v>2690</v>
      </c>
      <c r="L3217" s="199"/>
      <c r="M3217" s="199"/>
    </row>
    <row r="3218" spans="5:14" ht="30" customHeight="1" x14ac:dyDescent="0.25">
      <c r="E3218" s="199"/>
      <c r="F3218" s="199">
        <v>1</v>
      </c>
      <c r="G3218" s="199" t="s">
        <v>1196</v>
      </c>
      <c r="H3218" s="199" t="s">
        <v>2975</v>
      </c>
      <c r="I3218" s="200">
        <f>K3222</f>
        <v>433.59</v>
      </c>
      <c r="J3218" s="199" t="s">
        <v>1196</v>
      </c>
      <c r="K3218" s="199">
        <f>F3218*I3218</f>
        <v>433.59</v>
      </c>
      <c r="L3218" s="199"/>
      <c r="M3218" s="199"/>
    </row>
    <row r="3219" spans="5:14" ht="44.25" customHeight="1" x14ac:dyDescent="0.25">
      <c r="E3219" s="199"/>
      <c r="F3219" s="199"/>
      <c r="G3219" s="199"/>
      <c r="H3219" s="198" t="s">
        <v>2976</v>
      </c>
      <c r="I3219" s="199"/>
      <c r="J3219" s="199"/>
      <c r="K3219" s="199">
        <v>25.74</v>
      </c>
      <c r="L3219" s="199"/>
      <c r="M3219" s="199"/>
    </row>
    <row r="3220" spans="5:14" ht="30" customHeight="1" x14ac:dyDescent="0.25">
      <c r="E3220" s="199"/>
      <c r="F3220" s="199"/>
      <c r="G3220" s="199"/>
      <c r="H3220" s="199" t="s">
        <v>805</v>
      </c>
      <c r="I3220" s="199"/>
      <c r="J3220" s="199"/>
      <c r="K3220" s="199" t="e">
        <f>K3201</f>
        <v>#REF!</v>
      </c>
      <c r="L3220" s="199"/>
      <c r="M3220" s="199"/>
    </row>
    <row r="3221" spans="5:14" ht="30" customHeight="1" x14ac:dyDescent="0.25">
      <c r="E3221" s="199"/>
      <c r="F3221" s="199"/>
      <c r="G3221" s="199"/>
      <c r="H3221" s="206" t="s">
        <v>929</v>
      </c>
      <c r="I3221" s="199"/>
      <c r="J3221" s="199"/>
      <c r="K3221" s="207" t="e">
        <f>SUM(K3217:K3220)</f>
        <v>#REF!</v>
      </c>
      <c r="L3221" s="199" t="e">
        <f>3462-K3221</f>
        <v>#REF!</v>
      </c>
      <c r="M3221" s="199"/>
    </row>
    <row r="3222" spans="5:14" ht="30" customHeight="1" x14ac:dyDescent="0.25">
      <c r="E3222" s="199"/>
      <c r="F3222" s="199"/>
      <c r="G3222" s="199"/>
      <c r="H3222" s="199" t="s">
        <v>3259</v>
      </c>
      <c r="I3222" s="200">
        <f>N3222</f>
        <v>107060</v>
      </c>
      <c r="J3222" s="216">
        <f>0.75*0.45*0.012</f>
        <v>4.0499999999999998E-3</v>
      </c>
      <c r="K3222" s="199">
        <f>J3222*I3222</f>
        <v>433.59</v>
      </c>
      <c r="L3222" s="199"/>
      <c r="M3222" s="199">
        <f>6180+82300</f>
        <v>88480</v>
      </c>
      <c r="N3222" s="66">
        <f>7460+99600</f>
        <v>107060</v>
      </c>
    </row>
    <row r="3223" spans="5:14" ht="30" customHeight="1" x14ac:dyDescent="0.25">
      <c r="E3223" s="199"/>
      <c r="F3223" s="199"/>
      <c r="G3223" s="199"/>
      <c r="H3223" s="207" t="s">
        <v>2977</v>
      </c>
      <c r="I3223" s="199"/>
      <c r="J3223" s="199"/>
      <c r="K3223" s="199"/>
      <c r="L3223" s="199"/>
      <c r="M3223" s="199"/>
    </row>
    <row r="3224" spans="5:14" x14ac:dyDescent="0.25">
      <c r="E3224" s="199"/>
      <c r="F3224" s="199"/>
      <c r="G3224" s="199"/>
      <c r="H3224" s="199"/>
      <c r="I3224" s="199"/>
      <c r="J3224" s="199"/>
      <c r="K3224" s="199"/>
      <c r="L3224" s="199"/>
      <c r="M3224" s="199"/>
    </row>
    <row r="3225" spans="5:14" ht="92.25" customHeight="1" x14ac:dyDescent="0.25">
      <c r="E3225" s="199"/>
      <c r="F3225" s="199"/>
      <c r="G3225" s="199"/>
      <c r="H3225" s="197" t="s">
        <v>2218</v>
      </c>
      <c r="I3225" s="199"/>
      <c r="J3225" s="199"/>
      <c r="K3225" s="199"/>
      <c r="L3225" s="199"/>
      <c r="M3225" s="199"/>
    </row>
    <row r="3226" spans="5:14" x14ac:dyDescent="0.25">
      <c r="E3226" s="199"/>
      <c r="F3226" s="199"/>
      <c r="G3226" s="199"/>
      <c r="H3226" s="199"/>
      <c r="I3226" s="199"/>
      <c r="J3226" s="199"/>
      <c r="K3226" s="199"/>
      <c r="L3226" s="199"/>
      <c r="M3226" s="199"/>
    </row>
    <row r="3227" spans="5:14" ht="30" customHeight="1" x14ac:dyDescent="0.25">
      <c r="E3227" s="199"/>
      <c r="F3227" s="199"/>
      <c r="G3227" s="199"/>
      <c r="H3227" s="199" t="s">
        <v>2219</v>
      </c>
      <c r="I3227" s="199"/>
      <c r="J3227" s="199"/>
      <c r="K3227" s="199"/>
      <c r="L3227" s="199"/>
      <c r="M3227" s="199"/>
    </row>
    <row r="3228" spans="5:14" x14ac:dyDescent="0.25">
      <c r="E3228" s="199"/>
      <c r="F3228" s="199"/>
      <c r="G3228" s="199"/>
      <c r="H3228" s="199"/>
      <c r="I3228" s="199"/>
      <c r="J3228" s="199"/>
      <c r="K3228" s="199"/>
      <c r="L3228" s="199"/>
      <c r="M3228" s="199"/>
    </row>
    <row r="3229" spans="5:14" ht="30" customHeight="1" x14ac:dyDescent="0.25">
      <c r="E3229" s="199"/>
      <c r="F3229" s="199"/>
      <c r="G3229" s="199"/>
      <c r="H3229" s="199" t="s">
        <v>2580</v>
      </c>
      <c r="I3229" s="199"/>
      <c r="J3229" s="199"/>
      <c r="K3229" s="199" t="e">
        <f>K3221</f>
        <v>#REF!</v>
      </c>
      <c r="L3229" s="199"/>
      <c r="M3229" s="199"/>
    </row>
    <row r="3230" spans="5:14" ht="30" customHeight="1" x14ac:dyDescent="0.25">
      <c r="E3230" s="199"/>
      <c r="F3230" s="199">
        <v>1</v>
      </c>
      <c r="G3230" s="199" t="s">
        <v>1196</v>
      </c>
      <c r="H3230" s="199" t="s">
        <v>3003</v>
      </c>
      <c r="I3230" s="200">
        <v>3590</v>
      </c>
      <c r="J3230" s="199" t="s">
        <v>1196</v>
      </c>
      <c r="K3230" s="199">
        <f>F3230*I3230</f>
        <v>3590</v>
      </c>
      <c r="L3230" s="199"/>
      <c r="M3230" s="199"/>
    </row>
    <row r="3231" spans="5:14" ht="30" customHeight="1" x14ac:dyDescent="0.25">
      <c r="E3231" s="199"/>
      <c r="F3231" s="199">
        <v>1</v>
      </c>
      <c r="G3231" s="199" t="s">
        <v>1196</v>
      </c>
      <c r="H3231" s="199" t="s">
        <v>3008</v>
      </c>
      <c r="I3231" s="230">
        <f>I3217</f>
        <v>2690</v>
      </c>
      <c r="J3231" s="199" t="s">
        <v>1196</v>
      </c>
      <c r="K3231" s="199">
        <f>F3231*I3231</f>
        <v>2690</v>
      </c>
      <c r="L3231" s="199"/>
      <c r="M3231" s="199"/>
    </row>
    <row r="3232" spans="5:14" ht="30" customHeight="1" x14ac:dyDescent="0.25">
      <c r="E3232" s="199"/>
      <c r="F3232" s="199"/>
      <c r="G3232" s="199"/>
      <c r="H3232" s="199" t="s">
        <v>1930</v>
      </c>
      <c r="I3232" s="199"/>
      <c r="J3232" s="199"/>
      <c r="K3232" s="199"/>
      <c r="L3232" s="199"/>
      <c r="M3232" s="199"/>
    </row>
    <row r="3233" spans="5:13" ht="30" customHeight="1" x14ac:dyDescent="0.25">
      <c r="E3233" s="199"/>
      <c r="F3233" s="199"/>
      <c r="G3233" s="199"/>
      <c r="H3233" s="206" t="s">
        <v>929</v>
      </c>
      <c r="I3233" s="199"/>
      <c r="J3233" s="199"/>
      <c r="K3233" s="207" t="e">
        <f>K3229+K3230-K3231+K3232</f>
        <v>#REF!</v>
      </c>
      <c r="L3233" s="199"/>
      <c r="M3233" s="199"/>
    </row>
    <row r="3234" spans="5:13" ht="39.75" customHeight="1" x14ac:dyDescent="0.25">
      <c r="E3234" s="199"/>
      <c r="F3234" s="199"/>
      <c r="G3234" s="199"/>
      <c r="H3234" s="199"/>
      <c r="I3234" s="199"/>
      <c r="J3234" s="199"/>
      <c r="K3234" s="199"/>
      <c r="L3234" s="199"/>
      <c r="M3234" s="199"/>
    </row>
    <row r="3235" spans="5:13" ht="24.95" customHeight="1" x14ac:dyDescent="0.25">
      <c r="E3235" s="199"/>
      <c r="F3235" s="199"/>
      <c r="G3235" s="199"/>
      <c r="H3235" s="207" t="s">
        <v>2235</v>
      </c>
      <c r="I3235" s="199"/>
      <c r="J3235" s="199"/>
      <c r="K3235" s="199"/>
      <c r="L3235" s="199"/>
      <c r="M3235" s="199"/>
    </row>
    <row r="3236" spans="5:13" x14ac:dyDescent="0.25">
      <c r="E3236" s="199"/>
      <c r="F3236" s="199"/>
      <c r="G3236" s="199"/>
      <c r="H3236" s="199"/>
      <c r="I3236" s="199"/>
      <c r="J3236" s="199"/>
      <c r="K3236" s="199"/>
      <c r="L3236" s="199"/>
      <c r="M3236" s="199"/>
    </row>
    <row r="3237" spans="5:13" ht="39" customHeight="1" x14ac:dyDescent="0.25">
      <c r="E3237" s="199"/>
      <c r="F3237" s="199"/>
      <c r="G3237" s="199"/>
      <c r="H3237" s="197" t="s">
        <v>2921</v>
      </c>
      <c r="I3237" s="199"/>
      <c r="J3237" s="199"/>
      <c r="K3237" s="199"/>
      <c r="L3237" s="199"/>
      <c r="M3237" s="199"/>
    </row>
    <row r="3238" spans="5:13" x14ac:dyDescent="0.25">
      <c r="E3238" s="199"/>
      <c r="F3238" s="199"/>
      <c r="G3238" s="199"/>
      <c r="H3238" s="199"/>
      <c r="I3238" s="199"/>
      <c r="J3238" s="199"/>
      <c r="K3238" s="199"/>
      <c r="L3238" s="199"/>
      <c r="M3238" s="199"/>
    </row>
    <row r="3239" spans="5:13" ht="95.25" customHeight="1" x14ac:dyDescent="0.25">
      <c r="E3239" s="199"/>
      <c r="F3239" s="199"/>
      <c r="G3239" s="199"/>
      <c r="H3239" s="198" t="s">
        <v>1981</v>
      </c>
      <c r="I3239" s="199"/>
      <c r="J3239" s="199"/>
      <c r="K3239" s="199"/>
      <c r="L3239" s="199"/>
      <c r="M3239" s="199"/>
    </row>
    <row r="3240" spans="5:13" ht="24.95" customHeight="1" x14ac:dyDescent="0.25">
      <c r="E3240" s="199"/>
      <c r="F3240" s="199">
        <v>2</v>
      </c>
      <c r="G3240" s="199" t="s">
        <v>1196</v>
      </c>
      <c r="H3240" s="199" t="s">
        <v>1982</v>
      </c>
      <c r="I3240" s="200">
        <v>673</v>
      </c>
      <c r="J3240" s="199" t="s">
        <v>2500</v>
      </c>
      <c r="K3240" s="199">
        <f>F3240*(I3240/100)</f>
        <v>13.46</v>
      </c>
      <c r="L3240" s="199"/>
      <c r="M3240" s="199"/>
    </row>
    <row r="3241" spans="5:13" ht="24.95" customHeight="1" x14ac:dyDescent="0.25">
      <c r="E3241" s="199"/>
      <c r="F3241" s="199">
        <v>2</v>
      </c>
      <c r="G3241" s="199" t="s">
        <v>718</v>
      </c>
      <c r="H3241" s="199" t="s">
        <v>1983</v>
      </c>
      <c r="I3241" s="243">
        <v>914.1</v>
      </c>
      <c r="J3241" s="199" t="s">
        <v>1984</v>
      </c>
      <c r="K3241" s="199">
        <f>F3241*(I3241/100)</f>
        <v>18.28</v>
      </c>
      <c r="L3241" s="199"/>
      <c r="M3241" s="199"/>
    </row>
    <row r="3242" spans="5:13" ht="24.95" customHeight="1" x14ac:dyDescent="0.25">
      <c r="E3242" s="199"/>
      <c r="F3242" s="199"/>
      <c r="G3242" s="199"/>
      <c r="H3242" s="199" t="s">
        <v>1985</v>
      </c>
      <c r="I3242" s="199"/>
      <c r="J3242" s="199"/>
      <c r="K3242" s="199">
        <v>6.07</v>
      </c>
      <c r="L3242" s="199"/>
      <c r="M3242" s="199"/>
    </row>
    <row r="3243" spans="5:13" ht="24.95" customHeight="1" x14ac:dyDescent="0.25">
      <c r="E3243" s="199"/>
      <c r="F3243" s="199"/>
      <c r="G3243" s="199"/>
      <c r="H3243" s="199" t="s">
        <v>2936</v>
      </c>
      <c r="I3243" s="199"/>
      <c r="J3243" s="199"/>
      <c r="K3243" s="199" t="e">
        <f>K3251</f>
        <v>#REF!</v>
      </c>
      <c r="L3243" s="199"/>
      <c r="M3243" s="199"/>
    </row>
    <row r="3244" spans="5:13" ht="24.95" customHeight="1" x14ac:dyDescent="0.25">
      <c r="E3244" s="199"/>
      <c r="F3244" s="199"/>
      <c r="G3244" s="199"/>
      <c r="H3244" s="206" t="s">
        <v>929</v>
      </c>
      <c r="I3244" s="199"/>
      <c r="J3244" s="199"/>
      <c r="K3244" s="207" t="e">
        <f>SUM(K3240:K3243)</f>
        <v>#REF!</v>
      </c>
      <c r="L3244" s="199"/>
      <c r="M3244" s="199"/>
    </row>
    <row r="3245" spans="5:13" x14ac:dyDescent="0.25">
      <c r="E3245" s="199"/>
      <c r="F3245" s="199"/>
      <c r="G3245" s="199"/>
      <c r="H3245" s="199"/>
      <c r="I3245" s="199"/>
      <c r="J3245" s="199"/>
      <c r="K3245" s="199"/>
      <c r="L3245" s="199"/>
      <c r="M3245" s="199"/>
    </row>
    <row r="3246" spans="5:13" x14ac:dyDescent="0.25">
      <c r="E3246" s="199"/>
      <c r="F3246" s="199"/>
      <c r="H3246" s="205" t="s">
        <v>2937</v>
      </c>
      <c r="I3246" s="199"/>
      <c r="J3246" s="199"/>
      <c r="K3246" s="199"/>
      <c r="L3246" s="199"/>
      <c r="M3246" s="199"/>
    </row>
    <row r="3247" spans="5:13" x14ac:dyDescent="0.25">
      <c r="E3247" s="199"/>
      <c r="F3247" s="199">
        <v>1</v>
      </c>
      <c r="G3247" s="199" t="s">
        <v>1196</v>
      </c>
      <c r="H3247" s="199" t="s">
        <v>2400</v>
      </c>
      <c r="I3247" s="199" t="e">
        <f>I2867</f>
        <v>#REF!</v>
      </c>
      <c r="J3247" s="199" t="s">
        <v>1196</v>
      </c>
      <c r="K3247" s="199" t="e">
        <f>F3247*I3247</f>
        <v>#REF!</v>
      </c>
      <c r="L3247" s="199"/>
      <c r="M3247" s="199"/>
    </row>
    <row r="3248" spans="5:13" x14ac:dyDescent="0.25">
      <c r="E3248" s="199"/>
      <c r="F3248" s="199">
        <v>2</v>
      </c>
      <c r="G3248" s="199" t="s">
        <v>1196</v>
      </c>
      <c r="H3248" s="199" t="s">
        <v>2221</v>
      </c>
      <c r="I3248" s="199" t="e">
        <f>I2868</f>
        <v>#REF!</v>
      </c>
      <c r="J3248" s="199" t="s">
        <v>1196</v>
      </c>
      <c r="K3248" s="199" t="e">
        <f>F3248*I3248</f>
        <v>#REF!</v>
      </c>
      <c r="L3248" s="199"/>
      <c r="M3248" s="199"/>
    </row>
    <row r="3249" spans="5:13" x14ac:dyDescent="0.25">
      <c r="E3249" s="199"/>
      <c r="F3249" s="199">
        <v>3</v>
      </c>
      <c r="G3249" s="199" t="s">
        <v>1196</v>
      </c>
      <c r="H3249" s="199" t="s">
        <v>2685</v>
      </c>
      <c r="I3249" s="199" t="e">
        <f>I2869</f>
        <v>#REF!</v>
      </c>
      <c r="J3249" s="199" t="s">
        <v>1196</v>
      </c>
      <c r="K3249" s="199" t="e">
        <f>F3249*I3249</f>
        <v>#REF!</v>
      </c>
      <c r="L3249" s="199"/>
      <c r="M3249" s="199"/>
    </row>
    <row r="3250" spans="5:13" x14ac:dyDescent="0.25">
      <c r="E3250" s="199"/>
      <c r="F3250" s="199"/>
      <c r="G3250" s="199"/>
      <c r="H3250" s="204" t="s">
        <v>2938</v>
      </c>
      <c r="I3250" s="199"/>
      <c r="J3250" s="199"/>
      <c r="K3250" s="205" t="e">
        <f>SUM(K3247:K3249)</f>
        <v>#REF!</v>
      </c>
      <c r="L3250" s="199"/>
      <c r="M3250" s="199"/>
    </row>
    <row r="3251" spans="5:13" x14ac:dyDescent="0.25">
      <c r="E3251" s="199"/>
      <c r="F3251" s="199"/>
      <c r="G3251" s="199"/>
      <c r="H3251" s="206" t="s">
        <v>2415</v>
      </c>
      <c r="I3251" s="199"/>
      <c r="J3251" s="199"/>
      <c r="K3251" s="207" t="e">
        <f>K3250/16</f>
        <v>#REF!</v>
      </c>
      <c r="L3251" s="199"/>
      <c r="M3251" s="199"/>
    </row>
    <row r="3252" spans="5:13" x14ac:dyDescent="0.25">
      <c r="E3252" s="199"/>
      <c r="F3252" s="199"/>
      <c r="G3252" s="199"/>
      <c r="H3252" s="199"/>
      <c r="I3252" s="199"/>
      <c r="J3252" s="199"/>
      <c r="K3252" s="199"/>
      <c r="L3252" s="199"/>
      <c r="M3252" s="199"/>
    </row>
    <row r="3253" spans="5:13" x14ac:dyDescent="0.25">
      <c r="E3253" s="199"/>
      <c r="F3253" s="199"/>
      <c r="G3253" s="199"/>
      <c r="H3253" s="207" t="s">
        <v>2939</v>
      </c>
      <c r="I3253" s="199"/>
      <c r="J3253" s="199"/>
      <c r="K3253" s="199"/>
      <c r="L3253" s="199"/>
      <c r="M3253" s="199"/>
    </row>
    <row r="3254" spans="5:13" ht="36" customHeight="1" x14ac:dyDescent="0.25">
      <c r="E3254" s="199"/>
      <c r="F3254" s="199"/>
      <c r="G3254" s="199"/>
      <c r="H3254" s="197" t="s">
        <v>2940</v>
      </c>
      <c r="I3254" s="199"/>
      <c r="J3254" s="199"/>
      <c r="K3254" s="199"/>
      <c r="L3254" s="199"/>
      <c r="M3254" s="199"/>
    </row>
    <row r="3255" spans="5:13" x14ac:dyDescent="0.25">
      <c r="E3255" s="199"/>
      <c r="F3255" s="199"/>
      <c r="G3255" s="199"/>
      <c r="H3255" s="199"/>
      <c r="I3255" s="199"/>
      <c r="J3255" s="199"/>
      <c r="K3255" s="199"/>
      <c r="L3255" s="199"/>
      <c r="M3255" s="199"/>
    </row>
    <row r="3256" spans="5:13" ht="112.5" customHeight="1" x14ac:dyDescent="0.25">
      <c r="E3256" s="199"/>
      <c r="F3256" s="199"/>
      <c r="G3256" s="199"/>
      <c r="H3256" s="198" t="s">
        <v>2373</v>
      </c>
      <c r="I3256" s="199"/>
      <c r="J3256" s="199"/>
      <c r="K3256" s="199"/>
      <c r="L3256" s="199"/>
      <c r="M3256" s="199"/>
    </row>
    <row r="3257" spans="5:13" x14ac:dyDescent="0.25">
      <c r="E3257" s="199"/>
      <c r="F3257" s="199">
        <v>1.5</v>
      </c>
      <c r="G3257" s="199" t="s">
        <v>718</v>
      </c>
      <c r="H3257" s="199" t="s">
        <v>3280</v>
      </c>
      <c r="I3257" s="200">
        <v>34.700000000000003</v>
      </c>
      <c r="J3257" s="199" t="s">
        <v>718</v>
      </c>
      <c r="K3257" s="199">
        <f>F3257*I3257</f>
        <v>52.05</v>
      </c>
      <c r="L3257" s="199"/>
      <c r="M3257" s="199"/>
    </row>
    <row r="3258" spans="5:13" x14ac:dyDescent="0.25">
      <c r="E3258" s="199"/>
      <c r="F3258" s="199">
        <v>2</v>
      </c>
      <c r="G3258" s="199" t="s">
        <v>1196</v>
      </c>
      <c r="H3258" s="199" t="s">
        <v>2374</v>
      </c>
      <c r="I3258" s="199">
        <f>I3240</f>
        <v>673</v>
      </c>
      <c r="J3258" s="199" t="s">
        <v>2500</v>
      </c>
      <c r="K3258" s="199">
        <f>F3258*(I3258/100)</f>
        <v>13.46</v>
      </c>
      <c r="L3258" s="199"/>
      <c r="M3258" s="199"/>
    </row>
    <row r="3259" spans="5:13" x14ac:dyDescent="0.25">
      <c r="E3259" s="199"/>
      <c r="F3259" s="199">
        <v>2</v>
      </c>
      <c r="G3259" s="199" t="s">
        <v>718</v>
      </c>
      <c r="H3259" s="199" t="s">
        <v>1983</v>
      </c>
      <c r="I3259" s="199">
        <f>I3241</f>
        <v>914.1</v>
      </c>
      <c r="J3259" s="199" t="s">
        <v>718</v>
      </c>
      <c r="K3259" s="199">
        <f>F3259*(I3259/100)</f>
        <v>18.28</v>
      </c>
      <c r="L3259" s="199"/>
      <c r="M3259" s="199"/>
    </row>
    <row r="3260" spans="5:13" ht="31.5" customHeight="1" x14ac:dyDescent="0.25">
      <c r="E3260" s="199"/>
      <c r="F3260" s="199"/>
      <c r="G3260" s="199"/>
      <c r="H3260" s="198" t="s">
        <v>2375</v>
      </c>
      <c r="I3260" s="199"/>
      <c r="J3260" s="199"/>
      <c r="K3260" s="199">
        <v>5.51</v>
      </c>
      <c r="L3260" s="199"/>
      <c r="M3260" s="199"/>
    </row>
    <row r="3261" spans="5:13" x14ac:dyDescent="0.25">
      <c r="E3261" s="199"/>
      <c r="F3261" s="199"/>
      <c r="G3261" s="199"/>
      <c r="H3261" s="199" t="s">
        <v>805</v>
      </c>
      <c r="I3261" s="199"/>
      <c r="J3261" s="199"/>
      <c r="K3261" s="199" t="e">
        <f>K3269</f>
        <v>#REF!</v>
      </c>
      <c r="L3261" s="199"/>
      <c r="M3261" s="199"/>
    </row>
    <row r="3262" spans="5:13" ht="24.95" customHeight="1" x14ac:dyDescent="0.25">
      <c r="E3262" s="199"/>
      <c r="F3262" s="199"/>
      <c r="G3262" s="199"/>
      <c r="H3262" s="206" t="s">
        <v>929</v>
      </c>
      <c r="I3262" s="199"/>
      <c r="J3262" s="199"/>
      <c r="K3262" s="207" t="e">
        <f>SUM(K3257:K3261)</f>
        <v>#REF!</v>
      </c>
      <c r="L3262" s="199"/>
      <c r="M3262" s="199"/>
    </row>
    <row r="3263" spans="5:13" x14ac:dyDescent="0.25">
      <c r="E3263" s="199"/>
      <c r="F3263" s="199"/>
      <c r="G3263" s="199"/>
      <c r="H3263" s="199"/>
      <c r="I3263" s="199"/>
      <c r="J3263" s="199"/>
      <c r="K3263" s="199"/>
      <c r="L3263" s="199"/>
      <c r="M3263" s="199"/>
    </row>
    <row r="3264" spans="5:13" x14ac:dyDescent="0.25">
      <c r="E3264" s="199"/>
      <c r="F3264" s="199"/>
      <c r="G3264" s="199"/>
      <c r="H3264" s="207" t="s">
        <v>123</v>
      </c>
      <c r="I3264" s="199"/>
      <c r="J3264" s="199"/>
      <c r="K3264" s="199"/>
      <c r="L3264" s="199"/>
      <c r="M3264" s="199"/>
    </row>
    <row r="3265" spans="5:13" x14ac:dyDescent="0.25">
      <c r="E3265" s="199"/>
      <c r="F3265" s="199">
        <v>1</v>
      </c>
      <c r="G3265" s="199" t="s">
        <v>1196</v>
      </c>
      <c r="H3265" s="199" t="s">
        <v>2400</v>
      </c>
      <c r="I3265" s="199" t="e">
        <f>I3247</f>
        <v>#REF!</v>
      </c>
      <c r="J3265" s="199" t="s">
        <v>1196</v>
      </c>
      <c r="K3265" s="199" t="e">
        <f>F3265*I3265</f>
        <v>#REF!</v>
      </c>
      <c r="L3265" s="199"/>
      <c r="M3265" s="199"/>
    </row>
    <row r="3266" spans="5:13" x14ac:dyDescent="0.25">
      <c r="E3266" s="199"/>
      <c r="F3266" s="199">
        <v>2</v>
      </c>
      <c r="G3266" s="199" t="s">
        <v>1196</v>
      </c>
      <c r="H3266" s="199" t="s">
        <v>2221</v>
      </c>
      <c r="I3266" s="199" t="e">
        <f>I3248</f>
        <v>#REF!</v>
      </c>
      <c r="J3266" s="199" t="s">
        <v>1196</v>
      </c>
      <c r="K3266" s="199" t="e">
        <f>F3266*I3266</f>
        <v>#REF!</v>
      </c>
      <c r="L3266" s="199"/>
      <c r="M3266" s="199"/>
    </row>
    <row r="3267" spans="5:13" x14ac:dyDescent="0.25">
      <c r="E3267" s="199"/>
      <c r="F3267" s="199">
        <v>3</v>
      </c>
      <c r="G3267" s="199" t="s">
        <v>1196</v>
      </c>
      <c r="H3267" s="199" t="s">
        <v>2685</v>
      </c>
      <c r="I3267" s="199" t="e">
        <f>I3249</f>
        <v>#REF!</v>
      </c>
      <c r="J3267" s="199" t="s">
        <v>1196</v>
      </c>
      <c r="K3267" s="199" t="e">
        <f>F3267*I3267</f>
        <v>#REF!</v>
      </c>
      <c r="L3267" s="199"/>
      <c r="M3267" s="199"/>
    </row>
    <row r="3268" spans="5:13" x14ac:dyDescent="0.25">
      <c r="E3268" s="199"/>
      <c r="F3268" s="199"/>
      <c r="G3268" s="199"/>
      <c r="H3268" s="204" t="s">
        <v>2376</v>
      </c>
      <c r="I3268" s="199"/>
      <c r="J3268" s="199"/>
      <c r="K3268" s="205" t="e">
        <f>SUM(K3265:K3267)</f>
        <v>#REF!</v>
      </c>
      <c r="L3268" s="199"/>
      <c r="M3268" s="199"/>
    </row>
    <row r="3269" spans="5:13" x14ac:dyDescent="0.25">
      <c r="E3269" s="199"/>
      <c r="F3269" s="199"/>
      <c r="G3269" s="199"/>
      <c r="H3269" s="206" t="s">
        <v>2415</v>
      </c>
      <c r="I3269" s="199"/>
      <c r="J3269" s="199"/>
      <c r="K3269" s="207" t="e">
        <f>K3268/10</f>
        <v>#REF!</v>
      </c>
      <c r="L3269" s="199"/>
      <c r="M3269" s="199"/>
    </row>
    <row r="3270" spans="5:13" x14ac:dyDescent="0.25">
      <c r="E3270" s="199"/>
      <c r="F3270" s="199"/>
      <c r="G3270" s="199"/>
      <c r="H3270" s="199"/>
      <c r="I3270" s="199"/>
      <c r="J3270" s="199"/>
      <c r="K3270" s="199"/>
      <c r="L3270" s="199"/>
      <c r="M3270" s="199"/>
    </row>
    <row r="3271" spans="5:13" x14ac:dyDescent="0.25">
      <c r="E3271" s="199"/>
      <c r="F3271" s="199"/>
      <c r="G3271" s="199"/>
      <c r="H3271" s="207" t="s">
        <v>2977</v>
      </c>
      <c r="I3271" s="199"/>
      <c r="J3271" s="199"/>
      <c r="K3271" s="199"/>
      <c r="L3271" s="199"/>
      <c r="M3271" s="199"/>
    </row>
    <row r="3272" spans="5:13" ht="83.25" customHeight="1" x14ac:dyDescent="0.25">
      <c r="E3272" s="199"/>
      <c r="F3272" s="199"/>
      <c r="G3272" s="199"/>
      <c r="H3272" s="198" t="s">
        <v>2723</v>
      </c>
      <c r="I3272" s="199"/>
      <c r="J3272" s="199"/>
      <c r="K3272" s="199"/>
      <c r="L3272" s="199"/>
      <c r="M3272" s="199"/>
    </row>
    <row r="3273" spans="5:13" x14ac:dyDescent="0.25">
      <c r="E3273" s="199"/>
      <c r="F3273" s="199"/>
      <c r="G3273" s="199"/>
      <c r="H3273" s="199"/>
      <c r="I3273" s="199"/>
      <c r="J3273" s="199"/>
      <c r="K3273" s="199"/>
      <c r="L3273" s="199"/>
      <c r="M3273" s="199"/>
    </row>
    <row r="3274" spans="5:13" ht="22.5" customHeight="1" x14ac:dyDescent="0.25">
      <c r="E3274" s="199"/>
      <c r="F3274" s="199">
        <v>1</v>
      </c>
      <c r="G3274" s="199" t="s">
        <v>718</v>
      </c>
      <c r="H3274" s="199" t="s">
        <v>1983</v>
      </c>
      <c r="I3274" s="199">
        <f>I3259</f>
        <v>914.1</v>
      </c>
      <c r="J3274" s="199" t="s">
        <v>2724</v>
      </c>
      <c r="K3274" s="199">
        <f>F3274*(I3274/100)</f>
        <v>9.14</v>
      </c>
      <c r="L3274" s="199"/>
      <c r="M3274" s="199"/>
    </row>
    <row r="3275" spans="5:13" ht="24.95" customHeight="1" x14ac:dyDescent="0.25">
      <c r="E3275" s="199"/>
      <c r="F3275" s="199"/>
      <c r="G3275" s="199"/>
      <c r="H3275" s="199" t="s">
        <v>123</v>
      </c>
      <c r="I3275" s="199"/>
      <c r="J3275" s="199"/>
      <c r="K3275" s="199" t="e">
        <f>K3282</f>
        <v>#REF!</v>
      </c>
      <c r="L3275" s="199"/>
      <c r="M3275" s="199"/>
    </row>
    <row r="3276" spans="5:13" ht="24.95" customHeight="1" x14ac:dyDescent="0.25">
      <c r="E3276" s="199"/>
      <c r="F3276" s="199"/>
      <c r="G3276" s="199"/>
      <c r="H3276" s="199" t="s">
        <v>1986</v>
      </c>
      <c r="J3276" s="199"/>
      <c r="K3276" s="199">
        <v>3.86</v>
      </c>
      <c r="L3276" s="199"/>
      <c r="M3276" s="199"/>
    </row>
    <row r="3277" spans="5:13" ht="24.95" customHeight="1" x14ac:dyDescent="0.25">
      <c r="E3277" s="199"/>
      <c r="F3277" s="199"/>
      <c r="G3277" s="199"/>
      <c r="H3277" s="205" t="s">
        <v>2725</v>
      </c>
      <c r="I3277" s="207" t="s">
        <v>929</v>
      </c>
      <c r="J3277" s="199"/>
      <c r="K3277" s="207" t="e">
        <f>SUM(K3274:K3276)</f>
        <v>#REF!</v>
      </c>
      <c r="L3277" s="199" t="e">
        <f>304-K3277</f>
        <v>#REF!</v>
      </c>
      <c r="M3277" s="199"/>
    </row>
    <row r="3278" spans="5:13" ht="21" customHeight="1" x14ac:dyDescent="0.25">
      <c r="E3278" s="199"/>
      <c r="F3278" s="199">
        <v>1</v>
      </c>
      <c r="G3278" s="199" t="s">
        <v>1196</v>
      </c>
      <c r="H3278" s="199" t="s">
        <v>2400</v>
      </c>
      <c r="I3278" s="199" t="e">
        <f>I3265</f>
        <v>#REF!</v>
      </c>
      <c r="J3278" s="199" t="s">
        <v>1196</v>
      </c>
      <c r="K3278" s="199" t="e">
        <f>F3278*I3278</f>
        <v>#REF!</v>
      </c>
      <c r="L3278" s="199"/>
      <c r="M3278" s="199"/>
    </row>
    <row r="3279" spans="5:13" ht="21" customHeight="1" x14ac:dyDescent="0.25">
      <c r="E3279" s="199"/>
      <c r="F3279" s="199">
        <v>1</v>
      </c>
      <c r="G3279" s="199" t="s">
        <v>1196</v>
      </c>
      <c r="H3279" s="199" t="s">
        <v>2221</v>
      </c>
      <c r="I3279" s="199" t="e">
        <f>I3266</f>
        <v>#REF!</v>
      </c>
      <c r="J3279" s="199" t="s">
        <v>1196</v>
      </c>
      <c r="K3279" s="199" t="e">
        <f>F3279*I3279</f>
        <v>#REF!</v>
      </c>
      <c r="L3279" s="199"/>
      <c r="M3279" s="199"/>
    </row>
    <row r="3280" spans="5:13" ht="21" customHeight="1" x14ac:dyDescent="0.25">
      <c r="E3280" s="199"/>
      <c r="F3280" s="199">
        <v>2</v>
      </c>
      <c r="G3280" s="199" t="s">
        <v>1196</v>
      </c>
      <c r="H3280" s="199" t="s">
        <v>2685</v>
      </c>
      <c r="I3280" s="199" t="e">
        <f>I3267</f>
        <v>#REF!</v>
      </c>
      <c r="J3280" s="199" t="s">
        <v>1196</v>
      </c>
      <c r="K3280" s="199" t="e">
        <f>F3280*I3280</f>
        <v>#REF!</v>
      </c>
      <c r="L3280" s="199"/>
      <c r="M3280" s="199"/>
    </row>
    <row r="3281" spans="5:13" ht="24.95" customHeight="1" x14ac:dyDescent="0.25">
      <c r="E3281" s="199"/>
      <c r="F3281" s="199"/>
      <c r="G3281" s="199"/>
      <c r="H3281" s="204" t="s">
        <v>2726</v>
      </c>
      <c r="I3281" s="199"/>
      <c r="J3281" s="199"/>
      <c r="K3281" s="205" t="e">
        <f>SUM(K3278:K3280)</f>
        <v>#REF!</v>
      </c>
      <c r="L3281" s="199"/>
      <c r="M3281" s="199"/>
    </row>
    <row r="3282" spans="5:13" ht="19.5" customHeight="1" x14ac:dyDescent="0.25">
      <c r="E3282" s="199"/>
      <c r="F3282" s="199"/>
      <c r="G3282" s="199"/>
      <c r="H3282" s="206" t="s">
        <v>929</v>
      </c>
      <c r="I3282" s="199"/>
      <c r="J3282" s="199"/>
      <c r="K3282" s="207" t="e">
        <f>K3281/5</f>
        <v>#REF!</v>
      </c>
      <c r="L3282" s="199"/>
      <c r="M3282" s="199"/>
    </row>
    <row r="3283" spans="5:13" ht="24.95" customHeight="1" x14ac:dyDescent="0.25">
      <c r="E3283" s="199"/>
      <c r="F3283" s="199"/>
      <c r="G3283" s="199"/>
      <c r="H3283" s="217" t="s">
        <v>2727</v>
      </c>
      <c r="I3283" s="199"/>
      <c r="J3283" s="199"/>
      <c r="K3283" s="199"/>
      <c r="L3283" s="199"/>
      <c r="M3283" s="199"/>
    </row>
    <row r="3284" spans="5:13" x14ac:dyDescent="0.25">
      <c r="E3284" s="199"/>
      <c r="F3284" s="199"/>
      <c r="G3284" s="199"/>
      <c r="H3284" s="207" t="s">
        <v>2728</v>
      </c>
      <c r="I3284" s="199"/>
      <c r="J3284" s="199"/>
      <c r="K3284" s="199"/>
      <c r="L3284" s="199"/>
      <c r="M3284" s="199"/>
    </row>
    <row r="3285" spans="5:13" x14ac:dyDescent="0.25">
      <c r="E3285" s="199"/>
      <c r="F3285" s="199"/>
      <c r="G3285" s="199"/>
      <c r="H3285" s="207" t="s">
        <v>2729</v>
      </c>
      <c r="I3285" s="199"/>
      <c r="J3285" s="199"/>
      <c r="K3285" s="199"/>
      <c r="L3285" s="199"/>
      <c r="M3285" s="199"/>
    </row>
    <row r="3286" spans="5:13" x14ac:dyDescent="0.25">
      <c r="E3286" s="199"/>
      <c r="F3286" s="199"/>
      <c r="G3286" s="199"/>
      <c r="H3286" s="208" t="s">
        <v>2730</v>
      </c>
      <c r="I3286" s="199"/>
      <c r="J3286" s="199"/>
      <c r="K3286" s="199"/>
      <c r="L3286" s="199"/>
      <c r="M3286" s="199"/>
    </row>
    <row r="3287" spans="5:13" ht="68.25" customHeight="1" x14ac:dyDescent="0.25">
      <c r="E3287" s="199"/>
      <c r="F3287" s="199"/>
      <c r="G3287" s="199"/>
      <c r="H3287" s="198" t="s">
        <v>3022</v>
      </c>
      <c r="I3287" s="199"/>
      <c r="J3287" s="199"/>
      <c r="K3287" s="199"/>
      <c r="L3287" s="199"/>
      <c r="M3287" s="199"/>
    </row>
    <row r="3288" spans="5:13" x14ac:dyDescent="0.25">
      <c r="E3288" s="199"/>
      <c r="F3288" s="199"/>
      <c r="G3288" s="199"/>
      <c r="H3288" s="199"/>
      <c r="I3288" s="199"/>
      <c r="J3288" s="199"/>
      <c r="K3288" s="199"/>
      <c r="L3288" s="199"/>
      <c r="M3288" s="199"/>
    </row>
    <row r="3289" spans="5:13" x14ac:dyDescent="0.25">
      <c r="E3289" s="199"/>
      <c r="F3289" s="199">
        <v>9.5</v>
      </c>
      <c r="G3289" s="199" t="s">
        <v>1427</v>
      </c>
      <c r="H3289" s="199" t="s">
        <v>3281</v>
      </c>
      <c r="I3289" s="200">
        <v>89.7</v>
      </c>
      <c r="J3289" s="199" t="s">
        <v>1427</v>
      </c>
      <c r="K3289" s="199">
        <f>F3289*I3289</f>
        <v>852.15</v>
      </c>
      <c r="L3289" s="199"/>
      <c r="M3289" s="199"/>
    </row>
    <row r="3290" spans="5:13" x14ac:dyDescent="0.25">
      <c r="E3290" s="199"/>
      <c r="F3290" s="199">
        <v>0.5</v>
      </c>
      <c r="G3290" s="199" t="s">
        <v>1427</v>
      </c>
      <c r="H3290" s="199" t="s">
        <v>3159</v>
      </c>
      <c r="I3290" s="200">
        <v>24.75</v>
      </c>
      <c r="J3290" s="199"/>
      <c r="K3290" s="199">
        <f>F3290*I3290</f>
        <v>12.38</v>
      </c>
      <c r="L3290" s="199"/>
      <c r="M3290" s="199"/>
    </row>
    <row r="3291" spans="5:13" x14ac:dyDescent="0.25">
      <c r="E3291" s="199"/>
      <c r="F3291" s="199"/>
      <c r="G3291" s="199"/>
      <c r="H3291" s="199" t="s">
        <v>1574</v>
      </c>
      <c r="I3291" s="199"/>
      <c r="J3291" s="199"/>
      <c r="K3291" s="199" t="e">
        <f>K3299</f>
        <v>#REF!</v>
      </c>
      <c r="L3291" s="199"/>
      <c r="M3291" s="199"/>
    </row>
    <row r="3292" spans="5:13" x14ac:dyDescent="0.25">
      <c r="E3292" s="199"/>
      <c r="F3292" s="199"/>
      <c r="G3292" s="199"/>
      <c r="H3292" s="199" t="s">
        <v>1930</v>
      </c>
      <c r="I3292" s="199"/>
      <c r="J3292" s="199"/>
      <c r="K3292" s="199">
        <v>23.71</v>
      </c>
      <c r="L3292" s="199"/>
      <c r="M3292" s="199"/>
    </row>
    <row r="3293" spans="5:13" x14ac:dyDescent="0.25">
      <c r="E3293" s="199"/>
      <c r="F3293" s="199"/>
      <c r="G3293" s="199"/>
      <c r="H3293" s="204" t="s">
        <v>2943</v>
      </c>
      <c r="I3293" s="199"/>
      <c r="J3293" s="199"/>
      <c r="K3293" s="205" t="e">
        <f>SUM(K3289:K3292)</f>
        <v>#REF!</v>
      </c>
      <c r="L3293" s="199"/>
      <c r="M3293" s="199"/>
    </row>
    <row r="3294" spans="5:13" x14ac:dyDescent="0.25">
      <c r="E3294" s="199"/>
      <c r="F3294" s="199"/>
      <c r="G3294" s="199"/>
      <c r="H3294" s="206" t="s">
        <v>2395</v>
      </c>
      <c r="I3294" s="199"/>
      <c r="J3294" s="199"/>
      <c r="K3294" s="207" t="e">
        <f>K3293/90</f>
        <v>#REF!</v>
      </c>
      <c r="L3294" s="199"/>
      <c r="M3294" s="199"/>
    </row>
    <row r="3295" spans="5:13" x14ac:dyDescent="0.25">
      <c r="E3295" s="199"/>
      <c r="F3295" s="199"/>
      <c r="G3295" s="199"/>
      <c r="H3295" s="199"/>
      <c r="I3295" s="199"/>
      <c r="J3295" s="199"/>
      <c r="K3295" s="199"/>
      <c r="L3295" s="199"/>
      <c r="M3295" s="199"/>
    </row>
    <row r="3296" spans="5:13" x14ac:dyDescent="0.25">
      <c r="E3296" s="199"/>
      <c r="F3296" s="199"/>
      <c r="G3296" s="199"/>
      <c r="H3296" s="205" t="s">
        <v>2276</v>
      </c>
      <c r="I3296" s="199"/>
      <c r="J3296" s="199"/>
      <c r="K3296" s="199"/>
      <c r="L3296" s="199"/>
      <c r="M3296" s="199"/>
    </row>
    <row r="3297" spans="5:13" x14ac:dyDescent="0.25">
      <c r="E3297" s="199"/>
      <c r="F3297" s="199">
        <v>1</v>
      </c>
      <c r="G3297" s="199"/>
      <c r="H3297" s="199" t="s">
        <v>2400</v>
      </c>
      <c r="I3297" s="199" t="e">
        <f>I3278</f>
        <v>#REF!</v>
      </c>
      <c r="J3297" s="199" t="s">
        <v>1196</v>
      </c>
      <c r="K3297" s="199" t="e">
        <f>F3297*I3297</f>
        <v>#REF!</v>
      </c>
      <c r="L3297" s="199"/>
      <c r="M3297" s="199"/>
    </row>
    <row r="3298" spans="5:13" x14ac:dyDescent="0.25">
      <c r="E3298" s="199"/>
      <c r="F3298" s="199">
        <v>1</v>
      </c>
      <c r="G3298" s="199"/>
      <c r="H3298" s="199" t="s">
        <v>2685</v>
      </c>
      <c r="I3298" s="199" t="e">
        <f>I3280</f>
        <v>#REF!</v>
      </c>
      <c r="J3298" s="199" t="s">
        <v>1196</v>
      </c>
      <c r="K3298" s="199" t="e">
        <f>F3298*I3298</f>
        <v>#REF!</v>
      </c>
      <c r="L3298" s="199"/>
      <c r="M3298" s="199"/>
    </row>
    <row r="3299" spans="5:13" x14ac:dyDescent="0.25">
      <c r="E3299" s="199"/>
      <c r="F3299" s="199"/>
      <c r="G3299" s="199"/>
      <c r="H3299" s="199"/>
      <c r="I3299" s="199"/>
      <c r="J3299" s="199"/>
      <c r="K3299" s="207" t="e">
        <f>SUM(K3297:K3298)</f>
        <v>#REF!</v>
      </c>
      <c r="L3299" s="199"/>
      <c r="M3299" s="199"/>
    </row>
    <row r="3300" spans="5:13" x14ac:dyDescent="0.25">
      <c r="E3300" s="199"/>
      <c r="F3300" s="199" t="s">
        <v>2277</v>
      </c>
      <c r="G3300" s="199"/>
      <c r="H3300" s="199"/>
      <c r="I3300" s="199"/>
      <c r="J3300" s="199"/>
      <c r="K3300" s="199"/>
      <c r="L3300" s="199"/>
      <c r="M3300" s="199"/>
    </row>
    <row r="3301" spans="5:13" x14ac:dyDescent="0.25">
      <c r="E3301" s="199"/>
      <c r="F3301" s="199"/>
      <c r="G3301" s="199"/>
      <c r="H3301" s="199"/>
      <c r="I3301" s="199"/>
      <c r="J3301" s="199"/>
      <c r="K3301" s="199"/>
      <c r="L3301" s="199"/>
      <c r="M3301" s="199"/>
    </row>
    <row r="3302" spans="5:13" x14ac:dyDescent="0.25">
      <c r="E3302" s="199"/>
      <c r="F3302" s="199"/>
      <c r="G3302" s="199"/>
      <c r="H3302" s="207" t="s">
        <v>2278</v>
      </c>
      <c r="I3302" s="199"/>
      <c r="J3302" s="199"/>
      <c r="K3302" s="199"/>
      <c r="L3302" s="199"/>
      <c r="M3302" s="199"/>
    </row>
    <row r="3303" spans="5:13" x14ac:dyDescent="0.25">
      <c r="E3303" s="199"/>
      <c r="F3303" s="199"/>
      <c r="G3303" s="199"/>
      <c r="H3303" s="207" t="s">
        <v>2279</v>
      </c>
      <c r="I3303" s="199"/>
      <c r="J3303" s="199"/>
      <c r="K3303" s="199"/>
      <c r="L3303" s="199"/>
      <c r="M3303" s="199"/>
    </row>
    <row r="3304" spans="5:13" x14ac:dyDescent="0.25">
      <c r="E3304" s="199"/>
      <c r="F3304" s="199"/>
      <c r="G3304" s="199"/>
      <c r="H3304" s="199"/>
      <c r="I3304" s="199"/>
      <c r="J3304" s="199"/>
      <c r="K3304" s="199"/>
      <c r="L3304" s="199"/>
      <c r="M3304" s="199"/>
    </row>
    <row r="3305" spans="5:13" ht="57" customHeight="1" x14ac:dyDescent="0.25">
      <c r="E3305" s="199"/>
      <c r="F3305" s="199"/>
      <c r="G3305" s="199"/>
      <c r="H3305" s="198" t="s">
        <v>2280</v>
      </c>
      <c r="I3305" s="199"/>
      <c r="J3305" s="199"/>
      <c r="K3305" s="199"/>
      <c r="L3305" s="199"/>
      <c r="M3305" s="199"/>
    </row>
    <row r="3306" spans="5:13" x14ac:dyDescent="0.25">
      <c r="E3306" s="199"/>
      <c r="F3306" s="199">
        <v>2.5</v>
      </c>
      <c r="G3306" s="199" t="s">
        <v>718</v>
      </c>
      <c r="H3306" s="199" t="s">
        <v>2281</v>
      </c>
      <c r="I3306" s="200">
        <v>173.15</v>
      </c>
      <c r="J3306" s="199" t="s">
        <v>718</v>
      </c>
      <c r="K3306" s="199">
        <f>F3306*I3306</f>
        <v>432.88</v>
      </c>
      <c r="L3306" s="199"/>
      <c r="M3306" s="199"/>
    </row>
    <row r="3307" spans="5:13" x14ac:dyDescent="0.25">
      <c r="E3307" s="199"/>
      <c r="F3307" s="199">
        <v>1</v>
      </c>
      <c r="G3307" s="199" t="s">
        <v>718</v>
      </c>
      <c r="H3307" s="199" t="s">
        <v>2282</v>
      </c>
      <c r="I3307" s="200">
        <v>104.8</v>
      </c>
      <c r="J3307" s="199" t="s">
        <v>718</v>
      </c>
      <c r="K3307" s="199">
        <f>F3307*I3307</f>
        <v>104.8</v>
      </c>
      <c r="L3307" s="199"/>
      <c r="M3307" s="199"/>
    </row>
    <row r="3308" spans="5:13" x14ac:dyDescent="0.25">
      <c r="E3308" s="199"/>
      <c r="F3308" s="199">
        <v>1</v>
      </c>
      <c r="G3308" s="199" t="s">
        <v>718</v>
      </c>
      <c r="H3308" s="199" t="s">
        <v>2283</v>
      </c>
      <c r="I3308" s="200">
        <v>74.2</v>
      </c>
      <c r="J3308" s="199" t="s">
        <v>718</v>
      </c>
      <c r="K3308" s="199">
        <f>F3308*I3308</f>
        <v>74.2</v>
      </c>
      <c r="L3308" s="199"/>
      <c r="M3308" s="199"/>
    </row>
    <row r="3309" spans="5:13" x14ac:dyDescent="0.25">
      <c r="E3309" s="199"/>
      <c r="F3309" s="199">
        <v>1</v>
      </c>
      <c r="G3309" s="199" t="s">
        <v>1196</v>
      </c>
      <c r="H3309" s="199" t="s">
        <v>3254</v>
      </c>
      <c r="I3309" s="200">
        <v>55.3</v>
      </c>
      <c r="J3309" s="199" t="s">
        <v>1196</v>
      </c>
      <c r="K3309" s="199">
        <f>F3309*I3309</f>
        <v>55.3</v>
      </c>
      <c r="L3309" s="199"/>
      <c r="M3309" s="199"/>
    </row>
    <row r="3310" spans="5:13" x14ac:dyDescent="0.25">
      <c r="E3310" s="199"/>
      <c r="F3310" s="199">
        <v>1</v>
      </c>
      <c r="G3310" s="199" t="s">
        <v>251</v>
      </c>
      <c r="H3310" s="199" t="s">
        <v>2284</v>
      </c>
      <c r="I3310" s="199" t="s">
        <v>571</v>
      </c>
      <c r="J3310" s="199" t="s">
        <v>251</v>
      </c>
      <c r="K3310" s="199">
        <v>15</v>
      </c>
      <c r="L3310" s="199"/>
      <c r="M3310" s="199"/>
    </row>
    <row r="3311" spans="5:13" x14ac:dyDescent="0.25">
      <c r="E3311" s="199"/>
      <c r="F3311" s="199"/>
      <c r="G3311" s="199" t="s">
        <v>571</v>
      </c>
      <c r="H3311" s="199" t="s">
        <v>2285</v>
      </c>
      <c r="I3311" s="199" t="s">
        <v>571</v>
      </c>
      <c r="J3311" s="199" t="s">
        <v>571</v>
      </c>
      <c r="K3311" s="199">
        <v>150</v>
      </c>
      <c r="L3311" s="199"/>
      <c r="M3311" s="199"/>
    </row>
    <row r="3312" spans="5:13" x14ac:dyDescent="0.25">
      <c r="E3312" s="199"/>
      <c r="F3312" s="199">
        <v>1</v>
      </c>
      <c r="G3312" s="199" t="s">
        <v>1196</v>
      </c>
      <c r="H3312" s="199" t="s">
        <v>2286</v>
      </c>
      <c r="I3312" s="199">
        <v>100</v>
      </c>
      <c r="J3312" s="199" t="s">
        <v>1196</v>
      </c>
      <c r="K3312" s="199">
        <f>F3312*I3312</f>
        <v>100</v>
      </c>
      <c r="L3312" s="199"/>
      <c r="M3312" s="199"/>
    </row>
    <row r="3313" spans="5:13" x14ac:dyDescent="0.25">
      <c r="E3313" s="199"/>
      <c r="F3313" s="199">
        <v>40</v>
      </c>
      <c r="G3313" s="199" t="s">
        <v>1427</v>
      </c>
      <c r="H3313" s="199" t="s">
        <v>2287</v>
      </c>
      <c r="I3313" s="230">
        <v>5.87</v>
      </c>
      <c r="J3313" s="199" t="s">
        <v>1427</v>
      </c>
      <c r="K3313" s="199">
        <f>F3313*I3313</f>
        <v>234.8</v>
      </c>
      <c r="L3313" s="199"/>
      <c r="M3313" s="199"/>
    </row>
    <row r="3314" spans="5:13" x14ac:dyDescent="0.25">
      <c r="E3314" s="199"/>
      <c r="F3314" s="199">
        <v>2</v>
      </c>
      <c r="G3314" s="199" t="s">
        <v>1196</v>
      </c>
      <c r="H3314" s="199" t="s">
        <v>2288</v>
      </c>
      <c r="I3314" s="200">
        <v>14.6</v>
      </c>
      <c r="J3314" s="199" t="s">
        <v>1196</v>
      </c>
      <c r="K3314" s="199">
        <f>F3314*I3314</f>
        <v>29.2</v>
      </c>
      <c r="L3314" s="199"/>
      <c r="M3314" s="199"/>
    </row>
    <row r="3315" spans="5:13" x14ac:dyDescent="0.25">
      <c r="E3315" s="199"/>
      <c r="F3315" s="199">
        <v>4</v>
      </c>
      <c r="G3315" s="199" t="s">
        <v>1196</v>
      </c>
      <c r="H3315" s="199" t="s">
        <v>2289</v>
      </c>
      <c r="I3315" s="200">
        <v>14.6</v>
      </c>
      <c r="J3315" s="199" t="s">
        <v>1196</v>
      </c>
      <c r="K3315" s="199">
        <f>F3315*I3315</f>
        <v>58.4</v>
      </c>
      <c r="L3315" s="199"/>
      <c r="M3315" s="199"/>
    </row>
    <row r="3316" spans="5:13" x14ac:dyDescent="0.25">
      <c r="E3316" s="199"/>
      <c r="F3316" s="199">
        <v>10</v>
      </c>
      <c r="G3316" s="199" t="s">
        <v>1427</v>
      </c>
      <c r="H3316" s="199" t="s">
        <v>2290</v>
      </c>
      <c r="I3316" s="200">
        <v>4.5</v>
      </c>
      <c r="J3316" s="199" t="s">
        <v>1427</v>
      </c>
      <c r="K3316" s="199">
        <f>F3316*I3316</f>
        <v>45</v>
      </c>
      <c r="L3316" s="199"/>
      <c r="M3316" s="199"/>
    </row>
    <row r="3317" spans="5:13" x14ac:dyDescent="0.25">
      <c r="E3317" s="199"/>
      <c r="F3317" s="199"/>
      <c r="G3317" s="199"/>
      <c r="H3317" s="199" t="s">
        <v>1930</v>
      </c>
      <c r="I3317" s="199"/>
      <c r="J3317" s="199"/>
      <c r="K3317" s="199">
        <v>9.42</v>
      </c>
      <c r="L3317" s="199"/>
      <c r="M3317" s="199"/>
    </row>
    <row r="3318" spans="5:13" x14ac:dyDescent="0.25">
      <c r="E3318" s="199"/>
      <c r="F3318" s="199"/>
      <c r="G3318" s="199"/>
      <c r="H3318" s="199" t="s">
        <v>805</v>
      </c>
      <c r="I3318" s="199"/>
      <c r="J3318" s="199"/>
      <c r="K3318" s="208" t="e">
        <f>K3324</f>
        <v>#REF!</v>
      </c>
      <c r="L3318" s="199"/>
      <c r="M3318" s="199"/>
    </row>
    <row r="3319" spans="5:13" x14ac:dyDescent="0.25">
      <c r="E3319" s="199"/>
      <c r="F3319" s="199"/>
      <c r="G3319" s="199"/>
      <c r="H3319" s="206" t="s">
        <v>929</v>
      </c>
      <c r="I3319" s="199"/>
      <c r="J3319" s="199"/>
      <c r="K3319" s="207" t="e">
        <f>SUM(K3306:K3318)</f>
        <v>#REF!</v>
      </c>
      <c r="L3319" s="199" t="e">
        <f>2035-K3319</f>
        <v>#REF!</v>
      </c>
      <c r="M3319" s="199"/>
    </row>
    <row r="3320" spans="5:13" x14ac:dyDescent="0.25">
      <c r="E3320" s="199"/>
      <c r="F3320" s="199"/>
      <c r="G3320" s="199"/>
      <c r="H3320" s="199"/>
      <c r="I3320" s="199"/>
      <c r="J3320" s="199"/>
      <c r="K3320" s="199"/>
      <c r="L3320" s="199"/>
      <c r="M3320" s="199"/>
    </row>
    <row r="3321" spans="5:13" x14ac:dyDescent="0.25">
      <c r="E3321" s="199"/>
      <c r="F3321" s="199"/>
      <c r="G3321" s="199"/>
      <c r="H3321" s="205" t="s">
        <v>805</v>
      </c>
      <c r="I3321" s="199"/>
      <c r="J3321" s="199"/>
      <c r="K3321" s="199"/>
      <c r="L3321" s="199"/>
      <c r="M3321" s="199"/>
    </row>
    <row r="3322" spans="5:13" x14ac:dyDescent="0.25">
      <c r="E3322" s="199"/>
      <c r="F3322" s="199">
        <v>1</v>
      </c>
      <c r="G3322" s="199" t="s">
        <v>1196</v>
      </c>
      <c r="H3322" s="199" t="s">
        <v>2400</v>
      </c>
      <c r="I3322" s="199" t="e">
        <f>I3297</f>
        <v>#REF!</v>
      </c>
      <c r="J3322" s="199" t="s">
        <v>1196</v>
      </c>
      <c r="K3322" s="199" t="e">
        <f>F3322*I3322</f>
        <v>#REF!</v>
      </c>
      <c r="L3322" s="199"/>
      <c r="M3322" s="199"/>
    </row>
    <row r="3323" spans="5:13" x14ac:dyDescent="0.25">
      <c r="E3323" s="199"/>
      <c r="F3323" s="199">
        <v>1</v>
      </c>
      <c r="G3323" s="199" t="s">
        <v>1196</v>
      </c>
      <c r="H3323" s="199" t="s">
        <v>2685</v>
      </c>
      <c r="I3323" s="199" t="e">
        <f>I3298</f>
        <v>#REF!</v>
      </c>
      <c r="J3323" s="199" t="s">
        <v>1196</v>
      </c>
      <c r="K3323" s="199" t="e">
        <f>F3323*I3323</f>
        <v>#REF!</v>
      </c>
      <c r="L3323" s="199"/>
      <c r="M3323" s="199"/>
    </row>
    <row r="3324" spans="5:13" x14ac:dyDescent="0.25">
      <c r="E3324" s="199"/>
      <c r="F3324" s="199"/>
      <c r="G3324" s="199"/>
      <c r="H3324" s="199"/>
      <c r="I3324" s="199"/>
      <c r="J3324" s="199"/>
      <c r="K3324" s="207" t="e">
        <f>SUM(K3322:K3323)</f>
        <v>#REF!</v>
      </c>
      <c r="L3324" s="199"/>
      <c r="M3324" s="199"/>
    </row>
    <row r="3325" spans="5:13" x14ac:dyDescent="0.25">
      <c r="E3325" s="199"/>
      <c r="F3325" s="199"/>
      <c r="G3325" s="199"/>
      <c r="H3325" s="207" t="s">
        <v>2291</v>
      </c>
      <c r="I3325" s="199"/>
      <c r="J3325" s="199"/>
      <c r="K3325" s="199"/>
      <c r="L3325" s="199"/>
      <c r="M3325" s="199"/>
    </row>
    <row r="3326" spans="5:13" x14ac:dyDescent="0.25">
      <c r="E3326" s="199"/>
      <c r="F3326" s="199"/>
      <c r="G3326" s="199"/>
      <c r="H3326" s="207" t="s">
        <v>2292</v>
      </c>
      <c r="I3326" s="199"/>
      <c r="J3326" s="199"/>
      <c r="K3326" s="199"/>
      <c r="L3326" s="199"/>
      <c r="M3326" s="199"/>
    </row>
    <row r="3327" spans="5:13" x14ac:dyDescent="0.25">
      <c r="E3327" s="199"/>
      <c r="F3327" s="199"/>
      <c r="G3327" s="199"/>
      <c r="H3327" s="199"/>
      <c r="I3327" s="199"/>
      <c r="J3327" s="199"/>
      <c r="K3327" s="199"/>
      <c r="L3327" s="199"/>
      <c r="M3327" s="199"/>
    </row>
    <row r="3328" spans="5:13" ht="86.25" customHeight="1" x14ac:dyDescent="0.25">
      <c r="E3328" s="199"/>
      <c r="F3328" s="199"/>
      <c r="G3328" s="199"/>
      <c r="H3328" s="198" t="s">
        <v>2884</v>
      </c>
      <c r="I3328" s="199"/>
      <c r="J3328" s="199"/>
      <c r="K3328" s="199"/>
      <c r="L3328" s="199"/>
      <c r="M3328" s="199"/>
    </row>
    <row r="3329" spans="5:13" x14ac:dyDescent="0.25">
      <c r="E3329" s="199"/>
      <c r="F3329" s="199"/>
      <c r="G3329" s="199"/>
      <c r="H3329" s="199"/>
      <c r="I3329" s="199"/>
      <c r="J3329" s="199"/>
      <c r="K3329" s="199"/>
      <c r="L3329" s="199"/>
      <c r="M3329" s="199"/>
    </row>
    <row r="3330" spans="5:13" x14ac:dyDescent="0.25">
      <c r="E3330" s="199"/>
      <c r="F3330" s="199">
        <v>1</v>
      </c>
      <c r="G3330" s="199" t="s">
        <v>1196</v>
      </c>
      <c r="H3330" s="199" t="s">
        <v>2794</v>
      </c>
      <c r="I3330" s="199">
        <f>K3335</f>
        <v>64.239999999999995</v>
      </c>
      <c r="J3330" s="199" t="s">
        <v>1200</v>
      </c>
      <c r="K3330" s="199">
        <f>F3330*I3330</f>
        <v>64.239999999999995</v>
      </c>
      <c r="L3330" s="199"/>
      <c r="M3330" s="199"/>
    </row>
    <row r="3331" spans="5:13" ht="56.25" customHeight="1" x14ac:dyDescent="0.25">
      <c r="E3331" s="199"/>
      <c r="F3331" s="199"/>
      <c r="G3331" s="199"/>
      <c r="H3331" s="198" t="s">
        <v>2795</v>
      </c>
      <c r="I3331" s="199"/>
      <c r="J3331" s="199" t="s">
        <v>571</v>
      </c>
      <c r="K3331" s="199">
        <v>13.56</v>
      </c>
      <c r="L3331" s="199"/>
      <c r="M3331" s="199"/>
    </row>
    <row r="3332" spans="5:13" x14ac:dyDescent="0.25">
      <c r="E3332" s="199"/>
      <c r="F3332" s="199"/>
      <c r="G3332" s="199"/>
      <c r="H3332" s="199" t="s">
        <v>123</v>
      </c>
      <c r="I3332" s="199"/>
      <c r="J3332" s="199"/>
      <c r="K3332" s="199" t="e">
        <f>K3340</f>
        <v>#REF!</v>
      </c>
      <c r="L3332" s="199"/>
      <c r="M3332" s="199"/>
    </row>
    <row r="3333" spans="5:13" x14ac:dyDescent="0.25">
      <c r="E3333" s="199"/>
      <c r="F3333" s="199"/>
      <c r="G3333" s="199"/>
      <c r="H3333" s="206" t="s">
        <v>929</v>
      </c>
      <c r="I3333" s="199"/>
      <c r="J3333" s="199"/>
      <c r="K3333" s="207" t="e">
        <f>SUM(K3330:K3332)</f>
        <v>#REF!</v>
      </c>
      <c r="L3333" s="199"/>
      <c r="M3333" s="199"/>
    </row>
    <row r="3334" spans="5:13" x14ac:dyDescent="0.25">
      <c r="E3334" s="199"/>
      <c r="F3334" s="199"/>
      <c r="G3334" s="199"/>
      <c r="H3334" s="199"/>
      <c r="I3334" s="199"/>
      <c r="J3334" s="199"/>
      <c r="K3334" s="199"/>
      <c r="L3334" s="199"/>
      <c r="M3334" s="199"/>
    </row>
    <row r="3335" spans="5:13" x14ac:dyDescent="0.25">
      <c r="E3335" s="199"/>
      <c r="F3335" s="199"/>
      <c r="G3335" s="199"/>
      <c r="H3335" s="207" t="s">
        <v>2796</v>
      </c>
      <c r="I3335" s="246">
        <f>I3222</f>
        <v>107060</v>
      </c>
      <c r="J3335" s="247">
        <v>5.9999999999999995E-4</v>
      </c>
      <c r="K3335" s="246">
        <f>ROUND(I3335*J3335,2)</f>
        <v>64.239999999999995</v>
      </c>
      <c r="L3335" s="199"/>
      <c r="M3335" s="199"/>
    </row>
    <row r="3336" spans="5:13" x14ac:dyDescent="0.25">
      <c r="E3336" s="199"/>
      <c r="F3336" s="199"/>
      <c r="G3336" s="199"/>
      <c r="H3336" s="199" t="s">
        <v>123</v>
      </c>
      <c r="I3336" s="199"/>
      <c r="J3336" s="199"/>
      <c r="K3336" s="199"/>
      <c r="L3336" s="199"/>
      <c r="M3336" s="199"/>
    </row>
    <row r="3337" spans="5:13" x14ac:dyDescent="0.25">
      <c r="E3337" s="199"/>
      <c r="F3337" s="199">
        <v>1</v>
      </c>
      <c r="G3337" s="199" t="s">
        <v>1196</v>
      </c>
      <c r="H3337" s="199" t="s">
        <v>2797</v>
      </c>
      <c r="I3337" s="199" t="e">
        <f>I3278</f>
        <v>#REF!</v>
      </c>
      <c r="J3337" s="199" t="s">
        <v>1200</v>
      </c>
      <c r="K3337" s="199" t="e">
        <f>F3337*I3337</f>
        <v>#REF!</v>
      </c>
      <c r="L3337" s="199"/>
      <c r="M3337" s="199"/>
    </row>
    <row r="3338" spans="5:13" x14ac:dyDescent="0.25">
      <c r="E3338" s="199"/>
      <c r="F3338" s="199">
        <v>3</v>
      </c>
      <c r="G3338" s="199" t="s">
        <v>1196</v>
      </c>
      <c r="H3338" s="199" t="s">
        <v>2221</v>
      </c>
      <c r="I3338" s="199" t="e">
        <f>I3279</f>
        <v>#REF!</v>
      </c>
      <c r="J3338" s="199" t="s">
        <v>1200</v>
      </c>
      <c r="K3338" s="199" t="e">
        <f>F3338*I3338</f>
        <v>#REF!</v>
      </c>
      <c r="L3338" s="199"/>
      <c r="M3338" s="199"/>
    </row>
    <row r="3339" spans="5:13" x14ac:dyDescent="0.25">
      <c r="E3339" s="199"/>
      <c r="F3339" s="199"/>
      <c r="G3339" s="199"/>
      <c r="H3339" s="204" t="s">
        <v>2798</v>
      </c>
      <c r="I3339" s="199"/>
      <c r="J3339" s="199"/>
      <c r="K3339" s="208" t="e">
        <f>SUM(K3337:K3338)</f>
        <v>#REF!</v>
      </c>
      <c r="L3339" s="199"/>
      <c r="M3339" s="199"/>
    </row>
    <row r="3340" spans="5:13" x14ac:dyDescent="0.25">
      <c r="E3340" s="199"/>
      <c r="F3340" s="199"/>
      <c r="G3340" s="199"/>
      <c r="H3340" s="204" t="s">
        <v>2799</v>
      </c>
      <c r="I3340" s="199"/>
      <c r="J3340" s="199"/>
      <c r="K3340" s="207" t="e">
        <f>K3339/10</f>
        <v>#REF!</v>
      </c>
      <c r="L3340" s="199"/>
      <c r="M3340" s="199"/>
    </row>
    <row r="3341" spans="5:13" x14ac:dyDescent="0.25">
      <c r="E3341" s="199"/>
      <c r="F3341" s="199"/>
      <c r="G3341" s="199"/>
      <c r="H3341" s="199"/>
      <c r="I3341" s="199"/>
      <c r="J3341" s="199"/>
      <c r="K3341" s="199"/>
      <c r="L3341" s="199"/>
      <c r="M3341" s="199"/>
    </row>
    <row r="3342" spans="5:13" x14ac:dyDescent="0.25">
      <c r="E3342" s="199"/>
      <c r="F3342" s="199"/>
      <c r="G3342" s="199"/>
      <c r="H3342" s="207" t="s">
        <v>2800</v>
      </c>
      <c r="I3342" s="199"/>
      <c r="J3342" s="199"/>
      <c r="K3342" s="199"/>
      <c r="L3342" s="199"/>
      <c r="M3342" s="199"/>
    </row>
    <row r="3343" spans="5:13" ht="103.5" customHeight="1" x14ac:dyDescent="0.25">
      <c r="E3343" s="199"/>
      <c r="F3343" s="199"/>
      <c r="G3343" s="199"/>
      <c r="H3343" s="198" t="s">
        <v>3253</v>
      </c>
      <c r="I3343" s="199"/>
      <c r="J3343" s="199"/>
      <c r="K3343" s="199"/>
      <c r="L3343" s="199"/>
      <c r="M3343" s="199"/>
    </row>
    <row r="3344" spans="5:13" x14ac:dyDescent="0.25">
      <c r="E3344" s="199"/>
      <c r="F3344" s="199"/>
      <c r="G3344" s="199"/>
      <c r="H3344" s="199"/>
      <c r="I3344" s="199"/>
      <c r="J3344" s="199"/>
      <c r="K3344" s="199"/>
      <c r="L3344" s="199"/>
      <c r="M3344" s="199"/>
    </row>
    <row r="3345" spans="5:13" x14ac:dyDescent="0.25">
      <c r="E3345" s="199"/>
      <c r="F3345" s="199">
        <v>1</v>
      </c>
      <c r="G3345" s="199" t="s">
        <v>1196</v>
      </c>
      <c r="H3345" s="207" t="s">
        <v>3251</v>
      </c>
      <c r="I3345" s="273">
        <v>110</v>
      </c>
      <c r="J3345" s="199" t="s">
        <v>1196</v>
      </c>
      <c r="K3345" s="199">
        <f>F3345*I3345</f>
        <v>110</v>
      </c>
      <c r="L3345" s="199"/>
      <c r="M3345" s="199"/>
    </row>
    <row r="3346" spans="5:13" ht="52.5" customHeight="1" x14ac:dyDescent="0.25">
      <c r="E3346" s="199"/>
      <c r="F3346" s="199"/>
      <c r="G3346" s="199"/>
      <c r="H3346" s="198" t="s">
        <v>2801</v>
      </c>
      <c r="I3346" s="199"/>
      <c r="J3346" s="199"/>
      <c r="K3346" s="199">
        <v>22.75</v>
      </c>
      <c r="L3346" s="199"/>
      <c r="M3346" s="199"/>
    </row>
    <row r="3347" spans="5:13" x14ac:dyDescent="0.25">
      <c r="E3347" s="199"/>
      <c r="F3347" s="199"/>
      <c r="G3347" s="199"/>
      <c r="H3347" s="199" t="s">
        <v>805</v>
      </c>
      <c r="I3347" s="199"/>
      <c r="J3347" s="199"/>
      <c r="K3347" s="199" t="e">
        <f>K3356</f>
        <v>#REF!</v>
      </c>
      <c r="L3347" s="199"/>
      <c r="M3347" s="199"/>
    </row>
    <row r="3348" spans="5:13" x14ac:dyDescent="0.25">
      <c r="E3348" s="199"/>
      <c r="F3348" s="199"/>
      <c r="G3348" s="199"/>
      <c r="H3348" s="206" t="s">
        <v>929</v>
      </c>
      <c r="I3348" s="199"/>
      <c r="J3348" s="199"/>
      <c r="K3348" s="207" t="e">
        <f>SUM(K3345:K3347)</f>
        <v>#REF!</v>
      </c>
      <c r="L3348" s="199" t="e">
        <f>K3348-376</f>
        <v>#REF!</v>
      </c>
      <c r="M3348" s="199"/>
    </row>
    <row r="3349" spans="5:13" x14ac:dyDescent="0.25">
      <c r="E3349" s="199"/>
      <c r="F3349" s="199"/>
      <c r="G3349" s="199"/>
      <c r="H3349" s="206"/>
      <c r="I3349" s="199"/>
      <c r="J3349" s="199"/>
      <c r="K3349" s="207"/>
      <c r="L3349" s="199"/>
      <c r="M3349" s="199"/>
    </row>
    <row r="3350" spans="5:13" x14ac:dyDescent="0.25">
      <c r="E3350" s="199"/>
      <c r="F3350" s="199"/>
      <c r="G3350" s="199"/>
      <c r="H3350" s="199" t="s">
        <v>123</v>
      </c>
      <c r="I3350" s="199"/>
      <c r="J3350" s="199"/>
      <c r="K3350" s="199"/>
      <c r="L3350" s="199"/>
      <c r="M3350" s="199"/>
    </row>
    <row r="3351" spans="5:13" x14ac:dyDescent="0.25">
      <c r="E3351" s="199"/>
      <c r="F3351" s="199">
        <v>1</v>
      </c>
      <c r="G3351" s="199"/>
      <c r="H3351" s="199" t="s">
        <v>2400</v>
      </c>
      <c r="I3351" s="199" t="e">
        <f>I2867</f>
        <v>#REF!</v>
      </c>
      <c r="J3351" s="199" t="s">
        <v>1196</v>
      </c>
      <c r="K3351" s="199" t="e">
        <f>F3351*I3351</f>
        <v>#REF!</v>
      </c>
      <c r="L3351" s="199"/>
      <c r="M3351" s="199"/>
    </row>
    <row r="3352" spans="5:13" x14ac:dyDescent="0.25">
      <c r="E3352" s="199"/>
      <c r="F3352" s="199">
        <v>3</v>
      </c>
      <c r="G3352" s="199"/>
      <c r="H3352" s="199" t="s">
        <v>2221</v>
      </c>
      <c r="I3352" s="199" t="e">
        <f>I2868</f>
        <v>#REF!</v>
      </c>
      <c r="J3352" s="199" t="s">
        <v>1196</v>
      </c>
      <c r="K3352" s="199" t="e">
        <f>F3352*I3352</f>
        <v>#REF!</v>
      </c>
      <c r="L3352" s="199"/>
      <c r="M3352" s="199"/>
    </row>
    <row r="3353" spans="5:13" x14ac:dyDescent="0.25">
      <c r="E3353" s="199"/>
      <c r="F3353" s="199">
        <v>1</v>
      </c>
      <c r="G3353" s="199"/>
      <c r="H3353" s="199" t="s">
        <v>1990</v>
      </c>
      <c r="I3353" s="199" t="e">
        <f>I2869</f>
        <v>#REF!</v>
      </c>
      <c r="J3353" s="199" t="s">
        <v>1196</v>
      </c>
      <c r="K3353" s="199" t="e">
        <f>F3353*I3353</f>
        <v>#REF!</v>
      </c>
      <c r="L3353" s="199"/>
      <c r="M3353" s="199"/>
    </row>
    <row r="3354" spans="5:13" x14ac:dyDescent="0.25">
      <c r="E3354" s="199"/>
      <c r="F3354" s="199">
        <v>0.5</v>
      </c>
      <c r="G3354" s="199"/>
      <c r="H3354" s="199" t="s">
        <v>887</v>
      </c>
      <c r="I3354" s="200" t="e">
        <f>#REF!</f>
        <v>#REF!</v>
      </c>
      <c r="J3354" s="199" t="s">
        <v>1196</v>
      </c>
      <c r="K3354" s="199" t="e">
        <f>F3354*I3354</f>
        <v>#REF!</v>
      </c>
      <c r="L3354" s="199"/>
      <c r="M3354" s="199"/>
    </row>
    <row r="3355" spans="5:13" x14ac:dyDescent="0.25">
      <c r="E3355" s="199"/>
      <c r="F3355" s="199"/>
      <c r="G3355" s="199"/>
      <c r="H3355" s="204" t="s">
        <v>2802</v>
      </c>
      <c r="I3355" s="199"/>
      <c r="J3355" s="199"/>
      <c r="K3355" s="205" t="e">
        <f>SUM(K3351:K3354)</f>
        <v>#REF!</v>
      </c>
      <c r="L3355" s="199"/>
      <c r="M3355" s="199"/>
    </row>
    <row r="3356" spans="5:13" x14ac:dyDescent="0.25">
      <c r="E3356" s="199"/>
      <c r="F3356" s="199"/>
      <c r="G3356" s="199"/>
      <c r="H3356" s="206" t="s">
        <v>2803</v>
      </c>
      <c r="I3356" s="207"/>
      <c r="J3356" s="207"/>
      <c r="K3356" s="207" t="e">
        <f>K3355/10</f>
        <v>#REF!</v>
      </c>
      <c r="L3356" s="199"/>
      <c r="M3356" s="199"/>
    </row>
    <row r="3357" spans="5:13" x14ac:dyDescent="0.25">
      <c r="E3357" s="199"/>
      <c r="F3357" s="199"/>
      <c r="G3357" s="199"/>
      <c r="H3357" s="199"/>
      <c r="I3357" s="199"/>
      <c r="J3357" s="199"/>
      <c r="K3357" s="199"/>
      <c r="L3357" s="199"/>
      <c r="M3357" s="199"/>
    </row>
    <row r="3358" spans="5:13" x14ac:dyDescent="0.25">
      <c r="E3358" s="199"/>
      <c r="F3358" s="199"/>
      <c r="G3358" s="199"/>
      <c r="H3358" s="207" t="s">
        <v>2804</v>
      </c>
      <c r="I3358" s="199"/>
      <c r="J3358" s="199"/>
      <c r="K3358" s="199"/>
      <c r="L3358" s="199"/>
      <c r="M3358" s="199"/>
    </row>
    <row r="3359" spans="5:13" x14ac:dyDescent="0.25">
      <c r="E3359" s="199"/>
      <c r="F3359" s="199"/>
      <c r="G3359" s="199"/>
      <c r="H3359" s="207" t="s">
        <v>2805</v>
      </c>
      <c r="I3359" s="199"/>
      <c r="J3359" s="199"/>
      <c r="K3359" s="199"/>
      <c r="L3359" s="199"/>
      <c r="M3359" s="199"/>
    </row>
    <row r="3360" spans="5:13" x14ac:dyDescent="0.25">
      <c r="E3360" s="199"/>
      <c r="F3360" s="199"/>
      <c r="G3360" s="199"/>
      <c r="H3360" s="199"/>
      <c r="I3360" s="199"/>
      <c r="J3360" s="199"/>
      <c r="K3360" s="199"/>
      <c r="L3360" s="199"/>
      <c r="M3360" s="199"/>
    </row>
    <row r="3361" spans="5:13" ht="103.5" customHeight="1" x14ac:dyDescent="0.25">
      <c r="E3361" s="199"/>
      <c r="F3361" s="199"/>
      <c r="G3361" s="199"/>
      <c r="H3361" s="198" t="s">
        <v>2834</v>
      </c>
      <c r="I3361" s="199"/>
      <c r="J3361" s="199"/>
      <c r="K3361" s="199"/>
      <c r="L3361" s="199"/>
      <c r="M3361" s="199"/>
    </row>
    <row r="3362" spans="5:13" x14ac:dyDescent="0.25">
      <c r="E3362" s="199"/>
      <c r="F3362" s="199"/>
      <c r="G3362" s="199"/>
      <c r="H3362" s="199"/>
      <c r="I3362" s="199"/>
      <c r="J3362" s="199"/>
      <c r="K3362" s="199"/>
      <c r="L3362" s="199"/>
      <c r="M3362" s="199"/>
    </row>
    <row r="3363" spans="5:13" x14ac:dyDescent="0.25">
      <c r="E3363" s="199"/>
      <c r="F3363" s="199">
        <v>1</v>
      </c>
      <c r="G3363" s="199" t="s">
        <v>1196</v>
      </c>
      <c r="H3363" s="199" t="s">
        <v>2835</v>
      </c>
      <c r="I3363" s="199">
        <f>K3368</f>
        <v>128.47</v>
      </c>
      <c r="J3363" s="199" t="s">
        <v>1200</v>
      </c>
      <c r="K3363" s="199">
        <f>F3363*I3363</f>
        <v>128.47</v>
      </c>
      <c r="L3363" s="199"/>
      <c r="M3363" s="199"/>
    </row>
    <row r="3364" spans="5:13" ht="51" customHeight="1" x14ac:dyDescent="0.25">
      <c r="E3364" s="199"/>
      <c r="F3364" s="199" t="s">
        <v>571</v>
      </c>
      <c r="G3364" s="199" t="s">
        <v>571</v>
      </c>
      <c r="H3364" s="198" t="s">
        <v>2836</v>
      </c>
      <c r="I3364" s="199" t="s">
        <v>571</v>
      </c>
      <c r="J3364" s="199" t="s">
        <v>571</v>
      </c>
      <c r="K3364" s="199">
        <v>40.33</v>
      </c>
      <c r="L3364" s="199"/>
      <c r="M3364" s="199"/>
    </row>
    <row r="3365" spans="5:13" x14ac:dyDescent="0.25">
      <c r="E3365" s="199"/>
      <c r="F3365" s="199"/>
      <c r="G3365" s="199"/>
      <c r="H3365" s="199" t="s">
        <v>123</v>
      </c>
      <c r="I3365" s="199"/>
      <c r="J3365" s="199"/>
      <c r="K3365" s="199" t="e">
        <f>K3340</f>
        <v>#REF!</v>
      </c>
      <c r="L3365" s="199"/>
      <c r="M3365" s="199"/>
    </row>
    <row r="3366" spans="5:13" x14ac:dyDescent="0.25">
      <c r="E3366" s="199"/>
      <c r="F3366" s="199"/>
      <c r="G3366" s="199"/>
      <c r="H3366" s="206" t="s">
        <v>929</v>
      </c>
      <c r="I3366" s="199"/>
      <c r="J3366" s="199"/>
      <c r="K3366" s="207" t="e">
        <f>SUM(K3363:K3365)</f>
        <v>#REF!</v>
      </c>
      <c r="L3366" s="199"/>
      <c r="M3366" s="199"/>
    </row>
    <row r="3367" spans="5:13" x14ac:dyDescent="0.25">
      <c r="E3367" s="199"/>
      <c r="F3367" s="199"/>
      <c r="G3367" s="199"/>
      <c r="H3367" s="199"/>
      <c r="I3367" s="199"/>
      <c r="J3367" s="199"/>
      <c r="K3367" s="207"/>
      <c r="L3367" s="199"/>
      <c r="M3367" s="199"/>
    </row>
    <row r="3368" spans="5:13" x14ac:dyDescent="0.25">
      <c r="E3368" s="199"/>
      <c r="F3368" s="199"/>
      <c r="G3368" s="199"/>
      <c r="H3368" s="207" t="s">
        <v>2835</v>
      </c>
      <c r="I3368" s="199">
        <f>I3335</f>
        <v>107060</v>
      </c>
      <c r="J3368" s="213">
        <f>0.0012</f>
        <v>1.1999999999999999E-3</v>
      </c>
      <c r="K3368" s="207">
        <f>I3368*J3368</f>
        <v>128.47</v>
      </c>
      <c r="L3368" s="199"/>
      <c r="M3368" s="199"/>
    </row>
    <row r="3369" spans="5:13" x14ac:dyDescent="0.25">
      <c r="E3369" s="199"/>
      <c r="F3369" s="199"/>
      <c r="G3369" s="199"/>
      <c r="H3369" s="199"/>
      <c r="I3369" s="199"/>
      <c r="J3369" s="199"/>
      <c r="K3369" s="199"/>
      <c r="L3369" s="199"/>
      <c r="M3369" s="199"/>
    </row>
    <row r="3370" spans="5:13" x14ac:dyDescent="0.25">
      <c r="E3370" s="199"/>
      <c r="F3370" s="199"/>
      <c r="G3370" s="199"/>
      <c r="H3370" s="207" t="s">
        <v>2291</v>
      </c>
      <c r="I3370" s="199"/>
      <c r="J3370" s="199"/>
      <c r="K3370" s="199"/>
      <c r="L3370" s="199"/>
      <c r="M3370" s="199"/>
    </row>
    <row r="3371" spans="5:13" x14ac:dyDescent="0.25">
      <c r="E3371" s="199"/>
      <c r="F3371" s="199"/>
      <c r="G3371" s="199"/>
      <c r="H3371" s="199"/>
      <c r="I3371" s="199"/>
      <c r="J3371" s="199"/>
      <c r="K3371" s="199"/>
      <c r="L3371" s="199"/>
      <c r="M3371" s="199"/>
    </row>
    <row r="3372" spans="5:13" x14ac:dyDescent="0.25">
      <c r="E3372" s="199"/>
      <c r="F3372" s="199"/>
      <c r="G3372" s="199"/>
      <c r="H3372" s="207" t="s">
        <v>2171</v>
      </c>
      <c r="I3372" s="199"/>
      <c r="J3372" s="199"/>
      <c r="K3372" s="199"/>
      <c r="L3372" s="199"/>
      <c r="M3372" s="199"/>
    </row>
    <row r="3373" spans="5:13" x14ac:dyDescent="0.25">
      <c r="E3373" s="199"/>
      <c r="F3373" s="199"/>
      <c r="G3373" s="199"/>
      <c r="H3373" s="199"/>
      <c r="I3373" s="199"/>
      <c r="J3373" s="199"/>
      <c r="K3373" s="199"/>
      <c r="L3373" s="199"/>
      <c r="M3373" s="199"/>
    </row>
    <row r="3374" spans="5:13" ht="102" customHeight="1" x14ac:dyDescent="0.25">
      <c r="E3374" s="199"/>
      <c r="F3374" s="199"/>
      <c r="G3374" s="199"/>
      <c r="H3374" s="198" t="s">
        <v>3252</v>
      </c>
      <c r="I3374" s="199"/>
      <c r="J3374" s="199"/>
      <c r="K3374" s="199"/>
      <c r="L3374" s="199"/>
      <c r="M3374" s="199"/>
    </row>
    <row r="3375" spans="5:13" x14ac:dyDescent="0.25">
      <c r="E3375" s="199"/>
      <c r="F3375" s="199"/>
      <c r="G3375" s="199"/>
      <c r="H3375" s="199"/>
      <c r="I3375" s="199"/>
      <c r="J3375" s="199"/>
      <c r="K3375" s="199"/>
      <c r="L3375" s="199"/>
      <c r="M3375" s="199"/>
    </row>
    <row r="3376" spans="5:13" x14ac:dyDescent="0.25">
      <c r="E3376" s="199"/>
      <c r="F3376" s="199">
        <v>1</v>
      </c>
      <c r="G3376" s="199" t="s">
        <v>1196</v>
      </c>
      <c r="H3376" s="207" t="s">
        <v>3251</v>
      </c>
      <c r="I3376" s="273">
        <v>110</v>
      </c>
      <c r="J3376" s="199" t="s">
        <v>1196</v>
      </c>
      <c r="K3376" s="199">
        <f>F3376*I3376</f>
        <v>110</v>
      </c>
      <c r="L3376" s="199"/>
      <c r="M3376" s="199"/>
    </row>
    <row r="3377" spans="5:13" ht="47.25" x14ac:dyDescent="0.25">
      <c r="E3377" s="199"/>
      <c r="F3377" s="199"/>
      <c r="G3377" s="199"/>
      <c r="H3377" s="198" t="s">
        <v>2801</v>
      </c>
      <c r="I3377" s="199"/>
      <c r="J3377" s="199"/>
      <c r="K3377" s="199">
        <v>35.75</v>
      </c>
      <c r="L3377" s="199"/>
      <c r="M3377" s="199"/>
    </row>
    <row r="3378" spans="5:13" x14ac:dyDescent="0.25">
      <c r="E3378" s="199"/>
      <c r="F3378" s="199"/>
      <c r="G3378" s="199"/>
      <c r="H3378" s="199" t="s">
        <v>805</v>
      </c>
      <c r="I3378" s="199"/>
      <c r="J3378" s="199"/>
      <c r="K3378" s="199" t="e">
        <f>K3356</f>
        <v>#REF!</v>
      </c>
      <c r="L3378" s="199"/>
      <c r="M3378" s="199"/>
    </row>
    <row r="3379" spans="5:13" x14ac:dyDescent="0.25">
      <c r="E3379" s="199"/>
      <c r="F3379" s="199"/>
      <c r="G3379" s="199"/>
      <c r="H3379" s="206" t="s">
        <v>929</v>
      </c>
      <c r="I3379" s="199"/>
      <c r="J3379" s="199"/>
      <c r="K3379" s="207" t="e">
        <f>SUM(K3376:K3378)</f>
        <v>#REF!</v>
      </c>
      <c r="L3379" s="199" t="e">
        <f>389-K3379</f>
        <v>#REF!</v>
      </c>
      <c r="M3379" s="199"/>
    </row>
    <row r="3380" spans="5:13" x14ac:dyDescent="0.25">
      <c r="E3380" s="199"/>
      <c r="F3380" s="199"/>
      <c r="G3380" s="199"/>
      <c r="H3380" s="199"/>
      <c r="I3380" s="199"/>
      <c r="J3380" s="199"/>
      <c r="K3380" s="199"/>
      <c r="L3380" s="199"/>
      <c r="M3380" s="199"/>
    </row>
    <row r="3381" spans="5:13" x14ac:dyDescent="0.25">
      <c r="E3381" s="199"/>
      <c r="F3381" s="199"/>
      <c r="G3381" s="199"/>
      <c r="H3381" s="207" t="s">
        <v>2063</v>
      </c>
      <c r="I3381" s="199"/>
      <c r="J3381" s="199"/>
      <c r="K3381" s="199"/>
      <c r="L3381" s="199"/>
      <c r="M3381" s="199"/>
    </row>
    <row r="3382" spans="5:13" x14ac:dyDescent="0.25">
      <c r="E3382" s="199"/>
      <c r="F3382" s="199"/>
      <c r="G3382" s="199"/>
      <c r="H3382" s="207" t="s">
        <v>2064</v>
      </c>
      <c r="I3382" s="199"/>
      <c r="J3382" s="199"/>
      <c r="K3382" s="199"/>
      <c r="L3382" s="199"/>
      <c r="M3382" s="199"/>
    </row>
    <row r="3383" spans="5:13" x14ac:dyDescent="0.25">
      <c r="E3383" s="199"/>
      <c r="F3383" s="199"/>
      <c r="G3383" s="199"/>
      <c r="H3383" s="199"/>
      <c r="I3383" s="199"/>
      <c r="J3383" s="199"/>
      <c r="K3383" s="199"/>
      <c r="L3383" s="199"/>
      <c r="M3383" s="199"/>
    </row>
    <row r="3384" spans="5:13" ht="39" customHeight="1" x14ac:dyDescent="0.25">
      <c r="E3384" s="199"/>
      <c r="F3384" s="199">
        <v>1</v>
      </c>
      <c r="G3384" s="199" t="s">
        <v>1196</v>
      </c>
      <c r="H3384" s="198" t="s">
        <v>2065</v>
      </c>
      <c r="I3384" s="200">
        <v>1770</v>
      </c>
      <c r="J3384" s="199" t="s">
        <v>1196</v>
      </c>
      <c r="K3384" s="207">
        <f>F3384*I3384</f>
        <v>1770</v>
      </c>
      <c r="L3384" s="199"/>
      <c r="M3384" s="199"/>
    </row>
    <row r="3385" spans="5:13" x14ac:dyDescent="0.25">
      <c r="E3385" s="199"/>
      <c r="F3385" s="199"/>
      <c r="G3385" s="199"/>
      <c r="H3385" s="199"/>
      <c r="I3385" s="199"/>
      <c r="J3385" s="199"/>
      <c r="K3385" s="199"/>
      <c r="L3385" s="199"/>
      <c r="M3385" s="199"/>
    </row>
    <row r="3386" spans="5:13" x14ac:dyDescent="0.25">
      <c r="E3386" s="199"/>
      <c r="F3386" s="199"/>
      <c r="G3386" s="199"/>
      <c r="H3386" s="207" t="s">
        <v>2066</v>
      </c>
      <c r="I3386" s="199"/>
      <c r="J3386" s="199"/>
      <c r="K3386" s="199"/>
      <c r="L3386" s="199"/>
      <c r="M3386" s="199"/>
    </row>
    <row r="3387" spans="5:13" x14ac:dyDescent="0.25">
      <c r="E3387" s="199"/>
      <c r="F3387" s="199"/>
      <c r="G3387" s="199"/>
      <c r="H3387" s="207" t="s">
        <v>2053</v>
      </c>
      <c r="I3387" s="199"/>
      <c r="J3387" s="199"/>
      <c r="K3387" s="199"/>
      <c r="L3387" s="199"/>
      <c r="M3387" s="199"/>
    </row>
    <row r="3388" spans="5:13" x14ac:dyDescent="0.25">
      <c r="E3388" s="199"/>
      <c r="F3388" s="199"/>
      <c r="G3388" s="199"/>
      <c r="H3388" s="199"/>
      <c r="I3388" s="199"/>
      <c r="J3388" s="199"/>
      <c r="K3388" s="199"/>
      <c r="L3388" s="199"/>
      <c r="M3388" s="199"/>
    </row>
    <row r="3389" spans="5:13" ht="36.75" customHeight="1" x14ac:dyDescent="0.25">
      <c r="E3389" s="199"/>
      <c r="F3389" s="199">
        <v>1</v>
      </c>
      <c r="G3389" s="199" t="s">
        <v>1196</v>
      </c>
      <c r="H3389" s="198" t="s">
        <v>2461</v>
      </c>
      <c r="I3389" s="200">
        <v>2180</v>
      </c>
      <c r="J3389" s="199" t="s">
        <v>1196</v>
      </c>
      <c r="K3389" s="218">
        <f>F3389*I3389</f>
        <v>2180</v>
      </c>
      <c r="L3389" s="199"/>
      <c r="M3389" s="199"/>
    </row>
    <row r="3390" spans="5:13" ht="7.5" customHeight="1" x14ac:dyDescent="0.25">
      <c r="E3390" s="199"/>
      <c r="F3390" s="199"/>
      <c r="G3390" s="199"/>
      <c r="H3390" s="199"/>
      <c r="I3390" s="199"/>
      <c r="J3390" s="199"/>
      <c r="K3390" s="199"/>
      <c r="L3390" s="199"/>
      <c r="M3390" s="199"/>
    </row>
    <row r="3391" spans="5:13" x14ac:dyDescent="0.25">
      <c r="E3391" s="199"/>
      <c r="F3391" s="199"/>
      <c r="G3391" s="199"/>
      <c r="H3391" s="207" t="s">
        <v>2054</v>
      </c>
      <c r="I3391" s="199"/>
      <c r="J3391" s="199"/>
      <c r="K3391" s="199"/>
      <c r="L3391" s="199"/>
      <c r="M3391" s="199"/>
    </row>
    <row r="3392" spans="5:13" x14ac:dyDescent="0.25">
      <c r="E3392" s="199"/>
      <c r="F3392" s="199"/>
      <c r="G3392" s="199"/>
      <c r="H3392" s="207" t="s">
        <v>2055</v>
      </c>
      <c r="I3392" s="199"/>
      <c r="J3392" s="199"/>
      <c r="K3392" s="199"/>
      <c r="L3392" s="199"/>
      <c r="M3392" s="199"/>
    </row>
    <row r="3393" spans="5:15" x14ac:dyDescent="0.25">
      <c r="E3393" s="199"/>
      <c r="F3393" s="199"/>
      <c r="G3393" s="199"/>
      <c r="H3393" s="205" t="s">
        <v>2056</v>
      </c>
      <c r="I3393" s="199"/>
      <c r="J3393" s="199"/>
      <c r="K3393" s="199"/>
      <c r="L3393" s="199"/>
      <c r="M3393" s="199"/>
    </row>
    <row r="3394" spans="5:15" x14ac:dyDescent="0.25">
      <c r="E3394" s="199"/>
      <c r="F3394" s="199"/>
      <c r="G3394" s="199"/>
      <c r="H3394" s="199"/>
      <c r="I3394" s="199"/>
      <c r="J3394" s="199"/>
      <c r="K3394" s="199"/>
      <c r="L3394" s="199"/>
      <c r="M3394" s="199"/>
    </row>
    <row r="3395" spans="5:15" ht="63" x14ac:dyDescent="0.25">
      <c r="E3395" s="199"/>
      <c r="F3395" s="199"/>
      <c r="G3395" s="199"/>
      <c r="H3395" s="198" t="s">
        <v>2339</v>
      </c>
      <c r="I3395" s="199"/>
      <c r="J3395" s="199"/>
      <c r="K3395" s="199"/>
      <c r="L3395" s="198" t="s">
        <v>3040</v>
      </c>
      <c r="M3395" s="198" t="s">
        <v>3041</v>
      </c>
      <c r="N3395" s="198" t="s">
        <v>3157</v>
      </c>
      <c r="O3395" s="198" t="s">
        <v>3260</v>
      </c>
    </row>
    <row r="3396" spans="5:15" x14ac:dyDescent="0.25">
      <c r="E3396" s="199"/>
      <c r="F3396" s="199">
        <v>1</v>
      </c>
      <c r="G3396" s="199" t="s">
        <v>1196</v>
      </c>
      <c r="H3396" s="199" t="s">
        <v>2340</v>
      </c>
      <c r="I3396" s="200">
        <v>99</v>
      </c>
      <c r="J3396" s="199" t="s">
        <v>1196</v>
      </c>
      <c r="K3396" s="199">
        <f>F3396*I3396</f>
        <v>99</v>
      </c>
      <c r="L3396" s="199">
        <v>222</v>
      </c>
      <c r="M3396" s="199">
        <v>56</v>
      </c>
      <c r="N3396" s="199">
        <v>399</v>
      </c>
      <c r="O3396" s="211">
        <v>646</v>
      </c>
    </row>
    <row r="3397" spans="5:15" x14ac:dyDescent="0.25">
      <c r="E3397" s="199"/>
      <c r="F3397" s="199">
        <v>1</v>
      </c>
      <c r="G3397" s="199" t="s">
        <v>1196</v>
      </c>
      <c r="H3397" s="199" t="s">
        <v>2341</v>
      </c>
      <c r="I3397" s="199">
        <f>K3402</f>
        <v>32.119999999999997</v>
      </c>
      <c r="J3397" s="199" t="s">
        <v>1196</v>
      </c>
      <c r="K3397" s="199">
        <f>F3397*I3397</f>
        <v>32.119999999999997</v>
      </c>
      <c r="L3397" s="199">
        <f t="shared" ref="L3397:O3399" si="103">K3397</f>
        <v>32.119999999999997</v>
      </c>
      <c r="M3397" s="199">
        <f t="shared" si="103"/>
        <v>32.119999999999997</v>
      </c>
      <c r="N3397" s="199">
        <f t="shared" si="103"/>
        <v>32.119999999999997</v>
      </c>
      <c r="O3397" s="67">
        <f t="shared" si="103"/>
        <v>32.119999999999997</v>
      </c>
    </row>
    <row r="3398" spans="5:15" x14ac:dyDescent="0.25">
      <c r="E3398" s="199"/>
      <c r="F3398" s="199"/>
      <c r="G3398" s="199"/>
      <c r="H3398" s="199" t="s">
        <v>805</v>
      </c>
      <c r="I3398" s="199"/>
      <c r="J3398" s="199"/>
      <c r="K3398" s="199" t="e">
        <f>K3409</f>
        <v>#REF!</v>
      </c>
      <c r="L3398" s="199" t="e">
        <f t="shared" si="103"/>
        <v>#REF!</v>
      </c>
      <c r="M3398" s="199" t="e">
        <f t="shared" si="103"/>
        <v>#REF!</v>
      </c>
      <c r="N3398" s="199" t="e">
        <f t="shared" si="103"/>
        <v>#REF!</v>
      </c>
      <c r="O3398" s="67" t="e">
        <f t="shared" si="103"/>
        <v>#REF!</v>
      </c>
    </row>
    <row r="3399" spans="5:15" x14ac:dyDescent="0.25">
      <c r="E3399" s="199"/>
      <c r="F3399" s="199"/>
      <c r="G3399" s="199"/>
      <c r="H3399" s="199" t="s">
        <v>2342</v>
      </c>
      <c r="I3399" s="199" t="s">
        <v>571</v>
      </c>
      <c r="J3399" s="199"/>
      <c r="K3399" s="199">
        <v>5.63</v>
      </c>
      <c r="L3399" s="199">
        <f t="shared" si="103"/>
        <v>5.63</v>
      </c>
      <c r="M3399" s="199">
        <f t="shared" si="103"/>
        <v>5.63</v>
      </c>
      <c r="N3399" s="199">
        <f t="shared" si="103"/>
        <v>5.63</v>
      </c>
      <c r="O3399" s="67">
        <f t="shared" si="103"/>
        <v>5.63</v>
      </c>
    </row>
    <row r="3400" spans="5:15" x14ac:dyDescent="0.25">
      <c r="E3400" s="199"/>
      <c r="F3400" s="199"/>
      <c r="G3400" s="199"/>
      <c r="H3400" s="206" t="s">
        <v>929</v>
      </c>
      <c r="I3400" s="199"/>
      <c r="J3400" s="199"/>
      <c r="K3400" s="207" t="e">
        <f>SUM(K3396:K3399)</f>
        <v>#REF!</v>
      </c>
      <c r="L3400" s="207" t="e">
        <f>SUM(L3396:L3399)</f>
        <v>#REF!</v>
      </c>
      <c r="M3400" s="207" t="e">
        <f>SUM(M3396:M3399)</f>
        <v>#REF!</v>
      </c>
      <c r="N3400" s="207" t="e">
        <f>SUM(N3396:N3399)</f>
        <v>#REF!</v>
      </c>
      <c r="O3400" s="207" t="e">
        <f>SUM(O3396:O3399)</f>
        <v>#REF!</v>
      </c>
    </row>
    <row r="3401" spans="5:15" ht="9.75" customHeight="1" x14ac:dyDescent="0.25">
      <c r="E3401" s="199"/>
      <c r="F3401" s="199"/>
      <c r="G3401" s="199"/>
      <c r="H3401" s="199"/>
      <c r="I3401" s="199"/>
      <c r="J3401" s="199"/>
      <c r="K3401" s="199"/>
      <c r="L3401" s="199"/>
      <c r="M3401" s="199"/>
    </row>
    <row r="3402" spans="5:15" x14ac:dyDescent="0.25">
      <c r="E3402" s="199"/>
      <c r="F3402" s="199"/>
      <c r="G3402" s="199"/>
      <c r="H3402" s="207" t="s">
        <v>2343</v>
      </c>
      <c r="I3402" s="199">
        <f>I3368</f>
        <v>107060</v>
      </c>
      <c r="J3402" s="213">
        <v>2.9999999999999997E-4</v>
      </c>
      <c r="K3402" s="207">
        <f>I3402*J3402</f>
        <v>32.119999999999997</v>
      </c>
      <c r="L3402" s="199"/>
      <c r="M3402" s="199"/>
    </row>
    <row r="3403" spans="5:15" x14ac:dyDescent="0.25">
      <c r="E3403" s="199"/>
      <c r="F3403" s="199"/>
      <c r="G3403" s="199"/>
      <c r="H3403" s="199"/>
      <c r="I3403" s="199"/>
      <c r="J3403" s="199"/>
      <c r="K3403" s="199"/>
      <c r="L3403" s="199"/>
      <c r="M3403" s="199"/>
    </row>
    <row r="3404" spans="5:15" x14ac:dyDescent="0.25">
      <c r="E3404" s="199"/>
      <c r="F3404" s="199"/>
      <c r="G3404" s="199"/>
      <c r="H3404" s="205" t="s">
        <v>123</v>
      </c>
      <c r="I3404" s="199"/>
      <c r="J3404" s="199"/>
      <c r="K3404" s="199"/>
      <c r="L3404" s="199"/>
      <c r="M3404" s="199"/>
    </row>
    <row r="3405" spans="5:15" x14ac:dyDescent="0.25">
      <c r="E3405" s="199"/>
      <c r="F3405" s="199">
        <v>1</v>
      </c>
      <c r="G3405" s="199" t="s">
        <v>1196</v>
      </c>
      <c r="H3405" s="199" t="s">
        <v>2400</v>
      </c>
      <c r="I3405" s="199" t="e">
        <f>I3351</f>
        <v>#REF!</v>
      </c>
      <c r="J3405" s="199" t="s">
        <v>1196</v>
      </c>
      <c r="K3405" s="199" t="e">
        <f>F3405*I3405</f>
        <v>#REF!</v>
      </c>
      <c r="L3405" s="199"/>
      <c r="M3405" s="199"/>
    </row>
    <row r="3406" spans="5:15" x14ac:dyDescent="0.25">
      <c r="E3406" s="199"/>
      <c r="F3406" s="199">
        <v>1</v>
      </c>
      <c r="G3406" s="199" t="s">
        <v>1196</v>
      </c>
      <c r="H3406" s="199" t="s">
        <v>2221</v>
      </c>
      <c r="I3406" s="199" t="e">
        <f>I3352</f>
        <v>#REF!</v>
      </c>
      <c r="J3406" s="199" t="s">
        <v>1196</v>
      </c>
      <c r="K3406" s="199" t="e">
        <f>F3406*I3406</f>
        <v>#REF!</v>
      </c>
      <c r="L3406" s="199"/>
      <c r="M3406" s="199"/>
    </row>
    <row r="3407" spans="5:15" x14ac:dyDescent="0.25">
      <c r="E3407" s="199"/>
      <c r="F3407" s="199">
        <v>3</v>
      </c>
      <c r="G3407" s="199" t="s">
        <v>1196</v>
      </c>
      <c r="H3407" s="199" t="s">
        <v>1990</v>
      </c>
      <c r="I3407" s="199" t="e">
        <f>I3353</f>
        <v>#REF!</v>
      </c>
      <c r="J3407" s="199" t="s">
        <v>1196</v>
      </c>
      <c r="K3407" s="199" t="e">
        <f>F3407*I3407</f>
        <v>#REF!</v>
      </c>
      <c r="L3407" s="199"/>
      <c r="M3407" s="199"/>
    </row>
    <row r="3408" spans="5:15" x14ac:dyDescent="0.25">
      <c r="E3408" s="199"/>
      <c r="F3408" s="199"/>
      <c r="G3408" s="199"/>
      <c r="H3408" s="204" t="s">
        <v>2293</v>
      </c>
      <c r="I3408" s="199"/>
      <c r="J3408" s="199"/>
      <c r="K3408" s="199" t="e">
        <f>SUM(K3405:K3407)</f>
        <v>#REF!</v>
      </c>
      <c r="L3408" s="199"/>
      <c r="M3408" s="199"/>
    </row>
    <row r="3409" spans="5:13" x14ac:dyDescent="0.25">
      <c r="E3409" s="199"/>
      <c r="F3409" s="199"/>
      <c r="G3409" s="199"/>
      <c r="H3409" s="206" t="s">
        <v>2415</v>
      </c>
      <c r="I3409" s="199"/>
      <c r="J3409" s="199"/>
      <c r="K3409" s="207" t="e">
        <f>K3408/8</f>
        <v>#REF!</v>
      </c>
      <c r="L3409" s="199"/>
      <c r="M3409" s="199"/>
    </row>
    <row r="3410" spans="5:13" ht="9" customHeight="1" x14ac:dyDescent="0.25">
      <c r="E3410" s="199"/>
      <c r="F3410" s="199"/>
      <c r="G3410" s="199"/>
      <c r="H3410" s="199"/>
      <c r="I3410" s="199"/>
      <c r="J3410" s="199"/>
      <c r="K3410" s="199"/>
      <c r="L3410" s="199"/>
      <c r="M3410" s="199"/>
    </row>
    <row r="3411" spans="5:13" x14ac:dyDescent="0.25">
      <c r="E3411" s="199"/>
      <c r="F3411" s="199"/>
      <c r="G3411" s="199"/>
      <c r="H3411" s="207" t="s">
        <v>2294</v>
      </c>
      <c r="I3411" s="199"/>
      <c r="J3411" s="199"/>
      <c r="K3411" s="199"/>
      <c r="L3411" s="199"/>
      <c r="M3411" s="199"/>
    </row>
    <row r="3412" spans="5:13" x14ac:dyDescent="0.25">
      <c r="E3412" s="199"/>
      <c r="F3412" s="199"/>
      <c r="G3412" s="199"/>
      <c r="H3412" s="207" t="s">
        <v>2295</v>
      </c>
      <c r="I3412" s="199"/>
      <c r="J3412" s="199"/>
      <c r="K3412" s="199"/>
      <c r="L3412" s="199"/>
      <c r="M3412" s="199"/>
    </row>
    <row r="3413" spans="5:13" x14ac:dyDescent="0.25">
      <c r="E3413" s="199"/>
      <c r="F3413" s="199"/>
      <c r="G3413" s="199"/>
      <c r="H3413" s="199"/>
      <c r="I3413" s="199"/>
      <c r="J3413" s="199"/>
      <c r="K3413" s="199"/>
      <c r="L3413" s="199"/>
      <c r="M3413" s="199"/>
    </row>
    <row r="3414" spans="5:13" ht="63" x14ac:dyDescent="0.25">
      <c r="E3414" s="199"/>
      <c r="F3414" s="199"/>
      <c r="G3414" s="199"/>
      <c r="H3414" s="198" t="s">
        <v>2300</v>
      </c>
      <c r="I3414" s="199"/>
      <c r="J3414" s="199"/>
      <c r="K3414" s="199"/>
      <c r="L3414" s="199" t="s">
        <v>3047</v>
      </c>
      <c r="M3414" s="199"/>
    </row>
    <row r="3415" spans="5:13" x14ac:dyDescent="0.25">
      <c r="E3415" s="199"/>
      <c r="F3415" s="199">
        <v>3</v>
      </c>
      <c r="G3415" s="199" t="s">
        <v>1196</v>
      </c>
      <c r="H3415" s="199" t="s">
        <v>2340</v>
      </c>
      <c r="I3415" s="230">
        <f>I3396</f>
        <v>99</v>
      </c>
      <c r="J3415" s="199" t="s">
        <v>1200</v>
      </c>
      <c r="K3415" s="199">
        <f>F3415*I3415</f>
        <v>297</v>
      </c>
      <c r="L3415" s="199">
        <f>L3396*3</f>
        <v>666</v>
      </c>
      <c r="M3415" s="199"/>
    </row>
    <row r="3416" spans="5:13" x14ac:dyDescent="0.25">
      <c r="E3416" s="199"/>
      <c r="F3416" s="199">
        <v>1</v>
      </c>
      <c r="G3416" s="199" t="s">
        <v>1196</v>
      </c>
      <c r="H3416" s="199" t="s">
        <v>2794</v>
      </c>
      <c r="I3416" s="199">
        <f>K3421</f>
        <v>64.239999999999995</v>
      </c>
      <c r="J3416" s="199" t="s">
        <v>1196</v>
      </c>
      <c r="K3416" s="199">
        <f>F3416*I3416</f>
        <v>64.239999999999995</v>
      </c>
      <c r="L3416" s="199">
        <f>K3416</f>
        <v>64.239999999999995</v>
      </c>
      <c r="M3416" s="199"/>
    </row>
    <row r="3417" spans="5:13" x14ac:dyDescent="0.25">
      <c r="E3417" s="199"/>
      <c r="F3417" s="199"/>
      <c r="G3417" s="199"/>
      <c r="H3417" s="199" t="s">
        <v>805</v>
      </c>
      <c r="I3417" s="199"/>
      <c r="J3417" s="199"/>
      <c r="K3417" s="199" t="e">
        <f>K3428</f>
        <v>#REF!</v>
      </c>
      <c r="L3417" s="199" t="e">
        <f>K3417</f>
        <v>#REF!</v>
      </c>
      <c r="M3417" s="199"/>
    </row>
    <row r="3418" spans="5:13" x14ac:dyDescent="0.25">
      <c r="E3418" s="199"/>
      <c r="F3418" s="199"/>
      <c r="G3418" s="199"/>
      <c r="H3418" s="199" t="s">
        <v>2342</v>
      </c>
      <c r="I3418" s="199" t="s">
        <v>571</v>
      </c>
      <c r="J3418" s="199"/>
      <c r="K3418" s="199">
        <v>9.26</v>
      </c>
      <c r="L3418" s="199">
        <f>K3418</f>
        <v>9.26</v>
      </c>
      <c r="M3418" s="199"/>
    </row>
    <row r="3419" spans="5:13" x14ac:dyDescent="0.25">
      <c r="E3419" s="199"/>
      <c r="F3419" s="199"/>
      <c r="G3419" s="199"/>
      <c r="H3419" s="206" t="s">
        <v>929</v>
      </c>
      <c r="I3419" s="199"/>
      <c r="J3419" s="199"/>
      <c r="K3419" s="207" t="e">
        <f>SUM(K3415:K3418)</f>
        <v>#REF!</v>
      </c>
      <c r="L3419" s="199" t="e">
        <f>SUM(L3415:L3418)</f>
        <v>#REF!</v>
      </c>
      <c r="M3419" s="199"/>
    </row>
    <row r="3420" spans="5:13" x14ac:dyDescent="0.25">
      <c r="E3420" s="199"/>
      <c r="F3420" s="199"/>
      <c r="G3420" s="199"/>
      <c r="H3420" s="206"/>
      <c r="I3420" s="199"/>
      <c r="J3420" s="199"/>
      <c r="K3420" s="207"/>
      <c r="L3420" s="199"/>
      <c r="M3420" s="199"/>
    </row>
    <row r="3421" spans="5:13" x14ac:dyDescent="0.25">
      <c r="E3421" s="199"/>
      <c r="F3421" s="199"/>
      <c r="G3421" s="199"/>
      <c r="H3421" s="207" t="s">
        <v>2794</v>
      </c>
      <c r="I3421" s="199">
        <f>I3402</f>
        <v>107060</v>
      </c>
      <c r="J3421" s="213">
        <v>5.9999999999999995E-4</v>
      </c>
      <c r="K3421" s="207">
        <f>I3421*J3421</f>
        <v>64.239999999999995</v>
      </c>
      <c r="L3421" s="199"/>
      <c r="M3421" s="199"/>
    </row>
    <row r="3422" spans="5:13" x14ac:dyDescent="0.25">
      <c r="E3422" s="199"/>
      <c r="F3422" s="199"/>
      <c r="G3422" s="199"/>
      <c r="H3422" s="206"/>
      <c r="I3422" s="199"/>
      <c r="J3422" s="199"/>
      <c r="K3422" s="199"/>
      <c r="L3422" s="199"/>
      <c r="M3422" s="199"/>
    </row>
    <row r="3423" spans="5:13" x14ac:dyDescent="0.25">
      <c r="E3423" s="199"/>
      <c r="F3423" s="199"/>
      <c r="G3423" s="199"/>
      <c r="H3423" s="205" t="s">
        <v>123</v>
      </c>
      <c r="I3423" s="199"/>
      <c r="J3423" s="199"/>
      <c r="K3423" s="199"/>
      <c r="L3423" s="199"/>
      <c r="M3423" s="199"/>
    </row>
    <row r="3424" spans="5:13" x14ac:dyDescent="0.25">
      <c r="E3424" s="199"/>
      <c r="F3424" s="199">
        <v>1</v>
      </c>
      <c r="G3424" s="199" t="s">
        <v>1196</v>
      </c>
      <c r="H3424" s="199" t="s">
        <v>2400</v>
      </c>
      <c r="I3424" s="199" t="e">
        <f>I3405</f>
        <v>#REF!</v>
      </c>
      <c r="J3424" s="199" t="s">
        <v>1196</v>
      </c>
      <c r="K3424" s="199" t="e">
        <f>F3424*I3424</f>
        <v>#REF!</v>
      </c>
      <c r="L3424" s="199"/>
      <c r="M3424" s="199"/>
    </row>
    <row r="3425" spans="5:13" x14ac:dyDescent="0.25">
      <c r="E3425" s="199"/>
      <c r="F3425" s="199">
        <v>1</v>
      </c>
      <c r="G3425" s="199" t="s">
        <v>1196</v>
      </c>
      <c r="H3425" s="199" t="s">
        <v>2221</v>
      </c>
      <c r="I3425" s="199" t="e">
        <f>I3406</f>
        <v>#REF!</v>
      </c>
      <c r="J3425" s="199" t="s">
        <v>1196</v>
      </c>
      <c r="K3425" s="199" t="e">
        <f>F3425*I3425</f>
        <v>#REF!</v>
      </c>
      <c r="L3425" s="199"/>
      <c r="M3425" s="199"/>
    </row>
    <row r="3426" spans="5:13" x14ac:dyDescent="0.25">
      <c r="E3426" s="199"/>
      <c r="F3426" s="199">
        <v>4</v>
      </c>
      <c r="G3426" s="199" t="s">
        <v>1196</v>
      </c>
      <c r="H3426" s="199" t="s">
        <v>1990</v>
      </c>
      <c r="I3426" s="199" t="e">
        <f>I3407</f>
        <v>#REF!</v>
      </c>
      <c r="J3426" s="199" t="s">
        <v>1196</v>
      </c>
      <c r="K3426" s="199" t="e">
        <f>F3426*I3426</f>
        <v>#REF!</v>
      </c>
      <c r="L3426" s="199"/>
      <c r="M3426" s="199"/>
    </row>
    <row r="3427" spans="5:13" x14ac:dyDescent="0.25">
      <c r="E3427" s="199"/>
      <c r="F3427" s="199"/>
      <c r="G3427" s="199"/>
      <c r="H3427" s="204" t="s">
        <v>2293</v>
      </c>
      <c r="I3427" s="199"/>
      <c r="J3427" s="199"/>
      <c r="K3427" s="199" t="e">
        <f>SUM(K3424:K3426)</f>
        <v>#REF!</v>
      </c>
      <c r="L3427" s="199"/>
      <c r="M3427" s="199"/>
    </row>
    <row r="3428" spans="5:13" x14ac:dyDescent="0.25">
      <c r="E3428" s="199"/>
      <c r="F3428" s="199"/>
      <c r="G3428" s="199"/>
      <c r="H3428" s="206" t="s">
        <v>2507</v>
      </c>
      <c r="I3428" s="199"/>
      <c r="J3428" s="199"/>
      <c r="K3428" s="207" t="e">
        <f>K3427/8</f>
        <v>#REF!</v>
      </c>
      <c r="L3428" s="199"/>
      <c r="M3428" s="199"/>
    </row>
    <row r="3429" spans="5:13" x14ac:dyDescent="0.25">
      <c r="E3429" s="199"/>
      <c r="F3429" s="199"/>
      <c r="G3429" s="199"/>
      <c r="H3429" s="199"/>
      <c r="I3429" s="199"/>
      <c r="J3429" s="199"/>
      <c r="K3429" s="199"/>
      <c r="L3429" s="199"/>
      <c r="M3429" s="199"/>
    </row>
    <row r="3430" spans="5:13" x14ac:dyDescent="0.25">
      <c r="E3430" s="199"/>
      <c r="F3430" s="199"/>
      <c r="G3430" s="199"/>
      <c r="H3430" s="207" t="s">
        <v>2301</v>
      </c>
      <c r="I3430" s="199"/>
      <c r="J3430" s="199"/>
      <c r="K3430" s="199"/>
      <c r="L3430" s="199"/>
      <c r="M3430" s="199"/>
    </row>
    <row r="3431" spans="5:13" x14ac:dyDescent="0.25">
      <c r="E3431" s="199"/>
      <c r="F3431" s="199"/>
      <c r="G3431" s="199"/>
      <c r="H3431" s="199"/>
      <c r="I3431" s="199"/>
      <c r="J3431" s="199"/>
      <c r="K3431" s="199"/>
      <c r="L3431" s="199"/>
      <c r="M3431" s="199"/>
    </row>
    <row r="3432" spans="5:13" x14ac:dyDescent="0.25">
      <c r="E3432" s="199"/>
      <c r="F3432" s="199"/>
      <c r="G3432" s="199"/>
      <c r="H3432" s="207" t="s">
        <v>2302</v>
      </c>
      <c r="I3432" s="199"/>
      <c r="J3432" s="199"/>
      <c r="K3432" s="199"/>
      <c r="L3432" s="199"/>
      <c r="M3432" s="199"/>
    </row>
    <row r="3433" spans="5:13" x14ac:dyDescent="0.25">
      <c r="E3433" s="199"/>
      <c r="F3433" s="199"/>
      <c r="G3433" s="199"/>
      <c r="H3433" s="199"/>
      <c r="I3433" s="199"/>
      <c r="J3433" s="199"/>
      <c r="K3433" s="199"/>
      <c r="L3433" s="199"/>
      <c r="M3433" s="199"/>
    </row>
    <row r="3434" spans="5:13" ht="81" customHeight="1" x14ac:dyDescent="0.25">
      <c r="E3434" s="199"/>
      <c r="F3434" s="199"/>
      <c r="G3434" s="199"/>
      <c r="H3434" s="198" t="s">
        <v>2025</v>
      </c>
      <c r="I3434" s="199"/>
      <c r="J3434" s="199"/>
      <c r="K3434" s="199"/>
      <c r="L3434" s="199"/>
      <c r="M3434" s="199"/>
    </row>
    <row r="3435" spans="5:13" x14ac:dyDescent="0.25">
      <c r="E3435" s="199"/>
      <c r="F3435" s="199"/>
      <c r="G3435" s="199"/>
      <c r="H3435" s="199"/>
      <c r="I3435" s="199"/>
      <c r="J3435" s="199"/>
      <c r="K3435" s="199"/>
      <c r="L3435" s="199"/>
      <c r="M3435" s="199"/>
    </row>
    <row r="3436" spans="5:13" x14ac:dyDescent="0.25">
      <c r="E3436" s="199"/>
      <c r="F3436" s="199">
        <v>1</v>
      </c>
      <c r="G3436" s="199" t="s">
        <v>1196</v>
      </c>
      <c r="H3436" s="199" t="s">
        <v>3250</v>
      </c>
      <c r="I3436" s="245">
        <v>56</v>
      </c>
      <c r="J3436" s="199" t="s">
        <v>1196</v>
      </c>
      <c r="K3436" s="199">
        <f>F3436*I3436</f>
        <v>56</v>
      </c>
      <c r="L3436" s="199"/>
      <c r="M3436" s="199"/>
    </row>
    <row r="3437" spans="5:13" x14ac:dyDescent="0.25">
      <c r="E3437" s="199"/>
      <c r="F3437" s="199">
        <v>1</v>
      </c>
      <c r="G3437" s="199" t="s">
        <v>1196</v>
      </c>
      <c r="H3437" s="198" t="s">
        <v>2026</v>
      </c>
      <c r="I3437" s="199">
        <f>K3443</f>
        <v>240.89</v>
      </c>
      <c r="J3437" s="199" t="s">
        <v>1196</v>
      </c>
      <c r="K3437" s="199">
        <f>F3437*I3437</f>
        <v>240.89</v>
      </c>
      <c r="L3437" s="199"/>
      <c r="M3437" s="199"/>
    </row>
    <row r="3438" spans="5:13" x14ac:dyDescent="0.25">
      <c r="E3438" s="199"/>
      <c r="F3438" s="199">
        <v>1</v>
      </c>
      <c r="G3438" s="199" t="s">
        <v>1196</v>
      </c>
      <c r="H3438" s="199" t="s">
        <v>2027</v>
      </c>
      <c r="I3438" s="243">
        <v>25</v>
      </c>
      <c r="J3438" s="199" t="s">
        <v>2028</v>
      </c>
      <c r="K3438" s="199">
        <f>F3438*I3438</f>
        <v>25</v>
      </c>
      <c r="L3438" s="199"/>
      <c r="M3438" s="199"/>
    </row>
    <row r="3439" spans="5:13" x14ac:dyDescent="0.25">
      <c r="E3439" s="199"/>
      <c r="F3439" s="199"/>
      <c r="G3439" s="199"/>
      <c r="H3439" s="199" t="s">
        <v>123</v>
      </c>
      <c r="I3439" s="199"/>
      <c r="J3439" s="199"/>
      <c r="K3439" s="199" t="e">
        <f>K3449</f>
        <v>#REF!</v>
      </c>
      <c r="L3439" s="199"/>
      <c r="M3439" s="199"/>
    </row>
    <row r="3440" spans="5:13" x14ac:dyDescent="0.25">
      <c r="E3440" s="199"/>
      <c r="F3440" s="199"/>
      <c r="G3440" s="199"/>
      <c r="H3440" s="199" t="s">
        <v>2029</v>
      </c>
      <c r="I3440" s="199"/>
      <c r="J3440" s="199"/>
      <c r="K3440" s="199">
        <v>8.36</v>
      </c>
      <c r="L3440" s="199"/>
      <c r="M3440" s="199"/>
    </row>
    <row r="3441" spans="5:13" x14ac:dyDescent="0.25">
      <c r="E3441" s="199"/>
      <c r="F3441" s="199"/>
      <c r="G3441" s="199"/>
      <c r="H3441" s="206" t="s">
        <v>2030</v>
      </c>
      <c r="I3441" s="199"/>
      <c r="J3441" s="199"/>
      <c r="K3441" s="207" t="e">
        <f>SUM(K3436:K3440)</f>
        <v>#REF!</v>
      </c>
      <c r="L3441" s="199"/>
      <c r="M3441" s="199"/>
    </row>
    <row r="3442" spans="5:13" ht="8.25" customHeight="1" x14ac:dyDescent="0.25">
      <c r="E3442" s="199"/>
      <c r="F3442" s="199"/>
      <c r="G3442" s="199"/>
      <c r="H3442" s="199"/>
      <c r="I3442" s="199"/>
      <c r="J3442" s="199"/>
      <c r="K3442" s="199"/>
      <c r="L3442" s="199"/>
      <c r="M3442" s="199"/>
    </row>
    <row r="3443" spans="5:13" x14ac:dyDescent="0.25">
      <c r="E3443" s="199"/>
      <c r="F3443" s="199"/>
      <c r="G3443" s="199"/>
      <c r="H3443" s="207" t="s">
        <v>2031</v>
      </c>
      <c r="I3443" s="199">
        <f>I3421</f>
        <v>107060</v>
      </c>
      <c r="J3443" s="219">
        <v>2.2499999999999998E-3</v>
      </c>
      <c r="K3443" s="199">
        <f>I3443*J3443</f>
        <v>240.89</v>
      </c>
      <c r="L3443" s="199"/>
      <c r="M3443" s="199"/>
    </row>
    <row r="3444" spans="5:13" ht="7.5" customHeight="1" x14ac:dyDescent="0.25">
      <c r="E3444" s="199"/>
      <c r="F3444" s="199"/>
      <c r="G3444" s="199"/>
      <c r="H3444" s="199"/>
      <c r="I3444" s="199"/>
      <c r="J3444" s="199"/>
      <c r="K3444" s="199"/>
      <c r="L3444" s="199"/>
      <c r="M3444" s="199"/>
    </row>
    <row r="3445" spans="5:13" x14ac:dyDescent="0.25">
      <c r="E3445" s="199"/>
      <c r="F3445" s="199"/>
      <c r="G3445" s="199"/>
      <c r="H3445" s="207" t="s">
        <v>805</v>
      </c>
      <c r="I3445" s="199"/>
      <c r="J3445" s="199"/>
      <c r="K3445" s="199"/>
      <c r="L3445" s="199"/>
      <c r="M3445" s="199"/>
    </row>
    <row r="3446" spans="5:13" x14ac:dyDescent="0.25">
      <c r="E3446" s="199"/>
      <c r="F3446" s="199">
        <v>1</v>
      </c>
      <c r="G3446" s="199" t="s">
        <v>1196</v>
      </c>
      <c r="H3446" s="199" t="s">
        <v>2400</v>
      </c>
      <c r="I3446" s="67" t="e">
        <f>I3424</f>
        <v>#REF!</v>
      </c>
      <c r="J3446" s="199" t="s">
        <v>1196</v>
      </c>
      <c r="K3446" s="199" t="e">
        <f>F3446*I3446</f>
        <v>#REF!</v>
      </c>
      <c r="L3446" s="199"/>
      <c r="M3446" s="199"/>
    </row>
    <row r="3447" spans="5:13" x14ac:dyDescent="0.25">
      <c r="E3447" s="199"/>
      <c r="F3447" s="199">
        <v>2</v>
      </c>
      <c r="G3447" s="199" t="s">
        <v>1196</v>
      </c>
      <c r="H3447" s="199" t="s">
        <v>2222</v>
      </c>
      <c r="I3447" s="67" t="e">
        <f>I3426</f>
        <v>#REF!</v>
      </c>
      <c r="J3447" s="199" t="s">
        <v>1196</v>
      </c>
      <c r="K3447" s="199" t="e">
        <f>F3447*I3447</f>
        <v>#REF!</v>
      </c>
      <c r="L3447" s="199"/>
      <c r="M3447" s="199"/>
    </row>
    <row r="3448" spans="5:13" x14ac:dyDescent="0.25">
      <c r="E3448" s="199"/>
      <c r="F3448" s="199"/>
      <c r="G3448" s="199"/>
      <c r="H3448" s="204" t="s">
        <v>2401</v>
      </c>
      <c r="I3448" s="199"/>
      <c r="J3448" s="199"/>
      <c r="K3448" s="199" t="e">
        <f>SUM(K3446:K3447)</f>
        <v>#REF!</v>
      </c>
      <c r="L3448" s="199"/>
      <c r="M3448" s="199"/>
    </row>
    <row r="3449" spans="5:13" x14ac:dyDescent="0.25">
      <c r="E3449" s="199"/>
      <c r="F3449" s="199"/>
      <c r="G3449" s="199"/>
      <c r="H3449" s="206" t="s">
        <v>2415</v>
      </c>
      <c r="I3449" s="199"/>
      <c r="J3449" s="199"/>
      <c r="K3449" s="207" t="e">
        <f>K3448/4</f>
        <v>#REF!</v>
      </c>
      <c r="L3449" s="199"/>
      <c r="M3449" s="199"/>
    </row>
    <row r="3450" spans="5:13" x14ac:dyDescent="0.25">
      <c r="E3450" s="199"/>
      <c r="F3450" s="199"/>
      <c r="G3450" s="199"/>
      <c r="H3450" s="199"/>
      <c r="I3450" s="199"/>
      <c r="J3450" s="199"/>
      <c r="K3450" s="199"/>
      <c r="L3450" s="199"/>
      <c r="M3450" s="199"/>
    </row>
    <row r="3451" spans="5:13" x14ac:dyDescent="0.25">
      <c r="E3451" s="199"/>
      <c r="F3451" s="199"/>
      <c r="G3451" s="199"/>
      <c r="H3451" s="207" t="s">
        <v>2032</v>
      </c>
      <c r="I3451" s="199"/>
      <c r="J3451" s="199"/>
      <c r="K3451" s="199"/>
      <c r="L3451" s="199"/>
      <c r="M3451" s="199"/>
    </row>
    <row r="3452" spans="5:13" x14ac:dyDescent="0.25">
      <c r="E3452" s="199"/>
      <c r="F3452" s="199"/>
      <c r="G3452" s="199"/>
      <c r="H3452" s="207" t="s">
        <v>2033</v>
      </c>
      <c r="I3452" s="199"/>
      <c r="J3452" s="199"/>
      <c r="K3452" s="199"/>
      <c r="L3452" s="199"/>
      <c r="M3452" s="199"/>
    </row>
    <row r="3453" spans="5:13" x14ac:dyDescent="0.25">
      <c r="E3453" s="199"/>
      <c r="F3453" s="199"/>
      <c r="G3453" s="199"/>
      <c r="H3453" s="199" t="s">
        <v>852</v>
      </c>
      <c r="I3453" s="199"/>
      <c r="J3453" s="199"/>
      <c r="K3453" s="199"/>
      <c r="L3453" s="199"/>
      <c r="M3453" s="199"/>
    </row>
    <row r="3454" spans="5:13" x14ac:dyDescent="0.25">
      <c r="E3454" s="199"/>
      <c r="F3454" s="199">
        <v>1</v>
      </c>
      <c r="G3454" s="199" t="s">
        <v>1196</v>
      </c>
      <c r="H3454" s="199" t="s">
        <v>2130</v>
      </c>
      <c r="I3454" s="230">
        <v>1770</v>
      </c>
      <c r="J3454" s="199" t="s">
        <v>1196</v>
      </c>
      <c r="K3454" s="199">
        <f>F3454*I3454</f>
        <v>1770</v>
      </c>
      <c r="L3454" s="199"/>
      <c r="M3454" s="199"/>
    </row>
    <row r="3455" spans="5:13" x14ac:dyDescent="0.25">
      <c r="E3455" s="199"/>
      <c r="F3455" s="199">
        <v>3</v>
      </c>
      <c r="G3455" s="199" t="s">
        <v>1196</v>
      </c>
      <c r="H3455" s="199" t="s">
        <v>2131</v>
      </c>
      <c r="I3455" s="230">
        <v>150</v>
      </c>
      <c r="J3455" s="199" t="s">
        <v>1196</v>
      </c>
      <c r="K3455" s="199">
        <f>F3455*I3455</f>
        <v>450</v>
      </c>
      <c r="L3455" s="199"/>
      <c r="M3455" s="199"/>
    </row>
    <row r="3456" spans="5:13" x14ac:dyDescent="0.25">
      <c r="E3456" s="199"/>
      <c r="F3456" s="199"/>
      <c r="G3456" s="199"/>
      <c r="H3456" s="199" t="s">
        <v>2132</v>
      </c>
      <c r="I3456" s="199"/>
      <c r="J3456" s="199"/>
      <c r="K3456" s="199" t="e">
        <f>K3348</f>
        <v>#REF!</v>
      </c>
      <c r="L3456" s="199"/>
      <c r="M3456" s="199"/>
    </row>
    <row r="3457" spans="5:13" x14ac:dyDescent="0.25">
      <c r="E3457" s="199"/>
      <c r="F3457" s="199"/>
      <c r="G3457" s="199"/>
      <c r="H3457" s="199" t="s">
        <v>1930</v>
      </c>
      <c r="I3457" s="199"/>
      <c r="J3457" s="199"/>
      <c r="K3457" s="199">
        <v>0</v>
      </c>
      <c r="L3457" s="199"/>
      <c r="M3457" s="199"/>
    </row>
    <row r="3458" spans="5:13" x14ac:dyDescent="0.25">
      <c r="E3458" s="199"/>
      <c r="F3458" s="199"/>
      <c r="G3458" s="199"/>
      <c r="H3458" s="206" t="s">
        <v>2133</v>
      </c>
      <c r="I3458" s="199"/>
      <c r="J3458" s="199"/>
      <c r="K3458" s="207" t="e">
        <f>SUM(K3454:K3457)</f>
        <v>#REF!</v>
      </c>
      <c r="L3458" s="199"/>
      <c r="M3458" s="199"/>
    </row>
    <row r="3459" spans="5:13" x14ac:dyDescent="0.25">
      <c r="E3459" s="199"/>
      <c r="F3459" s="199"/>
      <c r="G3459" s="199"/>
      <c r="H3459" s="199"/>
      <c r="I3459" s="199"/>
      <c r="J3459" s="199"/>
      <c r="K3459" s="199"/>
      <c r="L3459" s="199"/>
      <c r="M3459" s="199"/>
    </row>
    <row r="3460" spans="5:13" x14ac:dyDescent="0.25">
      <c r="E3460" s="199"/>
      <c r="F3460" s="199"/>
      <c r="G3460" s="199"/>
      <c r="H3460" s="207" t="s">
        <v>2032</v>
      </c>
      <c r="I3460" s="199"/>
      <c r="J3460" s="199"/>
      <c r="K3460" s="199"/>
      <c r="L3460" s="199"/>
      <c r="M3460" s="199"/>
    </row>
    <row r="3461" spans="5:13" x14ac:dyDescent="0.25">
      <c r="E3461" s="199"/>
      <c r="F3461" s="199"/>
      <c r="G3461" s="199"/>
      <c r="H3461" s="199"/>
      <c r="I3461" s="199"/>
      <c r="J3461" s="199"/>
      <c r="K3461" s="199"/>
      <c r="L3461" s="199"/>
      <c r="M3461" s="199"/>
    </row>
    <row r="3462" spans="5:13" x14ac:dyDescent="0.25">
      <c r="E3462" s="199"/>
      <c r="F3462" s="199"/>
      <c r="G3462" s="199"/>
      <c r="H3462" s="207" t="s">
        <v>2134</v>
      </c>
      <c r="I3462" s="199"/>
      <c r="J3462" s="199"/>
      <c r="K3462" s="199"/>
      <c r="L3462" s="199"/>
      <c r="M3462" s="199"/>
    </row>
    <row r="3463" spans="5:13" x14ac:dyDescent="0.25">
      <c r="E3463" s="199"/>
      <c r="F3463" s="199"/>
      <c r="G3463" s="199"/>
      <c r="H3463" s="199"/>
      <c r="I3463" s="199"/>
      <c r="J3463" s="199"/>
      <c r="K3463" s="199"/>
      <c r="L3463" s="199"/>
      <c r="M3463" s="199"/>
    </row>
    <row r="3464" spans="5:13" x14ac:dyDescent="0.25">
      <c r="E3464" s="199"/>
      <c r="F3464" s="199">
        <v>1</v>
      </c>
      <c r="G3464" s="199" t="s">
        <v>1196</v>
      </c>
      <c r="H3464" s="199" t="s">
        <v>2135</v>
      </c>
      <c r="I3464" s="199">
        <f>K3389</f>
        <v>2180</v>
      </c>
      <c r="J3464" s="199" t="s">
        <v>1196</v>
      </c>
      <c r="K3464" s="199">
        <f>F3464*I3464</f>
        <v>2180</v>
      </c>
      <c r="L3464" s="199"/>
      <c r="M3464" s="199"/>
    </row>
    <row r="3465" spans="5:13" x14ac:dyDescent="0.25">
      <c r="E3465" s="199"/>
      <c r="F3465" s="199">
        <v>3</v>
      </c>
      <c r="G3465" s="199" t="s">
        <v>1196</v>
      </c>
      <c r="H3465" s="199" t="s">
        <v>2131</v>
      </c>
      <c r="I3465" s="199">
        <f>I3455</f>
        <v>150</v>
      </c>
      <c r="J3465" s="199" t="s">
        <v>1196</v>
      </c>
      <c r="K3465" s="199">
        <f>F3465*I3465</f>
        <v>450</v>
      </c>
      <c r="L3465" s="199"/>
      <c r="M3465" s="199"/>
    </row>
    <row r="3466" spans="5:13" x14ac:dyDescent="0.25">
      <c r="E3466" s="199"/>
      <c r="F3466" s="199"/>
      <c r="G3466" s="199"/>
      <c r="H3466" s="199" t="s">
        <v>2473</v>
      </c>
      <c r="I3466" s="199"/>
      <c r="J3466" s="199"/>
      <c r="K3466" s="199" t="e">
        <f>K3379</f>
        <v>#REF!</v>
      </c>
      <c r="L3466" s="199"/>
      <c r="M3466" s="199"/>
    </row>
    <row r="3467" spans="5:13" x14ac:dyDescent="0.25">
      <c r="E3467" s="199"/>
      <c r="F3467" s="199"/>
      <c r="G3467" s="199"/>
      <c r="H3467" s="199" t="s">
        <v>1930</v>
      </c>
      <c r="I3467" s="199"/>
      <c r="J3467" s="199"/>
      <c r="K3467" s="199"/>
      <c r="L3467" s="199"/>
      <c r="M3467" s="199"/>
    </row>
    <row r="3468" spans="5:13" x14ac:dyDescent="0.25">
      <c r="E3468" s="199"/>
      <c r="F3468" s="199"/>
      <c r="G3468" s="199"/>
      <c r="H3468" s="206" t="s">
        <v>2474</v>
      </c>
      <c r="I3468" s="199"/>
      <c r="J3468" s="199"/>
      <c r="K3468" s="207" t="e">
        <f>SUM(K3464:K3467)</f>
        <v>#REF!</v>
      </c>
      <c r="L3468" s="199"/>
      <c r="M3468" s="199"/>
    </row>
    <row r="3469" spans="5:13" x14ac:dyDescent="0.25">
      <c r="E3469" s="199"/>
      <c r="F3469" s="199"/>
      <c r="G3469" s="199"/>
      <c r="H3469" s="199"/>
      <c r="I3469" s="199"/>
      <c r="J3469" s="199"/>
      <c r="K3469" s="199"/>
      <c r="L3469" s="199"/>
      <c r="M3469" s="199"/>
    </row>
    <row r="3470" spans="5:13" x14ac:dyDescent="0.25">
      <c r="E3470" s="199"/>
      <c r="F3470" s="199"/>
      <c r="G3470" s="199"/>
      <c r="H3470" s="207" t="s">
        <v>2475</v>
      </c>
      <c r="I3470" s="199"/>
      <c r="J3470" s="199"/>
      <c r="K3470" s="199"/>
      <c r="L3470" s="199"/>
      <c r="M3470" s="199"/>
    </row>
    <row r="3471" spans="5:13" x14ac:dyDescent="0.25">
      <c r="E3471" s="199"/>
      <c r="F3471" s="199"/>
      <c r="G3471" s="199"/>
      <c r="H3471" s="199"/>
      <c r="I3471" s="199"/>
      <c r="J3471" s="199"/>
      <c r="K3471" s="199"/>
      <c r="L3471" s="199"/>
      <c r="M3471" s="199"/>
    </row>
    <row r="3472" spans="5:13" x14ac:dyDescent="0.25">
      <c r="E3472" s="199"/>
      <c r="F3472" s="199"/>
      <c r="G3472" s="199"/>
      <c r="H3472" s="207" t="s">
        <v>2476</v>
      </c>
      <c r="I3472" s="199"/>
      <c r="J3472" s="199"/>
      <c r="K3472" s="199"/>
      <c r="L3472" s="199"/>
      <c r="M3472" s="199"/>
    </row>
    <row r="3473" spans="5:13" x14ac:dyDescent="0.25">
      <c r="E3473" s="199"/>
      <c r="F3473" s="199"/>
      <c r="G3473" s="199"/>
      <c r="H3473" s="199"/>
      <c r="I3473" s="199"/>
      <c r="J3473" s="199"/>
      <c r="K3473" s="199"/>
      <c r="L3473" s="199"/>
      <c r="M3473" s="199"/>
    </row>
    <row r="3474" spans="5:13" ht="78.75" x14ac:dyDescent="0.25">
      <c r="E3474" s="199"/>
      <c r="F3474" s="199"/>
      <c r="G3474" s="199"/>
      <c r="H3474" s="198" t="s">
        <v>2963</v>
      </c>
      <c r="I3474" s="199"/>
      <c r="J3474" s="199"/>
      <c r="K3474" s="199"/>
      <c r="L3474" s="199"/>
      <c r="M3474" s="199"/>
    </row>
    <row r="3475" spans="5:13" x14ac:dyDescent="0.25">
      <c r="E3475" s="199"/>
      <c r="F3475" s="199"/>
      <c r="G3475" s="199"/>
      <c r="H3475" s="199"/>
      <c r="I3475" s="199"/>
      <c r="J3475" s="199"/>
      <c r="K3475" s="199"/>
      <c r="L3475" s="199"/>
      <c r="M3475" s="199"/>
    </row>
    <row r="3476" spans="5:13" ht="24.95" customHeight="1" x14ac:dyDescent="0.25">
      <c r="E3476" s="199"/>
      <c r="F3476" s="199">
        <v>3</v>
      </c>
      <c r="G3476" s="199" t="s">
        <v>1196</v>
      </c>
      <c r="H3476" s="199" t="s">
        <v>2477</v>
      </c>
      <c r="I3476" s="199">
        <f>I3396</f>
        <v>99</v>
      </c>
      <c r="J3476" s="199" t="s">
        <v>1196</v>
      </c>
      <c r="K3476" s="199">
        <f>F3476*I3476</f>
        <v>297</v>
      </c>
      <c r="L3476" s="199"/>
      <c r="M3476" s="199"/>
    </row>
    <row r="3477" spans="5:13" ht="24.95" customHeight="1" x14ac:dyDescent="0.25">
      <c r="E3477" s="199"/>
      <c r="F3477" s="199">
        <v>1</v>
      </c>
      <c r="G3477" s="199" t="s">
        <v>1196</v>
      </c>
      <c r="H3477" s="198" t="s">
        <v>2478</v>
      </c>
      <c r="I3477" s="199">
        <f>K3483</f>
        <v>361.33</v>
      </c>
      <c r="J3477" s="199" t="s">
        <v>1196</v>
      </c>
      <c r="K3477" s="199">
        <f>F3477*I3477</f>
        <v>361.33</v>
      </c>
      <c r="L3477" s="199"/>
      <c r="M3477" s="199"/>
    </row>
    <row r="3478" spans="5:13" ht="24.95" customHeight="1" x14ac:dyDescent="0.25">
      <c r="E3478" s="199"/>
      <c r="F3478" s="199">
        <v>1</v>
      </c>
      <c r="G3478" s="199" t="s">
        <v>1196</v>
      </c>
      <c r="H3478" s="199" t="s">
        <v>2027</v>
      </c>
      <c r="I3478" s="199">
        <f>I3438</f>
        <v>25</v>
      </c>
      <c r="J3478" s="199" t="s">
        <v>2028</v>
      </c>
      <c r="K3478" s="199">
        <f>F3478*I3478</f>
        <v>25</v>
      </c>
      <c r="L3478" s="199"/>
      <c r="M3478" s="199"/>
    </row>
    <row r="3479" spans="5:13" ht="24.95" customHeight="1" x14ac:dyDescent="0.25">
      <c r="E3479" s="199"/>
      <c r="F3479" s="199"/>
      <c r="G3479" s="199"/>
      <c r="H3479" s="199" t="s">
        <v>123</v>
      </c>
      <c r="I3479" s="199"/>
      <c r="J3479" s="199"/>
      <c r="K3479" s="199" t="e">
        <f>K3489</f>
        <v>#REF!</v>
      </c>
      <c r="L3479" s="199"/>
      <c r="M3479" s="199"/>
    </row>
    <row r="3480" spans="5:13" x14ac:dyDescent="0.25">
      <c r="E3480" s="199"/>
      <c r="F3480" s="199"/>
      <c r="G3480" s="199"/>
      <c r="H3480" s="199" t="s">
        <v>2029</v>
      </c>
      <c r="I3480" s="199"/>
      <c r="J3480" s="199"/>
      <c r="K3480" s="199">
        <v>5</v>
      </c>
      <c r="L3480" s="199"/>
      <c r="M3480" s="199"/>
    </row>
    <row r="3481" spans="5:13" ht="24.95" customHeight="1" x14ac:dyDescent="0.25">
      <c r="E3481" s="199"/>
      <c r="F3481" s="199"/>
      <c r="G3481" s="199"/>
      <c r="H3481" s="206" t="s">
        <v>2030</v>
      </c>
      <c r="I3481" s="199"/>
      <c r="J3481" s="199"/>
      <c r="K3481" s="207" t="e">
        <f>SUM(K3476:K3480)</f>
        <v>#REF!</v>
      </c>
      <c r="L3481" s="199" t="e">
        <f>1009-K3481</f>
        <v>#REF!</v>
      </c>
      <c r="M3481" s="199"/>
    </row>
    <row r="3482" spans="5:13" x14ac:dyDescent="0.25">
      <c r="E3482" s="199"/>
      <c r="F3482" s="199"/>
      <c r="G3482" s="199"/>
      <c r="H3482" s="199"/>
      <c r="I3482" s="199"/>
      <c r="J3482" s="199"/>
      <c r="K3482" s="199"/>
      <c r="L3482" s="199"/>
      <c r="M3482" s="199"/>
    </row>
    <row r="3483" spans="5:13" x14ac:dyDescent="0.25">
      <c r="E3483" s="199"/>
      <c r="F3483" s="199"/>
      <c r="G3483" s="199"/>
      <c r="H3483" s="207" t="s">
        <v>2479</v>
      </c>
      <c r="I3483" s="199">
        <f>I3443</f>
        <v>107060</v>
      </c>
      <c r="J3483" s="219">
        <v>3.375E-3</v>
      </c>
      <c r="K3483" s="199">
        <f>I3483*J3483</f>
        <v>361.33</v>
      </c>
      <c r="L3483" s="199"/>
      <c r="M3483" s="199"/>
    </row>
    <row r="3484" spans="5:13" x14ac:dyDescent="0.25">
      <c r="E3484" s="199"/>
      <c r="F3484" s="199"/>
      <c r="G3484" s="199"/>
      <c r="H3484" s="199"/>
      <c r="I3484" s="199"/>
      <c r="J3484" s="199"/>
      <c r="K3484" s="199"/>
      <c r="L3484" s="199"/>
      <c r="M3484" s="199"/>
    </row>
    <row r="3485" spans="5:13" ht="21.75" customHeight="1" x14ac:dyDescent="0.25">
      <c r="E3485" s="199"/>
      <c r="F3485" s="199"/>
      <c r="G3485" s="199"/>
      <c r="H3485" s="205" t="s">
        <v>805</v>
      </c>
      <c r="I3485" s="199"/>
      <c r="J3485" s="199"/>
      <c r="K3485" s="199"/>
      <c r="L3485" s="199"/>
      <c r="M3485" s="199"/>
    </row>
    <row r="3486" spans="5:13" ht="21.75" customHeight="1" x14ac:dyDescent="0.25">
      <c r="E3486" s="199"/>
      <c r="F3486" s="199">
        <v>1</v>
      </c>
      <c r="G3486" s="199" t="s">
        <v>1196</v>
      </c>
      <c r="H3486" s="199" t="s">
        <v>2400</v>
      </c>
      <c r="I3486" s="199" t="e">
        <f>I3446</f>
        <v>#REF!</v>
      </c>
      <c r="J3486" s="199" t="s">
        <v>1196</v>
      </c>
      <c r="K3486" s="199" t="e">
        <f>F3486*I3486</f>
        <v>#REF!</v>
      </c>
      <c r="L3486" s="199"/>
      <c r="M3486" s="199"/>
    </row>
    <row r="3487" spans="5:13" ht="21.75" customHeight="1" x14ac:dyDescent="0.25">
      <c r="E3487" s="199"/>
      <c r="F3487" s="199">
        <v>2</v>
      </c>
      <c r="G3487" s="199" t="s">
        <v>1196</v>
      </c>
      <c r="H3487" s="199" t="s">
        <v>2222</v>
      </c>
      <c r="I3487" s="199" t="e">
        <f>I3447</f>
        <v>#REF!</v>
      </c>
      <c r="J3487" s="199" t="s">
        <v>1196</v>
      </c>
      <c r="K3487" s="199" t="e">
        <f>F3487*I3487</f>
        <v>#REF!</v>
      </c>
      <c r="L3487" s="199"/>
      <c r="M3487" s="199"/>
    </row>
    <row r="3488" spans="5:13" ht="21.75" customHeight="1" x14ac:dyDescent="0.25">
      <c r="E3488" s="199"/>
      <c r="F3488" s="199"/>
      <c r="G3488" s="199"/>
      <c r="H3488" s="204" t="s">
        <v>2480</v>
      </c>
      <c r="I3488" s="199"/>
      <c r="J3488" s="207"/>
      <c r="K3488" s="208" t="e">
        <f>SUM(K3486:K3487)</f>
        <v>#REF!</v>
      </c>
      <c r="L3488" s="199"/>
      <c r="M3488" s="199"/>
    </row>
    <row r="3489" spans="5:18" ht="21.75" customHeight="1" x14ac:dyDescent="0.25">
      <c r="E3489" s="199"/>
      <c r="F3489" s="199"/>
      <c r="G3489" s="199"/>
      <c r="H3489" s="206" t="s">
        <v>2415</v>
      </c>
      <c r="I3489" s="199"/>
      <c r="J3489" s="207"/>
      <c r="K3489" s="207" t="e">
        <f>K3488/3</f>
        <v>#REF!</v>
      </c>
      <c r="L3489" s="199"/>
      <c r="M3489" s="199"/>
    </row>
    <row r="3490" spans="5:18" x14ac:dyDescent="0.25">
      <c r="E3490" s="199"/>
      <c r="F3490" s="199"/>
      <c r="G3490" s="199"/>
      <c r="H3490" s="199"/>
      <c r="I3490" s="199"/>
      <c r="J3490" s="199"/>
      <c r="K3490" s="199"/>
      <c r="L3490" s="199"/>
      <c r="M3490" s="199"/>
    </row>
    <row r="3491" spans="5:18" x14ac:dyDescent="0.25">
      <c r="E3491" s="199"/>
      <c r="F3491" s="199"/>
      <c r="G3491" s="199"/>
      <c r="H3491" s="207" t="s">
        <v>2481</v>
      </c>
      <c r="I3491" s="199"/>
      <c r="J3491" s="199"/>
      <c r="K3491" s="199"/>
      <c r="L3491" s="199"/>
      <c r="M3491" s="199"/>
    </row>
    <row r="3492" spans="5:18" x14ac:dyDescent="0.25">
      <c r="E3492" s="199"/>
      <c r="F3492" s="199"/>
      <c r="G3492" s="199"/>
      <c r="H3492" s="199"/>
      <c r="I3492" s="199"/>
      <c r="J3492" s="199"/>
      <c r="K3492" s="199"/>
      <c r="L3492" s="199"/>
      <c r="M3492" s="199"/>
    </row>
    <row r="3493" spans="5:18" ht="61.5" customHeight="1" x14ac:dyDescent="0.25">
      <c r="E3493" s="199"/>
      <c r="F3493" s="199"/>
      <c r="G3493" s="199"/>
      <c r="H3493" s="197" t="s">
        <v>2331</v>
      </c>
      <c r="I3493" s="199"/>
      <c r="J3493" s="199"/>
      <c r="K3493" s="199"/>
      <c r="L3493" s="199"/>
      <c r="M3493" s="199"/>
      <c r="N3493" s="199"/>
      <c r="O3493" s="197" t="s">
        <v>270</v>
      </c>
      <c r="P3493" s="199"/>
      <c r="Q3493" s="199"/>
      <c r="R3493" s="199"/>
    </row>
    <row r="3494" spans="5:18" ht="36" customHeight="1" x14ac:dyDescent="0.25">
      <c r="E3494" s="199"/>
      <c r="F3494" s="199">
        <v>180</v>
      </c>
      <c r="G3494" s="199" t="s">
        <v>718</v>
      </c>
      <c r="H3494" s="198" t="s">
        <v>2332</v>
      </c>
      <c r="I3494" s="200">
        <v>36.25</v>
      </c>
      <c r="J3494" s="199" t="s">
        <v>718</v>
      </c>
      <c r="K3494" s="199">
        <f>F3494*I3494</f>
        <v>6525</v>
      </c>
      <c r="L3494" s="199"/>
      <c r="M3494" s="199">
        <v>180</v>
      </c>
      <c r="N3494" s="199" t="s">
        <v>718</v>
      </c>
      <c r="O3494" s="198" t="s">
        <v>271</v>
      </c>
      <c r="P3494" s="200">
        <f>I3101</f>
        <v>22.85</v>
      </c>
      <c r="Q3494" s="199" t="s">
        <v>718</v>
      </c>
      <c r="R3494" s="199">
        <f>M3494*P3494</f>
        <v>4113</v>
      </c>
    </row>
    <row r="3495" spans="5:18" ht="24.95" customHeight="1" x14ac:dyDescent="0.25">
      <c r="E3495" s="199"/>
      <c r="F3495" s="199">
        <v>4</v>
      </c>
      <c r="G3495" s="199" t="s">
        <v>1427</v>
      </c>
      <c r="H3495" s="199" t="s">
        <v>2907</v>
      </c>
      <c r="I3495" s="200">
        <v>89.7</v>
      </c>
      <c r="J3495" s="199" t="s">
        <v>1427</v>
      </c>
      <c r="K3495" s="199">
        <f>F3495*I3495</f>
        <v>358.8</v>
      </c>
      <c r="L3495" s="199"/>
      <c r="M3495" s="199">
        <v>4</v>
      </c>
      <c r="N3495" s="199" t="s">
        <v>1427</v>
      </c>
      <c r="O3495" s="199" t="s">
        <v>2907</v>
      </c>
      <c r="P3495" s="200">
        <f>I3495</f>
        <v>89.7</v>
      </c>
      <c r="Q3495" s="199" t="s">
        <v>1427</v>
      </c>
      <c r="R3495" s="199">
        <f>M3495*P3495</f>
        <v>358.8</v>
      </c>
    </row>
    <row r="3496" spans="5:18" ht="24.95" customHeight="1" x14ac:dyDescent="0.25">
      <c r="E3496" s="199"/>
      <c r="F3496" s="199">
        <v>180</v>
      </c>
      <c r="G3496" s="199" t="s">
        <v>1200</v>
      </c>
      <c r="H3496" s="199" t="s">
        <v>2333</v>
      </c>
      <c r="I3496" s="200">
        <f>ROUND(6.7/12,2)</f>
        <v>0.56000000000000005</v>
      </c>
      <c r="J3496" s="199" t="s">
        <v>1200</v>
      </c>
      <c r="K3496" s="199">
        <f>F3496*I3496</f>
        <v>100.8</v>
      </c>
      <c r="L3496" s="199"/>
      <c r="M3496" s="199">
        <v>180</v>
      </c>
      <c r="N3496" s="199" t="s">
        <v>1200</v>
      </c>
      <c r="O3496" s="199" t="s">
        <v>2333</v>
      </c>
      <c r="P3496" s="200">
        <f>I3496</f>
        <v>0.56000000000000005</v>
      </c>
      <c r="Q3496" s="199" t="s">
        <v>1200</v>
      </c>
      <c r="R3496" s="199">
        <f>M3496*P3496</f>
        <v>100.8</v>
      </c>
    </row>
    <row r="3497" spans="5:18" ht="24.95" customHeight="1" x14ac:dyDescent="0.25">
      <c r="E3497" s="199"/>
      <c r="F3497" s="199">
        <v>1</v>
      </c>
      <c r="G3497" s="199" t="s">
        <v>1427</v>
      </c>
      <c r="H3497" s="199" t="s">
        <v>2334</v>
      </c>
      <c r="I3497" s="200">
        <f>I3495</f>
        <v>89.7</v>
      </c>
      <c r="J3497" s="199" t="s">
        <v>1427</v>
      </c>
      <c r="K3497" s="199">
        <f>F3497*I3497</f>
        <v>89.7</v>
      </c>
      <c r="L3497" s="199"/>
      <c r="M3497" s="199">
        <v>1</v>
      </c>
      <c r="N3497" s="199" t="s">
        <v>1427</v>
      </c>
      <c r="O3497" s="199" t="s">
        <v>2334</v>
      </c>
      <c r="P3497" s="200">
        <f>I3497</f>
        <v>89.7</v>
      </c>
      <c r="Q3497" s="199" t="s">
        <v>1427</v>
      </c>
      <c r="R3497" s="199">
        <f>M3497*P3497</f>
        <v>89.7</v>
      </c>
    </row>
    <row r="3498" spans="5:18" ht="24.95" customHeight="1" x14ac:dyDescent="0.25">
      <c r="E3498" s="199"/>
      <c r="F3498" s="199"/>
      <c r="G3498" s="199"/>
      <c r="H3498" s="199" t="s">
        <v>805</v>
      </c>
      <c r="I3498" s="199"/>
      <c r="J3498" s="199"/>
      <c r="K3498" s="199" t="e">
        <f>K3507</f>
        <v>#REF!</v>
      </c>
      <c r="L3498" s="199"/>
      <c r="M3498" s="199"/>
      <c r="N3498" s="199"/>
      <c r="O3498" s="199" t="s">
        <v>805</v>
      </c>
      <c r="P3498" s="199"/>
      <c r="Q3498" s="199"/>
      <c r="R3498" s="199" t="e">
        <f>R3507</f>
        <v>#REF!</v>
      </c>
    </row>
    <row r="3499" spans="5:18" ht="24.95" customHeight="1" x14ac:dyDescent="0.25">
      <c r="E3499" s="199"/>
      <c r="F3499" s="199"/>
      <c r="G3499" s="199"/>
      <c r="H3499" s="199" t="s">
        <v>2335</v>
      </c>
      <c r="I3499" s="199"/>
      <c r="J3499" s="199"/>
      <c r="K3499" s="199">
        <v>39.700000000000003</v>
      </c>
      <c r="L3499" s="199">
        <v>26.5</v>
      </c>
      <c r="M3499" s="199"/>
      <c r="N3499" s="199"/>
      <c r="O3499" s="199" t="s">
        <v>2335</v>
      </c>
      <c r="P3499" s="199"/>
      <c r="Q3499" s="199"/>
      <c r="R3499" s="199">
        <v>30.7</v>
      </c>
    </row>
    <row r="3500" spans="5:18" ht="24.95" customHeight="1" x14ac:dyDescent="0.25">
      <c r="E3500" s="199"/>
      <c r="F3500" s="199"/>
      <c r="G3500" s="199"/>
      <c r="H3500" s="204" t="s">
        <v>2336</v>
      </c>
      <c r="I3500" s="199"/>
      <c r="J3500" s="199"/>
      <c r="K3500" s="199" t="e">
        <f>SUM(K3494:K3499)</f>
        <v>#REF!</v>
      </c>
      <c r="L3500" s="199"/>
      <c r="M3500" s="199"/>
      <c r="N3500" s="199"/>
      <c r="O3500" s="204" t="s">
        <v>2336</v>
      </c>
      <c r="P3500" s="199"/>
      <c r="Q3500" s="199"/>
      <c r="R3500" s="199">
        <v>30.7</v>
      </c>
    </row>
    <row r="3501" spans="5:18" ht="24.95" customHeight="1" x14ac:dyDescent="0.25">
      <c r="E3501" s="199"/>
      <c r="F3501" s="199"/>
      <c r="G3501" s="199"/>
      <c r="H3501" s="206" t="s">
        <v>2045</v>
      </c>
      <c r="I3501" s="199"/>
      <c r="J3501" s="199"/>
      <c r="K3501" s="207" t="e">
        <f>K3500/90</f>
        <v>#REF!</v>
      </c>
      <c r="L3501" s="199"/>
      <c r="M3501" s="199"/>
      <c r="N3501" s="199"/>
      <c r="O3501" s="206" t="s">
        <v>2045</v>
      </c>
      <c r="P3501" s="199"/>
      <c r="Q3501" s="199"/>
      <c r="R3501" s="207">
        <f>R3500/90</f>
        <v>0.34</v>
      </c>
    </row>
    <row r="3502" spans="5:18" x14ac:dyDescent="0.25">
      <c r="E3502" s="199"/>
      <c r="F3502" s="199"/>
      <c r="G3502" s="199"/>
      <c r="H3502" s="205" t="s">
        <v>2276</v>
      </c>
      <c r="I3502" s="199"/>
      <c r="J3502" s="199"/>
      <c r="K3502" s="199"/>
      <c r="L3502" s="199" t="e">
        <f>L3501-K3500</f>
        <v>#REF!</v>
      </c>
      <c r="M3502" s="199"/>
      <c r="N3502" s="199"/>
      <c r="O3502" s="205" t="s">
        <v>2276</v>
      </c>
      <c r="P3502" s="199"/>
      <c r="Q3502" s="199"/>
      <c r="R3502" s="199"/>
    </row>
    <row r="3503" spans="5:18" x14ac:dyDescent="0.25">
      <c r="E3503" s="199"/>
      <c r="F3503" s="199">
        <v>1</v>
      </c>
      <c r="G3503" s="199" t="s">
        <v>1196</v>
      </c>
      <c r="H3503" s="208" t="s">
        <v>2337</v>
      </c>
      <c r="I3503" s="199" t="e">
        <f>I2866</f>
        <v>#REF!</v>
      </c>
      <c r="J3503" s="199" t="s">
        <v>1196</v>
      </c>
      <c r="K3503" s="199" t="e">
        <f>F3503*I3503</f>
        <v>#REF!</v>
      </c>
      <c r="L3503" s="199"/>
      <c r="M3503" s="199">
        <v>1</v>
      </c>
      <c r="N3503" s="199" t="s">
        <v>1196</v>
      </c>
      <c r="O3503" s="208" t="s">
        <v>2337</v>
      </c>
      <c r="P3503" s="199" t="e">
        <f>I3503</f>
        <v>#REF!</v>
      </c>
      <c r="Q3503" s="199" t="s">
        <v>1196</v>
      </c>
      <c r="R3503" s="199" t="e">
        <f>M3503*P3503</f>
        <v>#REF!</v>
      </c>
    </row>
    <row r="3504" spans="5:18" x14ac:dyDescent="0.25">
      <c r="E3504" s="199"/>
      <c r="F3504" s="199">
        <v>2</v>
      </c>
      <c r="G3504" s="199" t="s">
        <v>1196</v>
      </c>
      <c r="H3504" s="199" t="s">
        <v>2400</v>
      </c>
      <c r="I3504" s="199" t="e">
        <f>I2867</f>
        <v>#REF!</v>
      </c>
      <c r="J3504" s="199" t="s">
        <v>1196</v>
      </c>
      <c r="K3504" s="199" t="e">
        <f>F3504*I3504</f>
        <v>#REF!</v>
      </c>
      <c r="L3504" s="199"/>
      <c r="M3504" s="199">
        <v>2</v>
      </c>
      <c r="N3504" s="199" t="s">
        <v>1196</v>
      </c>
      <c r="O3504" s="199" t="s">
        <v>2400</v>
      </c>
      <c r="P3504" s="199" t="e">
        <f>I3504</f>
        <v>#REF!</v>
      </c>
      <c r="Q3504" s="199" t="s">
        <v>1196</v>
      </c>
      <c r="R3504" s="199" t="e">
        <f>M3504*P3504</f>
        <v>#REF!</v>
      </c>
    </row>
    <row r="3505" spans="5:18" x14ac:dyDescent="0.25">
      <c r="E3505" s="199"/>
      <c r="F3505" s="199">
        <v>2</v>
      </c>
      <c r="G3505" s="199" t="s">
        <v>1196</v>
      </c>
      <c r="H3505" s="199" t="s">
        <v>2221</v>
      </c>
      <c r="I3505" s="199" t="e">
        <f>I2868</f>
        <v>#REF!</v>
      </c>
      <c r="J3505" s="199" t="s">
        <v>1196</v>
      </c>
      <c r="K3505" s="199" t="e">
        <f>F3505*I3505</f>
        <v>#REF!</v>
      </c>
      <c r="L3505" s="199"/>
      <c r="M3505" s="199">
        <v>2</v>
      </c>
      <c r="N3505" s="199" t="s">
        <v>1196</v>
      </c>
      <c r="O3505" s="199" t="s">
        <v>2221</v>
      </c>
      <c r="P3505" s="199" t="e">
        <f>I3505</f>
        <v>#REF!</v>
      </c>
      <c r="Q3505" s="199" t="s">
        <v>1196</v>
      </c>
      <c r="R3505" s="199" t="e">
        <f>M3505*P3505</f>
        <v>#REF!</v>
      </c>
    </row>
    <row r="3506" spans="5:18" x14ac:dyDescent="0.25">
      <c r="E3506" s="199"/>
      <c r="F3506" s="199">
        <v>3</v>
      </c>
      <c r="G3506" s="199" t="s">
        <v>1196</v>
      </c>
      <c r="H3506" s="199" t="s">
        <v>1990</v>
      </c>
      <c r="I3506" s="199" t="e">
        <f>I2869</f>
        <v>#REF!</v>
      </c>
      <c r="J3506" s="199" t="s">
        <v>1196</v>
      </c>
      <c r="K3506" s="199" t="e">
        <f>F3506*I3506</f>
        <v>#REF!</v>
      </c>
      <c r="L3506" s="199"/>
      <c r="M3506" s="199">
        <v>3</v>
      </c>
      <c r="N3506" s="199" t="s">
        <v>1196</v>
      </c>
      <c r="O3506" s="199" t="s">
        <v>1990</v>
      </c>
      <c r="P3506" s="199" t="e">
        <f>I3506</f>
        <v>#REF!</v>
      </c>
      <c r="Q3506" s="199" t="s">
        <v>1196</v>
      </c>
      <c r="R3506" s="199" t="e">
        <f>M3506*P3506</f>
        <v>#REF!</v>
      </c>
    </row>
    <row r="3507" spans="5:18" ht="24.95" customHeight="1" x14ac:dyDescent="0.25">
      <c r="E3507" s="199"/>
      <c r="F3507" s="199"/>
      <c r="G3507" s="199"/>
      <c r="H3507" s="199"/>
      <c r="I3507" s="199"/>
      <c r="J3507" s="199"/>
      <c r="K3507" s="207" t="e">
        <f>SUM(K3503:K3506)</f>
        <v>#REF!</v>
      </c>
      <c r="L3507" s="199"/>
      <c r="M3507" s="199"/>
      <c r="N3507" s="199"/>
      <c r="O3507" s="199"/>
      <c r="P3507" s="199"/>
      <c r="Q3507" s="199"/>
      <c r="R3507" s="207" t="e">
        <f>SUM(R3503:R3506)</f>
        <v>#REF!</v>
      </c>
    </row>
    <row r="3508" spans="5:18" ht="21.75" customHeight="1" x14ac:dyDescent="0.25">
      <c r="E3508" s="199"/>
      <c r="F3508" s="199"/>
      <c r="G3508" s="199"/>
      <c r="H3508" s="199"/>
      <c r="I3508" s="199"/>
      <c r="J3508" s="199"/>
      <c r="K3508" s="199"/>
      <c r="L3508" s="199"/>
      <c r="M3508" s="199"/>
    </row>
    <row r="3509" spans="5:18" x14ac:dyDescent="0.25">
      <c r="E3509" s="199"/>
      <c r="F3509" s="199"/>
      <c r="G3509" s="199"/>
      <c r="H3509" s="207" t="s">
        <v>2338</v>
      </c>
      <c r="I3509" s="199"/>
      <c r="J3509" s="199"/>
      <c r="K3509" s="199"/>
      <c r="L3509" s="199"/>
      <c r="M3509" s="199"/>
    </row>
    <row r="3510" spans="5:18" ht="29.25" customHeight="1" x14ac:dyDescent="0.25">
      <c r="E3510" s="199"/>
      <c r="F3510" s="199"/>
      <c r="G3510" s="199"/>
      <c r="H3510" s="197" t="s">
        <v>1963</v>
      </c>
      <c r="I3510" s="199"/>
      <c r="J3510" s="199"/>
      <c r="K3510" s="199"/>
      <c r="L3510" s="199"/>
      <c r="M3510" s="199"/>
    </row>
    <row r="3511" spans="5:18" ht="18" customHeight="1" x14ac:dyDescent="0.25">
      <c r="E3511" s="199"/>
      <c r="F3511" s="199"/>
      <c r="G3511" s="199"/>
      <c r="H3511" s="199"/>
      <c r="I3511" s="199"/>
      <c r="J3511" s="199"/>
      <c r="K3511" s="199"/>
      <c r="L3511" s="199"/>
      <c r="M3511" s="199"/>
    </row>
    <row r="3512" spans="5:18" ht="47.25" customHeight="1" x14ac:dyDescent="0.25">
      <c r="E3512" s="199"/>
      <c r="F3512" s="199"/>
      <c r="G3512" s="199"/>
      <c r="H3512" s="220" t="s">
        <v>2275</v>
      </c>
      <c r="I3512" s="199"/>
      <c r="J3512" s="199"/>
      <c r="K3512" s="199"/>
      <c r="L3512" s="199"/>
      <c r="M3512" s="199"/>
    </row>
    <row r="3513" spans="5:18" x14ac:dyDescent="0.25">
      <c r="E3513" s="199"/>
      <c r="F3513" s="199">
        <v>1</v>
      </c>
      <c r="G3513" s="199" t="s">
        <v>718</v>
      </c>
      <c r="H3513" s="199" t="s">
        <v>2946</v>
      </c>
      <c r="I3513" s="200">
        <v>136</v>
      </c>
      <c r="J3513" s="199" t="s">
        <v>718</v>
      </c>
      <c r="K3513" s="204">
        <f>F3513*I3513</f>
        <v>136</v>
      </c>
      <c r="L3513" s="199"/>
      <c r="M3513" s="199"/>
    </row>
    <row r="3514" spans="5:18" x14ac:dyDescent="0.25">
      <c r="E3514" s="199"/>
      <c r="F3514" s="199"/>
      <c r="G3514" s="199"/>
      <c r="H3514" s="199" t="s">
        <v>1930</v>
      </c>
      <c r="I3514" s="199"/>
      <c r="J3514" s="199"/>
      <c r="K3514" s="204">
        <v>1</v>
      </c>
      <c r="L3514" s="199"/>
      <c r="M3514" s="199"/>
    </row>
    <row r="3515" spans="5:18" x14ac:dyDescent="0.25">
      <c r="E3515" s="199"/>
      <c r="F3515" s="199"/>
      <c r="G3515" s="199"/>
      <c r="H3515" s="206" t="s">
        <v>2947</v>
      </c>
      <c r="I3515" s="199"/>
      <c r="J3515" s="199"/>
      <c r="K3515" s="206">
        <f>SUM(K3513:K3514)</f>
        <v>137</v>
      </c>
      <c r="L3515" s="199"/>
      <c r="M3515" s="199"/>
    </row>
    <row r="3516" spans="5:18" ht="9.75" customHeight="1" x14ac:dyDescent="0.25">
      <c r="E3516" s="199"/>
      <c r="F3516" s="199"/>
      <c r="G3516" s="199"/>
      <c r="H3516" s="199"/>
      <c r="I3516" s="199"/>
      <c r="J3516" s="199"/>
      <c r="K3516" s="199"/>
      <c r="L3516" s="199"/>
      <c r="M3516" s="199"/>
    </row>
    <row r="3517" spans="5:18" x14ac:dyDescent="0.25">
      <c r="E3517" s="199"/>
      <c r="F3517" s="199"/>
      <c r="G3517" s="199"/>
      <c r="H3517" s="207" t="s">
        <v>2948</v>
      </c>
      <c r="I3517" s="199"/>
      <c r="J3517" s="199"/>
      <c r="K3517" s="199"/>
      <c r="L3517" s="199"/>
      <c r="M3517" s="199"/>
    </row>
    <row r="3518" spans="5:18" x14ac:dyDescent="0.25">
      <c r="E3518" s="199"/>
      <c r="F3518" s="199"/>
      <c r="G3518" s="199"/>
      <c r="H3518" s="207" t="s">
        <v>2949</v>
      </c>
      <c r="I3518" s="199"/>
      <c r="J3518" s="199"/>
      <c r="K3518" s="199"/>
      <c r="L3518" s="199"/>
      <c r="M3518" s="199"/>
    </row>
    <row r="3519" spans="5:18" x14ac:dyDescent="0.25">
      <c r="E3519" s="199"/>
      <c r="F3519" s="199"/>
      <c r="G3519" s="199"/>
      <c r="H3519" s="199"/>
      <c r="I3519" s="199"/>
      <c r="J3519" s="199"/>
      <c r="K3519" s="199"/>
      <c r="L3519" s="199"/>
      <c r="M3519" s="199"/>
    </row>
    <row r="3520" spans="5:18" ht="49.5" customHeight="1" x14ac:dyDescent="0.25">
      <c r="E3520" s="199"/>
      <c r="F3520" s="199"/>
      <c r="G3520" s="199"/>
      <c r="H3520" s="220" t="s">
        <v>2950</v>
      </c>
      <c r="I3520" s="199"/>
      <c r="J3520" s="199"/>
      <c r="K3520" s="199"/>
      <c r="L3520" s="199"/>
      <c r="M3520" s="199"/>
    </row>
    <row r="3521" spans="5:13" x14ac:dyDescent="0.25">
      <c r="E3521" s="199"/>
      <c r="F3521" s="199">
        <v>1</v>
      </c>
      <c r="G3521" s="199" t="s">
        <v>718</v>
      </c>
      <c r="H3521" s="199" t="s">
        <v>2951</v>
      </c>
      <c r="I3521" s="200">
        <v>51.4</v>
      </c>
      <c r="J3521" s="199" t="s">
        <v>311</v>
      </c>
      <c r="K3521" s="199">
        <f>F3522*I3521</f>
        <v>167.05</v>
      </c>
      <c r="L3521" s="199"/>
      <c r="M3521" s="199"/>
    </row>
    <row r="3522" spans="5:13" x14ac:dyDescent="0.25">
      <c r="E3522" s="199"/>
      <c r="F3522" s="199">
        <v>3.25</v>
      </c>
      <c r="G3522" s="199" t="s">
        <v>2952</v>
      </c>
      <c r="H3522" s="199"/>
      <c r="I3522" s="199"/>
      <c r="J3522" s="199"/>
      <c r="K3522" s="199"/>
      <c r="L3522" s="199"/>
      <c r="M3522" s="199"/>
    </row>
    <row r="3523" spans="5:13" x14ac:dyDescent="0.25">
      <c r="E3523" s="199"/>
      <c r="F3523" s="199"/>
      <c r="G3523" s="199"/>
      <c r="H3523" s="199" t="s">
        <v>1930</v>
      </c>
      <c r="I3523" s="199"/>
      <c r="J3523" s="199"/>
      <c r="K3523" s="199">
        <v>1.95</v>
      </c>
      <c r="L3523" s="199"/>
      <c r="M3523" s="199"/>
    </row>
    <row r="3524" spans="5:13" x14ac:dyDescent="0.25">
      <c r="E3524" s="199"/>
      <c r="F3524" s="199"/>
      <c r="G3524" s="199"/>
      <c r="H3524" s="206" t="s">
        <v>2395</v>
      </c>
      <c r="I3524" s="199"/>
      <c r="J3524" s="199"/>
      <c r="K3524" s="207">
        <f>SUM(K3521:K3523)</f>
        <v>169</v>
      </c>
      <c r="L3524" s="199">
        <f>169-K3524</f>
        <v>0</v>
      </c>
      <c r="M3524" s="199"/>
    </row>
    <row r="3525" spans="5:13" x14ac:dyDescent="0.25">
      <c r="E3525" s="199"/>
      <c r="F3525" s="199"/>
      <c r="G3525" s="199"/>
      <c r="H3525" s="206"/>
      <c r="I3525" s="199"/>
      <c r="J3525" s="199"/>
      <c r="K3525" s="207"/>
      <c r="L3525" s="199"/>
      <c r="M3525" s="199"/>
    </row>
    <row r="3526" spans="5:13" x14ac:dyDescent="0.25">
      <c r="E3526" s="199"/>
      <c r="F3526" s="199"/>
      <c r="G3526" s="199"/>
      <c r="H3526" s="207" t="s">
        <v>2953</v>
      </c>
      <c r="I3526" s="199"/>
      <c r="J3526" s="199"/>
      <c r="K3526" s="199"/>
      <c r="L3526" s="199"/>
      <c r="M3526" s="199"/>
    </row>
    <row r="3527" spans="5:13" x14ac:dyDescent="0.25">
      <c r="E3527" s="199"/>
      <c r="F3527" s="199"/>
      <c r="G3527" s="199"/>
      <c r="H3527" s="199"/>
      <c r="I3527" s="199"/>
      <c r="J3527" s="199"/>
      <c r="K3527" s="199"/>
      <c r="L3527" s="199"/>
      <c r="M3527" s="199"/>
    </row>
    <row r="3528" spans="5:13" ht="45" customHeight="1" x14ac:dyDescent="0.25">
      <c r="E3528" s="199"/>
      <c r="F3528" s="199"/>
      <c r="G3528" s="199"/>
      <c r="H3528" s="197" t="s">
        <v>2954</v>
      </c>
      <c r="I3528" s="199"/>
      <c r="J3528" s="199"/>
      <c r="K3528" s="199"/>
      <c r="L3528" s="199"/>
      <c r="M3528" s="199"/>
    </row>
    <row r="3529" spans="5:13" x14ac:dyDescent="0.25">
      <c r="E3529" s="199"/>
      <c r="F3529" s="199"/>
      <c r="G3529" s="199"/>
      <c r="H3529" s="199"/>
      <c r="I3529" s="199"/>
      <c r="J3529" s="199"/>
      <c r="K3529" s="199"/>
      <c r="L3529" s="199"/>
      <c r="M3529" s="199"/>
    </row>
    <row r="3530" spans="5:13" ht="135.75" customHeight="1" x14ac:dyDescent="0.25">
      <c r="E3530" s="199"/>
      <c r="F3530" s="199"/>
      <c r="G3530" s="199"/>
      <c r="H3530" s="220" t="s">
        <v>2533</v>
      </c>
      <c r="I3530" s="199"/>
      <c r="J3530" s="199"/>
      <c r="K3530" s="199"/>
      <c r="L3530" s="199"/>
      <c r="M3530" s="199"/>
    </row>
    <row r="3531" spans="5:13" x14ac:dyDescent="0.25">
      <c r="E3531" s="199"/>
      <c r="F3531" s="199"/>
      <c r="G3531" s="199"/>
      <c r="H3531" s="199"/>
      <c r="I3531" s="199"/>
      <c r="J3531" s="199"/>
      <c r="K3531" s="199"/>
      <c r="L3531" s="199"/>
      <c r="M3531" s="199"/>
    </row>
    <row r="3532" spans="5:13" ht="29.25" customHeight="1" x14ac:dyDescent="0.25">
      <c r="E3532" s="199"/>
      <c r="F3532" s="199">
        <v>360</v>
      </c>
      <c r="G3532" s="199" t="s">
        <v>718</v>
      </c>
      <c r="H3532" s="198" t="s">
        <v>2332</v>
      </c>
      <c r="I3532" s="199">
        <f>I3494</f>
        <v>36.25</v>
      </c>
      <c r="J3532" s="199" t="s">
        <v>718</v>
      </c>
      <c r="K3532" s="199">
        <f>F3532*I3532</f>
        <v>13050</v>
      </c>
      <c r="L3532" s="199"/>
      <c r="M3532" s="199"/>
    </row>
    <row r="3533" spans="5:13" ht="15.75" customHeight="1" x14ac:dyDescent="0.25">
      <c r="E3533" s="199"/>
      <c r="F3533" s="199">
        <v>4</v>
      </c>
      <c r="G3533" s="199" t="s">
        <v>1427</v>
      </c>
      <c r="H3533" s="199" t="s">
        <v>2907</v>
      </c>
      <c r="I3533" s="199">
        <f>I3495</f>
        <v>89.7</v>
      </c>
      <c r="J3533" s="199" t="s">
        <v>1427</v>
      </c>
      <c r="K3533" s="199">
        <f>F3533*I3533</f>
        <v>358.8</v>
      </c>
      <c r="L3533" s="199"/>
      <c r="M3533" s="199"/>
    </row>
    <row r="3534" spans="5:13" x14ac:dyDescent="0.25">
      <c r="E3534" s="199"/>
      <c r="F3534" s="199">
        <v>360</v>
      </c>
      <c r="G3534" s="199" t="s">
        <v>1200</v>
      </c>
      <c r="H3534" s="199" t="s">
        <v>2333</v>
      </c>
      <c r="I3534" s="199">
        <f>I3496</f>
        <v>0.56000000000000005</v>
      </c>
      <c r="J3534" s="199" t="s">
        <v>1200</v>
      </c>
      <c r="K3534" s="199">
        <f>F3534*I3534</f>
        <v>201.6</v>
      </c>
      <c r="L3534" s="199"/>
      <c r="M3534" s="199"/>
    </row>
    <row r="3535" spans="5:13" x14ac:dyDescent="0.25">
      <c r="E3535" s="199"/>
      <c r="F3535" s="199">
        <v>1.5</v>
      </c>
      <c r="G3535" s="199" t="s">
        <v>1427</v>
      </c>
      <c r="H3535" s="199" t="s">
        <v>2334</v>
      </c>
      <c r="I3535" s="199">
        <f>I3497</f>
        <v>89.7</v>
      </c>
      <c r="J3535" s="199" t="s">
        <v>1427</v>
      </c>
      <c r="K3535" s="199">
        <f>F3535*I3535</f>
        <v>134.55000000000001</v>
      </c>
      <c r="L3535" s="199"/>
      <c r="M3535" s="199"/>
    </row>
    <row r="3536" spans="5:13" x14ac:dyDescent="0.25">
      <c r="E3536" s="199"/>
      <c r="F3536" s="199"/>
      <c r="G3536" s="199"/>
      <c r="H3536" s="199" t="s">
        <v>2534</v>
      </c>
      <c r="I3536" s="199"/>
      <c r="J3536" s="199"/>
      <c r="K3536" s="199" t="e">
        <f>K3507*1.5</f>
        <v>#REF!</v>
      </c>
      <c r="L3536" s="199"/>
      <c r="M3536" s="199"/>
    </row>
    <row r="3537" spans="5:13" x14ac:dyDescent="0.25">
      <c r="E3537" s="199"/>
      <c r="F3537" s="199"/>
      <c r="G3537" s="199"/>
      <c r="H3537" s="199" t="s">
        <v>2335</v>
      </c>
      <c r="I3537" s="199"/>
      <c r="J3537" s="199"/>
      <c r="K3537" s="199">
        <v>40.049999999999997</v>
      </c>
      <c r="L3537" s="199"/>
      <c r="M3537" s="199"/>
    </row>
    <row r="3538" spans="5:13" x14ac:dyDescent="0.25">
      <c r="E3538" s="199"/>
      <c r="F3538" s="199"/>
      <c r="G3538" s="199"/>
      <c r="H3538" s="204" t="s">
        <v>2336</v>
      </c>
      <c r="I3538" s="199"/>
      <c r="J3538" s="199"/>
      <c r="K3538" s="199" t="e">
        <f>SUM(K3532:K3537)</f>
        <v>#REF!</v>
      </c>
      <c r="L3538" s="199"/>
      <c r="M3538" s="199"/>
    </row>
    <row r="3539" spans="5:13" x14ac:dyDescent="0.25">
      <c r="E3539" s="199"/>
      <c r="F3539" s="199"/>
      <c r="G3539" s="199"/>
      <c r="H3539" s="206" t="s">
        <v>2045</v>
      </c>
      <c r="I3539" s="199"/>
      <c r="J3539" s="199"/>
      <c r="K3539" s="207" t="e">
        <f>K3538/90</f>
        <v>#REF!</v>
      </c>
      <c r="L3539" s="199"/>
      <c r="M3539" s="199"/>
    </row>
    <row r="3540" spans="5:13" ht="20.25" customHeight="1" x14ac:dyDescent="0.25">
      <c r="E3540" s="199"/>
      <c r="F3540" s="199"/>
      <c r="G3540" s="199"/>
      <c r="H3540" s="199"/>
      <c r="I3540" s="199"/>
      <c r="J3540" s="199"/>
      <c r="K3540" s="199"/>
      <c r="L3540" s="199"/>
      <c r="M3540" s="199"/>
    </row>
    <row r="3541" spans="5:13" x14ac:dyDescent="0.25">
      <c r="E3541" s="199"/>
      <c r="F3541" s="199"/>
      <c r="G3541" s="199"/>
      <c r="H3541" s="207" t="s">
        <v>2535</v>
      </c>
      <c r="I3541" s="199"/>
      <c r="J3541" s="199"/>
      <c r="K3541" s="199"/>
      <c r="L3541" s="199"/>
      <c r="M3541" s="199"/>
    </row>
    <row r="3542" spans="5:13" ht="32.25" customHeight="1" x14ac:dyDescent="0.25">
      <c r="E3542" s="199"/>
      <c r="F3542" s="199"/>
      <c r="G3542" s="199"/>
      <c r="H3542" s="197" t="s">
        <v>2034</v>
      </c>
      <c r="I3542" s="199"/>
      <c r="J3542" s="199"/>
      <c r="K3542" s="199"/>
      <c r="L3542" s="199"/>
      <c r="M3542" s="199"/>
    </row>
    <row r="3543" spans="5:13" x14ac:dyDescent="0.25">
      <c r="E3543" s="199"/>
      <c r="F3543" s="199"/>
      <c r="G3543" s="199"/>
      <c r="H3543" s="199"/>
      <c r="I3543" s="199"/>
      <c r="J3543" s="199"/>
      <c r="K3543" s="199"/>
      <c r="L3543" s="199"/>
      <c r="M3543" s="199"/>
    </row>
    <row r="3544" spans="5:13" ht="47.25" customHeight="1" x14ac:dyDescent="0.25">
      <c r="E3544" s="199"/>
      <c r="F3544" s="199"/>
      <c r="G3544" s="199"/>
      <c r="H3544" s="220" t="s">
        <v>1964</v>
      </c>
      <c r="I3544" s="199"/>
      <c r="J3544" s="199"/>
      <c r="K3544" s="199"/>
      <c r="L3544" s="199"/>
      <c r="M3544" s="199"/>
    </row>
    <row r="3545" spans="5:13" x14ac:dyDescent="0.25">
      <c r="E3545" s="199"/>
      <c r="F3545" s="199">
        <v>1</v>
      </c>
      <c r="G3545" s="199" t="s">
        <v>718</v>
      </c>
      <c r="H3545" s="199" t="s">
        <v>1965</v>
      </c>
      <c r="I3545" s="230">
        <v>173.15</v>
      </c>
      <c r="J3545" s="199" t="s">
        <v>718</v>
      </c>
      <c r="K3545" s="204">
        <f>F3545*I3545</f>
        <v>173.15</v>
      </c>
      <c r="L3545" s="199"/>
      <c r="M3545" s="199"/>
    </row>
    <row r="3546" spans="5:13" x14ac:dyDescent="0.25">
      <c r="E3546" s="199"/>
      <c r="F3546" s="199"/>
      <c r="G3546" s="199"/>
      <c r="H3546" s="199" t="s">
        <v>1930</v>
      </c>
      <c r="I3546" s="199"/>
      <c r="J3546" s="199"/>
      <c r="K3546" s="204">
        <v>0.85</v>
      </c>
      <c r="L3546" s="199"/>
      <c r="M3546" s="199"/>
    </row>
    <row r="3547" spans="5:13" x14ac:dyDescent="0.25">
      <c r="E3547" s="199"/>
      <c r="F3547" s="199"/>
      <c r="G3547" s="199"/>
      <c r="H3547" s="206" t="s">
        <v>2947</v>
      </c>
      <c r="I3547" s="199"/>
      <c r="J3547" s="199"/>
      <c r="K3547" s="206">
        <f>SUM(K3545:K3546)</f>
        <v>174</v>
      </c>
      <c r="L3547" s="199"/>
      <c r="M3547" s="199"/>
    </row>
    <row r="3548" spans="5:13" ht="7.5" customHeight="1" x14ac:dyDescent="0.25">
      <c r="E3548" s="199"/>
      <c r="F3548" s="199"/>
      <c r="G3548" s="199"/>
      <c r="H3548" s="199"/>
      <c r="I3548" s="199"/>
      <c r="J3548" s="199"/>
      <c r="K3548" s="199"/>
      <c r="L3548" s="199"/>
      <c r="M3548" s="199"/>
    </row>
    <row r="3549" spans="5:13" x14ac:dyDescent="0.25">
      <c r="E3549" s="199"/>
      <c r="F3549" s="199"/>
      <c r="G3549" s="199"/>
      <c r="H3549" s="207" t="s">
        <v>1966</v>
      </c>
      <c r="I3549" s="199"/>
      <c r="J3549" s="199"/>
      <c r="K3549" s="199"/>
      <c r="L3549" s="199"/>
      <c r="M3549" s="199"/>
    </row>
    <row r="3550" spans="5:13" x14ac:dyDescent="0.25">
      <c r="E3550" s="199"/>
      <c r="F3550" s="199"/>
      <c r="G3550" s="199"/>
      <c r="H3550" s="207" t="s">
        <v>2949</v>
      </c>
      <c r="I3550" s="199"/>
      <c r="J3550" s="199"/>
      <c r="K3550" s="199"/>
      <c r="L3550" s="199"/>
      <c r="M3550" s="199"/>
    </row>
    <row r="3551" spans="5:13" x14ac:dyDescent="0.25">
      <c r="E3551" s="199"/>
      <c r="F3551" s="199"/>
      <c r="G3551" s="199"/>
      <c r="H3551" s="199"/>
      <c r="I3551" s="199"/>
      <c r="J3551" s="199"/>
      <c r="K3551" s="199"/>
      <c r="L3551" s="199"/>
      <c r="M3551" s="199"/>
    </row>
    <row r="3552" spans="5:13" ht="47.25" x14ac:dyDescent="0.25">
      <c r="E3552" s="199"/>
      <c r="F3552" s="199"/>
      <c r="G3552" s="199"/>
      <c r="H3552" s="220" t="s">
        <v>2950</v>
      </c>
      <c r="I3552" s="199"/>
      <c r="J3552" s="199"/>
      <c r="K3552" s="199"/>
      <c r="L3552" s="199"/>
      <c r="M3552" s="199"/>
    </row>
    <row r="3553" spans="5:15" x14ac:dyDescent="0.25">
      <c r="E3553" s="199"/>
      <c r="F3553" s="199">
        <v>1</v>
      </c>
      <c r="G3553" s="199" t="s">
        <v>718</v>
      </c>
      <c r="H3553" s="199" t="s">
        <v>2951</v>
      </c>
      <c r="I3553" s="200">
        <f>I3521</f>
        <v>51.4</v>
      </c>
      <c r="J3553" s="199" t="s">
        <v>311</v>
      </c>
      <c r="K3553" s="199">
        <f>F3554*I3553</f>
        <v>167.05</v>
      </c>
      <c r="L3553" s="199"/>
      <c r="M3553" s="199"/>
    </row>
    <row r="3554" spans="5:15" x14ac:dyDescent="0.25">
      <c r="E3554" s="199"/>
      <c r="F3554" s="199">
        <v>3.25</v>
      </c>
      <c r="G3554" s="199" t="s">
        <v>2952</v>
      </c>
      <c r="H3554" s="199"/>
      <c r="I3554" s="199"/>
      <c r="J3554" s="199"/>
      <c r="K3554" s="199"/>
      <c r="L3554" s="199"/>
      <c r="M3554" s="199"/>
    </row>
    <row r="3555" spans="5:15" x14ac:dyDescent="0.25">
      <c r="E3555" s="199"/>
      <c r="F3555" s="199"/>
      <c r="G3555" s="199"/>
      <c r="H3555" s="199" t="s">
        <v>1930</v>
      </c>
      <c r="I3555" s="199"/>
      <c r="J3555" s="199"/>
      <c r="K3555" s="199">
        <v>1.95</v>
      </c>
      <c r="L3555" s="199"/>
      <c r="M3555" s="199"/>
    </row>
    <row r="3556" spans="5:15" x14ac:dyDescent="0.25">
      <c r="E3556" s="199"/>
      <c r="F3556" s="199"/>
      <c r="G3556" s="199"/>
      <c r="H3556" s="206" t="s">
        <v>2395</v>
      </c>
      <c r="I3556" s="199"/>
      <c r="J3556" s="199"/>
      <c r="K3556" s="207">
        <f>SUM(K3553:K3555)</f>
        <v>169</v>
      </c>
      <c r="L3556" s="199"/>
      <c r="M3556" s="199"/>
    </row>
    <row r="3557" spans="5:15" x14ac:dyDescent="0.25">
      <c r="E3557" s="199"/>
      <c r="F3557" s="199"/>
      <c r="G3557" s="199"/>
      <c r="H3557" s="199"/>
      <c r="I3557" s="199"/>
      <c r="J3557" s="199"/>
      <c r="K3557" s="199"/>
      <c r="L3557" s="199"/>
      <c r="M3557" s="199"/>
    </row>
    <row r="3558" spans="5:15" x14ac:dyDescent="0.25">
      <c r="E3558" s="199"/>
      <c r="F3558" s="199"/>
      <c r="G3558" s="199"/>
      <c r="H3558" s="207" t="s">
        <v>1967</v>
      </c>
      <c r="I3558" s="199"/>
      <c r="J3558" s="199"/>
      <c r="K3558" s="199"/>
      <c r="L3558" s="199"/>
      <c r="M3558" s="199"/>
    </row>
    <row r="3559" spans="5:15" x14ac:dyDescent="0.25">
      <c r="E3559" s="199"/>
      <c r="F3559" s="199"/>
      <c r="G3559" s="199"/>
      <c r="H3559" s="199"/>
      <c r="I3559" s="199"/>
      <c r="J3559" s="199"/>
      <c r="K3559" s="199"/>
      <c r="L3559" s="199"/>
      <c r="M3559" s="199"/>
    </row>
    <row r="3560" spans="5:15" ht="80.25" customHeight="1" x14ac:dyDescent="0.25">
      <c r="E3560" s="199"/>
      <c r="F3560" s="199"/>
      <c r="G3560" s="199"/>
      <c r="H3560" s="220" t="s">
        <v>2964</v>
      </c>
      <c r="I3560" s="199"/>
      <c r="J3560" s="199"/>
      <c r="K3560" s="199"/>
      <c r="L3560" s="199"/>
      <c r="M3560" s="199"/>
    </row>
    <row r="3561" spans="5:15" ht="15.75" customHeight="1" x14ac:dyDescent="0.25">
      <c r="E3561" s="199"/>
      <c r="F3561" s="199">
        <v>30.42</v>
      </c>
      <c r="G3561" s="199" t="s">
        <v>1829</v>
      </c>
      <c r="H3561" s="199" t="s">
        <v>3261</v>
      </c>
      <c r="I3561" s="239">
        <v>129.33000000000001</v>
      </c>
      <c r="J3561" s="199" t="s">
        <v>1829</v>
      </c>
      <c r="K3561" s="199">
        <f>F3561*I3561</f>
        <v>3934.22</v>
      </c>
      <c r="L3561" s="199"/>
      <c r="M3561" s="199"/>
      <c r="O3561" s="66">
        <f>M3561+N3561</f>
        <v>0</v>
      </c>
    </row>
    <row r="3562" spans="5:15" ht="15.75" customHeight="1" x14ac:dyDescent="0.25">
      <c r="E3562" s="199"/>
      <c r="F3562" s="199">
        <v>6.1</v>
      </c>
      <c r="G3562" s="199" t="s">
        <v>1829</v>
      </c>
      <c r="H3562" s="199" t="s">
        <v>932</v>
      </c>
      <c r="I3562" s="230">
        <v>176.4</v>
      </c>
      <c r="J3562" s="199" t="s">
        <v>1829</v>
      </c>
      <c r="K3562" s="199">
        <f>F3562*I3562</f>
        <v>1076.04</v>
      </c>
      <c r="L3562" s="199"/>
      <c r="M3562" s="199"/>
    </row>
    <row r="3563" spans="5:15" ht="15.75" customHeight="1" x14ac:dyDescent="0.25">
      <c r="E3563" s="199"/>
      <c r="F3563" s="199">
        <v>750</v>
      </c>
      <c r="G3563" s="199" t="s">
        <v>1196</v>
      </c>
      <c r="H3563" s="199" t="s">
        <v>3262</v>
      </c>
      <c r="I3563" s="200">
        <v>5205</v>
      </c>
      <c r="J3563" s="199" t="s">
        <v>1273</v>
      </c>
      <c r="K3563" s="199">
        <f>F3563*(I3563/1000)</f>
        <v>3903.75</v>
      </c>
      <c r="L3563" s="199"/>
      <c r="M3563" s="199"/>
    </row>
    <row r="3564" spans="5:15" ht="15.75" customHeight="1" x14ac:dyDescent="0.25">
      <c r="E3564" s="199"/>
      <c r="F3564" s="199"/>
      <c r="G3564" s="199"/>
      <c r="H3564" s="199" t="s">
        <v>805</v>
      </c>
      <c r="I3564" s="199"/>
      <c r="J3564" s="199"/>
      <c r="K3564" s="199" t="e">
        <f>K3573</f>
        <v>#REF!</v>
      </c>
      <c r="L3564" s="199"/>
      <c r="M3564" s="199"/>
    </row>
    <row r="3565" spans="5:15" ht="15.75" customHeight="1" x14ac:dyDescent="0.25">
      <c r="E3565" s="199"/>
      <c r="F3565" s="199"/>
      <c r="G3565" s="199"/>
      <c r="H3565" s="199" t="s">
        <v>1930</v>
      </c>
      <c r="I3565" s="199"/>
      <c r="J3565" s="199"/>
      <c r="K3565" s="199">
        <v>44.99</v>
      </c>
      <c r="L3565" s="199"/>
      <c r="M3565" s="199"/>
    </row>
    <row r="3566" spans="5:15" ht="15.75" customHeight="1" x14ac:dyDescent="0.25">
      <c r="E3566" s="199"/>
      <c r="F3566" s="199"/>
      <c r="G3566" s="199"/>
      <c r="H3566" s="204" t="s">
        <v>2336</v>
      </c>
      <c r="I3566" s="199"/>
      <c r="J3566" s="199"/>
      <c r="K3566" s="199" t="e">
        <f>SUM(K3561:K3565)</f>
        <v>#REF!</v>
      </c>
      <c r="L3566" s="199"/>
      <c r="M3566" s="199"/>
    </row>
    <row r="3567" spans="5:15" ht="15.75" customHeight="1" x14ac:dyDescent="0.25">
      <c r="E3567" s="199"/>
      <c r="F3567" s="199"/>
      <c r="G3567" s="199"/>
      <c r="H3567" s="206" t="s">
        <v>2045</v>
      </c>
      <c r="I3567" s="199"/>
      <c r="J3567" s="199"/>
      <c r="K3567" s="207" t="e">
        <f>K3566/90</f>
        <v>#REF!</v>
      </c>
      <c r="L3567" s="199"/>
      <c r="M3567" s="199"/>
    </row>
    <row r="3568" spans="5:15" ht="8.25" customHeight="1" x14ac:dyDescent="0.25">
      <c r="E3568" s="199"/>
      <c r="F3568" s="199"/>
      <c r="G3568" s="199"/>
      <c r="H3568" s="199"/>
      <c r="I3568" s="199"/>
      <c r="J3568" s="199"/>
      <c r="K3568" s="199"/>
      <c r="L3568" s="199"/>
      <c r="M3568" s="199"/>
    </row>
    <row r="3569" spans="5:13" ht="15.75" customHeight="1" x14ac:dyDescent="0.25">
      <c r="E3569" s="199"/>
      <c r="F3569" s="199"/>
      <c r="G3569" s="199"/>
      <c r="H3569" s="205" t="s">
        <v>123</v>
      </c>
      <c r="K3569" s="199"/>
      <c r="L3569" s="199"/>
      <c r="M3569" s="199"/>
    </row>
    <row r="3570" spans="5:13" ht="15.75" customHeight="1" x14ac:dyDescent="0.25">
      <c r="E3570" s="199"/>
      <c r="F3570" s="199">
        <v>1</v>
      </c>
      <c r="G3570" s="199" t="s">
        <v>1196</v>
      </c>
      <c r="H3570" s="208" t="s">
        <v>2337</v>
      </c>
      <c r="I3570" s="67" t="e">
        <f>I3503</f>
        <v>#REF!</v>
      </c>
      <c r="J3570" s="199" t="s">
        <v>1196</v>
      </c>
      <c r="K3570" s="199" t="e">
        <f>F3570*I3570</f>
        <v>#REF!</v>
      </c>
      <c r="L3570" s="199"/>
      <c r="M3570" s="199"/>
    </row>
    <row r="3571" spans="5:13" ht="15.75" customHeight="1" x14ac:dyDescent="0.25">
      <c r="E3571" s="199"/>
      <c r="F3571" s="199">
        <v>1</v>
      </c>
      <c r="G3571" s="199" t="s">
        <v>1196</v>
      </c>
      <c r="H3571" s="199" t="s">
        <v>2400</v>
      </c>
      <c r="I3571" s="67" t="e">
        <f>I3504</f>
        <v>#REF!</v>
      </c>
      <c r="J3571" s="199" t="s">
        <v>1196</v>
      </c>
      <c r="K3571" s="199" t="e">
        <f>F3571*I3571</f>
        <v>#REF!</v>
      </c>
      <c r="L3571" s="199"/>
      <c r="M3571" s="199"/>
    </row>
    <row r="3572" spans="5:13" ht="15.75" customHeight="1" x14ac:dyDescent="0.25">
      <c r="E3572" s="199"/>
      <c r="F3572" s="199">
        <v>4</v>
      </c>
      <c r="G3572" s="199" t="s">
        <v>1196</v>
      </c>
      <c r="H3572" s="199" t="s">
        <v>1990</v>
      </c>
      <c r="I3572" s="199" t="e">
        <f>I3506</f>
        <v>#REF!</v>
      </c>
      <c r="J3572" s="199" t="s">
        <v>1196</v>
      </c>
      <c r="K3572" s="199" t="e">
        <f>F3572*I3572</f>
        <v>#REF!</v>
      </c>
      <c r="L3572" s="199"/>
      <c r="M3572" s="199"/>
    </row>
    <row r="3573" spans="5:13" ht="15.75" customHeight="1" x14ac:dyDescent="0.25">
      <c r="E3573" s="199"/>
      <c r="F3573" s="199"/>
      <c r="G3573" s="199"/>
      <c r="H3573" s="199"/>
      <c r="I3573" s="199"/>
      <c r="J3573" s="199"/>
      <c r="K3573" s="207" t="e">
        <f>SUM(K3570:K3572)</f>
        <v>#REF!</v>
      </c>
      <c r="L3573" s="199"/>
      <c r="M3573" s="199"/>
    </row>
    <row r="3574" spans="5:13" x14ac:dyDescent="0.25">
      <c r="E3574" s="199"/>
      <c r="F3574" s="199"/>
      <c r="G3574" s="199"/>
      <c r="H3574" s="207" t="s">
        <v>2035</v>
      </c>
      <c r="I3574" s="199"/>
      <c r="J3574" s="199"/>
      <c r="K3574" s="199"/>
      <c r="L3574" s="199"/>
      <c r="M3574" s="199"/>
    </row>
    <row r="3575" spans="5:13" x14ac:dyDescent="0.25">
      <c r="E3575" s="199"/>
      <c r="F3575" s="199"/>
      <c r="G3575" s="199"/>
      <c r="H3575" s="199"/>
      <c r="I3575" s="199"/>
      <c r="J3575" s="199"/>
      <c r="K3575" s="199"/>
      <c r="L3575" s="199"/>
      <c r="M3575" s="199"/>
    </row>
    <row r="3576" spans="5:13" ht="29.25" customHeight="1" x14ac:dyDescent="0.25">
      <c r="E3576" s="199"/>
      <c r="F3576" s="199"/>
      <c r="G3576" s="199"/>
      <c r="H3576" s="207" t="s">
        <v>2888</v>
      </c>
      <c r="I3576" s="199"/>
      <c r="J3576" s="199"/>
      <c r="K3576" s="199"/>
      <c r="L3576" s="199"/>
      <c r="M3576" s="199"/>
    </row>
    <row r="3577" spans="5:13" ht="75" customHeight="1" x14ac:dyDescent="0.25">
      <c r="E3577" s="199"/>
      <c r="F3577" s="199"/>
      <c r="G3577" s="199"/>
      <c r="H3577" s="220" t="s">
        <v>2381</v>
      </c>
      <c r="I3577" s="199"/>
      <c r="J3577" s="199"/>
      <c r="K3577" s="199"/>
      <c r="L3577" s="199"/>
      <c r="M3577" s="199"/>
    </row>
    <row r="3578" spans="5:13" ht="26.25" customHeight="1" x14ac:dyDescent="0.25">
      <c r="E3578" s="199"/>
      <c r="F3578" s="199">
        <v>1</v>
      </c>
      <c r="G3578" s="199" t="s">
        <v>2269</v>
      </c>
      <c r="H3578" s="199" t="s">
        <v>2106</v>
      </c>
      <c r="I3578" s="200">
        <v>72.900000000000006</v>
      </c>
      <c r="J3578" s="199" t="s">
        <v>2269</v>
      </c>
      <c r="K3578" s="199">
        <f>F3578*I3578</f>
        <v>72.900000000000006</v>
      </c>
      <c r="L3578" s="199"/>
      <c r="M3578" s="199"/>
    </row>
    <row r="3579" spans="5:13" ht="26.25" customHeight="1" x14ac:dyDescent="0.25">
      <c r="E3579" s="199"/>
      <c r="F3579" s="199">
        <v>300</v>
      </c>
      <c r="G3579" s="199" t="s">
        <v>1196</v>
      </c>
      <c r="H3579" s="199" t="s">
        <v>2382</v>
      </c>
      <c r="I3579" s="200">
        <v>84.1</v>
      </c>
      <c r="J3579" s="199" t="s">
        <v>2269</v>
      </c>
      <c r="K3579" s="199">
        <f>F3579*(I3579/144)</f>
        <v>175.21</v>
      </c>
      <c r="L3579" s="199"/>
      <c r="M3579" s="199"/>
    </row>
    <row r="3580" spans="5:13" ht="26.25" customHeight="1" x14ac:dyDescent="0.25">
      <c r="E3580" s="199"/>
      <c r="F3580" s="199">
        <v>300</v>
      </c>
      <c r="G3580" s="199" t="s">
        <v>1196</v>
      </c>
      <c r="H3580" s="199" t="s">
        <v>2383</v>
      </c>
      <c r="I3580" s="200">
        <v>347</v>
      </c>
      <c r="J3580" s="199" t="s">
        <v>1273</v>
      </c>
      <c r="K3580" s="199">
        <f>F3580*(I3580/1000)</f>
        <v>104.1</v>
      </c>
      <c r="L3580" s="199"/>
      <c r="M3580" s="199"/>
    </row>
    <row r="3581" spans="5:13" ht="26.25" customHeight="1" x14ac:dyDescent="0.25">
      <c r="E3581" s="199"/>
      <c r="F3581" s="199"/>
      <c r="G3581" s="199"/>
      <c r="H3581" s="199" t="s">
        <v>2384</v>
      </c>
      <c r="I3581" s="199"/>
      <c r="J3581" s="199"/>
      <c r="K3581" s="199">
        <v>34.79</v>
      </c>
      <c r="L3581" s="199"/>
      <c r="M3581" s="199"/>
    </row>
    <row r="3582" spans="5:13" ht="26.25" customHeight="1" x14ac:dyDescent="0.25">
      <c r="E3582" s="199"/>
      <c r="F3582" s="199"/>
      <c r="G3582" s="199"/>
      <c r="H3582" s="199" t="s">
        <v>805</v>
      </c>
      <c r="I3582" s="199"/>
      <c r="J3582" s="199"/>
      <c r="K3582" s="199" t="e">
        <f>K3592</f>
        <v>#REF!</v>
      </c>
      <c r="L3582" s="199"/>
      <c r="M3582" s="199"/>
    </row>
    <row r="3583" spans="5:13" ht="26.25" customHeight="1" x14ac:dyDescent="0.25">
      <c r="E3583" s="199"/>
      <c r="F3583" s="199"/>
      <c r="G3583" s="199"/>
      <c r="H3583" s="204" t="s">
        <v>2385</v>
      </c>
      <c r="I3583" s="199"/>
      <c r="J3583" s="199"/>
      <c r="K3583" s="205" t="e">
        <f>SUM(K3578:K3582)</f>
        <v>#REF!</v>
      </c>
      <c r="L3583" s="199"/>
      <c r="M3583" s="199"/>
    </row>
    <row r="3584" spans="5:13" ht="26.25" customHeight="1" x14ac:dyDescent="0.25">
      <c r="E3584" s="199"/>
      <c r="F3584" s="199"/>
      <c r="G3584" s="199"/>
      <c r="H3584" s="206" t="s">
        <v>2395</v>
      </c>
      <c r="I3584" s="199"/>
      <c r="J3584" s="199"/>
      <c r="K3584" s="207" t="e">
        <f>K3583/90</f>
        <v>#REF!</v>
      </c>
      <c r="L3584" s="199"/>
      <c r="M3584" s="199"/>
    </row>
    <row r="3585" spans="5:13" x14ac:dyDescent="0.25">
      <c r="E3585" s="199"/>
      <c r="F3585" s="199"/>
      <c r="G3585" s="199"/>
      <c r="H3585" s="199"/>
      <c r="I3585" s="199"/>
      <c r="J3585" s="199"/>
      <c r="K3585" s="199"/>
      <c r="L3585" s="199"/>
      <c r="M3585" s="199"/>
    </row>
    <row r="3586" spans="5:13" ht="24.95" customHeight="1" x14ac:dyDescent="0.25">
      <c r="E3586" s="199"/>
      <c r="F3586" s="199"/>
      <c r="G3586" s="199"/>
      <c r="H3586" s="205" t="s">
        <v>2276</v>
      </c>
      <c r="I3586" s="199"/>
      <c r="J3586" s="199"/>
      <c r="K3586" s="199"/>
      <c r="L3586" s="199"/>
      <c r="M3586" s="199"/>
    </row>
    <row r="3587" spans="5:13" ht="24.95" customHeight="1" x14ac:dyDescent="0.25">
      <c r="E3587" s="199"/>
      <c r="F3587" s="199">
        <v>1</v>
      </c>
      <c r="G3587" s="199" t="s">
        <v>1196</v>
      </c>
      <c r="H3587" s="208" t="s">
        <v>2386</v>
      </c>
      <c r="I3587" s="200" t="e">
        <f>I3354</f>
        <v>#REF!</v>
      </c>
      <c r="J3587" s="199" t="s">
        <v>1196</v>
      </c>
      <c r="K3587" s="199" t="e">
        <f>F3587*I3587</f>
        <v>#REF!</v>
      </c>
      <c r="L3587" s="199"/>
      <c r="M3587" s="199"/>
    </row>
    <row r="3588" spans="5:13" ht="24.95" customHeight="1" x14ac:dyDescent="0.25">
      <c r="E3588" s="199"/>
      <c r="F3588" s="199">
        <v>2</v>
      </c>
      <c r="G3588" s="199" t="s">
        <v>1196</v>
      </c>
      <c r="H3588" s="199" t="s">
        <v>2400</v>
      </c>
      <c r="I3588" s="199" t="e">
        <f>I3504</f>
        <v>#REF!</v>
      </c>
      <c r="J3588" s="199" t="s">
        <v>1196</v>
      </c>
      <c r="K3588" s="199" t="e">
        <f>F3588*I3588</f>
        <v>#REF!</v>
      </c>
      <c r="L3588" s="199"/>
      <c r="M3588" s="199"/>
    </row>
    <row r="3589" spans="5:13" ht="24.95" customHeight="1" x14ac:dyDescent="0.25">
      <c r="E3589" s="199"/>
      <c r="F3589" s="199">
        <v>3</v>
      </c>
      <c r="G3589" s="199" t="s">
        <v>1196</v>
      </c>
      <c r="H3589" s="199" t="s">
        <v>2221</v>
      </c>
      <c r="I3589" s="199" t="e">
        <f>I3505</f>
        <v>#REF!</v>
      </c>
      <c r="J3589" s="199" t="s">
        <v>1196</v>
      </c>
      <c r="K3589" s="199" t="e">
        <f>F3589*I3589</f>
        <v>#REF!</v>
      </c>
      <c r="L3589" s="199"/>
      <c r="M3589" s="199"/>
    </row>
    <row r="3590" spans="5:13" ht="24.95" customHeight="1" x14ac:dyDescent="0.25">
      <c r="E3590" s="199"/>
      <c r="F3590" s="199">
        <v>4</v>
      </c>
      <c r="G3590" s="199" t="s">
        <v>1196</v>
      </c>
      <c r="H3590" s="199" t="s">
        <v>1990</v>
      </c>
      <c r="I3590" s="199" t="e">
        <f>I3506</f>
        <v>#REF!</v>
      </c>
      <c r="J3590" s="199" t="s">
        <v>1196</v>
      </c>
      <c r="K3590" s="199" t="e">
        <f>F3590*I3590</f>
        <v>#REF!</v>
      </c>
      <c r="L3590" s="199"/>
      <c r="M3590" s="199"/>
    </row>
    <row r="3591" spans="5:13" ht="24.95" customHeight="1" x14ac:dyDescent="0.25">
      <c r="E3591" s="199"/>
      <c r="F3591" s="199"/>
      <c r="G3591" s="199"/>
      <c r="H3591" s="204" t="s">
        <v>2387</v>
      </c>
      <c r="I3591" s="199"/>
      <c r="J3591" s="199"/>
      <c r="K3591" s="199" t="e">
        <f>SUM(K3587:K3590)</f>
        <v>#REF!</v>
      </c>
      <c r="L3591" s="199"/>
      <c r="M3591" s="199"/>
    </row>
    <row r="3592" spans="5:13" ht="24.95" customHeight="1" x14ac:dyDescent="0.25">
      <c r="E3592" s="199"/>
      <c r="F3592" s="199"/>
      <c r="G3592" s="199"/>
      <c r="H3592" s="206" t="s">
        <v>2388</v>
      </c>
      <c r="I3592" s="199"/>
      <c r="J3592" s="199"/>
      <c r="K3592" s="207" t="e">
        <f>K3591*2</f>
        <v>#REF!</v>
      </c>
      <c r="L3592" s="199"/>
      <c r="M3592" s="199"/>
    </row>
    <row r="3593" spans="5:13" x14ac:dyDescent="0.25">
      <c r="E3593" s="199"/>
      <c r="F3593" s="199"/>
      <c r="G3593" s="199"/>
      <c r="H3593" s="199"/>
      <c r="I3593" s="199"/>
      <c r="J3593" s="199"/>
      <c r="K3593" s="199"/>
      <c r="L3593" s="199"/>
      <c r="M3593" s="199"/>
    </row>
    <row r="3594" spans="5:13" ht="21" customHeight="1" x14ac:dyDescent="0.25">
      <c r="E3594" s="199"/>
      <c r="F3594" s="199"/>
      <c r="G3594" s="199"/>
      <c r="H3594" s="207" t="s">
        <v>2389</v>
      </c>
      <c r="I3594" s="199"/>
      <c r="J3594" s="199"/>
      <c r="K3594" s="199"/>
      <c r="L3594" s="199"/>
      <c r="M3594" s="199"/>
    </row>
    <row r="3595" spans="5:13" x14ac:dyDescent="0.25">
      <c r="E3595" s="199"/>
      <c r="F3595" s="199"/>
      <c r="G3595" s="199"/>
      <c r="H3595" s="199"/>
      <c r="I3595" s="199"/>
      <c r="J3595" s="199"/>
      <c r="K3595" s="199"/>
      <c r="L3595" s="199"/>
      <c r="M3595" s="199"/>
    </row>
    <row r="3596" spans="5:13" ht="27" customHeight="1" x14ac:dyDescent="0.25">
      <c r="E3596" s="199"/>
      <c r="F3596" s="199"/>
      <c r="G3596" s="199"/>
      <c r="H3596" s="207" t="s">
        <v>2390</v>
      </c>
      <c r="I3596" s="199"/>
      <c r="J3596" s="199"/>
      <c r="K3596" s="199"/>
      <c r="L3596" s="199"/>
      <c r="M3596" s="199"/>
    </row>
    <row r="3597" spans="5:13" x14ac:dyDescent="0.25">
      <c r="E3597" s="199"/>
      <c r="F3597" s="199"/>
      <c r="G3597" s="199"/>
      <c r="H3597" s="199"/>
      <c r="I3597" s="199"/>
      <c r="J3597" s="199"/>
      <c r="K3597" s="199"/>
      <c r="L3597" s="199"/>
      <c r="M3597" s="199"/>
    </row>
    <row r="3598" spans="5:13" ht="182.25" customHeight="1" x14ac:dyDescent="0.25">
      <c r="E3598" s="199"/>
      <c r="F3598" s="199"/>
      <c r="G3598" s="199"/>
      <c r="H3598" s="220" t="s">
        <v>2716</v>
      </c>
      <c r="I3598" s="199"/>
      <c r="J3598" s="199"/>
      <c r="K3598" s="199"/>
      <c r="L3598" s="199"/>
      <c r="M3598" s="199"/>
    </row>
    <row r="3599" spans="5:13" ht="26.25" customHeight="1" x14ac:dyDescent="0.25">
      <c r="E3599" s="199"/>
      <c r="F3599" s="199"/>
      <c r="G3599" s="199"/>
      <c r="H3599" s="207" t="s">
        <v>2706</v>
      </c>
      <c r="I3599" s="199"/>
      <c r="J3599" s="199"/>
      <c r="K3599" s="199"/>
      <c r="L3599" s="199"/>
      <c r="M3599" s="199"/>
    </row>
    <row r="3600" spans="5:13" x14ac:dyDescent="0.25">
      <c r="E3600" s="199"/>
      <c r="F3600" s="199"/>
      <c r="G3600" s="199"/>
      <c r="H3600" s="199"/>
      <c r="I3600" s="199"/>
      <c r="J3600" s="199"/>
      <c r="K3600" s="199"/>
      <c r="L3600" s="199"/>
      <c r="M3600" s="199"/>
    </row>
    <row r="3601" spans="5:18" ht="225" customHeight="1" x14ac:dyDescent="0.25">
      <c r="E3601" s="199"/>
      <c r="F3601" s="199"/>
      <c r="G3601" s="199"/>
      <c r="H3601" s="220" t="s">
        <v>2436</v>
      </c>
      <c r="I3601" s="199"/>
      <c r="J3601" s="199"/>
      <c r="K3601" s="199"/>
      <c r="L3601" s="199"/>
      <c r="M3601" s="199"/>
    </row>
    <row r="3602" spans="5:18" ht="22.5" customHeight="1" x14ac:dyDescent="0.25">
      <c r="E3602" s="199"/>
      <c r="F3602" s="199"/>
      <c r="G3602" s="199"/>
      <c r="H3602" s="205" t="s">
        <v>2437</v>
      </c>
      <c r="I3602" s="205" t="s">
        <v>2438</v>
      </c>
      <c r="J3602" s="205" t="s">
        <v>2439</v>
      </c>
      <c r="K3602" s="205" t="s">
        <v>2440</v>
      </c>
      <c r="L3602" s="205" t="s">
        <v>2441</v>
      </c>
      <c r="M3602" s="199"/>
    </row>
    <row r="3603" spans="5:18" ht="22.5" customHeight="1" x14ac:dyDescent="0.25">
      <c r="E3603" s="199"/>
      <c r="F3603" s="199"/>
      <c r="G3603" s="199"/>
      <c r="H3603" s="199" t="s">
        <v>2437</v>
      </c>
      <c r="I3603" s="200">
        <v>3650</v>
      </c>
      <c r="J3603" s="200">
        <f>I3603</f>
        <v>3650</v>
      </c>
      <c r="K3603" s="200">
        <v>3500</v>
      </c>
      <c r="L3603" s="200">
        <v>3550</v>
      </c>
      <c r="M3603" s="199"/>
    </row>
    <row r="3604" spans="5:18" ht="22.5" customHeight="1" x14ac:dyDescent="0.25">
      <c r="E3604" s="199"/>
      <c r="F3604" s="199"/>
      <c r="G3604" s="199"/>
      <c r="H3604" s="199" t="s">
        <v>2442</v>
      </c>
      <c r="I3604" s="199">
        <v>204</v>
      </c>
      <c r="J3604" s="199">
        <v>498</v>
      </c>
      <c r="K3604" s="221">
        <v>673</v>
      </c>
      <c r="L3604" s="221">
        <v>785</v>
      </c>
      <c r="M3604" s="199"/>
    </row>
    <row r="3605" spans="5:18" ht="29.25" customHeight="1" x14ac:dyDescent="0.25">
      <c r="E3605" s="199"/>
      <c r="F3605" s="199"/>
      <c r="G3605" s="199"/>
      <c r="H3605" s="206" t="s">
        <v>2443</v>
      </c>
      <c r="I3605" s="207">
        <f>SUM(I3603:I3604)</f>
        <v>3854</v>
      </c>
      <c r="J3605" s="207">
        <f>SUM(J3603:J3604)</f>
        <v>4148</v>
      </c>
      <c r="K3605" s="218">
        <f>SUM(K3603:K3604)</f>
        <v>4173</v>
      </c>
      <c r="L3605" s="218">
        <f>SUM(L3603:L3604)</f>
        <v>4335</v>
      </c>
      <c r="M3605" s="199"/>
    </row>
    <row r="3606" spans="5:18" x14ac:dyDescent="0.25">
      <c r="E3606" s="199"/>
      <c r="F3606" s="199"/>
      <c r="G3606" s="199"/>
      <c r="H3606" s="199"/>
      <c r="I3606" s="199"/>
      <c r="J3606" s="199"/>
      <c r="K3606" s="199"/>
      <c r="L3606" s="199"/>
      <c r="M3606" s="199"/>
    </row>
    <row r="3607" spans="5:18" x14ac:dyDescent="0.25">
      <c r="E3607" s="199"/>
      <c r="F3607" s="199"/>
      <c r="G3607" s="199"/>
      <c r="H3607" s="207" t="s">
        <v>2444</v>
      </c>
      <c r="I3607" s="199"/>
      <c r="J3607" s="199"/>
      <c r="K3607" s="199"/>
      <c r="L3607" s="199"/>
      <c r="M3607" s="199"/>
    </row>
    <row r="3608" spans="5:18" ht="15.75" customHeight="1" x14ac:dyDescent="0.25">
      <c r="E3608" s="199"/>
      <c r="F3608" s="199"/>
      <c r="G3608" s="199"/>
      <c r="H3608" s="199"/>
      <c r="I3608" s="199"/>
      <c r="J3608" s="199"/>
      <c r="K3608" s="199"/>
      <c r="L3608" s="199"/>
      <c r="M3608" s="199"/>
    </row>
    <row r="3609" spans="5:18" x14ac:dyDescent="0.25">
      <c r="E3609" s="199"/>
      <c r="F3609" s="199"/>
      <c r="G3609" s="199"/>
      <c r="H3609" s="207" t="s">
        <v>2445</v>
      </c>
      <c r="I3609" s="199"/>
      <c r="J3609" s="199"/>
      <c r="K3609" s="199"/>
      <c r="L3609" s="199"/>
      <c r="M3609" s="199"/>
    </row>
    <row r="3610" spans="5:18" ht="86.25" customHeight="1" x14ac:dyDescent="0.25">
      <c r="E3610" s="199"/>
      <c r="F3610" s="199"/>
      <c r="G3610" s="199"/>
      <c r="H3610" s="220" t="s">
        <v>2491</v>
      </c>
      <c r="I3610" s="199"/>
      <c r="J3610" s="199"/>
      <c r="K3610" s="199"/>
      <c r="L3610" s="199"/>
      <c r="M3610" s="1579" t="s">
        <v>3166</v>
      </c>
      <c r="N3610" s="1579"/>
      <c r="O3610" s="1579"/>
      <c r="P3610" s="1579"/>
      <c r="Q3610" s="1579"/>
      <c r="R3610" s="1579"/>
    </row>
    <row r="3611" spans="5:18" ht="15.75" customHeight="1" x14ac:dyDescent="0.25">
      <c r="E3611" s="199"/>
      <c r="F3611" s="199"/>
      <c r="G3611" s="199"/>
      <c r="H3611" s="199"/>
      <c r="I3611" s="199"/>
      <c r="J3611" s="199"/>
      <c r="K3611" s="199"/>
      <c r="L3611" s="199"/>
      <c r="M3611" s="1580" t="s">
        <v>3167</v>
      </c>
      <c r="N3611" s="1580"/>
      <c r="O3611" s="1580"/>
      <c r="P3611" s="1580"/>
      <c r="Q3611" s="1580"/>
      <c r="R3611" s="1580"/>
    </row>
    <row r="3612" spans="5:18" ht="26.25" customHeight="1" x14ac:dyDescent="0.25">
      <c r="E3612" s="199"/>
      <c r="F3612" s="199">
        <v>2</v>
      </c>
      <c r="G3612" s="199" t="s">
        <v>718</v>
      </c>
      <c r="H3612" s="199" t="s">
        <v>2492</v>
      </c>
      <c r="I3612" s="200">
        <v>104.8</v>
      </c>
      <c r="J3612" s="199" t="s">
        <v>718</v>
      </c>
      <c r="K3612" s="199">
        <f>F3612*I3612</f>
        <v>209.6</v>
      </c>
      <c r="L3612" s="199"/>
      <c r="M3612" s="255"/>
      <c r="N3612" s="255"/>
      <c r="O3612" s="255"/>
      <c r="P3612" s="255"/>
      <c r="Q3612" s="255"/>
      <c r="R3612" s="255"/>
    </row>
    <row r="3613" spans="5:18" ht="26.25" customHeight="1" x14ac:dyDescent="0.25">
      <c r="E3613" s="199"/>
      <c r="F3613" s="199">
        <v>2</v>
      </c>
      <c r="G3613" s="199" t="s">
        <v>1697</v>
      </c>
      <c r="H3613" s="199" t="s">
        <v>2493</v>
      </c>
      <c r="I3613" s="199">
        <v>35</v>
      </c>
      <c r="J3613" s="199" t="s">
        <v>1697</v>
      </c>
      <c r="K3613" s="199">
        <f>F3613*I3613</f>
        <v>70</v>
      </c>
      <c r="L3613" s="199"/>
      <c r="M3613" s="257">
        <v>1.5</v>
      </c>
      <c r="N3613" s="255" t="s">
        <v>718</v>
      </c>
      <c r="O3613" s="255" t="s">
        <v>3168</v>
      </c>
      <c r="P3613" s="258">
        <v>136</v>
      </c>
      <c r="Q3613" s="255" t="s">
        <v>718</v>
      </c>
      <c r="R3613" s="257">
        <f>P3613*M3613</f>
        <v>204</v>
      </c>
    </row>
    <row r="3614" spans="5:18" ht="26.25" customHeight="1" x14ac:dyDescent="0.25">
      <c r="E3614" s="199"/>
      <c r="F3614" s="199">
        <v>1</v>
      </c>
      <c r="G3614" s="199" t="s">
        <v>1196</v>
      </c>
      <c r="H3614" s="199" t="s">
        <v>3178</v>
      </c>
      <c r="I3614" s="200">
        <v>56</v>
      </c>
      <c r="J3614" s="199" t="s">
        <v>1200</v>
      </c>
      <c r="K3614" s="199">
        <f>F3614*I3614</f>
        <v>56</v>
      </c>
      <c r="L3614" s="199"/>
      <c r="M3614" s="257">
        <v>2</v>
      </c>
      <c r="N3614" s="255" t="s">
        <v>1697</v>
      </c>
      <c r="O3614" s="255" t="s">
        <v>2493</v>
      </c>
      <c r="P3614" s="257">
        <f>I3613</f>
        <v>35</v>
      </c>
      <c r="Q3614" s="255" t="s">
        <v>1697</v>
      </c>
      <c r="R3614" s="257">
        <f>M3614*P3614</f>
        <v>70</v>
      </c>
    </row>
    <row r="3615" spans="5:18" ht="26.25" customHeight="1" x14ac:dyDescent="0.25">
      <c r="E3615" s="199"/>
      <c r="F3615" s="199">
        <v>1</v>
      </c>
      <c r="G3615" s="199" t="s">
        <v>1196</v>
      </c>
      <c r="H3615" s="199" t="s">
        <v>2494</v>
      </c>
      <c r="I3615" s="199">
        <f>K3628</f>
        <v>32.119999999999997</v>
      </c>
      <c r="J3615" s="199" t="s">
        <v>1200</v>
      </c>
      <c r="K3615" s="199">
        <f>F3615*I3615</f>
        <v>32.119999999999997</v>
      </c>
      <c r="L3615" s="199"/>
      <c r="M3615" s="257"/>
      <c r="N3615" s="255"/>
      <c r="O3615" s="255"/>
      <c r="P3615" s="258"/>
      <c r="Q3615" s="255"/>
      <c r="R3615" s="257"/>
    </row>
    <row r="3616" spans="5:18" ht="26.25" customHeight="1" x14ac:dyDescent="0.25">
      <c r="E3616" s="199"/>
      <c r="F3616" s="199">
        <v>8</v>
      </c>
      <c r="G3616" s="199" t="s">
        <v>718</v>
      </c>
      <c r="H3616" s="199" t="s">
        <v>2495</v>
      </c>
      <c r="I3616" s="199">
        <f>I3101</f>
        <v>22.85</v>
      </c>
      <c r="J3616" s="199" t="s">
        <v>2872</v>
      </c>
      <c r="K3616" s="199">
        <f>F3616*I3616</f>
        <v>182.8</v>
      </c>
      <c r="L3616" s="199"/>
      <c r="M3616" s="257"/>
      <c r="N3616" s="255"/>
      <c r="O3616" s="255"/>
      <c r="P3616" s="257"/>
      <c r="Q3616" s="255"/>
      <c r="R3616" s="257"/>
    </row>
    <row r="3617" spans="5:18" ht="51" customHeight="1" x14ac:dyDescent="0.25">
      <c r="E3617" s="199"/>
      <c r="F3617" s="199">
        <v>1</v>
      </c>
      <c r="G3617" s="199" t="s">
        <v>1196</v>
      </c>
      <c r="H3617" s="220" t="s">
        <v>2496</v>
      </c>
      <c r="I3617" s="199"/>
      <c r="J3617" s="199"/>
      <c r="K3617" s="199" t="e">
        <f>K3627</f>
        <v>#REF!</v>
      </c>
      <c r="L3617" s="199"/>
      <c r="M3617" s="257">
        <v>8</v>
      </c>
      <c r="N3617" s="255" t="s">
        <v>718</v>
      </c>
      <c r="O3617" s="259" t="s">
        <v>2495</v>
      </c>
      <c r="P3617" s="257">
        <f>I3616</f>
        <v>22.85</v>
      </c>
      <c r="Q3617" s="255" t="s">
        <v>2872</v>
      </c>
      <c r="R3617" s="257">
        <f>M3617*P3617</f>
        <v>182.8</v>
      </c>
    </row>
    <row r="3618" spans="5:18" ht="49.5" customHeight="1" x14ac:dyDescent="0.25">
      <c r="E3618" s="199"/>
      <c r="F3618" s="199"/>
      <c r="G3618" s="199"/>
      <c r="H3618" s="220" t="s">
        <v>2127</v>
      </c>
      <c r="I3618" s="199" t="s">
        <v>571</v>
      </c>
      <c r="J3618" s="199"/>
      <c r="K3618" s="199">
        <v>15.15</v>
      </c>
      <c r="L3618" s="199"/>
      <c r="M3618" s="257">
        <v>1</v>
      </c>
      <c r="N3618" s="255" t="s">
        <v>1196</v>
      </c>
      <c r="O3618" s="259" t="s">
        <v>2496</v>
      </c>
      <c r="P3618" s="257">
        <f>R3628</f>
        <v>881.67</v>
      </c>
      <c r="Q3618" s="255" t="s">
        <v>1200</v>
      </c>
      <c r="R3618" s="257">
        <f>R3628</f>
        <v>881.67</v>
      </c>
    </row>
    <row r="3619" spans="5:18" ht="29.25" customHeight="1" x14ac:dyDescent="0.25">
      <c r="E3619" s="199"/>
      <c r="F3619" s="199"/>
      <c r="G3619" s="199"/>
      <c r="H3619" s="206" t="s">
        <v>2030</v>
      </c>
      <c r="I3619" s="199"/>
      <c r="J3619" s="199"/>
      <c r="K3619" s="207" t="e">
        <f>SUM(K3612:K3618)</f>
        <v>#REF!</v>
      </c>
      <c r="L3619" s="199"/>
      <c r="M3619" s="257"/>
      <c r="N3619" s="255"/>
      <c r="O3619" s="259" t="s">
        <v>2127</v>
      </c>
      <c r="P3619" s="1581" t="s">
        <v>571</v>
      </c>
      <c r="Q3619" s="1581"/>
      <c r="R3619" s="257">
        <v>15.73</v>
      </c>
    </row>
    <row r="3620" spans="5:18" x14ac:dyDescent="0.25">
      <c r="E3620" s="199"/>
      <c r="F3620" s="199"/>
      <c r="G3620" s="199"/>
      <c r="H3620" s="199"/>
      <c r="I3620" s="199"/>
      <c r="J3620" s="199"/>
      <c r="K3620" s="199"/>
      <c r="L3620" s="199"/>
      <c r="M3620" s="257"/>
      <c r="N3620" s="255"/>
      <c r="O3620" s="260" t="s">
        <v>2030</v>
      </c>
      <c r="P3620" s="255"/>
      <c r="Q3620" s="255"/>
      <c r="R3620" s="260">
        <f>SUM(R3613:R3619)</f>
        <v>1354.2</v>
      </c>
    </row>
    <row r="3621" spans="5:18" x14ac:dyDescent="0.25">
      <c r="E3621" s="199"/>
      <c r="F3621" s="199"/>
      <c r="G3621" s="199"/>
      <c r="H3621" s="205" t="s">
        <v>2128</v>
      </c>
      <c r="I3621" s="199"/>
      <c r="J3621" s="199"/>
      <c r="K3621" s="199"/>
      <c r="L3621" s="199"/>
      <c r="M3621" s="257"/>
      <c r="N3621" s="255"/>
      <c r="O3621" s="255"/>
      <c r="P3621" s="255"/>
      <c r="Q3621" s="255"/>
      <c r="R3621" s="255"/>
    </row>
    <row r="3622" spans="5:18" x14ac:dyDescent="0.25">
      <c r="E3622" s="199"/>
      <c r="F3622" s="199">
        <v>1</v>
      </c>
      <c r="G3622" s="199" t="s">
        <v>1196</v>
      </c>
      <c r="H3622" s="208" t="s">
        <v>2337</v>
      </c>
      <c r="I3622" s="199" t="e">
        <f>I3503</f>
        <v>#REF!</v>
      </c>
      <c r="J3622" s="199" t="s">
        <v>1196</v>
      </c>
      <c r="K3622" s="199" t="e">
        <f>F3622*I3622</f>
        <v>#REF!</v>
      </c>
      <c r="L3622" s="199"/>
      <c r="M3622" s="257"/>
      <c r="N3622" s="255"/>
      <c r="O3622" s="261" t="s">
        <v>2128</v>
      </c>
      <c r="P3622" s="255"/>
      <c r="Q3622" s="255"/>
      <c r="R3622" s="255"/>
    </row>
    <row r="3623" spans="5:18" x14ac:dyDescent="0.25">
      <c r="E3623" s="199"/>
      <c r="F3623" s="199">
        <v>1</v>
      </c>
      <c r="G3623" s="199" t="s">
        <v>1196</v>
      </c>
      <c r="H3623" s="199" t="s">
        <v>2400</v>
      </c>
      <c r="I3623" s="199" t="e">
        <f>I3504</f>
        <v>#REF!</v>
      </c>
      <c r="J3623" s="199" t="s">
        <v>1196</v>
      </c>
      <c r="K3623" s="199" t="e">
        <f>F3623*I3623</f>
        <v>#REF!</v>
      </c>
      <c r="L3623" s="199"/>
      <c r="M3623" s="257">
        <v>1</v>
      </c>
      <c r="N3623" s="255" t="s">
        <v>1196</v>
      </c>
      <c r="O3623" s="255" t="s">
        <v>2337</v>
      </c>
      <c r="P3623" s="257">
        <v>471</v>
      </c>
      <c r="Q3623" s="255" t="s">
        <v>1196</v>
      </c>
      <c r="R3623" s="255">
        <f>M3623*P3623</f>
        <v>471</v>
      </c>
    </row>
    <row r="3624" spans="5:18" x14ac:dyDescent="0.25">
      <c r="E3624" s="199"/>
      <c r="F3624" s="199">
        <v>2</v>
      </c>
      <c r="G3624" s="199" t="s">
        <v>1196</v>
      </c>
      <c r="H3624" s="199" t="s">
        <v>2221</v>
      </c>
      <c r="I3624" s="199" t="e">
        <f>I3505</f>
        <v>#REF!</v>
      </c>
      <c r="J3624" s="199" t="s">
        <v>1196</v>
      </c>
      <c r="K3624" s="199" t="e">
        <f>F3624*I3624</f>
        <v>#REF!</v>
      </c>
      <c r="L3624" s="199"/>
      <c r="M3624" s="257">
        <v>1</v>
      </c>
      <c r="N3624" s="255" t="s">
        <v>1196</v>
      </c>
      <c r="O3624" s="255" t="s">
        <v>2400</v>
      </c>
      <c r="P3624" s="257">
        <v>432</v>
      </c>
      <c r="Q3624" s="255" t="s">
        <v>1196</v>
      </c>
      <c r="R3624" s="255">
        <f>M3624*P3624</f>
        <v>432</v>
      </c>
    </row>
    <row r="3625" spans="5:18" x14ac:dyDescent="0.25">
      <c r="E3625" s="199"/>
      <c r="F3625" s="199">
        <v>3</v>
      </c>
      <c r="G3625" s="199" t="s">
        <v>1196</v>
      </c>
      <c r="H3625" s="199" t="s">
        <v>1990</v>
      </c>
      <c r="I3625" s="199" t="e">
        <f>I3506</f>
        <v>#REF!</v>
      </c>
      <c r="J3625" s="199" t="s">
        <v>1196</v>
      </c>
      <c r="K3625" s="199" t="e">
        <f>F3625*I3625</f>
        <v>#REF!</v>
      </c>
      <c r="L3625" s="199"/>
      <c r="M3625" s="257">
        <v>2</v>
      </c>
      <c r="N3625" s="255" t="s">
        <v>1196</v>
      </c>
      <c r="O3625" s="255" t="s">
        <v>2221</v>
      </c>
      <c r="P3625" s="257">
        <v>409</v>
      </c>
      <c r="Q3625" s="255" t="s">
        <v>1196</v>
      </c>
      <c r="R3625" s="255">
        <f>M3625*P3625</f>
        <v>818</v>
      </c>
    </row>
    <row r="3626" spans="5:18" x14ac:dyDescent="0.25">
      <c r="E3626" s="199"/>
      <c r="F3626" s="199"/>
      <c r="G3626" s="199"/>
      <c r="H3626" s="204" t="s">
        <v>2480</v>
      </c>
      <c r="I3626" s="199"/>
      <c r="J3626" s="199"/>
      <c r="K3626" s="205" t="e">
        <f>SUM(K3622:K3625)</f>
        <v>#REF!</v>
      </c>
      <c r="L3626" s="199"/>
      <c r="M3626" s="257">
        <v>3</v>
      </c>
      <c r="N3626" s="255" t="s">
        <v>1196</v>
      </c>
      <c r="O3626" s="255" t="s">
        <v>1990</v>
      </c>
      <c r="P3626" s="257">
        <v>308</v>
      </c>
      <c r="Q3626" s="255" t="s">
        <v>1196</v>
      </c>
      <c r="R3626" s="255">
        <f>M3626*P3626</f>
        <v>924</v>
      </c>
    </row>
    <row r="3627" spans="5:18" x14ac:dyDescent="0.25">
      <c r="E3627" s="199"/>
      <c r="F3627" s="199"/>
      <c r="G3627" s="199"/>
      <c r="H3627" s="206" t="s">
        <v>2415</v>
      </c>
      <c r="I3627" s="199"/>
      <c r="J3627" s="199"/>
      <c r="K3627" s="207" t="e">
        <f>K3626/3</f>
        <v>#REF!</v>
      </c>
      <c r="L3627" s="199"/>
      <c r="M3627" s="255"/>
      <c r="N3627" s="255"/>
      <c r="O3627" s="257" t="s">
        <v>2480</v>
      </c>
      <c r="P3627" s="255"/>
      <c r="Q3627" s="255"/>
      <c r="R3627" s="261">
        <f>SUM(R3623:R3626)</f>
        <v>2645</v>
      </c>
    </row>
    <row r="3628" spans="5:18" x14ac:dyDescent="0.25">
      <c r="E3628" s="199"/>
      <c r="F3628" s="199"/>
      <c r="G3628" s="199"/>
      <c r="H3628" s="207" t="s">
        <v>2129</v>
      </c>
      <c r="I3628" s="199">
        <f>I3483</f>
        <v>107060</v>
      </c>
      <c r="J3628" s="213">
        <v>2.9999999999999997E-4</v>
      </c>
      <c r="K3628" s="207">
        <f>I3628*J3628</f>
        <v>32.119999999999997</v>
      </c>
      <c r="L3628" s="199"/>
      <c r="M3628" s="255"/>
      <c r="N3628" s="255"/>
      <c r="O3628" s="260" t="s">
        <v>2415</v>
      </c>
      <c r="P3628" s="255"/>
      <c r="Q3628" s="255"/>
      <c r="R3628" s="256">
        <f>R3627/3</f>
        <v>881.67</v>
      </c>
    </row>
    <row r="3629" spans="5:18" x14ac:dyDescent="0.25">
      <c r="E3629" s="199"/>
      <c r="F3629" s="199"/>
      <c r="G3629" s="199"/>
      <c r="H3629" s="199"/>
      <c r="I3629" s="199"/>
      <c r="J3629" s="199"/>
      <c r="K3629" s="199"/>
      <c r="L3629" s="199"/>
      <c r="M3629" s="255"/>
      <c r="N3629" s="255"/>
      <c r="O3629" s="262"/>
      <c r="P3629" s="263"/>
      <c r="Q3629" s="264"/>
      <c r="R3629" s="262"/>
    </row>
    <row r="3630" spans="5:18" ht="23.25" customHeight="1" x14ac:dyDescent="0.25">
      <c r="E3630" s="199"/>
      <c r="F3630" s="199"/>
      <c r="G3630" s="199"/>
      <c r="H3630" s="207" t="s">
        <v>2032</v>
      </c>
      <c r="I3630" s="199"/>
      <c r="J3630" s="199"/>
      <c r="K3630" s="199"/>
      <c r="L3630" s="199"/>
      <c r="M3630" s="255"/>
      <c r="N3630" s="255"/>
      <c r="O3630" s="255"/>
      <c r="P3630" s="255"/>
      <c r="Q3630" s="255"/>
      <c r="R3630" s="255"/>
    </row>
    <row r="3631" spans="5:18" ht="15.75" customHeight="1" x14ac:dyDescent="0.25">
      <c r="E3631" s="199"/>
      <c r="F3631" s="199"/>
      <c r="G3631" s="199"/>
      <c r="H3631" s="199"/>
      <c r="I3631" s="199"/>
      <c r="J3631" s="199"/>
      <c r="K3631" s="199"/>
      <c r="L3631" s="199"/>
      <c r="M3631" s="255"/>
      <c r="N3631" s="255"/>
      <c r="O3631" s="256" t="s">
        <v>2032</v>
      </c>
      <c r="P3631" s="255"/>
      <c r="Q3631" s="255"/>
      <c r="R3631" s="255"/>
    </row>
    <row r="3632" spans="5:18" ht="24.95" customHeight="1" x14ac:dyDescent="0.25">
      <c r="E3632" s="199"/>
      <c r="F3632" s="199"/>
      <c r="G3632" s="199"/>
      <c r="H3632" s="207" t="s">
        <v>2715</v>
      </c>
      <c r="I3632" s="199"/>
      <c r="J3632" s="199"/>
      <c r="K3632" s="199"/>
      <c r="L3632" s="199"/>
      <c r="M3632" s="255"/>
      <c r="N3632" s="255"/>
      <c r="O3632" s="256"/>
      <c r="P3632" s="255"/>
      <c r="Q3632" s="255"/>
      <c r="R3632" s="255"/>
    </row>
    <row r="3633" spans="5:18" ht="15.75" customHeight="1" x14ac:dyDescent="0.25">
      <c r="E3633" s="199"/>
      <c r="F3633" s="199"/>
      <c r="G3633" s="199"/>
      <c r="H3633" s="199"/>
      <c r="I3633" s="199"/>
      <c r="J3633" s="199"/>
      <c r="K3633" s="199"/>
      <c r="L3633" s="199"/>
      <c r="M3633" s="255"/>
      <c r="N3633" s="255"/>
      <c r="O3633" s="256" t="s">
        <v>3169</v>
      </c>
      <c r="P3633" s="255"/>
      <c r="Q3633" s="255"/>
      <c r="R3633" s="255"/>
    </row>
    <row r="3634" spans="5:18" ht="24.95" customHeight="1" x14ac:dyDescent="0.25">
      <c r="E3634" s="199"/>
      <c r="F3634" s="199">
        <v>1</v>
      </c>
      <c r="G3634" s="199" t="s">
        <v>1196</v>
      </c>
      <c r="H3634" s="198" t="s">
        <v>3160</v>
      </c>
      <c r="I3634" s="201">
        <v>754</v>
      </c>
      <c r="J3634" s="199" t="s">
        <v>1196</v>
      </c>
      <c r="K3634" s="199">
        <f>F3634*I3634</f>
        <v>754</v>
      </c>
      <c r="L3634" s="199"/>
      <c r="M3634" s="255"/>
      <c r="N3634" s="255"/>
      <c r="O3634" s="256"/>
      <c r="P3634" s="255"/>
      <c r="Q3634" s="255"/>
      <c r="R3634" s="255"/>
    </row>
    <row r="3635" spans="5:18" ht="24.95" customHeight="1" x14ac:dyDescent="0.25">
      <c r="E3635" s="199"/>
      <c r="F3635" s="199">
        <v>1</v>
      </c>
      <c r="G3635" s="199" t="s">
        <v>1196</v>
      </c>
      <c r="H3635" s="220" t="s">
        <v>2700</v>
      </c>
      <c r="I3635" s="201">
        <v>42.3</v>
      </c>
      <c r="J3635" s="199" t="s">
        <v>1196</v>
      </c>
      <c r="K3635" s="199">
        <f>F3635*I3635</f>
        <v>42.3</v>
      </c>
      <c r="L3635" s="199"/>
      <c r="M3635" s="255">
        <v>1</v>
      </c>
      <c r="N3635" s="255" t="s">
        <v>1196</v>
      </c>
      <c r="O3635" s="259" t="s">
        <v>3170</v>
      </c>
      <c r="P3635" s="265">
        <v>1717.5</v>
      </c>
      <c r="Q3635" s="255" t="s">
        <v>1196</v>
      </c>
      <c r="R3635" s="255">
        <f>M3635*P3635</f>
        <v>1717.5</v>
      </c>
    </row>
    <row r="3636" spans="5:18" ht="24.95" customHeight="1" x14ac:dyDescent="0.25">
      <c r="E3636" s="199"/>
      <c r="F3636" s="199">
        <v>1</v>
      </c>
      <c r="G3636" s="199" t="s">
        <v>1196</v>
      </c>
      <c r="H3636" s="220" t="s">
        <v>805</v>
      </c>
      <c r="I3636" s="199" t="e">
        <f>K3619</f>
        <v>#REF!</v>
      </c>
      <c r="J3636" s="199" t="s">
        <v>1196</v>
      </c>
      <c r="K3636" s="199" t="e">
        <f>F3636*I3636</f>
        <v>#REF!</v>
      </c>
      <c r="L3636" s="199"/>
      <c r="M3636" s="255">
        <v>1</v>
      </c>
      <c r="N3636" s="255" t="s">
        <v>1196</v>
      </c>
      <c r="O3636" s="259" t="s">
        <v>805</v>
      </c>
      <c r="P3636" s="265">
        <f>R3620</f>
        <v>1354.2</v>
      </c>
      <c r="Q3636" s="255" t="s">
        <v>1196</v>
      </c>
      <c r="R3636" s="255">
        <f>M3636*P3636</f>
        <v>1354.2</v>
      </c>
    </row>
    <row r="3637" spans="5:18" ht="24.95" customHeight="1" x14ac:dyDescent="0.25">
      <c r="E3637" s="199"/>
      <c r="F3637" s="199"/>
      <c r="G3637" s="199"/>
      <c r="H3637" s="198" t="s">
        <v>1930</v>
      </c>
      <c r="I3637" s="199"/>
      <c r="J3637" s="199"/>
      <c r="K3637" s="199">
        <v>2.7</v>
      </c>
      <c r="L3637" s="199"/>
      <c r="M3637" s="255"/>
      <c r="N3637" s="255"/>
      <c r="O3637" s="259" t="s">
        <v>1930</v>
      </c>
      <c r="P3637" s="255"/>
      <c r="Q3637" s="255"/>
      <c r="R3637" s="255">
        <v>0.5</v>
      </c>
    </row>
    <row r="3638" spans="5:18" ht="24.95" customHeight="1" x14ac:dyDescent="0.25">
      <c r="E3638" s="199"/>
      <c r="F3638" s="199"/>
      <c r="G3638" s="199"/>
      <c r="H3638" s="206" t="s">
        <v>929</v>
      </c>
      <c r="I3638" s="199"/>
      <c r="J3638" s="199"/>
      <c r="K3638" s="207" t="e">
        <f>SUM(K3634:K3637)</f>
        <v>#REF!</v>
      </c>
      <c r="L3638" s="199"/>
      <c r="M3638" s="255"/>
      <c r="N3638" s="255"/>
      <c r="O3638" s="260" t="s">
        <v>929</v>
      </c>
      <c r="P3638" s="255"/>
      <c r="Q3638" s="255"/>
      <c r="R3638" s="256">
        <f>SUM(R3635:R3637)</f>
        <v>3072.2</v>
      </c>
    </row>
    <row r="3639" spans="5:18" x14ac:dyDescent="0.25">
      <c r="E3639" s="199"/>
      <c r="F3639" s="199"/>
      <c r="G3639" s="199"/>
      <c r="H3639" s="199"/>
      <c r="I3639" s="199"/>
      <c r="J3639" s="199"/>
      <c r="K3639" s="199"/>
      <c r="L3639" s="199"/>
      <c r="M3639" s="255"/>
      <c r="N3639" s="255"/>
      <c r="P3639" s="255"/>
      <c r="Q3639" s="255"/>
      <c r="R3639" s="256"/>
    </row>
    <row r="3640" spans="5:18" ht="24.75" customHeight="1" x14ac:dyDescent="0.25">
      <c r="E3640" s="199"/>
      <c r="F3640" s="199"/>
      <c r="G3640" s="199"/>
      <c r="H3640" s="207" t="s">
        <v>2701</v>
      </c>
      <c r="I3640" s="199"/>
      <c r="J3640" s="199"/>
      <c r="K3640" s="199"/>
      <c r="L3640" s="199"/>
      <c r="M3640" s="199"/>
    </row>
    <row r="3641" spans="5:18" ht="63" x14ac:dyDescent="0.25">
      <c r="E3641" s="199"/>
      <c r="F3641" s="199"/>
      <c r="G3641" s="199"/>
      <c r="H3641" s="220" t="s">
        <v>2702</v>
      </c>
      <c r="I3641" s="199"/>
      <c r="J3641" s="199"/>
      <c r="K3641" s="199"/>
      <c r="L3641" s="199"/>
      <c r="M3641" s="199"/>
    </row>
    <row r="3642" spans="5:18" x14ac:dyDescent="0.25">
      <c r="E3642" s="199"/>
      <c r="F3642" s="199"/>
      <c r="G3642" s="199"/>
      <c r="H3642" s="199"/>
      <c r="I3642" s="199"/>
      <c r="J3642" s="199"/>
      <c r="K3642" s="199"/>
      <c r="L3642" s="199"/>
      <c r="M3642" s="199"/>
    </row>
    <row r="3643" spans="5:18" ht="24.75" customHeight="1" x14ac:dyDescent="0.25">
      <c r="E3643" s="199"/>
      <c r="F3643" s="199">
        <v>1.5</v>
      </c>
      <c r="G3643" s="199" t="s">
        <v>718</v>
      </c>
      <c r="H3643" s="199" t="s">
        <v>2712</v>
      </c>
      <c r="I3643" s="200">
        <v>222.6</v>
      </c>
      <c r="J3643" s="199" t="s">
        <v>718</v>
      </c>
      <c r="K3643" s="199">
        <f>F3643*I3643</f>
        <v>333.9</v>
      </c>
      <c r="L3643" s="199"/>
      <c r="M3643" s="199"/>
    </row>
    <row r="3644" spans="5:18" ht="24.75" customHeight="1" x14ac:dyDescent="0.25">
      <c r="E3644" s="199"/>
      <c r="F3644" s="199">
        <v>2</v>
      </c>
      <c r="G3644" s="199" t="s">
        <v>2713</v>
      </c>
      <c r="H3644" s="199" t="s">
        <v>2714</v>
      </c>
      <c r="I3644" s="199">
        <f>I3613</f>
        <v>35</v>
      </c>
      <c r="J3644" s="199" t="s">
        <v>2713</v>
      </c>
      <c r="K3644" s="199">
        <f>F3644*I3644</f>
        <v>70</v>
      </c>
      <c r="L3644" s="199"/>
      <c r="M3644" s="199"/>
    </row>
    <row r="3645" spans="5:18" ht="24.75" customHeight="1" x14ac:dyDescent="0.25">
      <c r="E3645" s="199"/>
      <c r="F3645" s="199">
        <v>1</v>
      </c>
      <c r="G3645" s="199" t="s">
        <v>1196</v>
      </c>
      <c r="H3645" s="199" t="s">
        <v>2703</v>
      </c>
      <c r="I3645" s="199">
        <f>I3614</f>
        <v>56</v>
      </c>
      <c r="J3645" s="199" t="s">
        <v>1196</v>
      </c>
      <c r="K3645" s="199">
        <f>F3645*I3645</f>
        <v>56</v>
      </c>
      <c r="L3645" s="199"/>
      <c r="M3645" s="199"/>
    </row>
    <row r="3646" spans="5:18" ht="24.75" customHeight="1" x14ac:dyDescent="0.25">
      <c r="E3646" s="199"/>
      <c r="F3646" s="199">
        <v>1</v>
      </c>
      <c r="G3646" s="199" t="s">
        <v>1196</v>
      </c>
      <c r="H3646" s="199" t="s">
        <v>2831</v>
      </c>
      <c r="I3646" s="199">
        <f>I3615</f>
        <v>32.119999999999997</v>
      </c>
      <c r="J3646" s="199" t="s">
        <v>1196</v>
      </c>
      <c r="K3646" s="199">
        <f>F3646*I3646</f>
        <v>32.119999999999997</v>
      </c>
      <c r="L3646" s="199"/>
      <c r="M3646" s="199"/>
    </row>
    <row r="3647" spans="5:18" ht="24.75" customHeight="1" x14ac:dyDescent="0.25">
      <c r="E3647" s="199"/>
      <c r="F3647" s="199">
        <v>8</v>
      </c>
      <c r="G3647" s="199" t="s">
        <v>718</v>
      </c>
      <c r="H3647" s="199" t="s">
        <v>2495</v>
      </c>
      <c r="I3647" s="199">
        <f>I3616</f>
        <v>22.85</v>
      </c>
      <c r="J3647" s="199" t="s">
        <v>2872</v>
      </c>
      <c r="K3647" s="199">
        <f>F3647*I3647</f>
        <v>182.8</v>
      </c>
      <c r="L3647" s="199"/>
      <c r="M3647" s="199"/>
    </row>
    <row r="3648" spans="5:18" ht="61.5" customHeight="1" x14ac:dyDescent="0.25">
      <c r="E3648" s="199"/>
      <c r="F3648" s="199"/>
      <c r="G3648" s="199"/>
      <c r="H3648" s="220" t="s">
        <v>2496</v>
      </c>
      <c r="I3648" s="199"/>
      <c r="J3648" s="199"/>
      <c r="K3648" s="199" t="e">
        <f>K3627</f>
        <v>#REF!</v>
      </c>
      <c r="L3648" s="199"/>
      <c r="M3648" s="199"/>
    </row>
    <row r="3649" spans="5:13" ht="52.5" customHeight="1" x14ac:dyDescent="0.25">
      <c r="E3649" s="199"/>
      <c r="F3649" s="199"/>
      <c r="G3649" s="199"/>
      <c r="H3649" s="220" t="s">
        <v>2127</v>
      </c>
      <c r="I3649" s="199"/>
      <c r="J3649" s="199" t="s">
        <v>571</v>
      </c>
      <c r="K3649" s="199">
        <v>11.85</v>
      </c>
      <c r="L3649" s="199"/>
      <c r="M3649" s="199"/>
    </row>
    <row r="3650" spans="5:13" ht="24" customHeight="1" x14ac:dyDescent="0.25">
      <c r="E3650" s="199"/>
      <c r="F3650" s="199"/>
      <c r="G3650" s="199"/>
      <c r="H3650" s="206" t="s">
        <v>2030</v>
      </c>
      <c r="I3650" s="199"/>
      <c r="J3650" s="199"/>
      <c r="K3650" s="207" t="e">
        <f>SUM(K3643:K3649)</f>
        <v>#REF!</v>
      </c>
      <c r="L3650" s="199"/>
      <c r="M3650" s="199"/>
    </row>
    <row r="3651" spans="5:13" x14ac:dyDescent="0.25">
      <c r="E3651" s="199"/>
      <c r="F3651" s="199"/>
      <c r="G3651" s="199"/>
      <c r="H3651" s="199"/>
      <c r="I3651" s="199"/>
      <c r="J3651" s="199"/>
      <c r="K3651" s="199"/>
      <c r="L3651" s="199"/>
      <c r="M3651" s="199"/>
    </row>
    <row r="3652" spans="5:13" x14ac:dyDescent="0.25">
      <c r="E3652" s="199"/>
      <c r="F3652" s="199"/>
      <c r="G3652" s="199"/>
      <c r="H3652" s="199"/>
      <c r="I3652" s="199"/>
      <c r="J3652" s="199"/>
      <c r="K3652" s="199"/>
      <c r="L3652" s="199"/>
      <c r="M3652" s="199"/>
    </row>
    <row r="3653" spans="5:13" x14ac:dyDescent="0.25">
      <c r="E3653" s="199"/>
      <c r="F3653" s="199"/>
      <c r="G3653" s="199"/>
      <c r="H3653" s="199"/>
      <c r="I3653" s="199"/>
      <c r="J3653" s="199"/>
      <c r="K3653" s="199"/>
      <c r="L3653" s="199"/>
      <c r="M3653" s="199"/>
    </row>
    <row r="3654" spans="5:13" x14ac:dyDescent="0.25">
      <c r="E3654" s="199"/>
      <c r="F3654" s="199"/>
      <c r="G3654" s="199"/>
      <c r="H3654" s="199"/>
      <c r="I3654" s="199"/>
      <c r="J3654" s="199"/>
      <c r="K3654" s="199"/>
      <c r="L3654" s="199"/>
      <c r="M3654" s="199"/>
    </row>
    <row r="3655" spans="5:13" x14ac:dyDescent="0.25">
      <c r="E3655" s="199"/>
      <c r="F3655" s="199"/>
      <c r="G3655" s="199"/>
      <c r="H3655" s="218" t="s">
        <v>2444</v>
      </c>
      <c r="I3655" s="199"/>
      <c r="J3655" s="199"/>
      <c r="K3655" s="199"/>
      <c r="L3655" s="199"/>
      <c r="M3655" s="199"/>
    </row>
    <row r="3656" spans="5:13" x14ac:dyDescent="0.25">
      <c r="E3656" s="199"/>
      <c r="F3656" s="199"/>
      <c r="G3656" s="199"/>
      <c r="H3656" s="199"/>
      <c r="I3656" s="199"/>
      <c r="J3656" s="199"/>
      <c r="K3656" s="199"/>
      <c r="L3656" s="199"/>
      <c r="M3656" s="199"/>
    </row>
    <row r="3657" spans="5:13" x14ac:dyDescent="0.25">
      <c r="E3657" s="199"/>
      <c r="F3657" s="199"/>
      <c r="G3657" s="199"/>
      <c r="H3657" s="218" t="s">
        <v>2630</v>
      </c>
      <c r="I3657" s="199"/>
      <c r="J3657" s="199"/>
      <c r="K3657" s="199"/>
      <c r="L3657" s="199"/>
      <c r="M3657" s="199"/>
    </row>
    <row r="3658" spans="5:13" x14ac:dyDescent="0.25">
      <c r="E3658" s="199"/>
      <c r="F3658" s="199"/>
      <c r="G3658" s="199"/>
      <c r="H3658" s="199"/>
      <c r="I3658" s="199"/>
      <c r="J3658" s="199"/>
      <c r="K3658" s="199"/>
      <c r="L3658" s="199"/>
      <c r="M3658" s="199"/>
    </row>
    <row r="3659" spans="5:13" ht="315" x14ac:dyDescent="0.25">
      <c r="E3659" s="199"/>
      <c r="F3659" s="199"/>
      <c r="G3659" s="199"/>
      <c r="H3659" s="220" t="s">
        <v>2172</v>
      </c>
      <c r="I3659" s="199"/>
      <c r="J3659" s="199"/>
      <c r="K3659" s="199"/>
      <c r="L3659" s="199"/>
      <c r="M3659" s="199"/>
    </row>
    <row r="3660" spans="5:13" x14ac:dyDescent="0.25">
      <c r="E3660" s="199"/>
      <c r="F3660" s="199"/>
      <c r="G3660" s="199"/>
      <c r="H3660" s="199"/>
      <c r="I3660" s="199"/>
      <c r="J3660" s="199"/>
      <c r="K3660" s="199"/>
      <c r="L3660" s="199"/>
      <c r="M3660" s="199"/>
    </row>
    <row r="3661" spans="5:13" x14ac:dyDescent="0.25">
      <c r="E3661" s="199"/>
      <c r="F3661" s="199"/>
      <c r="G3661" s="199"/>
      <c r="H3661" s="207" t="s">
        <v>2451</v>
      </c>
      <c r="I3661" s="199"/>
      <c r="K3661" s="199"/>
      <c r="L3661" s="199"/>
      <c r="M3661" s="199"/>
    </row>
    <row r="3662" spans="5:13" ht="47.25" x14ac:dyDescent="0.25">
      <c r="E3662" s="199"/>
      <c r="F3662" s="199">
        <v>1</v>
      </c>
      <c r="G3662" s="199" t="s">
        <v>1196</v>
      </c>
      <c r="H3662" s="198" t="s">
        <v>3249</v>
      </c>
      <c r="I3662" s="230">
        <v>336</v>
      </c>
      <c r="J3662" s="199" t="s">
        <v>1196</v>
      </c>
      <c r="K3662" s="199">
        <f t="shared" ref="K3662:K3667" si="104">F3662*I3662</f>
        <v>336</v>
      </c>
      <c r="L3662" s="199"/>
      <c r="M3662" s="199"/>
    </row>
    <row r="3663" spans="5:13" ht="20.100000000000001" customHeight="1" x14ac:dyDescent="0.25">
      <c r="E3663" s="199"/>
      <c r="F3663" s="199">
        <v>1</v>
      </c>
      <c r="G3663" s="199" t="s">
        <v>1196</v>
      </c>
      <c r="H3663" s="199" t="s">
        <v>2452</v>
      </c>
      <c r="I3663" s="199">
        <f>K3677</f>
        <v>289.06</v>
      </c>
      <c r="J3663" s="199" t="s">
        <v>1196</v>
      </c>
      <c r="K3663" s="199">
        <f t="shared" si="104"/>
        <v>289.06</v>
      </c>
      <c r="L3663" s="199"/>
      <c r="M3663" s="199"/>
    </row>
    <row r="3664" spans="5:13" ht="20.100000000000001" customHeight="1" x14ac:dyDescent="0.25">
      <c r="E3664" s="199"/>
      <c r="F3664" s="199">
        <v>1</v>
      </c>
      <c r="G3664" s="199" t="s">
        <v>1196</v>
      </c>
      <c r="H3664" s="199" t="s">
        <v>2453</v>
      </c>
      <c r="I3664" s="200">
        <v>99</v>
      </c>
      <c r="J3664" s="199" t="s">
        <v>1196</v>
      </c>
      <c r="K3664" s="199">
        <f t="shared" si="104"/>
        <v>99</v>
      </c>
      <c r="L3664" s="199"/>
      <c r="M3664" s="199"/>
    </row>
    <row r="3665" spans="4:13" ht="20.100000000000001" customHeight="1" x14ac:dyDescent="0.25">
      <c r="E3665" s="199"/>
      <c r="F3665" s="199">
        <v>1</v>
      </c>
      <c r="G3665" s="199" t="s">
        <v>1196</v>
      </c>
      <c r="H3665" s="199" t="s">
        <v>2454</v>
      </c>
      <c r="I3665" s="199">
        <f>I3478</f>
        <v>25</v>
      </c>
      <c r="J3665" s="199" t="s">
        <v>1196</v>
      </c>
      <c r="K3665" s="199">
        <f t="shared" si="104"/>
        <v>25</v>
      </c>
      <c r="L3665" s="199"/>
      <c r="M3665" s="199"/>
    </row>
    <row r="3666" spans="4:13" ht="20.100000000000001" customHeight="1" x14ac:dyDescent="0.25">
      <c r="E3666" s="199"/>
      <c r="F3666" s="199">
        <v>5</v>
      </c>
      <c r="G3666" s="199" t="s">
        <v>718</v>
      </c>
      <c r="H3666" s="199" t="s">
        <v>2824</v>
      </c>
      <c r="I3666" s="200">
        <v>104.8</v>
      </c>
      <c r="J3666" s="199" t="s">
        <v>718</v>
      </c>
      <c r="K3666" s="199">
        <f t="shared" si="104"/>
        <v>524</v>
      </c>
      <c r="L3666" s="199"/>
      <c r="M3666" s="199"/>
    </row>
    <row r="3667" spans="4:13" ht="31.5" x14ac:dyDescent="0.25">
      <c r="E3667" s="199"/>
      <c r="F3667" s="199">
        <v>20</v>
      </c>
      <c r="G3667" s="199" t="s">
        <v>718</v>
      </c>
      <c r="H3667" s="220" t="s">
        <v>2332</v>
      </c>
      <c r="I3667" s="199">
        <f>I3098</f>
        <v>36.25</v>
      </c>
      <c r="J3667" s="199" t="s">
        <v>718</v>
      </c>
      <c r="K3667" s="199">
        <f t="shared" si="104"/>
        <v>725</v>
      </c>
      <c r="L3667" s="199"/>
      <c r="M3667" s="199"/>
    </row>
    <row r="3668" spans="4:13" ht="20.100000000000001" customHeight="1" x14ac:dyDescent="0.25">
      <c r="E3668" s="199"/>
      <c r="F3668" s="199"/>
      <c r="G3668" s="199"/>
      <c r="H3668" s="207" t="s">
        <v>2825</v>
      </c>
      <c r="I3668" s="199"/>
      <c r="J3668" s="199"/>
      <c r="K3668" s="199"/>
      <c r="L3668" s="199"/>
      <c r="M3668" s="199"/>
    </row>
    <row r="3669" spans="4:13" ht="56.25" customHeight="1" x14ac:dyDescent="0.25">
      <c r="E3669" s="199"/>
      <c r="F3669" s="199">
        <v>1</v>
      </c>
      <c r="G3669" s="199" t="s">
        <v>1196</v>
      </c>
      <c r="H3669" s="220" t="s">
        <v>2857</v>
      </c>
      <c r="I3669" s="199">
        <f>I3662</f>
        <v>336</v>
      </c>
      <c r="J3669" s="199" t="s">
        <v>1196</v>
      </c>
      <c r="K3669" s="199">
        <f>F3669*I3669</f>
        <v>336</v>
      </c>
      <c r="L3669" s="199"/>
      <c r="M3669" s="199"/>
    </row>
    <row r="3670" spans="4:13" x14ac:dyDescent="0.25">
      <c r="E3670" s="199"/>
      <c r="F3670" s="199">
        <v>1</v>
      </c>
      <c r="G3670" s="199" t="s">
        <v>1196</v>
      </c>
      <c r="H3670" s="199" t="s">
        <v>2858</v>
      </c>
      <c r="I3670" s="230">
        <v>902</v>
      </c>
      <c r="J3670" s="199" t="s">
        <v>1196</v>
      </c>
      <c r="K3670" s="199">
        <f>F3670*I3670</f>
        <v>902</v>
      </c>
      <c r="L3670" s="199"/>
      <c r="M3670" s="199"/>
    </row>
    <row r="3671" spans="4:13" x14ac:dyDescent="0.25">
      <c r="E3671" s="199"/>
      <c r="F3671" s="199">
        <v>1</v>
      </c>
      <c r="G3671" s="199" t="s">
        <v>1196</v>
      </c>
      <c r="H3671" s="199" t="s">
        <v>3248</v>
      </c>
      <c r="I3671" s="199">
        <v>93.5</v>
      </c>
      <c r="J3671" s="199" t="s">
        <v>1196</v>
      </c>
      <c r="K3671" s="199">
        <f>F3671*I3671</f>
        <v>93.5</v>
      </c>
      <c r="L3671" s="199"/>
      <c r="M3671" s="199"/>
    </row>
    <row r="3672" spans="4:13" x14ac:dyDescent="0.25">
      <c r="E3672" s="199"/>
      <c r="F3672" s="199">
        <v>1</v>
      </c>
      <c r="G3672" s="199" t="s">
        <v>1196</v>
      </c>
      <c r="H3672" s="199" t="s">
        <v>2859</v>
      </c>
      <c r="I3672" s="199">
        <v>89.6</v>
      </c>
      <c r="J3672" s="199" t="s">
        <v>1196</v>
      </c>
      <c r="K3672" s="199">
        <f>F3672*I3672</f>
        <v>89.6</v>
      </c>
      <c r="L3672" s="199"/>
      <c r="M3672" s="199"/>
    </row>
    <row r="3673" spans="4:13" x14ac:dyDescent="0.25">
      <c r="E3673" s="199"/>
      <c r="F3673" s="199">
        <v>1</v>
      </c>
      <c r="G3673" s="199" t="s">
        <v>1196</v>
      </c>
      <c r="H3673" s="199" t="s">
        <v>2452</v>
      </c>
      <c r="I3673" s="199">
        <f>K3677</f>
        <v>289.06</v>
      </c>
      <c r="J3673" s="199" t="s">
        <v>1196</v>
      </c>
      <c r="K3673" s="199">
        <f>F3673*I3673</f>
        <v>289.06</v>
      </c>
      <c r="L3673" s="199"/>
      <c r="M3673" s="199"/>
    </row>
    <row r="3674" spans="4:13" x14ac:dyDescent="0.25">
      <c r="D3674" s="222">
        <f>0.6*0.225*0.02</f>
        <v>2.7000000000000001E-3</v>
      </c>
      <c r="E3674" s="199"/>
      <c r="F3674" s="199"/>
      <c r="G3674" s="199"/>
      <c r="H3674" s="199" t="s">
        <v>2253</v>
      </c>
      <c r="I3674" s="199"/>
      <c r="J3674" s="199"/>
      <c r="K3674" s="199" t="e">
        <f>K3627</f>
        <v>#REF!</v>
      </c>
      <c r="L3674" s="199"/>
      <c r="M3674" s="199"/>
    </row>
    <row r="3675" spans="4:13" ht="41.25" customHeight="1" x14ac:dyDescent="0.25">
      <c r="E3675" s="199"/>
      <c r="F3675" s="199"/>
      <c r="G3675" s="199"/>
      <c r="H3675" s="220" t="s">
        <v>2254</v>
      </c>
      <c r="I3675" s="199"/>
      <c r="J3675" s="199"/>
      <c r="K3675" s="199">
        <v>8.4499999999999993</v>
      </c>
      <c r="L3675" s="199"/>
      <c r="M3675" s="199"/>
    </row>
    <row r="3676" spans="4:13" ht="24.95" customHeight="1" x14ac:dyDescent="0.25">
      <c r="E3676" s="199"/>
      <c r="F3676" s="199"/>
      <c r="G3676" s="199"/>
      <c r="H3676" s="204" t="s">
        <v>929</v>
      </c>
      <c r="I3676" s="199"/>
      <c r="J3676" s="199"/>
      <c r="K3676" s="207" t="e">
        <f>SUM(K3662:K3675)</f>
        <v>#REF!</v>
      </c>
      <c r="L3676" s="199"/>
      <c r="M3676" s="199" t="e">
        <f>4531-K3676</f>
        <v>#REF!</v>
      </c>
    </row>
    <row r="3677" spans="4:13" ht="20.100000000000001" customHeight="1" x14ac:dyDescent="0.25">
      <c r="E3677" s="199"/>
      <c r="F3677" s="199"/>
      <c r="G3677" s="199"/>
      <c r="H3677" s="207" t="s">
        <v>2835</v>
      </c>
      <c r="I3677" s="199">
        <f>I3628</f>
        <v>107060</v>
      </c>
      <c r="J3677" s="213">
        <v>2.7000000000000001E-3</v>
      </c>
      <c r="K3677" s="207">
        <f>I3677*J3677</f>
        <v>289.06</v>
      </c>
      <c r="L3677" s="199"/>
      <c r="M3677" s="199"/>
    </row>
    <row r="3678" spans="4:13" x14ac:dyDescent="0.25">
      <c r="E3678" s="199"/>
      <c r="F3678" s="199"/>
      <c r="G3678" s="199"/>
      <c r="H3678" s="207" t="s">
        <v>2255</v>
      </c>
      <c r="I3678" s="199"/>
      <c r="J3678" s="199"/>
      <c r="K3678" s="199"/>
      <c r="L3678" s="199"/>
      <c r="M3678" s="199"/>
    </row>
    <row r="3679" spans="4:13" x14ac:dyDescent="0.25">
      <c r="E3679" s="199"/>
      <c r="F3679" s="199"/>
      <c r="G3679" s="199"/>
      <c r="H3679" s="207"/>
      <c r="I3679" s="199"/>
      <c r="J3679" s="199"/>
      <c r="K3679" s="199"/>
      <c r="L3679" s="199"/>
      <c r="M3679" s="199"/>
    </row>
    <row r="3680" spans="4:13" ht="31.5" x14ac:dyDescent="0.25">
      <c r="E3680" s="199"/>
      <c r="F3680" s="199"/>
      <c r="G3680" s="199"/>
      <c r="H3680" s="197" t="s">
        <v>1496</v>
      </c>
      <c r="I3680" s="199"/>
      <c r="J3680" s="199"/>
      <c r="K3680" s="199"/>
      <c r="L3680" s="199"/>
      <c r="M3680" s="199"/>
    </row>
    <row r="3681" spans="5:13" x14ac:dyDescent="0.25">
      <c r="E3681" s="199"/>
      <c r="F3681" s="199"/>
      <c r="G3681" s="199"/>
      <c r="H3681" s="199" t="s">
        <v>695</v>
      </c>
      <c r="I3681" s="199"/>
      <c r="J3681" s="199"/>
      <c r="K3681" s="199"/>
      <c r="L3681" s="199"/>
      <c r="M3681" s="199"/>
    </row>
    <row r="3682" spans="5:13" ht="35.25" customHeight="1" x14ac:dyDescent="0.25">
      <c r="E3682" s="199"/>
      <c r="F3682" s="199">
        <v>90</v>
      </c>
      <c r="G3682" s="199" t="s">
        <v>320</v>
      </c>
      <c r="H3682" s="198" t="s">
        <v>1883</v>
      </c>
      <c r="I3682" s="199" t="e">
        <f>I2996</f>
        <v>#REF!</v>
      </c>
      <c r="J3682" s="199" t="s">
        <v>320</v>
      </c>
      <c r="K3682" s="199" t="e">
        <f>F3682*I3682</f>
        <v>#REF!</v>
      </c>
      <c r="L3682" s="199"/>
      <c r="M3682" s="199"/>
    </row>
    <row r="3683" spans="5:13" x14ac:dyDescent="0.25">
      <c r="E3683" s="199"/>
      <c r="F3683" s="199">
        <v>0.15</v>
      </c>
      <c r="G3683" s="199" t="s">
        <v>452</v>
      </c>
      <c r="H3683" s="199" t="s">
        <v>754</v>
      </c>
      <c r="I3683" s="200">
        <v>6850</v>
      </c>
      <c r="J3683" s="199" t="s">
        <v>452</v>
      </c>
      <c r="K3683" s="199">
        <f>F3683*I3683</f>
        <v>1027.5</v>
      </c>
      <c r="L3683" s="199"/>
      <c r="M3683" s="199"/>
    </row>
    <row r="3684" spans="5:13" x14ac:dyDescent="0.25">
      <c r="E3684" s="199"/>
      <c r="F3684" s="199">
        <v>1</v>
      </c>
      <c r="G3684" s="199" t="s">
        <v>669</v>
      </c>
      <c r="H3684" s="199" t="s">
        <v>319</v>
      </c>
      <c r="I3684" s="199" t="e">
        <f>I3623</f>
        <v>#REF!</v>
      </c>
      <c r="J3684" s="199" t="s">
        <v>669</v>
      </c>
      <c r="K3684" s="199" t="e">
        <f>F3684*I3684</f>
        <v>#REF!</v>
      </c>
      <c r="L3684" s="199"/>
      <c r="M3684" s="199"/>
    </row>
    <row r="3685" spans="5:13" x14ac:dyDescent="0.25">
      <c r="E3685" s="199"/>
      <c r="F3685" s="199">
        <v>2</v>
      </c>
      <c r="G3685" s="199" t="s">
        <v>669</v>
      </c>
      <c r="H3685" s="199" t="s">
        <v>1486</v>
      </c>
      <c r="I3685" s="200" t="e">
        <f>I2871</f>
        <v>#REF!</v>
      </c>
      <c r="J3685" s="199" t="s">
        <v>669</v>
      </c>
      <c r="K3685" s="199" t="e">
        <f>F3685*I3685</f>
        <v>#REF!</v>
      </c>
      <c r="L3685" s="199"/>
      <c r="M3685" s="199"/>
    </row>
    <row r="3686" spans="5:13" x14ac:dyDescent="0.25">
      <c r="E3686" s="199"/>
      <c r="F3686" s="199">
        <v>4</v>
      </c>
      <c r="G3686" s="199" t="s">
        <v>669</v>
      </c>
      <c r="H3686" s="199" t="s">
        <v>1114</v>
      </c>
      <c r="I3686" s="199" t="e">
        <f>I3590</f>
        <v>#REF!</v>
      </c>
      <c r="J3686" s="199" t="s">
        <v>669</v>
      </c>
      <c r="K3686" s="199" t="e">
        <f>F3686*I3686</f>
        <v>#REF!</v>
      </c>
      <c r="L3686" s="199"/>
      <c r="M3686" s="199"/>
    </row>
    <row r="3687" spans="5:13" ht="30" customHeight="1" x14ac:dyDescent="0.25">
      <c r="E3687" s="199"/>
      <c r="F3687" s="199"/>
      <c r="G3687" s="199"/>
      <c r="H3687" s="198" t="s">
        <v>321</v>
      </c>
      <c r="I3687" s="199"/>
      <c r="J3687" s="199"/>
      <c r="K3687" s="199">
        <v>21.5</v>
      </c>
      <c r="L3687" s="199"/>
      <c r="M3687" s="199"/>
    </row>
    <row r="3688" spans="5:13" ht="18.75" customHeight="1" x14ac:dyDescent="0.25">
      <c r="E3688" s="199"/>
      <c r="F3688" s="199"/>
      <c r="G3688" s="199"/>
      <c r="H3688" s="204" t="s">
        <v>1926</v>
      </c>
      <c r="I3688" s="199"/>
      <c r="J3688" s="199"/>
      <c r="K3688" s="199" t="e">
        <f>SUM(K3682:K3687)</f>
        <v>#REF!</v>
      </c>
      <c r="L3688" s="199"/>
      <c r="M3688" s="199"/>
    </row>
    <row r="3689" spans="5:13" ht="18.75" customHeight="1" x14ac:dyDescent="0.25">
      <c r="E3689" s="199"/>
      <c r="F3689" s="199"/>
      <c r="G3689" s="199"/>
      <c r="H3689" s="206" t="s">
        <v>983</v>
      </c>
      <c r="I3689" s="199"/>
      <c r="J3689" s="199"/>
      <c r="K3689" s="223" t="e">
        <f>K3688/90</f>
        <v>#REF!</v>
      </c>
      <c r="L3689" s="199">
        <f>60.7*90</f>
        <v>5463</v>
      </c>
      <c r="M3689" s="199"/>
    </row>
    <row r="3690" spans="5:13" x14ac:dyDescent="0.25">
      <c r="E3690" s="199"/>
      <c r="F3690" s="199"/>
      <c r="G3690" s="199"/>
      <c r="H3690" s="199"/>
      <c r="I3690" s="199"/>
      <c r="J3690" s="199"/>
      <c r="K3690" s="199"/>
      <c r="L3690" s="199" t="e">
        <f>L3689-K3688</f>
        <v>#REF!</v>
      </c>
      <c r="M3690" s="199"/>
    </row>
    <row r="3691" spans="5:13" ht="20.25" customHeight="1" x14ac:dyDescent="0.25">
      <c r="E3691" s="199"/>
      <c r="F3691" s="199"/>
      <c r="G3691" s="199"/>
      <c r="H3691" s="207" t="s">
        <v>2256</v>
      </c>
      <c r="I3691" s="199"/>
      <c r="J3691" s="199"/>
      <c r="K3691" s="199"/>
      <c r="L3691" s="199"/>
      <c r="M3691" s="199"/>
    </row>
    <row r="3692" spans="5:13" ht="20.25" customHeight="1" x14ac:dyDescent="0.25">
      <c r="E3692" s="199"/>
      <c r="F3692" s="199"/>
      <c r="G3692" s="199"/>
      <c r="H3692" s="199" t="s">
        <v>2257</v>
      </c>
      <c r="I3692" s="199"/>
      <c r="J3692" s="199"/>
      <c r="K3692" s="199" t="e">
        <f>K3689</f>
        <v>#REF!</v>
      </c>
      <c r="L3692" s="199"/>
      <c r="M3692" s="199"/>
    </row>
    <row r="3693" spans="5:13" ht="20.25" customHeight="1" x14ac:dyDescent="0.25">
      <c r="E3693" s="199"/>
      <c r="F3693" s="199">
        <v>1</v>
      </c>
      <c r="G3693" s="199" t="s">
        <v>718</v>
      </c>
      <c r="H3693" s="199" t="s">
        <v>2258</v>
      </c>
      <c r="I3693" s="199" t="e">
        <f>I3682</f>
        <v>#REF!</v>
      </c>
      <c r="J3693" s="199" t="s">
        <v>718</v>
      </c>
      <c r="K3693" s="199" t="e">
        <f>F3693*I3693</f>
        <v>#REF!</v>
      </c>
      <c r="L3693" s="199"/>
      <c r="M3693" s="199"/>
    </row>
    <row r="3694" spans="5:13" ht="20.25" customHeight="1" x14ac:dyDescent="0.25">
      <c r="E3694" s="199"/>
      <c r="F3694" s="199">
        <v>1</v>
      </c>
      <c r="G3694" s="199" t="s">
        <v>718</v>
      </c>
      <c r="H3694" s="199" t="s">
        <v>2259</v>
      </c>
      <c r="I3694" s="200">
        <v>30.9</v>
      </c>
      <c r="J3694" s="199" t="s">
        <v>718</v>
      </c>
      <c r="K3694" s="199">
        <f>F3694*I3694</f>
        <v>30.9</v>
      </c>
      <c r="L3694" s="199"/>
      <c r="M3694" s="199"/>
    </row>
    <row r="3695" spans="5:13" ht="20.25" customHeight="1" x14ac:dyDescent="0.25">
      <c r="E3695" s="199"/>
      <c r="F3695" s="199"/>
      <c r="G3695" s="199"/>
      <c r="H3695" s="199"/>
      <c r="I3695" s="199"/>
      <c r="J3695" s="199"/>
      <c r="K3695" s="207" t="e">
        <f>(K3692-K3693)+K3694</f>
        <v>#REF!</v>
      </c>
      <c r="L3695" s="199"/>
      <c r="M3695" s="199"/>
    </row>
    <row r="3696" spans="5:13" ht="20.25" customHeight="1" x14ac:dyDescent="0.25">
      <c r="E3696" s="199"/>
      <c r="F3696" s="199"/>
      <c r="G3696" s="199"/>
      <c r="H3696" s="207" t="s">
        <v>2260</v>
      </c>
      <c r="I3696" s="199"/>
      <c r="J3696" s="199"/>
      <c r="K3696" s="199"/>
      <c r="L3696" s="199"/>
      <c r="M3696" s="199"/>
    </row>
    <row r="3697" spans="5:13" x14ac:dyDescent="0.25">
      <c r="E3697" s="199"/>
      <c r="F3697" s="199"/>
      <c r="G3697" s="199"/>
      <c r="H3697" s="207"/>
      <c r="I3697" s="199"/>
      <c r="J3697" s="199"/>
      <c r="K3697" s="199"/>
      <c r="L3697" s="199"/>
      <c r="M3697" s="199"/>
    </row>
    <row r="3698" spans="5:13" ht="19.5" customHeight="1" x14ac:dyDescent="0.25">
      <c r="E3698" s="199"/>
      <c r="F3698" s="199"/>
      <c r="G3698" s="199"/>
      <c r="H3698" s="207" t="s">
        <v>2261</v>
      </c>
      <c r="I3698" s="199"/>
      <c r="J3698" s="199"/>
      <c r="K3698" s="199"/>
      <c r="L3698" s="199"/>
      <c r="M3698" s="199"/>
    </row>
    <row r="3699" spans="5:13" ht="21.75" customHeight="1" x14ac:dyDescent="0.25">
      <c r="E3699" s="199"/>
      <c r="F3699" s="199">
        <v>1</v>
      </c>
      <c r="G3699" s="199" t="s">
        <v>1196</v>
      </c>
      <c r="H3699" s="199" t="s">
        <v>3247</v>
      </c>
      <c r="I3699" s="200">
        <v>44.8</v>
      </c>
      <c r="J3699" s="199" t="s">
        <v>1196</v>
      </c>
      <c r="K3699" s="199">
        <f>F3699*I3699</f>
        <v>44.8</v>
      </c>
      <c r="L3699" s="199"/>
      <c r="M3699" s="199"/>
    </row>
    <row r="3700" spans="5:13" ht="21.75" customHeight="1" x14ac:dyDescent="0.25">
      <c r="E3700" s="199"/>
      <c r="F3700" s="202">
        <v>1.4999999999999999E-2</v>
      </c>
      <c r="G3700" s="199" t="s">
        <v>1941</v>
      </c>
      <c r="H3700" s="220" t="s">
        <v>3038</v>
      </c>
      <c r="I3700" s="199" t="e">
        <f>I3000</f>
        <v>#REF!</v>
      </c>
      <c r="J3700" s="199" t="s">
        <v>1941</v>
      </c>
      <c r="K3700" s="199" t="e">
        <f>F3700*I3700</f>
        <v>#REF!</v>
      </c>
      <c r="L3700" s="199"/>
      <c r="M3700" s="199"/>
    </row>
    <row r="3701" spans="5:13" ht="21.75" customHeight="1" x14ac:dyDescent="0.25">
      <c r="E3701" s="199"/>
      <c r="F3701" s="199"/>
      <c r="G3701" s="199"/>
      <c r="H3701" s="199" t="s">
        <v>3028</v>
      </c>
      <c r="I3701" s="199"/>
      <c r="J3701" s="199" t="s">
        <v>571</v>
      </c>
      <c r="K3701" s="199">
        <v>4.92</v>
      </c>
      <c r="L3701" s="199"/>
      <c r="M3701" s="199"/>
    </row>
    <row r="3702" spans="5:13" ht="21.75" customHeight="1" x14ac:dyDescent="0.25">
      <c r="E3702" s="199"/>
      <c r="F3702" s="199"/>
      <c r="G3702" s="199"/>
      <c r="H3702" s="206" t="s">
        <v>929</v>
      </c>
      <c r="I3702" s="199"/>
      <c r="J3702" s="199"/>
      <c r="K3702" s="207" t="e">
        <f>SUM(K3699:K3701)</f>
        <v>#REF!</v>
      </c>
      <c r="L3702" s="199"/>
      <c r="M3702" s="199"/>
    </row>
    <row r="3703" spans="5:13" x14ac:dyDescent="0.25">
      <c r="E3703" s="199"/>
      <c r="F3703" s="199"/>
      <c r="G3703" s="199"/>
      <c r="H3703" s="199"/>
      <c r="I3703" s="199"/>
      <c r="J3703" s="199"/>
      <c r="K3703" s="199"/>
      <c r="L3703" s="199"/>
      <c r="M3703" s="199"/>
    </row>
    <row r="3704" spans="5:13" x14ac:dyDescent="0.25">
      <c r="E3704" s="199"/>
      <c r="F3704" s="199"/>
      <c r="G3704" s="199"/>
      <c r="H3704" s="207" t="s">
        <v>3029</v>
      </c>
      <c r="I3704" s="199"/>
      <c r="J3704" s="199"/>
      <c r="K3704" s="199"/>
      <c r="L3704" s="199"/>
      <c r="M3704" s="199"/>
    </row>
    <row r="3705" spans="5:13" x14ac:dyDescent="0.25">
      <c r="E3705" s="199"/>
      <c r="F3705" s="199"/>
      <c r="G3705" s="199"/>
      <c r="H3705" s="199"/>
      <c r="I3705" s="199"/>
      <c r="J3705" s="199"/>
      <c r="K3705" s="199"/>
      <c r="L3705" s="199"/>
      <c r="M3705" s="199"/>
    </row>
    <row r="3706" spans="5:13" ht="57.75" customHeight="1" x14ac:dyDescent="0.25">
      <c r="E3706" s="199"/>
      <c r="F3706" s="199"/>
      <c r="G3706" s="199"/>
      <c r="H3706" s="266" t="s">
        <v>2965</v>
      </c>
      <c r="I3706" s="199"/>
      <c r="J3706" s="199"/>
      <c r="K3706" s="199"/>
      <c r="L3706" s="199"/>
      <c r="M3706" s="199"/>
    </row>
    <row r="3707" spans="5:13" x14ac:dyDescent="0.25">
      <c r="E3707" s="199"/>
      <c r="F3707" s="199"/>
      <c r="G3707" s="199"/>
      <c r="H3707" s="199"/>
      <c r="I3707" s="199"/>
      <c r="J3707" s="199"/>
      <c r="K3707" s="199"/>
      <c r="L3707" s="199"/>
      <c r="M3707" s="199"/>
    </row>
    <row r="3708" spans="5:13" ht="21.75" customHeight="1" x14ac:dyDescent="0.25">
      <c r="E3708" s="199"/>
      <c r="F3708" s="199">
        <v>1</v>
      </c>
      <c r="G3708" s="199" t="s">
        <v>1196</v>
      </c>
      <c r="H3708" s="199" t="s">
        <v>3246</v>
      </c>
      <c r="I3708" s="200">
        <v>16.7</v>
      </c>
      <c r="J3708" s="199" t="s">
        <v>1196</v>
      </c>
      <c r="K3708" s="199">
        <f>F3708*I3708</f>
        <v>16.7</v>
      </c>
      <c r="L3708" s="199"/>
      <c r="M3708" s="199"/>
    </row>
    <row r="3709" spans="5:13" ht="21.75" customHeight="1" x14ac:dyDescent="0.25">
      <c r="E3709" s="199"/>
      <c r="F3709" s="199">
        <v>0.01</v>
      </c>
      <c r="G3709" s="199" t="s">
        <v>3030</v>
      </c>
      <c r="H3709" s="199" t="s">
        <v>3038</v>
      </c>
      <c r="I3709" s="199" t="e">
        <f>I3700</f>
        <v>#REF!</v>
      </c>
      <c r="J3709" s="199" t="s">
        <v>1941</v>
      </c>
      <c r="K3709" s="199" t="e">
        <f>F3709*I3709</f>
        <v>#REF!</v>
      </c>
      <c r="L3709" s="199"/>
      <c r="M3709" s="199"/>
    </row>
    <row r="3710" spans="5:13" ht="21.75" customHeight="1" x14ac:dyDescent="0.25">
      <c r="E3710" s="199"/>
      <c r="F3710" s="199">
        <v>1</v>
      </c>
      <c r="G3710" s="199" t="s">
        <v>1196</v>
      </c>
      <c r="H3710" s="199" t="s">
        <v>3031</v>
      </c>
      <c r="I3710" s="200">
        <v>24</v>
      </c>
      <c r="J3710" s="199" t="s">
        <v>1196</v>
      </c>
      <c r="K3710" s="199">
        <f>F3710*I3710</f>
        <v>24</v>
      </c>
      <c r="L3710" s="199"/>
      <c r="M3710" s="199"/>
    </row>
    <row r="3711" spans="5:13" ht="21.75" customHeight="1" x14ac:dyDescent="0.25">
      <c r="E3711" s="199"/>
      <c r="F3711" s="199"/>
      <c r="G3711" s="199"/>
      <c r="H3711" s="199" t="s">
        <v>3032</v>
      </c>
      <c r="I3711" s="199" t="s">
        <v>571</v>
      </c>
      <c r="J3711" s="199"/>
      <c r="K3711" s="199">
        <v>6.45</v>
      </c>
      <c r="L3711" s="199"/>
      <c r="M3711" s="199"/>
    </row>
    <row r="3712" spans="5:13" ht="21.75" customHeight="1" x14ac:dyDescent="0.25">
      <c r="E3712" s="199"/>
      <c r="F3712" s="199"/>
      <c r="G3712" s="199"/>
      <c r="H3712" s="206" t="s">
        <v>3033</v>
      </c>
      <c r="I3712" s="199"/>
      <c r="J3712" s="199"/>
      <c r="K3712" s="207" t="e">
        <f>SUM(K3708:K3711)</f>
        <v>#REF!</v>
      </c>
      <c r="L3712" s="199"/>
      <c r="M3712" s="199" t="e">
        <f>54-K3712</f>
        <v>#REF!</v>
      </c>
    </row>
    <row r="3713" spans="5:13" x14ac:dyDescent="0.25">
      <c r="E3713" s="199"/>
      <c r="F3713" s="199"/>
      <c r="G3713" s="199"/>
      <c r="H3713" s="199"/>
      <c r="I3713" s="199"/>
      <c r="J3713" s="199"/>
      <c r="K3713" s="199"/>
      <c r="L3713" s="199"/>
      <c r="M3713" s="199"/>
    </row>
    <row r="3714" spans="5:13" x14ac:dyDescent="0.25">
      <c r="E3714" s="199"/>
      <c r="F3714" s="199"/>
      <c r="G3714" s="199"/>
      <c r="H3714" s="207" t="s">
        <v>3034</v>
      </c>
      <c r="I3714" s="199"/>
      <c r="J3714" s="199"/>
      <c r="K3714" s="199"/>
      <c r="L3714" s="199"/>
      <c r="M3714" s="199"/>
    </row>
    <row r="3715" spans="5:13" x14ac:dyDescent="0.25">
      <c r="E3715" s="199"/>
      <c r="F3715" s="199"/>
      <c r="G3715" s="199"/>
      <c r="H3715" s="199"/>
      <c r="I3715" s="199"/>
      <c r="J3715" s="199"/>
      <c r="K3715" s="199"/>
      <c r="L3715" s="199"/>
      <c r="M3715" s="199"/>
    </row>
    <row r="3716" spans="5:13" ht="287.25" customHeight="1" x14ac:dyDescent="0.25">
      <c r="E3716" s="199"/>
      <c r="F3716" s="199"/>
      <c r="G3716" s="199"/>
      <c r="H3716" s="254" t="s">
        <v>2596</v>
      </c>
      <c r="I3716" s="199"/>
      <c r="J3716" s="199"/>
      <c r="K3716" s="199"/>
      <c r="L3716" s="199"/>
      <c r="M3716" s="199"/>
    </row>
    <row r="3717" spans="5:13" x14ac:dyDescent="0.25">
      <c r="E3717" s="199"/>
      <c r="F3717" s="199"/>
      <c r="G3717" s="199"/>
      <c r="H3717" s="199"/>
      <c r="I3717" s="199"/>
      <c r="J3717" s="199"/>
      <c r="K3717" s="199"/>
      <c r="L3717" s="199"/>
      <c r="M3717" s="199"/>
    </row>
    <row r="3718" spans="5:13" ht="22.5" customHeight="1" x14ac:dyDescent="0.25">
      <c r="F3718" s="199">
        <v>6</v>
      </c>
      <c r="G3718" s="199" t="s">
        <v>718</v>
      </c>
      <c r="H3718" s="199" t="s">
        <v>2970</v>
      </c>
      <c r="I3718" s="200">
        <v>259.7</v>
      </c>
      <c r="J3718" s="199" t="s">
        <v>718</v>
      </c>
      <c r="K3718" s="199">
        <f>F3718*I3718</f>
        <v>1558.2</v>
      </c>
      <c r="L3718" s="199"/>
      <c r="M3718" s="199"/>
    </row>
    <row r="3719" spans="5:13" ht="22.5" customHeight="1" x14ac:dyDescent="0.25">
      <c r="F3719" s="199">
        <v>2</v>
      </c>
      <c r="G3719" s="199" t="s">
        <v>718</v>
      </c>
      <c r="H3719" s="199" t="s">
        <v>2971</v>
      </c>
      <c r="I3719" s="200">
        <v>104.8</v>
      </c>
      <c r="J3719" s="199" t="s">
        <v>718</v>
      </c>
      <c r="K3719" s="199">
        <f>F3719*I3719</f>
        <v>209.6</v>
      </c>
      <c r="L3719" s="199"/>
      <c r="M3719" s="199"/>
    </row>
    <row r="3720" spans="5:13" ht="22.5" customHeight="1" x14ac:dyDescent="0.25">
      <c r="F3720" s="199">
        <v>1</v>
      </c>
      <c r="G3720" s="199" t="s">
        <v>1196</v>
      </c>
      <c r="H3720" s="199" t="s">
        <v>2972</v>
      </c>
      <c r="I3720" s="199">
        <v>130</v>
      </c>
      <c r="J3720" s="199" t="s">
        <v>1196</v>
      </c>
      <c r="K3720" s="199">
        <f>F3720*I3720</f>
        <v>130</v>
      </c>
      <c r="L3720" s="199"/>
      <c r="M3720" s="199"/>
    </row>
    <row r="3721" spans="5:13" ht="22.5" customHeight="1" x14ac:dyDescent="0.25">
      <c r="F3721" s="199">
        <v>1</v>
      </c>
      <c r="G3721" s="199" t="s">
        <v>1196</v>
      </c>
      <c r="H3721" s="199" t="s">
        <v>2973</v>
      </c>
      <c r="I3721" s="230">
        <v>111</v>
      </c>
      <c r="J3721" s="199" t="s">
        <v>1196</v>
      </c>
      <c r="K3721" s="199">
        <f>F3721*I3721</f>
        <v>111</v>
      </c>
      <c r="L3721" s="199"/>
      <c r="M3721" s="199"/>
    </row>
    <row r="3722" spans="5:13" ht="22.5" customHeight="1" x14ac:dyDescent="0.25">
      <c r="F3722" s="202">
        <v>0.23799999999999999</v>
      </c>
      <c r="G3722" s="199" t="s">
        <v>1829</v>
      </c>
      <c r="H3722" s="199" t="s">
        <v>2450</v>
      </c>
      <c r="I3722" s="200">
        <v>4900</v>
      </c>
      <c r="J3722" s="199" t="s">
        <v>1829</v>
      </c>
      <c r="K3722" s="199">
        <f>F3722*I3722</f>
        <v>1166.2</v>
      </c>
      <c r="L3722" s="199"/>
      <c r="M3722" s="199"/>
    </row>
    <row r="3723" spans="5:13" ht="43.5" customHeight="1" x14ac:dyDescent="0.25">
      <c r="F3723" s="199"/>
      <c r="G3723" s="199" t="s">
        <v>571</v>
      </c>
      <c r="H3723" s="220" t="s">
        <v>2666</v>
      </c>
      <c r="I3723" s="199" t="s">
        <v>571</v>
      </c>
      <c r="J3723" s="199"/>
      <c r="K3723" s="199">
        <v>226.3</v>
      </c>
      <c r="L3723" s="199"/>
      <c r="M3723" s="199"/>
    </row>
    <row r="3724" spans="5:13" ht="60.75" customHeight="1" x14ac:dyDescent="0.25">
      <c r="F3724" s="199">
        <v>1</v>
      </c>
      <c r="G3724" s="199" t="s">
        <v>1196</v>
      </c>
      <c r="H3724" s="198" t="s">
        <v>2344</v>
      </c>
      <c r="I3724" s="199" t="s">
        <v>571</v>
      </c>
      <c r="J3724" s="199"/>
      <c r="K3724" s="199">
        <v>64.3</v>
      </c>
      <c r="L3724" s="199">
        <f>5300-5225.8</f>
        <v>74.2</v>
      </c>
      <c r="M3724" s="199"/>
    </row>
    <row r="3725" spans="5:13" ht="37.5" customHeight="1" x14ac:dyDescent="0.25">
      <c r="F3725" s="199">
        <v>8</v>
      </c>
      <c r="G3725" s="199" t="s">
        <v>718</v>
      </c>
      <c r="H3725" s="220" t="s">
        <v>2345</v>
      </c>
      <c r="I3725" s="199" t="e">
        <f>I2843</f>
        <v>#REF!</v>
      </c>
      <c r="J3725" s="199"/>
      <c r="K3725" s="199" t="e">
        <f>F3725*I3725</f>
        <v>#REF!</v>
      </c>
      <c r="L3725" s="199"/>
      <c r="M3725" s="199"/>
    </row>
    <row r="3726" spans="5:13" x14ac:dyDescent="0.25">
      <c r="E3726" s="199"/>
      <c r="F3726" s="199"/>
      <c r="G3726" s="199"/>
      <c r="H3726" s="199" t="s">
        <v>805</v>
      </c>
      <c r="I3726" s="199"/>
      <c r="J3726" s="199"/>
      <c r="K3726" s="199" t="e">
        <f>K3733</f>
        <v>#REF!</v>
      </c>
      <c r="L3726" s="199"/>
      <c r="M3726" s="199"/>
    </row>
    <row r="3727" spans="5:13" x14ac:dyDescent="0.25">
      <c r="E3727" s="199"/>
      <c r="F3727" s="199"/>
      <c r="G3727" s="199"/>
      <c r="H3727" s="206" t="s">
        <v>929</v>
      </c>
      <c r="I3727" s="199"/>
      <c r="J3727" s="199"/>
      <c r="K3727" s="207" t="e">
        <f>SUM(K3718:K3726)</f>
        <v>#REF!</v>
      </c>
      <c r="L3727" s="199"/>
      <c r="M3727" s="199" t="e">
        <f>5120-K3727</f>
        <v>#REF!</v>
      </c>
    </row>
    <row r="3728" spans="5:13" ht="3.75" customHeight="1" x14ac:dyDescent="0.25">
      <c r="E3728" s="199"/>
      <c r="F3728" s="199"/>
      <c r="G3728" s="199"/>
      <c r="H3728" s="199"/>
      <c r="I3728" s="199"/>
      <c r="J3728" s="199"/>
      <c r="K3728" s="199"/>
      <c r="L3728" s="199"/>
      <c r="M3728" s="199"/>
    </row>
    <row r="3729" spans="5:13" x14ac:dyDescent="0.25">
      <c r="E3729" s="199"/>
      <c r="F3729" s="199"/>
      <c r="G3729" s="199"/>
      <c r="H3729" s="205" t="s">
        <v>123</v>
      </c>
      <c r="I3729" s="199"/>
      <c r="J3729" s="199"/>
      <c r="K3729" s="199"/>
      <c r="L3729" s="199"/>
      <c r="M3729" s="199"/>
    </row>
    <row r="3730" spans="5:13" x14ac:dyDescent="0.25">
      <c r="E3730" s="199"/>
      <c r="F3730" s="199">
        <v>0.5</v>
      </c>
      <c r="G3730" s="199" t="s">
        <v>1196</v>
      </c>
      <c r="H3730" s="199" t="s">
        <v>2400</v>
      </c>
      <c r="I3730" s="199" t="e">
        <f>I3623</f>
        <v>#REF!</v>
      </c>
      <c r="J3730" s="199" t="s">
        <v>1196</v>
      </c>
      <c r="K3730" s="199" t="e">
        <f>F3730*I3730</f>
        <v>#REF!</v>
      </c>
      <c r="L3730" s="199"/>
      <c r="M3730" s="199"/>
    </row>
    <row r="3731" spans="5:13" x14ac:dyDescent="0.25">
      <c r="E3731" s="199"/>
      <c r="F3731" s="199">
        <v>2</v>
      </c>
      <c r="G3731" s="199" t="s">
        <v>1196</v>
      </c>
      <c r="H3731" s="199" t="s">
        <v>2221</v>
      </c>
      <c r="I3731" s="199" t="e">
        <f>I3624</f>
        <v>#REF!</v>
      </c>
      <c r="J3731" s="199" t="s">
        <v>1196</v>
      </c>
      <c r="K3731" s="199" t="e">
        <f>F3731*I3731</f>
        <v>#REF!</v>
      </c>
      <c r="L3731" s="199"/>
      <c r="M3731" s="199"/>
    </row>
    <row r="3732" spans="5:13" x14ac:dyDescent="0.25">
      <c r="E3732" s="199"/>
      <c r="F3732" s="199">
        <v>2</v>
      </c>
      <c r="G3732" s="199" t="s">
        <v>1196</v>
      </c>
      <c r="H3732" s="199" t="s">
        <v>1990</v>
      </c>
      <c r="I3732" s="199" t="e">
        <f>I3625</f>
        <v>#REF!</v>
      </c>
      <c r="J3732" s="199" t="s">
        <v>1196</v>
      </c>
      <c r="K3732" s="199" t="e">
        <f>F3732*I3732</f>
        <v>#REF!</v>
      </c>
      <c r="L3732" s="199"/>
      <c r="M3732" s="199"/>
    </row>
    <row r="3733" spans="5:13" x14ac:dyDescent="0.25">
      <c r="E3733" s="199"/>
      <c r="F3733" s="199"/>
      <c r="G3733" s="199"/>
      <c r="H3733" s="199"/>
      <c r="I3733" s="199"/>
      <c r="J3733" s="199"/>
      <c r="K3733" s="205" t="e">
        <f>SUM(K3730:K3732)</f>
        <v>#REF!</v>
      </c>
      <c r="L3733" s="199"/>
      <c r="M3733" s="199"/>
    </row>
    <row r="3734" spans="5:13" x14ac:dyDescent="0.25">
      <c r="E3734" s="199"/>
      <c r="F3734" s="199"/>
      <c r="G3734" s="199"/>
      <c r="H3734" s="199"/>
      <c r="I3734" s="199"/>
      <c r="J3734" s="199"/>
      <c r="K3734" s="199"/>
      <c r="L3734" s="199"/>
      <c r="M3734" s="199"/>
    </row>
    <row r="3735" spans="5:13" ht="24.95" customHeight="1" x14ac:dyDescent="0.25">
      <c r="E3735" s="199"/>
      <c r="F3735" s="199"/>
      <c r="G3735" s="199"/>
      <c r="H3735" s="207" t="s">
        <v>2346</v>
      </c>
      <c r="I3735" s="199"/>
      <c r="J3735" s="199"/>
      <c r="K3735" s="199"/>
      <c r="L3735" s="199"/>
      <c r="M3735" s="199"/>
    </row>
    <row r="3736" spans="5:13" x14ac:dyDescent="0.25">
      <c r="E3736" s="199"/>
      <c r="F3736" s="199"/>
      <c r="G3736" s="199"/>
      <c r="H3736" s="199"/>
      <c r="I3736" s="199"/>
      <c r="J3736" s="199"/>
      <c r="K3736" s="199"/>
      <c r="L3736" s="199"/>
      <c r="M3736" s="199"/>
    </row>
    <row r="3737" spans="5:13" ht="24.95" customHeight="1" x14ac:dyDescent="0.25">
      <c r="E3737" s="199"/>
      <c r="F3737" s="199"/>
      <c r="G3737" s="199"/>
      <c r="H3737" s="207" t="s">
        <v>2347</v>
      </c>
      <c r="I3737" s="199"/>
      <c r="J3737" s="199"/>
      <c r="K3737" s="199"/>
      <c r="L3737" s="199"/>
      <c r="M3737" s="199"/>
    </row>
    <row r="3738" spans="5:13" x14ac:dyDescent="0.25">
      <c r="E3738" s="199"/>
      <c r="F3738" s="199"/>
      <c r="G3738" s="199"/>
      <c r="H3738" s="199"/>
      <c r="I3738" s="199"/>
      <c r="J3738" s="199"/>
      <c r="K3738" s="199"/>
      <c r="L3738" s="199"/>
      <c r="M3738" s="199"/>
    </row>
    <row r="3739" spans="5:13" x14ac:dyDescent="0.25">
      <c r="E3739" s="199"/>
      <c r="F3739" s="199">
        <v>1</v>
      </c>
      <c r="G3739" s="199" t="s">
        <v>1196</v>
      </c>
      <c r="H3739" s="199" t="s">
        <v>2348</v>
      </c>
      <c r="I3739" s="221">
        <v>1420</v>
      </c>
      <c r="J3739" s="199" t="s">
        <v>1196</v>
      </c>
      <c r="K3739" s="199">
        <f>F3739*I3739</f>
        <v>1420</v>
      </c>
      <c r="L3739" s="199"/>
      <c r="M3739" s="199"/>
    </row>
    <row r="3740" spans="5:13" ht="30.75" customHeight="1" x14ac:dyDescent="0.25">
      <c r="E3740" s="199"/>
      <c r="F3740" s="199"/>
      <c r="G3740" s="199"/>
      <c r="H3740" s="198" t="s">
        <v>3245</v>
      </c>
      <c r="I3740" s="200">
        <v>179.1</v>
      </c>
      <c r="J3740" s="199" t="s">
        <v>1196</v>
      </c>
      <c r="K3740" s="199">
        <f>I3740</f>
        <v>179.1</v>
      </c>
      <c r="L3740" s="199"/>
      <c r="M3740" s="199"/>
    </row>
    <row r="3741" spans="5:13" ht="39" customHeight="1" x14ac:dyDescent="0.25">
      <c r="E3741" s="199"/>
      <c r="F3741" s="199"/>
      <c r="G3741" s="199"/>
      <c r="H3741" s="220" t="s">
        <v>2482</v>
      </c>
      <c r="I3741" s="199"/>
      <c r="J3741" s="199"/>
      <c r="K3741" s="200">
        <v>18.97</v>
      </c>
      <c r="L3741" s="199"/>
      <c r="M3741" s="199"/>
    </row>
    <row r="3742" spans="5:13" x14ac:dyDescent="0.25">
      <c r="E3742" s="199"/>
      <c r="F3742" s="199"/>
      <c r="G3742" s="199"/>
      <c r="H3742" s="199" t="s">
        <v>2483</v>
      </c>
      <c r="I3742" s="199"/>
      <c r="J3742" s="208">
        <f>SUM(K3739:K3741)</f>
        <v>1618.07</v>
      </c>
      <c r="K3742" s="199">
        <f>J3742*1%</f>
        <v>16.18</v>
      </c>
      <c r="L3742" s="199"/>
      <c r="M3742" s="199"/>
    </row>
    <row r="3743" spans="5:13" x14ac:dyDescent="0.25">
      <c r="E3743" s="199"/>
      <c r="F3743" s="199"/>
      <c r="G3743" s="199"/>
      <c r="H3743" s="199" t="s">
        <v>2484</v>
      </c>
      <c r="I3743" s="199"/>
      <c r="J3743" s="199"/>
      <c r="K3743" s="199" t="e">
        <f>K3750</f>
        <v>#REF!</v>
      </c>
      <c r="L3743" s="199"/>
      <c r="M3743" s="199"/>
    </row>
    <row r="3744" spans="5:13" ht="24.95" customHeight="1" x14ac:dyDescent="0.25">
      <c r="E3744" s="199"/>
      <c r="F3744" s="199"/>
      <c r="G3744" s="199"/>
      <c r="H3744" s="206" t="s">
        <v>2485</v>
      </c>
      <c r="I3744" s="199"/>
      <c r="J3744" s="199"/>
      <c r="K3744" s="207" t="e">
        <f>SUM(K3739:K3743)</f>
        <v>#REF!</v>
      </c>
      <c r="L3744" s="199"/>
      <c r="M3744" s="199" t="e">
        <f>1883-K3744</f>
        <v>#REF!</v>
      </c>
    </row>
    <row r="3745" spans="5:13" x14ac:dyDescent="0.25">
      <c r="E3745" s="199"/>
      <c r="F3745" s="199"/>
      <c r="G3745" s="199"/>
      <c r="H3745" s="199"/>
      <c r="I3745" s="199"/>
      <c r="J3745" s="199"/>
      <c r="K3745" s="199"/>
      <c r="L3745" s="199"/>
      <c r="M3745" s="199"/>
    </row>
    <row r="3746" spans="5:13" x14ac:dyDescent="0.25">
      <c r="E3746" s="199"/>
      <c r="F3746" s="199"/>
      <c r="G3746" s="199"/>
      <c r="H3746" s="205" t="s">
        <v>805</v>
      </c>
      <c r="I3746" s="199"/>
      <c r="J3746" s="199"/>
      <c r="K3746" s="199"/>
      <c r="L3746" s="199"/>
      <c r="M3746" s="199"/>
    </row>
    <row r="3747" spans="5:13" x14ac:dyDescent="0.25">
      <c r="E3747" s="199"/>
      <c r="F3747" s="199">
        <v>1</v>
      </c>
      <c r="G3747" s="199" t="s">
        <v>1196</v>
      </c>
      <c r="H3747" s="199" t="s">
        <v>2400</v>
      </c>
      <c r="I3747" s="199" t="e">
        <f>I3730</f>
        <v>#REF!</v>
      </c>
      <c r="J3747" s="199" t="s">
        <v>1196</v>
      </c>
      <c r="K3747" s="199" t="e">
        <f>F3747*I3747</f>
        <v>#REF!</v>
      </c>
      <c r="L3747" s="199"/>
      <c r="M3747" s="199"/>
    </row>
    <row r="3748" spans="5:13" x14ac:dyDescent="0.25">
      <c r="E3748" s="199"/>
      <c r="F3748" s="199">
        <v>2</v>
      </c>
      <c r="G3748" s="199" t="s">
        <v>1196</v>
      </c>
      <c r="H3748" s="199" t="s">
        <v>1990</v>
      </c>
      <c r="I3748" s="199" t="e">
        <f>I3732</f>
        <v>#REF!</v>
      </c>
      <c r="J3748" s="199" t="s">
        <v>1196</v>
      </c>
      <c r="K3748" s="199" t="e">
        <f>F3748*I3748</f>
        <v>#REF!</v>
      </c>
      <c r="L3748" s="199"/>
      <c r="M3748" s="199"/>
    </row>
    <row r="3749" spans="5:13" x14ac:dyDescent="0.25">
      <c r="E3749" s="199"/>
      <c r="F3749" s="199"/>
      <c r="G3749" s="199"/>
      <c r="H3749" s="204" t="s">
        <v>2486</v>
      </c>
      <c r="I3749" s="199"/>
      <c r="J3749" s="199"/>
      <c r="K3749" s="205" t="e">
        <f>SUM(K3747:K3748)</f>
        <v>#REF!</v>
      </c>
      <c r="L3749" s="199"/>
      <c r="M3749" s="199"/>
    </row>
    <row r="3750" spans="5:13" ht="24.95" customHeight="1" x14ac:dyDescent="0.25">
      <c r="E3750" s="199"/>
      <c r="F3750" s="199"/>
      <c r="G3750" s="199"/>
      <c r="H3750" s="206" t="s">
        <v>2415</v>
      </c>
      <c r="I3750" s="199"/>
      <c r="J3750" s="199"/>
      <c r="K3750" s="207" t="e">
        <f>K3749/4</f>
        <v>#REF!</v>
      </c>
      <c r="L3750" s="199"/>
      <c r="M3750" s="199"/>
    </row>
    <row r="3751" spans="5:13" x14ac:dyDescent="0.25">
      <c r="E3751" s="199"/>
      <c r="F3751" s="199"/>
      <c r="G3751" s="199"/>
      <c r="H3751" s="199"/>
      <c r="I3751" s="199"/>
      <c r="J3751" s="199"/>
      <c r="K3751" s="199"/>
      <c r="L3751" s="199"/>
      <c r="M3751" s="199"/>
    </row>
    <row r="3752" spans="5:13" x14ac:dyDescent="0.25">
      <c r="E3752" s="199"/>
      <c r="F3752" s="199"/>
      <c r="G3752" s="199"/>
      <c r="H3752" s="199"/>
      <c r="I3752" s="199"/>
      <c r="J3752" s="199"/>
      <c r="K3752" s="199"/>
      <c r="L3752" s="199"/>
      <c r="M3752" s="199"/>
    </row>
    <row r="3753" spans="5:13" ht="24.95" customHeight="1" x14ac:dyDescent="0.25">
      <c r="E3753" s="199"/>
      <c r="F3753" s="199"/>
      <c r="G3753" s="199"/>
      <c r="H3753" s="207" t="s">
        <v>2487</v>
      </c>
      <c r="I3753" s="199"/>
      <c r="J3753" s="199"/>
      <c r="K3753" s="199"/>
      <c r="L3753" s="199"/>
      <c r="M3753" s="199"/>
    </row>
    <row r="3754" spans="5:13" x14ac:dyDescent="0.25">
      <c r="E3754" s="199"/>
      <c r="F3754" s="199"/>
      <c r="G3754" s="199"/>
      <c r="H3754" s="199"/>
      <c r="I3754" s="199"/>
      <c r="J3754" s="199"/>
      <c r="K3754" s="199"/>
      <c r="L3754" s="199"/>
      <c r="M3754" s="199"/>
    </row>
    <row r="3755" spans="5:13" ht="24.95" customHeight="1" x14ac:dyDescent="0.25">
      <c r="E3755" s="199"/>
      <c r="F3755" s="199"/>
      <c r="G3755" s="199"/>
      <c r="H3755" s="207" t="s">
        <v>2488</v>
      </c>
      <c r="I3755" s="199"/>
      <c r="J3755" s="199"/>
      <c r="K3755" s="199"/>
      <c r="L3755" s="199"/>
      <c r="M3755" s="199"/>
    </row>
    <row r="3756" spans="5:13" x14ac:dyDescent="0.25">
      <c r="E3756" s="199"/>
      <c r="F3756" s="199"/>
      <c r="G3756" s="199"/>
      <c r="H3756" s="199"/>
      <c r="I3756" s="199"/>
      <c r="J3756" s="199"/>
      <c r="K3756" s="199"/>
      <c r="L3756" s="199"/>
      <c r="M3756" s="199"/>
    </row>
    <row r="3757" spans="5:13" x14ac:dyDescent="0.25">
      <c r="E3757" s="199"/>
      <c r="F3757" s="199"/>
      <c r="G3757" s="199"/>
      <c r="H3757" s="199" t="s">
        <v>2489</v>
      </c>
      <c r="I3757" s="221">
        <v>1240</v>
      </c>
      <c r="J3757" s="199" t="s">
        <v>1196</v>
      </c>
      <c r="K3757" s="199">
        <f>I3757</f>
        <v>1240</v>
      </c>
      <c r="L3757" s="199"/>
      <c r="M3757" s="199"/>
    </row>
    <row r="3758" spans="5:13" x14ac:dyDescent="0.25">
      <c r="E3758" s="199"/>
      <c r="F3758" s="199"/>
      <c r="G3758" s="199"/>
      <c r="H3758" s="199" t="s">
        <v>2105</v>
      </c>
      <c r="I3758" s="199">
        <f>I3740</f>
        <v>179.1</v>
      </c>
      <c r="J3758" s="199" t="s">
        <v>1196</v>
      </c>
      <c r="K3758" s="199">
        <f>I3758</f>
        <v>179.1</v>
      </c>
      <c r="L3758" s="199"/>
      <c r="M3758" s="199"/>
    </row>
    <row r="3759" spans="5:13" ht="31.5" x14ac:dyDescent="0.25">
      <c r="E3759" s="199"/>
      <c r="F3759" s="199"/>
      <c r="G3759" s="199"/>
      <c r="H3759" s="220" t="s">
        <v>2482</v>
      </c>
      <c r="I3759" s="199"/>
      <c r="J3759" s="199"/>
      <c r="K3759" s="199">
        <f>K3741</f>
        <v>18.97</v>
      </c>
      <c r="L3759" s="199"/>
      <c r="M3759" s="199"/>
    </row>
    <row r="3760" spans="5:13" x14ac:dyDescent="0.25">
      <c r="E3760" s="199"/>
      <c r="F3760" s="199"/>
      <c r="G3760" s="199"/>
      <c r="H3760" s="199" t="s">
        <v>2483</v>
      </c>
      <c r="I3760" s="199"/>
      <c r="J3760" s="199"/>
      <c r="K3760" s="199">
        <f>K3742</f>
        <v>16.18</v>
      </c>
      <c r="L3760" s="199"/>
      <c r="M3760" s="199"/>
    </row>
    <row r="3761" spans="5:18" x14ac:dyDescent="0.25">
      <c r="E3761" s="199"/>
      <c r="F3761" s="199"/>
      <c r="G3761" s="199"/>
      <c r="H3761" s="199" t="s">
        <v>2484</v>
      </c>
      <c r="I3761" s="199"/>
      <c r="J3761" s="199"/>
      <c r="K3761" s="199" t="e">
        <f>K3743</f>
        <v>#REF!</v>
      </c>
      <c r="L3761" s="199"/>
      <c r="M3761" s="199"/>
    </row>
    <row r="3762" spans="5:18" ht="24.95" customHeight="1" x14ac:dyDescent="0.25">
      <c r="E3762" s="199"/>
      <c r="F3762" s="199"/>
      <c r="G3762" s="199"/>
      <c r="H3762" s="206" t="s">
        <v>2485</v>
      </c>
      <c r="I3762" s="199"/>
      <c r="J3762" s="199"/>
      <c r="K3762" s="207" t="e">
        <f>SUM(K3757:K3761)</f>
        <v>#REF!</v>
      </c>
      <c r="L3762" s="199"/>
      <c r="M3762" s="199"/>
    </row>
    <row r="3763" spans="5:18" x14ac:dyDescent="0.25">
      <c r="E3763" s="199"/>
      <c r="F3763" s="199"/>
      <c r="G3763" s="199"/>
      <c r="H3763" s="199"/>
      <c r="I3763" s="199"/>
      <c r="J3763" s="199"/>
      <c r="K3763" s="199"/>
      <c r="L3763" s="199"/>
      <c r="M3763" s="199"/>
    </row>
    <row r="3764" spans="5:18" ht="24.95" customHeight="1" x14ac:dyDescent="0.25">
      <c r="E3764" s="199"/>
      <c r="F3764" s="199"/>
      <c r="G3764" s="199"/>
      <c r="H3764" s="207" t="s">
        <v>2490</v>
      </c>
      <c r="I3764" s="199"/>
      <c r="J3764" s="199"/>
      <c r="K3764" s="199"/>
      <c r="L3764" s="199"/>
      <c r="M3764" s="199"/>
    </row>
    <row r="3765" spans="5:18" ht="24.95" customHeight="1" x14ac:dyDescent="0.25">
      <c r="E3765" s="199"/>
      <c r="F3765" s="199">
        <v>1</v>
      </c>
      <c r="G3765" s="199" t="s">
        <v>1196</v>
      </c>
      <c r="H3765" s="199" t="s">
        <v>3161</v>
      </c>
      <c r="I3765" s="200">
        <v>1340</v>
      </c>
      <c r="J3765" s="199" t="s">
        <v>1196</v>
      </c>
      <c r="K3765" s="199">
        <f>F3765*I3765</f>
        <v>1340</v>
      </c>
      <c r="L3765" s="199"/>
      <c r="M3765" s="199"/>
    </row>
    <row r="3766" spans="5:18" ht="24.95" customHeight="1" x14ac:dyDescent="0.25">
      <c r="E3766" s="199"/>
      <c r="F3766" s="199">
        <v>1</v>
      </c>
      <c r="G3766" s="199" t="s">
        <v>1196</v>
      </c>
      <c r="H3766" s="199" t="s">
        <v>2089</v>
      </c>
      <c r="I3766" s="230">
        <v>182</v>
      </c>
      <c r="J3766" s="199" t="s">
        <v>1196</v>
      </c>
      <c r="K3766" s="199">
        <f>F3766*I3766</f>
        <v>182</v>
      </c>
      <c r="L3766" s="199"/>
      <c r="M3766" s="199"/>
    </row>
    <row r="3767" spans="5:18" ht="24.95" customHeight="1" x14ac:dyDescent="0.25">
      <c r="E3767" s="199"/>
      <c r="F3767" s="199"/>
      <c r="G3767" s="199"/>
      <c r="H3767" s="206" t="s">
        <v>2485</v>
      </c>
      <c r="I3767" s="199"/>
      <c r="J3767" s="199"/>
      <c r="K3767" s="207">
        <f>SUM(K3765:K3766)</f>
        <v>1522</v>
      </c>
      <c r="L3767" s="199"/>
      <c r="M3767" s="199"/>
    </row>
    <row r="3768" spans="5:18" ht="23.25" customHeight="1" x14ac:dyDescent="0.25">
      <c r="E3768" s="199"/>
      <c r="F3768" s="199"/>
      <c r="G3768" s="199"/>
      <c r="H3768" s="206"/>
      <c r="I3768" s="199"/>
      <c r="J3768" s="199"/>
      <c r="K3768" s="207"/>
      <c r="L3768" s="199"/>
      <c r="M3768" s="199"/>
    </row>
    <row r="3769" spans="5:18" ht="24.95" customHeight="1" x14ac:dyDescent="0.25">
      <c r="E3769" s="199"/>
      <c r="F3769" s="199"/>
      <c r="G3769" s="199"/>
      <c r="H3769" s="267" t="s">
        <v>3244</v>
      </c>
      <c r="I3769" s="199"/>
      <c r="J3769" s="199"/>
      <c r="K3769" s="199"/>
      <c r="L3769" s="199"/>
      <c r="M3769" s="199"/>
      <c r="N3769" s="267" t="s">
        <v>3243</v>
      </c>
      <c r="O3769" s="199"/>
      <c r="P3769" s="199"/>
      <c r="Q3769" s="199"/>
    </row>
    <row r="3770" spans="5:18" ht="24.95" customHeight="1" x14ac:dyDescent="0.25">
      <c r="E3770" s="199"/>
      <c r="F3770" s="199">
        <v>1</v>
      </c>
      <c r="G3770" s="199" t="s">
        <v>1196</v>
      </c>
      <c r="H3770" s="199" t="s">
        <v>2091</v>
      </c>
      <c r="I3770" s="230">
        <v>404</v>
      </c>
      <c r="J3770" s="199" t="s">
        <v>1196</v>
      </c>
      <c r="K3770" s="199">
        <f>F3770*I3770</f>
        <v>404</v>
      </c>
      <c r="L3770" s="199">
        <v>1</v>
      </c>
      <c r="M3770" s="199" t="s">
        <v>1196</v>
      </c>
      <c r="O3770" s="199" t="s">
        <v>2091</v>
      </c>
      <c r="P3770" s="230">
        <v>529</v>
      </c>
      <c r="Q3770" s="199" t="s">
        <v>1196</v>
      </c>
      <c r="R3770" s="199">
        <f>L3770*P3770</f>
        <v>529</v>
      </c>
    </row>
    <row r="3771" spans="5:18" ht="24.95" customHeight="1" x14ac:dyDescent="0.25">
      <c r="E3771" s="199"/>
      <c r="F3771" s="199">
        <v>1</v>
      </c>
      <c r="G3771" s="199" t="s">
        <v>1196</v>
      </c>
      <c r="H3771" s="199" t="s">
        <v>2092</v>
      </c>
      <c r="I3771" s="221">
        <v>41.3</v>
      </c>
      <c r="J3771" s="199" t="s">
        <v>1196</v>
      </c>
      <c r="K3771" s="199">
        <f>F3771*I3771</f>
        <v>41.3</v>
      </c>
      <c r="L3771" s="199">
        <v>1</v>
      </c>
      <c r="M3771" s="199" t="s">
        <v>1196</v>
      </c>
      <c r="O3771" s="199" t="s">
        <v>3242</v>
      </c>
      <c r="P3771" s="221">
        <v>42.3</v>
      </c>
      <c r="Q3771" s="199" t="s">
        <v>1196</v>
      </c>
      <c r="R3771" s="199">
        <f>L3771*P3771</f>
        <v>42.3</v>
      </c>
    </row>
    <row r="3772" spans="5:18" ht="24.95" customHeight="1" x14ac:dyDescent="0.25">
      <c r="E3772" s="199"/>
      <c r="F3772" s="199"/>
      <c r="G3772" s="199"/>
      <c r="H3772" s="199" t="s">
        <v>2093</v>
      </c>
      <c r="I3772" s="199"/>
      <c r="J3772" s="199"/>
      <c r="K3772" s="199" t="e">
        <f>K3244</f>
        <v>#REF!</v>
      </c>
      <c r="L3772" s="199"/>
      <c r="M3772" s="199"/>
      <c r="O3772" s="199" t="s">
        <v>2093</v>
      </c>
      <c r="P3772" s="199"/>
      <c r="Q3772" s="199"/>
      <c r="R3772" s="199" t="e">
        <f>K3244</f>
        <v>#REF!</v>
      </c>
    </row>
    <row r="3773" spans="5:18" ht="24.95" customHeight="1" x14ac:dyDescent="0.25">
      <c r="E3773" s="199"/>
      <c r="F3773" s="199"/>
      <c r="G3773" s="199"/>
      <c r="H3773" s="199" t="s">
        <v>1930</v>
      </c>
      <c r="I3773" s="199"/>
      <c r="J3773" s="199"/>
      <c r="K3773" s="199">
        <v>0.7</v>
      </c>
      <c r="L3773" s="199"/>
      <c r="M3773" s="199"/>
      <c r="O3773" s="199" t="s">
        <v>1930</v>
      </c>
      <c r="P3773" s="199"/>
      <c r="Q3773" s="199"/>
      <c r="R3773" s="199">
        <v>0.7</v>
      </c>
    </row>
    <row r="3774" spans="5:18" ht="24.95" customHeight="1" x14ac:dyDescent="0.25">
      <c r="E3774" s="199"/>
      <c r="F3774" s="199"/>
      <c r="G3774" s="199"/>
      <c r="H3774" s="206" t="s">
        <v>2485</v>
      </c>
      <c r="I3774" s="199"/>
      <c r="J3774" s="199"/>
      <c r="K3774" s="207" t="e">
        <f>SUM(K3770:K3773)</f>
        <v>#REF!</v>
      </c>
      <c r="L3774" s="199"/>
      <c r="M3774" s="199"/>
      <c r="O3774" s="206" t="s">
        <v>2485</v>
      </c>
      <c r="P3774" s="199"/>
      <c r="Q3774" s="199"/>
      <c r="R3774" s="207" t="e">
        <f>SUM(R3770:R3773)</f>
        <v>#REF!</v>
      </c>
    </row>
    <row r="3775" spans="5:18" x14ac:dyDescent="0.25">
      <c r="E3775" s="199"/>
      <c r="F3775" s="199"/>
      <c r="G3775" s="199"/>
      <c r="H3775" s="199"/>
      <c r="I3775" s="199"/>
      <c r="J3775" s="199"/>
      <c r="K3775" s="199"/>
      <c r="L3775" s="199"/>
      <c r="M3775" s="199"/>
      <c r="O3775" s="199"/>
      <c r="P3775" s="199"/>
      <c r="Q3775" s="199"/>
      <c r="R3775" s="199"/>
    </row>
    <row r="3776" spans="5:18" ht="24.95" customHeight="1" x14ac:dyDescent="0.25">
      <c r="E3776" s="199"/>
      <c r="F3776" s="199"/>
      <c r="G3776" s="199"/>
      <c r="H3776" s="267" t="s">
        <v>3241</v>
      </c>
      <c r="I3776" s="199"/>
      <c r="J3776" s="199"/>
      <c r="K3776" s="199"/>
      <c r="L3776" s="199"/>
      <c r="M3776" s="199"/>
      <c r="O3776" s="267" t="s">
        <v>2094</v>
      </c>
      <c r="P3776" s="199"/>
      <c r="Q3776" s="199"/>
      <c r="R3776" s="199"/>
    </row>
    <row r="3777" spans="5:18" ht="24.95" customHeight="1" x14ac:dyDescent="0.25">
      <c r="E3777" s="199"/>
      <c r="F3777" s="199">
        <v>1</v>
      </c>
      <c r="G3777" s="199" t="s">
        <v>1196</v>
      </c>
      <c r="H3777" s="199" t="s">
        <v>2091</v>
      </c>
      <c r="I3777" s="230">
        <v>322</v>
      </c>
      <c r="J3777" s="199" t="s">
        <v>1196</v>
      </c>
      <c r="K3777" s="199">
        <f>F3777*I3777</f>
        <v>322</v>
      </c>
      <c r="L3777" s="199">
        <v>1</v>
      </c>
      <c r="M3777" s="199" t="s">
        <v>1196</v>
      </c>
      <c r="O3777" s="199" t="s">
        <v>2091</v>
      </c>
      <c r="P3777" s="230">
        <v>360</v>
      </c>
      <c r="Q3777" s="199" t="s">
        <v>1196</v>
      </c>
      <c r="R3777" s="199">
        <f>L3777*P3777</f>
        <v>360</v>
      </c>
    </row>
    <row r="3778" spans="5:18" ht="24.95" customHeight="1" x14ac:dyDescent="0.25">
      <c r="E3778" s="199"/>
      <c r="F3778" s="199">
        <v>1</v>
      </c>
      <c r="G3778" s="199" t="s">
        <v>1196</v>
      </c>
      <c r="H3778" s="199" t="str">
        <f>H3771</f>
        <v>slim tube light 36 w</v>
      </c>
      <c r="I3778" s="221">
        <f>I3771</f>
        <v>41.3</v>
      </c>
      <c r="J3778" s="199" t="s">
        <v>1196</v>
      </c>
      <c r="K3778" s="199">
        <f>F3778*I3778</f>
        <v>41.3</v>
      </c>
      <c r="L3778" s="199">
        <v>1</v>
      </c>
      <c r="M3778" s="199" t="s">
        <v>1196</v>
      </c>
      <c r="O3778" s="199" t="str">
        <f>O3771</f>
        <v>slim tube light 40 w</v>
      </c>
      <c r="P3778" s="221">
        <f>P3771</f>
        <v>42.3</v>
      </c>
      <c r="Q3778" s="199" t="s">
        <v>1196</v>
      </c>
      <c r="R3778" s="199">
        <f>L3778*P3778</f>
        <v>42.3</v>
      </c>
    </row>
    <row r="3779" spans="5:18" ht="24.95" customHeight="1" x14ac:dyDescent="0.25">
      <c r="E3779" s="199"/>
      <c r="F3779" s="199"/>
      <c r="G3779" s="199"/>
      <c r="H3779" s="199" t="s">
        <v>2093</v>
      </c>
      <c r="I3779" s="199"/>
      <c r="J3779" s="199"/>
      <c r="K3779" s="199" t="e">
        <f>K3772</f>
        <v>#REF!</v>
      </c>
      <c r="L3779" s="199"/>
      <c r="M3779" s="199"/>
      <c r="O3779" s="199" t="s">
        <v>2093</v>
      </c>
      <c r="P3779" s="199"/>
      <c r="Q3779" s="199"/>
      <c r="R3779" s="199" t="e">
        <f>R3772</f>
        <v>#REF!</v>
      </c>
    </row>
    <row r="3780" spans="5:18" ht="24.95" customHeight="1" x14ac:dyDescent="0.25">
      <c r="E3780" s="199"/>
      <c r="F3780" s="199"/>
      <c r="G3780" s="199"/>
      <c r="H3780" s="199" t="s">
        <v>1930</v>
      </c>
      <c r="I3780" s="199"/>
      <c r="J3780" s="199"/>
      <c r="K3780" s="199">
        <v>0.7</v>
      </c>
      <c r="L3780" s="199"/>
      <c r="M3780" s="199"/>
      <c r="O3780" s="199" t="s">
        <v>1930</v>
      </c>
      <c r="P3780" s="199"/>
      <c r="Q3780" s="199"/>
      <c r="R3780" s="199">
        <v>0.7</v>
      </c>
    </row>
    <row r="3781" spans="5:18" ht="24.95" customHeight="1" x14ac:dyDescent="0.25">
      <c r="E3781" s="199"/>
      <c r="F3781" s="199"/>
      <c r="G3781" s="199"/>
      <c r="H3781" s="206" t="s">
        <v>2485</v>
      </c>
      <c r="I3781" s="199"/>
      <c r="J3781" s="199"/>
      <c r="K3781" s="207" t="e">
        <f>SUM(K3777:K3780)</f>
        <v>#REF!</v>
      </c>
      <c r="L3781" s="199"/>
      <c r="M3781" s="199"/>
      <c r="O3781" s="206" t="s">
        <v>2485</v>
      </c>
      <c r="P3781" s="199"/>
      <c r="R3781" s="207" t="e">
        <f>SUM(R3777:R3780)</f>
        <v>#REF!</v>
      </c>
    </row>
    <row r="3782" spans="5:18" x14ac:dyDescent="0.25">
      <c r="E3782" s="199"/>
      <c r="F3782" s="199"/>
      <c r="G3782" s="199"/>
      <c r="H3782" s="199"/>
      <c r="I3782" s="199"/>
      <c r="J3782" s="199"/>
      <c r="K3782" s="199"/>
      <c r="L3782" s="199"/>
      <c r="M3782" s="199"/>
    </row>
    <row r="3783" spans="5:18" x14ac:dyDescent="0.25">
      <c r="E3783" s="199"/>
      <c r="F3783" s="199"/>
      <c r="G3783" s="199"/>
      <c r="H3783" s="199"/>
      <c r="I3783" s="199"/>
      <c r="J3783" s="199"/>
      <c r="K3783" s="199"/>
      <c r="L3783" s="199"/>
      <c r="M3783" s="199"/>
    </row>
    <row r="3784" spans="5:18" x14ac:dyDescent="0.25">
      <c r="E3784" s="199"/>
      <c r="F3784" s="199"/>
      <c r="G3784" s="199"/>
      <c r="H3784" s="199"/>
      <c r="I3784" s="199"/>
      <c r="J3784" s="199"/>
      <c r="K3784" s="199"/>
      <c r="L3784" s="199"/>
      <c r="M3784" s="199"/>
    </row>
    <row r="3785" spans="5:18" x14ac:dyDescent="0.25">
      <c r="E3785" s="199"/>
      <c r="F3785" s="199"/>
      <c r="G3785" s="199"/>
      <c r="H3785" s="199"/>
      <c r="I3785" s="199"/>
      <c r="J3785" s="199"/>
      <c r="K3785" s="199"/>
      <c r="L3785" s="199"/>
      <c r="M3785" s="199"/>
    </row>
    <row r="3786" spans="5:18" x14ac:dyDescent="0.25">
      <c r="E3786" s="199"/>
      <c r="F3786" s="199"/>
      <c r="G3786" s="199"/>
      <c r="H3786" s="199"/>
      <c r="I3786" s="199"/>
      <c r="J3786" s="199"/>
      <c r="K3786" s="199"/>
      <c r="L3786" s="199"/>
      <c r="M3786" s="199"/>
    </row>
    <row r="3787" spans="5:18" x14ac:dyDescent="0.25">
      <c r="E3787" s="199"/>
      <c r="F3787" s="199"/>
      <c r="G3787" s="199"/>
      <c r="J3787" s="66"/>
      <c r="L3787" s="199"/>
      <c r="M3787" s="199"/>
    </row>
    <row r="3788" spans="5:18" x14ac:dyDescent="0.25">
      <c r="E3788" s="199"/>
      <c r="F3788" s="199"/>
      <c r="G3788" s="199"/>
      <c r="H3788" s="199"/>
      <c r="I3788" s="199"/>
      <c r="J3788" s="199"/>
      <c r="K3788" s="207"/>
      <c r="L3788" s="199"/>
      <c r="M3788" s="199"/>
    </row>
    <row r="3789" spans="5:18" x14ac:dyDescent="0.25">
      <c r="E3789" s="199"/>
      <c r="F3789" s="199"/>
      <c r="G3789" s="199"/>
      <c r="H3789" s="199"/>
      <c r="I3789" s="199"/>
      <c r="J3789" s="199"/>
      <c r="K3789" s="199"/>
      <c r="L3789" s="199"/>
      <c r="M3789" s="199"/>
    </row>
    <row r="3790" spans="5:18" x14ac:dyDescent="0.25">
      <c r="E3790" s="199"/>
      <c r="H3790" s="72" t="s">
        <v>2095</v>
      </c>
      <c r="L3790" s="199"/>
      <c r="M3790" s="199"/>
    </row>
    <row r="3791" spans="5:18" x14ac:dyDescent="0.25">
      <c r="E3791" s="199"/>
      <c r="L3791" s="199"/>
      <c r="M3791" s="199"/>
    </row>
    <row r="3792" spans="5:18" x14ac:dyDescent="0.25">
      <c r="E3792" s="199"/>
      <c r="H3792" s="72" t="s">
        <v>1949</v>
      </c>
      <c r="L3792" s="199"/>
      <c r="M3792" s="199"/>
    </row>
    <row r="3793" spans="5:13" x14ac:dyDescent="0.25">
      <c r="E3793" s="199"/>
      <c r="L3793" s="199"/>
      <c r="M3793" s="199"/>
    </row>
    <row r="3794" spans="5:13" ht="173.25" x14ac:dyDescent="0.25">
      <c r="E3794" s="199"/>
      <c r="H3794" s="198" t="s">
        <v>2306</v>
      </c>
      <c r="L3794" s="199"/>
      <c r="M3794" s="199"/>
    </row>
    <row r="3795" spans="5:13" ht="31.5" x14ac:dyDescent="0.25">
      <c r="E3795" s="199"/>
      <c r="F3795" s="199">
        <v>90</v>
      </c>
      <c r="G3795" s="199" t="s">
        <v>718</v>
      </c>
      <c r="H3795" s="120" t="s">
        <v>2177</v>
      </c>
      <c r="I3795" s="199" t="e">
        <f>I2843</f>
        <v>#REF!</v>
      </c>
      <c r="J3795" s="199" t="s">
        <v>2178</v>
      </c>
      <c r="K3795" s="199" t="e">
        <f>F3795*I3795</f>
        <v>#REF!</v>
      </c>
      <c r="L3795" s="199"/>
      <c r="M3795" s="199"/>
    </row>
    <row r="3796" spans="5:13" ht="31.5" x14ac:dyDescent="0.25">
      <c r="E3796" s="199"/>
      <c r="F3796" s="199">
        <v>45</v>
      </c>
      <c r="G3796" s="199" t="s">
        <v>718</v>
      </c>
      <c r="H3796" s="198" t="s">
        <v>2022</v>
      </c>
      <c r="I3796" s="199" t="e">
        <f>I2844</f>
        <v>#REF!</v>
      </c>
      <c r="J3796" s="199" t="s">
        <v>2023</v>
      </c>
      <c r="K3796" s="199" t="e">
        <f>F3796*I3796</f>
        <v>#REF!</v>
      </c>
      <c r="L3796" s="199"/>
      <c r="M3796" s="199"/>
    </row>
    <row r="3797" spans="5:13" x14ac:dyDescent="0.25">
      <c r="E3797" s="199"/>
      <c r="F3797" s="199">
        <v>20</v>
      </c>
      <c r="G3797" s="199" t="s">
        <v>1196</v>
      </c>
      <c r="H3797" s="199" t="s">
        <v>2024</v>
      </c>
      <c r="I3797" s="199" t="e">
        <f>I2845</f>
        <v>#REF!</v>
      </c>
      <c r="J3797" s="199" t="s">
        <v>1196</v>
      </c>
      <c r="K3797" s="199" t="e">
        <f>F3797*I3797</f>
        <v>#REF!</v>
      </c>
      <c r="L3797" s="199"/>
      <c r="M3797" s="199"/>
    </row>
    <row r="3798" spans="5:13" x14ac:dyDescent="0.25">
      <c r="E3798" s="199"/>
      <c r="F3798" s="199">
        <v>150</v>
      </c>
      <c r="G3798" s="199" t="s">
        <v>1196</v>
      </c>
      <c r="H3798" s="199" t="s">
        <v>2307</v>
      </c>
      <c r="I3798" s="200">
        <v>347</v>
      </c>
      <c r="J3798" s="199" t="s">
        <v>2308</v>
      </c>
      <c r="K3798" s="199">
        <f>(F3798*I3798)/1000</f>
        <v>52.05</v>
      </c>
      <c r="L3798" s="199"/>
      <c r="M3798" s="199"/>
    </row>
    <row r="3799" spans="5:13" x14ac:dyDescent="0.25">
      <c r="E3799" s="199"/>
      <c r="F3799" s="199">
        <v>10</v>
      </c>
      <c r="G3799" s="199" t="s">
        <v>1196</v>
      </c>
      <c r="H3799" s="199" t="s">
        <v>2960</v>
      </c>
      <c r="I3799" s="199" t="e">
        <f>I2846</f>
        <v>#REF!</v>
      </c>
      <c r="J3799" s="199" t="s">
        <v>1196</v>
      </c>
      <c r="K3799" s="199" t="e">
        <f>F3799*I3799</f>
        <v>#REF!</v>
      </c>
      <c r="L3799" s="199"/>
      <c r="M3799" s="199"/>
    </row>
    <row r="3800" spans="5:13" x14ac:dyDescent="0.25">
      <c r="E3800" s="199"/>
      <c r="F3800" s="199">
        <v>10</v>
      </c>
      <c r="G3800" s="199" t="s">
        <v>1196</v>
      </c>
      <c r="H3800" s="199" t="s">
        <v>2309</v>
      </c>
      <c r="I3800" s="230">
        <v>44.8</v>
      </c>
      <c r="J3800" s="199" t="s">
        <v>2962</v>
      </c>
      <c r="K3800" s="199">
        <f>(F3800*I3800)/12</f>
        <v>37.33</v>
      </c>
      <c r="L3800" s="199"/>
      <c r="M3800" s="199"/>
    </row>
    <row r="3801" spans="5:13" x14ac:dyDescent="0.25">
      <c r="E3801" s="199"/>
      <c r="F3801" s="202">
        <v>1.4999999999999999E-2</v>
      </c>
      <c r="G3801" s="199" t="s">
        <v>1941</v>
      </c>
      <c r="H3801" s="199" t="s">
        <v>2860</v>
      </c>
      <c r="I3801" s="199" t="e">
        <f>I2849</f>
        <v>#REF!</v>
      </c>
      <c r="J3801" s="199" t="s">
        <v>1941</v>
      </c>
      <c r="K3801" s="199" t="e">
        <f>F3801*I3801</f>
        <v>#REF!</v>
      </c>
      <c r="L3801" s="199"/>
      <c r="M3801" s="199"/>
    </row>
    <row r="3802" spans="5:13" x14ac:dyDescent="0.25">
      <c r="E3802" s="199"/>
      <c r="F3802" s="199">
        <v>10</v>
      </c>
      <c r="G3802" s="199" t="s">
        <v>1196</v>
      </c>
      <c r="H3802" s="199" t="s">
        <v>2861</v>
      </c>
      <c r="I3802" s="199" t="e">
        <f>I2850</f>
        <v>#REF!</v>
      </c>
      <c r="J3802" s="199" t="s">
        <v>1196</v>
      </c>
      <c r="K3802" s="199" t="e">
        <f>(F3802*I3802)</f>
        <v>#REF!</v>
      </c>
      <c r="L3802" s="199"/>
      <c r="M3802" s="199"/>
    </row>
    <row r="3803" spans="5:13" x14ac:dyDescent="0.25">
      <c r="E3803" s="199"/>
      <c r="F3803" s="199">
        <v>10</v>
      </c>
      <c r="G3803" s="199" t="s">
        <v>1196</v>
      </c>
      <c r="H3803" s="199" t="s">
        <v>2262</v>
      </c>
      <c r="I3803" s="199" t="e">
        <f>I2851</f>
        <v>#REF!</v>
      </c>
      <c r="J3803" s="199" t="s">
        <v>1196</v>
      </c>
      <c r="K3803" s="199" t="e">
        <f>F3803*I3803</f>
        <v>#REF!</v>
      </c>
      <c r="L3803" s="199"/>
      <c r="M3803" s="199"/>
    </row>
    <row r="3804" spans="5:13" x14ac:dyDescent="0.25">
      <c r="E3804" s="199"/>
      <c r="F3804" s="199">
        <v>1</v>
      </c>
      <c r="G3804" s="199" t="s">
        <v>2269</v>
      </c>
      <c r="H3804" s="199" t="s">
        <v>3240</v>
      </c>
      <c r="I3804" s="200">
        <v>84.1</v>
      </c>
      <c r="J3804" s="199" t="s">
        <v>2269</v>
      </c>
      <c r="K3804" s="199">
        <f>F3804*I3804</f>
        <v>84.1</v>
      </c>
      <c r="L3804" s="199"/>
      <c r="M3804" s="199"/>
    </row>
    <row r="3805" spans="5:13" x14ac:dyDescent="0.25">
      <c r="E3805" s="199"/>
      <c r="F3805" s="199">
        <v>72</v>
      </c>
      <c r="G3805" s="199" t="s">
        <v>1196</v>
      </c>
      <c r="H3805" s="199" t="s">
        <v>3239</v>
      </c>
      <c r="I3805" s="272">
        <v>47.7</v>
      </c>
      <c r="J3805" s="199" t="s">
        <v>2269</v>
      </c>
      <c r="K3805" s="199">
        <f>(F3805*I3805)/144</f>
        <v>23.85</v>
      </c>
      <c r="L3805" s="199"/>
      <c r="M3805" s="199"/>
    </row>
    <row r="3806" spans="5:13" x14ac:dyDescent="0.25">
      <c r="E3806" s="199"/>
      <c r="F3806" s="203">
        <v>0.16666666666666666</v>
      </c>
      <c r="G3806" s="199" t="s">
        <v>2266</v>
      </c>
      <c r="H3806" s="199" t="s">
        <v>338</v>
      </c>
      <c r="I3806" s="230">
        <f>6850/20</f>
        <v>342.5</v>
      </c>
      <c r="J3806" s="199" t="s">
        <v>2266</v>
      </c>
      <c r="K3806" s="199">
        <f t="shared" ref="K3806:K3811" si="105">F3806*I3806</f>
        <v>57.08</v>
      </c>
      <c r="L3806" s="199"/>
      <c r="M3806" s="199"/>
    </row>
    <row r="3807" spans="5:13" x14ac:dyDescent="0.25">
      <c r="E3807" s="199"/>
      <c r="F3807" s="199">
        <v>10</v>
      </c>
      <c r="G3807" s="199" t="s">
        <v>1196</v>
      </c>
      <c r="H3807" s="199" t="s">
        <v>2310</v>
      </c>
      <c r="I3807" s="230">
        <v>16.7</v>
      </c>
      <c r="J3807" s="199" t="s">
        <v>1196</v>
      </c>
      <c r="K3807" s="199">
        <f t="shared" si="105"/>
        <v>167</v>
      </c>
      <c r="L3807" s="199"/>
      <c r="M3807" s="199"/>
    </row>
    <row r="3808" spans="5:13" x14ac:dyDescent="0.25">
      <c r="E3808" s="199"/>
      <c r="F3808" s="199">
        <v>1</v>
      </c>
      <c r="G3808" s="199" t="s">
        <v>1196</v>
      </c>
      <c r="H3808" s="199" t="s">
        <v>2644</v>
      </c>
      <c r="I3808" s="230">
        <v>20.100000000000001</v>
      </c>
      <c r="J3808" s="199" t="s">
        <v>1196</v>
      </c>
      <c r="K3808" s="199">
        <f t="shared" si="105"/>
        <v>20.100000000000001</v>
      </c>
      <c r="L3808" s="199"/>
      <c r="M3808" s="199"/>
    </row>
    <row r="3809" spans="5:13" x14ac:dyDescent="0.25">
      <c r="E3809" s="199"/>
      <c r="F3809" s="199">
        <v>0.1</v>
      </c>
      <c r="G3809" s="199" t="s">
        <v>1941</v>
      </c>
      <c r="H3809" s="199" t="s">
        <v>2645</v>
      </c>
      <c r="I3809" s="199" t="e">
        <f>I2855</f>
        <v>#REF!</v>
      </c>
      <c r="J3809" s="199" t="s">
        <v>1941</v>
      </c>
      <c r="K3809" s="199" t="e">
        <f t="shared" si="105"/>
        <v>#REF!</v>
      </c>
      <c r="L3809" s="199"/>
      <c r="M3809" s="199"/>
    </row>
    <row r="3810" spans="5:13" ht="31.5" x14ac:dyDescent="0.25">
      <c r="E3810" s="199"/>
      <c r="F3810" s="199">
        <v>45</v>
      </c>
      <c r="G3810" s="199" t="s">
        <v>718</v>
      </c>
      <c r="H3810" s="120" t="s">
        <v>2271</v>
      </c>
      <c r="I3810" s="199" t="e">
        <f>I2856</f>
        <v>#REF!</v>
      </c>
      <c r="J3810" s="199" t="s">
        <v>2872</v>
      </c>
      <c r="K3810" s="199" t="e">
        <f t="shared" si="105"/>
        <v>#REF!</v>
      </c>
      <c r="L3810" s="199"/>
      <c r="M3810" s="199"/>
    </row>
    <row r="3811" spans="5:13" x14ac:dyDescent="0.25">
      <c r="E3811" s="199"/>
      <c r="F3811" s="203">
        <v>0.5</v>
      </c>
      <c r="G3811" s="199" t="s">
        <v>52</v>
      </c>
      <c r="H3811" s="120" t="s">
        <v>3055</v>
      </c>
      <c r="I3811" s="230">
        <v>247.4</v>
      </c>
      <c r="J3811" s="199" t="s">
        <v>52</v>
      </c>
      <c r="K3811" s="199">
        <f t="shared" si="105"/>
        <v>123.7</v>
      </c>
      <c r="L3811" s="199"/>
      <c r="M3811" s="199"/>
    </row>
    <row r="3812" spans="5:13" x14ac:dyDescent="0.25">
      <c r="E3812" s="199"/>
      <c r="F3812" s="199">
        <v>10</v>
      </c>
      <c r="G3812" s="199" t="s">
        <v>2876</v>
      </c>
      <c r="H3812" s="199" t="s">
        <v>805</v>
      </c>
      <c r="I3812" s="199"/>
      <c r="J3812" s="199" t="s">
        <v>571</v>
      </c>
      <c r="K3812" s="199" t="e">
        <f>K3831</f>
        <v>#REF!</v>
      </c>
      <c r="L3812" s="199"/>
      <c r="M3812" s="199"/>
    </row>
    <row r="3813" spans="5:13" x14ac:dyDescent="0.25">
      <c r="E3813" s="199"/>
      <c r="F3813" s="199" t="s">
        <v>571</v>
      </c>
      <c r="G3813" s="199"/>
      <c r="H3813" s="199" t="s">
        <v>2646</v>
      </c>
      <c r="I3813" s="199"/>
      <c r="J3813" s="199" t="s">
        <v>571</v>
      </c>
      <c r="K3813" s="199">
        <v>16.11</v>
      </c>
      <c r="L3813" s="199"/>
      <c r="M3813" s="199"/>
    </row>
    <row r="3814" spans="5:13" x14ac:dyDescent="0.25">
      <c r="E3814" s="199"/>
      <c r="F3814" s="199"/>
      <c r="G3814" s="199"/>
      <c r="H3814" s="204" t="s">
        <v>2875</v>
      </c>
      <c r="I3814" s="199"/>
      <c r="J3814" s="199"/>
      <c r="K3814" s="205" t="e">
        <f>SUM(K3795:K3813)</f>
        <v>#REF!</v>
      </c>
      <c r="L3814" s="199"/>
      <c r="M3814" s="199"/>
    </row>
    <row r="3815" spans="5:13" x14ac:dyDescent="0.25">
      <c r="E3815" s="199"/>
      <c r="F3815" s="199"/>
      <c r="G3815" s="199"/>
      <c r="H3815" s="206" t="s">
        <v>2877</v>
      </c>
      <c r="I3815" s="199"/>
      <c r="J3815" s="199"/>
      <c r="K3815" s="207" t="e">
        <f>K3814/10</f>
        <v>#REF!</v>
      </c>
      <c r="L3815" s="199"/>
      <c r="M3815" s="199"/>
    </row>
    <row r="3816" spans="5:13" x14ac:dyDescent="0.25">
      <c r="E3816" s="199"/>
      <c r="F3816" s="199"/>
      <c r="G3816" s="199"/>
      <c r="H3816" s="199"/>
      <c r="I3816" s="199"/>
      <c r="J3816" s="199"/>
      <c r="K3816" s="199"/>
      <c r="L3816" s="199"/>
      <c r="M3816" s="199"/>
    </row>
    <row r="3817" spans="5:13" x14ac:dyDescent="0.25">
      <c r="E3817" s="199"/>
      <c r="F3817" s="199"/>
      <c r="G3817" s="199"/>
      <c r="H3817" s="199"/>
      <c r="I3817" s="199"/>
      <c r="J3817" s="199"/>
      <c r="K3817" s="199"/>
      <c r="L3817" s="199"/>
      <c r="M3817" s="199"/>
    </row>
    <row r="3818" spans="5:13" x14ac:dyDescent="0.25">
      <c r="E3818" s="199"/>
      <c r="F3818" s="199"/>
      <c r="G3818" s="199"/>
      <c r="H3818" s="199"/>
      <c r="I3818" s="199"/>
      <c r="J3818" s="199"/>
      <c r="K3818" s="199"/>
      <c r="L3818" s="199"/>
      <c r="M3818" s="199"/>
    </row>
    <row r="3819" spans="5:13" x14ac:dyDescent="0.25">
      <c r="E3819" s="199"/>
      <c r="F3819" s="199"/>
      <c r="G3819" s="199"/>
      <c r="H3819" s="199"/>
      <c r="I3819" s="199"/>
      <c r="J3819" s="199"/>
      <c r="K3819" s="199"/>
      <c r="L3819" s="199"/>
      <c r="M3819" s="199"/>
    </row>
    <row r="3820" spans="5:13" x14ac:dyDescent="0.25">
      <c r="E3820" s="199"/>
      <c r="F3820" s="199"/>
      <c r="G3820" s="207" t="s">
        <v>2879</v>
      </c>
      <c r="H3820" s="199"/>
      <c r="I3820" s="199"/>
      <c r="J3820" s="199"/>
      <c r="M3820" s="199"/>
    </row>
    <row r="3821" spans="5:13" x14ac:dyDescent="0.25">
      <c r="E3821" s="199"/>
      <c r="F3821" s="199"/>
      <c r="G3821" s="199"/>
      <c r="H3821" s="199"/>
      <c r="I3821" s="199"/>
      <c r="J3821" s="199"/>
      <c r="M3821" s="199"/>
    </row>
    <row r="3822" spans="5:13" x14ac:dyDescent="0.25">
      <c r="E3822" s="199"/>
      <c r="F3822" s="199"/>
      <c r="G3822" s="207" t="s">
        <v>2958</v>
      </c>
      <c r="H3822" s="199"/>
      <c r="I3822" s="199"/>
      <c r="J3822" s="199"/>
      <c r="M3822" s="199"/>
    </row>
    <row r="3823" spans="5:13" x14ac:dyDescent="0.25">
      <c r="E3823" s="199"/>
      <c r="F3823" s="199"/>
      <c r="G3823" s="199"/>
      <c r="H3823" s="199"/>
      <c r="I3823" s="199"/>
      <c r="J3823" s="199"/>
      <c r="M3823" s="199"/>
    </row>
    <row r="3824" spans="5:13" x14ac:dyDescent="0.25">
      <c r="F3824" s="199">
        <v>1</v>
      </c>
      <c r="G3824" s="199" t="s">
        <v>1196</v>
      </c>
      <c r="H3824" s="199" t="s">
        <v>2881</v>
      </c>
      <c r="I3824" s="199" t="e">
        <f>I2866</f>
        <v>#REF!</v>
      </c>
      <c r="J3824" s="199" t="s">
        <v>1196</v>
      </c>
      <c r="K3824" s="199" t="e">
        <f>F3824*I3824</f>
        <v>#REF!</v>
      </c>
      <c r="L3824" s="199"/>
      <c r="M3824" s="199"/>
    </row>
    <row r="3825" spans="5:13" x14ac:dyDescent="0.25">
      <c r="F3825" s="199">
        <v>2</v>
      </c>
      <c r="G3825" s="199" t="s">
        <v>1196</v>
      </c>
      <c r="H3825" s="199" t="s">
        <v>2882</v>
      </c>
      <c r="I3825" s="199" t="e">
        <f>I2867</f>
        <v>#REF!</v>
      </c>
      <c r="J3825" s="199" t="s">
        <v>1196</v>
      </c>
      <c r="K3825" s="199" t="e">
        <f>F3825*I3825</f>
        <v>#REF!</v>
      </c>
      <c r="L3825" s="199"/>
      <c r="M3825" s="199"/>
    </row>
    <row r="3826" spans="5:13" x14ac:dyDescent="0.25">
      <c r="F3826" s="199">
        <v>3</v>
      </c>
      <c r="G3826" s="199" t="s">
        <v>1196</v>
      </c>
      <c r="H3826" s="199" t="s">
        <v>2883</v>
      </c>
      <c r="I3826" s="199" t="e">
        <f>I2868</f>
        <v>#REF!</v>
      </c>
      <c r="J3826" s="199" t="s">
        <v>1196</v>
      </c>
      <c r="K3826" s="199" t="e">
        <f>F3826*I3826</f>
        <v>#REF!</v>
      </c>
      <c r="L3826" s="199"/>
      <c r="M3826" s="199"/>
    </row>
    <row r="3827" spans="5:13" x14ac:dyDescent="0.25">
      <c r="F3827" s="199">
        <v>4</v>
      </c>
      <c r="G3827" s="199" t="s">
        <v>1196</v>
      </c>
      <c r="H3827" s="199" t="s">
        <v>1990</v>
      </c>
      <c r="I3827" s="199" t="e">
        <f>I2869</f>
        <v>#REF!</v>
      </c>
      <c r="J3827" s="199" t="s">
        <v>1196</v>
      </c>
      <c r="K3827" s="199" t="e">
        <f>F3827*I3827</f>
        <v>#REF!</v>
      </c>
      <c r="L3827" s="199"/>
      <c r="M3827" s="199"/>
    </row>
    <row r="3828" spans="5:13" x14ac:dyDescent="0.25">
      <c r="F3828" s="199"/>
      <c r="G3828" s="199"/>
      <c r="H3828" s="199"/>
      <c r="I3828" s="199"/>
      <c r="J3828" s="199"/>
      <c r="K3828" s="199"/>
      <c r="L3828" s="199"/>
      <c r="M3828" s="199"/>
    </row>
    <row r="3829" spans="5:13" ht="51" x14ac:dyDescent="0.35">
      <c r="E3829" s="199"/>
      <c r="F3829" s="199"/>
      <c r="G3829" s="66"/>
      <c r="H3829" s="209" t="s">
        <v>2457</v>
      </c>
      <c r="J3829" s="66"/>
      <c r="K3829" s="210" t="e">
        <f>SUM(K3824:K3827)</f>
        <v>#REF!</v>
      </c>
      <c r="L3829" s="210"/>
      <c r="M3829" s="199"/>
    </row>
    <row r="3830" spans="5:13" x14ac:dyDescent="0.25">
      <c r="E3830" s="199"/>
      <c r="F3830" s="199"/>
      <c r="G3830" s="66"/>
      <c r="J3830" s="66"/>
      <c r="M3830" s="199"/>
    </row>
    <row r="3831" spans="5:13" x14ac:dyDescent="0.25">
      <c r="E3831" s="199"/>
      <c r="F3831" s="199"/>
      <c r="G3831" s="66"/>
      <c r="J3831" s="211"/>
      <c r="K3831" s="73" t="e">
        <f>K3829*2/3</f>
        <v>#REF!</v>
      </c>
      <c r="L3831" s="73"/>
      <c r="M3831" s="199"/>
    </row>
    <row r="3832" spans="5:13" x14ac:dyDescent="0.25">
      <c r="E3832" s="199"/>
      <c r="F3832" s="199"/>
      <c r="G3832" s="199"/>
      <c r="H3832" s="199"/>
      <c r="I3832" s="199"/>
      <c r="J3832" s="199"/>
      <c r="K3832" s="199"/>
      <c r="L3832" s="199"/>
      <c r="M3832" s="199"/>
    </row>
    <row r="3833" spans="5:13" x14ac:dyDescent="0.25">
      <c r="E3833" s="199"/>
      <c r="F3833" s="199"/>
      <c r="G3833" s="199"/>
      <c r="H3833" s="72" t="s">
        <v>2647</v>
      </c>
      <c r="I3833" s="199"/>
      <c r="J3833" s="199"/>
      <c r="K3833" s="199"/>
      <c r="L3833" s="199"/>
      <c r="M3833" s="199"/>
    </row>
    <row r="3834" spans="5:13" x14ac:dyDescent="0.25">
      <c r="E3834" s="199"/>
      <c r="F3834" s="199"/>
      <c r="G3834" s="199"/>
      <c r="H3834" s="199"/>
      <c r="I3834" s="199"/>
      <c r="J3834" s="199"/>
      <c r="K3834" s="199"/>
      <c r="L3834" s="199"/>
      <c r="M3834" s="199"/>
    </row>
    <row r="3835" spans="5:13" ht="173.25" x14ac:dyDescent="0.25">
      <c r="E3835" s="199"/>
      <c r="F3835" s="199"/>
      <c r="G3835" s="199"/>
      <c r="H3835" s="198" t="s">
        <v>2665</v>
      </c>
      <c r="I3835" s="199"/>
      <c r="J3835" s="199"/>
      <c r="K3835" s="199"/>
      <c r="L3835" s="199"/>
      <c r="M3835" s="199"/>
    </row>
    <row r="3836" spans="5:13" x14ac:dyDescent="0.25">
      <c r="E3836" s="199"/>
      <c r="F3836" s="199"/>
      <c r="G3836" s="199"/>
      <c r="H3836" s="199" t="s">
        <v>2100</v>
      </c>
      <c r="I3836" s="199"/>
      <c r="J3836" s="199"/>
      <c r="K3836" s="199" t="e">
        <f>K3814-K3813</f>
        <v>#REF!</v>
      </c>
      <c r="L3836" s="199"/>
      <c r="M3836" s="199"/>
    </row>
    <row r="3837" spans="5:13" x14ac:dyDescent="0.25">
      <c r="E3837" s="199"/>
      <c r="F3837" s="199"/>
      <c r="G3837" s="199"/>
      <c r="H3837" s="199" t="s">
        <v>2101</v>
      </c>
      <c r="I3837" s="199"/>
      <c r="J3837" s="199"/>
      <c r="K3837" s="199" t="e">
        <f>K3803</f>
        <v>#REF!</v>
      </c>
      <c r="L3837" s="199"/>
      <c r="M3837" s="199"/>
    </row>
    <row r="3838" spans="5:13" x14ac:dyDescent="0.25">
      <c r="E3838" s="199"/>
      <c r="F3838" s="199"/>
      <c r="G3838" s="199"/>
      <c r="H3838" s="199" t="s">
        <v>3158</v>
      </c>
      <c r="I3838" s="199"/>
      <c r="J3838" s="199"/>
      <c r="K3838" s="230">
        <f>10*20.2</f>
        <v>202</v>
      </c>
      <c r="L3838" s="199"/>
      <c r="M3838" s="199"/>
    </row>
    <row r="3839" spans="5:13" x14ac:dyDescent="0.25">
      <c r="E3839" s="199"/>
      <c r="F3839" s="199"/>
      <c r="G3839" s="199"/>
      <c r="H3839" s="199" t="s">
        <v>1930</v>
      </c>
      <c r="I3839" s="199"/>
      <c r="J3839" s="199"/>
      <c r="K3839" s="199">
        <v>22.11</v>
      </c>
      <c r="L3839" s="199"/>
      <c r="M3839" s="199"/>
    </row>
    <row r="3840" spans="5:13" x14ac:dyDescent="0.25">
      <c r="E3840" s="199"/>
      <c r="F3840" s="199"/>
      <c r="G3840" s="199"/>
      <c r="H3840" s="204" t="s">
        <v>2084</v>
      </c>
      <c r="I3840" s="199"/>
      <c r="J3840" s="199"/>
      <c r="K3840" s="205" t="e">
        <f>K3836-K3837+K3838+K3839</f>
        <v>#REF!</v>
      </c>
      <c r="L3840" s="199"/>
      <c r="M3840" s="199"/>
    </row>
    <row r="3841" spans="5:14" x14ac:dyDescent="0.25">
      <c r="E3841" s="199"/>
      <c r="F3841" s="199"/>
      <c r="G3841" s="199"/>
      <c r="H3841" s="206" t="s">
        <v>2085</v>
      </c>
      <c r="I3841" s="199"/>
      <c r="J3841" s="199"/>
      <c r="K3841" s="207" t="e">
        <f>K3840/10</f>
        <v>#REF!</v>
      </c>
      <c r="L3841" s="199"/>
      <c r="M3841" s="199"/>
    </row>
    <row r="3842" spans="5:14" x14ac:dyDescent="0.25">
      <c r="E3842" s="199"/>
      <c r="F3842" s="199"/>
      <c r="G3842" s="199"/>
      <c r="H3842" s="199"/>
      <c r="I3842" s="199"/>
      <c r="J3842" s="199"/>
      <c r="K3842" s="199"/>
      <c r="L3842" s="199"/>
      <c r="M3842" s="199"/>
    </row>
    <row r="3843" spans="5:14" x14ac:dyDescent="0.25">
      <c r="E3843" s="199"/>
      <c r="F3843" s="199"/>
      <c r="G3843" s="199"/>
      <c r="H3843" s="199"/>
      <c r="I3843" s="199"/>
      <c r="J3843" s="199"/>
      <c r="K3843" s="199"/>
      <c r="L3843" s="199"/>
      <c r="M3843" s="199"/>
    </row>
    <row r="3844" spans="5:14" x14ac:dyDescent="0.25">
      <c r="E3844" s="199"/>
      <c r="F3844" s="199"/>
      <c r="G3844" s="199"/>
      <c r="H3844" s="199"/>
      <c r="I3844" s="199"/>
      <c r="J3844" s="199"/>
      <c r="K3844" s="199"/>
      <c r="L3844" s="199"/>
      <c r="M3844" s="199"/>
    </row>
    <row r="3845" spans="5:14" ht="47.25" x14ac:dyDescent="0.25">
      <c r="E3845" s="199"/>
      <c r="F3845" s="199"/>
      <c r="G3845" s="199"/>
      <c r="H3845" s="197" t="s">
        <v>2959</v>
      </c>
      <c r="I3845" s="199"/>
      <c r="J3845" s="199"/>
      <c r="K3845" s="199"/>
      <c r="L3845" s="199"/>
      <c r="M3845" s="199"/>
    </row>
    <row r="3846" spans="5:14" x14ac:dyDescent="0.25">
      <c r="E3846" s="199"/>
      <c r="F3846" s="199"/>
      <c r="G3846" s="199"/>
      <c r="H3846" s="199"/>
      <c r="I3846" s="199"/>
      <c r="J3846" s="199"/>
      <c r="K3846" s="199"/>
      <c r="L3846" s="199"/>
      <c r="M3846" s="199"/>
    </row>
    <row r="3847" spans="5:14" ht="189" x14ac:dyDescent="0.25">
      <c r="E3847" s="199"/>
      <c r="F3847" s="199"/>
      <c r="G3847" s="199"/>
      <c r="H3847" s="198" t="s">
        <v>2944</v>
      </c>
      <c r="I3847" s="199"/>
      <c r="J3847" s="199"/>
      <c r="K3847" s="199"/>
      <c r="L3847" s="199"/>
      <c r="M3847" s="199"/>
    </row>
    <row r="3848" spans="5:14" x14ac:dyDescent="0.25">
      <c r="E3848" s="199"/>
      <c r="F3848" s="199"/>
      <c r="G3848" s="199"/>
      <c r="H3848" s="199" t="s">
        <v>2967</v>
      </c>
      <c r="I3848" s="199"/>
      <c r="J3848" s="199"/>
      <c r="K3848" s="199" t="e">
        <f>K3836</f>
        <v>#REF!</v>
      </c>
      <c r="L3848" s="199"/>
      <c r="M3848" s="199"/>
    </row>
    <row r="3849" spans="5:14" x14ac:dyDescent="0.25">
      <c r="E3849" s="199"/>
      <c r="F3849" s="199"/>
      <c r="G3849" s="199"/>
      <c r="H3849" s="199" t="s">
        <v>2603</v>
      </c>
      <c r="I3849" s="199"/>
      <c r="J3849" s="199"/>
      <c r="K3849" s="199" t="e">
        <f>K3837</f>
        <v>#REF!</v>
      </c>
      <c r="L3849" s="199"/>
      <c r="M3849" s="199"/>
    </row>
    <row r="3850" spans="5:14" x14ac:dyDescent="0.25">
      <c r="E3850" s="199"/>
      <c r="F3850" s="199"/>
      <c r="G3850" s="199"/>
      <c r="H3850" s="199" t="s">
        <v>2604</v>
      </c>
      <c r="I3850" s="199"/>
      <c r="J3850" s="199"/>
      <c r="K3850" s="199" t="e">
        <f>K2892</f>
        <v>#REF!</v>
      </c>
      <c r="L3850" s="199"/>
      <c r="M3850" s="199"/>
    </row>
    <row r="3851" spans="5:14" x14ac:dyDescent="0.25">
      <c r="E3851" s="199"/>
      <c r="F3851" s="199"/>
      <c r="G3851" s="199"/>
      <c r="H3851" s="199" t="s">
        <v>2605</v>
      </c>
      <c r="I3851" s="199"/>
      <c r="J3851" s="199"/>
      <c r="K3851" s="199" t="e">
        <f>K2893</f>
        <v>#REF!</v>
      </c>
      <c r="L3851" s="199"/>
      <c r="M3851" s="199"/>
    </row>
    <row r="3852" spans="5:14" x14ac:dyDescent="0.25">
      <c r="E3852" s="199"/>
      <c r="F3852" s="199"/>
      <c r="G3852" s="199"/>
      <c r="H3852" s="199" t="s">
        <v>3154</v>
      </c>
      <c r="I3852" s="199"/>
      <c r="J3852" s="199"/>
      <c r="K3852" s="230">
        <f>50.4*10</f>
        <v>504</v>
      </c>
      <c r="L3852" s="199"/>
      <c r="M3852" s="199"/>
      <c r="N3852" s="66">
        <f>50.4*10</f>
        <v>504</v>
      </c>
    </row>
    <row r="3853" spans="5:14" x14ac:dyDescent="0.25">
      <c r="E3853" s="199"/>
      <c r="F3853" s="199"/>
      <c r="G3853" s="199"/>
      <c r="H3853" s="199" t="s">
        <v>3238</v>
      </c>
      <c r="I3853" s="199"/>
      <c r="J3853" s="199"/>
      <c r="K3853" s="230">
        <f>10*17.25</f>
        <v>172.5</v>
      </c>
      <c r="L3853" s="199"/>
      <c r="M3853" s="199"/>
    </row>
    <row r="3854" spans="5:14" x14ac:dyDescent="0.25">
      <c r="E3854" s="199"/>
      <c r="F3854" s="199"/>
      <c r="G3854" s="199"/>
      <c r="H3854" s="199" t="s">
        <v>3155</v>
      </c>
      <c r="I3854" s="199"/>
      <c r="J3854" s="199"/>
      <c r="K3854" s="230">
        <f>20.1*10</f>
        <v>201</v>
      </c>
      <c r="L3854" s="199"/>
      <c r="M3854" s="199"/>
    </row>
    <row r="3855" spans="5:14" x14ac:dyDescent="0.25">
      <c r="E3855" s="199"/>
      <c r="F3855" s="199"/>
      <c r="G3855" s="199"/>
      <c r="H3855" s="199" t="s">
        <v>1930</v>
      </c>
      <c r="I3855" s="199"/>
      <c r="J3855" s="199"/>
      <c r="K3855" s="199">
        <v>16.41</v>
      </c>
      <c r="L3855" s="199"/>
      <c r="M3855" s="199"/>
    </row>
    <row r="3856" spans="5:14" x14ac:dyDescent="0.25">
      <c r="E3856" s="199"/>
      <c r="F3856" s="199"/>
      <c r="G3856" s="199"/>
      <c r="H3856" s="204" t="s">
        <v>2084</v>
      </c>
      <c r="I3856" s="199"/>
      <c r="J3856" s="199"/>
      <c r="K3856" s="205" t="e">
        <f>(K3848-K3849-K3850-K3851)+(K3852+K3853+K3854+K3855)</f>
        <v>#REF!</v>
      </c>
      <c r="L3856" s="199"/>
      <c r="M3856" s="199"/>
      <c r="N3856" s="66">
        <f>17.25*10</f>
        <v>172.5</v>
      </c>
    </row>
    <row r="3857" spans="5:13" x14ac:dyDescent="0.25">
      <c r="E3857" s="199"/>
      <c r="F3857" s="199"/>
      <c r="G3857" s="199"/>
      <c r="H3857" s="206" t="s">
        <v>2766</v>
      </c>
      <c r="I3857" s="199"/>
      <c r="J3857" s="199"/>
      <c r="K3857" s="207" t="e">
        <f>K3856/10</f>
        <v>#REF!</v>
      </c>
      <c r="L3857" s="199"/>
      <c r="M3857" s="199"/>
    </row>
    <row r="3858" spans="5:13" x14ac:dyDescent="0.25">
      <c r="E3858" s="199"/>
      <c r="F3858" s="199"/>
      <c r="G3858" s="199"/>
      <c r="H3858" s="199"/>
      <c r="I3858" s="199"/>
      <c r="J3858" s="199"/>
      <c r="K3858" s="199"/>
      <c r="L3858" s="199"/>
      <c r="M3858" s="199"/>
    </row>
    <row r="3859" spans="5:13" x14ac:dyDescent="0.25">
      <c r="E3859" s="199"/>
      <c r="F3859" s="199"/>
      <c r="G3859" s="199"/>
      <c r="H3859" s="199"/>
      <c r="I3859" s="199"/>
      <c r="J3859" s="199"/>
      <c r="K3859" s="199"/>
      <c r="L3859" s="199"/>
      <c r="M3859" s="199"/>
    </row>
    <row r="3860" spans="5:13" x14ac:dyDescent="0.25">
      <c r="E3860" s="199"/>
      <c r="F3860" s="199"/>
      <c r="G3860" s="199"/>
      <c r="H3860" s="199"/>
      <c r="I3860" s="199"/>
      <c r="J3860" s="199"/>
      <c r="K3860" s="199"/>
      <c r="L3860" s="199"/>
      <c r="M3860" s="199"/>
    </row>
    <row r="3861" spans="5:13" x14ac:dyDescent="0.25">
      <c r="E3861" s="199"/>
      <c r="F3861" s="199"/>
      <c r="G3861" s="199"/>
      <c r="H3861" s="199"/>
      <c r="I3861" s="199"/>
      <c r="J3861" s="199"/>
      <c r="K3861" s="199"/>
      <c r="L3861" s="199"/>
      <c r="M3861" s="199"/>
    </row>
    <row r="3862" spans="5:13" x14ac:dyDescent="0.25">
      <c r="E3862" s="199"/>
      <c r="F3862" s="199"/>
      <c r="G3862" s="199"/>
      <c r="H3862" s="199"/>
      <c r="I3862" s="199"/>
      <c r="J3862" s="199"/>
      <c r="K3862" s="199"/>
      <c r="L3862" s="199"/>
      <c r="M3862" s="199"/>
    </row>
    <row r="3863" spans="5:13" ht="31.5" x14ac:dyDescent="0.25">
      <c r="E3863" s="199"/>
      <c r="F3863" s="199"/>
      <c r="G3863" s="199"/>
      <c r="H3863" s="197" t="s">
        <v>2510</v>
      </c>
      <c r="I3863" s="199"/>
      <c r="J3863" s="199"/>
      <c r="K3863" s="199"/>
      <c r="L3863" s="199"/>
      <c r="M3863" s="199"/>
    </row>
    <row r="3864" spans="5:13" x14ac:dyDescent="0.25">
      <c r="E3864" s="199"/>
      <c r="F3864" s="199"/>
      <c r="G3864" s="199"/>
      <c r="I3864" s="199"/>
      <c r="J3864" s="199"/>
      <c r="K3864" s="199"/>
      <c r="L3864" s="199"/>
      <c r="M3864" s="199"/>
    </row>
    <row r="3865" spans="5:13" x14ac:dyDescent="0.25">
      <c r="E3865" s="199"/>
      <c r="F3865" s="199"/>
      <c r="G3865" s="199"/>
      <c r="I3865" s="199"/>
      <c r="J3865" s="199"/>
      <c r="K3865" s="199"/>
      <c r="L3865" s="199"/>
      <c r="M3865" s="199"/>
    </row>
    <row r="3866" spans="5:13" x14ac:dyDescent="0.25">
      <c r="E3866" s="199"/>
      <c r="F3866" s="199"/>
      <c r="G3866" s="199"/>
      <c r="I3866" s="199"/>
      <c r="J3866" s="199"/>
      <c r="K3866" s="199"/>
      <c r="L3866" s="199"/>
      <c r="M3866" s="199"/>
    </row>
    <row r="3867" spans="5:13" x14ac:dyDescent="0.25">
      <c r="E3867" s="199"/>
      <c r="F3867" s="199"/>
      <c r="G3867" s="199"/>
      <c r="I3867" s="199"/>
      <c r="J3867" s="199"/>
      <c r="K3867" s="199"/>
      <c r="L3867" s="199"/>
      <c r="M3867" s="199"/>
    </row>
    <row r="3868" spans="5:13" ht="173.25" x14ac:dyDescent="0.25">
      <c r="E3868" s="199"/>
      <c r="F3868" s="199"/>
      <c r="G3868" s="199"/>
      <c r="H3868" s="198" t="s">
        <v>2455</v>
      </c>
      <c r="I3868" s="199"/>
      <c r="J3868" s="199"/>
      <c r="K3868" s="199"/>
      <c r="L3868" s="199"/>
      <c r="M3868" s="199"/>
    </row>
    <row r="3869" spans="5:13" x14ac:dyDescent="0.25">
      <c r="E3869" s="199"/>
      <c r="F3869" s="199"/>
      <c r="G3869" s="199"/>
      <c r="H3869" s="199"/>
      <c r="I3869" s="199"/>
      <c r="J3869" s="199"/>
      <c r="K3869" s="199"/>
      <c r="L3869" s="199"/>
      <c r="M3869" s="199"/>
    </row>
    <row r="3870" spans="5:13" x14ac:dyDescent="0.25">
      <c r="E3870" s="199"/>
      <c r="F3870" s="199"/>
      <c r="G3870" s="199"/>
      <c r="H3870" s="199"/>
      <c r="I3870" s="199"/>
      <c r="J3870" s="199"/>
      <c r="K3870" s="199"/>
      <c r="L3870" s="199"/>
      <c r="M3870" s="199"/>
    </row>
    <row r="3871" spans="5:13" x14ac:dyDescent="0.25">
      <c r="E3871" s="199"/>
      <c r="F3871" s="199"/>
      <c r="G3871" s="199"/>
      <c r="H3871" s="199"/>
      <c r="I3871" s="199"/>
      <c r="J3871" s="199"/>
      <c r="K3871" s="199"/>
      <c r="L3871" s="199"/>
      <c r="M3871" s="199"/>
    </row>
    <row r="3872" spans="5:13" x14ac:dyDescent="0.25">
      <c r="E3872" s="199"/>
      <c r="F3872" s="199"/>
      <c r="G3872" s="199"/>
      <c r="H3872" s="199" t="s">
        <v>2100</v>
      </c>
      <c r="I3872" s="199"/>
      <c r="J3872" s="199"/>
      <c r="K3872" s="199" t="e">
        <f>K3814</f>
        <v>#REF!</v>
      </c>
      <c r="L3872" s="199"/>
      <c r="M3872" s="199"/>
    </row>
    <row r="3873" spans="5:13" x14ac:dyDescent="0.25">
      <c r="E3873" s="199"/>
      <c r="F3873" s="199"/>
      <c r="G3873" s="199"/>
      <c r="H3873" s="199" t="s">
        <v>3163</v>
      </c>
      <c r="I3873" s="199"/>
      <c r="J3873" s="199"/>
      <c r="K3873" s="199">
        <f>K3807</f>
        <v>167</v>
      </c>
      <c r="L3873" s="199"/>
      <c r="M3873" s="199"/>
    </row>
    <row r="3874" spans="5:13" x14ac:dyDescent="0.25">
      <c r="E3874" s="199"/>
      <c r="F3874" s="199"/>
      <c r="G3874" s="199"/>
      <c r="H3874" s="199" t="s">
        <v>2435</v>
      </c>
      <c r="I3874" s="199"/>
      <c r="J3874" s="199"/>
      <c r="K3874" s="199" t="e">
        <f>K3809</f>
        <v>#REF!</v>
      </c>
      <c r="L3874" s="199"/>
      <c r="M3874" s="199"/>
    </row>
    <row r="3875" spans="5:13" x14ac:dyDescent="0.25">
      <c r="E3875" s="199"/>
      <c r="F3875" s="199"/>
      <c r="G3875" s="199"/>
      <c r="H3875" s="199" t="s">
        <v>3164</v>
      </c>
      <c r="I3875" s="199"/>
      <c r="J3875" s="199"/>
      <c r="K3875" s="230">
        <f>84.2*10</f>
        <v>842</v>
      </c>
      <c r="L3875" s="199"/>
      <c r="M3875" s="199"/>
    </row>
    <row r="3876" spans="5:13" x14ac:dyDescent="0.25">
      <c r="E3876" s="199"/>
      <c r="F3876" s="199"/>
      <c r="G3876" s="199"/>
      <c r="H3876" s="199" t="s">
        <v>3165</v>
      </c>
      <c r="I3876" s="199"/>
      <c r="J3876" s="199"/>
      <c r="K3876" s="230">
        <f>0.6*685</f>
        <v>411</v>
      </c>
      <c r="L3876" s="199"/>
      <c r="M3876" s="199"/>
    </row>
    <row r="3877" spans="5:13" x14ac:dyDescent="0.25">
      <c r="E3877" s="199"/>
      <c r="F3877" s="199"/>
      <c r="G3877" s="199"/>
      <c r="H3877" s="199" t="s">
        <v>2648</v>
      </c>
      <c r="I3877" s="199"/>
      <c r="J3877" s="199"/>
      <c r="K3877" s="199">
        <v>12.5</v>
      </c>
      <c r="L3877" s="199"/>
      <c r="M3877" s="199"/>
    </row>
    <row r="3878" spans="5:13" x14ac:dyDescent="0.25">
      <c r="E3878" s="199"/>
      <c r="F3878" s="199"/>
      <c r="G3878" s="199"/>
      <c r="H3878" s="204" t="s">
        <v>2084</v>
      </c>
      <c r="I3878" s="199"/>
      <c r="J3878" s="199"/>
      <c r="K3878" s="205" t="e">
        <f>K3872-K3873-K3874+K3875+K3876+K3877</f>
        <v>#REF!</v>
      </c>
      <c r="L3878" s="199"/>
      <c r="M3878" s="199"/>
    </row>
    <row r="3879" spans="5:13" x14ac:dyDescent="0.25">
      <c r="E3879" s="199"/>
      <c r="F3879" s="199"/>
      <c r="G3879" s="199"/>
      <c r="H3879" s="206" t="s">
        <v>2085</v>
      </c>
      <c r="I3879" s="199"/>
      <c r="J3879" s="199"/>
      <c r="K3879" s="207" t="e">
        <f>K3878/10</f>
        <v>#REF!</v>
      </c>
      <c r="L3879" s="199"/>
      <c r="M3879" s="199"/>
    </row>
    <row r="3880" spans="5:13" x14ac:dyDescent="0.25">
      <c r="E3880" s="199"/>
      <c r="F3880" s="199"/>
      <c r="G3880" s="199"/>
      <c r="H3880" s="199"/>
      <c r="I3880" s="199"/>
      <c r="J3880" s="199"/>
      <c r="K3880" s="199"/>
      <c r="L3880" s="199"/>
      <c r="M3880" s="199"/>
    </row>
    <row r="3881" spans="5:13" x14ac:dyDescent="0.25">
      <c r="E3881" s="199"/>
      <c r="F3881" s="199"/>
      <c r="G3881" s="199"/>
      <c r="H3881" s="199"/>
      <c r="I3881" s="199"/>
      <c r="J3881" s="199"/>
      <c r="K3881" s="199"/>
      <c r="L3881" s="199"/>
      <c r="M3881" s="199"/>
    </row>
    <row r="3882" spans="5:13" x14ac:dyDescent="0.25">
      <c r="E3882" s="199"/>
      <c r="F3882" s="199"/>
      <c r="G3882" s="199"/>
      <c r="H3882" s="199"/>
      <c r="I3882" s="199"/>
      <c r="J3882" s="199"/>
      <c r="K3882" s="199"/>
      <c r="L3882" s="199"/>
      <c r="M3882" s="199"/>
    </row>
    <row r="3883" spans="5:13" ht="47.25" x14ac:dyDescent="0.25">
      <c r="E3883" s="199"/>
      <c r="F3883" s="199"/>
      <c r="G3883" s="199"/>
      <c r="H3883" s="197" t="s">
        <v>2597</v>
      </c>
      <c r="I3883" s="199"/>
      <c r="J3883" s="199"/>
      <c r="K3883" s="199"/>
      <c r="L3883" s="199"/>
      <c r="M3883" s="199"/>
    </row>
    <row r="3884" spans="5:13" ht="189" customHeight="1" x14ac:dyDescent="0.25">
      <c r="E3884" s="199"/>
      <c r="F3884" s="199"/>
      <c r="G3884" s="199"/>
      <c r="H3884" s="198" t="s">
        <v>2593</v>
      </c>
      <c r="I3884" s="199"/>
      <c r="J3884" s="199"/>
      <c r="K3884" s="199"/>
      <c r="L3884" s="199"/>
      <c r="M3884" s="199"/>
    </row>
    <row r="3885" spans="5:13" ht="31.5" x14ac:dyDescent="0.25">
      <c r="E3885" s="199"/>
      <c r="F3885" s="199">
        <v>90</v>
      </c>
      <c r="G3885" s="199" t="s">
        <v>718</v>
      </c>
      <c r="H3885" s="120" t="s">
        <v>2177</v>
      </c>
      <c r="I3885" s="199" t="e">
        <f>I3049</f>
        <v>#REF!</v>
      </c>
      <c r="J3885" s="199" t="s">
        <v>2178</v>
      </c>
      <c r="K3885" s="199" t="e">
        <f t="shared" ref="K3885:K3895" si="106">F3885*I3885</f>
        <v>#REF!</v>
      </c>
      <c r="L3885" s="199"/>
      <c r="M3885" s="199"/>
    </row>
    <row r="3886" spans="5:13" ht="31.5" x14ac:dyDescent="0.25">
      <c r="E3886" s="199"/>
      <c r="F3886" s="199">
        <v>30</v>
      </c>
      <c r="G3886" s="199" t="s">
        <v>718</v>
      </c>
      <c r="H3886" s="198" t="s">
        <v>2022</v>
      </c>
      <c r="I3886" s="199" t="e">
        <f>I3050</f>
        <v>#REF!</v>
      </c>
      <c r="J3886" s="199" t="s">
        <v>718</v>
      </c>
      <c r="K3886" s="199" t="e">
        <f t="shared" si="106"/>
        <v>#REF!</v>
      </c>
      <c r="L3886" s="199"/>
      <c r="M3886" s="199"/>
    </row>
    <row r="3887" spans="5:13" x14ac:dyDescent="0.25">
      <c r="E3887" s="199"/>
      <c r="F3887" s="199">
        <v>10</v>
      </c>
      <c r="G3887" s="199" t="s">
        <v>1196</v>
      </c>
      <c r="H3887" s="199" t="s">
        <v>2024</v>
      </c>
      <c r="I3887" s="199" t="e">
        <f>I3051</f>
        <v>#REF!</v>
      </c>
      <c r="J3887" s="199" t="s">
        <v>1196</v>
      </c>
      <c r="K3887" s="199" t="e">
        <f t="shared" si="106"/>
        <v>#REF!</v>
      </c>
      <c r="L3887" s="199"/>
      <c r="M3887" s="199"/>
    </row>
    <row r="3888" spans="5:13" x14ac:dyDescent="0.25">
      <c r="E3888" s="199"/>
      <c r="F3888" s="199">
        <v>5</v>
      </c>
      <c r="G3888" s="199" t="s">
        <v>1196</v>
      </c>
      <c r="H3888" s="199" t="s">
        <v>2960</v>
      </c>
      <c r="I3888" s="199" t="e">
        <f>I3052</f>
        <v>#REF!</v>
      </c>
      <c r="J3888" s="199" t="s">
        <v>1196</v>
      </c>
      <c r="K3888" s="199" t="e">
        <f t="shared" si="106"/>
        <v>#REF!</v>
      </c>
      <c r="L3888" s="199"/>
      <c r="M3888" s="199"/>
    </row>
    <row r="3889" spans="5:13" x14ac:dyDescent="0.25">
      <c r="E3889" s="199"/>
      <c r="F3889" s="199">
        <v>10</v>
      </c>
      <c r="G3889" s="199" t="s">
        <v>1196</v>
      </c>
      <c r="H3889" s="199" t="s">
        <v>2097</v>
      </c>
      <c r="I3889" s="199">
        <f>I3053</f>
        <v>21.5</v>
      </c>
      <c r="J3889" s="199" t="s">
        <v>1196</v>
      </c>
      <c r="K3889" s="199">
        <f t="shared" si="106"/>
        <v>215</v>
      </c>
      <c r="L3889" s="199"/>
      <c r="M3889" s="199"/>
    </row>
    <row r="3890" spans="5:13" x14ac:dyDescent="0.25">
      <c r="E3890" s="199"/>
      <c r="F3890" s="199">
        <v>5</v>
      </c>
      <c r="G3890" s="199" t="s">
        <v>1196</v>
      </c>
      <c r="H3890" s="199" t="s">
        <v>2594</v>
      </c>
      <c r="I3890" s="199">
        <v>2.5</v>
      </c>
      <c r="J3890" s="199" t="s">
        <v>1200</v>
      </c>
      <c r="K3890" s="199">
        <f t="shared" si="106"/>
        <v>12.5</v>
      </c>
      <c r="L3890" s="199"/>
      <c r="M3890" s="199"/>
    </row>
    <row r="3891" spans="5:13" x14ac:dyDescent="0.25">
      <c r="E3891" s="199"/>
      <c r="F3891" s="199">
        <v>5</v>
      </c>
      <c r="G3891" s="199" t="s">
        <v>1196</v>
      </c>
      <c r="H3891" s="199" t="s">
        <v>2262</v>
      </c>
      <c r="I3891" s="199" t="e">
        <f>I3054</f>
        <v>#REF!</v>
      </c>
      <c r="J3891" s="199" t="s">
        <v>1196</v>
      </c>
      <c r="K3891" s="199" t="e">
        <f t="shared" si="106"/>
        <v>#REF!</v>
      </c>
      <c r="L3891" s="199"/>
      <c r="M3891" s="199"/>
    </row>
    <row r="3892" spans="5:13" x14ac:dyDescent="0.25">
      <c r="E3892" s="199"/>
      <c r="F3892" s="202">
        <v>0.09</v>
      </c>
      <c r="G3892" s="199" t="s">
        <v>1941</v>
      </c>
      <c r="H3892" s="199" t="s">
        <v>2190</v>
      </c>
      <c r="I3892" s="199" t="e">
        <f>I3057</f>
        <v>#REF!</v>
      </c>
      <c r="J3892" s="199" t="s">
        <v>1941</v>
      </c>
      <c r="K3892" s="199" t="e">
        <f t="shared" si="106"/>
        <v>#REF!</v>
      </c>
      <c r="L3892" s="199"/>
      <c r="M3892" s="199"/>
    </row>
    <row r="3893" spans="5:13" x14ac:dyDescent="0.25">
      <c r="E3893" s="199"/>
      <c r="F3893" s="199">
        <v>1</v>
      </c>
      <c r="G3893" s="199" t="s">
        <v>2266</v>
      </c>
      <c r="H3893" s="199" t="s">
        <v>338</v>
      </c>
      <c r="I3893" s="230">
        <f>6850/20</f>
        <v>342.5</v>
      </c>
      <c r="J3893" s="199" t="s">
        <v>2266</v>
      </c>
      <c r="K3893" s="199">
        <f t="shared" si="106"/>
        <v>342.5</v>
      </c>
      <c r="L3893" s="199"/>
      <c r="M3893" s="199">
        <f>1000/50</f>
        <v>20</v>
      </c>
    </row>
    <row r="3894" spans="5:13" x14ac:dyDescent="0.25">
      <c r="E3894" s="199"/>
      <c r="F3894" s="199">
        <v>6</v>
      </c>
      <c r="G3894" s="199" t="s">
        <v>1196</v>
      </c>
      <c r="H3894" s="199" t="s">
        <v>2595</v>
      </c>
      <c r="I3894" s="230">
        <v>20.100000000000001</v>
      </c>
      <c r="J3894" s="199" t="s">
        <v>1200</v>
      </c>
      <c r="K3894" s="199">
        <f t="shared" si="106"/>
        <v>120.6</v>
      </c>
      <c r="L3894" s="199"/>
      <c r="M3894" s="199"/>
    </row>
    <row r="3895" spans="5:13" ht="31.5" x14ac:dyDescent="0.25">
      <c r="E3895" s="199"/>
      <c r="F3895" s="199">
        <v>30</v>
      </c>
      <c r="G3895" s="199" t="s">
        <v>718</v>
      </c>
      <c r="H3895" s="120" t="s">
        <v>2271</v>
      </c>
      <c r="I3895" s="199" t="e">
        <f>I3885</f>
        <v>#REF!</v>
      </c>
      <c r="J3895" s="199" t="s">
        <v>2178</v>
      </c>
      <c r="K3895" s="199" t="e">
        <f t="shared" si="106"/>
        <v>#REF!</v>
      </c>
      <c r="L3895" s="199"/>
      <c r="M3895" s="199"/>
    </row>
    <row r="3896" spans="5:13" x14ac:dyDescent="0.25">
      <c r="E3896" s="199"/>
      <c r="F3896" s="199"/>
      <c r="G3896" s="199"/>
      <c r="H3896" s="199" t="s">
        <v>805</v>
      </c>
      <c r="I3896" s="199"/>
      <c r="J3896" s="199"/>
      <c r="K3896" s="199" t="e">
        <f>K3829</f>
        <v>#REF!</v>
      </c>
      <c r="L3896" s="199"/>
      <c r="M3896" s="199"/>
    </row>
    <row r="3897" spans="5:13" x14ac:dyDescent="0.25">
      <c r="E3897" s="199"/>
      <c r="F3897" s="199"/>
      <c r="G3897" s="199"/>
      <c r="H3897" s="199" t="s">
        <v>1930</v>
      </c>
      <c r="I3897" s="199"/>
      <c r="J3897" s="199"/>
      <c r="K3897" s="199">
        <v>8.3000000000000007</v>
      </c>
      <c r="L3897" s="199"/>
      <c r="M3897" s="199"/>
    </row>
    <row r="3898" spans="5:13" x14ac:dyDescent="0.25">
      <c r="E3898" s="199"/>
      <c r="F3898" s="199"/>
      <c r="G3898" s="199"/>
      <c r="H3898" s="204" t="s">
        <v>2191</v>
      </c>
      <c r="I3898" s="199"/>
      <c r="J3898" s="199"/>
      <c r="K3898" s="205" t="e">
        <f>SUM(K3885:K3897)</f>
        <v>#REF!</v>
      </c>
      <c r="L3898" s="199"/>
      <c r="M3898" s="199"/>
    </row>
    <row r="3899" spans="5:13" x14ac:dyDescent="0.25">
      <c r="E3899" s="199"/>
      <c r="F3899" s="199"/>
      <c r="G3899" s="199"/>
      <c r="H3899" s="206" t="s">
        <v>2766</v>
      </c>
      <c r="I3899" s="199"/>
      <c r="J3899" s="199"/>
      <c r="K3899" s="207" t="e">
        <f>K3898/5</f>
        <v>#REF!</v>
      </c>
      <c r="L3899" s="199"/>
      <c r="M3899" s="199"/>
    </row>
    <row r="3900" spans="5:13" x14ac:dyDescent="0.25">
      <c r="E3900" s="199"/>
      <c r="F3900" s="199"/>
      <c r="G3900" s="199"/>
      <c r="H3900" s="207"/>
      <c r="I3900" s="199"/>
      <c r="J3900" s="199"/>
      <c r="K3900" s="199"/>
      <c r="L3900" s="199"/>
      <c r="M3900" s="199"/>
    </row>
    <row r="3901" spans="5:13" x14ac:dyDescent="0.25">
      <c r="E3901" s="199"/>
      <c r="F3901" s="199"/>
      <c r="G3901" s="199"/>
      <c r="H3901" s="207" t="s">
        <v>1311</v>
      </c>
      <c r="I3901" s="199"/>
      <c r="J3901" s="199"/>
      <c r="K3901" s="199"/>
      <c r="L3901" s="199"/>
      <c r="M3901" s="199"/>
    </row>
    <row r="3902" spans="5:13" x14ac:dyDescent="0.25">
      <c r="E3902" s="199"/>
      <c r="F3902" s="199"/>
      <c r="G3902" s="199"/>
      <c r="H3902" s="199"/>
      <c r="I3902" s="199"/>
      <c r="J3902" s="199"/>
      <c r="K3902" s="199"/>
      <c r="L3902" s="199"/>
      <c r="M3902" s="199"/>
    </row>
    <row r="3903" spans="5:13" ht="157.5" x14ac:dyDescent="0.25">
      <c r="E3903" s="199"/>
      <c r="F3903" s="199"/>
      <c r="G3903" s="199"/>
      <c r="H3903" s="198" t="s">
        <v>2355</v>
      </c>
      <c r="I3903" s="199"/>
      <c r="J3903" s="199"/>
      <c r="K3903" s="199"/>
      <c r="L3903" s="199"/>
      <c r="M3903" s="199"/>
    </row>
    <row r="3904" spans="5:13" ht="31.5" x14ac:dyDescent="0.25">
      <c r="E3904" s="199"/>
      <c r="F3904" s="199">
        <v>90</v>
      </c>
      <c r="G3904" s="199" t="s">
        <v>718</v>
      </c>
      <c r="H3904" s="120" t="s">
        <v>2177</v>
      </c>
      <c r="I3904" s="199" t="e">
        <f t="shared" ref="I3904:I3914" si="107">I2951</f>
        <v>#REF!</v>
      </c>
      <c r="J3904" s="199" t="s">
        <v>2872</v>
      </c>
      <c r="K3904" s="199" t="e">
        <f t="shared" ref="K3904:K3914" si="108">F3904*I3904</f>
        <v>#REF!</v>
      </c>
      <c r="L3904" s="199"/>
      <c r="M3904" s="199"/>
    </row>
    <row r="3905" spans="5:13" ht="31.5" x14ac:dyDescent="0.25">
      <c r="E3905" s="199"/>
      <c r="F3905" s="199">
        <v>45</v>
      </c>
      <c r="G3905" s="199" t="s">
        <v>718</v>
      </c>
      <c r="H3905" s="198" t="s">
        <v>2022</v>
      </c>
      <c r="I3905" s="199" t="e">
        <f t="shared" si="107"/>
        <v>#REF!</v>
      </c>
      <c r="J3905" s="199" t="s">
        <v>718</v>
      </c>
      <c r="K3905" s="199" t="e">
        <f t="shared" si="108"/>
        <v>#REF!</v>
      </c>
      <c r="L3905" s="199"/>
      <c r="M3905" s="199"/>
    </row>
    <row r="3906" spans="5:13" x14ac:dyDescent="0.25">
      <c r="E3906" s="199"/>
      <c r="F3906" s="199">
        <v>20</v>
      </c>
      <c r="G3906" s="199" t="s">
        <v>1196</v>
      </c>
      <c r="H3906" s="199" t="s">
        <v>2024</v>
      </c>
      <c r="I3906" s="199" t="e">
        <f t="shared" si="107"/>
        <v>#REF!</v>
      </c>
      <c r="J3906" s="199" t="s">
        <v>2962</v>
      </c>
      <c r="K3906" s="199" t="e">
        <f t="shared" si="108"/>
        <v>#REF!</v>
      </c>
      <c r="L3906" s="199"/>
      <c r="M3906" s="199"/>
    </row>
    <row r="3907" spans="5:13" x14ac:dyDescent="0.25">
      <c r="E3907" s="199"/>
      <c r="F3907" s="199">
        <v>10</v>
      </c>
      <c r="G3907" s="199" t="s">
        <v>1196</v>
      </c>
      <c r="H3907" s="199" t="s">
        <v>2960</v>
      </c>
      <c r="I3907" s="199" t="e">
        <f t="shared" si="107"/>
        <v>#REF!</v>
      </c>
      <c r="J3907" s="199" t="s">
        <v>2962</v>
      </c>
      <c r="K3907" s="199" t="e">
        <f t="shared" si="108"/>
        <v>#REF!</v>
      </c>
      <c r="L3907" s="199"/>
      <c r="M3907" s="199"/>
    </row>
    <row r="3908" spans="5:13" x14ac:dyDescent="0.25">
      <c r="E3908" s="199"/>
      <c r="F3908" s="199">
        <v>1</v>
      </c>
      <c r="G3908" s="199" t="s">
        <v>1196</v>
      </c>
      <c r="H3908" s="199" t="s">
        <v>2098</v>
      </c>
      <c r="I3908" s="230">
        <v>68.3</v>
      </c>
      <c r="J3908" s="199" t="s">
        <v>1196</v>
      </c>
      <c r="K3908" s="199">
        <f t="shared" si="108"/>
        <v>68.3</v>
      </c>
      <c r="L3908" s="199"/>
      <c r="M3908" s="199"/>
    </row>
    <row r="3909" spans="5:13" x14ac:dyDescent="0.25">
      <c r="E3909" s="199"/>
      <c r="F3909" s="202">
        <v>1.4999999999999999E-2</v>
      </c>
      <c r="G3909" s="199" t="s">
        <v>1941</v>
      </c>
      <c r="H3909" s="199" t="s">
        <v>2190</v>
      </c>
      <c r="I3909" s="199" t="e">
        <f t="shared" si="107"/>
        <v>#REF!</v>
      </c>
      <c r="J3909" s="199" t="s">
        <v>1941</v>
      </c>
      <c r="K3909" s="199" t="e">
        <f t="shared" si="108"/>
        <v>#REF!</v>
      </c>
      <c r="L3909" s="199"/>
      <c r="M3909" s="199"/>
    </row>
    <row r="3910" spans="5:13" x14ac:dyDescent="0.25">
      <c r="E3910" s="199"/>
      <c r="F3910" s="199">
        <v>15</v>
      </c>
      <c r="G3910" s="199" t="s">
        <v>1196</v>
      </c>
      <c r="H3910" s="199" t="s">
        <v>2356</v>
      </c>
      <c r="I3910" s="199" t="e">
        <f t="shared" si="107"/>
        <v>#REF!</v>
      </c>
      <c r="J3910" s="199" t="s">
        <v>1196</v>
      </c>
      <c r="K3910" s="199" t="e">
        <f t="shared" si="108"/>
        <v>#REF!</v>
      </c>
      <c r="L3910" s="199"/>
      <c r="M3910" s="199"/>
    </row>
    <row r="3911" spans="5:13" x14ac:dyDescent="0.25">
      <c r="E3911" s="199"/>
      <c r="F3911" s="199">
        <v>15</v>
      </c>
      <c r="G3911" s="199" t="s">
        <v>1196</v>
      </c>
      <c r="H3911" s="199" t="s">
        <v>2098</v>
      </c>
      <c r="I3911" s="199">
        <f>I3908</f>
        <v>68.3</v>
      </c>
      <c r="J3911" s="199" t="s">
        <v>1196</v>
      </c>
      <c r="K3911" s="199">
        <f t="shared" si="108"/>
        <v>1024.5</v>
      </c>
      <c r="L3911" s="199"/>
      <c r="M3911" s="199"/>
    </row>
    <row r="3912" spans="5:13" x14ac:dyDescent="0.25">
      <c r="E3912" s="199"/>
      <c r="F3912" s="202">
        <v>0.22500000000000001</v>
      </c>
      <c r="G3912" s="199" t="s">
        <v>1941</v>
      </c>
      <c r="H3912" s="199" t="s">
        <v>2190</v>
      </c>
      <c r="I3912" s="199" t="e">
        <f t="shared" si="107"/>
        <v>#REF!</v>
      </c>
      <c r="J3912" s="199" t="s">
        <v>2357</v>
      </c>
      <c r="K3912" s="199" t="e">
        <f t="shared" si="108"/>
        <v>#REF!</v>
      </c>
      <c r="L3912" s="199"/>
      <c r="M3912" s="199"/>
    </row>
    <row r="3913" spans="5:13" x14ac:dyDescent="0.25">
      <c r="E3913" s="199"/>
      <c r="F3913" s="199">
        <v>1.25</v>
      </c>
      <c r="G3913" s="199" t="s">
        <v>2266</v>
      </c>
      <c r="H3913" s="199" t="s">
        <v>338</v>
      </c>
      <c r="I3913" s="199" t="e">
        <f t="shared" si="107"/>
        <v>#REF!</v>
      </c>
      <c r="J3913" s="199" t="s">
        <v>2266</v>
      </c>
      <c r="K3913" s="199" t="e">
        <f t="shared" si="108"/>
        <v>#REF!</v>
      </c>
      <c r="L3913" s="199"/>
      <c r="M3913" s="199"/>
    </row>
    <row r="3914" spans="5:13" ht="31.5" x14ac:dyDescent="0.25">
      <c r="E3914" s="199"/>
      <c r="F3914" s="199">
        <v>45</v>
      </c>
      <c r="G3914" s="199" t="s">
        <v>1941</v>
      </c>
      <c r="H3914" s="120" t="s">
        <v>2271</v>
      </c>
      <c r="I3914" s="199" t="e">
        <f t="shared" si="107"/>
        <v>#REF!</v>
      </c>
      <c r="J3914" s="199" t="s">
        <v>2872</v>
      </c>
      <c r="K3914" s="199" t="e">
        <f t="shared" si="108"/>
        <v>#REF!</v>
      </c>
      <c r="L3914" s="199"/>
      <c r="M3914" s="199"/>
    </row>
    <row r="3915" spans="5:13" x14ac:dyDescent="0.25">
      <c r="E3915" s="199"/>
      <c r="F3915" s="199"/>
      <c r="G3915" s="199"/>
      <c r="H3915" s="199" t="s">
        <v>805</v>
      </c>
      <c r="I3915" s="199"/>
      <c r="J3915" s="199"/>
      <c r="K3915" s="199" t="e">
        <f>K3831</f>
        <v>#REF!</v>
      </c>
      <c r="L3915" s="199"/>
      <c r="M3915" s="199"/>
    </row>
    <row r="3916" spans="5:13" x14ac:dyDescent="0.25">
      <c r="E3916" s="199"/>
      <c r="F3916" s="199"/>
      <c r="G3916" s="199"/>
      <c r="H3916" s="199" t="s">
        <v>1930</v>
      </c>
      <c r="I3916" s="199"/>
      <c r="J3916" s="199"/>
      <c r="K3916" s="199">
        <v>28.51</v>
      </c>
      <c r="L3916" s="199"/>
      <c r="M3916" s="199"/>
    </row>
    <row r="3917" spans="5:13" x14ac:dyDescent="0.25">
      <c r="E3917" s="199"/>
      <c r="F3917" s="199"/>
      <c r="G3917" s="199"/>
      <c r="H3917" s="204" t="s">
        <v>2358</v>
      </c>
      <c r="I3917" s="199"/>
      <c r="J3917" s="199"/>
      <c r="K3917" s="205" t="e">
        <f>SUM(K3904:K3916)</f>
        <v>#REF!</v>
      </c>
      <c r="L3917" s="199"/>
      <c r="M3917" s="199"/>
    </row>
    <row r="3918" spans="5:13" x14ac:dyDescent="0.25">
      <c r="E3918" s="199"/>
      <c r="F3918" s="199"/>
      <c r="G3918" s="199"/>
      <c r="H3918" s="206" t="s">
        <v>2766</v>
      </c>
      <c r="I3918" s="199"/>
      <c r="J3918" s="199"/>
      <c r="K3918" s="207" t="e">
        <f>K3917/15</f>
        <v>#REF!</v>
      </c>
      <c r="L3918" s="199"/>
      <c r="M3918" s="199"/>
    </row>
    <row r="3919" spans="5:13" x14ac:dyDescent="0.25">
      <c r="E3919" s="199"/>
      <c r="F3919" s="199"/>
      <c r="G3919" s="199"/>
      <c r="H3919" s="207" t="s">
        <v>805</v>
      </c>
      <c r="I3919" s="199"/>
      <c r="J3919" s="199"/>
      <c r="K3919" s="207"/>
      <c r="L3919" s="199"/>
      <c r="M3919" s="199"/>
    </row>
    <row r="3920" spans="5:13" x14ac:dyDescent="0.25">
      <c r="E3920" s="199"/>
      <c r="F3920" s="199">
        <v>1</v>
      </c>
      <c r="G3920" s="199" t="s">
        <v>1196</v>
      </c>
      <c r="H3920" s="199" t="s">
        <v>2881</v>
      </c>
      <c r="I3920" s="199" t="e">
        <f>I2866</f>
        <v>#REF!</v>
      </c>
      <c r="J3920" s="199" t="s">
        <v>1196</v>
      </c>
      <c r="K3920" s="199" t="e">
        <f>F3920*I3920</f>
        <v>#REF!</v>
      </c>
      <c r="L3920" s="199"/>
      <c r="M3920" s="199"/>
    </row>
    <row r="3921" spans="5:13" x14ac:dyDescent="0.25">
      <c r="E3921" s="199"/>
      <c r="F3921" s="199">
        <v>2</v>
      </c>
      <c r="G3921" s="199" t="s">
        <v>1196</v>
      </c>
      <c r="H3921" s="199" t="s">
        <v>2882</v>
      </c>
      <c r="I3921" s="199" t="e">
        <f>I2867</f>
        <v>#REF!</v>
      </c>
      <c r="J3921" s="199" t="s">
        <v>1196</v>
      </c>
      <c r="K3921" s="199" t="e">
        <f>F3921*I3921</f>
        <v>#REF!</v>
      </c>
      <c r="L3921" s="199"/>
      <c r="M3921" s="199"/>
    </row>
    <row r="3922" spans="5:13" x14ac:dyDescent="0.25">
      <c r="E3922" s="199"/>
      <c r="F3922" s="199">
        <v>3</v>
      </c>
      <c r="G3922" s="199" t="s">
        <v>1196</v>
      </c>
      <c r="H3922" s="199" t="s">
        <v>2883</v>
      </c>
      <c r="I3922" s="199" t="e">
        <f>I2868</f>
        <v>#REF!</v>
      </c>
      <c r="J3922" s="199" t="s">
        <v>1196</v>
      </c>
      <c r="K3922" s="199" t="e">
        <f>F3922*I3922</f>
        <v>#REF!</v>
      </c>
      <c r="L3922" s="199"/>
      <c r="M3922" s="199"/>
    </row>
    <row r="3923" spans="5:13" x14ac:dyDescent="0.25">
      <c r="E3923" s="199"/>
      <c r="F3923" s="199">
        <v>4</v>
      </c>
      <c r="G3923" s="199" t="s">
        <v>1196</v>
      </c>
      <c r="H3923" s="199" t="s">
        <v>1990</v>
      </c>
      <c r="I3923" s="199" t="e">
        <f>I2869</f>
        <v>#REF!</v>
      </c>
      <c r="J3923" s="199" t="s">
        <v>1196</v>
      </c>
      <c r="K3923" s="199" t="e">
        <f>F3923*I3923</f>
        <v>#REF!</v>
      </c>
      <c r="L3923" s="199"/>
      <c r="M3923" s="199"/>
    </row>
    <row r="3924" spans="5:13" x14ac:dyDescent="0.25">
      <c r="E3924" s="199"/>
      <c r="F3924" s="199"/>
      <c r="G3924" s="199"/>
      <c r="H3924" s="206"/>
      <c r="I3924" s="199"/>
      <c r="J3924" s="199"/>
      <c r="K3924" s="207" t="e">
        <f>SUM(K3920:K3923)</f>
        <v>#REF!</v>
      </c>
      <c r="L3924" s="199"/>
      <c r="M3924" s="199"/>
    </row>
    <row r="3925" spans="5:13" x14ac:dyDescent="0.25">
      <c r="E3925" s="199"/>
      <c r="F3925" s="199"/>
      <c r="G3925" s="199"/>
      <c r="H3925" s="206"/>
      <c r="I3925" s="199"/>
      <c r="J3925" s="199"/>
      <c r="K3925" s="207"/>
      <c r="L3925" s="199"/>
      <c r="M3925" s="199"/>
    </row>
    <row r="3926" spans="5:13" x14ac:dyDescent="0.25">
      <c r="E3926" s="199"/>
      <c r="F3926" s="199"/>
      <c r="G3926" s="199"/>
      <c r="H3926" s="206"/>
      <c r="I3926" s="199"/>
      <c r="J3926" s="199"/>
      <c r="K3926" s="207"/>
      <c r="L3926" s="199"/>
      <c r="M3926" s="199"/>
    </row>
    <row r="3927" spans="5:13" x14ac:dyDescent="0.25">
      <c r="E3927" s="199"/>
      <c r="F3927" s="199"/>
      <c r="G3927" s="199"/>
      <c r="H3927" s="207" t="s">
        <v>2042</v>
      </c>
      <c r="I3927" s="199"/>
      <c r="J3927" s="199"/>
      <c r="K3927" s="199"/>
      <c r="L3927" s="199"/>
      <c r="M3927" s="199"/>
    </row>
    <row r="3928" spans="5:13" x14ac:dyDescent="0.25">
      <c r="E3928" s="199"/>
      <c r="F3928" s="199"/>
      <c r="G3928" s="199"/>
      <c r="H3928" s="199"/>
      <c r="I3928" s="199"/>
      <c r="J3928" s="199"/>
      <c r="K3928" s="199"/>
      <c r="L3928" s="199"/>
      <c r="M3928" s="199"/>
    </row>
    <row r="3929" spans="5:13" ht="110.25" x14ac:dyDescent="0.25">
      <c r="E3929" s="199"/>
      <c r="F3929" s="199"/>
      <c r="G3929" s="199"/>
      <c r="H3929" s="198" t="s">
        <v>3046</v>
      </c>
      <c r="I3929" s="199"/>
      <c r="J3929" s="199"/>
      <c r="K3929" s="199"/>
      <c r="L3929" s="199"/>
      <c r="M3929" s="199"/>
    </row>
    <row r="3930" spans="5:13" x14ac:dyDescent="0.25">
      <c r="E3930" s="199"/>
      <c r="F3930" s="199"/>
      <c r="G3930" s="199"/>
      <c r="H3930" s="199"/>
      <c r="I3930" s="199"/>
      <c r="J3930" s="199"/>
      <c r="K3930" s="199"/>
      <c r="L3930" s="199"/>
      <c r="M3930" s="199"/>
    </row>
    <row r="3931" spans="5:13" ht="31.5" x14ac:dyDescent="0.25">
      <c r="E3931" s="199"/>
      <c r="F3931" s="199">
        <v>180</v>
      </c>
      <c r="G3931" s="199" t="s">
        <v>718</v>
      </c>
      <c r="H3931" s="120" t="s">
        <v>2177</v>
      </c>
      <c r="I3931" s="199" t="e">
        <f>I3072</f>
        <v>#REF!</v>
      </c>
      <c r="J3931" s="199" t="s">
        <v>718</v>
      </c>
      <c r="K3931" s="199" t="e">
        <f>I3931*F3931</f>
        <v>#REF!</v>
      </c>
      <c r="L3931" s="199"/>
      <c r="M3931" s="199"/>
    </row>
    <row r="3932" spans="5:13" ht="31.5" x14ac:dyDescent="0.25">
      <c r="E3932" s="199"/>
      <c r="F3932" s="199">
        <v>90</v>
      </c>
      <c r="G3932" s="199" t="s">
        <v>718</v>
      </c>
      <c r="H3932" s="198" t="s">
        <v>2022</v>
      </c>
      <c r="I3932" s="199" t="e">
        <f>I3073</f>
        <v>#REF!</v>
      </c>
      <c r="J3932" s="199" t="s">
        <v>718</v>
      </c>
      <c r="K3932" s="199" t="e">
        <f>I3932*F3932</f>
        <v>#REF!</v>
      </c>
      <c r="L3932" s="199"/>
      <c r="M3932" s="199"/>
    </row>
    <row r="3933" spans="5:13" x14ac:dyDescent="0.25">
      <c r="E3933" s="199"/>
      <c r="F3933" s="199">
        <v>1</v>
      </c>
      <c r="G3933" s="199" t="s">
        <v>2735</v>
      </c>
      <c r="H3933" s="198" t="s">
        <v>2736</v>
      </c>
      <c r="I3933" s="230">
        <v>47.7</v>
      </c>
      <c r="J3933" s="199" t="s">
        <v>2735</v>
      </c>
      <c r="K3933" s="199">
        <f>I3933*F3933</f>
        <v>47.7</v>
      </c>
      <c r="L3933" s="199"/>
      <c r="M3933" s="199"/>
    </row>
    <row r="3934" spans="5:13" x14ac:dyDescent="0.25">
      <c r="E3934" s="199"/>
      <c r="F3934" s="199">
        <v>300</v>
      </c>
      <c r="G3934" s="199" t="s">
        <v>1228</v>
      </c>
      <c r="H3934" s="198" t="s">
        <v>2737</v>
      </c>
      <c r="I3934" s="230">
        <v>347</v>
      </c>
      <c r="J3934" s="199" t="s">
        <v>2739</v>
      </c>
      <c r="K3934" s="199">
        <f>(I3934*F3934)/1000</f>
        <v>104.1</v>
      </c>
      <c r="L3934" s="199"/>
      <c r="M3934" s="199"/>
    </row>
    <row r="3935" spans="5:13" x14ac:dyDescent="0.25">
      <c r="E3935" s="199"/>
      <c r="F3935" s="199">
        <v>2</v>
      </c>
      <c r="G3935" s="199" t="s">
        <v>2269</v>
      </c>
      <c r="H3935" s="198" t="s">
        <v>2738</v>
      </c>
      <c r="I3935" s="199">
        <f>I3804</f>
        <v>84.1</v>
      </c>
      <c r="J3935" s="199" t="s">
        <v>2735</v>
      </c>
      <c r="K3935" s="199">
        <f>I3935*F3935</f>
        <v>168.2</v>
      </c>
      <c r="L3935" s="199"/>
      <c r="M3935" s="199"/>
    </row>
    <row r="3936" spans="5:13" x14ac:dyDescent="0.25">
      <c r="E3936" s="199"/>
      <c r="F3936" s="199">
        <v>0.33</v>
      </c>
      <c r="G3936" s="199" t="s">
        <v>2266</v>
      </c>
      <c r="H3936" s="199" t="s">
        <v>338</v>
      </c>
      <c r="I3936" s="199" t="e">
        <f>I3074</f>
        <v>#REF!</v>
      </c>
      <c r="J3936" s="199" t="s">
        <v>2266</v>
      </c>
      <c r="K3936" s="199" t="e">
        <f>I3936*F3936</f>
        <v>#REF!</v>
      </c>
      <c r="L3936" s="199"/>
      <c r="M3936" s="199"/>
    </row>
    <row r="3937" spans="5:13" ht="31.5" x14ac:dyDescent="0.25">
      <c r="E3937" s="199"/>
      <c r="F3937" s="199">
        <v>90</v>
      </c>
      <c r="G3937" s="199" t="s">
        <v>718</v>
      </c>
      <c r="H3937" s="120" t="s">
        <v>2271</v>
      </c>
      <c r="I3937" s="199" t="e">
        <f>I3075</f>
        <v>#REF!</v>
      </c>
      <c r="J3937" s="199" t="s">
        <v>2178</v>
      </c>
      <c r="K3937" s="199" t="e">
        <f>I3937*F3937</f>
        <v>#REF!</v>
      </c>
      <c r="L3937" s="199"/>
      <c r="M3937" s="199"/>
    </row>
    <row r="3938" spans="5:13" x14ac:dyDescent="0.25">
      <c r="E3938" s="199"/>
      <c r="F3938" s="225" t="s">
        <v>2742</v>
      </c>
      <c r="G3938" s="199"/>
      <c r="H3938" s="199" t="s">
        <v>805</v>
      </c>
      <c r="I3938" s="199" t="e">
        <f>K3924</f>
        <v>#REF!</v>
      </c>
      <c r="J3938" s="199"/>
      <c r="K3938" s="199" t="e">
        <f>2/3*I3938</f>
        <v>#REF!</v>
      </c>
      <c r="L3938" s="199"/>
      <c r="M3938" s="199"/>
    </row>
    <row r="3939" spans="5:13" x14ac:dyDescent="0.25">
      <c r="E3939" s="199"/>
      <c r="F3939" s="199"/>
      <c r="G3939" s="199"/>
      <c r="H3939" s="199"/>
      <c r="I3939" s="199"/>
      <c r="J3939" s="199"/>
      <c r="K3939" s="199" t="e">
        <f>SUM(K3931:K3938)</f>
        <v>#REF!</v>
      </c>
      <c r="L3939" s="199"/>
      <c r="M3939" s="199"/>
    </row>
    <row r="3940" spans="5:13" x14ac:dyDescent="0.25">
      <c r="E3940" s="199"/>
      <c r="F3940" s="199"/>
      <c r="G3940" s="199"/>
      <c r="H3940" s="199" t="s">
        <v>1930</v>
      </c>
      <c r="I3940" s="199"/>
      <c r="J3940" s="199"/>
      <c r="K3940" s="199">
        <v>37.97</v>
      </c>
      <c r="L3940" s="199"/>
      <c r="M3940" s="199"/>
    </row>
    <row r="3941" spans="5:13" x14ac:dyDescent="0.25">
      <c r="E3941" s="199"/>
      <c r="F3941" s="199"/>
      <c r="G3941" s="199"/>
      <c r="H3941" s="204" t="s">
        <v>2044</v>
      </c>
      <c r="I3941" s="199"/>
      <c r="J3941" s="199"/>
      <c r="K3941" s="205" t="e">
        <f>SUM(K3939:K3940)</f>
        <v>#REF!</v>
      </c>
      <c r="L3941" s="199"/>
      <c r="M3941" s="199"/>
    </row>
    <row r="3942" spans="5:13" x14ac:dyDescent="0.25">
      <c r="E3942" s="199"/>
      <c r="F3942" s="199"/>
      <c r="G3942" s="199"/>
      <c r="H3942" s="206" t="s">
        <v>2045</v>
      </c>
      <c r="I3942" s="199"/>
      <c r="J3942" s="199"/>
      <c r="K3942" s="207" t="e">
        <f>K3941/90</f>
        <v>#REF!</v>
      </c>
      <c r="L3942" s="199"/>
      <c r="M3942" s="199"/>
    </row>
    <row r="3943" spans="5:13" x14ac:dyDescent="0.25">
      <c r="E3943" s="199"/>
      <c r="F3943" s="199"/>
      <c r="G3943" s="199"/>
      <c r="H3943" s="199"/>
      <c r="I3943" s="199"/>
      <c r="J3943" s="199"/>
      <c r="K3943" s="199"/>
      <c r="L3943" s="199"/>
      <c r="M3943" s="199"/>
    </row>
    <row r="3944" spans="5:13" x14ac:dyDescent="0.25">
      <c r="E3944" s="199"/>
      <c r="F3944" s="199"/>
      <c r="G3944" s="199"/>
      <c r="H3944" s="207" t="s">
        <v>2740</v>
      </c>
      <c r="I3944" s="199"/>
      <c r="J3944" s="199"/>
      <c r="K3944" s="199"/>
      <c r="L3944" s="199"/>
      <c r="M3944" s="199"/>
    </row>
    <row r="3945" spans="5:13" x14ac:dyDescent="0.25">
      <c r="E3945" s="199"/>
      <c r="F3945" s="199"/>
      <c r="G3945" s="199"/>
      <c r="H3945" s="199"/>
      <c r="I3945" s="199"/>
      <c r="J3945" s="199"/>
      <c r="K3945" s="199"/>
      <c r="L3945" s="199"/>
      <c r="M3945" s="199"/>
    </row>
    <row r="3946" spans="5:13" ht="110.25" x14ac:dyDescent="0.25">
      <c r="E3946" s="199"/>
      <c r="F3946" s="199"/>
      <c r="G3946" s="199"/>
      <c r="H3946" s="198" t="s">
        <v>2626</v>
      </c>
      <c r="I3946" s="199"/>
      <c r="J3946" s="199"/>
      <c r="K3946" s="199"/>
      <c r="L3946" s="199"/>
      <c r="M3946" s="199"/>
    </row>
    <row r="3947" spans="5:13" x14ac:dyDescent="0.25">
      <c r="E3947" s="199"/>
      <c r="F3947" s="199"/>
      <c r="G3947" s="199"/>
      <c r="H3947" s="199"/>
      <c r="I3947" s="199"/>
      <c r="J3947" s="199"/>
      <c r="K3947" s="199"/>
      <c r="L3947" s="199"/>
      <c r="M3947" s="199"/>
    </row>
    <row r="3948" spans="5:13" x14ac:dyDescent="0.25">
      <c r="E3948" s="199"/>
      <c r="F3948" s="199"/>
      <c r="G3948" s="199"/>
      <c r="H3948" s="199" t="s">
        <v>2741</v>
      </c>
      <c r="I3948" s="199"/>
      <c r="J3948" s="199"/>
      <c r="K3948" s="199" t="e">
        <f>K3941</f>
        <v>#REF!</v>
      </c>
      <c r="L3948" s="199"/>
      <c r="M3948" s="199"/>
    </row>
    <row r="3949" spans="5:13" ht="31.5" x14ac:dyDescent="0.25">
      <c r="E3949" s="199"/>
      <c r="F3949" s="199">
        <v>180</v>
      </c>
      <c r="G3949" s="199" t="s">
        <v>718</v>
      </c>
      <c r="H3949" s="198" t="s">
        <v>2842</v>
      </c>
      <c r="I3949" s="199">
        <f>I3088</f>
        <v>22.85</v>
      </c>
      <c r="J3949" s="199" t="s">
        <v>718</v>
      </c>
      <c r="K3949" s="199">
        <f>F3949*I3949</f>
        <v>4113</v>
      </c>
      <c r="L3949" s="199"/>
      <c r="M3949" s="199"/>
    </row>
    <row r="3950" spans="5:13" ht="31.5" x14ac:dyDescent="0.25">
      <c r="E3950" s="199"/>
      <c r="F3950" s="199">
        <v>180</v>
      </c>
      <c r="G3950" s="199" t="s">
        <v>718</v>
      </c>
      <c r="H3950" s="198" t="s">
        <v>2575</v>
      </c>
      <c r="I3950" s="199" t="e">
        <f>I3931</f>
        <v>#REF!</v>
      </c>
      <c r="J3950" s="199" t="s">
        <v>2178</v>
      </c>
      <c r="K3950" s="199" t="e">
        <f>F3950*I3950</f>
        <v>#REF!</v>
      </c>
      <c r="L3950" s="199"/>
      <c r="M3950" s="199"/>
    </row>
    <row r="3951" spans="5:13" x14ac:dyDescent="0.25">
      <c r="E3951" s="199"/>
      <c r="F3951" s="199"/>
      <c r="G3951" s="199"/>
      <c r="H3951" s="199" t="s">
        <v>1930</v>
      </c>
      <c r="I3951" s="199"/>
      <c r="J3951" s="199"/>
      <c r="K3951" s="199">
        <v>36</v>
      </c>
      <c r="L3951" s="199"/>
      <c r="M3951" s="199"/>
    </row>
    <row r="3952" spans="5:13" x14ac:dyDescent="0.25">
      <c r="E3952" s="199"/>
      <c r="F3952" s="199"/>
      <c r="G3952" s="199"/>
      <c r="H3952" s="204" t="s">
        <v>2576</v>
      </c>
      <c r="I3952" s="199"/>
      <c r="J3952" s="199"/>
      <c r="K3952" s="205" t="e">
        <f>K3948+K3949-K3950+K3951</f>
        <v>#REF!</v>
      </c>
      <c r="L3952" s="199"/>
      <c r="M3952" s="199"/>
    </row>
    <row r="3953" spans="5:13" x14ac:dyDescent="0.25">
      <c r="E3953" s="199"/>
      <c r="F3953" s="199"/>
      <c r="G3953" s="199"/>
      <c r="H3953" s="206" t="s">
        <v>2045</v>
      </c>
      <c r="I3953" s="199"/>
      <c r="J3953" s="199"/>
      <c r="K3953" s="207" t="e">
        <f>K3952/90</f>
        <v>#REF!</v>
      </c>
      <c r="L3953" s="199"/>
      <c r="M3953" s="199"/>
    </row>
    <row r="3954" spans="5:13" x14ac:dyDescent="0.25">
      <c r="E3954" s="199"/>
      <c r="F3954" s="199"/>
      <c r="G3954" s="199"/>
      <c r="H3954" s="199"/>
      <c r="I3954" s="199"/>
      <c r="J3954" s="199"/>
      <c r="K3954" s="199"/>
      <c r="L3954" s="199"/>
      <c r="M3954" s="199"/>
    </row>
    <row r="3955" spans="5:13" x14ac:dyDescent="0.25">
      <c r="E3955" s="199"/>
      <c r="F3955" s="199"/>
      <c r="G3955" s="199"/>
      <c r="H3955" s="199"/>
      <c r="I3955" s="199"/>
      <c r="J3955" s="199"/>
      <c r="K3955" s="199"/>
      <c r="L3955" s="199"/>
      <c r="M3955" s="199"/>
    </row>
    <row r="3956" spans="5:13" x14ac:dyDescent="0.25">
      <c r="E3956" s="199"/>
      <c r="F3956" s="199"/>
      <c r="G3956" s="199"/>
      <c r="H3956" s="207"/>
      <c r="I3956" s="199"/>
      <c r="J3956" s="199"/>
      <c r="K3956" s="199"/>
      <c r="L3956" s="199"/>
      <c r="M3956" s="199"/>
    </row>
    <row r="3957" spans="5:13" x14ac:dyDescent="0.25">
      <c r="E3957" s="199"/>
      <c r="F3957" s="199"/>
      <c r="G3957" s="199"/>
      <c r="H3957" s="198"/>
      <c r="I3957" s="199"/>
      <c r="J3957" s="199"/>
      <c r="K3957" s="199"/>
      <c r="L3957" s="199"/>
      <c r="M3957" s="199"/>
    </row>
    <row r="3958" spans="5:13" x14ac:dyDescent="0.25">
      <c r="E3958" s="199"/>
      <c r="F3958" s="199"/>
      <c r="G3958" s="199"/>
      <c r="H3958" s="120"/>
      <c r="I3958" s="199"/>
      <c r="J3958" s="199"/>
      <c r="K3958" s="199"/>
      <c r="L3958" s="199"/>
      <c r="M3958" s="199"/>
    </row>
    <row r="3959" spans="5:13" x14ac:dyDescent="0.25">
      <c r="E3959" s="199"/>
      <c r="F3959" s="199"/>
      <c r="G3959" s="199"/>
      <c r="H3959" s="198"/>
      <c r="I3959" s="199"/>
      <c r="J3959" s="199"/>
      <c r="K3959" s="199"/>
      <c r="L3959" s="199"/>
      <c r="M3959" s="199"/>
    </row>
    <row r="3960" spans="5:13" x14ac:dyDescent="0.25">
      <c r="E3960" s="199"/>
      <c r="F3960" s="199"/>
      <c r="G3960" s="199"/>
      <c r="H3960" s="199"/>
      <c r="I3960" s="199"/>
      <c r="J3960" s="199"/>
      <c r="K3960" s="199"/>
      <c r="L3960" s="199"/>
      <c r="M3960" s="199"/>
    </row>
    <row r="3961" spans="5:13" x14ac:dyDescent="0.25">
      <c r="E3961" s="199"/>
      <c r="F3961" s="199"/>
      <c r="G3961" s="199"/>
      <c r="H3961" s="199"/>
      <c r="I3961" s="199"/>
      <c r="J3961" s="199"/>
      <c r="K3961" s="199"/>
      <c r="L3961" s="199"/>
      <c r="M3961" s="199"/>
    </row>
    <row r="3962" spans="5:13" x14ac:dyDescent="0.25">
      <c r="E3962" s="199"/>
      <c r="F3962" s="199"/>
      <c r="G3962" s="199"/>
      <c r="H3962" s="199"/>
      <c r="I3962" s="199"/>
      <c r="J3962" s="199"/>
      <c r="K3962" s="199"/>
      <c r="L3962" s="199"/>
      <c r="M3962" s="199"/>
    </row>
    <row r="3963" spans="5:13" x14ac:dyDescent="0.25">
      <c r="E3963" s="199"/>
      <c r="F3963" s="199"/>
      <c r="G3963" s="199"/>
      <c r="H3963" s="199"/>
      <c r="I3963" s="199"/>
      <c r="J3963" s="199"/>
      <c r="K3963" s="199"/>
      <c r="L3963" s="199"/>
      <c r="M3963" s="199"/>
    </row>
    <row r="3964" spans="5:13" x14ac:dyDescent="0.25">
      <c r="E3964" s="199"/>
      <c r="F3964" s="199"/>
      <c r="G3964" s="199"/>
      <c r="H3964" s="199"/>
      <c r="I3964" s="199"/>
      <c r="J3964" s="199"/>
      <c r="K3964" s="199"/>
      <c r="L3964" s="199"/>
      <c r="M3964" s="199"/>
    </row>
    <row r="3965" spans="5:13" x14ac:dyDescent="0.25">
      <c r="E3965" s="199"/>
      <c r="F3965" s="199"/>
      <c r="G3965" s="199"/>
      <c r="H3965" s="199"/>
      <c r="I3965" s="199"/>
      <c r="J3965" s="199"/>
      <c r="K3965" s="199"/>
      <c r="L3965" s="199"/>
      <c r="M3965" s="199"/>
    </row>
    <row r="3966" spans="5:13" x14ac:dyDescent="0.25">
      <c r="E3966" s="199"/>
      <c r="F3966" s="199"/>
      <c r="G3966" s="199"/>
      <c r="H3966" s="199"/>
      <c r="I3966" s="199"/>
      <c r="J3966" s="199"/>
      <c r="K3966" s="199"/>
      <c r="L3966" s="199"/>
      <c r="M3966" s="199"/>
    </row>
    <row r="3967" spans="5:13" x14ac:dyDescent="0.25">
      <c r="E3967" s="199"/>
      <c r="F3967" s="199"/>
      <c r="G3967" s="199"/>
      <c r="H3967" s="199"/>
      <c r="I3967" s="199"/>
      <c r="J3967" s="199"/>
      <c r="K3967" s="199"/>
      <c r="L3967" s="199"/>
      <c r="M3967" s="199"/>
    </row>
    <row r="3968" spans="5:13" x14ac:dyDescent="0.25">
      <c r="E3968" s="199"/>
      <c r="F3968" s="199"/>
      <c r="G3968" s="199"/>
      <c r="H3968" s="120"/>
      <c r="I3968" s="199"/>
      <c r="J3968" s="199"/>
      <c r="K3968" s="199"/>
      <c r="L3968" s="199"/>
      <c r="M3968" s="199"/>
    </row>
    <row r="3969" spans="5:13" x14ac:dyDescent="0.25">
      <c r="E3969" s="199"/>
      <c r="F3969" s="199"/>
      <c r="G3969" s="199"/>
      <c r="H3969" s="199"/>
      <c r="I3969" s="199"/>
      <c r="J3969" s="199"/>
      <c r="K3969" s="199"/>
      <c r="L3969" s="199"/>
      <c r="M3969" s="199"/>
    </row>
    <row r="3970" spans="5:13" x14ac:dyDescent="0.25">
      <c r="E3970" s="199"/>
      <c r="F3970" s="199"/>
      <c r="G3970" s="199"/>
      <c r="H3970" s="199"/>
      <c r="I3970" s="199"/>
      <c r="J3970" s="199"/>
      <c r="K3970" s="208"/>
      <c r="L3970" s="199"/>
      <c r="M3970" s="199"/>
    </row>
    <row r="3971" spans="5:13" x14ac:dyDescent="0.25">
      <c r="E3971" s="199"/>
      <c r="F3971" s="199"/>
      <c r="G3971" s="199"/>
      <c r="H3971" s="204"/>
      <c r="I3971" s="199"/>
      <c r="J3971" s="199"/>
      <c r="K3971" s="205"/>
      <c r="L3971" s="199"/>
      <c r="M3971" s="199"/>
    </row>
    <row r="3972" spans="5:13" x14ac:dyDescent="0.25">
      <c r="E3972" s="199"/>
      <c r="F3972" s="199"/>
      <c r="G3972" s="199"/>
      <c r="H3972" s="206"/>
      <c r="I3972" s="199"/>
      <c r="J3972" s="199"/>
      <c r="K3972" s="207"/>
      <c r="L3972" s="199"/>
      <c r="M3972" s="199"/>
    </row>
    <row r="3973" spans="5:13" x14ac:dyDescent="0.25">
      <c r="E3973" s="199"/>
      <c r="F3973" s="199"/>
      <c r="G3973" s="199"/>
      <c r="H3973" s="199"/>
      <c r="I3973" s="199"/>
      <c r="J3973" s="199"/>
      <c r="K3973" s="199"/>
      <c r="L3973" s="199"/>
      <c r="M3973" s="199"/>
    </row>
    <row r="3974" spans="5:13" x14ac:dyDescent="0.25">
      <c r="E3974" s="199"/>
      <c r="F3974" s="199"/>
      <c r="G3974" s="199"/>
      <c r="H3974" s="199"/>
      <c r="I3974" s="199"/>
      <c r="J3974" s="199"/>
      <c r="K3974" s="199"/>
      <c r="L3974" s="199"/>
      <c r="M3974" s="199"/>
    </row>
    <row r="3975" spans="5:13" x14ac:dyDescent="0.25">
      <c r="E3975" s="199"/>
      <c r="F3975" s="199"/>
      <c r="G3975" s="199"/>
      <c r="H3975" s="199"/>
      <c r="I3975" s="199"/>
      <c r="J3975" s="199"/>
      <c r="K3975" s="199"/>
      <c r="L3975" s="199"/>
      <c r="M3975" s="199"/>
    </row>
    <row r="3976" spans="5:13" x14ac:dyDescent="0.25">
      <c r="E3976" s="199"/>
      <c r="F3976" s="199"/>
      <c r="G3976" s="199"/>
      <c r="H3976" s="199"/>
      <c r="I3976" s="199"/>
      <c r="J3976" s="199"/>
      <c r="K3976" s="199"/>
      <c r="L3976" s="199"/>
      <c r="M3976" s="199"/>
    </row>
    <row r="3977" spans="5:13" x14ac:dyDescent="0.25">
      <c r="E3977" s="199"/>
      <c r="F3977" s="199"/>
      <c r="G3977" s="199"/>
      <c r="H3977" s="199"/>
      <c r="I3977" s="199"/>
      <c r="J3977" s="199"/>
      <c r="K3977" s="199"/>
      <c r="L3977" s="199"/>
      <c r="M3977" s="199"/>
    </row>
    <row r="3978" spans="5:13" x14ac:dyDescent="0.25">
      <c r="E3978" s="199"/>
      <c r="F3978" s="199"/>
      <c r="G3978" s="199"/>
      <c r="H3978" s="199"/>
      <c r="I3978" s="199"/>
      <c r="J3978" s="199"/>
      <c r="K3978" s="199"/>
      <c r="L3978" s="199"/>
      <c r="M3978" s="199"/>
    </row>
    <row r="3979" spans="5:13" x14ac:dyDescent="0.25">
      <c r="E3979" s="199"/>
      <c r="F3979" s="199"/>
      <c r="G3979" s="199"/>
      <c r="H3979" s="199"/>
      <c r="I3979" s="199"/>
      <c r="J3979" s="199"/>
      <c r="K3979" s="199"/>
      <c r="L3979" s="199"/>
      <c r="M3979" s="199"/>
    </row>
    <row r="3980" spans="5:13" x14ac:dyDescent="0.25">
      <c r="E3980" s="199"/>
      <c r="F3980" s="199"/>
      <c r="G3980" s="199"/>
      <c r="H3980" s="199"/>
      <c r="I3980" s="199"/>
      <c r="J3980" s="199"/>
      <c r="K3980" s="199"/>
      <c r="L3980" s="199"/>
      <c r="M3980" s="199"/>
    </row>
    <row r="3981" spans="5:13" x14ac:dyDescent="0.25">
      <c r="E3981" s="199"/>
      <c r="F3981" s="199"/>
      <c r="G3981" s="199"/>
      <c r="H3981" s="199"/>
      <c r="I3981" s="199"/>
      <c r="J3981" s="199"/>
      <c r="K3981" s="199"/>
      <c r="L3981" s="199"/>
      <c r="M3981" s="199"/>
    </row>
    <row r="3982" spans="5:13" x14ac:dyDescent="0.25">
      <c r="E3982" s="199"/>
      <c r="F3982" s="199"/>
      <c r="G3982" s="199"/>
      <c r="H3982" s="199"/>
      <c r="I3982" s="199"/>
      <c r="J3982" s="199"/>
      <c r="K3982" s="199"/>
      <c r="L3982" s="199"/>
      <c r="M3982" s="199"/>
    </row>
    <row r="3983" spans="5:13" x14ac:dyDescent="0.25">
      <c r="E3983" s="199"/>
      <c r="F3983" s="199"/>
      <c r="G3983" s="199"/>
      <c r="H3983" s="199"/>
      <c r="I3983" s="199"/>
      <c r="J3983" s="199"/>
      <c r="K3983" s="199"/>
      <c r="L3983" s="199"/>
      <c r="M3983" s="199"/>
    </row>
    <row r="3984" spans="5:13" x14ac:dyDescent="0.25">
      <c r="E3984" s="199"/>
      <c r="F3984" s="199"/>
      <c r="G3984" s="199"/>
      <c r="H3984" s="199"/>
      <c r="I3984" s="199"/>
      <c r="J3984" s="199"/>
      <c r="K3984" s="199"/>
      <c r="L3984" s="199"/>
      <c r="M3984" s="199"/>
    </row>
    <row r="3985" spans="5:13" x14ac:dyDescent="0.25">
      <c r="E3985" s="199"/>
      <c r="F3985" s="199"/>
      <c r="G3985" s="199"/>
      <c r="H3985" s="199"/>
      <c r="I3985" s="199"/>
      <c r="J3985" s="199"/>
      <c r="K3985" s="199"/>
      <c r="L3985" s="199"/>
      <c r="M3985" s="199"/>
    </row>
    <row r="3986" spans="5:13" x14ac:dyDescent="0.25">
      <c r="E3986" s="199"/>
      <c r="F3986" s="199"/>
      <c r="G3986" s="199"/>
      <c r="H3986" s="199"/>
      <c r="I3986" s="199"/>
      <c r="J3986" s="199"/>
      <c r="K3986" s="199"/>
      <c r="L3986" s="199"/>
      <c r="M3986" s="199"/>
    </row>
    <row r="3987" spans="5:13" x14ac:dyDescent="0.25">
      <c r="E3987" s="199"/>
      <c r="F3987" s="199"/>
      <c r="G3987" s="199"/>
      <c r="H3987" s="199"/>
      <c r="I3987" s="199"/>
      <c r="J3987" s="199"/>
      <c r="K3987" s="199"/>
      <c r="L3987" s="199"/>
      <c r="M3987" s="199"/>
    </row>
    <row r="3988" spans="5:13" x14ac:dyDescent="0.25">
      <c r="E3988" s="199"/>
      <c r="F3988" s="199"/>
      <c r="G3988" s="199"/>
      <c r="H3988" s="199"/>
      <c r="I3988" s="199"/>
      <c r="J3988" s="199"/>
      <c r="K3988" s="199"/>
      <c r="L3988" s="199"/>
      <c r="M3988" s="199"/>
    </row>
    <row r="3989" spans="5:13" x14ac:dyDescent="0.25">
      <c r="E3989" s="199"/>
      <c r="F3989" s="199"/>
      <c r="G3989" s="199"/>
      <c r="H3989" s="199"/>
      <c r="I3989" s="199"/>
      <c r="J3989" s="199"/>
      <c r="K3989" s="199"/>
      <c r="L3989" s="199"/>
      <c r="M3989" s="199"/>
    </row>
    <row r="3990" spans="5:13" x14ac:dyDescent="0.25">
      <c r="E3990" s="199"/>
      <c r="F3990" s="199"/>
      <c r="G3990" s="199"/>
      <c r="H3990" s="199"/>
      <c r="I3990" s="199"/>
      <c r="J3990" s="199"/>
      <c r="K3990" s="199"/>
      <c r="L3990" s="199"/>
      <c r="M3990" s="199"/>
    </row>
    <row r="3991" spans="5:13" x14ac:dyDescent="0.25">
      <c r="E3991" s="199"/>
      <c r="F3991" s="199"/>
      <c r="G3991" s="199"/>
      <c r="H3991" s="199"/>
      <c r="I3991" s="199"/>
      <c r="J3991" s="199"/>
      <c r="K3991" s="199"/>
      <c r="L3991" s="199"/>
      <c r="M3991" s="199"/>
    </row>
    <row r="3992" spans="5:13" x14ac:dyDescent="0.25">
      <c r="E3992" s="199"/>
      <c r="F3992" s="199"/>
      <c r="G3992" s="199"/>
      <c r="H3992" s="199"/>
      <c r="I3992" s="199"/>
      <c r="J3992" s="199"/>
      <c r="K3992" s="199"/>
      <c r="L3992" s="199"/>
      <c r="M3992" s="199"/>
    </row>
    <row r="3993" spans="5:13" x14ac:dyDescent="0.25">
      <c r="E3993" s="199"/>
      <c r="F3993" s="199"/>
      <c r="G3993" s="199"/>
      <c r="H3993" s="199"/>
      <c r="I3993" s="199"/>
      <c r="J3993" s="199"/>
      <c r="K3993" s="199"/>
      <c r="L3993" s="199"/>
      <c r="M3993" s="199"/>
    </row>
    <row r="3994" spans="5:13" x14ac:dyDescent="0.25">
      <c r="E3994" s="199"/>
      <c r="F3994" s="199"/>
      <c r="G3994" s="199"/>
      <c r="H3994" s="199"/>
      <c r="I3994" s="199"/>
      <c r="J3994" s="199"/>
      <c r="K3994" s="199"/>
      <c r="L3994" s="199"/>
      <c r="M3994" s="199"/>
    </row>
    <row r="3995" spans="5:13" x14ac:dyDescent="0.25">
      <c r="E3995" s="199"/>
      <c r="F3995" s="199"/>
      <c r="G3995" s="199"/>
      <c r="H3995" s="199"/>
      <c r="I3995" s="199"/>
      <c r="J3995" s="199"/>
      <c r="K3995" s="199"/>
      <c r="L3995" s="199"/>
      <c r="M3995" s="199"/>
    </row>
    <row r="3996" spans="5:13" x14ac:dyDescent="0.25">
      <c r="E3996" s="199"/>
      <c r="F3996" s="199"/>
      <c r="G3996" s="199"/>
      <c r="H3996" s="199"/>
      <c r="I3996" s="199"/>
      <c r="J3996" s="199"/>
      <c r="K3996" s="199"/>
      <c r="L3996" s="199"/>
      <c r="M3996" s="199"/>
    </row>
    <row r="3997" spans="5:13" x14ac:dyDescent="0.25">
      <c r="E3997" s="199"/>
      <c r="F3997" s="199"/>
      <c r="G3997" s="199"/>
      <c r="H3997" s="199"/>
      <c r="I3997" s="199"/>
      <c r="J3997" s="199"/>
      <c r="K3997" s="199"/>
      <c r="L3997" s="199"/>
      <c r="M3997" s="199"/>
    </row>
    <row r="3998" spans="5:13" x14ac:dyDescent="0.25">
      <c r="E3998" s="199"/>
      <c r="F3998" s="199"/>
      <c r="G3998" s="199"/>
      <c r="H3998" s="199"/>
      <c r="I3998" s="199"/>
      <c r="J3998" s="199"/>
      <c r="K3998" s="199"/>
      <c r="L3998" s="199"/>
      <c r="M3998" s="199"/>
    </row>
    <row r="3999" spans="5:13" x14ac:dyDescent="0.25">
      <c r="E3999" s="199"/>
      <c r="F3999" s="199"/>
      <c r="G3999" s="199"/>
      <c r="H3999" s="199"/>
      <c r="I3999" s="199"/>
      <c r="J3999" s="199"/>
      <c r="K3999" s="199"/>
      <c r="L3999" s="199"/>
      <c r="M3999" s="199"/>
    </row>
    <row r="4000" spans="5:13" x14ac:dyDescent="0.25">
      <c r="E4000" s="199"/>
      <c r="F4000" s="199"/>
      <c r="G4000" s="199"/>
      <c r="H4000" s="199"/>
      <c r="I4000" s="199"/>
      <c r="J4000" s="199"/>
      <c r="K4000" s="199"/>
      <c r="L4000" s="199"/>
      <c r="M4000" s="199"/>
    </row>
    <row r="4001" spans="5:13" x14ac:dyDescent="0.25">
      <c r="E4001" s="199"/>
      <c r="F4001" s="199"/>
      <c r="G4001" s="199"/>
      <c r="H4001" s="199"/>
      <c r="I4001" s="199"/>
      <c r="J4001" s="199"/>
      <c r="K4001" s="199"/>
      <c r="L4001" s="199"/>
      <c r="M4001" s="199"/>
    </row>
    <row r="4002" spans="5:13" x14ac:dyDescent="0.25">
      <c r="E4002" s="199"/>
      <c r="F4002" s="199"/>
      <c r="G4002" s="199"/>
      <c r="H4002" s="199"/>
      <c r="I4002" s="199"/>
      <c r="J4002" s="199"/>
      <c r="K4002" s="199"/>
      <c r="L4002" s="199"/>
      <c r="M4002" s="199"/>
    </row>
    <row r="4003" spans="5:13" x14ac:dyDescent="0.25">
      <c r="E4003" s="199"/>
      <c r="F4003" s="199"/>
      <c r="G4003" s="199"/>
      <c r="H4003" s="199"/>
      <c r="I4003" s="199"/>
      <c r="J4003" s="199"/>
      <c r="K4003" s="199"/>
      <c r="L4003" s="199"/>
      <c r="M4003" s="199"/>
    </row>
    <row r="4004" spans="5:13" x14ac:dyDescent="0.25">
      <c r="E4004" s="199"/>
      <c r="F4004" s="199"/>
      <c r="G4004" s="199"/>
      <c r="H4004" s="199"/>
      <c r="I4004" s="199"/>
      <c r="J4004" s="199"/>
      <c r="K4004" s="199"/>
      <c r="L4004" s="199"/>
      <c r="M4004" s="199"/>
    </row>
    <row r="4005" spans="5:13" x14ac:dyDescent="0.25">
      <c r="E4005" s="199"/>
      <c r="F4005" s="199"/>
      <c r="G4005" s="199"/>
      <c r="H4005" s="199"/>
      <c r="I4005" s="199"/>
      <c r="J4005" s="199"/>
      <c r="K4005" s="199"/>
      <c r="L4005" s="199"/>
      <c r="M4005" s="199"/>
    </row>
    <row r="4006" spans="5:13" x14ac:dyDescent="0.25">
      <c r="E4006" s="199"/>
      <c r="F4006" s="199"/>
      <c r="G4006" s="199"/>
      <c r="H4006" s="199"/>
      <c r="I4006" s="199"/>
      <c r="J4006" s="199"/>
      <c r="K4006" s="199"/>
      <c r="L4006" s="199"/>
      <c r="M4006" s="199"/>
    </row>
    <row r="4007" spans="5:13" x14ac:dyDescent="0.25">
      <c r="E4007" s="199"/>
      <c r="F4007" s="199"/>
      <c r="G4007" s="199"/>
      <c r="H4007" s="199"/>
      <c r="I4007" s="199"/>
      <c r="J4007" s="199"/>
      <c r="K4007" s="199"/>
      <c r="L4007" s="199"/>
      <c r="M4007" s="199"/>
    </row>
    <row r="4008" spans="5:13" x14ac:dyDescent="0.25">
      <c r="E4008" s="199"/>
      <c r="F4008" s="199"/>
      <c r="G4008" s="199"/>
      <c r="H4008" s="199"/>
      <c r="I4008" s="199"/>
      <c r="J4008" s="199"/>
      <c r="K4008" s="199"/>
      <c r="L4008" s="199"/>
      <c r="M4008" s="199"/>
    </row>
    <row r="4009" spans="5:13" x14ac:dyDescent="0.25">
      <c r="E4009" s="199"/>
      <c r="F4009" s="199"/>
      <c r="G4009" s="199"/>
      <c r="H4009" s="199"/>
      <c r="I4009" s="199"/>
      <c r="J4009" s="199"/>
      <c r="K4009" s="199"/>
      <c r="L4009" s="199"/>
      <c r="M4009" s="199"/>
    </row>
    <row r="4010" spans="5:13" x14ac:dyDescent="0.25">
      <c r="E4010" s="199"/>
      <c r="F4010" s="199"/>
      <c r="G4010" s="199"/>
      <c r="H4010" s="199"/>
      <c r="I4010" s="199"/>
      <c r="J4010" s="199"/>
      <c r="K4010" s="199"/>
      <c r="L4010" s="199"/>
      <c r="M4010" s="199"/>
    </row>
    <row r="4011" spans="5:13" x14ac:dyDescent="0.25">
      <c r="E4011" s="199"/>
      <c r="F4011" s="199"/>
      <c r="G4011" s="199"/>
      <c r="H4011" s="199"/>
      <c r="I4011" s="199"/>
      <c r="J4011" s="199"/>
      <c r="K4011" s="199"/>
      <c r="L4011" s="199"/>
      <c r="M4011" s="199"/>
    </row>
    <row r="4012" spans="5:13" x14ac:dyDescent="0.25">
      <c r="E4012" s="199"/>
      <c r="F4012" s="199"/>
      <c r="G4012" s="199"/>
      <c r="H4012" s="199"/>
      <c r="I4012" s="199"/>
      <c r="J4012" s="199"/>
      <c r="K4012" s="199"/>
      <c r="L4012" s="199"/>
      <c r="M4012" s="199"/>
    </row>
    <row r="4013" spans="5:13" x14ac:dyDescent="0.25">
      <c r="E4013" s="199"/>
      <c r="F4013" s="199"/>
      <c r="G4013" s="199"/>
      <c r="H4013" s="199"/>
      <c r="I4013" s="199"/>
      <c r="J4013" s="199"/>
      <c r="K4013" s="199"/>
      <c r="L4013" s="199"/>
      <c r="M4013" s="199"/>
    </row>
    <row r="4014" spans="5:13" x14ac:dyDescent="0.25">
      <c r="E4014" s="199"/>
      <c r="F4014" s="199"/>
      <c r="G4014" s="199"/>
      <c r="H4014" s="199"/>
      <c r="I4014" s="199"/>
      <c r="J4014" s="199"/>
      <c r="K4014" s="199"/>
      <c r="L4014" s="199"/>
      <c r="M4014" s="199"/>
    </row>
    <row r="4015" spans="5:13" x14ac:dyDescent="0.25">
      <c r="E4015" s="199"/>
      <c r="F4015" s="199"/>
      <c r="G4015" s="199"/>
      <c r="H4015" s="199"/>
      <c r="I4015" s="199"/>
      <c r="J4015" s="199"/>
      <c r="K4015" s="199"/>
      <c r="L4015" s="199"/>
      <c r="M4015" s="199"/>
    </row>
    <row r="4016" spans="5:13" x14ac:dyDescent="0.25">
      <c r="E4016" s="199"/>
      <c r="F4016" s="199"/>
      <c r="G4016" s="199"/>
      <c r="H4016" s="199"/>
      <c r="I4016" s="199"/>
      <c r="J4016" s="199"/>
      <c r="K4016" s="199"/>
      <c r="L4016" s="199"/>
      <c r="M4016" s="199"/>
    </row>
    <row r="4017" spans="5:13" x14ac:dyDescent="0.25">
      <c r="E4017" s="199"/>
      <c r="F4017" s="199"/>
      <c r="G4017" s="199"/>
      <c r="H4017" s="199"/>
      <c r="I4017" s="199"/>
      <c r="J4017" s="199"/>
      <c r="K4017" s="199"/>
      <c r="L4017" s="199"/>
      <c r="M4017" s="199"/>
    </row>
    <row r="4018" spans="5:13" x14ac:dyDescent="0.25">
      <c r="E4018" s="199"/>
      <c r="F4018" s="199"/>
      <c r="G4018" s="199"/>
      <c r="H4018" s="199"/>
      <c r="I4018" s="199"/>
      <c r="J4018" s="199"/>
      <c r="K4018" s="199"/>
      <c r="L4018" s="199"/>
      <c r="M4018" s="199"/>
    </row>
    <row r="4019" spans="5:13" x14ac:dyDescent="0.25">
      <c r="E4019" s="199"/>
      <c r="F4019" s="199"/>
      <c r="G4019" s="199"/>
      <c r="H4019" s="199"/>
      <c r="I4019" s="199"/>
      <c r="J4019" s="199"/>
      <c r="K4019" s="199"/>
      <c r="L4019" s="199"/>
      <c r="M4019" s="199"/>
    </row>
    <row r="4020" spans="5:13" x14ac:dyDescent="0.25">
      <c r="E4020" s="199"/>
      <c r="F4020" s="199"/>
      <c r="G4020" s="199"/>
      <c r="H4020" s="199"/>
      <c r="I4020" s="199"/>
      <c r="J4020" s="199"/>
      <c r="K4020" s="199"/>
      <c r="L4020" s="199"/>
      <c r="M4020" s="199"/>
    </row>
    <row r="4021" spans="5:13" x14ac:dyDescent="0.25">
      <c r="E4021" s="199"/>
      <c r="F4021" s="199"/>
      <c r="G4021" s="199"/>
      <c r="H4021" s="199"/>
      <c r="I4021" s="199"/>
      <c r="J4021" s="199"/>
      <c r="K4021" s="199"/>
      <c r="L4021" s="199"/>
      <c r="M4021" s="199"/>
    </row>
    <row r="4022" spans="5:13" x14ac:dyDescent="0.25">
      <c r="E4022" s="199"/>
      <c r="F4022" s="199"/>
      <c r="G4022" s="199"/>
      <c r="H4022" s="199"/>
      <c r="I4022" s="199"/>
      <c r="J4022" s="199"/>
      <c r="K4022" s="199"/>
      <c r="L4022" s="199"/>
      <c r="M4022" s="199"/>
    </row>
    <row r="4023" spans="5:13" x14ac:dyDescent="0.25">
      <c r="E4023" s="199"/>
      <c r="F4023" s="199"/>
      <c r="G4023" s="199"/>
      <c r="H4023" s="199"/>
      <c r="I4023" s="199"/>
      <c r="J4023" s="199"/>
      <c r="K4023" s="199"/>
      <c r="L4023" s="199"/>
      <c r="M4023" s="199"/>
    </row>
    <row r="4024" spans="5:13" x14ac:dyDescent="0.25">
      <c r="E4024" s="199"/>
      <c r="F4024" s="199"/>
      <c r="G4024" s="199"/>
      <c r="H4024" s="199"/>
      <c r="I4024" s="199"/>
      <c r="J4024" s="199"/>
      <c r="K4024" s="199"/>
      <c r="L4024" s="199"/>
      <c r="M4024" s="199"/>
    </row>
    <row r="4025" spans="5:13" x14ac:dyDescent="0.25">
      <c r="E4025" s="199"/>
      <c r="F4025" s="199"/>
      <c r="G4025" s="199"/>
      <c r="H4025" s="199"/>
      <c r="I4025" s="199"/>
      <c r="J4025" s="199"/>
      <c r="K4025" s="199"/>
      <c r="L4025" s="199"/>
      <c r="M4025" s="199"/>
    </row>
    <row r="4026" spans="5:13" x14ac:dyDescent="0.25">
      <c r="E4026" s="199"/>
      <c r="F4026" s="199"/>
      <c r="G4026" s="199"/>
      <c r="H4026" s="199"/>
      <c r="I4026" s="199"/>
      <c r="J4026" s="199"/>
      <c r="K4026" s="199"/>
      <c r="L4026" s="199"/>
      <c r="M4026" s="199"/>
    </row>
    <row r="4027" spans="5:13" x14ac:dyDescent="0.25">
      <c r="E4027" s="199"/>
      <c r="F4027" s="199"/>
      <c r="G4027" s="199"/>
      <c r="H4027" s="199"/>
      <c r="I4027" s="199"/>
      <c r="J4027" s="199"/>
      <c r="K4027" s="199"/>
      <c r="L4027" s="199"/>
      <c r="M4027" s="199"/>
    </row>
    <row r="4028" spans="5:13" x14ac:dyDescent="0.25">
      <c r="E4028" s="199"/>
      <c r="F4028" s="199"/>
      <c r="G4028" s="199"/>
      <c r="H4028" s="199"/>
      <c r="I4028" s="199"/>
      <c r="J4028" s="199"/>
      <c r="K4028" s="199"/>
      <c r="L4028" s="199"/>
      <c r="M4028" s="199"/>
    </row>
    <row r="4029" spans="5:13" x14ac:dyDescent="0.25">
      <c r="E4029" s="199"/>
      <c r="F4029" s="199"/>
      <c r="G4029" s="199"/>
      <c r="H4029" s="199"/>
      <c r="I4029" s="199"/>
      <c r="J4029" s="199"/>
      <c r="K4029" s="199"/>
      <c r="L4029" s="199"/>
      <c r="M4029" s="199"/>
    </row>
    <row r="4030" spans="5:13" x14ac:dyDescent="0.25">
      <c r="E4030" s="199"/>
      <c r="F4030" s="199"/>
      <c r="G4030" s="199"/>
      <c r="H4030" s="199"/>
      <c r="I4030" s="199"/>
      <c r="J4030" s="199"/>
      <c r="K4030" s="199"/>
      <c r="L4030" s="199"/>
      <c r="M4030" s="199"/>
    </row>
    <row r="4031" spans="5:13" x14ac:dyDescent="0.25">
      <c r="E4031" s="199"/>
      <c r="F4031" s="199"/>
      <c r="G4031" s="199"/>
      <c r="H4031" s="199"/>
      <c r="I4031" s="199"/>
      <c r="J4031" s="199"/>
      <c r="K4031" s="199"/>
      <c r="L4031" s="199"/>
      <c r="M4031" s="199"/>
    </row>
    <row r="4032" spans="5:13" x14ac:dyDescent="0.25">
      <c r="E4032" s="199"/>
      <c r="F4032" s="199"/>
      <c r="G4032" s="199"/>
      <c r="H4032" s="199"/>
      <c r="I4032" s="199"/>
      <c r="J4032" s="199"/>
      <c r="K4032" s="199"/>
      <c r="L4032" s="199"/>
      <c r="M4032" s="199"/>
    </row>
    <row r="4033" spans="5:13" x14ac:dyDescent="0.25">
      <c r="E4033" s="199"/>
      <c r="F4033" s="199"/>
      <c r="G4033" s="199"/>
      <c r="H4033" s="199"/>
      <c r="I4033" s="199"/>
      <c r="J4033" s="199"/>
      <c r="K4033" s="199"/>
      <c r="L4033" s="199"/>
      <c r="M4033" s="199"/>
    </row>
    <row r="4034" spans="5:13" x14ac:dyDescent="0.25">
      <c r="E4034" s="199"/>
      <c r="F4034" s="199"/>
      <c r="G4034" s="199"/>
      <c r="H4034" s="199"/>
      <c r="I4034" s="199"/>
      <c r="J4034" s="199"/>
      <c r="K4034" s="199"/>
      <c r="L4034" s="199"/>
      <c r="M4034" s="199"/>
    </row>
    <row r="4035" spans="5:13" x14ac:dyDescent="0.25">
      <c r="E4035" s="199"/>
      <c r="F4035" s="199"/>
      <c r="G4035" s="199"/>
      <c r="H4035" s="199"/>
      <c r="I4035" s="199"/>
      <c r="J4035" s="199"/>
      <c r="K4035" s="199"/>
      <c r="L4035" s="199"/>
      <c r="M4035" s="199"/>
    </row>
    <row r="4036" spans="5:13" x14ac:dyDescent="0.25">
      <c r="E4036" s="199"/>
      <c r="F4036" s="199"/>
      <c r="G4036" s="199"/>
      <c r="H4036" s="199"/>
      <c r="I4036" s="199"/>
      <c r="J4036" s="199"/>
      <c r="K4036" s="199"/>
      <c r="L4036" s="199"/>
      <c r="M4036" s="199"/>
    </row>
    <row r="4037" spans="5:13" x14ac:dyDescent="0.25">
      <c r="E4037" s="199"/>
      <c r="F4037" s="199"/>
      <c r="G4037" s="199"/>
      <c r="H4037" s="199"/>
      <c r="I4037" s="199"/>
      <c r="J4037" s="199"/>
      <c r="K4037" s="199"/>
      <c r="L4037" s="199"/>
      <c r="M4037" s="199"/>
    </row>
    <row r="4038" spans="5:13" x14ac:dyDescent="0.25">
      <c r="E4038" s="199"/>
      <c r="F4038" s="199"/>
      <c r="G4038" s="199"/>
      <c r="H4038" s="199"/>
      <c r="I4038" s="199"/>
      <c r="J4038" s="199"/>
      <c r="K4038" s="199"/>
      <c r="L4038" s="199"/>
      <c r="M4038" s="199"/>
    </row>
    <row r="4039" spans="5:13" x14ac:dyDescent="0.25">
      <c r="E4039" s="199"/>
      <c r="F4039" s="199"/>
      <c r="G4039" s="199"/>
      <c r="H4039" s="199"/>
      <c r="I4039" s="199"/>
      <c r="J4039" s="199"/>
      <c r="K4039" s="199"/>
      <c r="L4039" s="199"/>
      <c r="M4039" s="199"/>
    </row>
    <row r="4040" spans="5:13" x14ac:dyDescent="0.25">
      <c r="E4040" s="199"/>
      <c r="F4040" s="199"/>
      <c r="G4040" s="199"/>
      <c r="H4040" s="199"/>
      <c r="I4040" s="199"/>
      <c r="J4040" s="199"/>
      <c r="K4040" s="199"/>
      <c r="L4040" s="199"/>
      <c r="M4040" s="199"/>
    </row>
    <row r="4041" spans="5:13" x14ac:dyDescent="0.25">
      <c r="E4041" s="199"/>
      <c r="F4041" s="199"/>
      <c r="G4041" s="199"/>
      <c r="H4041" s="199"/>
      <c r="I4041" s="199"/>
      <c r="J4041" s="199"/>
      <c r="K4041" s="199"/>
      <c r="L4041" s="199"/>
      <c r="M4041" s="199"/>
    </row>
    <row r="4042" spans="5:13" x14ac:dyDescent="0.25">
      <c r="E4042" s="199"/>
      <c r="F4042" s="199"/>
      <c r="G4042" s="199"/>
      <c r="H4042" s="199"/>
      <c r="I4042" s="199"/>
      <c r="J4042" s="199"/>
      <c r="K4042" s="199"/>
      <c r="L4042" s="199"/>
      <c r="M4042" s="199"/>
    </row>
    <row r="4043" spans="5:13" x14ac:dyDescent="0.25">
      <c r="E4043" s="199"/>
      <c r="F4043" s="199"/>
      <c r="G4043" s="199"/>
      <c r="H4043" s="199"/>
      <c r="I4043" s="199"/>
      <c r="J4043" s="199"/>
      <c r="K4043" s="199"/>
      <c r="L4043" s="199"/>
      <c r="M4043" s="199"/>
    </row>
    <row r="4044" spans="5:13" x14ac:dyDescent="0.25">
      <c r="E4044" s="199"/>
      <c r="F4044" s="199"/>
      <c r="G4044" s="199"/>
      <c r="H4044" s="199"/>
      <c r="I4044" s="199"/>
      <c r="J4044" s="199"/>
      <c r="K4044" s="199"/>
      <c r="L4044" s="199"/>
      <c r="M4044" s="199"/>
    </row>
    <row r="4045" spans="5:13" x14ac:dyDescent="0.25">
      <c r="E4045" s="199"/>
      <c r="F4045" s="199"/>
      <c r="G4045" s="199"/>
      <c r="H4045" s="199"/>
      <c r="I4045" s="199"/>
      <c r="J4045" s="199"/>
      <c r="K4045" s="199"/>
      <c r="L4045" s="199"/>
      <c r="M4045" s="199"/>
    </row>
    <row r="4046" spans="5:13" x14ac:dyDescent="0.25">
      <c r="E4046" s="199"/>
      <c r="F4046" s="199"/>
      <c r="G4046" s="199"/>
      <c r="H4046" s="199"/>
      <c r="I4046" s="199"/>
      <c r="J4046" s="199"/>
      <c r="K4046" s="199"/>
      <c r="L4046" s="199"/>
      <c r="M4046" s="199"/>
    </row>
    <row r="4047" spans="5:13" x14ac:dyDescent="0.25">
      <c r="E4047" s="199"/>
      <c r="F4047" s="199"/>
      <c r="G4047" s="199"/>
      <c r="H4047" s="199"/>
      <c r="I4047" s="199"/>
      <c r="J4047" s="199"/>
      <c r="K4047" s="199"/>
      <c r="L4047" s="199"/>
      <c r="M4047" s="199"/>
    </row>
    <row r="4048" spans="5:13" x14ac:dyDescent="0.25">
      <c r="E4048" s="199"/>
      <c r="F4048" s="199"/>
      <c r="G4048" s="199"/>
      <c r="H4048" s="199"/>
      <c r="I4048" s="199"/>
      <c r="J4048" s="199"/>
      <c r="K4048" s="199"/>
      <c r="L4048" s="199"/>
      <c r="M4048" s="199"/>
    </row>
    <row r="4049" spans="5:13" x14ac:dyDescent="0.25">
      <c r="E4049" s="199"/>
      <c r="F4049" s="199"/>
      <c r="G4049" s="199"/>
      <c r="H4049" s="199"/>
      <c r="I4049" s="199"/>
      <c r="J4049" s="199"/>
      <c r="K4049" s="199"/>
      <c r="L4049" s="199"/>
      <c r="M4049" s="199"/>
    </row>
    <row r="4050" spans="5:13" x14ac:dyDescent="0.25">
      <c r="E4050" s="199"/>
      <c r="F4050" s="199"/>
      <c r="G4050" s="199"/>
      <c r="H4050" s="199"/>
      <c r="I4050" s="199"/>
      <c r="J4050" s="199"/>
      <c r="K4050" s="199"/>
      <c r="L4050" s="199"/>
      <c r="M4050" s="199"/>
    </row>
    <row r="4051" spans="5:13" x14ac:dyDescent="0.25">
      <c r="E4051" s="199"/>
      <c r="F4051" s="199"/>
      <c r="G4051" s="199"/>
      <c r="H4051" s="199"/>
      <c r="I4051" s="199"/>
      <c r="J4051" s="199"/>
      <c r="K4051" s="199"/>
      <c r="L4051" s="199"/>
      <c r="M4051" s="199"/>
    </row>
    <row r="4052" spans="5:13" x14ac:dyDescent="0.25">
      <c r="E4052" s="199"/>
      <c r="F4052" s="199"/>
      <c r="G4052" s="199"/>
      <c r="H4052" s="199"/>
      <c r="I4052" s="199"/>
      <c r="J4052" s="199"/>
      <c r="K4052" s="199"/>
      <c r="L4052" s="199"/>
      <c r="M4052" s="199"/>
    </row>
    <row r="4053" spans="5:13" x14ac:dyDescent="0.25">
      <c r="E4053" s="199"/>
      <c r="F4053" s="199"/>
      <c r="G4053" s="199"/>
      <c r="H4053" s="199"/>
      <c r="I4053" s="199"/>
      <c r="J4053" s="199"/>
      <c r="K4053" s="199"/>
      <c r="L4053" s="199"/>
      <c r="M4053" s="199"/>
    </row>
    <row r="4054" spans="5:13" x14ac:dyDescent="0.25">
      <c r="E4054" s="199"/>
      <c r="F4054" s="199"/>
      <c r="G4054" s="199"/>
      <c r="H4054" s="199"/>
      <c r="I4054" s="199"/>
      <c r="J4054" s="199"/>
      <c r="K4054" s="199"/>
      <c r="L4054" s="199"/>
      <c r="M4054" s="199"/>
    </row>
    <row r="4055" spans="5:13" x14ac:dyDescent="0.25">
      <c r="E4055" s="199"/>
      <c r="F4055" s="199"/>
      <c r="G4055" s="199"/>
      <c r="H4055" s="199"/>
      <c r="I4055" s="199"/>
      <c r="J4055" s="199"/>
      <c r="K4055" s="199"/>
      <c r="L4055" s="199"/>
      <c r="M4055" s="199"/>
    </row>
    <row r="4056" spans="5:13" x14ac:dyDescent="0.25">
      <c r="E4056" s="199"/>
      <c r="F4056" s="199"/>
      <c r="G4056" s="199"/>
      <c r="H4056" s="199"/>
      <c r="I4056" s="199"/>
      <c r="J4056" s="199"/>
      <c r="K4056" s="199"/>
      <c r="L4056" s="199"/>
      <c r="M4056" s="199"/>
    </row>
    <row r="4057" spans="5:13" x14ac:dyDescent="0.25">
      <c r="E4057" s="199"/>
      <c r="F4057" s="199"/>
      <c r="G4057" s="199"/>
      <c r="H4057" s="199"/>
      <c r="I4057" s="199"/>
      <c r="J4057" s="199"/>
      <c r="K4057" s="199"/>
      <c r="L4057" s="199"/>
      <c r="M4057" s="199"/>
    </row>
    <row r="4058" spans="5:13" x14ac:dyDescent="0.25">
      <c r="E4058" s="199"/>
      <c r="F4058" s="199"/>
      <c r="G4058" s="199"/>
      <c r="H4058" s="199"/>
      <c r="I4058" s="199"/>
      <c r="J4058" s="199"/>
      <c r="K4058" s="199"/>
      <c r="L4058" s="199"/>
      <c r="M4058" s="199"/>
    </row>
    <row r="4059" spans="5:13" x14ac:dyDescent="0.25">
      <c r="E4059" s="199"/>
      <c r="F4059" s="199"/>
      <c r="G4059" s="199"/>
      <c r="H4059" s="199"/>
      <c r="I4059" s="199"/>
      <c r="J4059" s="199"/>
      <c r="K4059" s="199"/>
      <c r="L4059" s="199"/>
      <c r="M4059" s="199"/>
    </row>
    <row r="4060" spans="5:13" x14ac:dyDescent="0.25">
      <c r="E4060" s="199"/>
      <c r="F4060" s="199"/>
      <c r="G4060" s="199"/>
      <c r="H4060" s="199"/>
      <c r="I4060" s="199"/>
      <c r="J4060" s="199"/>
      <c r="K4060" s="199"/>
      <c r="L4060" s="199"/>
      <c r="M4060" s="199"/>
    </row>
    <row r="4061" spans="5:13" x14ac:dyDescent="0.25">
      <c r="E4061" s="199"/>
      <c r="F4061" s="199"/>
      <c r="G4061" s="199"/>
      <c r="H4061" s="199"/>
      <c r="I4061" s="199"/>
      <c r="J4061" s="199"/>
      <c r="K4061" s="199"/>
      <c r="L4061" s="199"/>
      <c r="M4061" s="199"/>
    </row>
    <row r="4062" spans="5:13" x14ac:dyDescent="0.25">
      <c r="E4062" s="199"/>
      <c r="F4062" s="199"/>
      <c r="G4062" s="199"/>
      <c r="H4062" s="199"/>
      <c r="I4062" s="199"/>
      <c r="J4062" s="199"/>
      <c r="K4062" s="199"/>
      <c r="L4062" s="199"/>
      <c r="M4062" s="199"/>
    </row>
    <row r="4063" spans="5:13" x14ac:dyDescent="0.25">
      <c r="E4063" s="199"/>
      <c r="F4063" s="199"/>
      <c r="G4063" s="199"/>
      <c r="H4063" s="199"/>
      <c r="I4063" s="199"/>
      <c r="J4063" s="199"/>
      <c r="K4063" s="199"/>
      <c r="L4063" s="199"/>
      <c r="M4063" s="199"/>
    </row>
    <row r="4064" spans="5:13" x14ac:dyDescent="0.25">
      <c r="E4064" s="199"/>
      <c r="F4064" s="199"/>
      <c r="G4064" s="199"/>
      <c r="H4064" s="199"/>
      <c r="I4064" s="199"/>
      <c r="J4064" s="199"/>
      <c r="K4064" s="199"/>
      <c r="L4064" s="199"/>
      <c r="M4064" s="199"/>
    </row>
    <row r="4065" spans="5:13" x14ac:dyDescent="0.25">
      <c r="E4065" s="199"/>
      <c r="F4065" s="199"/>
      <c r="G4065" s="199"/>
      <c r="H4065" s="199"/>
      <c r="I4065" s="199"/>
      <c r="J4065" s="199"/>
      <c r="K4065" s="199"/>
      <c r="L4065" s="199"/>
      <c r="M4065" s="199"/>
    </row>
    <row r="4066" spans="5:13" x14ac:dyDescent="0.25">
      <c r="E4066" s="199"/>
      <c r="F4066" s="199"/>
      <c r="G4066" s="199"/>
      <c r="H4066" s="199"/>
      <c r="I4066" s="199"/>
      <c r="J4066" s="199"/>
      <c r="K4066" s="199"/>
      <c r="L4066" s="199"/>
      <c r="M4066" s="199"/>
    </row>
    <row r="4067" spans="5:13" x14ac:dyDescent="0.25">
      <c r="E4067" s="199"/>
      <c r="F4067" s="199"/>
      <c r="G4067" s="199"/>
      <c r="H4067" s="199"/>
      <c r="I4067" s="199"/>
      <c r="J4067" s="199"/>
      <c r="K4067" s="199"/>
      <c r="L4067" s="199"/>
      <c r="M4067" s="199"/>
    </row>
    <row r="4068" spans="5:13" x14ac:dyDescent="0.25">
      <c r="E4068" s="199"/>
      <c r="F4068" s="199"/>
      <c r="G4068" s="199"/>
      <c r="H4068" s="199"/>
      <c r="I4068" s="199"/>
      <c r="J4068" s="199"/>
      <c r="K4068" s="199"/>
      <c r="L4068" s="199"/>
      <c r="M4068" s="199"/>
    </row>
    <row r="4069" spans="5:13" x14ac:dyDescent="0.25">
      <c r="E4069" s="199"/>
      <c r="F4069" s="199"/>
      <c r="G4069" s="199"/>
      <c r="H4069" s="199"/>
      <c r="I4069" s="199"/>
      <c r="J4069" s="199"/>
      <c r="K4069" s="199"/>
      <c r="L4069" s="199"/>
      <c r="M4069" s="199"/>
    </row>
    <row r="4070" spans="5:13" x14ac:dyDescent="0.25">
      <c r="E4070" s="199"/>
      <c r="F4070" s="199"/>
      <c r="G4070" s="199"/>
      <c r="H4070" s="199"/>
      <c r="I4070" s="199"/>
      <c r="J4070" s="199"/>
      <c r="K4070" s="199"/>
      <c r="L4070" s="199"/>
      <c r="M4070" s="199"/>
    </row>
    <row r="4071" spans="5:13" x14ac:dyDescent="0.25">
      <c r="E4071" s="199"/>
      <c r="F4071" s="199"/>
      <c r="G4071" s="199"/>
      <c r="H4071" s="199"/>
      <c r="I4071" s="199"/>
      <c r="J4071" s="199"/>
      <c r="K4071" s="199"/>
      <c r="L4071" s="199"/>
      <c r="M4071" s="199"/>
    </row>
    <row r="4072" spans="5:13" x14ac:dyDescent="0.25">
      <c r="E4072" s="199"/>
      <c r="F4072" s="199"/>
      <c r="G4072" s="199"/>
      <c r="H4072" s="199"/>
      <c r="I4072" s="199"/>
      <c r="J4072" s="199"/>
      <c r="K4072" s="199"/>
      <c r="L4072" s="199"/>
      <c r="M4072" s="199"/>
    </row>
    <row r="4073" spans="5:13" x14ac:dyDescent="0.25">
      <c r="E4073" s="199"/>
      <c r="F4073" s="199"/>
      <c r="G4073" s="199"/>
      <c r="H4073" s="199"/>
      <c r="I4073" s="199"/>
      <c r="J4073" s="199"/>
      <c r="K4073" s="199"/>
      <c r="L4073" s="199"/>
      <c r="M4073" s="199"/>
    </row>
    <row r="4074" spans="5:13" x14ac:dyDescent="0.25">
      <c r="E4074" s="199"/>
      <c r="F4074" s="199"/>
      <c r="G4074" s="199"/>
      <c r="H4074" s="199"/>
      <c r="I4074" s="199"/>
      <c r="J4074" s="199"/>
      <c r="K4074" s="199"/>
      <c r="L4074" s="199"/>
      <c r="M4074" s="199"/>
    </row>
    <row r="4075" spans="5:13" x14ac:dyDescent="0.25">
      <c r="E4075" s="199"/>
      <c r="F4075" s="199"/>
      <c r="G4075" s="199"/>
      <c r="H4075" s="199"/>
      <c r="I4075" s="199"/>
      <c r="J4075" s="199"/>
      <c r="K4075" s="199"/>
      <c r="L4075" s="199"/>
      <c r="M4075" s="199"/>
    </row>
    <row r="4076" spans="5:13" x14ac:dyDescent="0.25">
      <c r="E4076" s="199"/>
      <c r="F4076" s="199"/>
      <c r="G4076" s="199"/>
      <c r="H4076" s="199"/>
      <c r="I4076" s="199"/>
      <c r="J4076" s="199"/>
      <c r="K4076" s="199"/>
      <c r="L4076" s="199"/>
      <c r="M4076" s="199"/>
    </row>
    <row r="4077" spans="5:13" x14ac:dyDescent="0.25">
      <c r="E4077" s="199"/>
      <c r="F4077" s="199"/>
      <c r="G4077" s="199"/>
      <c r="H4077" s="199"/>
      <c r="I4077" s="199"/>
      <c r="J4077" s="199"/>
      <c r="K4077" s="199"/>
      <c r="L4077" s="199"/>
      <c r="M4077" s="199"/>
    </row>
    <row r="4078" spans="5:13" x14ac:dyDescent="0.25">
      <c r="E4078" s="199"/>
      <c r="F4078" s="199"/>
      <c r="G4078" s="199"/>
      <c r="H4078" s="199"/>
      <c r="I4078" s="199"/>
      <c r="J4078" s="199"/>
      <c r="K4078" s="199"/>
      <c r="L4078" s="199"/>
      <c r="M4078" s="199"/>
    </row>
    <row r="4079" spans="5:13" x14ac:dyDescent="0.25">
      <c r="E4079" s="199"/>
      <c r="F4079" s="199"/>
      <c r="G4079" s="199"/>
      <c r="H4079" s="199"/>
      <c r="I4079" s="199"/>
      <c r="J4079" s="199"/>
      <c r="K4079" s="199"/>
      <c r="L4079" s="199"/>
      <c r="M4079" s="199"/>
    </row>
    <row r="4080" spans="5:13" x14ac:dyDescent="0.25">
      <c r="E4080" s="199"/>
      <c r="F4080" s="199"/>
      <c r="G4080" s="199"/>
      <c r="H4080" s="199"/>
      <c r="I4080" s="199"/>
      <c r="J4080" s="199"/>
      <c r="K4080" s="199"/>
      <c r="L4080" s="199"/>
      <c r="M4080" s="199"/>
    </row>
    <row r="4081" spans="5:13" x14ac:dyDescent="0.25">
      <c r="E4081" s="199"/>
      <c r="F4081" s="199"/>
      <c r="G4081" s="199"/>
      <c r="H4081" s="199"/>
      <c r="I4081" s="199"/>
      <c r="J4081" s="199"/>
      <c r="K4081" s="199"/>
      <c r="L4081" s="199"/>
      <c r="M4081" s="199"/>
    </row>
    <row r="4082" spans="5:13" x14ac:dyDescent="0.25">
      <c r="E4082" s="199"/>
      <c r="F4082" s="199"/>
      <c r="G4082" s="199"/>
      <c r="H4082" s="199"/>
      <c r="I4082" s="199"/>
      <c r="J4082" s="199"/>
      <c r="K4082" s="199"/>
      <c r="L4082" s="199"/>
      <c r="M4082" s="199"/>
    </row>
    <row r="4083" spans="5:13" x14ac:dyDescent="0.25">
      <c r="E4083" s="199"/>
      <c r="F4083" s="199"/>
      <c r="G4083" s="199"/>
      <c r="H4083" s="199"/>
      <c r="I4083" s="199"/>
      <c r="J4083" s="199"/>
      <c r="K4083" s="199"/>
      <c r="L4083" s="199"/>
      <c r="M4083" s="199"/>
    </row>
    <row r="4084" spans="5:13" x14ac:dyDescent="0.25">
      <c r="E4084" s="199"/>
      <c r="F4084" s="199"/>
      <c r="G4084" s="199"/>
      <c r="H4084" s="199"/>
      <c r="I4084" s="199"/>
      <c r="J4084" s="199"/>
      <c r="K4084" s="199"/>
      <c r="L4084" s="199"/>
      <c r="M4084" s="199"/>
    </row>
    <row r="4085" spans="5:13" x14ac:dyDescent="0.25">
      <c r="E4085" s="199"/>
      <c r="F4085" s="199"/>
      <c r="G4085" s="199"/>
      <c r="H4085" s="199"/>
      <c r="I4085" s="199"/>
      <c r="J4085" s="199"/>
      <c r="K4085" s="199"/>
      <c r="L4085" s="199"/>
      <c r="M4085" s="199"/>
    </row>
    <row r="4086" spans="5:13" x14ac:dyDescent="0.25">
      <c r="E4086" s="199"/>
      <c r="F4086" s="199"/>
      <c r="G4086" s="199"/>
      <c r="H4086" s="199"/>
      <c r="I4086" s="199"/>
      <c r="J4086" s="199"/>
      <c r="K4086" s="199"/>
      <c r="L4086" s="199"/>
      <c r="M4086" s="199"/>
    </row>
    <row r="4087" spans="5:13" x14ac:dyDescent="0.25">
      <c r="E4087" s="199"/>
      <c r="F4087" s="199"/>
      <c r="G4087" s="199"/>
      <c r="H4087" s="199"/>
      <c r="I4087" s="199"/>
      <c r="J4087" s="199"/>
      <c r="K4087" s="199"/>
      <c r="L4087" s="199"/>
      <c r="M4087" s="199"/>
    </row>
    <row r="4088" spans="5:13" x14ac:dyDescent="0.25">
      <c r="E4088" s="199"/>
      <c r="F4088" s="199"/>
      <c r="G4088" s="199"/>
      <c r="H4088" s="199"/>
      <c r="I4088" s="199"/>
      <c r="J4088" s="199"/>
      <c r="K4088" s="199"/>
      <c r="L4088" s="199"/>
      <c r="M4088" s="199"/>
    </row>
    <row r="4089" spans="5:13" x14ac:dyDescent="0.25">
      <c r="E4089" s="199"/>
      <c r="F4089" s="199"/>
      <c r="G4089" s="199"/>
      <c r="H4089" s="199"/>
      <c r="I4089" s="199"/>
      <c r="J4089" s="199"/>
      <c r="K4089" s="199"/>
      <c r="L4089" s="199"/>
      <c r="M4089" s="199"/>
    </row>
    <row r="4090" spans="5:13" x14ac:dyDescent="0.25">
      <c r="E4090" s="199"/>
      <c r="F4090" s="199"/>
      <c r="G4090" s="199"/>
      <c r="H4090" s="199"/>
      <c r="I4090" s="199"/>
      <c r="J4090" s="199"/>
      <c r="K4090" s="199"/>
      <c r="L4090" s="199"/>
      <c r="M4090" s="199"/>
    </row>
    <row r="4091" spans="5:13" x14ac:dyDescent="0.25">
      <c r="E4091" s="199"/>
      <c r="F4091" s="199"/>
      <c r="G4091" s="199"/>
      <c r="H4091" s="199"/>
      <c r="I4091" s="199"/>
      <c r="J4091" s="199"/>
      <c r="K4091" s="199"/>
      <c r="L4091" s="199"/>
      <c r="M4091" s="199"/>
    </row>
    <row r="4092" spans="5:13" x14ac:dyDescent="0.25">
      <c r="E4092" s="199"/>
      <c r="F4092" s="199"/>
      <c r="G4092" s="199"/>
      <c r="H4092" s="199"/>
      <c r="I4092" s="199"/>
      <c r="J4092" s="199"/>
      <c r="K4092" s="199"/>
      <c r="L4092" s="199"/>
      <c r="M4092" s="199"/>
    </row>
    <row r="4093" spans="5:13" x14ac:dyDescent="0.25">
      <c r="E4093" s="199"/>
      <c r="F4093" s="199"/>
      <c r="G4093" s="199"/>
      <c r="H4093" s="199"/>
      <c r="I4093" s="199"/>
      <c r="J4093" s="199"/>
      <c r="K4093" s="199"/>
      <c r="L4093" s="199"/>
      <c r="M4093" s="199"/>
    </row>
    <row r="4094" spans="5:13" x14ac:dyDescent="0.25">
      <c r="E4094" s="199"/>
      <c r="F4094" s="199"/>
      <c r="G4094" s="199"/>
      <c r="H4094" s="199"/>
      <c r="I4094" s="199"/>
      <c r="J4094" s="199"/>
      <c r="K4094" s="199"/>
      <c r="L4094" s="199"/>
      <c r="M4094" s="199"/>
    </row>
    <row r="4095" spans="5:13" x14ac:dyDescent="0.25">
      <c r="E4095" s="199"/>
      <c r="F4095" s="199"/>
      <c r="G4095" s="199"/>
      <c r="H4095" s="199"/>
      <c r="I4095" s="199"/>
      <c r="J4095" s="199"/>
      <c r="K4095" s="199"/>
      <c r="L4095" s="199"/>
      <c r="M4095" s="199"/>
    </row>
    <row r="4096" spans="5:13" x14ac:dyDescent="0.25">
      <c r="E4096" s="199"/>
      <c r="F4096" s="199"/>
      <c r="G4096" s="199"/>
      <c r="H4096" s="199"/>
      <c r="I4096" s="199"/>
      <c r="J4096" s="199"/>
      <c r="K4096" s="199"/>
      <c r="L4096" s="199"/>
      <c r="M4096" s="199"/>
    </row>
    <row r="4097" spans="5:13" x14ac:dyDescent="0.25">
      <c r="E4097" s="199"/>
      <c r="F4097" s="199"/>
      <c r="G4097" s="199"/>
      <c r="H4097" s="199"/>
      <c r="I4097" s="199"/>
      <c r="J4097" s="199"/>
      <c r="K4097" s="199"/>
      <c r="L4097" s="199"/>
      <c r="M4097" s="199"/>
    </row>
    <row r="4098" spans="5:13" x14ac:dyDescent="0.25">
      <c r="E4098" s="199"/>
      <c r="F4098" s="199"/>
      <c r="G4098" s="199"/>
      <c r="H4098" s="199"/>
      <c r="I4098" s="199"/>
      <c r="J4098" s="199"/>
      <c r="K4098" s="199"/>
      <c r="L4098" s="199"/>
      <c r="M4098" s="199"/>
    </row>
    <row r="4099" spans="5:13" x14ac:dyDescent="0.25">
      <c r="E4099" s="199"/>
      <c r="F4099" s="199"/>
      <c r="G4099" s="199"/>
      <c r="H4099" s="199"/>
      <c r="I4099" s="199"/>
      <c r="J4099" s="199"/>
      <c r="K4099" s="199"/>
      <c r="L4099" s="199"/>
      <c r="M4099" s="199"/>
    </row>
    <row r="4100" spans="5:13" x14ac:dyDescent="0.25">
      <c r="E4100" s="199"/>
      <c r="F4100" s="199"/>
      <c r="G4100" s="199"/>
      <c r="H4100" s="199"/>
      <c r="I4100" s="199"/>
      <c r="J4100" s="199"/>
      <c r="K4100" s="199"/>
      <c r="L4100" s="199"/>
      <c r="M4100" s="199"/>
    </row>
    <row r="4101" spans="5:13" x14ac:dyDescent="0.25">
      <c r="E4101" s="199"/>
      <c r="F4101" s="199"/>
      <c r="G4101" s="199"/>
      <c r="H4101" s="199"/>
      <c r="I4101" s="199"/>
      <c r="J4101" s="199"/>
      <c r="K4101" s="199"/>
      <c r="L4101" s="199"/>
      <c r="M4101" s="199"/>
    </row>
    <row r="4102" spans="5:13" x14ac:dyDescent="0.25">
      <c r="E4102" s="199"/>
      <c r="F4102" s="199"/>
      <c r="G4102" s="199"/>
      <c r="H4102" s="199"/>
      <c r="I4102" s="199"/>
      <c r="J4102" s="199"/>
      <c r="K4102" s="199"/>
      <c r="L4102" s="199"/>
      <c r="M4102" s="199"/>
    </row>
    <row r="4103" spans="5:13" x14ac:dyDescent="0.25">
      <c r="E4103" s="199"/>
      <c r="F4103" s="199"/>
      <c r="G4103" s="199"/>
      <c r="H4103" s="199"/>
      <c r="I4103" s="199"/>
      <c r="J4103" s="199"/>
      <c r="K4103" s="199"/>
      <c r="L4103" s="199"/>
      <c r="M4103" s="199"/>
    </row>
    <row r="4104" spans="5:13" x14ac:dyDescent="0.25">
      <c r="E4104" s="199"/>
      <c r="F4104" s="199"/>
      <c r="G4104" s="199"/>
      <c r="H4104" s="199"/>
      <c r="I4104" s="199"/>
      <c r="J4104" s="199"/>
      <c r="K4104" s="199"/>
      <c r="L4104" s="199"/>
      <c r="M4104" s="199"/>
    </row>
    <row r="4105" spans="5:13" x14ac:dyDescent="0.25">
      <c r="E4105" s="199"/>
      <c r="F4105" s="199"/>
      <c r="G4105" s="199"/>
      <c r="H4105" s="199"/>
      <c r="I4105" s="199"/>
      <c r="J4105" s="199"/>
      <c r="K4105" s="199"/>
      <c r="L4105" s="199"/>
      <c r="M4105" s="199"/>
    </row>
    <row r="4106" spans="5:13" x14ac:dyDescent="0.25">
      <c r="E4106" s="199"/>
      <c r="F4106" s="199"/>
      <c r="G4106" s="199"/>
      <c r="H4106" s="199"/>
      <c r="I4106" s="199"/>
      <c r="J4106" s="199"/>
      <c r="K4106" s="199"/>
      <c r="L4106" s="199"/>
      <c r="M4106" s="199"/>
    </row>
    <row r="4107" spans="5:13" x14ac:dyDescent="0.25">
      <c r="E4107" s="199"/>
      <c r="F4107" s="199"/>
      <c r="G4107" s="199"/>
      <c r="H4107" s="199"/>
      <c r="I4107" s="199"/>
      <c r="J4107" s="199"/>
      <c r="K4107" s="199"/>
      <c r="L4107" s="199"/>
      <c r="M4107" s="199"/>
    </row>
    <row r="4108" spans="5:13" x14ac:dyDescent="0.25">
      <c r="E4108" s="199"/>
      <c r="F4108" s="199"/>
      <c r="G4108" s="199"/>
      <c r="H4108" s="199"/>
      <c r="I4108" s="199"/>
      <c r="J4108" s="199"/>
      <c r="K4108" s="199"/>
      <c r="L4108" s="199"/>
      <c r="M4108" s="199"/>
    </row>
    <row r="4109" spans="5:13" x14ac:dyDescent="0.25">
      <c r="E4109" s="199"/>
      <c r="F4109" s="199"/>
      <c r="G4109" s="199"/>
      <c r="H4109" s="199"/>
      <c r="I4109" s="199"/>
      <c r="J4109" s="199"/>
      <c r="K4109" s="199"/>
      <c r="L4109" s="199"/>
      <c r="M4109" s="199"/>
    </row>
    <row r="4110" spans="5:13" x14ac:dyDescent="0.25">
      <c r="E4110" s="199"/>
      <c r="F4110" s="199"/>
      <c r="G4110" s="199"/>
      <c r="H4110" s="199"/>
      <c r="I4110" s="199"/>
      <c r="J4110" s="199"/>
      <c r="K4110" s="199"/>
      <c r="L4110" s="199"/>
      <c r="M4110" s="199"/>
    </row>
    <row r="4111" spans="5:13" x14ac:dyDescent="0.25">
      <c r="E4111" s="199"/>
      <c r="F4111" s="199"/>
      <c r="G4111" s="199"/>
      <c r="H4111" s="199"/>
      <c r="I4111" s="199"/>
      <c r="J4111" s="199"/>
      <c r="K4111" s="199"/>
      <c r="L4111" s="199"/>
      <c r="M4111" s="199"/>
    </row>
    <row r="4112" spans="5:13" x14ac:dyDescent="0.25">
      <c r="E4112" s="199"/>
      <c r="F4112" s="199"/>
      <c r="G4112" s="199"/>
      <c r="H4112" s="199"/>
      <c r="I4112" s="199"/>
      <c r="J4112" s="199"/>
      <c r="K4112" s="199"/>
      <c r="L4112" s="199"/>
      <c r="M4112" s="199"/>
    </row>
    <row r="4113" spans="5:13" x14ac:dyDescent="0.25">
      <c r="E4113" s="199"/>
      <c r="F4113" s="199"/>
      <c r="G4113" s="199"/>
      <c r="H4113" s="199"/>
      <c r="I4113" s="199"/>
      <c r="J4113" s="199"/>
      <c r="K4113" s="199"/>
      <c r="L4113" s="199"/>
      <c r="M4113" s="199"/>
    </row>
    <row r="4114" spans="5:13" x14ac:dyDescent="0.25">
      <c r="E4114" s="199"/>
      <c r="F4114" s="199"/>
      <c r="G4114" s="199"/>
      <c r="H4114" s="199"/>
      <c r="I4114" s="199"/>
      <c r="J4114" s="199"/>
      <c r="K4114" s="199"/>
      <c r="L4114" s="199"/>
      <c r="M4114" s="199"/>
    </row>
    <row r="4115" spans="5:13" x14ac:dyDescent="0.25">
      <c r="E4115" s="199"/>
      <c r="F4115" s="199"/>
      <c r="G4115" s="199"/>
      <c r="H4115" s="199"/>
      <c r="I4115" s="199"/>
      <c r="J4115" s="199"/>
      <c r="K4115" s="199"/>
      <c r="L4115" s="199"/>
      <c r="M4115" s="199"/>
    </row>
    <row r="4116" spans="5:13" x14ac:dyDescent="0.25">
      <c r="E4116" s="199"/>
      <c r="F4116" s="199"/>
      <c r="G4116" s="199"/>
      <c r="H4116" s="199"/>
      <c r="I4116" s="199"/>
      <c r="J4116" s="199"/>
      <c r="K4116" s="199"/>
      <c r="L4116" s="199"/>
      <c r="M4116" s="199"/>
    </row>
    <row r="4117" spans="5:13" x14ac:dyDescent="0.25">
      <c r="E4117" s="199"/>
      <c r="F4117" s="199"/>
      <c r="G4117" s="199"/>
      <c r="H4117" s="199"/>
      <c r="I4117" s="199"/>
      <c r="J4117" s="199"/>
      <c r="K4117" s="199"/>
      <c r="L4117" s="199"/>
      <c r="M4117" s="199"/>
    </row>
    <row r="4118" spans="5:13" x14ac:dyDescent="0.25">
      <c r="E4118" s="199"/>
      <c r="F4118" s="199"/>
      <c r="G4118" s="199"/>
      <c r="H4118" s="199"/>
      <c r="I4118" s="199"/>
      <c r="J4118" s="199"/>
      <c r="K4118" s="199"/>
      <c r="L4118" s="199"/>
      <c r="M4118" s="199"/>
    </row>
    <row r="4119" spans="5:13" x14ac:dyDescent="0.25">
      <c r="E4119" s="199"/>
      <c r="F4119" s="199"/>
      <c r="G4119" s="199"/>
      <c r="H4119" s="199"/>
      <c r="I4119" s="199"/>
      <c r="J4119" s="199"/>
      <c r="K4119" s="199"/>
      <c r="L4119" s="199"/>
      <c r="M4119" s="199"/>
    </row>
    <row r="4120" spans="5:13" x14ac:dyDescent="0.25">
      <c r="E4120" s="199"/>
      <c r="F4120" s="199"/>
      <c r="G4120" s="199"/>
      <c r="H4120" s="199"/>
      <c r="I4120" s="199"/>
      <c r="J4120" s="199"/>
      <c r="K4120" s="199"/>
      <c r="L4120" s="199"/>
      <c r="M4120" s="199"/>
    </row>
    <row r="4121" spans="5:13" x14ac:dyDescent="0.25">
      <c r="E4121" s="199"/>
      <c r="F4121" s="199"/>
      <c r="G4121" s="199"/>
      <c r="H4121" s="199"/>
      <c r="I4121" s="199"/>
      <c r="J4121" s="199"/>
      <c r="K4121" s="199"/>
      <c r="L4121" s="199"/>
      <c r="M4121" s="199"/>
    </row>
    <row r="4122" spans="5:13" x14ac:dyDescent="0.25">
      <c r="E4122" s="199"/>
      <c r="F4122" s="199"/>
      <c r="G4122" s="199"/>
      <c r="H4122" s="199"/>
      <c r="I4122" s="199"/>
      <c r="J4122" s="199"/>
      <c r="K4122" s="199"/>
      <c r="L4122" s="199"/>
      <c r="M4122" s="199"/>
    </row>
    <row r="4123" spans="5:13" x14ac:dyDescent="0.25">
      <c r="E4123" s="199"/>
      <c r="F4123" s="199"/>
      <c r="G4123" s="199"/>
      <c r="H4123" s="199"/>
      <c r="I4123" s="199"/>
      <c r="J4123" s="199"/>
      <c r="K4123" s="199"/>
      <c r="L4123" s="199"/>
      <c r="M4123" s="199"/>
    </row>
    <row r="4124" spans="5:13" x14ac:dyDescent="0.25">
      <c r="E4124" s="199"/>
      <c r="F4124" s="199"/>
      <c r="G4124" s="199"/>
      <c r="H4124" s="199"/>
      <c r="I4124" s="199"/>
      <c r="J4124" s="199"/>
      <c r="K4124" s="199"/>
      <c r="L4124" s="199"/>
      <c r="M4124" s="199"/>
    </row>
    <row r="4125" spans="5:13" x14ac:dyDescent="0.25">
      <c r="E4125" s="199"/>
      <c r="F4125" s="199"/>
      <c r="G4125" s="199"/>
      <c r="H4125" s="199"/>
      <c r="I4125" s="199"/>
      <c r="J4125" s="199"/>
      <c r="K4125" s="199"/>
      <c r="L4125" s="199"/>
      <c r="M4125" s="199"/>
    </row>
    <row r="4126" spans="5:13" x14ac:dyDescent="0.25">
      <c r="E4126" s="199"/>
      <c r="F4126" s="199"/>
      <c r="G4126" s="199"/>
      <c r="H4126" s="199"/>
      <c r="I4126" s="199"/>
      <c r="J4126" s="199"/>
      <c r="K4126" s="199"/>
      <c r="L4126" s="199"/>
      <c r="M4126" s="199"/>
    </row>
    <row r="4127" spans="5:13" x14ac:dyDescent="0.25">
      <c r="E4127" s="199"/>
      <c r="F4127" s="199"/>
      <c r="G4127" s="199"/>
      <c r="H4127" s="199"/>
      <c r="I4127" s="199"/>
      <c r="J4127" s="199"/>
      <c r="K4127" s="199"/>
      <c r="L4127" s="199"/>
      <c r="M4127" s="199"/>
    </row>
    <row r="4128" spans="5:13" x14ac:dyDescent="0.25">
      <c r="E4128" s="199"/>
      <c r="F4128" s="199"/>
      <c r="G4128" s="199"/>
      <c r="H4128" s="199"/>
      <c r="I4128" s="199"/>
      <c r="J4128" s="199"/>
      <c r="K4128" s="199"/>
      <c r="L4128" s="199"/>
      <c r="M4128" s="199"/>
    </row>
    <row r="4129" spans="5:13" x14ac:dyDescent="0.25">
      <c r="E4129" s="199"/>
      <c r="F4129" s="199"/>
      <c r="G4129" s="199"/>
      <c r="H4129" s="199"/>
      <c r="I4129" s="199"/>
      <c r="J4129" s="199"/>
      <c r="K4129" s="199"/>
      <c r="L4129" s="199"/>
      <c r="M4129" s="199"/>
    </row>
    <row r="4130" spans="5:13" x14ac:dyDescent="0.25">
      <c r="E4130" s="199"/>
      <c r="F4130" s="199"/>
      <c r="G4130" s="199"/>
      <c r="H4130" s="199"/>
      <c r="I4130" s="199"/>
      <c r="J4130" s="199"/>
      <c r="K4130" s="199"/>
      <c r="L4130" s="199"/>
      <c r="M4130" s="199"/>
    </row>
    <row r="4131" spans="5:13" x14ac:dyDescent="0.25">
      <c r="E4131" s="199"/>
      <c r="F4131" s="199"/>
      <c r="G4131" s="199"/>
      <c r="H4131" s="199"/>
      <c r="I4131" s="199"/>
      <c r="J4131" s="199"/>
      <c r="K4131" s="199"/>
      <c r="L4131" s="199"/>
      <c r="M4131" s="199"/>
    </row>
    <row r="4132" spans="5:13" x14ac:dyDescent="0.25">
      <c r="E4132" s="199"/>
      <c r="F4132" s="199"/>
      <c r="G4132" s="199"/>
      <c r="H4132" s="199"/>
      <c r="I4132" s="199"/>
      <c r="J4132" s="199"/>
      <c r="K4132" s="199"/>
      <c r="L4132" s="199"/>
      <c r="M4132" s="199"/>
    </row>
    <row r="4133" spans="5:13" x14ac:dyDescent="0.25">
      <c r="E4133" s="199"/>
      <c r="F4133" s="199"/>
      <c r="G4133" s="199"/>
      <c r="H4133" s="199"/>
      <c r="I4133" s="199"/>
      <c r="J4133" s="199"/>
      <c r="K4133" s="199"/>
      <c r="L4133" s="199"/>
      <c r="M4133" s="199"/>
    </row>
    <row r="4134" spans="5:13" x14ac:dyDescent="0.25">
      <c r="E4134" s="199"/>
      <c r="F4134" s="199"/>
      <c r="G4134" s="199"/>
      <c r="H4134" s="199"/>
      <c r="I4134" s="199"/>
      <c r="J4134" s="199"/>
      <c r="K4134" s="199"/>
      <c r="L4134" s="199"/>
      <c r="M4134" s="199"/>
    </row>
    <row r="4135" spans="5:13" x14ac:dyDescent="0.25">
      <c r="E4135" s="199"/>
      <c r="F4135" s="199"/>
      <c r="G4135" s="199"/>
      <c r="H4135" s="199"/>
      <c r="I4135" s="199"/>
      <c r="J4135" s="199"/>
      <c r="K4135" s="199"/>
      <c r="L4135" s="199"/>
      <c r="M4135" s="199"/>
    </row>
    <row r="4136" spans="5:13" x14ac:dyDescent="0.25">
      <c r="E4136" s="199"/>
      <c r="F4136" s="199"/>
      <c r="G4136" s="199"/>
      <c r="H4136" s="199"/>
      <c r="I4136" s="199"/>
      <c r="J4136" s="199"/>
      <c r="K4136" s="199"/>
      <c r="L4136" s="199"/>
      <c r="M4136" s="199"/>
    </row>
    <row r="4137" spans="5:13" x14ac:dyDescent="0.25">
      <c r="E4137" s="199"/>
      <c r="F4137" s="199"/>
      <c r="G4137" s="199"/>
      <c r="H4137" s="199"/>
      <c r="I4137" s="199"/>
      <c r="J4137" s="199"/>
      <c r="K4137" s="199"/>
      <c r="L4137" s="199"/>
      <c r="M4137" s="199"/>
    </row>
    <row r="4138" spans="5:13" x14ac:dyDescent="0.25">
      <c r="E4138" s="199"/>
      <c r="F4138" s="199"/>
      <c r="G4138" s="199"/>
      <c r="H4138" s="199"/>
      <c r="I4138" s="199"/>
      <c r="J4138" s="199"/>
      <c r="K4138" s="199"/>
      <c r="L4138" s="199"/>
      <c r="M4138" s="199"/>
    </row>
    <row r="4139" spans="5:13" x14ac:dyDescent="0.25">
      <c r="E4139" s="199"/>
      <c r="F4139" s="199"/>
      <c r="G4139" s="199"/>
      <c r="H4139" s="199"/>
      <c r="I4139" s="199"/>
      <c r="J4139" s="199"/>
      <c r="K4139" s="199"/>
      <c r="L4139" s="199"/>
      <c r="M4139" s="199"/>
    </row>
    <row r="4140" spans="5:13" x14ac:dyDescent="0.25">
      <c r="E4140" s="199"/>
      <c r="F4140" s="199"/>
      <c r="G4140" s="199"/>
      <c r="H4140" s="199"/>
      <c r="I4140" s="199"/>
      <c r="J4140" s="199"/>
      <c r="K4140" s="199"/>
      <c r="L4140" s="199"/>
      <c r="M4140" s="199"/>
    </row>
    <row r="4141" spans="5:13" x14ac:dyDescent="0.25">
      <c r="E4141" s="199"/>
      <c r="F4141" s="199"/>
      <c r="G4141" s="199"/>
      <c r="H4141" s="199"/>
      <c r="I4141" s="199"/>
      <c r="J4141" s="199"/>
      <c r="K4141" s="199"/>
      <c r="L4141" s="199"/>
      <c r="M4141" s="199"/>
    </row>
    <row r="4142" spans="5:13" x14ac:dyDescent="0.25">
      <c r="E4142" s="199"/>
      <c r="F4142" s="199"/>
      <c r="G4142" s="199"/>
      <c r="H4142" s="199"/>
      <c r="I4142" s="199"/>
      <c r="J4142" s="199"/>
      <c r="K4142" s="199"/>
      <c r="L4142" s="199"/>
      <c r="M4142" s="199"/>
    </row>
    <row r="4143" spans="5:13" x14ac:dyDescent="0.25">
      <c r="E4143" s="199"/>
      <c r="F4143" s="199"/>
      <c r="G4143" s="199"/>
      <c r="H4143" s="199"/>
      <c r="I4143" s="199"/>
      <c r="J4143" s="199"/>
      <c r="K4143" s="199"/>
      <c r="L4143" s="199"/>
      <c r="M4143" s="199"/>
    </row>
    <row r="4144" spans="5:13" x14ac:dyDescent="0.25">
      <c r="E4144" s="199"/>
      <c r="F4144" s="199"/>
      <c r="G4144" s="199"/>
      <c r="H4144" s="199"/>
      <c r="I4144" s="199"/>
      <c r="J4144" s="199"/>
      <c r="K4144" s="199"/>
      <c r="L4144" s="199"/>
      <c r="M4144" s="199"/>
    </row>
    <row r="4145" spans="5:13" x14ac:dyDescent="0.25">
      <c r="E4145" s="199"/>
      <c r="F4145" s="199"/>
      <c r="G4145" s="199"/>
      <c r="H4145" s="199"/>
      <c r="I4145" s="199"/>
      <c r="J4145" s="199"/>
      <c r="K4145" s="199"/>
      <c r="L4145" s="199"/>
      <c r="M4145" s="199"/>
    </row>
    <row r="4146" spans="5:13" x14ac:dyDescent="0.25">
      <c r="E4146" s="199"/>
      <c r="F4146" s="199"/>
      <c r="G4146" s="199"/>
      <c r="H4146" s="199"/>
      <c r="I4146" s="199"/>
      <c r="J4146" s="199"/>
      <c r="K4146" s="199"/>
      <c r="L4146" s="199"/>
      <c r="M4146" s="199"/>
    </row>
    <row r="4147" spans="5:13" x14ac:dyDescent="0.25">
      <c r="E4147" s="199"/>
      <c r="F4147" s="199"/>
      <c r="G4147" s="199"/>
      <c r="H4147" s="199"/>
      <c r="I4147" s="199"/>
      <c r="J4147" s="199"/>
      <c r="K4147" s="199"/>
      <c r="L4147" s="199"/>
      <c r="M4147" s="199"/>
    </row>
    <row r="4148" spans="5:13" x14ac:dyDescent="0.25">
      <c r="E4148" s="199"/>
      <c r="F4148" s="199"/>
      <c r="G4148" s="199"/>
      <c r="H4148" s="199"/>
      <c r="I4148" s="199"/>
      <c r="J4148" s="199"/>
      <c r="K4148" s="199"/>
      <c r="L4148" s="199"/>
      <c r="M4148" s="199"/>
    </row>
    <row r="4149" spans="5:13" x14ac:dyDescent="0.25">
      <c r="E4149" s="199"/>
      <c r="F4149" s="199"/>
      <c r="G4149" s="199"/>
      <c r="H4149" s="199"/>
      <c r="I4149" s="199"/>
      <c r="J4149" s="199"/>
      <c r="K4149" s="199"/>
      <c r="L4149" s="199"/>
      <c r="M4149" s="199"/>
    </row>
    <row r="4150" spans="5:13" x14ac:dyDescent="0.25">
      <c r="E4150" s="199"/>
      <c r="F4150" s="199"/>
      <c r="G4150" s="199"/>
      <c r="H4150" s="199"/>
      <c r="I4150" s="199"/>
      <c r="J4150" s="199"/>
      <c r="K4150" s="199"/>
      <c r="L4150" s="199"/>
      <c r="M4150" s="199"/>
    </row>
    <row r="4151" spans="5:13" x14ac:dyDescent="0.25">
      <c r="E4151" s="199"/>
      <c r="F4151" s="199"/>
      <c r="G4151" s="199"/>
      <c r="H4151" s="199"/>
      <c r="I4151" s="199"/>
      <c r="J4151" s="199"/>
      <c r="K4151" s="199"/>
      <c r="L4151" s="199"/>
      <c r="M4151" s="199"/>
    </row>
    <row r="4152" spans="5:13" x14ac:dyDescent="0.25">
      <c r="E4152" s="199"/>
      <c r="F4152" s="199"/>
      <c r="G4152" s="199"/>
      <c r="H4152" s="199"/>
      <c r="I4152" s="199"/>
      <c r="J4152" s="199"/>
      <c r="K4152" s="199"/>
      <c r="L4152" s="199"/>
      <c r="M4152" s="199"/>
    </row>
    <row r="4153" spans="5:13" x14ac:dyDescent="0.25">
      <c r="E4153" s="199"/>
      <c r="F4153" s="199"/>
      <c r="G4153" s="199"/>
      <c r="H4153" s="199"/>
      <c r="I4153" s="199"/>
      <c r="J4153" s="199"/>
      <c r="K4153" s="199"/>
      <c r="L4153" s="199"/>
      <c r="M4153" s="199"/>
    </row>
    <row r="4154" spans="5:13" x14ac:dyDescent="0.25">
      <c r="E4154" s="199"/>
      <c r="F4154" s="199"/>
      <c r="G4154" s="199"/>
      <c r="H4154" s="199"/>
      <c r="I4154" s="199"/>
      <c r="J4154" s="199"/>
      <c r="K4154" s="199"/>
      <c r="L4154" s="199"/>
      <c r="M4154" s="199"/>
    </row>
    <row r="4155" spans="5:13" x14ac:dyDescent="0.25">
      <c r="E4155" s="199"/>
      <c r="F4155" s="199"/>
      <c r="G4155" s="199"/>
      <c r="H4155" s="199"/>
      <c r="I4155" s="199"/>
      <c r="J4155" s="199"/>
      <c r="K4155" s="199"/>
      <c r="L4155" s="199"/>
      <c r="M4155" s="199"/>
    </row>
    <row r="4156" spans="5:13" x14ac:dyDescent="0.25">
      <c r="E4156" s="199"/>
      <c r="F4156" s="199"/>
      <c r="G4156" s="199"/>
      <c r="H4156" s="199"/>
      <c r="I4156" s="199"/>
      <c r="J4156" s="199"/>
      <c r="K4156" s="199"/>
      <c r="L4156" s="199"/>
      <c r="M4156" s="199"/>
    </row>
    <row r="4157" spans="5:13" x14ac:dyDescent="0.25">
      <c r="E4157" s="199"/>
      <c r="F4157" s="199"/>
      <c r="G4157" s="199"/>
      <c r="H4157" s="199"/>
      <c r="I4157" s="199"/>
      <c r="J4157" s="199"/>
      <c r="K4157" s="199"/>
      <c r="L4157" s="199"/>
      <c r="M4157" s="199"/>
    </row>
    <row r="4158" spans="5:13" x14ac:dyDescent="0.25">
      <c r="E4158" s="199"/>
      <c r="F4158" s="199"/>
      <c r="G4158" s="199"/>
      <c r="H4158" s="199"/>
      <c r="I4158" s="199"/>
      <c r="J4158" s="199"/>
      <c r="K4158" s="199"/>
      <c r="L4158" s="199"/>
      <c r="M4158" s="199"/>
    </row>
    <row r="4159" spans="5:13" x14ac:dyDescent="0.25">
      <c r="E4159" s="199"/>
      <c r="F4159" s="199"/>
      <c r="G4159" s="199"/>
      <c r="H4159" s="199"/>
      <c r="I4159" s="199"/>
      <c r="J4159" s="199"/>
      <c r="K4159" s="199"/>
      <c r="L4159" s="199"/>
      <c r="M4159" s="199"/>
    </row>
    <row r="4160" spans="5:13" x14ac:dyDescent="0.25">
      <c r="E4160" s="199"/>
      <c r="F4160" s="199"/>
      <c r="G4160" s="199"/>
      <c r="H4160" s="199"/>
      <c r="I4160" s="199"/>
      <c r="J4160" s="199"/>
      <c r="K4160" s="199"/>
      <c r="L4160" s="199"/>
      <c r="M4160" s="199"/>
    </row>
    <row r="4161" spans="5:13" x14ac:dyDescent="0.25">
      <c r="E4161" s="199"/>
      <c r="F4161" s="199"/>
      <c r="G4161" s="199"/>
      <c r="H4161" s="199"/>
      <c r="I4161" s="199"/>
      <c r="J4161" s="199"/>
      <c r="K4161" s="199"/>
      <c r="L4161" s="199"/>
      <c r="M4161" s="199"/>
    </row>
    <row r="4162" spans="5:13" x14ac:dyDescent="0.25">
      <c r="E4162" s="199"/>
      <c r="F4162" s="199"/>
      <c r="G4162" s="199"/>
      <c r="H4162" s="199"/>
      <c r="I4162" s="199"/>
      <c r="J4162" s="199"/>
      <c r="K4162" s="199"/>
      <c r="L4162" s="199"/>
      <c r="M4162" s="199"/>
    </row>
    <row r="4163" spans="5:13" x14ac:dyDescent="0.25">
      <c r="E4163" s="199"/>
      <c r="F4163" s="199"/>
      <c r="G4163" s="199"/>
      <c r="H4163" s="199"/>
      <c r="I4163" s="199"/>
      <c r="J4163" s="199"/>
      <c r="K4163" s="199"/>
      <c r="L4163" s="199"/>
      <c r="M4163" s="199"/>
    </row>
    <row r="4164" spans="5:13" x14ac:dyDescent="0.25">
      <c r="E4164" s="199"/>
      <c r="F4164" s="199"/>
      <c r="G4164" s="199"/>
      <c r="H4164" s="199"/>
      <c r="I4164" s="199"/>
      <c r="J4164" s="199"/>
      <c r="K4164" s="199"/>
      <c r="L4164" s="199"/>
      <c r="M4164" s="199"/>
    </row>
    <row r="4165" spans="5:13" x14ac:dyDescent="0.25">
      <c r="E4165" s="199"/>
      <c r="F4165" s="199"/>
      <c r="G4165" s="199"/>
      <c r="H4165" s="199"/>
      <c r="I4165" s="199"/>
      <c r="J4165" s="199"/>
      <c r="K4165" s="199"/>
      <c r="L4165" s="199"/>
      <c r="M4165" s="199"/>
    </row>
    <row r="4166" spans="5:13" x14ac:dyDescent="0.25">
      <c r="E4166" s="199"/>
      <c r="F4166" s="199"/>
      <c r="G4166" s="199"/>
      <c r="H4166" s="199"/>
      <c r="I4166" s="199"/>
      <c r="J4166" s="199"/>
      <c r="K4166" s="199"/>
      <c r="L4166" s="199"/>
      <c r="M4166" s="199"/>
    </row>
    <row r="4167" spans="5:13" x14ac:dyDescent="0.25">
      <c r="E4167" s="199"/>
      <c r="F4167" s="199"/>
      <c r="G4167" s="199"/>
      <c r="H4167" s="199"/>
      <c r="I4167" s="199"/>
      <c r="J4167" s="199"/>
      <c r="K4167" s="199"/>
      <c r="L4167" s="199"/>
      <c r="M4167" s="199"/>
    </row>
    <row r="4168" spans="5:13" x14ac:dyDescent="0.25">
      <c r="E4168" s="199"/>
      <c r="F4168" s="199"/>
      <c r="G4168" s="199"/>
      <c r="H4168" s="199"/>
      <c r="I4168" s="199"/>
      <c r="J4168" s="199"/>
      <c r="K4168" s="199"/>
      <c r="L4168" s="199"/>
      <c r="M4168" s="199"/>
    </row>
    <row r="4169" spans="5:13" x14ac:dyDescent="0.25">
      <c r="E4169" s="199"/>
      <c r="F4169" s="199"/>
      <c r="G4169" s="199"/>
      <c r="H4169" s="199"/>
      <c r="I4169" s="199"/>
      <c r="J4169" s="199"/>
      <c r="K4169" s="199"/>
      <c r="L4169" s="199"/>
      <c r="M4169" s="199"/>
    </row>
    <row r="4170" spans="5:13" x14ac:dyDescent="0.25">
      <c r="E4170" s="199"/>
      <c r="F4170" s="199"/>
      <c r="G4170" s="199"/>
      <c r="H4170" s="199"/>
      <c r="I4170" s="199"/>
      <c r="J4170" s="199"/>
      <c r="K4170" s="199"/>
      <c r="L4170" s="199"/>
      <c r="M4170" s="199"/>
    </row>
    <row r="4171" spans="5:13" x14ac:dyDescent="0.25">
      <c r="E4171" s="199"/>
      <c r="F4171" s="199"/>
      <c r="G4171" s="199"/>
      <c r="H4171" s="199"/>
      <c r="I4171" s="199"/>
      <c r="J4171" s="199"/>
      <c r="K4171" s="199"/>
      <c r="L4171" s="199"/>
      <c r="M4171" s="199"/>
    </row>
    <row r="4172" spans="5:13" x14ac:dyDescent="0.25">
      <c r="E4172" s="199"/>
      <c r="F4172" s="199"/>
      <c r="G4172" s="199"/>
      <c r="H4172" s="199"/>
      <c r="I4172" s="199"/>
      <c r="J4172" s="199"/>
      <c r="K4172" s="199"/>
      <c r="L4172" s="199"/>
      <c r="M4172" s="199"/>
    </row>
    <row r="4173" spans="5:13" x14ac:dyDescent="0.25">
      <c r="E4173" s="199"/>
      <c r="F4173" s="199"/>
      <c r="G4173" s="199"/>
      <c r="H4173" s="199"/>
      <c r="I4173" s="199"/>
      <c r="J4173" s="199"/>
      <c r="K4173" s="199"/>
      <c r="L4173" s="199"/>
      <c r="M4173" s="199"/>
    </row>
    <row r="4174" spans="5:13" x14ac:dyDescent="0.25">
      <c r="E4174" s="199"/>
      <c r="F4174" s="199"/>
      <c r="G4174" s="199"/>
      <c r="H4174" s="199"/>
      <c r="I4174" s="199"/>
      <c r="J4174" s="199"/>
      <c r="K4174" s="199"/>
      <c r="L4174" s="199"/>
      <c r="M4174" s="199"/>
    </row>
    <row r="4175" spans="5:13" x14ac:dyDescent="0.25">
      <c r="E4175" s="199"/>
      <c r="F4175" s="199"/>
      <c r="G4175" s="199"/>
      <c r="H4175" s="199"/>
      <c r="I4175" s="199"/>
      <c r="J4175" s="199"/>
      <c r="K4175" s="199"/>
      <c r="L4175" s="199"/>
      <c r="M4175" s="199"/>
    </row>
    <row r="4176" spans="5:13" x14ac:dyDescent="0.25">
      <c r="E4176" s="199"/>
      <c r="F4176" s="199"/>
      <c r="G4176" s="199"/>
      <c r="H4176" s="199"/>
      <c r="I4176" s="199"/>
      <c r="J4176" s="199"/>
      <c r="K4176" s="199"/>
      <c r="L4176" s="199"/>
      <c r="M4176" s="199"/>
    </row>
    <row r="4177" spans="5:13" x14ac:dyDescent="0.25">
      <c r="E4177" s="199"/>
      <c r="F4177" s="199"/>
      <c r="G4177" s="199"/>
      <c r="H4177" s="199"/>
      <c r="I4177" s="199"/>
      <c r="J4177" s="199"/>
      <c r="K4177" s="199"/>
      <c r="L4177" s="199"/>
      <c r="M4177" s="199"/>
    </row>
    <row r="4178" spans="5:13" x14ac:dyDescent="0.25">
      <c r="E4178" s="199"/>
      <c r="F4178" s="199"/>
      <c r="G4178" s="199"/>
      <c r="H4178" s="199"/>
      <c r="I4178" s="199"/>
      <c r="J4178" s="199"/>
      <c r="K4178" s="199"/>
      <c r="L4178" s="199"/>
      <c r="M4178" s="199"/>
    </row>
    <row r="4179" spans="5:13" x14ac:dyDescent="0.25">
      <c r="E4179" s="199"/>
      <c r="F4179" s="199"/>
      <c r="G4179" s="199"/>
      <c r="H4179" s="199"/>
      <c r="I4179" s="199"/>
      <c r="J4179" s="199"/>
      <c r="K4179" s="199"/>
      <c r="L4179" s="199"/>
      <c r="M4179" s="199"/>
    </row>
    <row r="4180" spans="5:13" x14ac:dyDescent="0.25">
      <c r="E4180" s="199"/>
      <c r="F4180" s="199"/>
      <c r="G4180" s="199"/>
      <c r="H4180" s="199"/>
      <c r="I4180" s="199"/>
      <c r="J4180" s="199"/>
      <c r="K4180" s="199"/>
      <c r="L4180" s="199"/>
      <c r="M4180" s="199"/>
    </row>
    <row r="4181" spans="5:13" x14ac:dyDescent="0.25">
      <c r="E4181" s="199"/>
      <c r="F4181" s="199"/>
      <c r="G4181" s="199"/>
      <c r="H4181" s="199"/>
      <c r="I4181" s="199"/>
      <c r="J4181" s="199"/>
      <c r="K4181" s="199"/>
      <c r="L4181" s="199"/>
      <c r="M4181" s="199"/>
    </row>
    <row r="4182" spans="5:13" x14ac:dyDescent="0.25">
      <c r="E4182" s="199"/>
      <c r="F4182" s="199"/>
      <c r="G4182" s="199"/>
      <c r="H4182" s="199"/>
      <c r="I4182" s="199"/>
      <c r="J4182" s="199"/>
      <c r="K4182" s="199"/>
      <c r="L4182" s="199"/>
      <c r="M4182" s="199"/>
    </row>
    <row r="4183" spans="5:13" x14ac:dyDescent="0.25">
      <c r="E4183" s="199"/>
      <c r="F4183" s="199"/>
      <c r="G4183" s="199"/>
      <c r="H4183" s="199"/>
      <c r="I4183" s="199"/>
      <c r="J4183" s="199"/>
      <c r="K4183" s="199"/>
      <c r="L4183" s="199"/>
      <c r="M4183" s="199"/>
    </row>
    <row r="4184" spans="5:13" x14ac:dyDescent="0.25">
      <c r="E4184" s="199"/>
      <c r="F4184" s="199"/>
      <c r="G4184" s="199"/>
      <c r="H4184" s="199"/>
      <c r="I4184" s="199"/>
      <c r="J4184" s="199"/>
      <c r="K4184" s="199"/>
      <c r="L4184" s="199"/>
      <c r="M4184" s="199"/>
    </row>
    <row r="4185" spans="5:13" x14ac:dyDescent="0.25">
      <c r="E4185" s="199"/>
      <c r="F4185" s="199"/>
      <c r="G4185" s="199"/>
      <c r="H4185" s="199"/>
      <c r="I4185" s="199"/>
      <c r="J4185" s="199"/>
      <c r="K4185" s="199"/>
      <c r="L4185" s="199"/>
      <c r="M4185" s="199"/>
    </row>
    <row r="4186" spans="5:13" x14ac:dyDescent="0.25">
      <c r="E4186" s="199"/>
      <c r="F4186" s="199"/>
      <c r="G4186" s="199"/>
      <c r="H4186" s="199"/>
      <c r="I4186" s="199"/>
      <c r="J4186" s="199"/>
      <c r="K4186" s="199"/>
      <c r="L4186" s="199"/>
      <c r="M4186" s="199"/>
    </row>
    <row r="4187" spans="5:13" x14ac:dyDescent="0.25">
      <c r="E4187" s="199"/>
      <c r="F4187" s="199"/>
      <c r="G4187" s="199"/>
      <c r="H4187" s="199"/>
      <c r="I4187" s="199"/>
      <c r="J4187" s="199"/>
      <c r="K4187" s="199"/>
      <c r="L4187" s="199"/>
      <c r="M4187" s="199"/>
    </row>
    <row r="4188" spans="5:13" x14ac:dyDescent="0.25">
      <c r="E4188" s="199"/>
      <c r="F4188" s="199"/>
      <c r="G4188" s="199"/>
      <c r="H4188" s="199"/>
      <c r="I4188" s="199"/>
      <c r="J4188" s="199"/>
      <c r="K4188" s="199"/>
      <c r="L4188" s="199"/>
      <c r="M4188" s="199"/>
    </row>
    <row r="4189" spans="5:13" x14ac:dyDescent="0.25">
      <c r="E4189" s="199"/>
      <c r="F4189" s="199"/>
      <c r="G4189" s="199"/>
      <c r="H4189" s="199"/>
      <c r="I4189" s="199"/>
      <c r="J4189" s="199"/>
      <c r="K4189" s="199"/>
      <c r="L4189" s="199"/>
      <c r="M4189" s="199"/>
    </row>
    <row r="4190" spans="5:13" x14ac:dyDescent="0.25">
      <c r="E4190" s="199"/>
      <c r="F4190" s="199"/>
      <c r="G4190" s="199"/>
      <c r="H4190" s="199"/>
      <c r="I4190" s="199"/>
      <c r="J4190" s="199"/>
      <c r="K4190" s="199"/>
      <c r="L4190" s="199"/>
      <c r="M4190" s="199"/>
    </row>
    <row r="4191" spans="5:13" x14ac:dyDescent="0.25">
      <c r="E4191" s="199"/>
      <c r="F4191" s="199"/>
      <c r="G4191" s="199"/>
      <c r="H4191" s="199"/>
      <c r="I4191" s="199"/>
      <c r="J4191" s="199"/>
      <c r="K4191" s="199"/>
      <c r="L4191" s="199"/>
      <c r="M4191" s="199"/>
    </row>
    <row r="4192" spans="5:13" x14ac:dyDescent="0.25">
      <c r="E4192" s="199"/>
      <c r="F4192" s="199"/>
      <c r="G4192" s="199"/>
      <c r="H4192" s="199"/>
      <c r="I4192" s="199"/>
      <c r="J4192" s="199"/>
      <c r="K4192" s="199"/>
      <c r="L4192" s="199"/>
      <c r="M4192" s="199"/>
    </row>
    <row r="4193" spans="5:13" x14ac:dyDescent="0.25">
      <c r="E4193" s="199"/>
      <c r="F4193" s="199"/>
      <c r="G4193" s="199"/>
      <c r="H4193" s="199"/>
      <c r="I4193" s="199"/>
      <c r="J4193" s="199"/>
      <c r="K4193" s="199"/>
      <c r="L4193" s="199"/>
      <c r="M4193" s="199"/>
    </row>
    <row r="4194" spans="5:13" x14ac:dyDescent="0.25">
      <c r="E4194" s="199"/>
      <c r="F4194" s="199"/>
      <c r="G4194" s="199"/>
      <c r="H4194" s="199"/>
      <c r="I4194" s="199"/>
      <c r="J4194" s="199"/>
      <c r="K4194" s="199"/>
      <c r="L4194" s="199"/>
      <c r="M4194" s="199"/>
    </row>
    <row r="4195" spans="5:13" x14ac:dyDescent="0.25">
      <c r="E4195" s="199"/>
      <c r="F4195" s="199"/>
      <c r="G4195" s="199"/>
      <c r="H4195" s="199"/>
      <c r="I4195" s="199"/>
      <c r="J4195" s="199"/>
      <c r="K4195" s="199"/>
      <c r="L4195" s="199"/>
      <c r="M4195" s="199"/>
    </row>
    <row r="4196" spans="5:13" x14ac:dyDescent="0.25">
      <c r="E4196" s="199"/>
      <c r="F4196" s="199"/>
      <c r="G4196" s="199"/>
      <c r="H4196" s="199"/>
      <c r="I4196" s="199"/>
      <c r="J4196" s="199"/>
      <c r="K4196" s="199"/>
      <c r="L4196" s="199"/>
      <c r="M4196" s="199"/>
    </row>
    <row r="4197" spans="5:13" x14ac:dyDescent="0.25">
      <c r="E4197" s="199"/>
      <c r="F4197" s="199"/>
      <c r="G4197" s="199"/>
      <c r="H4197" s="199"/>
      <c r="I4197" s="199"/>
      <c r="J4197" s="199"/>
      <c r="K4197" s="199"/>
      <c r="L4197" s="199"/>
      <c r="M4197" s="199"/>
    </row>
    <row r="4198" spans="5:13" x14ac:dyDescent="0.25">
      <c r="E4198" s="199"/>
      <c r="F4198" s="199"/>
      <c r="G4198" s="199"/>
      <c r="H4198" s="199"/>
      <c r="I4198" s="199"/>
      <c r="J4198" s="199"/>
      <c r="K4198" s="199"/>
      <c r="L4198" s="199"/>
      <c r="M4198" s="199"/>
    </row>
    <row r="4199" spans="5:13" x14ac:dyDescent="0.25">
      <c r="E4199" s="199"/>
      <c r="F4199" s="199"/>
      <c r="G4199" s="199"/>
      <c r="H4199" s="199"/>
      <c r="I4199" s="199"/>
      <c r="J4199" s="199"/>
      <c r="K4199" s="199"/>
      <c r="L4199" s="199"/>
      <c r="M4199" s="199"/>
    </row>
    <row r="4200" spans="5:13" x14ac:dyDescent="0.25">
      <c r="E4200" s="199"/>
      <c r="F4200" s="199"/>
      <c r="G4200" s="199"/>
      <c r="H4200" s="199"/>
      <c r="I4200" s="199"/>
      <c r="J4200" s="199"/>
      <c r="K4200" s="199"/>
      <c r="L4200" s="199"/>
      <c r="M4200" s="199"/>
    </row>
    <row r="4201" spans="5:13" x14ac:dyDescent="0.25">
      <c r="E4201" s="199"/>
      <c r="F4201" s="199"/>
      <c r="G4201" s="199"/>
      <c r="H4201" s="199"/>
      <c r="I4201" s="199"/>
      <c r="J4201" s="199"/>
      <c r="K4201" s="199"/>
      <c r="L4201" s="199"/>
      <c r="M4201" s="199"/>
    </row>
    <row r="4202" spans="5:13" x14ac:dyDescent="0.25">
      <c r="E4202" s="199"/>
      <c r="F4202" s="199"/>
      <c r="G4202" s="199"/>
      <c r="H4202" s="199"/>
      <c r="I4202" s="199"/>
      <c r="J4202" s="199"/>
      <c r="K4202" s="199"/>
      <c r="L4202" s="199"/>
      <c r="M4202" s="199"/>
    </row>
    <row r="4203" spans="5:13" x14ac:dyDescent="0.25">
      <c r="E4203" s="199"/>
      <c r="F4203" s="199"/>
      <c r="G4203" s="199"/>
      <c r="H4203" s="199"/>
      <c r="I4203" s="199"/>
      <c r="J4203" s="199"/>
      <c r="K4203" s="199"/>
      <c r="L4203" s="199"/>
      <c r="M4203" s="199"/>
    </row>
    <row r="4204" spans="5:13" x14ac:dyDescent="0.25">
      <c r="E4204" s="199"/>
      <c r="F4204" s="199"/>
      <c r="G4204" s="199"/>
      <c r="H4204" s="199"/>
      <c r="I4204" s="199"/>
      <c r="J4204" s="199"/>
      <c r="K4204" s="199"/>
      <c r="L4204" s="199"/>
      <c r="M4204" s="199"/>
    </row>
    <row r="4205" spans="5:13" x14ac:dyDescent="0.25">
      <c r="E4205" s="199"/>
      <c r="F4205" s="199"/>
      <c r="G4205" s="199"/>
      <c r="H4205" s="199"/>
      <c r="I4205" s="199"/>
      <c r="J4205" s="199"/>
      <c r="K4205" s="199"/>
      <c r="L4205" s="199"/>
      <c r="M4205" s="199"/>
    </row>
    <row r="4206" spans="5:13" x14ac:dyDescent="0.25">
      <c r="E4206" s="199"/>
      <c r="F4206" s="199"/>
      <c r="G4206" s="199"/>
      <c r="H4206" s="199"/>
      <c r="I4206" s="199"/>
      <c r="J4206" s="199"/>
      <c r="K4206" s="199"/>
      <c r="L4206" s="199"/>
      <c r="M4206" s="199"/>
    </row>
    <row r="4207" spans="5:13" x14ac:dyDescent="0.25">
      <c r="E4207" s="199"/>
      <c r="F4207" s="199"/>
      <c r="G4207" s="199"/>
      <c r="H4207" s="199"/>
      <c r="I4207" s="199"/>
      <c r="J4207" s="199"/>
      <c r="K4207" s="199"/>
      <c r="L4207" s="199"/>
      <c r="M4207" s="199"/>
    </row>
    <row r="4208" spans="5:13" x14ac:dyDescent="0.25">
      <c r="E4208" s="199"/>
      <c r="F4208" s="199"/>
      <c r="G4208" s="199"/>
      <c r="H4208" s="199"/>
      <c r="I4208" s="199"/>
      <c r="J4208" s="199"/>
      <c r="K4208" s="199"/>
      <c r="L4208" s="199"/>
      <c r="M4208" s="199"/>
    </row>
    <row r="4209" spans="5:13" x14ac:dyDescent="0.25">
      <c r="E4209" s="199"/>
      <c r="F4209" s="199"/>
      <c r="G4209" s="199"/>
      <c r="H4209" s="199"/>
      <c r="I4209" s="199"/>
      <c r="J4209" s="199"/>
      <c r="K4209" s="199"/>
      <c r="L4209" s="199"/>
      <c r="M4209" s="199"/>
    </row>
    <row r="4210" spans="5:13" x14ac:dyDescent="0.25">
      <c r="E4210" s="199"/>
      <c r="F4210" s="199"/>
      <c r="G4210" s="199"/>
      <c r="H4210" s="199"/>
      <c r="I4210" s="199"/>
      <c r="J4210" s="199"/>
      <c r="K4210" s="199"/>
      <c r="L4210" s="199"/>
      <c r="M4210" s="199"/>
    </row>
    <row r="4211" spans="5:13" x14ac:dyDescent="0.25">
      <c r="E4211" s="199"/>
      <c r="F4211" s="199"/>
      <c r="G4211" s="199"/>
      <c r="H4211" s="199"/>
      <c r="I4211" s="199"/>
      <c r="J4211" s="199"/>
      <c r="K4211" s="199"/>
      <c r="L4211" s="199"/>
      <c r="M4211" s="199"/>
    </row>
    <row r="4212" spans="5:13" x14ac:dyDescent="0.25">
      <c r="E4212" s="199"/>
      <c r="F4212" s="199"/>
      <c r="G4212" s="199"/>
      <c r="H4212" s="199"/>
      <c r="I4212" s="199"/>
      <c r="J4212" s="199"/>
      <c r="K4212" s="199"/>
      <c r="L4212" s="199"/>
      <c r="M4212" s="199"/>
    </row>
    <row r="4213" spans="5:13" x14ac:dyDescent="0.25">
      <c r="E4213" s="199"/>
      <c r="F4213" s="199"/>
      <c r="G4213" s="199"/>
      <c r="H4213" s="199"/>
      <c r="I4213" s="199"/>
      <c r="J4213" s="199"/>
      <c r="K4213" s="199"/>
      <c r="L4213" s="199"/>
      <c r="M4213" s="199"/>
    </row>
    <row r="4214" spans="5:13" x14ac:dyDescent="0.25">
      <c r="E4214" s="199"/>
      <c r="F4214" s="199"/>
      <c r="G4214" s="199"/>
      <c r="H4214" s="199"/>
      <c r="I4214" s="199"/>
      <c r="J4214" s="199"/>
      <c r="K4214" s="199"/>
      <c r="L4214" s="199"/>
      <c r="M4214" s="199"/>
    </row>
    <row r="4215" spans="5:13" x14ac:dyDescent="0.25">
      <c r="E4215" s="199"/>
      <c r="F4215" s="199"/>
      <c r="G4215" s="199"/>
      <c r="H4215" s="199"/>
      <c r="I4215" s="199"/>
      <c r="J4215" s="199"/>
      <c r="K4215" s="199"/>
      <c r="L4215" s="199"/>
      <c r="M4215" s="199"/>
    </row>
    <row r="4216" spans="5:13" x14ac:dyDescent="0.25">
      <c r="E4216" s="199"/>
      <c r="F4216" s="199"/>
      <c r="G4216" s="199"/>
      <c r="H4216" s="199"/>
      <c r="I4216" s="199"/>
      <c r="J4216" s="199"/>
      <c r="K4216" s="199"/>
      <c r="L4216" s="199"/>
      <c r="M4216" s="199"/>
    </row>
    <row r="4217" spans="5:13" x14ac:dyDescent="0.25">
      <c r="E4217" s="199"/>
      <c r="F4217" s="199"/>
      <c r="G4217" s="199"/>
      <c r="H4217" s="199"/>
      <c r="I4217" s="199"/>
      <c r="J4217" s="199"/>
      <c r="K4217" s="199"/>
      <c r="L4217" s="199"/>
      <c r="M4217" s="199"/>
    </row>
    <row r="4218" spans="5:13" x14ac:dyDescent="0.25">
      <c r="E4218" s="199"/>
      <c r="F4218" s="199"/>
      <c r="G4218" s="199"/>
      <c r="H4218" s="199"/>
      <c r="I4218" s="199"/>
      <c r="J4218" s="199"/>
      <c r="K4218" s="199"/>
      <c r="L4218" s="199"/>
      <c r="M4218" s="199"/>
    </row>
    <row r="4219" spans="5:13" x14ac:dyDescent="0.25">
      <c r="E4219" s="199"/>
      <c r="F4219" s="199"/>
      <c r="G4219" s="199"/>
      <c r="H4219" s="199"/>
      <c r="I4219" s="199"/>
      <c r="J4219" s="199"/>
      <c r="K4219" s="199"/>
      <c r="L4219" s="199"/>
      <c r="M4219" s="199"/>
    </row>
    <row r="4220" spans="5:13" x14ac:dyDescent="0.25">
      <c r="E4220" s="199"/>
      <c r="F4220" s="199"/>
      <c r="G4220" s="199"/>
      <c r="H4220" s="199"/>
      <c r="I4220" s="199"/>
      <c r="J4220" s="199"/>
      <c r="K4220" s="199"/>
      <c r="L4220" s="199"/>
      <c r="M4220" s="199"/>
    </row>
    <row r="4221" spans="5:13" x14ac:dyDescent="0.25">
      <c r="E4221" s="199"/>
      <c r="F4221" s="199"/>
      <c r="G4221" s="199"/>
      <c r="H4221" s="199"/>
      <c r="I4221" s="199"/>
      <c r="J4221" s="199"/>
      <c r="K4221" s="199"/>
      <c r="L4221" s="199"/>
      <c r="M4221" s="199"/>
    </row>
    <row r="4222" spans="5:13" x14ac:dyDescent="0.25">
      <c r="E4222" s="199"/>
      <c r="F4222" s="199"/>
      <c r="G4222" s="199"/>
      <c r="H4222" s="199"/>
      <c r="I4222" s="199"/>
      <c r="J4222" s="199"/>
      <c r="K4222" s="199"/>
      <c r="L4222" s="199"/>
      <c r="M4222" s="199"/>
    </row>
    <row r="4223" spans="5:13" x14ac:dyDescent="0.25">
      <c r="E4223" s="199"/>
      <c r="F4223" s="199"/>
      <c r="G4223" s="199"/>
      <c r="H4223" s="199"/>
      <c r="I4223" s="199"/>
      <c r="J4223" s="199"/>
      <c r="K4223" s="199"/>
      <c r="L4223" s="199"/>
      <c r="M4223" s="199"/>
    </row>
    <row r="4224" spans="5:13" x14ac:dyDescent="0.25">
      <c r="E4224" s="199"/>
      <c r="F4224" s="199"/>
      <c r="G4224" s="199"/>
      <c r="H4224" s="199"/>
      <c r="I4224" s="199"/>
      <c r="J4224" s="199"/>
      <c r="K4224" s="199"/>
      <c r="L4224" s="199"/>
      <c r="M4224" s="199"/>
    </row>
    <row r="4225" spans="5:13" x14ac:dyDescent="0.25">
      <c r="E4225" s="199"/>
      <c r="F4225" s="199"/>
      <c r="G4225" s="199"/>
      <c r="H4225" s="199"/>
      <c r="I4225" s="199"/>
      <c r="J4225" s="199"/>
      <c r="K4225" s="199"/>
      <c r="L4225" s="199"/>
      <c r="M4225" s="199"/>
    </row>
    <row r="4226" spans="5:13" x14ac:dyDescent="0.25">
      <c r="E4226" s="199"/>
      <c r="F4226" s="199"/>
      <c r="G4226" s="199"/>
      <c r="H4226" s="199"/>
      <c r="I4226" s="199"/>
      <c r="J4226" s="199"/>
      <c r="K4226" s="199"/>
      <c r="L4226" s="199"/>
      <c r="M4226" s="199"/>
    </row>
    <row r="4227" spans="5:13" x14ac:dyDescent="0.25">
      <c r="E4227" s="199"/>
      <c r="F4227" s="199"/>
      <c r="G4227" s="199"/>
      <c r="H4227" s="199"/>
      <c r="I4227" s="199"/>
      <c r="J4227" s="199"/>
      <c r="K4227" s="199"/>
      <c r="L4227" s="199"/>
      <c r="M4227" s="199"/>
    </row>
    <row r="4228" spans="5:13" x14ac:dyDescent="0.25">
      <c r="E4228" s="199"/>
      <c r="F4228" s="199"/>
      <c r="G4228" s="199"/>
      <c r="H4228" s="199"/>
      <c r="I4228" s="199"/>
      <c r="J4228" s="199"/>
      <c r="K4228" s="199"/>
      <c r="L4228" s="199"/>
      <c r="M4228" s="199"/>
    </row>
    <row r="4229" spans="5:13" x14ac:dyDescent="0.25">
      <c r="E4229" s="199"/>
      <c r="F4229" s="199"/>
      <c r="G4229" s="199"/>
      <c r="H4229" s="199"/>
      <c r="I4229" s="199"/>
      <c r="J4229" s="199"/>
      <c r="K4229" s="199"/>
      <c r="L4229" s="199"/>
      <c r="M4229" s="199"/>
    </row>
    <row r="4230" spans="5:13" x14ac:dyDescent="0.25">
      <c r="E4230" s="199"/>
      <c r="F4230" s="199"/>
      <c r="G4230" s="199"/>
      <c r="H4230" s="199"/>
      <c r="I4230" s="199"/>
      <c r="J4230" s="199"/>
      <c r="K4230" s="199"/>
      <c r="L4230" s="199"/>
      <c r="M4230" s="199"/>
    </row>
    <row r="4231" spans="5:13" x14ac:dyDescent="0.25">
      <c r="E4231" s="199"/>
      <c r="F4231" s="199"/>
      <c r="G4231" s="199"/>
      <c r="H4231" s="199"/>
      <c r="I4231" s="199"/>
      <c r="J4231" s="199"/>
      <c r="K4231" s="199"/>
      <c r="L4231" s="199"/>
      <c r="M4231" s="199"/>
    </row>
    <row r="4232" spans="5:13" x14ac:dyDescent="0.25">
      <c r="E4232" s="199"/>
      <c r="F4232" s="199"/>
      <c r="G4232" s="199"/>
      <c r="H4232" s="199"/>
      <c r="I4232" s="199"/>
      <c r="J4232" s="199"/>
      <c r="K4232" s="199"/>
      <c r="L4232" s="199"/>
      <c r="M4232" s="199"/>
    </row>
    <row r="4233" spans="5:13" x14ac:dyDescent="0.25">
      <c r="E4233" s="199"/>
      <c r="F4233" s="199"/>
      <c r="G4233" s="199"/>
      <c r="H4233" s="199"/>
      <c r="I4233" s="199"/>
      <c r="J4233" s="199"/>
      <c r="K4233" s="199"/>
      <c r="L4233" s="199"/>
      <c r="M4233" s="199"/>
    </row>
    <row r="4234" spans="5:13" x14ac:dyDescent="0.25">
      <c r="E4234" s="199"/>
      <c r="F4234" s="199"/>
      <c r="G4234" s="199"/>
      <c r="H4234" s="199"/>
      <c r="I4234" s="199"/>
      <c r="J4234" s="199"/>
      <c r="K4234" s="199"/>
      <c r="L4234" s="199"/>
      <c r="M4234" s="199"/>
    </row>
    <row r="4235" spans="5:13" x14ac:dyDescent="0.25">
      <c r="E4235" s="199"/>
      <c r="F4235" s="199"/>
      <c r="G4235" s="199"/>
      <c r="H4235" s="199"/>
      <c r="I4235" s="199"/>
      <c r="J4235" s="199"/>
      <c r="K4235" s="199"/>
      <c r="L4235" s="199"/>
      <c r="M4235" s="199"/>
    </row>
    <row r="4236" spans="5:13" x14ac:dyDescent="0.25">
      <c r="E4236" s="199"/>
      <c r="F4236" s="199"/>
      <c r="G4236" s="199"/>
      <c r="H4236" s="199"/>
      <c r="I4236" s="199"/>
      <c r="J4236" s="199"/>
      <c r="K4236" s="199"/>
      <c r="L4236" s="199"/>
      <c r="M4236" s="199"/>
    </row>
    <row r="4237" spans="5:13" x14ac:dyDescent="0.25">
      <c r="E4237" s="199"/>
      <c r="F4237" s="199"/>
      <c r="G4237" s="199"/>
      <c r="H4237" s="199"/>
      <c r="I4237" s="199"/>
      <c r="J4237" s="199"/>
      <c r="K4237" s="199"/>
      <c r="L4237" s="199"/>
      <c r="M4237" s="199"/>
    </row>
    <row r="4238" spans="5:13" x14ac:dyDescent="0.25">
      <c r="E4238" s="199"/>
      <c r="F4238" s="199"/>
      <c r="G4238" s="199"/>
      <c r="H4238" s="199"/>
      <c r="I4238" s="199"/>
      <c r="J4238" s="199"/>
      <c r="K4238" s="199"/>
      <c r="L4238" s="199"/>
      <c r="M4238" s="199"/>
    </row>
    <row r="4239" spans="5:13" x14ac:dyDescent="0.25">
      <c r="E4239" s="199"/>
      <c r="F4239" s="199"/>
      <c r="G4239" s="199"/>
      <c r="H4239" s="199"/>
      <c r="I4239" s="199"/>
      <c r="J4239" s="199"/>
      <c r="K4239" s="199"/>
      <c r="L4239" s="199"/>
      <c r="M4239" s="199"/>
    </row>
    <row r="4240" spans="5:13" x14ac:dyDescent="0.25">
      <c r="E4240" s="199"/>
      <c r="F4240" s="199"/>
      <c r="G4240" s="199"/>
      <c r="H4240" s="199"/>
      <c r="I4240" s="199"/>
      <c r="J4240" s="199"/>
      <c r="K4240" s="199"/>
      <c r="L4240" s="199"/>
      <c r="M4240" s="199"/>
    </row>
    <row r="4241" spans="5:13" x14ac:dyDescent="0.25">
      <c r="E4241" s="199"/>
      <c r="F4241" s="199"/>
      <c r="G4241" s="199"/>
      <c r="H4241" s="199"/>
      <c r="I4241" s="199"/>
      <c r="J4241" s="199"/>
      <c r="K4241" s="199"/>
      <c r="L4241" s="199"/>
      <c r="M4241" s="199"/>
    </row>
    <row r="4242" spans="5:13" x14ac:dyDescent="0.25">
      <c r="E4242" s="199"/>
      <c r="F4242" s="199"/>
      <c r="G4242" s="199"/>
      <c r="H4242" s="199"/>
      <c r="I4242" s="199"/>
      <c r="J4242" s="199"/>
      <c r="K4242" s="199"/>
      <c r="L4242" s="199"/>
      <c r="M4242" s="199"/>
    </row>
    <row r="4243" spans="5:13" x14ac:dyDescent="0.25">
      <c r="E4243" s="199"/>
      <c r="F4243" s="199"/>
      <c r="G4243" s="199"/>
      <c r="H4243" s="199"/>
      <c r="I4243" s="199"/>
      <c r="J4243" s="199"/>
      <c r="K4243" s="199"/>
      <c r="L4243" s="199"/>
      <c r="M4243" s="199"/>
    </row>
    <row r="4244" spans="5:13" x14ac:dyDescent="0.25">
      <c r="E4244" s="199"/>
      <c r="F4244" s="199"/>
      <c r="G4244" s="199"/>
      <c r="H4244" s="199"/>
      <c r="I4244" s="199"/>
      <c r="J4244" s="199"/>
      <c r="K4244" s="199"/>
      <c r="L4244" s="199"/>
      <c r="M4244" s="199"/>
    </row>
    <row r="4245" spans="5:13" x14ac:dyDescent="0.25">
      <c r="E4245" s="199"/>
      <c r="F4245" s="199"/>
      <c r="G4245" s="199"/>
      <c r="H4245" s="199"/>
      <c r="I4245" s="199"/>
      <c r="J4245" s="199"/>
      <c r="K4245" s="199"/>
      <c r="L4245" s="199"/>
      <c r="M4245" s="199"/>
    </row>
    <row r="4246" spans="5:13" x14ac:dyDescent="0.25">
      <c r="E4246" s="199"/>
      <c r="F4246" s="199"/>
      <c r="G4246" s="199"/>
      <c r="H4246" s="199"/>
      <c r="I4246" s="199"/>
      <c r="J4246" s="199"/>
      <c r="K4246" s="199"/>
      <c r="L4246" s="199"/>
      <c r="M4246" s="199"/>
    </row>
    <row r="4247" spans="5:13" x14ac:dyDescent="0.25">
      <c r="E4247" s="199"/>
      <c r="F4247" s="199"/>
      <c r="G4247" s="199"/>
      <c r="H4247" s="199"/>
      <c r="I4247" s="199"/>
      <c r="J4247" s="199"/>
      <c r="K4247" s="199"/>
      <c r="L4247" s="199"/>
      <c r="M4247" s="199"/>
    </row>
    <row r="4248" spans="5:13" x14ac:dyDescent="0.25">
      <c r="E4248" s="199"/>
      <c r="F4248" s="199"/>
      <c r="G4248" s="199"/>
      <c r="H4248" s="199"/>
      <c r="I4248" s="199"/>
      <c r="J4248" s="199"/>
      <c r="K4248" s="199"/>
      <c r="L4248" s="199"/>
      <c r="M4248" s="199"/>
    </row>
    <row r="4249" spans="5:13" x14ac:dyDescent="0.25">
      <c r="E4249" s="199"/>
      <c r="F4249" s="199"/>
      <c r="G4249" s="199"/>
      <c r="H4249" s="199"/>
      <c r="I4249" s="199"/>
      <c r="J4249" s="199"/>
      <c r="K4249" s="199"/>
      <c r="L4249" s="199"/>
      <c r="M4249" s="199"/>
    </row>
    <row r="4250" spans="5:13" x14ac:dyDescent="0.25">
      <c r="E4250" s="199"/>
      <c r="F4250" s="199"/>
      <c r="G4250" s="199"/>
      <c r="H4250" s="199"/>
      <c r="I4250" s="199"/>
      <c r="J4250" s="199"/>
      <c r="K4250" s="199"/>
      <c r="L4250" s="199"/>
      <c r="M4250" s="199"/>
    </row>
    <row r="4251" spans="5:13" x14ac:dyDescent="0.25">
      <c r="E4251" s="199"/>
      <c r="F4251" s="199"/>
      <c r="G4251" s="199"/>
      <c r="H4251" s="199"/>
      <c r="I4251" s="199"/>
      <c r="J4251" s="199"/>
      <c r="K4251" s="199"/>
      <c r="L4251" s="199"/>
      <c r="M4251" s="199"/>
    </row>
    <row r="4252" spans="5:13" x14ac:dyDescent="0.25">
      <c r="E4252" s="199"/>
      <c r="F4252" s="199"/>
      <c r="G4252" s="199"/>
      <c r="H4252" s="199"/>
      <c r="I4252" s="199"/>
      <c r="J4252" s="199"/>
      <c r="K4252" s="199"/>
      <c r="L4252" s="199"/>
      <c r="M4252" s="199"/>
    </row>
    <row r="4253" spans="5:13" x14ac:dyDescent="0.25">
      <c r="E4253" s="199"/>
      <c r="F4253" s="199"/>
      <c r="G4253" s="199"/>
      <c r="H4253" s="199"/>
      <c r="I4253" s="199"/>
      <c r="J4253" s="199"/>
      <c r="K4253" s="199"/>
      <c r="L4253" s="199"/>
      <c r="M4253" s="199"/>
    </row>
    <row r="4254" spans="5:13" x14ac:dyDescent="0.25">
      <c r="E4254" s="199"/>
      <c r="F4254" s="199"/>
      <c r="G4254" s="199"/>
      <c r="H4254" s="199"/>
      <c r="I4254" s="199"/>
      <c r="J4254" s="199"/>
      <c r="K4254" s="199"/>
      <c r="L4254" s="199"/>
      <c r="M4254" s="199"/>
    </row>
    <row r="4255" spans="5:13" x14ac:dyDescent="0.25">
      <c r="E4255" s="199"/>
      <c r="F4255" s="199"/>
      <c r="G4255" s="199"/>
      <c r="H4255" s="199"/>
      <c r="I4255" s="199"/>
      <c r="J4255" s="199"/>
      <c r="K4255" s="199"/>
      <c r="L4255" s="199"/>
      <c r="M4255" s="199"/>
    </row>
    <row r="4256" spans="5:13" x14ac:dyDescent="0.25">
      <c r="E4256" s="199"/>
      <c r="F4256" s="199"/>
      <c r="G4256" s="199"/>
      <c r="H4256" s="199"/>
      <c r="I4256" s="199"/>
      <c r="J4256" s="199"/>
      <c r="K4256" s="199"/>
      <c r="L4256" s="199"/>
      <c r="M4256" s="199"/>
    </row>
    <row r="4257" spans="5:13" x14ac:dyDescent="0.25">
      <c r="E4257" s="199"/>
      <c r="F4257" s="199"/>
      <c r="G4257" s="199"/>
      <c r="H4257" s="199"/>
      <c r="I4257" s="199"/>
      <c r="J4257" s="199"/>
      <c r="K4257" s="199"/>
      <c r="L4257" s="199"/>
      <c r="M4257" s="199"/>
    </row>
    <row r="4258" spans="5:13" x14ac:dyDescent="0.25">
      <c r="E4258" s="199"/>
      <c r="F4258" s="199"/>
      <c r="G4258" s="199"/>
      <c r="H4258" s="199"/>
      <c r="I4258" s="199"/>
      <c r="J4258" s="199"/>
      <c r="K4258" s="199"/>
      <c r="L4258" s="199"/>
      <c r="M4258" s="199"/>
    </row>
    <row r="4259" spans="5:13" x14ac:dyDescent="0.25">
      <c r="E4259" s="199"/>
      <c r="F4259" s="199"/>
      <c r="G4259" s="199"/>
      <c r="H4259" s="199"/>
      <c r="I4259" s="199"/>
      <c r="J4259" s="199"/>
      <c r="K4259" s="199"/>
      <c r="L4259" s="199"/>
      <c r="M4259" s="199"/>
    </row>
    <row r="4260" spans="5:13" x14ac:dyDescent="0.25">
      <c r="E4260" s="199"/>
      <c r="F4260" s="199"/>
      <c r="G4260" s="199"/>
      <c r="H4260" s="199"/>
      <c r="I4260" s="199"/>
      <c r="J4260" s="199"/>
      <c r="K4260" s="199"/>
      <c r="L4260" s="199"/>
      <c r="M4260" s="199"/>
    </row>
    <row r="4261" spans="5:13" x14ac:dyDescent="0.25">
      <c r="E4261" s="199"/>
      <c r="F4261" s="199"/>
      <c r="G4261" s="199"/>
      <c r="H4261" s="199"/>
      <c r="I4261" s="199"/>
      <c r="J4261" s="199"/>
      <c r="K4261" s="199"/>
      <c r="L4261" s="199"/>
      <c r="M4261" s="199"/>
    </row>
    <row r="4262" spans="5:13" x14ac:dyDescent="0.25">
      <c r="E4262" s="199"/>
      <c r="F4262" s="199"/>
      <c r="G4262" s="199"/>
      <c r="H4262" s="199"/>
      <c r="I4262" s="199"/>
      <c r="J4262" s="199"/>
      <c r="K4262" s="199"/>
      <c r="L4262" s="199"/>
      <c r="M4262" s="199"/>
    </row>
    <row r="4263" spans="5:13" x14ac:dyDescent="0.25">
      <c r="E4263" s="199"/>
      <c r="F4263" s="199"/>
      <c r="G4263" s="199"/>
      <c r="H4263" s="199"/>
      <c r="I4263" s="199"/>
      <c r="J4263" s="199"/>
      <c r="K4263" s="199"/>
      <c r="L4263" s="199"/>
      <c r="M4263" s="199"/>
    </row>
    <row r="4264" spans="5:13" x14ac:dyDescent="0.25">
      <c r="E4264" s="199"/>
      <c r="F4264" s="199"/>
      <c r="G4264" s="199"/>
      <c r="H4264" s="199"/>
      <c r="I4264" s="199"/>
      <c r="J4264" s="199"/>
      <c r="K4264" s="199"/>
      <c r="L4264" s="199"/>
      <c r="M4264" s="199"/>
    </row>
    <row r="4265" spans="5:13" x14ac:dyDescent="0.25">
      <c r="E4265" s="199"/>
      <c r="F4265" s="199"/>
      <c r="G4265" s="199"/>
      <c r="H4265" s="199"/>
      <c r="I4265" s="199"/>
      <c r="J4265" s="199"/>
      <c r="K4265" s="199"/>
      <c r="L4265" s="199"/>
      <c r="M4265" s="199"/>
    </row>
    <row r="4266" spans="5:13" x14ac:dyDescent="0.25">
      <c r="E4266" s="199"/>
      <c r="F4266" s="199"/>
      <c r="G4266" s="199"/>
      <c r="H4266" s="199"/>
      <c r="I4266" s="199"/>
      <c r="J4266" s="199"/>
      <c r="K4266" s="199"/>
      <c r="L4266" s="199"/>
      <c r="M4266" s="199"/>
    </row>
    <row r="4267" spans="5:13" x14ac:dyDescent="0.25">
      <c r="E4267" s="199"/>
      <c r="F4267" s="199"/>
      <c r="G4267" s="199"/>
      <c r="H4267" s="199"/>
      <c r="I4267" s="199"/>
      <c r="J4267" s="199"/>
      <c r="K4267" s="199"/>
      <c r="L4267" s="199"/>
      <c r="M4267" s="199"/>
    </row>
    <row r="4268" spans="5:13" x14ac:dyDescent="0.25">
      <c r="E4268" s="199"/>
      <c r="F4268" s="199"/>
      <c r="G4268" s="199"/>
      <c r="H4268" s="199"/>
      <c r="I4268" s="199"/>
      <c r="J4268" s="199"/>
      <c r="K4268" s="199"/>
      <c r="L4268" s="199"/>
      <c r="M4268" s="199"/>
    </row>
    <row r="4269" spans="5:13" x14ac:dyDescent="0.25">
      <c r="E4269" s="199"/>
      <c r="F4269" s="199"/>
      <c r="G4269" s="199"/>
      <c r="H4269" s="199"/>
      <c r="I4269" s="199"/>
      <c r="J4269" s="199"/>
      <c r="K4269" s="199"/>
      <c r="L4269" s="199"/>
      <c r="M4269" s="199"/>
    </row>
    <row r="4270" spans="5:13" x14ac:dyDescent="0.25">
      <c r="E4270" s="199"/>
      <c r="F4270" s="199"/>
      <c r="G4270" s="199"/>
      <c r="H4270" s="199"/>
      <c r="I4270" s="199"/>
      <c r="J4270" s="199"/>
      <c r="K4270" s="199"/>
      <c r="L4270" s="199"/>
      <c r="M4270" s="199"/>
    </row>
    <row r="4271" spans="5:13" x14ac:dyDescent="0.25">
      <c r="E4271" s="199"/>
      <c r="F4271" s="199"/>
      <c r="G4271" s="199"/>
      <c r="H4271" s="199"/>
      <c r="I4271" s="199"/>
      <c r="J4271" s="199"/>
      <c r="K4271" s="199"/>
      <c r="L4271" s="199"/>
      <c r="M4271" s="199"/>
    </row>
    <row r="4272" spans="5:13" x14ac:dyDescent="0.25">
      <c r="E4272" s="199"/>
      <c r="F4272" s="199"/>
      <c r="G4272" s="199"/>
      <c r="H4272" s="199"/>
      <c r="I4272" s="199"/>
      <c r="J4272" s="199"/>
      <c r="K4272" s="199"/>
      <c r="L4272" s="199"/>
      <c r="M4272" s="199"/>
    </row>
    <row r="4273" spans="5:13" x14ac:dyDescent="0.25">
      <c r="E4273" s="199"/>
      <c r="F4273" s="199"/>
      <c r="G4273" s="199"/>
      <c r="H4273" s="199"/>
      <c r="I4273" s="199"/>
      <c r="J4273" s="199"/>
      <c r="K4273" s="199"/>
      <c r="L4273" s="199"/>
      <c r="M4273" s="199"/>
    </row>
    <row r="4274" spans="5:13" x14ac:dyDescent="0.25">
      <c r="E4274" s="199"/>
      <c r="F4274" s="199"/>
      <c r="G4274" s="199"/>
      <c r="H4274" s="199"/>
      <c r="I4274" s="199"/>
      <c r="J4274" s="199"/>
      <c r="K4274" s="199"/>
      <c r="L4274" s="199"/>
      <c r="M4274" s="199"/>
    </row>
    <row r="4275" spans="5:13" x14ac:dyDescent="0.25">
      <c r="E4275" s="199"/>
      <c r="F4275" s="199"/>
      <c r="G4275" s="199"/>
      <c r="H4275" s="199"/>
      <c r="I4275" s="199"/>
      <c r="J4275" s="199"/>
      <c r="K4275" s="199"/>
      <c r="L4275" s="199"/>
      <c r="M4275" s="199"/>
    </row>
    <row r="4276" spans="5:13" x14ac:dyDescent="0.25">
      <c r="E4276" s="199"/>
      <c r="F4276" s="199"/>
      <c r="G4276" s="199"/>
      <c r="H4276" s="199"/>
      <c r="I4276" s="199"/>
      <c r="J4276" s="199"/>
      <c r="K4276" s="199"/>
      <c r="L4276" s="199"/>
      <c r="M4276" s="199"/>
    </row>
    <row r="4277" spans="5:13" x14ac:dyDescent="0.25">
      <c r="E4277" s="199"/>
      <c r="F4277" s="199"/>
      <c r="G4277" s="199"/>
      <c r="H4277" s="199"/>
      <c r="I4277" s="199"/>
      <c r="J4277" s="199"/>
      <c r="K4277" s="199"/>
      <c r="L4277" s="199"/>
      <c r="M4277" s="199"/>
    </row>
    <row r="4278" spans="5:13" x14ac:dyDescent="0.25">
      <c r="E4278" s="199"/>
      <c r="F4278" s="199"/>
      <c r="G4278" s="199"/>
      <c r="H4278" s="199"/>
      <c r="I4278" s="199"/>
      <c r="J4278" s="199"/>
      <c r="K4278" s="199"/>
      <c r="L4278" s="199"/>
      <c r="M4278" s="199"/>
    </row>
    <row r="4279" spans="5:13" x14ac:dyDescent="0.25">
      <c r="E4279" s="199"/>
      <c r="F4279" s="199"/>
      <c r="G4279" s="199"/>
      <c r="H4279" s="199"/>
      <c r="I4279" s="199"/>
      <c r="J4279" s="199"/>
      <c r="K4279" s="199"/>
      <c r="L4279" s="199"/>
      <c r="M4279" s="199"/>
    </row>
    <row r="4280" spans="5:13" x14ac:dyDescent="0.25">
      <c r="E4280" s="199"/>
      <c r="F4280" s="199"/>
      <c r="G4280" s="199"/>
      <c r="H4280" s="199"/>
      <c r="I4280" s="199"/>
      <c r="J4280" s="199"/>
      <c r="K4280" s="199"/>
      <c r="L4280" s="199"/>
      <c r="M4280" s="199"/>
    </row>
    <row r="4281" spans="5:13" x14ac:dyDescent="0.25">
      <c r="E4281" s="199"/>
      <c r="F4281" s="199"/>
      <c r="G4281" s="199"/>
      <c r="H4281" s="199"/>
      <c r="I4281" s="199"/>
      <c r="J4281" s="199"/>
      <c r="K4281" s="199"/>
      <c r="L4281" s="199"/>
      <c r="M4281" s="199"/>
    </row>
    <row r="4282" spans="5:13" x14ac:dyDescent="0.25">
      <c r="E4282" s="199"/>
      <c r="F4282" s="199"/>
      <c r="G4282" s="199"/>
      <c r="H4282" s="199"/>
      <c r="I4282" s="199"/>
      <c r="J4282" s="199"/>
      <c r="K4282" s="199"/>
      <c r="L4282" s="199"/>
      <c r="M4282" s="199"/>
    </row>
    <row r="4283" spans="5:13" x14ac:dyDescent="0.25">
      <c r="E4283" s="199"/>
      <c r="F4283" s="199"/>
      <c r="G4283" s="199"/>
      <c r="H4283" s="199"/>
      <c r="I4283" s="199"/>
      <c r="J4283" s="199"/>
      <c r="K4283" s="199"/>
      <c r="L4283" s="199"/>
      <c r="M4283" s="199"/>
    </row>
    <row r="4284" spans="5:13" x14ac:dyDescent="0.25">
      <c r="E4284" s="199"/>
      <c r="F4284" s="199"/>
      <c r="G4284" s="199"/>
      <c r="H4284" s="199"/>
      <c r="I4284" s="199"/>
      <c r="J4284" s="199"/>
      <c r="K4284" s="199"/>
      <c r="L4284" s="199"/>
      <c r="M4284" s="199"/>
    </row>
    <row r="4285" spans="5:13" x14ac:dyDescent="0.25">
      <c r="E4285" s="199"/>
      <c r="F4285" s="199"/>
      <c r="G4285" s="199"/>
      <c r="H4285" s="199"/>
      <c r="I4285" s="199"/>
      <c r="J4285" s="199"/>
      <c r="K4285" s="199"/>
      <c r="L4285" s="199"/>
      <c r="M4285" s="199"/>
    </row>
    <row r="4286" spans="5:13" x14ac:dyDescent="0.25">
      <c r="E4286" s="199"/>
      <c r="F4286" s="199"/>
      <c r="G4286" s="199"/>
      <c r="H4286" s="199"/>
      <c r="I4286" s="199"/>
      <c r="J4286" s="199"/>
      <c r="K4286" s="199"/>
      <c r="L4286" s="199"/>
      <c r="M4286" s="199"/>
    </row>
    <row r="4287" spans="5:13" x14ac:dyDescent="0.25">
      <c r="E4287" s="199"/>
      <c r="F4287" s="199"/>
      <c r="G4287" s="199"/>
      <c r="H4287" s="199"/>
      <c r="I4287" s="199"/>
      <c r="J4287" s="199"/>
      <c r="K4287" s="199"/>
      <c r="L4287" s="199"/>
      <c r="M4287" s="199"/>
    </row>
    <row r="4288" spans="5:13" x14ac:dyDescent="0.25">
      <c r="E4288" s="199"/>
      <c r="F4288" s="199"/>
      <c r="G4288" s="199"/>
      <c r="H4288" s="199"/>
      <c r="I4288" s="199"/>
      <c r="J4288" s="199"/>
      <c r="K4288" s="199"/>
      <c r="L4288" s="199"/>
      <c r="M4288" s="199"/>
    </row>
    <row r="4289" spans="5:13" x14ac:dyDescent="0.25">
      <c r="E4289" s="199"/>
      <c r="F4289" s="199"/>
      <c r="G4289" s="199"/>
      <c r="H4289" s="199"/>
      <c r="I4289" s="199"/>
      <c r="J4289" s="199"/>
      <c r="K4289" s="199"/>
      <c r="L4289" s="199"/>
      <c r="M4289" s="199"/>
    </row>
    <row r="4290" spans="5:13" x14ac:dyDescent="0.25">
      <c r="E4290" s="199"/>
      <c r="F4290" s="199"/>
      <c r="G4290" s="199"/>
      <c r="H4290" s="199"/>
      <c r="I4290" s="199"/>
      <c r="J4290" s="199"/>
      <c r="K4290" s="199"/>
      <c r="L4290" s="199"/>
      <c r="M4290" s="199"/>
    </row>
    <row r="4291" spans="5:13" x14ac:dyDescent="0.25">
      <c r="E4291" s="199"/>
      <c r="F4291" s="199"/>
      <c r="G4291" s="199"/>
      <c r="H4291" s="199"/>
      <c r="I4291" s="199"/>
      <c r="J4291" s="199"/>
      <c r="K4291" s="199"/>
      <c r="L4291" s="199"/>
      <c r="M4291" s="199"/>
    </row>
    <row r="4292" spans="5:13" x14ac:dyDescent="0.25">
      <c r="E4292" s="199"/>
      <c r="F4292" s="199"/>
      <c r="G4292" s="199"/>
      <c r="H4292" s="199"/>
      <c r="I4292" s="199"/>
      <c r="J4292" s="199"/>
      <c r="K4292" s="199"/>
      <c r="L4292" s="199"/>
      <c r="M4292" s="199"/>
    </row>
    <row r="4293" spans="5:13" x14ac:dyDescent="0.25">
      <c r="E4293" s="199"/>
      <c r="F4293" s="199"/>
      <c r="G4293" s="199"/>
      <c r="H4293" s="199"/>
      <c r="I4293" s="199"/>
      <c r="J4293" s="199"/>
      <c r="K4293" s="199"/>
      <c r="L4293" s="199"/>
      <c r="M4293" s="199"/>
    </row>
    <row r="4294" spans="5:13" x14ac:dyDescent="0.25">
      <c r="E4294" s="199"/>
      <c r="F4294" s="199"/>
      <c r="G4294" s="199"/>
      <c r="H4294" s="199"/>
      <c r="I4294" s="199"/>
      <c r="J4294" s="199"/>
      <c r="K4294" s="199"/>
      <c r="L4294" s="199"/>
      <c r="M4294" s="199"/>
    </row>
    <row r="4295" spans="5:13" x14ac:dyDescent="0.25">
      <c r="E4295" s="199"/>
      <c r="F4295" s="199"/>
      <c r="G4295" s="199"/>
      <c r="H4295" s="199"/>
      <c r="I4295" s="199"/>
      <c r="J4295" s="199"/>
      <c r="K4295" s="199"/>
      <c r="L4295" s="199"/>
      <c r="M4295" s="199"/>
    </row>
    <row r="4296" spans="5:13" x14ac:dyDescent="0.25">
      <c r="E4296" s="199"/>
      <c r="F4296" s="199"/>
      <c r="G4296" s="199"/>
      <c r="H4296" s="199"/>
      <c r="I4296" s="199"/>
      <c r="J4296" s="199"/>
      <c r="K4296" s="199"/>
      <c r="L4296" s="199"/>
      <c r="M4296" s="199"/>
    </row>
    <row r="4297" spans="5:13" x14ac:dyDescent="0.25">
      <c r="E4297" s="199"/>
      <c r="F4297" s="199"/>
      <c r="G4297" s="199"/>
      <c r="H4297" s="199"/>
      <c r="I4297" s="199"/>
      <c r="J4297" s="199"/>
      <c r="K4297" s="199"/>
      <c r="L4297" s="199"/>
      <c r="M4297" s="199"/>
    </row>
    <row r="4298" spans="5:13" x14ac:dyDescent="0.25">
      <c r="E4298" s="199"/>
      <c r="F4298" s="199"/>
      <c r="G4298" s="199"/>
      <c r="H4298" s="199"/>
      <c r="I4298" s="199"/>
      <c r="J4298" s="199"/>
      <c r="K4298" s="199"/>
      <c r="L4298" s="199"/>
      <c r="M4298" s="199"/>
    </row>
    <row r="4299" spans="5:13" x14ac:dyDescent="0.25">
      <c r="E4299" s="199"/>
      <c r="F4299" s="199"/>
      <c r="G4299" s="199"/>
      <c r="H4299" s="199"/>
      <c r="I4299" s="199"/>
      <c r="J4299" s="199"/>
      <c r="K4299" s="199"/>
      <c r="L4299" s="199"/>
      <c r="M4299" s="199"/>
    </row>
    <row r="4300" spans="5:13" x14ac:dyDescent="0.25">
      <c r="E4300" s="199"/>
      <c r="F4300" s="199"/>
      <c r="G4300" s="199"/>
      <c r="H4300" s="199"/>
      <c r="I4300" s="199"/>
      <c r="J4300" s="199"/>
      <c r="K4300" s="199"/>
      <c r="L4300" s="199"/>
      <c r="M4300" s="199"/>
    </row>
    <row r="4301" spans="5:13" x14ac:dyDescent="0.25">
      <c r="E4301" s="199"/>
      <c r="F4301" s="199"/>
      <c r="G4301" s="199"/>
      <c r="H4301" s="199"/>
      <c r="I4301" s="199"/>
      <c r="J4301" s="199"/>
      <c r="K4301" s="199"/>
      <c r="L4301" s="199"/>
      <c r="M4301" s="199"/>
    </row>
    <row r="4302" spans="5:13" x14ac:dyDescent="0.25">
      <c r="E4302" s="199"/>
      <c r="F4302" s="199"/>
      <c r="G4302" s="199"/>
      <c r="H4302" s="199"/>
      <c r="I4302" s="199"/>
      <c r="J4302" s="199"/>
      <c r="K4302" s="199"/>
      <c r="L4302" s="199"/>
      <c r="M4302" s="199"/>
    </row>
    <row r="4303" spans="5:13" x14ac:dyDescent="0.25">
      <c r="E4303" s="199"/>
      <c r="F4303" s="199"/>
      <c r="G4303" s="199"/>
      <c r="H4303" s="199"/>
      <c r="I4303" s="199"/>
      <c r="J4303" s="199"/>
      <c r="K4303" s="199"/>
      <c r="L4303" s="199"/>
      <c r="M4303" s="199"/>
    </row>
    <row r="4304" spans="5:13" x14ac:dyDescent="0.25">
      <c r="E4304" s="199"/>
      <c r="F4304" s="199"/>
      <c r="G4304" s="199"/>
      <c r="H4304" s="199"/>
      <c r="I4304" s="199"/>
      <c r="J4304" s="199"/>
      <c r="K4304" s="199"/>
      <c r="L4304" s="199"/>
      <c r="M4304" s="199"/>
    </row>
    <row r="4305" spans="5:13" x14ac:dyDescent="0.25">
      <c r="E4305" s="199"/>
      <c r="F4305" s="199"/>
      <c r="G4305" s="199"/>
      <c r="H4305" s="199"/>
      <c r="I4305" s="199"/>
      <c r="J4305" s="199"/>
      <c r="K4305" s="199"/>
      <c r="L4305" s="199"/>
      <c r="M4305" s="199"/>
    </row>
    <row r="4306" spans="5:13" x14ac:dyDescent="0.25">
      <c r="E4306" s="199"/>
      <c r="F4306" s="199"/>
      <c r="G4306" s="199"/>
      <c r="H4306" s="199"/>
      <c r="I4306" s="199"/>
      <c r="J4306" s="199"/>
      <c r="K4306" s="199"/>
      <c r="L4306" s="199"/>
      <c r="M4306" s="199"/>
    </row>
    <row r="4307" spans="5:13" x14ac:dyDescent="0.25">
      <c r="E4307" s="199"/>
      <c r="F4307" s="199"/>
      <c r="G4307" s="199"/>
      <c r="H4307" s="199"/>
      <c r="I4307" s="199"/>
      <c r="J4307" s="199"/>
      <c r="K4307" s="199"/>
      <c r="L4307" s="199"/>
      <c r="M4307" s="199"/>
    </row>
    <row r="4308" spans="5:13" x14ac:dyDescent="0.25">
      <c r="E4308" s="199"/>
      <c r="F4308" s="199"/>
      <c r="G4308" s="199"/>
      <c r="H4308" s="199"/>
      <c r="I4308" s="199"/>
      <c r="J4308" s="199"/>
      <c r="K4308" s="199"/>
      <c r="L4308" s="199"/>
      <c r="M4308" s="199"/>
    </row>
    <row r="4309" spans="5:13" x14ac:dyDescent="0.25">
      <c r="E4309" s="199"/>
      <c r="F4309" s="199"/>
      <c r="G4309" s="199"/>
      <c r="H4309" s="199"/>
      <c r="I4309" s="199"/>
      <c r="J4309" s="199"/>
      <c r="K4309" s="199"/>
      <c r="L4309" s="199"/>
      <c r="M4309" s="199"/>
    </row>
    <row r="4310" spans="5:13" x14ac:dyDescent="0.25">
      <c r="E4310" s="199"/>
      <c r="F4310" s="199"/>
      <c r="G4310" s="199"/>
      <c r="H4310" s="199"/>
      <c r="I4310" s="199"/>
      <c r="J4310" s="199"/>
      <c r="K4310" s="199"/>
      <c r="L4310" s="199"/>
      <c r="M4310" s="199"/>
    </row>
    <row r="4311" spans="5:13" x14ac:dyDescent="0.25">
      <c r="E4311" s="199"/>
      <c r="F4311" s="199"/>
      <c r="G4311" s="199"/>
      <c r="H4311" s="199"/>
      <c r="I4311" s="199"/>
      <c r="J4311" s="199"/>
      <c r="K4311" s="199"/>
      <c r="L4311" s="199"/>
      <c r="M4311" s="199"/>
    </row>
    <row r="4312" spans="5:13" x14ac:dyDescent="0.25">
      <c r="E4312" s="199"/>
      <c r="F4312" s="199"/>
      <c r="G4312" s="199"/>
      <c r="H4312" s="199"/>
      <c r="I4312" s="199"/>
      <c r="J4312" s="199"/>
      <c r="K4312" s="199"/>
      <c r="L4312" s="199"/>
      <c r="M4312" s="199"/>
    </row>
    <row r="4313" spans="5:13" x14ac:dyDescent="0.25">
      <c r="E4313" s="199"/>
      <c r="F4313" s="199"/>
      <c r="G4313" s="199"/>
      <c r="H4313" s="199"/>
      <c r="I4313" s="199"/>
      <c r="J4313" s="199"/>
      <c r="K4313" s="199"/>
      <c r="L4313" s="199"/>
      <c r="M4313" s="199"/>
    </row>
    <row r="4314" spans="5:13" x14ac:dyDescent="0.25">
      <c r="E4314" s="199"/>
      <c r="F4314" s="199"/>
      <c r="G4314" s="199"/>
      <c r="H4314" s="199"/>
      <c r="I4314" s="199"/>
      <c r="J4314" s="199"/>
      <c r="K4314" s="199"/>
      <c r="L4314" s="199"/>
      <c r="M4314" s="199"/>
    </row>
    <row r="4315" spans="5:13" x14ac:dyDescent="0.25">
      <c r="E4315" s="199"/>
      <c r="F4315" s="199"/>
      <c r="G4315" s="199"/>
      <c r="H4315" s="199"/>
      <c r="I4315" s="199"/>
      <c r="J4315" s="199"/>
      <c r="K4315" s="199"/>
      <c r="L4315" s="199"/>
      <c r="M4315" s="199"/>
    </row>
    <row r="4316" spans="5:13" x14ac:dyDescent="0.25">
      <c r="E4316" s="199"/>
      <c r="F4316" s="199"/>
      <c r="G4316" s="199"/>
      <c r="H4316" s="199"/>
      <c r="I4316" s="199"/>
      <c r="J4316" s="199"/>
      <c r="K4316" s="199"/>
      <c r="L4316" s="199"/>
      <c r="M4316" s="199"/>
    </row>
    <row r="4317" spans="5:13" x14ac:dyDescent="0.25">
      <c r="E4317" s="199"/>
      <c r="F4317" s="199"/>
      <c r="G4317" s="199"/>
      <c r="H4317" s="199"/>
      <c r="I4317" s="199"/>
      <c r="J4317" s="199"/>
      <c r="K4317" s="199"/>
      <c r="L4317" s="199"/>
      <c r="M4317" s="199"/>
    </row>
    <row r="4318" spans="5:13" x14ac:dyDescent="0.25">
      <c r="E4318" s="199"/>
      <c r="F4318" s="199"/>
      <c r="G4318" s="199"/>
      <c r="H4318" s="199"/>
      <c r="I4318" s="199"/>
      <c r="J4318" s="199"/>
      <c r="K4318" s="199"/>
      <c r="L4318" s="199"/>
      <c r="M4318" s="199"/>
    </row>
    <row r="4319" spans="5:13" x14ac:dyDescent="0.25">
      <c r="E4319" s="199"/>
      <c r="F4319" s="199"/>
      <c r="G4319" s="199"/>
      <c r="H4319" s="199"/>
      <c r="I4319" s="199"/>
      <c r="J4319" s="199"/>
      <c r="K4319" s="199"/>
      <c r="L4319" s="199"/>
      <c r="M4319" s="199"/>
    </row>
    <row r="4320" spans="5:13" x14ac:dyDescent="0.25">
      <c r="E4320" s="199"/>
      <c r="F4320" s="199"/>
      <c r="G4320" s="199"/>
      <c r="H4320" s="199"/>
      <c r="I4320" s="199"/>
      <c r="J4320" s="199"/>
      <c r="K4320" s="199"/>
      <c r="L4320" s="199"/>
      <c r="M4320" s="199"/>
    </row>
    <row r="4321" spans="5:13" x14ac:dyDescent="0.25">
      <c r="E4321" s="199"/>
      <c r="F4321" s="199"/>
      <c r="G4321" s="199"/>
      <c r="H4321" s="199"/>
      <c r="I4321" s="199"/>
      <c r="J4321" s="199"/>
      <c r="K4321" s="199"/>
      <c r="L4321" s="199"/>
      <c r="M4321" s="199"/>
    </row>
    <row r="4322" spans="5:13" x14ac:dyDescent="0.25">
      <c r="E4322" s="199"/>
      <c r="F4322" s="199"/>
      <c r="G4322" s="199"/>
      <c r="H4322" s="199"/>
      <c r="I4322" s="199"/>
      <c r="J4322" s="199"/>
      <c r="K4322" s="199"/>
      <c r="L4322" s="199"/>
      <c r="M4322" s="199"/>
    </row>
    <row r="4323" spans="5:13" x14ac:dyDescent="0.25">
      <c r="E4323" s="199"/>
      <c r="F4323" s="199"/>
      <c r="G4323" s="199"/>
      <c r="H4323" s="199"/>
      <c r="I4323" s="199"/>
      <c r="J4323" s="199"/>
      <c r="K4323" s="199"/>
      <c r="L4323" s="199"/>
      <c r="M4323" s="199"/>
    </row>
    <row r="4324" spans="5:13" x14ac:dyDescent="0.25">
      <c r="E4324" s="199"/>
      <c r="F4324" s="199"/>
      <c r="G4324" s="199"/>
      <c r="H4324" s="199"/>
      <c r="I4324" s="199"/>
      <c r="J4324" s="199"/>
      <c r="K4324" s="199"/>
      <c r="L4324" s="199"/>
      <c r="M4324" s="199"/>
    </row>
    <row r="4325" spans="5:13" x14ac:dyDescent="0.25">
      <c r="E4325" s="199"/>
      <c r="F4325" s="199"/>
      <c r="G4325" s="199"/>
      <c r="H4325" s="199"/>
      <c r="I4325" s="199"/>
      <c r="J4325" s="199"/>
      <c r="K4325" s="199"/>
      <c r="L4325" s="199"/>
      <c r="M4325" s="199"/>
    </row>
    <row r="4326" spans="5:13" x14ac:dyDescent="0.25">
      <c r="E4326" s="199"/>
      <c r="F4326" s="199"/>
      <c r="G4326" s="199"/>
      <c r="H4326" s="199"/>
      <c r="I4326" s="199"/>
      <c r="J4326" s="199"/>
      <c r="K4326" s="199"/>
      <c r="L4326" s="199"/>
      <c r="M4326" s="199"/>
    </row>
    <row r="4327" spans="5:13" x14ac:dyDescent="0.25">
      <c r="E4327" s="199"/>
      <c r="F4327" s="199"/>
      <c r="G4327" s="199"/>
      <c r="H4327" s="199"/>
      <c r="I4327" s="199"/>
      <c r="J4327" s="199"/>
      <c r="K4327" s="199"/>
      <c r="L4327" s="199"/>
      <c r="M4327" s="199"/>
    </row>
    <row r="4328" spans="5:13" x14ac:dyDescent="0.25">
      <c r="E4328" s="199"/>
      <c r="F4328" s="199"/>
      <c r="G4328" s="199"/>
      <c r="H4328" s="199"/>
      <c r="I4328" s="199"/>
      <c r="J4328" s="199"/>
      <c r="K4328" s="199"/>
      <c r="L4328" s="199"/>
      <c r="M4328" s="199"/>
    </row>
    <row r="4329" spans="5:13" x14ac:dyDescent="0.25">
      <c r="E4329" s="199"/>
      <c r="F4329" s="199"/>
      <c r="G4329" s="199"/>
      <c r="H4329" s="199"/>
      <c r="I4329" s="199"/>
      <c r="J4329" s="199"/>
      <c r="K4329" s="199"/>
      <c r="L4329" s="199"/>
      <c r="M4329" s="199"/>
    </row>
    <row r="4330" spans="5:13" x14ac:dyDescent="0.25">
      <c r="E4330" s="199"/>
      <c r="F4330" s="199"/>
      <c r="G4330" s="199"/>
      <c r="H4330" s="199"/>
      <c r="I4330" s="199"/>
      <c r="J4330" s="199"/>
      <c r="K4330" s="199"/>
      <c r="L4330" s="199"/>
      <c r="M4330" s="199"/>
    </row>
    <row r="4331" spans="5:13" x14ac:dyDescent="0.25">
      <c r="E4331" s="199"/>
      <c r="F4331" s="199"/>
      <c r="G4331" s="199"/>
      <c r="H4331" s="199"/>
      <c r="I4331" s="199"/>
      <c r="J4331" s="199"/>
      <c r="K4331" s="199"/>
      <c r="L4331" s="199"/>
      <c r="M4331" s="199"/>
    </row>
    <row r="4332" spans="5:13" x14ac:dyDescent="0.25">
      <c r="E4332" s="199"/>
      <c r="F4332" s="199"/>
      <c r="G4332" s="199"/>
      <c r="H4332" s="199"/>
      <c r="I4332" s="199"/>
      <c r="J4332" s="199"/>
      <c r="K4332" s="199"/>
      <c r="L4332" s="199"/>
      <c r="M4332" s="199"/>
    </row>
    <row r="4333" spans="5:13" x14ac:dyDescent="0.25">
      <c r="E4333" s="199"/>
      <c r="F4333" s="199"/>
      <c r="G4333" s="199"/>
      <c r="H4333" s="199"/>
      <c r="I4333" s="199"/>
      <c r="J4333" s="199"/>
      <c r="K4333" s="199"/>
      <c r="L4333" s="199"/>
      <c r="M4333" s="199"/>
    </row>
    <row r="4334" spans="5:13" x14ac:dyDescent="0.25">
      <c r="E4334" s="199"/>
      <c r="F4334" s="199"/>
      <c r="G4334" s="199"/>
      <c r="H4334" s="199"/>
      <c r="I4334" s="199"/>
      <c r="J4334" s="199"/>
      <c r="K4334" s="199"/>
      <c r="L4334" s="199"/>
      <c r="M4334" s="199"/>
    </row>
    <row r="4335" spans="5:13" x14ac:dyDescent="0.25">
      <c r="E4335" s="199"/>
      <c r="F4335" s="199"/>
      <c r="G4335" s="199"/>
      <c r="H4335" s="199"/>
      <c r="I4335" s="199"/>
      <c r="J4335" s="199"/>
      <c r="K4335" s="199"/>
      <c r="L4335" s="199"/>
      <c r="M4335" s="199"/>
    </row>
    <row r="4336" spans="5:13" x14ac:dyDescent="0.25">
      <c r="E4336" s="199"/>
      <c r="F4336" s="199"/>
      <c r="G4336" s="199"/>
      <c r="H4336" s="199"/>
      <c r="I4336" s="199"/>
      <c r="J4336" s="199"/>
      <c r="K4336" s="199"/>
      <c r="L4336" s="199"/>
      <c r="M4336" s="199"/>
    </row>
    <row r="4337" spans="5:13" x14ac:dyDescent="0.25">
      <c r="E4337" s="199"/>
      <c r="F4337" s="199"/>
      <c r="G4337" s="199"/>
      <c r="H4337" s="199"/>
      <c r="I4337" s="199"/>
      <c r="J4337" s="199"/>
      <c r="K4337" s="199"/>
      <c r="L4337" s="199"/>
      <c r="M4337" s="199"/>
    </row>
    <row r="4338" spans="5:13" x14ac:dyDescent="0.25">
      <c r="E4338" s="199"/>
      <c r="F4338" s="199"/>
      <c r="G4338" s="199"/>
      <c r="H4338" s="199"/>
      <c r="I4338" s="199"/>
      <c r="J4338" s="199"/>
      <c r="K4338" s="199"/>
      <c r="L4338" s="199"/>
      <c r="M4338" s="199"/>
    </row>
    <row r="4339" spans="5:13" x14ac:dyDescent="0.25">
      <c r="E4339" s="199"/>
      <c r="F4339" s="199"/>
      <c r="G4339" s="199"/>
      <c r="H4339" s="199"/>
      <c r="I4339" s="199"/>
      <c r="J4339" s="199"/>
      <c r="K4339" s="199"/>
      <c r="L4339" s="199"/>
      <c r="M4339" s="199"/>
    </row>
    <row r="4340" spans="5:13" x14ac:dyDescent="0.25">
      <c r="E4340" s="199"/>
      <c r="F4340" s="199"/>
      <c r="G4340" s="199"/>
      <c r="H4340" s="199"/>
      <c r="I4340" s="199"/>
      <c r="J4340" s="199"/>
      <c r="K4340" s="199"/>
      <c r="L4340" s="199"/>
      <c r="M4340" s="199"/>
    </row>
    <row r="4341" spans="5:13" x14ac:dyDescent="0.25">
      <c r="E4341" s="199"/>
      <c r="F4341" s="199"/>
      <c r="G4341" s="199"/>
      <c r="H4341" s="199"/>
      <c r="I4341" s="199"/>
      <c r="J4341" s="199"/>
      <c r="K4341" s="199"/>
      <c r="L4341" s="199"/>
      <c r="M4341" s="199"/>
    </row>
    <row r="4342" spans="5:13" x14ac:dyDescent="0.25">
      <c r="E4342" s="199"/>
      <c r="F4342" s="199"/>
      <c r="G4342" s="199"/>
      <c r="H4342" s="199"/>
      <c r="I4342" s="199"/>
      <c r="J4342" s="199"/>
      <c r="K4342" s="199"/>
      <c r="L4342" s="199"/>
      <c r="M4342" s="199"/>
    </row>
    <row r="4343" spans="5:13" x14ac:dyDescent="0.25">
      <c r="E4343" s="199"/>
      <c r="F4343" s="199"/>
      <c r="G4343" s="199"/>
      <c r="H4343" s="199"/>
      <c r="I4343" s="199"/>
      <c r="J4343" s="199"/>
      <c r="K4343" s="199"/>
      <c r="L4343" s="199"/>
      <c r="M4343" s="199"/>
    </row>
    <row r="4344" spans="5:13" x14ac:dyDescent="0.25">
      <c r="E4344" s="199"/>
      <c r="F4344" s="199"/>
      <c r="G4344" s="199"/>
      <c r="H4344" s="199"/>
      <c r="I4344" s="199"/>
      <c r="J4344" s="199"/>
      <c r="K4344" s="199"/>
      <c r="L4344" s="199"/>
      <c r="M4344" s="199"/>
    </row>
    <row r="4345" spans="5:13" x14ac:dyDescent="0.25">
      <c r="E4345" s="199"/>
      <c r="F4345" s="199"/>
      <c r="G4345" s="199"/>
      <c r="H4345" s="199"/>
      <c r="I4345" s="199"/>
      <c r="J4345" s="199"/>
      <c r="K4345" s="199"/>
      <c r="L4345" s="199"/>
      <c r="M4345" s="199"/>
    </row>
    <row r="4346" spans="5:13" x14ac:dyDescent="0.25">
      <c r="E4346" s="199"/>
      <c r="F4346" s="199"/>
      <c r="G4346" s="199"/>
      <c r="H4346" s="199"/>
      <c r="I4346" s="199"/>
      <c r="J4346" s="199"/>
      <c r="K4346" s="199"/>
      <c r="L4346" s="199"/>
      <c r="M4346" s="199"/>
    </row>
    <row r="4347" spans="5:13" x14ac:dyDescent="0.25">
      <c r="E4347" s="199"/>
      <c r="F4347" s="199"/>
      <c r="G4347" s="199"/>
      <c r="H4347" s="199"/>
      <c r="I4347" s="199"/>
      <c r="J4347" s="199"/>
      <c r="K4347" s="199"/>
      <c r="L4347" s="199"/>
      <c r="M4347" s="199"/>
    </row>
    <row r="4348" spans="5:13" x14ac:dyDescent="0.25">
      <c r="E4348" s="199"/>
      <c r="F4348" s="199"/>
      <c r="G4348" s="199"/>
      <c r="H4348" s="199"/>
      <c r="I4348" s="199"/>
      <c r="J4348" s="199"/>
      <c r="K4348" s="199"/>
      <c r="L4348" s="199"/>
      <c r="M4348" s="199"/>
    </row>
    <row r="4349" spans="5:13" x14ac:dyDescent="0.25">
      <c r="E4349" s="199"/>
      <c r="F4349" s="199"/>
      <c r="G4349" s="199"/>
      <c r="H4349" s="199"/>
      <c r="I4349" s="199"/>
      <c r="J4349" s="199"/>
      <c r="K4349" s="199"/>
      <c r="L4349" s="199"/>
      <c r="M4349" s="199"/>
    </row>
    <row r="4350" spans="5:13" x14ac:dyDescent="0.25">
      <c r="E4350" s="199"/>
      <c r="F4350" s="199"/>
      <c r="G4350" s="199"/>
      <c r="H4350" s="199"/>
      <c r="I4350" s="199"/>
      <c r="J4350" s="199"/>
      <c r="K4350" s="199"/>
      <c r="L4350" s="199"/>
      <c r="M4350" s="199"/>
    </row>
    <row r="4351" spans="5:13" x14ac:dyDescent="0.25">
      <c r="E4351" s="199"/>
      <c r="F4351" s="199"/>
      <c r="G4351" s="199"/>
      <c r="H4351" s="199"/>
      <c r="I4351" s="199"/>
      <c r="J4351" s="199"/>
      <c r="K4351" s="199"/>
      <c r="L4351" s="199"/>
      <c r="M4351" s="199"/>
    </row>
    <row r="4352" spans="5:13" x14ac:dyDescent="0.25">
      <c r="E4352" s="199"/>
      <c r="F4352" s="199"/>
      <c r="G4352" s="199"/>
      <c r="H4352" s="199"/>
      <c r="I4352" s="199"/>
      <c r="J4352" s="199"/>
      <c r="K4352" s="199"/>
      <c r="L4352" s="199"/>
      <c r="M4352" s="199"/>
    </row>
    <row r="4353" spans="5:13" x14ac:dyDescent="0.25">
      <c r="E4353" s="199"/>
      <c r="F4353" s="199"/>
      <c r="G4353" s="199"/>
      <c r="H4353" s="199"/>
      <c r="I4353" s="199"/>
      <c r="J4353" s="199"/>
      <c r="K4353" s="199"/>
      <c r="L4353" s="199"/>
      <c r="M4353" s="199"/>
    </row>
    <row r="4354" spans="5:13" x14ac:dyDescent="0.25">
      <c r="E4354" s="199"/>
      <c r="F4354" s="199"/>
      <c r="G4354" s="199"/>
      <c r="H4354" s="199"/>
      <c r="I4354" s="199"/>
      <c r="J4354" s="199"/>
      <c r="K4354" s="199"/>
      <c r="L4354" s="199"/>
      <c r="M4354" s="199"/>
    </row>
    <row r="4355" spans="5:13" x14ac:dyDescent="0.25">
      <c r="E4355" s="199"/>
      <c r="F4355" s="199"/>
      <c r="G4355" s="199"/>
      <c r="H4355" s="199"/>
      <c r="I4355" s="199"/>
      <c r="J4355" s="199"/>
      <c r="K4355" s="199"/>
      <c r="L4355" s="199"/>
      <c r="M4355" s="199"/>
    </row>
    <row r="4356" spans="5:13" x14ac:dyDescent="0.25">
      <c r="E4356" s="199"/>
      <c r="F4356" s="199"/>
      <c r="G4356" s="199"/>
      <c r="H4356" s="199"/>
      <c r="I4356" s="199"/>
      <c r="J4356" s="199"/>
      <c r="K4356" s="199"/>
      <c r="L4356" s="199"/>
      <c r="M4356" s="199"/>
    </row>
    <row r="4357" spans="5:13" x14ac:dyDescent="0.25">
      <c r="E4357" s="199"/>
      <c r="F4357" s="199"/>
      <c r="G4357" s="199"/>
      <c r="H4357" s="199"/>
      <c r="I4357" s="199"/>
      <c r="J4357" s="199"/>
      <c r="K4357" s="199"/>
      <c r="L4357" s="199"/>
      <c r="M4357" s="199"/>
    </row>
    <row r="4358" spans="5:13" x14ac:dyDescent="0.25">
      <c r="E4358" s="199"/>
      <c r="F4358" s="199"/>
      <c r="G4358" s="199"/>
      <c r="H4358" s="199"/>
      <c r="I4358" s="199"/>
      <c r="J4358" s="199"/>
      <c r="K4358" s="199"/>
      <c r="L4358" s="199"/>
      <c r="M4358" s="199"/>
    </row>
    <row r="4359" spans="5:13" x14ac:dyDescent="0.25">
      <c r="E4359" s="199"/>
      <c r="F4359" s="199"/>
      <c r="G4359" s="199"/>
      <c r="H4359" s="199"/>
      <c r="I4359" s="199"/>
      <c r="J4359" s="199"/>
      <c r="K4359" s="199"/>
      <c r="L4359" s="199"/>
      <c r="M4359" s="199"/>
    </row>
    <row r="4360" spans="5:13" x14ac:dyDescent="0.25">
      <c r="E4360" s="199"/>
      <c r="F4360" s="199"/>
      <c r="G4360" s="199"/>
      <c r="H4360" s="199"/>
      <c r="I4360" s="199"/>
      <c r="J4360" s="199"/>
      <c r="K4360" s="199"/>
      <c r="L4360" s="199"/>
      <c r="M4360" s="199"/>
    </row>
    <row r="4361" spans="5:13" x14ac:dyDescent="0.25">
      <c r="E4361" s="199"/>
      <c r="F4361" s="199"/>
      <c r="G4361" s="199"/>
      <c r="H4361" s="199"/>
      <c r="I4361" s="199"/>
      <c r="J4361" s="199"/>
      <c r="K4361" s="199"/>
      <c r="L4361" s="199"/>
      <c r="M4361" s="199"/>
    </row>
    <row r="4362" spans="5:13" x14ac:dyDescent="0.25">
      <c r="E4362" s="199"/>
      <c r="F4362" s="199"/>
      <c r="G4362" s="199"/>
      <c r="H4362" s="199"/>
      <c r="I4362" s="199"/>
      <c r="J4362" s="199"/>
      <c r="K4362" s="199"/>
      <c r="L4362" s="199"/>
      <c r="M4362" s="199"/>
    </row>
    <row r="4363" spans="5:13" x14ac:dyDescent="0.25">
      <c r="E4363" s="199"/>
      <c r="F4363" s="199"/>
      <c r="G4363" s="199"/>
      <c r="H4363" s="199"/>
      <c r="I4363" s="199"/>
      <c r="J4363" s="199"/>
      <c r="K4363" s="199"/>
      <c r="L4363" s="199"/>
      <c r="M4363" s="199"/>
    </row>
    <row r="4364" spans="5:13" x14ac:dyDescent="0.25">
      <c r="E4364" s="199"/>
      <c r="F4364" s="199"/>
      <c r="G4364" s="199"/>
      <c r="H4364" s="199"/>
      <c r="I4364" s="199"/>
      <c r="J4364" s="199"/>
      <c r="K4364" s="199"/>
      <c r="L4364" s="199"/>
      <c r="M4364" s="199"/>
    </row>
    <row r="4365" spans="5:13" x14ac:dyDescent="0.25">
      <c r="E4365" s="199"/>
      <c r="F4365" s="199"/>
      <c r="G4365" s="199"/>
      <c r="H4365" s="199"/>
      <c r="I4365" s="199"/>
      <c r="J4365" s="199"/>
      <c r="K4365" s="199"/>
      <c r="L4365" s="199"/>
      <c r="M4365" s="199"/>
    </row>
    <row r="4366" spans="5:13" x14ac:dyDescent="0.25">
      <c r="E4366" s="199"/>
      <c r="F4366" s="199"/>
      <c r="G4366" s="199"/>
      <c r="H4366" s="199"/>
      <c r="I4366" s="199"/>
      <c r="J4366" s="199"/>
      <c r="K4366" s="199"/>
      <c r="L4366" s="199"/>
      <c r="M4366" s="199"/>
    </row>
    <row r="4367" spans="5:13" x14ac:dyDescent="0.25">
      <c r="E4367" s="199"/>
      <c r="F4367" s="199"/>
      <c r="G4367" s="199"/>
      <c r="H4367" s="199"/>
      <c r="I4367" s="199"/>
      <c r="J4367" s="199"/>
      <c r="K4367" s="199"/>
      <c r="L4367" s="199"/>
      <c r="M4367" s="199"/>
    </row>
    <row r="4368" spans="5:13" x14ac:dyDescent="0.25">
      <c r="E4368" s="199"/>
      <c r="F4368" s="199"/>
      <c r="G4368" s="199"/>
      <c r="H4368" s="199"/>
      <c r="I4368" s="199"/>
      <c r="J4368" s="199"/>
      <c r="K4368" s="199"/>
      <c r="L4368" s="199"/>
      <c r="M4368" s="199"/>
    </row>
    <row r="4369" spans="5:13" x14ac:dyDescent="0.25">
      <c r="E4369" s="199"/>
      <c r="F4369" s="199"/>
      <c r="G4369" s="199"/>
      <c r="H4369" s="199"/>
      <c r="I4369" s="199"/>
      <c r="J4369" s="199"/>
      <c r="K4369" s="199"/>
      <c r="L4369" s="199"/>
      <c r="M4369" s="199"/>
    </row>
    <row r="4370" spans="5:13" x14ac:dyDescent="0.25">
      <c r="E4370" s="199"/>
      <c r="F4370" s="199"/>
      <c r="G4370" s="199"/>
      <c r="H4370" s="199"/>
      <c r="I4370" s="199"/>
      <c r="J4370" s="199"/>
      <c r="K4370" s="199"/>
      <c r="L4370" s="199"/>
      <c r="M4370" s="199"/>
    </row>
    <row r="4371" spans="5:13" x14ac:dyDescent="0.25">
      <c r="E4371" s="199"/>
      <c r="F4371" s="199"/>
      <c r="G4371" s="199"/>
      <c r="H4371" s="199"/>
      <c r="I4371" s="199"/>
      <c r="J4371" s="199"/>
      <c r="K4371" s="199"/>
      <c r="L4371" s="199"/>
      <c r="M4371" s="199"/>
    </row>
    <row r="4372" spans="5:13" x14ac:dyDescent="0.25">
      <c r="E4372" s="199"/>
      <c r="F4372" s="199"/>
      <c r="G4372" s="199"/>
      <c r="H4372" s="199"/>
      <c r="I4372" s="199"/>
      <c r="J4372" s="199"/>
      <c r="K4372" s="199"/>
      <c r="L4372" s="199"/>
      <c r="M4372" s="199"/>
    </row>
    <row r="4373" spans="5:13" x14ac:dyDescent="0.25">
      <c r="E4373" s="199"/>
      <c r="F4373" s="199"/>
      <c r="G4373" s="199"/>
      <c r="H4373" s="199"/>
      <c r="I4373" s="199"/>
      <c r="J4373" s="199"/>
      <c r="K4373" s="199"/>
      <c r="L4373" s="199"/>
      <c r="M4373" s="199"/>
    </row>
    <row r="4374" spans="5:13" x14ac:dyDescent="0.25">
      <c r="E4374" s="199"/>
      <c r="F4374" s="199"/>
      <c r="G4374" s="199"/>
      <c r="H4374" s="199"/>
      <c r="I4374" s="199"/>
      <c r="J4374" s="199"/>
      <c r="K4374" s="199"/>
      <c r="L4374" s="199"/>
      <c r="M4374" s="199"/>
    </row>
    <row r="4375" spans="5:13" x14ac:dyDescent="0.25">
      <c r="E4375" s="199"/>
      <c r="F4375" s="199"/>
      <c r="G4375" s="199"/>
      <c r="H4375" s="199"/>
      <c r="I4375" s="199"/>
      <c r="J4375" s="199"/>
      <c r="K4375" s="199"/>
      <c r="L4375" s="199"/>
      <c r="M4375" s="199"/>
    </row>
    <row r="4376" spans="5:13" x14ac:dyDescent="0.25">
      <c r="E4376" s="199"/>
      <c r="F4376" s="199"/>
      <c r="G4376" s="199"/>
      <c r="H4376" s="199"/>
      <c r="I4376" s="199"/>
      <c r="J4376" s="199"/>
      <c r="K4376" s="199"/>
      <c r="L4376" s="199"/>
      <c r="M4376" s="199"/>
    </row>
    <row r="4377" spans="5:13" x14ac:dyDescent="0.25">
      <c r="E4377" s="199"/>
      <c r="F4377" s="199"/>
      <c r="G4377" s="199"/>
      <c r="H4377" s="199"/>
      <c r="I4377" s="199"/>
      <c r="J4377" s="199"/>
      <c r="K4377" s="199"/>
      <c r="L4377" s="199"/>
      <c r="M4377" s="199"/>
    </row>
    <row r="4378" spans="5:13" x14ac:dyDescent="0.25">
      <c r="E4378" s="199"/>
      <c r="F4378" s="199"/>
      <c r="G4378" s="199"/>
      <c r="H4378" s="199"/>
      <c r="I4378" s="199"/>
      <c r="J4378" s="199"/>
      <c r="K4378" s="199"/>
      <c r="L4378" s="199"/>
      <c r="M4378" s="199"/>
    </row>
    <row r="4379" spans="5:13" x14ac:dyDescent="0.25">
      <c r="E4379" s="199"/>
      <c r="F4379" s="199"/>
      <c r="G4379" s="199"/>
      <c r="H4379" s="199"/>
      <c r="I4379" s="199"/>
      <c r="J4379" s="199"/>
      <c r="K4379" s="199"/>
      <c r="L4379" s="199"/>
      <c r="M4379" s="199"/>
    </row>
    <row r="4380" spans="5:13" x14ac:dyDescent="0.25">
      <c r="E4380" s="199"/>
      <c r="F4380" s="199"/>
      <c r="G4380" s="199"/>
      <c r="H4380" s="199"/>
      <c r="I4380" s="199"/>
      <c r="J4380" s="199"/>
      <c r="K4380" s="199"/>
      <c r="L4380" s="199"/>
      <c r="M4380" s="199"/>
    </row>
    <row r="4381" spans="5:13" x14ac:dyDescent="0.25">
      <c r="E4381" s="199"/>
      <c r="F4381" s="199"/>
      <c r="G4381" s="199"/>
      <c r="H4381" s="199"/>
      <c r="I4381" s="199"/>
      <c r="J4381" s="199"/>
      <c r="K4381" s="199"/>
      <c r="L4381" s="199"/>
      <c r="M4381" s="199"/>
    </row>
    <row r="4382" spans="5:13" x14ac:dyDescent="0.25">
      <c r="E4382" s="199"/>
      <c r="F4382" s="199"/>
      <c r="G4382" s="199"/>
      <c r="H4382" s="199"/>
      <c r="I4382" s="199"/>
      <c r="J4382" s="199"/>
      <c r="K4382" s="199"/>
      <c r="L4382" s="199"/>
      <c r="M4382" s="199"/>
    </row>
    <row r="4383" spans="5:13" x14ac:dyDescent="0.25">
      <c r="E4383" s="199"/>
      <c r="F4383" s="199"/>
      <c r="G4383" s="199"/>
      <c r="H4383" s="199"/>
      <c r="I4383" s="199"/>
      <c r="J4383" s="199"/>
      <c r="K4383" s="199"/>
      <c r="L4383" s="199"/>
      <c r="M4383" s="199"/>
    </row>
    <row r="4384" spans="5:13" x14ac:dyDescent="0.25">
      <c r="E4384" s="199"/>
      <c r="F4384" s="199"/>
      <c r="G4384" s="199"/>
      <c r="H4384" s="199"/>
      <c r="I4384" s="199"/>
      <c r="J4384" s="199"/>
      <c r="K4384" s="199"/>
      <c r="L4384" s="199"/>
      <c r="M4384" s="199"/>
    </row>
    <row r="4385" spans="5:13" x14ac:dyDescent="0.25">
      <c r="E4385" s="199"/>
      <c r="F4385" s="199"/>
      <c r="G4385" s="199"/>
      <c r="H4385" s="199"/>
      <c r="I4385" s="199"/>
      <c r="J4385" s="199"/>
      <c r="K4385" s="199"/>
      <c r="L4385" s="199"/>
      <c r="M4385" s="199"/>
    </row>
    <row r="4386" spans="5:13" x14ac:dyDescent="0.25">
      <c r="E4386" s="199"/>
      <c r="F4386" s="199"/>
      <c r="G4386" s="199"/>
      <c r="H4386" s="199"/>
      <c r="I4386" s="199"/>
      <c r="J4386" s="199"/>
      <c r="K4386" s="199"/>
      <c r="L4386" s="199"/>
      <c r="M4386" s="199"/>
    </row>
    <row r="4387" spans="5:13" x14ac:dyDescent="0.25">
      <c r="E4387" s="199"/>
      <c r="F4387" s="199"/>
      <c r="G4387" s="199"/>
      <c r="H4387" s="199"/>
      <c r="I4387" s="199"/>
      <c r="J4387" s="199"/>
      <c r="K4387" s="199"/>
      <c r="L4387" s="199"/>
      <c r="M4387" s="199"/>
    </row>
    <row r="4388" spans="5:13" x14ac:dyDescent="0.25">
      <c r="E4388" s="199"/>
      <c r="F4388" s="199"/>
      <c r="G4388" s="199"/>
      <c r="H4388" s="199"/>
      <c r="I4388" s="199"/>
      <c r="J4388" s="199"/>
      <c r="K4388" s="199"/>
      <c r="L4388" s="199"/>
      <c r="M4388" s="199"/>
    </row>
    <row r="4389" spans="5:13" x14ac:dyDescent="0.25">
      <c r="E4389" s="199"/>
      <c r="F4389" s="199"/>
      <c r="G4389" s="199"/>
      <c r="H4389" s="199"/>
      <c r="I4389" s="199"/>
      <c r="J4389" s="199"/>
      <c r="K4389" s="199"/>
      <c r="L4389" s="199"/>
      <c r="M4389" s="199"/>
    </row>
    <row r="4390" spans="5:13" x14ac:dyDescent="0.25">
      <c r="E4390" s="199"/>
      <c r="F4390" s="199"/>
      <c r="G4390" s="199"/>
      <c r="H4390" s="199"/>
      <c r="I4390" s="199"/>
      <c r="J4390" s="199"/>
      <c r="K4390" s="199"/>
      <c r="L4390" s="199"/>
      <c r="M4390" s="199"/>
    </row>
    <row r="4391" spans="5:13" x14ac:dyDescent="0.25">
      <c r="E4391" s="199"/>
      <c r="F4391" s="199"/>
      <c r="G4391" s="199"/>
      <c r="H4391" s="199"/>
      <c r="I4391" s="199"/>
      <c r="J4391" s="199"/>
      <c r="K4391" s="199"/>
      <c r="L4391" s="199"/>
      <c r="M4391" s="199"/>
    </row>
    <row r="4392" spans="5:13" x14ac:dyDescent="0.25">
      <c r="E4392" s="199"/>
      <c r="F4392" s="199"/>
      <c r="G4392" s="199"/>
      <c r="H4392" s="199"/>
      <c r="I4392" s="199"/>
      <c r="J4392" s="199"/>
      <c r="K4392" s="199"/>
      <c r="L4392" s="199"/>
      <c r="M4392" s="199"/>
    </row>
    <row r="4393" spans="5:13" x14ac:dyDescent="0.25">
      <c r="E4393" s="199"/>
      <c r="F4393" s="199"/>
      <c r="G4393" s="199"/>
      <c r="H4393" s="199"/>
      <c r="I4393" s="199"/>
      <c r="J4393" s="199"/>
      <c r="K4393" s="199"/>
      <c r="L4393" s="199"/>
      <c r="M4393" s="199"/>
    </row>
    <row r="4394" spans="5:13" x14ac:dyDescent="0.25">
      <c r="E4394" s="199"/>
      <c r="F4394" s="199"/>
      <c r="G4394" s="199"/>
      <c r="H4394" s="199"/>
      <c r="I4394" s="199"/>
      <c r="J4394" s="199"/>
      <c r="K4394" s="199"/>
      <c r="L4394" s="199"/>
      <c r="M4394" s="199"/>
    </row>
    <row r="4395" spans="5:13" x14ac:dyDescent="0.25">
      <c r="E4395" s="199"/>
      <c r="F4395" s="199"/>
      <c r="G4395" s="199"/>
      <c r="H4395" s="199"/>
      <c r="I4395" s="199"/>
      <c r="J4395" s="199"/>
      <c r="K4395" s="199"/>
      <c r="L4395" s="199"/>
      <c r="M4395" s="199"/>
    </row>
    <row r="4396" spans="5:13" x14ac:dyDescent="0.25">
      <c r="E4396" s="199"/>
      <c r="F4396" s="199"/>
      <c r="G4396" s="199"/>
      <c r="H4396" s="199"/>
      <c r="I4396" s="199"/>
      <c r="J4396" s="199"/>
      <c r="K4396" s="199"/>
      <c r="L4396" s="199"/>
      <c r="M4396" s="199"/>
    </row>
    <row r="4397" spans="5:13" x14ac:dyDescent="0.25">
      <c r="E4397" s="199"/>
      <c r="F4397" s="199"/>
      <c r="G4397" s="199"/>
      <c r="H4397" s="199"/>
      <c r="I4397" s="199"/>
      <c r="J4397" s="199"/>
      <c r="K4397" s="199"/>
      <c r="L4397" s="199"/>
      <c r="M4397" s="199"/>
    </row>
    <row r="4398" spans="5:13" x14ac:dyDescent="0.25">
      <c r="E4398" s="199"/>
      <c r="F4398" s="199"/>
      <c r="G4398" s="199"/>
      <c r="H4398" s="199"/>
      <c r="I4398" s="199"/>
      <c r="J4398" s="199"/>
      <c r="K4398" s="199"/>
      <c r="L4398" s="199"/>
      <c r="M4398" s="199"/>
    </row>
    <row r="4399" spans="5:13" x14ac:dyDescent="0.25">
      <c r="E4399" s="199"/>
      <c r="F4399" s="199"/>
      <c r="G4399" s="199"/>
      <c r="H4399" s="199"/>
      <c r="I4399" s="199"/>
      <c r="J4399" s="199"/>
      <c r="K4399" s="199"/>
      <c r="L4399" s="199"/>
      <c r="M4399" s="199"/>
    </row>
    <row r="4400" spans="5:13" x14ac:dyDescent="0.25">
      <c r="E4400" s="199"/>
      <c r="F4400" s="199"/>
      <c r="G4400" s="199"/>
      <c r="H4400" s="199"/>
      <c r="I4400" s="199"/>
      <c r="J4400" s="199"/>
      <c r="K4400" s="199"/>
      <c r="L4400" s="199"/>
      <c r="M4400" s="199"/>
    </row>
    <row r="4401" spans="5:13" x14ac:dyDescent="0.25">
      <c r="E4401" s="199"/>
      <c r="F4401" s="199"/>
      <c r="G4401" s="199"/>
      <c r="H4401" s="199"/>
      <c r="I4401" s="199"/>
      <c r="J4401" s="199"/>
      <c r="K4401" s="199"/>
      <c r="L4401" s="199"/>
      <c r="M4401" s="199"/>
    </row>
    <row r="4402" spans="5:13" x14ac:dyDescent="0.25">
      <c r="E4402" s="199"/>
      <c r="F4402" s="199"/>
      <c r="G4402" s="199"/>
      <c r="H4402" s="199"/>
      <c r="I4402" s="199"/>
      <c r="J4402" s="199"/>
      <c r="K4402" s="199"/>
      <c r="L4402" s="199"/>
      <c r="M4402" s="199"/>
    </row>
    <row r="4403" spans="5:13" x14ac:dyDescent="0.25">
      <c r="E4403" s="199"/>
      <c r="F4403" s="199"/>
      <c r="G4403" s="199"/>
      <c r="H4403" s="199"/>
      <c r="I4403" s="199"/>
      <c r="J4403" s="199"/>
      <c r="K4403" s="199"/>
      <c r="L4403" s="199"/>
      <c r="M4403" s="199"/>
    </row>
    <row r="4404" spans="5:13" x14ac:dyDescent="0.25">
      <c r="E4404" s="199"/>
      <c r="F4404" s="199"/>
      <c r="G4404" s="199"/>
      <c r="H4404" s="199"/>
      <c r="I4404" s="199"/>
      <c r="J4404" s="199"/>
      <c r="K4404" s="199"/>
      <c r="L4404" s="199"/>
      <c r="M4404" s="199"/>
    </row>
    <row r="4405" spans="5:13" x14ac:dyDescent="0.25">
      <c r="E4405" s="199"/>
      <c r="F4405" s="199"/>
      <c r="G4405" s="199"/>
      <c r="H4405" s="199"/>
      <c r="I4405" s="199"/>
      <c r="J4405" s="199"/>
      <c r="K4405" s="199"/>
      <c r="L4405" s="199"/>
      <c r="M4405" s="199"/>
    </row>
    <row r="4406" spans="5:13" x14ac:dyDescent="0.25">
      <c r="E4406" s="199"/>
      <c r="F4406" s="199"/>
      <c r="G4406" s="199"/>
      <c r="H4406" s="199"/>
      <c r="I4406" s="199"/>
      <c r="J4406" s="199"/>
      <c r="K4406" s="199"/>
      <c r="L4406" s="199"/>
      <c r="M4406" s="199"/>
    </row>
    <row r="4407" spans="5:13" x14ac:dyDescent="0.25">
      <c r="E4407" s="199"/>
      <c r="F4407" s="199"/>
      <c r="G4407" s="199"/>
      <c r="H4407" s="199"/>
      <c r="I4407" s="199"/>
      <c r="J4407" s="199"/>
      <c r="K4407" s="199"/>
      <c r="L4407" s="199"/>
      <c r="M4407" s="199"/>
    </row>
    <row r="4408" spans="5:13" x14ac:dyDescent="0.25">
      <c r="E4408" s="199"/>
      <c r="F4408" s="199"/>
      <c r="G4408" s="199"/>
      <c r="H4408" s="199"/>
      <c r="I4408" s="199"/>
      <c r="J4408" s="199"/>
      <c r="K4408" s="199"/>
      <c r="L4408" s="199"/>
      <c r="M4408" s="199"/>
    </row>
    <row r="4409" spans="5:13" x14ac:dyDescent="0.25">
      <c r="E4409" s="199"/>
      <c r="F4409" s="199"/>
      <c r="G4409" s="199"/>
      <c r="H4409" s="199"/>
      <c r="I4409" s="199"/>
      <c r="J4409" s="199"/>
      <c r="K4409" s="199"/>
      <c r="L4409" s="199"/>
      <c r="M4409" s="199"/>
    </row>
    <row r="4410" spans="5:13" x14ac:dyDescent="0.25">
      <c r="E4410" s="199"/>
      <c r="F4410" s="199"/>
      <c r="G4410" s="199"/>
      <c r="H4410" s="199"/>
      <c r="I4410" s="199"/>
      <c r="J4410" s="199"/>
      <c r="K4410" s="199"/>
      <c r="L4410" s="199"/>
      <c r="M4410" s="199"/>
    </row>
    <row r="4411" spans="5:13" x14ac:dyDescent="0.25">
      <c r="E4411" s="199"/>
      <c r="F4411" s="199"/>
      <c r="G4411" s="199"/>
      <c r="H4411" s="199"/>
      <c r="I4411" s="199"/>
      <c r="J4411" s="199"/>
      <c r="K4411" s="199"/>
      <c r="L4411" s="199"/>
      <c r="M4411" s="199"/>
    </row>
    <row r="4412" spans="5:13" x14ac:dyDescent="0.25">
      <c r="E4412" s="199"/>
      <c r="F4412" s="199"/>
      <c r="G4412" s="199"/>
      <c r="H4412" s="199"/>
      <c r="I4412" s="199"/>
      <c r="J4412" s="199"/>
      <c r="K4412" s="199"/>
      <c r="L4412" s="199"/>
      <c r="M4412" s="199"/>
    </row>
    <row r="4413" spans="5:13" x14ac:dyDescent="0.25">
      <c r="E4413" s="199"/>
      <c r="F4413" s="199"/>
      <c r="G4413" s="199"/>
      <c r="H4413" s="199"/>
      <c r="I4413" s="199"/>
      <c r="J4413" s="199"/>
      <c r="K4413" s="199"/>
      <c r="L4413" s="199"/>
      <c r="M4413" s="199"/>
    </row>
    <row r="4414" spans="5:13" x14ac:dyDescent="0.25">
      <c r="E4414" s="199"/>
      <c r="F4414" s="199"/>
      <c r="G4414" s="199"/>
      <c r="H4414" s="199"/>
      <c r="I4414" s="199"/>
      <c r="J4414" s="199"/>
      <c r="K4414" s="199"/>
      <c r="L4414" s="199"/>
      <c r="M4414" s="199"/>
    </row>
    <row r="4415" spans="5:13" x14ac:dyDescent="0.25">
      <c r="E4415" s="199"/>
      <c r="F4415" s="199"/>
      <c r="G4415" s="199"/>
      <c r="H4415" s="199"/>
      <c r="I4415" s="199"/>
      <c r="J4415" s="199"/>
      <c r="K4415" s="199"/>
      <c r="L4415" s="199"/>
      <c r="M4415" s="199"/>
    </row>
    <row r="4416" spans="5:13" x14ac:dyDescent="0.25">
      <c r="E4416" s="199"/>
      <c r="F4416" s="199"/>
      <c r="G4416" s="199"/>
      <c r="H4416" s="199"/>
      <c r="I4416" s="199"/>
      <c r="J4416" s="199"/>
      <c r="K4416" s="199"/>
      <c r="L4416" s="199"/>
      <c r="M4416" s="199"/>
    </row>
    <row r="4417" spans="5:13" x14ac:dyDescent="0.25">
      <c r="E4417" s="199"/>
      <c r="F4417" s="199"/>
      <c r="G4417" s="199"/>
      <c r="H4417" s="199"/>
      <c r="I4417" s="199"/>
      <c r="J4417" s="199"/>
      <c r="K4417" s="199"/>
      <c r="L4417" s="199"/>
      <c r="M4417" s="199"/>
    </row>
    <row r="4418" spans="5:13" x14ac:dyDescent="0.25">
      <c r="E4418" s="199"/>
      <c r="F4418" s="199"/>
      <c r="G4418" s="199"/>
      <c r="H4418" s="199"/>
      <c r="I4418" s="199"/>
      <c r="J4418" s="199"/>
      <c r="K4418" s="199"/>
      <c r="L4418" s="199"/>
      <c r="M4418" s="199"/>
    </row>
    <row r="4419" spans="5:13" x14ac:dyDescent="0.25">
      <c r="E4419" s="199"/>
      <c r="F4419" s="199"/>
      <c r="G4419" s="199"/>
      <c r="H4419" s="199"/>
      <c r="I4419" s="199"/>
      <c r="J4419" s="199"/>
      <c r="K4419" s="199"/>
      <c r="L4419" s="199"/>
      <c r="M4419" s="199"/>
    </row>
    <row r="4420" spans="5:13" x14ac:dyDescent="0.25">
      <c r="E4420" s="199"/>
      <c r="F4420" s="199"/>
      <c r="G4420" s="199"/>
      <c r="H4420" s="199"/>
      <c r="I4420" s="199"/>
      <c r="J4420" s="199"/>
      <c r="K4420" s="199"/>
      <c r="L4420" s="199"/>
      <c r="M4420" s="199"/>
    </row>
    <row r="4421" spans="5:13" x14ac:dyDescent="0.25">
      <c r="E4421" s="199"/>
      <c r="F4421" s="199"/>
      <c r="G4421" s="199"/>
      <c r="H4421" s="199"/>
      <c r="I4421" s="199"/>
      <c r="J4421" s="199"/>
      <c r="K4421" s="199"/>
      <c r="L4421" s="199"/>
      <c r="M4421" s="199"/>
    </row>
    <row r="4422" spans="5:13" x14ac:dyDescent="0.25">
      <c r="E4422" s="199"/>
      <c r="F4422" s="199"/>
      <c r="G4422" s="199"/>
      <c r="H4422" s="199"/>
      <c r="I4422" s="199"/>
      <c r="J4422" s="199"/>
      <c r="K4422" s="199"/>
      <c r="L4422" s="199"/>
      <c r="M4422" s="199"/>
    </row>
    <row r="4423" spans="5:13" x14ac:dyDescent="0.25">
      <c r="E4423" s="199"/>
      <c r="F4423" s="199"/>
      <c r="G4423" s="199"/>
      <c r="H4423" s="199"/>
      <c r="I4423" s="199"/>
      <c r="J4423" s="199"/>
      <c r="K4423" s="199"/>
      <c r="L4423" s="199"/>
      <c r="M4423" s="199"/>
    </row>
    <row r="4424" spans="5:13" x14ac:dyDescent="0.25">
      <c r="E4424" s="199"/>
      <c r="F4424" s="199"/>
      <c r="G4424" s="199"/>
      <c r="H4424" s="199"/>
      <c r="I4424" s="199"/>
      <c r="J4424" s="199"/>
      <c r="K4424" s="199"/>
      <c r="L4424" s="199"/>
      <c r="M4424" s="199"/>
    </row>
    <row r="4425" spans="5:13" x14ac:dyDescent="0.25">
      <c r="E4425" s="199"/>
      <c r="F4425" s="199"/>
      <c r="G4425" s="199"/>
      <c r="H4425" s="199"/>
      <c r="I4425" s="199"/>
      <c r="J4425" s="199"/>
      <c r="K4425" s="199"/>
      <c r="L4425" s="199"/>
      <c r="M4425" s="199"/>
    </row>
    <row r="4426" spans="5:13" x14ac:dyDescent="0.25">
      <c r="E4426" s="199"/>
      <c r="F4426" s="199"/>
      <c r="G4426" s="199"/>
      <c r="H4426" s="199"/>
      <c r="I4426" s="199"/>
      <c r="J4426" s="199"/>
      <c r="K4426" s="199"/>
      <c r="L4426" s="199"/>
      <c r="M4426" s="199"/>
    </row>
    <row r="4427" spans="5:13" x14ac:dyDescent="0.25">
      <c r="E4427" s="199"/>
      <c r="F4427" s="199"/>
      <c r="G4427" s="199"/>
      <c r="H4427" s="199"/>
      <c r="I4427" s="199"/>
      <c r="J4427" s="199"/>
      <c r="K4427" s="199"/>
      <c r="L4427" s="199"/>
      <c r="M4427" s="199"/>
    </row>
    <row r="4428" spans="5:13" x14ac:dyDescent="0.25">
      <c r="E4428" s="199"/>
      <c r="F4428" s="199"/>
      <c r="G4428" s="199"/>
      <c r="H4428" s="199"/>
      <c r="I4428" s="199"/>
      <c r="J4428" s="199"/>
      <c r="K4428" s="199"/>
      <c r="L4428" s="199"/>
      <c r="M4428" s="199"/>
    </row>
    <row r="4429" spans="5:13" x14ac:dyDescent="0.25">
      <c r="E4429" s="199"/>
      <c r="F4429" s="199"/>
      <c r="G4429" s="199"/>
      <c r="H4429" s="199"/>
      <c r="I4429" s="199"/>
      <c r="J4429" s="199"/>
      <c r="K4429" s="199"/>
      <c r="L4429" s="199"/>
      <c r="M4429" s="199"/>
    </row>
    <row r="4430" spans="5:13" x14ac:dyDescent="0.25">
      <c r="E4430" s="199"/>
      <c r="F4430" s="199"/>
      <c r="G4430" s="199"/>
      <c r="H4430" s="199"/>
      <c r="I4430" s="199"/>
      <c r="J4430" s="199"/>
      <c r="K4430" s="199"/>
      <c r="L4430" s="199"/>
      <c r="M4430" s="199"/>
    </row>
    <row r="4431" spans="5:13" x14ac:dyDescent="0.25">
      <c r="E4431" s="199"/>
      <c r="F4431" s="199"/>
      <c r="G4431" s="199"/>
      <c r="H4431" s="199"/>
      <c r="I4431" s="199"/>
      <c r="J4431" s="199"/>
      <c r="K4431" s="199"/>
      <c r="L4431" s="199"/>
      <c r="M4431" s="199"/>
    </row>
    <row r="4432" spans="5:13" x14ac:dyDescent="0.25">
      <c r="E4432" s="199"/>
      <c r="F4432" s="199"/>
      <c r="G4432" s="199"/>
      <c r="H4432" s="199"/>
      <c r="I4432" s="199"/>
      <c r="J4432" s="199"/>
      <c r="K4432" s="199"/>
      <c r="L4432" s="199"/>
      <c r="M4432" s="199"/>
    </row>
    <row r="4433" spans="5:13" x14ac:dyDescent="0.25">
      <c r="E4433" s="199"/>
      <c r="F4433" s="199"/>
      <c r="G4433" s="199"/>
      <c r="H4433" s="199"/>
      <c r="I4433" s="199"/>
      <c r="J4433" s="199"/>
      <c r="K4433" s="199"/>
      <c r="L4433" s="199"/>
      <c r="M4433" s="199"/>
    </row>
    <row r="4434" spans="5:13" x14ac:dyDescent="0.25">
      <c r="E4434" s="199"/>
      <c r="F4434" s="199"/>
      <c r="G4434" s="199"/>
      <c r="H4434" s="199"/>
      <c r="I4434" s="199"/>
      <c r="J4434" s="199"/>
      <c r="K4434" s="199"/>
      <c r="L4434" s="199"/>
      <c r="M4434" s="199"/>
    </row>
    <row r="4435" spans="5:13" x14ac:dyDescent="0.25">
      <c r="E4435" s="199"/>
      <c r="F4435" s="199"/>
      <c r="G4435" s="199"/>
      <c r="H4435" s="199"/>
      <c r="I4435" s="199"/>
      <c r="J4435" s="199"/>
      <c r="K4435" s="199"/>
      <c r="L4435" s="199"/>
      <c r="M4435" s="199"/>
    </row>
    <row r="4436" spans="5:13" x14ac:dyDescent="0.25">
      <c r="E4436" s="199"/>
      <c r="F4436" s="199"/>
      <c r="G4436" s="199"/>
      <c r="H4436" s="199"/>
      <c r="I4436" s="199"/>
      <c r="J4436" s="199"/>
      <c r="K4436" s="199"/>
      <c r="L4436" s="199"/>
      <c r="M4436" s="199"/>
    </row>
    <row r="4437" spans="5:13" x14ac:dyDescent="0.25">
      <c r="E4437" s="199"/>
      <c r="F4437" s="199"/>
      <c r="G4437" s="199"/>
      <c r="H4437" s="199"/>
      <c r="I4437" s="199"/>
      <c r="J4437" s="199"/>
      <c r="K4437" s="199"/>
      <c r="L4437" s="199"/>
      <c r="M4437" s="199"/>
    </row>
    <row r="4438" spans="5:13" x14ac:dyDescent="0.25">
      <c r="E4438" s="199"/>
      <c r="F4438" s="199"/>
      <c r="G4438" s="199"/>
      <c r="H4438" s="199"/>
      <c r="I4438" s="199"/>
      <c r="J4438" s="199"/>
      <c r="K4438" s="199"/>
      <c r="L4438" s="199"/>
      <c r="M4438" s="199"/>
    </row>
    <row r="4439" spans="5:13" x14ac:dyDescent="0.25">
      <c r="E4439" s="199"/>
      <c r="F4439" s="199"/>
      <c r="G4439" s="199"/>
      <c r="H4439" s="199"/>
      <c r="I4439" s="199"/>
      <c r="J4439" s="199"/>
      <c r="K4439" s="199"/>
      <c r="L4439" s="199"/>
      <c r="M4439" s="199"/>
    </row>
    <row r="4440" spans="5:13" x14ac:dyDescent="0.25">
      <c r="E4440" s="199"/>
      <c r="F4440" s="199"/>
      <c r="G4440" s="199"/>
      <c r="H4440" s="199"/>
      <c r="I4440" s="199"/>
      <c r="J4440" s="199"/>
      <c r="K4440" s="199"/>
      <c r="L4440" s="199"/>
      <c r="M4440" s="199"/>
    </row>
    <row r="4441" spans="5:13" x14ac:dyDescent="0.25">
      <c r="E4441" s="199"/>
      <c r="F4441" s="199"/>
      <c r="G4441" s="199"/>
      <c r="H4441" s="199"/>
      <c r="I4441" s="199"/>
      <c r="J4441" s="199"/>
      <c r="K4441" s="199"/>
      <c r="L4441" s="199"/>
      <c r="M4441" s="199"/>
    </row>
    <row r="4442" spans="5:13" x14ac:dyDescent="0.25">
      <c r="E4442" s="199"/>
      <c r="F4442" s="199"/>
      <c r="G4442" s="199"/>
      <c r="H4442" s="199"/>
      <c r="I4442" s="199"/>
      <c r="J4442" s="199"/>
      <c r="K4442" s="199"/>
      <c r="L4442" s="199"/>
      <c r="M4442" s="199"/>
    </row>
    <row r="4443" spans="5:13" x14ac:dyDescent="0.25">
      <c r="E4443" s="199"/>
      <c r="F4443" s="199"/>
      <c r="G4443" s="199"/>
      <c r="H4443" s="199"/>
      <c r="I4443" s="199"/>
      <c r="J4443" s="199"/>
      <c r="K4443" s="199"/>
      <c r="L4443" s="199"/>
      <c r="M4443" s="199"/>
    </row>
    <row r="4444" spans="5:13" x14ac:dyDescent="0.25">
      <c r="E4444" s="199"/>
      <c r="F4444" s="199"/>
      <c r="G4444" s="199"/>
      <c r="H4444" s="199"/>
      <c r="I4444" s="199"/>
      <c r="J4444" s="199"/>
      <c r="K4444" s="199"/>
      <c r="L4444" s="199"/>
      <c r="M4444" s="199"/>
    </row>
    <row r="4445" spans="5:13" x14ac:dyDescent="0.25">
      <c r="E4445" s="199"/>
      <c r="F4445" s="199"/>
      <c r="G4445" s="199"/>
      <c r="H4445" s="199"/>
      <c r="I4445" s="199"/>
      <c r="J4445" s="199"/>
      <c r="K4445" s="199"/>
      <c r="L4445" s="199"/>
      <c r="M4445" s="199"/>
    </row>
    <row r="4446" spans="5:13" x14ac:dyDescent="0.25">
      <c r="E4446" s="199"/>
      <c r="F4446" s="199"/>
      <c r="G4446" s="199"/>
      <c r="H4446" s="199"/>
      <c r="I4446" s="199"/>
      <c r="J4446" s="199"/>
      <c r="K4446" s="199"/>
      <c r="L4446" s="199"/>
      <c r="M4446" s="199"/>
    </row>
    <row r="4447" spans="5:13" x14ac:dyDescent="0.25">
      <c r="E4447" s="199"/>
      <c r="F4447" s="199"/>
      <c r="G4447" s="199"/>
      <c r="H4447" s="199"/>
      <c r="I4447" s="199"/>
      <c r="J4447" s="199"/>
      <c r="K4447" s="199"/>
      <c r="L4447" s="199"/>
      <c r="M4447" s="199"/>
    </row>
    <row r="4448" spans="5:13" x14ac:dyDescent="0.25">
      <c r="E4448" s="199"/>
      <c r="F4448" s="199"/>
      <c r="G4448" s="199"/>
      <c r="H4448" s="199"/>
      <c r="I4448" s="199"/>
      <c r="J4448" s="199"/>
      <c r="K4448" s="199"/>
      <c r="L4448" s="199"/>
      <c r="M4448" s="199"/>
    </row>
    <row r="4449" spans="5:13" x14ac:dyDescent="0.25">
      <c r="E4449" s="199"/>
      <c r="F4449" s="199"/>
      <c r="G4449" s="199"/>
      <c r="H4449" s="199"/>
      <c r="I4449" s="199"/>
      <c r="J4449" s="199"/>
      <c r="K4449" s="199"/>
      <c r="L4449" s="199"/>
      <c r="M4449" s="199"/>
    </row>
    <row r="4450" spans="5:13" x14ac:dyDescent="0.25">
      <c r="E4450" s="199"/>
      <c r="F4450" s="199"/>
      <c r="G4450" s="199"/>
      <c r="H4450" s="199"/>
      <c r="I4450" s="199"/>
      <c r="J4450" s="199"/>
      <c r="K4450" s="199"/>
      <c r="L4450" s="199"/>
      <c r="M4450" s="199"/>
    </row>
    <row r="4451" spans="5:13" x14ac:dyDescent="0.25">
      <c r="E4451" s="199"/>
      <c r="F4451" s="199"/>
      <c r="G4451" s="199"/>
      <c r="H4451" s="199"/>
      <c r="I4451" s="199"/>
      <c r="J4451" s="199"/>
      <c r="K4451" s="199"/>
      <c r="L4451" s="199"/>
      <c r="M4451" s="199"/>
    </row>
    <row r="4452" spans="5:13" x14ac:dyDescent="0.25">
      <c r="E4452" s="199"/>
      <c r="F4452" s="199"/>
      <c r="G4452" s="199"/>
      <c r="H4452" s="199"/>
      <c r="I4452" s="199"/>
      <c r="J4452" s="199"/>
      <c r="K4452" s="199"/>
      <c r="L4452" s="199"/>
      <c r="M4452" s="199"/>
    </row>
    <row r="4453" spans="5:13" x14ac:dyDescent="0.25">
      <c r="E4453" s="199"/>
      <c r="F4453" s="199"/>
      <c r="G4453" s="199"/>
      <c r="H4453" s="199"/>
      <c r="I4453" s="199"/>
      <c r="J4453" s="199"/>
      <c r="K4453" s="199"/>
      <c r="L4453" s="199"/>
      <c r="M4453" s="199"/>
    </row>
    <row r="4454" spans="5:13" x14ac:dyDescent="0.25">
      <c r="E4454" s="199"/>
      <c r="F4454" s="199"/>
      <c r="G4454" s="199"/>
      <c r="H4454" s="199"/>
      <c r="I4454" s="199"/>
      <c r="J4454" s="199"/>
      <c r="K4454" s="199"/>
      <c r="L4454" s="199"/>
      <c r="M4454" s="199"/>
    </row>
    <row r="4455" spans="5:13" x14ac:dyDescent="0.25">
      <c r="E4455" s="199"/>
      <c r="F4455" s="199"/>
      <c r="G4455" s="199"/>
      <c r="H4455" s="199"/>
      <c r="I4455" s="199"/>
      <c r="J4455" s="199"/>
      <c r="K4455" s="199"/>
      <c r="L4455" s="199"/>
      <c r="M4455" s="199"/>
    </row>
    <row r="4456" spans="5:13" x14ac:dyDescent="0.25">
      <c r="E4456" s="199"/>
      <c r="F4456" s="199"/>
      <c r="G4456" s="199"/>
      <c r="H4456" s="199"/>
      <c r="I4456" s="199"/>
      <c r="J4456" s="199"/>
      <c r="K4456" s="199"/>
      <c r="L4456" s="199"/>
      <c r="M4456" s="199"/>
    </row>
    <row r="4457" spans="5:13" x14ac:dyDescent="0.25">
      <c r="E4457" s="199"/>
      <c r="F4457" s="199"/>
      <c r="G4457" s="199"/>
      <c r="H4457" s="199"/>
      <c r="I4457" s="199"/>
      <c r="J4457" s="199"/>
      <c r="K4457" s="199"/>
      <c r="L4457" s="199"/>
      <c r="M4457" s="199"/>
    </row>
    <row r="4458" spans="5:13" x14ac:dyDescent="0.25">
      <c r="E4458" s="199"/>
      <c r="F4458" s="199"/>
      <c r="G4458" s="199"/>
      <c r="H4458" s="199"/>
      <c r="I4458" s="199"/>
      <c r="J4458" s="199"/>
      <c r="K4458" s="199"/>
      <c r="L4458" s="199"/>
      <c r="M4458" s="199"/>
    </row>
    <row r="4459" spans="5:13" x14ac:dyDescent="0.25">
      <c r="E4459" s="199"/>
      <c r="F4459" s="199"/>
      <c r="G4459" s="199"/>
      <c r="H4459" s="199"/>
      <c r="I4459" s="199"/>
      <c r="J4459" s="199"/>
      <c r="K4459" s="199"/>
      <c r="L4459" s="199"/>
      <c r="M4459" s="199"/>
    </row>
    <row r="4460" spans="5:13" x14ac:dyDescent="0.25">
      <c r="E4460" s="199"/>
      <c r="F4460" s="199"/>
      <c r="G4460" s="199"/>
      <c r="H4460" s="199"/>
      <c r="I4460" s="199"/>
      <c r="J4460" s="199"/>
      <c r="K4460" s="199"/>
      <c r="L4460" s="199"/>
      <c r="M4460" s="199"/>
    </row>
    <row r="4461" spans="5:13" x14ac:dyDescent="0.25">
      <c r="E4461" s="199"/>
      <c r="F4461" s="199"/>
      <c r="G4461" s="199"/>
      <c r="H4461" s="199"/>
      <c r="I4461" s="199"/>
      <c r="J4461" s="199"/>
      <c r="K4461" s="199"/>
      <c r="L4461" s="199"/>
      <c r="M4461" s="199"/>
    </row>
    <row r="4462" spans="5:13" x14ac:dyDescent="0.25">
      <c r="E4462" s="199"/>
      <c r="F4462" s="199"/>
      <c r="G4462" s="199"/>
      <c r="H4462" s="199"/>
      <c r="I4462" s="199"/>
      <c r="J4462" s="199"/>
      <c r="K4462" s="199"/>
      <c r="L4462" s="199"/>
      <c r="M4462" s="199"/>
    </row>
    <row r="4463" spans="5:13" x14ac:dyDescent="0.25">
      <c r="E4463" s="199"/>
      <c r="F4463" s="199"/>
      <c r="G4463" s="199"/>
      <c r="H4463" s="199"/>
      <c r="I4463" s="199"/>
      <c r="J4463" s="199"/>
      <c r="K4463" s="199"/>
      <c r="L4463" s="199"/>
      <c r="M4463" s="199"/>
    </row>
    <row r="4464" spans="5:13" x14ac:dyDescent="0.25">
      <c r="E4464" s="199"/>
      <c r="F4464" s="199"/>
      <c r="G4464" s="199"/>
      <c r="H4464" s="199"/>
      <c r="I4464" s="199"/>
      <c r="J4464" s="199"/>
      <c r="K4464" s="199"/>
      <c r="L4464" s="199"/>
      <c r="M4464" s="199"/>
    </row>
    <row r="4465" spans="5:13" x14ac:dyDescent="0.25">
      <c r="E4465" s="199"/>
      <c r="F4465" s="199"/>
      <c r="G4465" s="199"/>
      <c r="H4465" s="199"/>
      <c r="I4465" s="199"/>
      <c r="J4465" s="199"/>
      <c r="K4465" s="199"/>
      <c r="L4465" s="199"/>
      <c r="M4465" s="199"/>
    </row>
    <row r="4466" spans="5:13" x14ac:dyDescent="0.25">
      <c r="E4466" s="199"/>
      <c r="F4466" s="199"/>
      <c r="G4466" s="199"/>
      <c r="H4466" s="199"/>
      <c r="I4466" s="199"/>
      <c r="J4466" s="199"/>
      <c r="K4466" s="199"/>
      <c r="L4466" s="199"/>
      <c r="M4466" s="199"/>
    </row>
    <row r="4467" spans="5:13" x14ac:dyDescent="0.25">
      <c r="E4467" s="199"/>
      <c r="F4467" s="199"/>
      <c r="G4467" s="199"/>
      <c r="H4467" s="199"/>
      <c r="I4467" s="199"/>
      <c r="J4467" s="199"/>
      <c r="K4467" s="199"/>
      <c r="L4467" s="199"/>
      <c r="M4467" s="199"/>
    </row>
    <row r="4468" spans="5:13" x14ac:dyDescent="0.25">
      <c r="E4468" s="199"/>
      <c r="F4468" s="199"/>
      <c r="G4468" s="199"/>
      <c r="H4468" s="199"/>
      <c r="I4468" s="199"/>
      <c r="J4468" s="199"/>
      <c r="K4468" s="199"/>
      <c r="L4468" s="199"/>
      <c r="M4468" s="199"/>
    </row>
    <row r="4469" spans="5:13" x14ac:dyDescent="0.25">
      <c r="E4469" s="199"/>
      <c r="F4469" s="199"/>
      <c r="G4469" s="199"/>
      <c r="H4469" s="199"/>
      <c r="I4469" s="199"/>
      <c r="J4469" s="199"/>
      <c r="K4469" s="199"/>
      <c r="L4469" s="199"/>
      <c r="M4469" s="199"/>
    </row>
    <row r="4470" spans="5:13" x14ac:dyDescent="0.25">
      <c r="E4470" s="199"/>
      <c r="F4470" s="199"/>
      <c r="G4470" s="199"/>
      <c r="H4470" s="199"/>
      <c r="I4470" s="199"/>
      <c r="J4470" s="199"/>
      <c r="K4470" s="199"/>
      <c r="L4470" s="199"/>
      <c r="M4470" s="199"/>
    </row>
    <row r="4471" spans="5:13" x14ac:dyDescent="0.25">
      <c r="E4471" s="199"/>
      <c r="F4471" s="199"/>
      <c r="G4471" s="199"/>
      <c r="H4471" s="199"/>
      <c r="I4471" s="199"/>
      <c r="J4471" s="199"/>
      <c r="K4471" s="199"/>
      <c r="L4471" s="199"/>
      <c r="M4471" s="199"/>
    </row>
    <row r="4472" spans="5:13" x14ac:dyDescent="0.25">
      <c r="E4472" s="199"/>
      <c r="F4472" s="199"/>
      <c r="G4472" s="199"/>
      <c r="H4472" s="199"/>
      <c r="I4472" s="199"/>
      <c r="J4472" s="199"/>
      <c r="K4472" s="199"/>
      <c r="L4472" s="199"/>
      <c r="M4472" s="199"/>
    </row>
    <row r="4473" spans="5:13" x14ac:dyDescent="0.25">
      <c r="E4473" s="199"/>
      <c r="F4473" s="199"/>
      <c r="G4473" s="199"/>
      <c r="H4473" s="199"/>
      <c r="I4473" s="199"/>
      <c r="J4473" s="199"/>
      <c r="K4473" s="199"/>
      <c r="L4473" s="199"/>
      <c r="M4473" s="199"/>
    </row>
    <row r="4474" spans="5:13" x14ac:dyDescent="0.25">
      <c r="E4474" s="199"/>
      <c r="F4474" s="199"/>
      <c r="G4474" s="199"/>
      <c r="H4474" s="199"/>
      <c r="I4474" s="199"/>
      <c r="J4474" s="199"/>
      <c r="K4474" s="199"/>
      <c r="L4474" s="199"/>
      <c r="M4474" s="199"/>
    </row>
    <row r="4475" spans="5:13" x14ac:dyDescent="0.25">
      <c r="E4475" s="199"/>
      <c r="F4475" s="199"/>
      <c r="G4475" s="199"/>
      <c r="H4475" s="199"/>
      <c r="I4475" s="199"/>
      <c r="J4475" s="199"/>
      <c r="K4475" s="199"/>
      <c r="L4475" s="199"/>
      <c r="M4475" s="199"/>
    </row>
    <row r="4476" spans="5:13" x14ac:dyDescent="0.25">
      <c r="E4476" s="199"/>
      <c r="F4476" s="199"/>
      <c r="G4476" s="199"/>
      <c r="H4476" s="199"/>
      <c r="I4476" s="199"/>
      <c r="J4476" s="199"/>
      <c r="K4476" s="199"/>
      <c r="L4476" s="199"/>
      <c r="M4476" s="199"/>
    </row>
    <row r="4477" spans="5:13" x14ac:dyDescent="0.25">
      <c r="E4477" s="199"/>
      <c r="F4477" s="199"/>
      <c r="G4477" s="199"/>
      <c r="H4477" s="199"/>
      <c r="I4477" s="199"/>
      <c r="J4477" s="199"/>
      <c r="K4477" s="199"/>
      <c r="L4477" s="199"/>
      <c r="M4477" s="199"/>
    </row>
    <row r="4478" spans="5:13" x14ac:dyDescent="0.25">
      <c r="E4478" s="199"/>
      <c r="F4478" s="199"/>
      <c r="G4478" s="199"/>
      <c r="H4478" s="199"/>
      <c r="I4478" s="199"/>
      <c r="J4478" s="199"/>
      <c r="K4478" s="199"/>
      <c r="L4478" s="199"/>
      <c r="M4478" s="199"/>
    </row>
    <row r="4479" spans="5:13" x14ac:dyDescent="0.25">
      <c r="E4479" s="199"/>
      <c r="F4479" s="199"/>
      <c r="G4479" s="199"/>
      <c r="H4479" s="199"/>
      <c r="I4479" s="199"/>
      <c r="J4479" s="199"/>
      <c r="K4479" s="199"/>
      <c r="L4479" s="199"/>
      <c r="M4479" s="199"/>
    </row>
    <row r="4480" spans="5:13" x14ac:dyDescent="0.25">
      <c r="E4480" s="199"/>
      <c r="F4480" s="199"/>
      <c r="G4480" s="199"/>
      <c r="H4480" s="199"/>
      <c r="I4480" s="199"/>
      <c r="J4480" s="199"/>
      <c r="K4480" s="199"/>
      <c r="L4480" s="199"/>
      <c r="M4480" s="199"/>
    </row>
    <row r="4481" spans="5:13" x14ac:dyDescent="0.25">
      <c r="E4481" s="199"/>
      <c r="F4481" s="199"/>
      <c r="G4481" s="199"/>
      <c r="H4481" s="199"/>
      <c r="I4481" s="199"/>
      <c r="J4481" s="199"/>
      <c r="K4481" s="199"/>
      <c r="L4481" s="199"/>
      <c r="M4481" s="199"/>
    </row>
    <row r="4482" spans="5:13" x14ac:dyDescent="0.25">
      <c r="E4482" s="199"/>
      <c r="F4482" s="199"/>
      <c r="G4482" s="199"/>
      <c r="H4482" s="199"/>
      <c r="I4482" s="199"/>
      <c r="J4482" s="199"/>
      <c r="K4482" s="199"/>
      <c r="L4482" s="199"/>
      <c r="M4482" s="199"/>
    </row>
    <row r="4483" spans="5:13" x14ac:dyDescent="0.25">
      <c r="E4483" s="199"/>
      <c r="F4483" s="199"/>
      <c r="G4483" s="199"/>
      <c r="H4483" s="199"/>
      <c r="I4483" s="199"/>
      <c r="J4483" s="199"/>
      <c r="K4483" s="199"/>
      <c r="L4483" s="199"/>
      <c r="M4483" s="199"/>
    </row>
    <row r="4484" spans="5:13" x14ac:dyDescent="0.25">
      <c r="E4484" s="199"/>
      <c r="F4484" s="199"/>
      <c r="G4484" s="199"/>
      <c r="H4484" s="199"/>
      <c r="I4484" s="199"/>
      <c r="J4484" s="199"/>
      <c r="K4484" s="199"/>
      <c r="L4484" s="199"/>
      <c r="M4484" s="199"/>
    </row>
    <row r="4485" spans="5:13" x14ac:dyDescent="0.25">
      <c r="E4485" s="199"/>
      <c r="F4485" s="199"/>
      <c r="G4485" s="199"/>
      <c r="H4485" s="199"/>
      <c r="I4485" s="199"/>
      <c r="J4485" s="199"/>
      <c r="K4485" s="199"/>
      <c r="L4485" s="199"/>
      <c r="M4485" s="199"/>
    </row>
    <row r="4486" spans="5:13" x14ac:dyDescent="0.25">
      <c r="E4486" s="199"/>
      <c r="F4486" s="199"/>
      <c r="G4486" s="199"/>
      <c r="H4486" s="199"/>
      <c r="I4486" s="199"/>
      <c r="J4486" s="199"/>
      <c r="K4486" s="199"/>
      <c r="L4486" s="199"/>
      <c r="M4486" s="199"/>
    </row>
    <row r="4487" spans="5:13" x14ac:dyDescent="0.25">
      <c r="E4487" s="199"/>
      <c r="F4487" s="199"/>
      <c r="G4487" s="199"/>
      <c r="H4487" s="199"/>
      <c r="I4487" s="199"/>
      <c r="J4487" s="199"/>
      <c r="K4487" s="199"/>
      <c r="L4487" s="199"/>
      <c r="M4487" s="199"/>
    </row>
    <row r="4488" spans="5:13" x14ac:dyDescent="0.25">
      <c r="E4488" s="199"/>
      <c r="F4488" s="199"/>
      <c r="G4488" s="199"/>
      <c r="H4488" s="199"/>
      <c r="I4488" s="199"/>
      <c r="J4488" s="199"/>
      <c r="K4488" s="199"/>
      <c r="L4488" s="199"/>
      <c r="M4488" s="199"/>
    </row>
    <row r="4489" spans="5:13" x14ac:dyDescent="0.25">
      <c r="E4489" s="199"/>
      <c r="F4489" s="199"/>
      <c r="G4489" s="199"/>
      <c r="H4489" s="199"/>
      <c r="I4489" s="199"/>
      <c r="J4489" s="199"/>
      <c r="K4489" s="199"/>
      <c r="L4489" s="199"/>
      <c r="M4489" s="199"/>
    </row>
    <row r="4490" spans="5:13" x14ac:dyDescent="0.25">
      <c r="E4490" s="199"/>
      <c r="F4490" s="199"/>
      <c r="G4490" s="199"/>
      <c r="H4490" s="199"/>
      <c r="I4490" s="199"/>
      <c r="J4490" s="199"/>
      <c r="K4490" s="199"/>
      <c r="L4490" s="199"/>
      <c r="M4490" s="199"/>
    </row>
    <row r="4491" spans="5:13" x14ac:dyDescent="0.25">
      <c r="E4491" s="199"/>
      <c r="F4491" s="199"/>
      <c r="G4491" s="199"/>
      <c r="H4491" s="199"/>
      <c r="I4491" s="199"/>
      <c r="J4491" s="199"/>
      <c r="K4491" s="199"/>
      <c r="L4491" s="199"/>
      <c r="M4491" s="199"/>
    </row>
    <row r="4492" spans="5:13" x14ac:dyDescent="0.25">
      <c r="E4492" s="199"/>
      <c r="F4492" s="199"/>
      <c r="G4492" s="199"/>
      <c r="H4492" s="199"/>
      <c r="I4492" s="199"/>
      <c r="J4492" s="199"/>
      <c r="K4492" s="199"/>
      <c r="L4492" s="199"/>
      <c r="M4492" s="199"/>
    </row>
    <row r="4493" spans="5:13" x14ac:dyDescent="0.25">
      <c r="E4493" s="199"/>
      <c r="F4493" s="199"/>
      <c r="G4493" s="199"/>
      <c r="H4493" s="199"/>
      <c r="I4493" s="199"/>
      <c r="J4493" s="199"/>
      <c r="K4493" s="199"/>
      <c r="L4493" s="199"/>
      <c r="M4493" s="199"/>
    </row>
    <row r="4494" spans="5:13" x14ac:dyDescent="0.25">
      <c r="E4494" s="199"/>
      <c r="F4494" s="199"/>
      <c r="G4494" s="199"/>
      <c r="H4494" s="199"/>
      <c r="I4494" s="199"/>
      <c r="J4494" s="199"/>
      <c r="K4494" s="199"/>
      <c r="L4494" s="199"/>
      <c r="M4494" s="199"/>
    </row>
    <row r="4495" spans="5:13" x14ac:dyDescent="0.25">
      <c r="E4495" s="199"/>
      <c r="F4495" s="199"/>
      <c r="G4495" s="199"/>
      <c r="H4495" s="199"/>
      <c r="I4495" s="199"/>
      <c r="J4495" s="199"/>
      <c r="K4495" s="199"/>
      <c r="L4495" s="199"/>
      <c r="M4495" s="199"/>
    </row>
    <row r="4496" spans="5:13" x14ac:dyDescent="0.25">
      <c r="E4496" s="199"/>
      <c r="F4496" s="199"/>
      <c r="G4496" s="199"/>
      <c r="H4496" s="199"/>
      <c r="I4496" s="199"/>
      <c r="J4496" s="199"/>
      <c r="K4496" s="199"/>
      <c r="L4496" s="199"/>
      <c r="M4496" s="199"/>
    </row>
    <row r="4497" spans="5:13" x14ac:dyDescent="0.25">
      <c r="E4497" s="199"/>
      <c r="F4497" s="199"/>
      <c r="G4497" s="199"/>
      <c r="H4497" s="199"/>
      <c r="I4497" s="199"/>
      <c r="J4497" s="199"/>
      <c r="K4497" s="199"/>
      <c r="L4497" s="199"/>
      <c r="M4497" s="199"/>
    </row>
    <row r="4498" spans="5:13" x14ac:dyDescent="0.25">
      <c r="E4498" s="199"/>
      <c r="F4498" s="199"/>
      <c r="G4498" s="199"/>
      <c r="H4498" s="199"/>
      <c r="I4498" s="199"/>
      <c r="J4498" s="199"/>
      <c r="K4498" s="199"/>
      <c r="L4498" s="199"/>
      <c r="M4498" s="199"/>
    </row>
    <row r="4499" spans="5:13" x14ac:dyDescent="0.25">
      <c r="E4499" s="199"/>
      <c r="F4499" s="199"/>
      <c r="G4499" s="199"/>
      <c r="H4499" s="199"/>
      <c r="I4499" s="199"/>
      <c r="J4499" s="199"/>
      <c r="K4499" s="199"/>
      <c r="L4499" s="199"/>
      <c r="M4499" s="199"/>
    </row>
    <row r="4500" spans="5:13" x14ac:dyDescent="0.25">
      <c r="E4500" s="199"/>
      <c r="F4500" s="199"/>
      <c r="G4500" s="199"/>
      <c r="H4500" s="199"/>
      <c r="I4500" s="199"/>
      <c r="J4500" s="199"/>
      <c r="K4500" s="199"/>
      <c r="L4500" s="199"/>
      <c r="M4500" s="199"/>
    </row>
    <row r="4501" spans="5:13" x14ac:dyDescent="0.25">
      <c r="E4501" s="199"/>
      <c r="F4501" s="199"/>
      <c r="G4501" s="199"/>
      <c r="H4501" s="199"/>
      <c r="I4501" s="199"/>
      <c r="J4501" s="199"/>
      <c r="K4501" s="199"/>
      <c r="L4501" s="199"/>
      <c r="M4501" s="199"/>
    </row>
    <row r="4502" spans="5:13" x14ac:dyDescent="0.25">
      <c r="E4502" s="199"/>
      <c r="F4502" s="199"/>
      <c r="G4502" s="199"/>
      <c r="H4502" s="199"/>
      <c r="I4502" s="199"/>
      <c r="J4502" s="199"/>
      <c r="K4502" s="199"/>
      <c r="L4502" s="199"/>
      <c r="M4502" s="199"/>
    </row>
    <row r="4503" spans="5:13" x14ac:dyDescent="0.25">
      <c r="E4503" s="199"/>
      <c r="F4503" s="199"/>
      <c r="G4503" s="199"/>
      <c r="H4503" s="199"/>
      <c r="I4503" s="199"/>
      <c r="J4503" s="199"/>
      <c r="K4503" s="199"/>
      <c r="L4503" s="199"/>
      <c r="M4503" s="199"/>
    </row>
    <row r="4504" spans="5:13" x14ac:dyDescent="0.25">
      <c r="E4504" s="199"/>
      <c r="F4504" s="199"/>
      <c r="G4504" s="199"/>
      <c r="H4504" s="199"/>
      <c r="I4504" s="199"/>
      <c r="J4504" s="199"/>
      <c r="K4504" s="199"/>
      <c r="L4504" s="199"/>
      <c r="M4504" s="199"/>
    </row>
    <row r="4505" spans="5:13" x14ac:dyDescent="0.25">
      <c r="E4505" s="199"/>
      <c r="F4505" s="199"/>
      <c r="G4505" s="199"/>
      <c r="H4505" s="199"/>
      <c r="I4505" s="199"/>
      <c r="J4505" s="199"/>
      <c r="K4505" s="199"/>
      <c r="L4505" s="199"/>
      <c r="M4505" s="199"/>
    </row>
    <row r="4506" spans="5:13" x14ac:dyDescent="0.25">
      <c r="E4506" s="199"/>
      <c r="F4506" s="199"/>
      <c r="G4506" s="199"/>
      <c r="H4506" s="199"/>
      <c r="I4506" s="199"/>
      <c r="J4506" s="199"/>
      <c r="K4506" s="199"/>
      <c r="L4506" s="199"/>
      <c r="M4506" s="199"/>
    </row>
    <row r="4507" spans="5:13" x14ac:dyDescent="0.25">
      <c r="E4507" s="199"/>
      <c r="F4507" s="199"/>
      <c r="G4507" s="199"/>
      <c r="H4507" s="199"/>
      <c r="I4507" s="199"/>
      <c r="J4507" s="199"/>
      <c r="K4507" s="199"/>
      <c r="L4507" s="199"/>
      <c r="M4507" s="199"/>
    </row>
    <row r="4508" spans="5:13" x14ac:dyDescent="0.25">
      <c r="E4508" s="199"/>
      <c r="F4508" s="199"/>
      <c r="G4508" s="199"/>
      <c r="H4508" s="199"/>
      <c r="I4508" s="199"/>
      <c r="J4508" s="199"/>
      <c r="K4508" s="199"/>
      <c r="L4508" s="199"/>
      <c r="M4508" s="199"/>
    </row>
    <row r="4509" spans="5:13" x14ac:dyDescent="0.25">
      <c r="E4509" s="199"/>
      <c r="F4509" s="199"/>
      <c r="G4509" s="199"/>
      <c r="H4509" s="199"/>
      <c r="I4509" s="199"/>
      <c r="J4509" s="199"/>
      <c r="K4509" s="199"/>
      <c r="L4509" s="199"/>
      <c r="M4509" s="199"/>
    </row>
    <row r="4510" spans="5:13" x14ac:dyDescent="0.25">
      <c r="E4510" s="199"/>
      <c r="F4510" s="199"/>
      <c r="G4510" s="199"/>
      <c r="H4510" s="199"/>
      <c r="I4510" s="199"/>
      <c r="J4510" s="199"/>
      <c r="K4510" s="199"/>
      <c r="L4510" s="199"/>
      <c r="M4510" s="199"/>
    </row>
    <row r="4511" spans="5:13" x14ac:dyDescent="0.25">
      <c r="E4511" s="199"/>
      <c r="F4511" s="199"/>
      <c r="G4511" s="199"/>
      <c r="H4511" s="199"/>
      <c r="I4511" s="199"/>
      <c r="J4511" s="199"/>
      <c r="K4511" s="199"/>
      <c r="L4511" s="199"/>
      <c r="M4511" s="199"/>
    </row>
    <row r="4512" spans="5:13" x14ac:dyDescent="0.25">
      <c r="E4512" s="199"/>
      <c r="F4512" s="199"/>
      <c r="G4512" s="199"/>
      <c r="H4512" s="199"/>
      <c r="I4512" s="199"/>
      <c r="J4512" s="199"/>
      <c r="K4512" s="199"/>
      <c r="L4512" s="199"/>
      <c r="M4512" s="199"/>
    </row>
    <row r="4513" spans="5:13" x14ac:dyDescent="0.25">
      <c r="E4513" s="199"/>
      <c r="F4513" s="199"/>
      <c r="G4513" s="199"/>
      <c r="H4513" s="199"/>
      <c r="I4513" s="199"/>
      <c r="J4513" s="199"/>
      <c r="K4513" s="199"/>
      <c r="L4513" s="199"/>
      <c r="M4513" s="199"/>
    </row>
    <row r="4514" spans="5:13" x14ac:dyDescent="0.25">
      <c r="E4514" s="199"/>
      <c r="F4514" s="199"/>
      <c r="G4514" s="199"/>
      <c r="H4514" s="199"/>
      <c r="I4514" s="199"/>
      <c r="J4514" s="199"/>
      <c r="K4514" s="199"/>
      <c r="L4514" s="199"/>
      <c r="M4514" s="199"/>
    </row>
    <row r="4515" spans="5:13" x14ac:dyDescent="0.25">
      <c r="E4515" s="199"/>
      <c r="F4515" s="199"/>
      <c r="G4515" s="199"/>
      <c r="H4515" s="199"/>
      <c r="I4515" s="199"/>
      <c r="J4515" s="199"/>
      <c r="K4515" s="199"/>
      <c r="L4515" s="199"/>
      <c r="M4515" s="199"/>
    </row>
    <row r="4516" spans="5:13" x14ac:dyDescent="0.25">
      <c r="E4516" s="199"/>
      <c r="F4516" s="199"/>
      <c r="G4516" s="199"/>
      <c r="H4516" s="199"/>
      <c r="I4516" s="199"/>
      <c r="J4516" s="199"/>
      <c r="K4516" s="199"/>
      <c r="L4516" s="199"/>
      <c r="M4516" s="199"/>
    </row>
    <row r="4517" spans="5:13" x14ac:dyDescent="0.25">
      <c r="E4517" s="199"/>
      <c r="F4517" s="199"/>
      <c r="G4517" s="199"/>
      <c r="H4517" s="199"/>
      <c r="I4517" s="199"/>
      <c r="J4517" s="199"/>
      <c r="K4517" s="199"/>
      <c r="L4517" s="199"/>
      <c r="M4517" s="199"/>
    </row>
    <row r="4518" spans="5:13" x14ac:dyDescent="0.25">
      <c r="E4518" s="199"/>
      <c r="F4518" s="199"/>
      <c r="G4518" s="199"/>
      <c r="H4518" s="199"/>
      <c r="I4518" s="199"/>
      <c r="J4518" s="199"/>
      <c r="K4518" s="199"/>
      <c r="L4518" s="199"/>
      <c r="M4518" s="199"/>
    </row>
    <row r="4519" spans="5:13" x14ac:dyDescent="0.25">
      <c r="E4519" s="199"/>
      <c r="F4519" s="199"/>
      <c r="G4519" s="199"/>
      <c r="H4519" s="199"/>
      <c r="I4519" s="199"/>
      <c r="J4519" s="199"/>
      <c r="K4519" s="199"/>
      <c r="L4519" s="199"/>
      <c r="M4519" s="199"/>
    </row>
    <row r="4520" spans="5:13" x14ac:dyDescent="0.25">
      <c r="E4520" s="199"/>
      <c r="F4520" s="199"/>
      <c r="G4520" s="199"/>
      <c r="H4520" s="199"/>
      <c r="I4520" s="199"/>
      <c r="J4520" s="199"/>
      <c r="K4520" s="199"/>
      <c r="L4520" s="199"/>
      <c r="M4520" s="199"/>
    </row>
    <row r="4521" spans="5:13" x14ac:dyDescent="0.25">
      <c r="E4521" s="199"/>
      <c r="F4521" s="199"/>
      <c r="G4521" s="199"/>
      <c r="H4521" s="199"/>
      <c r="I4521" s="199"/>
      <c r="J4521" s="199"/>
      <c r="K4521" s="199"/>
      <c r="L4521" s="199"/>
      <c r="M4521" s="199"/>
    </row>
    <row r="4522" spans="5:13" x14ac:dyDescent="0.25">
      <c r="E4522" s="199"/>
      <c r="F4522" s="199"/>
      <c r="G4522" s="199"/>
      <c r="H4522" s="199"/>
      <c r="I4522" s="199"/>
      <c r="J4522" s="199"/>
      <c r="K4522" s="199"/>
      <c r="L4522" s="199"/>
      <c r="M4522" s="199"/>
    </row>
    <row r="4523" spans="5:13" x14ac:dyDescent="0.25">
      <c r="E4523" s="199"/>
      <c r="F4523" s="199"/>
      <c r="G4523" s="199"/>
      <c r="H4523" s="199"/>
      <c r="I4523" s="199"/>
      <c r="J4523" s="199"/>
      <c r="K4523" s="199"/>
      <c r="L4523" s="199"/>
      <c r="M4523" s="199"/>
    </row>
    <row r="4524" spans="5:13" x14ac:dyDescent="0.25">
      <c r="E4524" s="199"/>
      <c r="F4524" s="199"/>
      <c r="G4524" s="199"/>
      <c r="H4524" s="199"/>
      <c r="I4524" s="199"/>
      <c r="J4524" s="199"/>
      <c r="K4524" s="199"/>
      <c r="L4524" s="199"/>
      <c r="M4524" s="199"/>
    </row>
    <row r="4525" spans="5:13" x14ac:dyDescent="0.25">
      <c r="E4525" s="199"/>
      <c r="F4525" s="199"/>
      <c r="G4525" s="199"/>
      <c r="H4525" s="199"/>
      <c r="I4525" s="199"/>
      <c r="J4525" s="199"/>
      <c r="K4525" s="199"/>
      <c r="L4525" s="199"/>
      <c r="M4525" s="199"/>
    </row>
    <row r="4526" spans="5:13" x14ac:dyDescent="0.25">
      <c r="E4526" s="199"/>
      <c r="F4526" s="199"/>
      <c r="G4526" s="199"/>
      <c r="H4526" s="199"/>
      <c r="I4526" s="199"/>
      <c r="J4526" s="199"/>
      <c r="K4526" s="199"/>
      <c r="L4526" s="199"/>
      <c r="M4526" s="199"/>
    </row>
    <row r="4527" spans="5:13" x14ac:dyDescent="0.25">
      <c r="E4527" s="199"/>
      <c r="F4527" s="199"/>
      <c r="G4527" s="199"/>
      <c r="H4527" s="199"/>
      <c r="I4527" s="199"/>
      <c r="J4527" s="199"/>
      <c r="K4527" s="199"/>
      <c r="L4527" s="199"/>
      <c r="M4527" s="199"/>
    </row>
    <row r="4528" spans="5:13" x14ac:dyDescent="0.25">
      <c r="E4528" s="199"/>
      <c r="F4528" s="199"/>
      <c r="G4528" s="199"/>
      <c r="H4528" s="199"/>
      <c r="I4528" s="199"/>
      <c r="J4528" s="199"/>
      <c r="K4528" s="199"/>
      <c r="L4528" s="199"/>
      <c r="M4528" s="199"/>
    </row>
    <row r="4529" spans="5:13" x14ac:dyDescent="0.25">
      <c r="E4529" s="199"/>
      <c r="F4529" s="199"/>
      <c r="G4529" s="199"/>
      <c r="H4529" s="199"/>
      <c r="I4529" s="199"/>
      <c r="J4529" s="199"/>
      <c r="K4529" s="199"/>
      <c r="L4529" s="199"/>
      <c r="M4529" s="199"/>
    </row>
    <row r="4530" spans="5:13" x14ac:dyDescent="0.25">
      <c r="E4530" s="199"/>
      <c r="F4530" s="199"/>
      <c r="G4530" s="199"/>
      <c r="H4530" s="199"/>
      <c r="I4530" s="199"/>
      <c r="J4530" s="199"/>
      <c r="K4530" s="199"/>
      <c r="L4530" s="199"/>
      <c r="M4530" s="199"/>
    </row>
    <row r="4531" spans="5:13" x14ac:dyDescent="0.25">
      <c r="E4531" s="199"/>
      <c r="F4531" s="199"/>
      <c r="G4531" s="199"/>
      <c r="H4531" s="199"/>
      <c r="I4531" s="199"/>
      <c r="J4531" s="199"/>
      <c r="K4531" s="199"/>
      <c r="L4531" s="199"/>
      <c r="M4531" s="199"/>
    </row>
    <row r="4532" spans="5:13" x14ac:dyDescent="0.25">
      <c r="E4532" s="199"/>
      <c r="F4532" s="199"/>
      <c r="G4532" s="199"/>
      <c r="H4532" s="199"/>
      <c r="I4532" s="199"/>
      <c r="J4532" s="199"/>
      <c r="K4532" s="199"/>
      <c r="L4532" s="199"/>
      <c r="M4532" s="199"/>
    </row>
    <row r="4533" spans="5:13" x14ac:dyDescent="0.25">
      <c r="E4533" s="199"/>
      <c r="F4533" s="199"/>
      <c r="G4533" s="199"/>
      <c r="H4533" s="199"/>
      <c r="I4533" s="199"/>
      <c r="J4533" s="199"/>
      <c r="K4533" s="199"/>
      <c r="L4533" s="199"/>
      <c r="M4533" s="199"/>
    </row>
    <row r="4534" spans="5:13" x14ac:dyDescent="0.25">
      <c r="E4534" s="199"/>
      <c r="F4534" s="199"/>
      <c r="G4534" s="199"/>
      <c r="H4534" s="199"/>
      <c r="I4534" s="199"/>
      <c r="J4534" s="199"/>
      <c r="K4534" s="199"/>
      <c r="L4534" s="199"/>
      <c r="M4534" s="199"/>
    </row>
    <row r="4535" spans="5:13" x14ac:dyDescent="0.25">
      <c r="E4535" s="199"/>
      <c r="F4535" s="199"/>
      <c r="G4535" s="199"/>
      <c r="H4535" s="199"/>
      <c r="I4535" s="199"/>
      <c r="J4535" s="199"/>
      <c r="K4535" s="199"/>
      <c r="L4535" s="199"/>
      <c r="M4535" s="199"/>
    </row>
    <row r="4536" spans="5:13" x14ac:dyDescent="0.25">
      <c r="E4536" s="199"/>
      <c r="F4536" s="199"/>
      <c r="G4536" s="199"/>
      <c r="H4536" s="199"/>
      <c r="I4536" s="199"/>
      <c r="J4536" s="199"/>
      <c r="K4536" s="199"/>
      <c r="L4536" s="199"/>
      <c r="M4536" s="199"/>
    </row>
    <row r="4537" spans="5:13" x14ac:dyDescent="0.25">
      <c r="E4537" s="199"/>
      <c r="F4537" s="199"/>
      <c r="G4537" s="199"/>
      <c r="H4537" s="199"/>
      <c r="I4537" s="199"/>
      <c r="J4537" s="199"/>
      <c r="K4537" s="199"/>
      <c r="L4537" s="199"/>
      <c r="M4537" s="199"/>
    </row>
    <row r="4538" spans="5:13" x14ac:dyDescent="0.25">
      <c r="E4538" s="199"/>
      <c r="F4538" s="199"/>
      <c r="G4538" s="199"/>
      <c r="H4538" s="199"/>
      <c r="I4538" s="199"/>
      <c r="J4538" s="199"/>
      <c r="K4538" s="199"/>
      <c r="L4538" s="199"/>
      <c r="M4538" s="199"/>
    </row>
    <row r="4539" spans="5:13" x14ac:dyDescent="0.25">
      <c r="E4539" s="199"/>
      <c r="F4539" s="199"/>
      <c r="G4539" s="199"/>
      <c r="H4539" s="199"/>
      <c r="I4539" s="199"/>
      <c r="J4539" s="199"/>
      <c r="K4539" s="199"/>
      <c r="L4539" s="199"/>
      <c r="M4539" s="199"/>
    </row>
    <row r="4540" spans="5:13" x14ac:dyDescent="0.25">
      <c r="E4540" s="199"/>
      <c r="F4540" s="199"/>
      <c r="G4540" s="199"/>
      <c r="H4540" s="199"/>
      <c r="I4540" s="199"/>
      <c r="J4540" s="199"/>
      <c r="K4540" s="199"/>
      <c r="L4540" s="199"/>
      <c r="M4540" s="199"/>
    </row>
    <row r="4541" spans="5:13" x14ac:dyDescent="0.25">
      <c r="E4541" s="199"/>
      <c r="F4541" s="199"/>
      <c r="G4541" s="199"/>
      <c r="H4541" s="199"/>
      <c r="I4541" s="199"/>
      <c r="J4541" s="199"/>
      <c r="K4541" s="199"/>
      <c r="L4541" s="199"/>
      <c r="M4541" s="199"/>
    </row>
    <row r="4542" spans="5:13" x14ac:dyDescent="0.25">
      <c r="E4542" s="199"/>
      <c r="F4542" s="199"/>
      <c r="G4542" s="199"/>
      <c r="H4542" s="199"/>
      <c r="I4542" s="199"/>
      <c r="J4542" s="199"/>
      <c r="K4542" s="199"/>
      <c r="L4542" s="199"/>
      <c r="M4542" s="199"/>
    </row>
    <row r="4543" spans="5:13" x14ac:dyDescent="0.25">
      <c r="E4543" s="199"/>
      <c r="F4543" s="199"/>
      <c r="G4543" s="199"/>
      <c r="H4543" s="199"/>
      <c r="I4543" s="199"/>
      <c r="J4543" s="199"/>
      <c r="K4543" s="199"/>
      <c r="L4543" s="199"/>
      <c r="M4543" s="199"/>
    </row>
    <row r="4544" spans="5:13" x14ac:dyDescent="0.25">
      <c r="E4544" s="199"/>
      <c r="F4544" s="199"/>
      <c r="G4544" s="199"/>
      <c r="H4544" s="199"/>
      <c r="I4544" s="199"/>
      <c r="J4544" s="199"/>
      <c r="K4544" s="199"/>
      <c r="L4544" s="199"/>
      <c r="M4544" s="199"/>
    </row>
    <row r="4545" spans="5:13" x14ac:dyDescent="0.25">
      <c r="E4545" s="199"/>
      <c r="F4545" s="199"/>
      <c r="G4545" s="199"/>
      <c r="H4545" s="199"/>
      <c r="I4545" s="199"/>
      <c r="J4545" s="199"/>
      <c r="K4545" s="199"/>
      <c r="L4545" s="199"/>
      <c r="M4545" s="199"/>
    </row>
    <row r="4546" spans="5:13" x14ac:dyDescent="0.25">
      <c r="E4546" s="199"/>
      <c r="F4546" s="199"/>
      <c r="G4546" s="199"/>
      <c r="H4546" s="199"/>
      <c r="I4546" s="199"/>
      <c r="J4546" s="199"/>
      <c r="K4546" s="199"/>
      <c r="L4546" s="199"/>
      <c r="M4546" s="199"/>
    </row>
    <row r="4547" spans="5:13" x14ac:dyDescent="0.25">
      <c r="E4547" s="199"/>
      <c r="F4547" s="199"/>
      <c r="G4547" s="199"/>
      <c r="H4547" s="199"/>
      <c r="I4547" s="199"/>
      <c r="J4547" s="199"/>
      <c r="K4547" s="199"/>
      <c r="L4547" s="199"/>
      <c r="M4547" s="199"/>
    </row>
    <row r="4548" spans="5:13" x14ac:dyDescent="0.25">
      <c r="E4548" s="199"/>
      <c r="F4548" s="199"/>
      <c r="G4548" s="199"/>
      <c r="H4548" s="199"/>
      <c r="I4548" s="199"/>
      <c r="J4548" s="199"/>
      <c r="K4548" s="199"/>
      <c r="L4548" s="199"/>
      <c r="M4548" s="199"/>
    </row>
    <row r="4549" spans="5:13" x14ac:dyDescent="0.25">
      <c r="E4549" s="199"/>
      <c r="F4549" s="199"/>
      <c r="G4549" s="199"/>
      <c r="H4549" s="199"/>
      <c r="I4549" s="199"/>
      <c r="J4549" s="199"/>
      <c r="K4549" s="199"/>
      <c r="L4549" s="199"/>
      <c r="M4549" s="199"/>
    </row>
    <row r="4550" spans="5:13" x14ac:dyDescent="0.25">
      <c r="E4550" s="199"/>
      <c r="F4550" s="199"/>
      <c r="G4550" s="199"/>
      <c r="H4550" s="199"/>
      <c r="I4550" s="199"/>
      <c r="J4550" s="199"/>
      <c r="K4550" s="199"/>
      <c r="L4550" s="199"/>
      <c r="M4550" s="199"/>
    </row>
    <row r="4551" spans="5:13" x14ac:dyDescent="0.25">
      <c r="E4551" s="199"/>
      <c r="F4551" s="199"/>
      <c r="G4551" s="199"/>
      <c r="H4551" s="199"/>
      <c r="I4551" s="199"/>
      <c r="J4551" s="199"/>
      <c r="K4551" s="199"/>
      <c r="L4551" s="199"/>
      <c r="M4551" s="199"/>
    </row>
    <row r="4552" spans="5:13" x14ac:dyDescent="0.25">
      <c r="E4552" s="199"/>
      <c r="F4552" s="199"/>
      <c r="G4552" s="199"/>
      <c r="H4552" s="199"/>
      <c r="I4552" s="199"/>
      <c r="J4552" s="199"/>
      <c r="K4552" s="199"/>
      <c r="L4552" s="199"/>
      <c r="M4552" s="199"/>
    </row>
    <row r="4553" spans="5:13" x14ac:dyDescent="0.25">
      <c r="E4553" s="199"/>
      <c r="F4553" s="199"/>
      <c r="G4553" s="199"/>
      <c r="H4553" s="199"/>
      <c r="I4553" s="199"/>
      <c r="J4553" s="199"/>
      <c r="K4553" s="199"/>
      <c r="L4553" s="199"/>
      <c r="M4553" s="199"/>
    </row>
    <row r="4554" spans="5:13" x14ac:dyDescent="0.25">
      <c r="E4554" s="199"/>
      <c r="F4554" s="199"/>
      <c r="G4554" s="199"/>
      <c r="H4554" s="199"/>
      <c r="I4554" s="199"/>
      <c r="J4554" s="199"/>
      <c r="K4554" s="199"/>
      <c r="L4554" s="199"/>
      <c r="M4554" s="199"/>
    </row>
    <row r="4555" spans="5:13" x14ac:dyDescent="0.25">
      <c r="E4555" s="199"/>
      <c r="F4555" s="199"/>
      <c r="G4555" s="199"/>
      <c r="H4555" s="199"/>
      <c r="I4555" s="199"/>
      <c r="J4555" s="199"/>
      <c r="K4555" s="199"/>
      <c r="L4555" s="199"/>
      <c r="M4555" s="199"/>
    </row>
    <row r="4556" spans="5:13" x14ac:dyDescent="0.25">
      <c r="E4556" s="199"/>
      <c r="F4556" s="199"/>
      <c r="G4556" s="199"/>
      <c r="H4556" s="199"/>
      <c r="I4556" s="199"/>
      <c r="J4556" s="199"/>
      <c r="K4556" s="199"/>
      <c r="L4556" s="199"/>
      <c r="M4556" s="199"/>
    </row>
    <row r="4557" spans="5:13" x14ac:dyDescent="0.25">
      <c r="E4557" s="199"/>
      <c r="F4557" s="199"/>
      <c r="G4557" s="199"/>
      <c r="H4557" s="199"/>
      <c r="I4557" s="199"/>
      <c r="J4557" s="199"/>
      <c r="K4557" s="199"/>
      <c r="L4557" s="199"/>
      <c r="M4557" s="199"/>
    </row>
    <row r="4558" spans="5:13" x14ac:dyDescent="0.25">
      <c r="E4558" s="199"/>
      <c r="F4558" s="199"/>
      <c r="G4558" s="199"/>
      <c r="H4558" s="199"/>
      <c r="I4558" s="199"/>
      <c r="J4558" s="199"/>
      <c r="K4558" s="199"/>
      <c r="L4558" s="199"/>
      <c r="M4558" s="199"/>
    </row>
    <row r="4559" spans="5:13" x14ac:dyDescent="0.25">
      <c r="E4559" s="199"/>
      <c r="F4559" s="199"/>
      <c r="G4559" s="199"/>
      <c r="H4559" s="199"/>
      <c r="I4559" s="199"/>
      <c r="J4559" s="199"/>
      <c r="K4559" s="199"/>
      <c r="L4559" s="199"/>
      <c r="M4559" s="199"/>
    </row>
    <row r="4560" spans="5:13" x14ac:dyDescent="0.25">
      <c r="E4560" s="199"/>
      <c r="F4560" s="199"/>
      <c r="G4560" s="199"/>
      <c r="H4560" s="199"/>
      <c r="I4560" s="199"/>
      <c r="J4560" s="199"/>
      <c r="K4560" s="199"/>
      <c r="L4560" s="199"/>
      <c r="M4560" s="199"/>
    </row>
    <row r="4561" spans="5:13" x14ac:dyDescent="0.25">
      <c r="E4561" s="199"/>
      <c r="F4561" s="199"/>
      <c r="G4561" s="199"/>
      <c r="H4561" s="199"/>
      <c r="I4561" s="199"/>
      <c r="J4561" s="199"/>
      <c r="K4561" s="199"/>
      <c r="L4561" s="199"/>
      <c r="M4561" s="199"/>
    </row>
    <row r="4562" spans="5:13" x14ac:dyDescent="0.25">
      <c r="E4562" s="199"/>
      <c r="F4562" s="199"/>
      <c r="G4562" s="199"/>
      <c r="H4562" s="199"/>
      <c r="I4562" s="199"/>
      <c r="J4562" s="199"/>
      <c r="K4562" s="199"/>
      <c r="L4562" s="199"/>
      <c r="M4562" s="199"/>
    </row>
    <row r="4563" spans="5:13" x14ac:dyDescent="0.25">
      <c r="E4563" s="199"/>
      <c r="F4563" s="199"/>
      <c r="G4563" s="199"/>
      <c r="H4563" s="199"/>
      <c r="I4563" s="199"/>
      <c r="J4563" s="199"/>
      <c r="K4563" s="199"/>
      <c r="L4563" s="199"/>
      <c r="M4563" s="199"/>
    </row>
    <row r="4564" spans="5:13" x14ac:dyDescent="0.25">
      <c r="E4564" s="199"/>
      <c r="F4564" s="199"/>
      <c r="G4564" s="199"/>
      <c r="H4564" s="199"/>
      <c r="I4564" s="199"/>
      <c r="J4564" s="199"/>
      <c r="K4564" s="199"/>
      <c r="L4564" s="199"/>
      <c r="M4564" s="199"/>
    </row>
    <row r="4565" spans="5:13" x14ac:dyDescent="0.25">
      <c r="E4565" s="199"/>
      <c r="F4565" s="199"/>
      <c r="G4565" s="199"/>
      <c r="H4565" s="199"/>
      <c r="I4565" s="199"/>
      <c r="J4565" s="199"/>
      <c r="K4565" s="199"/>
      <c r="L4565" s="199"/>
      <c r="M4565" s="199"/>
    </row>
    <row r="4566" spans="5:13" x14ac:dyDescent="0.25">
      <c r="E4566" s="199"/>
      <c r="F4566" s="199"/>
      <c r="G4566" s="199"/>
      <c r="H4566" s="199"/>
      <c r="I4566" s="199"/>
      <c r="J4566" s="199"/>
      <c r="K4566" s="199"/>
      <c r="L4566" s="199"/>
      <c r="M4566" s="199"/>
    </row>
    <row r="4567" spans="5:13" x14ac:dyDescent="0.25">
      <c r="E4567" s="199"/>
      <c r="F4567" s="199"/>
      <c r="G4567" s="199"/>
      <c r="H4567" s="199"/>
      <c r="I4567" s="199"/>
      <c r="J4567" s="199"/>
      <c r="K4567" s="199"/>
      <c r="L4567" s="199"/>
      <c r="M4567" s="199"/>
    </row>
    <row r="4568" spans="5:13" x14ac:dyDescent="0.25">
      <c r="E4568" s="199"/>
      <c r="F4568" s="199"/>
      <c r="G4568" s="199"/>
      <c r="H4568" s="199"/>
      <c r="I4568" s="199"/>
      <c r="J4568" s="199"/>
      <c r="K4568" s="199"/>
      <c r="L4568" s="199"/>
      <c r="M4568" s="199"/>
    </row>
    <row r="4569" spans="5:13" x14ac:dyDescent="0.25">
      <c r="E4569" s="199"/>
      <c r="F4569" s="199"/>
      <c r="G4569" s="199"/>
      <c r="H4569" s="199"/>
      <c r="I4569" s="199"/>
      <c r="J4569" s="199"/>
      <c r="K4569" s="199"/>
      <c r="L4569" s="199"/>
      <c r="M4569" s="199"/>
    </row>
    <row r="4570" spans="5:13" x14ac:dyDescent="0.25">
      <c r="E4570" s="199"/>
      <c r="F4570" s="199"/>
      <c r="G4570" s="199"/>
      <c r="H4570" s="199"/>
      <c r="I4570" s="199"/>
      <c r="J4570" s="199"/>
      <c r="K4570" s="199"/>
      <c r="L4570" s="199"/>
      <c r="M4570" s="199"/>
    </row>
    <row r="4571" spans="5:13" x14ac:dyDescent="0.25">
      <c r="E4571" s="199"/>
      <c r="F4571" s="199"/>
      <c r="G4571" s="199"/>
      <c r="H4571" s="199"/>
      <c r="I4571" s="199"/>
      <c r="J4571" s="199"/>
      <c r="K4571" s="199"/>
      <c r="L4571" s="199"/>
      <c r="M4571" s="199"/>
    </row>
    <row r="4572" spans="5:13" x14ac:dyDescent="0.25">
      <c r="E4572" s="199"/>
      <c r="F4572" s="199"/>
      <c r="G4572" s="199"/>
      <c r="H4572" s="199"/>
      <c r="I4572" s="199"/>
      <c r="J4572" s="199"/>
      <c r="K4572" s="199"/>
      <c r="L4572" s="199"/>
      <c r="M4572" s="199"/>
    </row>
    <row r="4573" spans="5:13" x14ac:dyDescent="0.25">
      <c r="E4573" s="199"/>
      <c r="F4573" s="199"/>
      <c r="G4573" s="199"/>
      <c r="H4573" s="199"/>
      <c r="I4573" s="199"/>
      <c r="J4573" s="199"/>
      <c r="K4573" s="199"/>
      <c r="L4573" s="199"/>
      <c r="M4573" s="199"/>
    </row>
    <row r="4574" spans="5:13" x14ac:dyDescent="0.25">
      <c r="E4574" s="199"/>
      <c r="F4574" s="199"/>
      <c r="G4574" s="199"/>
      <c r="H4574" s="199"/>
      <c r="I4574" s="199"/>
      <c r="J4574" s="199"/>
      <c r="K4574" s="199"/>
      <c r="L4574" s="199"/>
      <c r="M4574" s="199"/>
    </row>
    <row r="4575" spans="5:13" x14ac:dyDescent="0.25">
      <c r="E4575" s="199"/>
      <c r="F4575" s="199"/>
      <c r="G4575" s="199"/>
      <c r="H4575" s="199"/>
      <c r="I4575" s="199"/>
      <c r="J4575" s="199"/>
      <c r="K4575" s="199"/>
      <c r="L4575" s="199"/>
      <c r="M4575" s="199"/>
    </row>
    <row r="4576" spans="5:13" x14ac:dyDescent="0.25">
      <c r="E4576" s="199"/>
      <c r="F4576" s="199"/>
      <c r="G4576" s="199"/>
      <c r="H4576" s="199"/>
      <c r="I4576" s="199"/>
      <c r="J4576" s="199"/>
      <c r="K4576" s="199"/>
      <c r="L4576" s="199"/>
      <c r="M4576" s="199"/>
    </row>
    <row r="4577" spans="5:13" x14ac:dyDescent="0.25">
      <c r="E4577" s="199"/>
      <c r="F4577" s="199"/>
      <c r="G4577" s="199"/>
      <c r="H4577" s="199"/>
      <c r="I4577" s="199"/>
      <c r="J4577" s="199"/>
      <c r="K4577" s="199"/>
      <c r="L4577" s="199"/>
      <c r="M4577" s="199"/>
    </row>
    <row r="4578" spans="5:13" x14ac:dyDescent="0.25">
      <c r="E4578" s="199"/>
      <c r="F4578" s="199"/>
      <c r="G4578" s="199"/>
      <c r="H4578" s="199"/>
      <c r="I4578" s="199"/>
      <c r="J4578" s="199"/>
      <c r="K4578" s="199"/>
      <c r="L4578" s="199"/>
      <c r="M4578" s="199"/>
    </row>
    <row r="4579" spans="5:13" x14ac:dyDescent="0.25">
      <c r="E4579" s="199"/>
      <c r="F4579" s="199"/>
      <c r="G4579" s="199"/>
      <c r="H4579" s="199"/>
      <c r="I4579" s="199"/>
      <c r="J4579" s="199"/>
      <c r="K4579" s="199"/>
      <c r="L4579" s="199"/>
      <c r="M4579" s="199"/>
    </row>
    <row r="4580" spans="5:13" x14ac:dyDescent="0.25">
      <c r="E4580" s="199"/>
      <c r="F4580" s="199"/>
      <c r="G4580" s="199"/>
      <c r="H4580" s="199"/>
      <c r="I4580" s="199"/>
      <c r="J4580" s="199"/>
      <c r="K4580" s="199"/>
      <c r="L4580" s="199"/>
      <c r="M4580" s="199"/>
    </row>
    <row r="4581" spans="5:13" x14ac:dyDescent="0.25">
      <c r="E4581" s="199"/>
      <c r="F4581" s="199"/>
      <c r="G4581" s="199"/>
      <c r="H4581" s="199"/>
      <c r="I4581" s="199"/>
      <c r="J4581" s="199"/>
      <c r="K4581" s="199"/>
      <c r="L4581" s="199"/>
      <c r="M4581" s="199"/>
    </row>
    <row r="4582" spans="5:13" x14ac:dyDescent="0.25">
      <c r="E4582" s="199"/>
      <c r="F4582" s="199"/>
      <c r="G4582" s="199"/>
      <c r="H4582" s="199"/>
      <c r="I4582" s="199"/>
      <c r="J4582" s="199"/>
      <c r="K4582" s="199"/>
      <c r="L4582" s="199"/>
      <c r="M4582" s="199"/>
    </row>
    <row r="4583" spans="5:13" x14ac:dyDescent="0.25">
      <c r="E4583" s="199"/>
      <c r="F4583" s="199"/>
      <c r="G4583" s="199"/>
      <c r="H4583" s="199"/>
      <c r="I4583" s="199"/>
      <c r="J4583" s="199"/>
      <c r="K4583" s="199"/>
      <c r="L4583" s="199"/>
      <c r="M4583" s="199"/>
    </row>
    <row r="4584" spans="5:13" x14ac:dyDescent="0.25">
      <c r="E4584" s="199"/>
      <c r="F4584" s="199"/>
      <c r="G4584" s="199"/>
      <c r="H4584" s="199"/>
      <c r="I4584" s="199"/>
      <c r="J4584" s="199"/>
      <c r="K4584" s="199"/>
      <c r="L4584" s="199"/>
      <c r="M4584" s="199"/>
    </row>
    <row r="4585" spans="5:13" x14ac:dyDescent="0.25">
      <c r="E4585" s="199"/>
      <c r="F4585" s="199"/>
      <c r="G4585" s="199"/>
      <c r="H4585" s="199"/>
      <c r="I4585" s="199"/>
      <c r="J4585" s="199"/>
      <c r="K4585" s="199"/>
      <c r="L4585" s="199"/>
      <c r="M4585" s="199"/>
    </row>
    <row r="4586" spans="5:13" x14ac:dyDescent="0.25">
      <c r="E4586" s="199"/>
      <c r="F4586" s="199"/>
      <c r="G4586" s="199"/>
      <c r="H4586" s="199"/>
      <c r="I4586" s="199"/>
      <c r="J4586" s="199"/>
      <c r="K4586" s="199"/>
      <c r="L4586" s="199"/>
      <c r="M4586" s="199"/>
    </row>
    <row r="4587" spans="5:13" x14ac:dyDescent="0.25">
      <c r="E4587" s="199"/>
      <c r="F4587" s="199"/>
      <c r="G4587" s="199"/>
      <c r="H4587" s="199"/>
      <c r="I4587" s="199"/>
      <c r="J4587" s="199"/>
      <c r="K4587" s="199"/>
      <c r="L4587" s="199"/>
      <c r="M4587" s="199"/>
    </row>
    <row r="4588" spans="5:13" x14ac:dyDescent="0.25">
      <c r="E4588" s="199"/>
      <c r="F4588" s="199"/>
      <c r="G4588" s="199"/>
      <c r="H4588" s="199"/>
      <c r="I4588" s="199"/>
      <c r="J4588" s="199"/>
      <c r="K4588" s="199"/>
      <c r="L4588" s="199"/>
      <c r="M4588" s="199"/>
    </row>
    <row r="4589" spans="5:13" x14ac:dyDescent="0.25">
      <c r="E4589" s="199"/>
      <c r="F4589" s="199"/>
      <c r="G4589" s="199"/>
      <c r="H4589" s="199"/>
      <c r="I4589" s="199"/>
      <c r="J4589" s="199"/>
      <c r="K4589" s="199"/>
      <c r="L4589" s="199"/>
      <c r="M4589" s="199"/>
    </row>
    <row r="4590" spans="5:13" x14ac:dyDescent="0.25">
      <c r="E4590" s="199"/>
      <c r="F4590" s="199"/>
      <c r="G4590" s="199"/>
      <c r="H4590" s="199"/>
      <c r="I4590" s="199"/>
      <c r="J4590" s="199"/>
      <c r="K4590" s="199"/>
      <c r="L4590" s="199"/>
      <c r="M4590" s="199"/>
    </row>
    <row r="4591" spans="5:13" x14ac:dyDescent="0.25">
      <c r="E4591" s="199"/>
      <c r="F4591" s="199"/>
      <c r="G4591" s="199"/>
      <c r="H4591" s="199"/>
      <c r="I4591" s="199"/>
      <c r="J4591" s="199"/>
      <c r="K4591" s="199"/>
      <c r="L4591" s="199"/>
      <c r="M4591" s="199"/>
    </row>
    <row r="4592" spans="5:13" x14ac:dyDescent="0.25">
      <c r="E4592" s="199"/>
      <c r="F4592" s="199"/>
      <c r="G4592" s="199"/>
      <c r="H4592" s="199"/>
      <c r="I4592" s="199"/>
      <c r="J4592" s="199"/>
      <c r="K4592" s="199"/>
      <c r="L4592" s="199"/>
      <c r="M4592" s="199"/>
    </row>
    <row r="4593" spans="5:13" x14ac:dyDescent="0.25">
      <c r="E4593" s="199"/>
      <c r="F4593" s="199"/>
      <c r="G4593" s="199"/>
      <c r="H4593" s="199"/>
      <c r="I4593" s="199"/>
      <c r="J4593" s="199"/>
      <c r="K4593" s="199"/>
      <c r="L4593" s="199"/>
      <c r="M4593" s="199"/>
    </row>
    <row r="4594" spans="5:13" x14ac:dyDescent="0.25">
      <c r="E4594" s="199"/>
      <c r="F4594" s="199"/>
      <c r="G4594" s="199"/>
      <c r="H4594" s="199"/>
      <c r="I4594" s="199"/>
      <c r="J4594" s="199"/>
      <c r="K4594" s="199"/>
      <c r="L4594" s="199"/>
      <c r="M4594" s="199"/>
    </row>
    <row r="4595" spans="5:13" x14ac:dyDescent="0.25">
      <c r="E4595" s="199"/>
      <c r="F4595" s="199"/>
      <c r="G4595" s="199"/>
      <c r="H4595" s="199"/>
      <c r="I4595" s="199"/>
      <c r="J4595" s="199"/>
      <c r="K4595" s="199"/>
      <c r="L4595" s="199"/>
      <c r="M4595" s="199"/>
    </row>
    <row r="4596" spans="5:13" x14ac:dyDescent="0.25">
      <c r="E4596" s="199"/>
      <c r="F4596" s="199"/>
      <c r="G4596" s="199"/>
      <c r="H4596" s="199"/>
      <c r="I4596" s="199"/>
      <c r="J4596" s="199"/>
      <c r="K4596" s="199"/>
      <c r="L4596" s="199"/>
      <c r="M4596" s="199"/>
    </row>
    <row r="4597" spans="5:13" x14ac:dyDescent="0.25">
      <c r="E4597" s="199"/>
      <c r="F4597" s="199"/>
      <c r="G4597" s="199"/>
      <c r="H4597" s="199"/>
      <c r="I4597" s="199"/>
      <c r="J4597" s="199"/>
      <c r="K4597" s="199"/>
      <c r="L4597" s="199"/>
      <c r="M4597" s="199"/>
    </row>
    <row r="4598" spans="5:13" x14ac:dyDescent="0.25">
      <c r="E4598" s="199"/>
      <c r="F4598" s="199"/>
      <c r="G4598" s="199"/>
      <c r="H4598" s="199"/>
      <c r="I4598" s="199"/>
      <c r="J4598" s="199"/>
      <c r="K4598" s="199"/>
      <c r="L4598" s="199"/>
      <c r="M4598" s="199"/>
    </row>
    <row r="4599" spans="5:13" x14ac:dyDescent="0.25">
      <c r="E4599" s="199"/>
      <c r="F4599" s="199"/>
      <c r="G4599" s="199"/>
      <c r="H4599" s="199"/>
      <c r="I4599" s="199"/>
      <c r="J4599" s="199"/>
      <c r="K4599" s="199"/>
      <c r="L4599" s="199"/>
      <c r="M4599" s="199"/>
    </row>
    <row r="4600" spans="5:13" x14ac:dyDescent="0.25">
      <c r="E4600" s="199"/>
      <c r="F4600" s="199"/>
      <c r="G4600" s="199"/>
      <c r="H4600" s="199"/>
      <c r="I4600" s="199"/>
      <c r="J4600" s="199"/>
      <c r="K4600" s="199"/>
      <c r="L4600" s="199"/>
      <c r="M4600" s="199"/>
    </row>
    <row r="4601" spans="5:13" x14ac:dyDescent="0.25">
      <c r="E4601" s="199"/>
      <c r="F4601" s="199"/>
      <c r="G4601" s="199"/>
      <c r="H4601" s="199"/>
      <c r="I4601" s="199"/>
      <c r="J4601" s="199"/>
      <c r="K4601" s="199"/>
      <c r="L4601" s="199"/>
      <c r="M4601" s="199"/>
    </row>
    <row r="4602" spans="5:13" x14ac:dyDescent="0.25">
      <c r="E4602" s="199"/>
      <c r="F4602" s="199"/>
      <c r="G4602" s="199"/>
      <c r="H4602" s="199"/>
      <c r="I4602" s="199"/>
      <c r="J4602" s="199"/>
      <c r="K4602" s="199"/>
      <c r="L4602" s="199"/>
      <c r="M4602" s="199"/>
    </row>
    <row r="4603" spans="5:13" x14ac:dyDescent="0.25">
      <c r="E4603" s="199"/>
      <c r="F4603" s="199"/>
      <c r="G4603" s="199"/>
      <c r="H4603" s="199"/>
      <c r="I4603" s="199"/>
      <c r="J4603" s="199"/>
      <c r="K4603" s="199"/>
      <c r="L4603" s="199"/>
      <c r="M4603" s="199"/>
    </row>
    <row r="4604" spans="5:13" x14ac:dyDescent="0.25">
      <c r="E4604" s="199"/>
      <c r="F4604" s="199"/>
      <c r="G4604" s="199"/>
      <c r="H4604" s="199"/>
      <c r="I4604" s="199"/>
      <c r="J4604" s="199"/>
      <c r="K4604" s="199"/>
      <c r="L4604" s="199"/>
      <c r="M4604" s="199"/>
    </row>
    <row r="4605" spans="5:13" x14ac:dyDescent="0.25">
      <c r="E4605" s="199"/>
      <c r="F4605" s="199"/>
      <c r="G4605" s="199"/>
      <c r="H4605" s="199"/>
      <c r="I4605" s="199"/>
      <c r="J4605" s="199"/>
      <c r="K4605" s="199"/>
      <c r="L4605" s="199"/>
      <c r="M4605" s="199"/>
    </row>
    <row r="4606" spans="5:13" x14ac:dyDescent="0.25">
      <c r="E4606" s="199"/>
      <c r="F4606" s="199"/>
      <c r="G4606" s="199"/>
      <c r="H4606" s="199"/>
      <c r="I4606" s="199"/>
      <c r="J4606" s="199"/>
      <c r="K4606" s="199"/>
      <c r="L4606" s="199"/>
      <c r="M4606" s="199"/>
    </row>
    <row r="4607" spans="5:13" x14ac:dyDescent="0.25">
      <c r="E4607" s="199"/>
      <c r="F4607" s="199"/>
      <c r="G4607" s="199"/>
      <c r="H4607" s="199"/>
      <c r="I4607" s="199"/>
      <c r="J4607" s="199"/>
      <c r="K4607" s="199"/>
      <c r="L4607" s="199"/>
      <c r="M4607" s="199"/>
    </row>
    <row r="4608" spans="5:13" x14ac:dyDescent="0.25">
      <c r="E4608" s="199"/>
      <c r="F4608" s="199"/>
      <c r="G4608" s="199"/>
      <c r="H4608" s="199"/>
      <c r="I4608" s="199"/>
      <c r="J4608" s="199"/>
      <c r="K4608" s="199"/>
      <c r="L4608" s="199"/>
      <c r="M4608" s="199"/>
    </row>
    <row r="4609" spans="5:13" x14ac:dyDescent="0.25">
      <c r="E4609" s="199"/>
      <c r="F4609" s="199"/>
      <c r="G4609" s="199"/>
      <c r="H4609" s="199"/>
      <c r="I4609" s="199"/>
      <c r="J4609" s="199"/>
      <c r="K4609" s="199"/>
      <c r="L4609" s="199"/>
      <c r="M4609" s="199"/>
    </row>
    <row r="4610" spans="5:13" x14ac:dyDescent="0.25">
      <c r="E4610" s="199"/>
      <c r="F4610" s="199"/>
      <c r="G4610" s="199"/>
      <c r="H4610" s="199"/>
      <c r="I4610" s="199"/>
      <c r="J4610" s="199"/>
      <c r="K4610" s="199"/>
      <c r="L4610" s="199"/>
      <c r="M4610" s="199"/>
    </row>
    <row r="4611" spans="5:13" x14ac:dyDescent="0.25">
      <c r="E4611" s="199"/>
      <c r="F4611" s="199"/>
      <c r="G4611" s="199"/>
      <c r="H4611" s="199"/>
      <c r="I4611" s="199"/>
      <c r="J4611" s="199"/>
      <c r="K4611" s="199"/>
      <c r="L4611" s="199"/>
      <c r="M4611" s="199"/>
    </row>
    <row r="4612" spans="5:13" x14ac:dyDescent="0.25">
      <c r="E4612" s="199"/>
      <c r="F4612" s="199"/>
      <c r="G4612" s="199"/>
      <c r="H4612" s="199"/>
      <c r="I4612" s="199"/>
      <c r="J4612" s="199"/>
      <c r="K4612" s="199"/>
      <c r="L4612" s="199"/>
      <c r="M4612" s="199"/>
    </row>
    <row r="4613" spans="5:13" x14ac:dyDescent="0.25">
      <c r="E4613" s="199"/>
      <c r="F4613" s="199"/>
      <c r="G4613" s="199"/>
      <c r="H4613" s="199"/>
      <c r="I4613" s="199"/>
      <c r="J4613" s="199"/>
      <c r="K4613" s="199"/>
      <c r="L4613" s="199"/>
      <c r="M4613" s="199"/>
    </row>
    <row r="4614" spans="5:13" x14ac:dyDescent="0.25">
      <c r="E4614" s="199"/>
      <c r="F4614" s="199"/>
      <c r="G4614" s="199"/>
      <c r="H4614" s="199"/>
      <c r="I4614" s="199"/>
      <c r="J4614" s="199"/>
      <c r="K4614" s="199"/>
      <c r="L4614" s="199"/>
      <c r="M4614" s="199"/>
    </row>
    <row r="4615" spans="5:13" x14ac:dyDescent="0.25">
      <c r="E4615" s="199"/>
      <c r="F4615" s="199"/>
      <c r="G4615" s="199"/>
      <c r="H4615" s="199"/>
      <c r="I4615" s="199"/>
      <c r="J4615" s="199"/>
      <c r="K4615" s="199"/>
      <c r="L4615" s="199"/>
      <c r="M4615" s="199"/>
    </row>
    <row r="4616" spans="5:13" x14ac:dyDescent="0.25">
      <c r="E4616" s="199"/>
      <c r="F4616" s="199"/>
      <c r="G4616" s="199"/>
      <c r="H4616" s="199"/>
      <c r="I4616" s="199"/>
      <c r="J4616" s="199"/>
      <c r="K4616" s="199"/>
      <c r="L4616" s="199"/>
      <c r="M4616" s="199"/>
    </row>
    <row r="4617" spans="5:13" x14ac:dyDescent="0.25">
      <c r="E4617" s="199"/>
      <c r="F4617" s="199"/>
      <c r="G4617" s="199"/>
      <c r="H4617" s="199"/>
      <c r="I4617" s="199"/>
      <c r="J4617" s="199"/>
      <c r="K4617" s="199"/>
      <c r="L4617" s="199"/>
      <c r="M4617" s="199"/>
    </row>
    <row r="4618" spans="5:13" x14ac:dyDescent="0.25">
      <c r="E4618" s="199"/>
      <c r="F4618" s="199"/>
      <c r="G4618" s="199"/>
      <c r="H4618" s="199"/>
      <c r="I4618" s="199"/>
      <c r="J4618" s="199"/>
      <c r="K4618" s="199"/>
      <c r="L4618" s="199"/>
      <c r="M4618" s="199"/>
    </row>
    <row r="4619" spans="5:13" x14ac:dyDescent="0.25">
      <c r="E4619" s="199"/>
      <c r="F4619" s="199"/>
      <c r="G4619" s="199"/>
      <c r="H4619" s="199"/>
      <c r="I4619" s="199"/>
      <c r="J4619" s="199"/>
      <c r="K4619" s="199"/>
      <c r="L4619" s="199"/>
      <c r="M4619" s="199"/>
    </row>
    <row r="4620" spans="5:13" x14ac:dyDescent="0.25">
      <c r="E4620" s="199"/>
      <c r="F4620" s="199"/>
      <c r="G4620" s="199"/>
      <c r="H4620" s="199"/>
      <c r="I4620" s="199"/>
      <c r="J4620" s="199"/>
      <c r="K4620" s="199"/>
      <c r="L4620" s="199"/>
      <c r="M4620" s="199"/>
    </row>
    <row r="4621" spans="5:13" x14ac:dyDescent="0.25">
      <c r="E4621" s="199"/>
      <c r="F4621" s="199"/>
      <c r="G4621" s="199"/>
      <c r="H4621" s="199"/>
      <c r="I4621" s="199"/>
      <c r="J4621" s="199"/>
      <c r="K4621" s="199"/>
      <c r="L4621" s="199"/>
      <c r="M4621" s="199"/>
    </row>
    <row r="4622" spans="5:13" x14ac:dyDescent="0.25">
      <c r="E4622" s="199"/>
      <c r="F4622" s="199"/>
      <c r="G4622" s="199"/>
      <c r="H4622" s="199"/>
      <c r="I4622" s="199"/>
      <c r="J4622" s="199"/>
      <c r="K4622" s="199"/>
      <c r="L4622" s="199"/>
      <c r="M4622" s="199"/>
    </row>
    <row r="4623" spans="5:13" x14ac:dyDescent="0.25">
      <c r="E4623" s="199"/>
      <c r="F4623" s="199"/>
      <c r="G4623" s="199"/>
      <c r="H4623" s="199"/>
      <c r="I4623" s="199"/>
      <c r="J4623" s="199"/>
      <c r="K4623" s="199"/>
      <c r="L4623" s="199"/>
      <c r="M4623" s="199"/>
    </row>
    <row r="4624" spans="5:13" x14ac:dyDescent="0.25">
      <c r="E4624" s="199"/>
      <c r="F4624" s="199"/>
      <c r="G4624" s="199"/>
      <c r="H4624" s="199"/>
      <c r="I4624" s="199"/>
      <c r="J4624" s="199"/>
      <c r="K4624" s="199"/>
      <c r="L4624" s="199"/>
      <c r="M4624" s="199"/>
    </row>
    <row r="4625" spans="5:13" x14ac:dyDescent="0.25">
      <c r="E4625" s="199"/>
      <c r="F4625" s="199"/>
      <c r="G4625" s="199"/>
      <c r="H4625" s="199"/>
      <c r="I4625" s="199"/>
      <c r="J4625" s="199"/>
      <c r="K4625" s="199"/>
      <c r="L4625" s="199"/>
      <c r="M4625" s="199"/>
    </row>
    <row r="4626" spans="5:13" x14ac:dyDescent="0.25">
      <c r="E4626" s="199"/>
      <c r="F4626" s="199"/>
      <c r="G4626" s="199"/>
      <c r="H4626" s="199"/>
      <c r="I4626" s="199"/>
      <c r="J4626" s="199"/>
      <c r="K4626" s="199"/>
      <c r="L4626" s="199"/>
      <c r="M4626" s="199"/>
    </row>
    <row r="4627" spans="5:13" x14ac:dyDescent="0.25">
      <c r="E4627" s="199"/>
      <c r="F4627" s="199"/>
      <c r="G4627" s="199"/>
      <c r="H4627" s="199"/>
      <c r="I4627" s="199"/>
      <c r="J4627" s="199"/>
      <c r="K4627" s="199"/>
      <c r="L4627" s="199"/>
      <c r="M4627" s="199"/>
    </row>
    <row r="4628" spans="5:13" x14ac:dyDescent="0.25">
      <c r="E4628" s="199"/>
      <c r="F4628" s="199"/>
      <c r="G4628" s="199"/>
      <c r="H4628" s="199"/>
      <c r="I4628" s="199"/>
      <c r="J4628" s="199"/>
      <c r="K4628" s="199"/>
      <c r="L4628" s="199"/>
      <c r="M4628" s="199"/>
    </row>
    <row r="4629" spans="5:13" x14ac:dyDescent="0.25">
      <c r="E4629" s="199"/>
      <c r="F4629" s="199"/>
      <c r="G4629" s="199"/>
      <c r="H4629" s="199"/>
      <c r="I4629" s="199"/>
      <c r="J4629" s="199"/>
      <c r="K4629" s="199"/>
      <c r="L4629" s="199"/>
      <c r="M4629" s="199"/>
    </row>
    <row r="4630" spans="5:13" x14ac:dyDescent="0.25">
      <c r="E4630" s="199"/>
      <c r="F4630" s="199"/>
      <c r="G4630" s="199"/>
      <c r="H4630" s="199"/>
      <c r="I4630" s="199"/>
      <c r="J4630" s="199"/>
      <c r="K4630" s="199"/>
      <c r="L4630" s="199"/>
      <c r="M4630" s="199"/>
    </row>
    <row r="4631" spans="5:13" x14ac:dyDescent="0.25">
      <c r="E4631" s="199"/>
      <c r="F4631" s="199"/>
      <c r="G4631" s="199"/>
      <c r="H4631" s="199"/>
      <c r="I4631" s="199"/>
      <c r="J4631" s="199"/>
      <c r="K4631" s="199"/>
      <c r="L4631" s="199"/>
      <c r="M4631" s="199"/>
    </row>
    <row r="4632" spans="5:13" x14ac:dyDescent="0.25">
      <c r="E4632" s="199"/>
      <c r="F4632" s="199"/>
      <c r="G4632" s="199"/>
      <c r="H4632" s="199"/>
      <c r="I4632" s="199"/>
      <c r="J4632" s="199"/>
      <c r="K4632" s="199"/>
      <c r="L4632" s="199"/>
      <c r="M4632" s="199"/>
    </row>
    <row r="4633" spans="5:13" x14ac:dyDescent="0.25">
      <c r="E4633" s="199"/>
      <c r="F4633" s="199"/>
      <c r="G4633" s="199"/>
      <c r="H4633" s="199"/>
      <c r="I4633" s="199"/>
      <c r="J4633" s="199"/>
      <c r="K4633" s="199"/>
      <c r="L4633" s="199"/>
      <c r="M4633" s="199"/>
    </row>
    <row r="4634" spans="5:13" x14ac:dyDescent="0.25">
      <c r="E4634" s="199"/>
      <c r="F4634" s="199"/>
      <c r="G4634" s="199"/>
      <c r="H4634" s="199"/>
      <c r="I4634" s="199"/>
      <c r="J4634" s="199"/>
      <c r="K4634" s="199"/>
      <c r="L4634" s="199"/>
      <c r="M4634" s="199"/>
    </row>
    <row r="4635" spans="5:13" x14ac:dyDescent="0.25">
      <c r="E4635" s="199"/>
      <c r="F4635" s="199"/>
      <c r="G4635" s="199"/>
      <c r="H4635" s="199"/>
      <c r="I4635" s="199"/>
      <c r="J4635" s="199"/>
      <c r="K4635" s="199"/>
      <c r="L4635" s="199"/>
      <c r="M4635" s="199"/>
    </row>
    <row r="4636" spans="5:13" x14ac:dyDescent="0.25">
      <c r="E4636" s="199"/>
      <c r="F4636" s="199"/>
      <c r="G4636" s="199"/>
      <c r="H4636" s="199"/>
      <c r="I4636" s="199"/>
      <c r="J4636" s="199"/>
      <c r="K4636" s="199"/>
      <c r="L4636" s="199"/>
      <c r="M4636" s="199"/>
    </row>
    <row r="4637" spans="5:13" x14ac:dyDescent="0.25">
      <c r="E4637" s="199"/>
      <c r="F4637" s="199"/>
      <c r="G4637" s="199"/>
      <c r="H4637" s="199"/>
      <c r="I4637" s="199"/>
      <c r="J4637" s="199"/>
      <c r="K4637" s="199"/>
      <c r="L4637" s="199"/>
      <c r="M4637" s="199"/>
    </row>
    <row r="4638" spans="5:13" x14ac:dyDescent="0.25">
      <c r="E4638" s="199"/>
      <c r="F4638" s="199"/>
      <c r="G4638" s="199"/>
      <c r="H4638" s="199"/>
      <c r="I4638" s="199"/>
      <c r="J4638" s="199"/>
      <c r="K4638" s="199"/>
      <c r="L4638" s="199"/>
      <c r="M4638" s="199"/>
    </row>
    <row r="4639" spans="5:13" x14ac:dyDescent="0.25">
      <c r="E4639" s="199"/>
      <c r="F4639" s="199"/>
      <c r="G4639" s="199"/>
      <c r="H4639" s="199"/>
      <c r="I4639" s="199"/>
      <c r="J4639" s="199"/>
      <c r="K4639" s="199"/>
      <c r="L4639" s="199"/>
      <c r="M4639" s="199"/>
    </row>
    <row r="4640" spans="5:13" x14ac:dyDescent="0.25">
      <c r="E4640" s="199"/>
      <c r="F4640" s="199"/>
      <c r="G4640" s="199"/>
      <c r="H4640" s="199"/>
      <c r="I4640" s="199"/>
      <c r="J4640" s="199"/>
      <c r="K4640" s="199"/>
      <c r="L4640" s="199"/>
      <c r="M4640" s="199"/>
    </row>
    <row r="4641" spans="5:13" x14ac:dyDescent="0.25">
      <c r="E4641" s="199"/>
      <c r="F4641" s="199"/>
      <c r="G4641" s="199"/>
      <c r="H4641" s="199"/>
      <c r="I4641" s="199"/>
      <c r="J4641" s="199"/>
      <c r="K4641" s="199"/>
      <c r="L4641" s="199"/>
      <c r="M4641" s="199"/>
    </row>
    <row r="4642" spans="5:13" x14ac:dyDescent="0.25">
      <c r="E4642" s="199"/>
      <c r="F4642" s="199"/>
      <c r="G4642" s="199"/>
      <c r="H4642" s="199"/>
      <c r="I4642" s="199"/>
      <c r="J4642" s="199"/>
      <c r="K4642" s="199"/>
      <c r="L4642" s="199"/>
      <c r="M4642" s="199"/>
    </row>
    <row r="4643" spans="5:13" x14ac:dyDescent="0.25">
      <c r="E4643" s="199"/>
      <c r="F4643" s="199"/>
      <c r="G4643" s="199"/>
      <c r="H4643" s="199"/>
      <c r="I4643" s="199"/>
      <c r="J4643" s="199"/>
      <c r="K4643" s="199"/>
      <c r="L4643" s="199"/>
      <c r="M4643" s="199"/>
    </row>
    <row r="4644" spans="5:13" x14ac:dyDescent="0.25">
      <c r="E4644" s="199"/>
      <c r="F4644" s="199"/>
      <c r="G4644" s="199"/>
      <c r="H4644" s="199"/>
      <c r="I4644" s="199"/>
      <c r="J4644" s="199"/>
      <c r="K4644" s="199"/>
      <c r="L4644" s="199"/>
      <c r="M4644" s="199"/>
    </row>
    <row r="4645" spans="5:13" x14ac:dyDescent="0.25">
      <c r="E4645" s="199"/>
      <c r="F4645" s="199"/>
      <c r="G4645" s="199"/>
      <c r="H4645" s="199"/>
      <c r="I4645" s="199"/>
      <c r="J4645" s="199"/>
      <c r="K4645" s="199"/>
      <c r="L4645" s="199"/>
      <c r="M4645" s="199"/>
    </row>
    <row r="4646" spans="5:13" x14ac:dyDescent="0.25">
      <c r="E4646" s="199"/>
      <c r="F4646" s="199"/>
      <c r="G4646" s="199"/>
      <c r="H4646" s="199"/>
      <c r="I4646" s="199"/>
      <c r="J4646" s="199"/>
      <c r="K4646" s="199"/>
      <c r="L4646" s="199"/>
      <c r="M4646" s="199"/>
    </row>
    <row r="4647" spans="5:13" x14ac:dyDescent="0.25">
      <c r="E4647" s="199"/>
      <c r="F4647" s="199"/>
      <c r="G4647" s="199"/>
      <c r="H4647" s="199"/>
      <c r="I4647" s="199"/>
      <c r="J4647" s="199"/>
      <c r="K4647" s="199"/>
      <c r="L4647" s="199"/>
      <c r="M4647" s="199"/>
    </row>
    <row r="4648" spans="5:13" x14ac:dyDescent="0.25">
      <c r="E4648" s="199"/>
      <c r="F4648" s="199"/>
      <c r="G4648" s="199"/>
      <c r="H4648" s="199"/>
      <c r="I4648" s="199"/>
      <c r="J4648" s="199"/>
      <c r="K4648" s="199"/>
      <c r="L4648" s="199"/>
      <c r="M4648" s="199"/>
    </row>
    <row r="4649" spans="5:13" x14ac:dyDescent="0.25">
      <c r="E4649" s="199"/>
      <c r="F4649" s="199"/>
      <c r="G4649" s="199"/>
      <c r="H4649" s="199"/>
      <c r="I4649" s="199"/>
      <c r="J4649" s="199"/>
      <c r="K4649" s="199"/>
      <c r="L4649" s="199"/>
      <c r="M4649" s="199"/>
    </row>
    <row r="4650" spans="5:13" x14ac:dyDescent="0.25">
      <c r="E4650" s="199"/>
      <c r="F4650" s="199"/>
      <c r="G4650" s="199"/>
      <c r="H4650" s="199"/>
      <c r="I4650" s="199"/>
      <c r="J4650" s="199"/>
      <c r="K4650" s="199"/>
      <c r="L4650" s="199"/>
      <c r="M4650" s="199"/>
    </row>
    <row r="4651" spans="5:13" x14ac:dyDescent="0.25">
      <c r="E4651" s="199"/>
      <c r="F4651" s="199"/>
      <c r="G4651" s="199"/>
      <c r="H4651" s="199"/>
      <c r="I4651" s="199"/>
      <c r="J4651" s="199"/>
      <c r="K4651" s="199"/>
      <c r="L4651" s="199"/>
      <c r="M4651" s="199"/>
    </row>
    <row r="4652" spans="5:13" x14ac:dyDescent="0.25">
      <c r="E4652" s="199"/>
      <c r="F4652" s="199"/>
      <c r="G4652" s="199"/>
      <c r="H4652" s="199"/>
      <c r="I4652" s="199"/>
      <c r="J4652" s="199"/>
      <c r="K4652" s="199"/>
      <c r="L4652" s="199"/>
      <c r="M4652" s="199"/>
    </row>
    <row r="4653" spans="5:13" x14ac:dyDescent="0.25">
      <c r="E4653" s="199"/>
      <c r="F4653" s="199"/>
      <c r="G4653" s="199"/>
      <c r="H4653" s="199"/>
      <c r="I4653" s="199"/>
      <c r="J4653" s="199"/>
      <c r="K4653" s="199"/>
      <c r="L4653" s="199"/>
      <c r="M4653" s="199"/>
    </row>
    <row r="4654" spans="5:13" x14ac:dyDescent="0.25">
      <c r="E4654" s="199"/>
      <c r="F4654" s="199"/>
      <c r="G4654" s="199"/>
      <c r="H4654" s="199"/>
      <c r="I4654" s="199"/>
      <c r="J4654" s="199"/>
      <c r="K4654" s="199"/>
      <c r="L4654" s="199"/>
      <c r="M4654" s="199"/>
    </row>
    <row r="4655" spans="5:13" x14ac:dyDescent="0.25">
      <c r="E4655" s="199"/>
      <c r="F4655" s="199"/>
      <c r="G4655" s="199"/>
      <c r="H4655" s="199"/>
      <c r="I4655" s="199"/>
      <c r="J4655" s="199"/>
      <c r="K4655" s="199"/>
      <c r="L4655" s="199"/>
      <c r="M4655" s="199"/>
    </row>
    <row r="4656" spans="5:13" x14ac:dyDescent="0.25">
      <c r="E4656" s="199"/>
      <c r="F4656" s="199"/>
      <c r="G4656" s="199"/>
      <c r="H4656" s="199"/>
      <c r="I4656" s="199"/>
      <c r="J4656" s="199"/>
      <c r="K4656" s="199"/>
      <c r="L4656" s="199"/>
      <c r="M4656" s="199"/>
    </row>
    <row r="4657" spans="5:13" x14ac:dyDescent="0.25">
      <c r="E4657" s="199"/>
      <c r="F4657" s="199"/>
      <c r="G4657" s="199"/>
      <c r="H4657" s="199"/>
      <c r="I4657" s="199"/>
      <c r="J4657" s="199"/>
      <c r="K4657" s="199"/>
      <c r="L4657" s="199"/>
      <c r="M4657" s="199"/>
    </row>
    <row r="4658" spans="5:13" x14ac:dyDescent="0.25">
      <c r="E4658" s="199"/>
      <c r="F4658" s="199"/>
      <c r="G4658" s="199"/>
      <c r="H4658" s="199"/>
      <c r="I4658" s="199"/>
      <c r="J4658" s="199"/>
      <c r="K4658" s="199"/>
      <c r="L4658" s="199"/>
      <c r="M4658" s="199"/>
    </row>
    <row r="4659" spans="5:13" x14ac:dyDescent="0.25">
      <c r="E4659" s="199"/>
      <c r="F4659" s="199"/>
      <c r="G4659" s="199"/>
      <c r="H4659" s="199"/>
      <c r="I4659" s="199"/>
      <c r="J4659" s="199"/>
      <c r="K4659" s="199"/>
      <c r="L4659" s="199"/>
      <c r="M4659" s="199"/>
    </row>
    <row r="4660" spans="5:13" x14ac:dyDescent="0.25">
      <c r="E4660" s="199"/>
      <c r="F4660" s="199"/>
      <c r="G4660" s="199"/>
      <c r="H4660" s="199"/>
      <c r="I4660" s="199"/>
      <c r="J4660" s="199"/>
      <c r="K4660" s="199"/>
      <c r="L4660" s="199"/>
      <c r="M4660" s="199"/>
    </row>
    <row r="4661" spans="5:13" x14ac:dyDescent="0.25">
      <c r="E4661" s="199"/>
      <c r="F4661" s="199"/>
      <c r="G4661" s="199"/>
      <c r="H4661" s="199"/>
      <c r="I4661" s="199"/>
      <c r="J4661" s="199"/>
      <c r="K4661" s="199"/>
      <c r="L4661" s="199"/>
      <c r="M4661" s="199"/>
    </row>
    <row r="4662" spans="5:13" x14ac:dyDescent="0.25">
      <c r="E4662" s="199"/>
      <c r="F4662" s="199"/>
      <c r="G4662" s="199"/>
      <c r="H4662" s="199"/>
      <c r="I4662" s="199"/>
      <c r="J4662" s="199"/>
      <c r="K4662" s="199"/>
      <c r="L4662" s="199"/>
      <c r="M4662" s="199"/>
    </row>
    <row r="4663" spans="5:13" x14ac:dyDescent="0.25">
      <c r="E4663" s="199"/>
      <c r="F4663" s="199"/>
      <c r="G4663" s="199"/>
      <c r="H4663" s="199"/>
      <c r="I4663" s="199"/>
      <c r="J4663" s="199"/>
      <c r="K4663" s="199"/>
      <c r="L4663" s="199"/>
      <c r="M4663" s="199"/>
    </row>
    <row r="4664" spans="5:13" x14ac:dyDescent="0.25">
      <c r="E4664" s="199"/>
      <c r="F4664" s="199"/>
      <c r="G4664" s="199"/>
      <c r="H4664" s="199"/>
      <c r="I4664" s="199"/>
      <c r="J4664" s="199"/>
      <c r="K4664" s="199"/>
      <c r="L4664" s="199"/>
      <c r="M4664" s="199"/>
    </row>
    <row r="4665" spans="5:13" x14ac:dyDescent="0.25">
      <c r="E4665" s="199"/>
      <c r="F4665" s="199"/>
      <c r="G4665" s="199"/>
      <c r="H4665" s="199"/>
      <c r="I4665" s="199"/>
      <c r="J4665" s="199"/>
      <c r="K4665" s="199"/>
      <c r="L4665" s="199"/>
      <c r="M4665" s="199"/>
    </row>
    <row r="4666" spans="5:13" x14ac:dyDescent="0.25">
      <c r="E4666" s="199"/>
      <c r="F4666" s="199"/>
      <c r="G4666" s="199"/>
      <c r="H4666" s="199"/>
      <c r="I4666" s="199"/>
      <c r="J4666" s="199"/>
      <c r="K4666" s="199"/>
      <c r="L4666" s="199"/>
      <c r="M4666" s="199"/>
    </row>
    <row r="4667" spans="5:13" x14ac:dyDescent="0.25">
      <c r="E4667" s="199"/>
      <c r="F4667" s="199"/>
      <c r="G4667" s="199"/>
      <c r="H4667" s="199"/>
      <c r="I4667" s="199"/>
      <c r="J4667" s="199"/>
      <c r="K4667" s="199"/>
      <c r="L4667" s="199"/>
      <c r="M4667" s="199"/>
    </row>
    <row r="4668" spans="5:13" x14ac:dyDescent="0.25">
      <c r="E4668" s="199"/>
      <c r="F4668" s="199"/>
      <c r="G4668" s="199"/>
      <c r="H4668" s="199"/>
      <c r="I4668" s="199"/>
      <c r="J4668" s="199"/>
      <c r="K4668" s="199"/>
      <c r="L4668" s="199"/>
      <c r="M4668" s="199"/>
    </row>
    <row r="4669" spans="5:13" x14ac:dyDescent="0.25">
      <c r="E4669" s="199"/>
      <c r="F4669" s="199"/>
      <c r="G4669" s="199"/>
      <c r="H4669" s="199"/>
      <c r="I4669" s="199"/>
      <c r="J4669" s="199"/>
      <c r="K4669" s="199"/>
      <c r="L4669" s="199"/>
      <c r="M4669" s="199"/>
    </row>
    <row r="4670" spans="5:13" x14ac:dyDescent="0.25">
      <c r="E4670" s="199"/>
      <c r="F4670" s="199"/>
      <c r="G4670" s="199"/>
      <c r="H4670" s="199"/>
      <c r="I4670" s="199"/>
      <c r="J4670" s="199"/>
      <c r="K4670" s="199"/>
      <c r="L4670" s="199"/>
      <c r="M4670" s="199"/>
    </row>
    <row r="4671" spans="5:13" x14ac:dyDescent="0.25">
      <c r="E4671" s="199"/>
      <c r="F4671" s="199"/>
      <c r="G4671" s="199"/>
      <c r="H4671" s="199"/>
      <c r="I4671" s="199"/>
      <c r="J4671" s="199"/>
      <c r="K4671" s="199"/>
      <c r="L4671" s="199"/>
      <c r="M4671" s="199"/>
    </row>
    <row r="4672" spans="5:13" x14ac:dyDescent="0.25">
      <c r="E4672" s="199"/>
      <c r="F4672" s="199"/>
      <c r="G4672" s="199"/>
      <c r="H4672" s="199"/>
      <c r="I4672" s="199"/>
      <c r="J4672" s="199"/>
      <c r="K4672" s="199"/>
      <c r="L4672" s="199"/>
      <c r="M4672" s="199"/>
    </row>
    <row r="4673" spans="5:13" x14ac:dyDescent="0.25">
      <c r="E4673" s="199"/>
      <c r="F4673" s="199"/>
      <c r="G4673" s="199"/>
      <c r="H4673" s="199"/>
      <c r="I4673" s="199"/>
      <c r="J4673" s="199"/>
      <c r="K4673" s="199"/>
      <c r="L4673" s="199"/>
      <c r="M4673" s="199"/>
    </row>
    <row r="4674" spans="5:13" x14ac:dyDescent="0.25">
      <c r="E4674" s="199"/>
      <c r="F4674" s="199"/>
      <c r="G4674" s="199"/>
      <c r="H4674" s="199"/>
      <c r="I4674" s="199"/>
      <c r="J4674" s="199"/>
      <c r="K4674" s="199"/>
      <c r="L4674" s="199"/>
      <c r="M4674" s="199"/>
    </row>
    <row r="4675" spans="5:13" x14ac:dyDescent="0.25">
      <c r="E4675" s="199"/>
      <c r="F4675" s="199"/>
      <c r="G4675" s="199"/>
      <c r="H4675" s="199"/>
      <c r="I4675" s="199"/>
      <c r="J4675" s="199"/>
      <c r="K4675" s="199"/>
      <c r="L4675" s="199"/>
      <c r="M4675" s="199"/>
    </row>
    <row r="4676" spans="5:13" x14ac:dyDescent="0.25">
      <c r="E4676" s="199"/>
      <c r="F4676" s="199"/>
      <c r="G4676" s="199"/>
      <c r="H4676" s="199"/>
      <c r="I4676" s="199"/>
      <c r="J4676" s="199"/>
      <c r="K4676" s="199"/>
      <c r="L4676" s="199"/>
      <c r="M4676" s="199"/>
    </row>
    <row r="4677" spans="5:13" x14ac:dyDescent="0.25">
      <c r="E4677" s="199"/>
      <c r="F4677" s="199"/>
      <c r="G4677" s="199"/>
      <c r="H4677" s="199"/>
      <c r="I4677" s="199"/>
      <c r="J4677" s="199"/>
      <c r="K4677" s="199"/>
      <c r="L4677" s="199"/>
      <c r="M4677" s="199"/>
    </row>
    <row r="4678" spans="5:13" x14ac:dyDescent="0.25">
      <c r="E4678" s="199"/>
      <c r="F4678" s="199"/>
      <c r="G4678" s="199"/>
      <c r="H4678" s="199"/>
      <c r="I4678" s="199"/>
      <c r="J4678" s="199"/>
      <c r="K4678" s="199"/>
      <c r="L4678" s="199"/>
      <c r="M4678" s="199"/>
    </row>
    <row r="4679" spans="5:13" x14ac:dyDescent="0.25">
      <c r="E4679" s="199"/>
      <c r="F4679" s="199"/>
      <c r="G4679" s="199"/>
      <c r="H4679" s="199"/>
      <c r="I4679" s="199"/>
      <c r="J4679" s="199"/>
      <c r="K4679" s="199"/>
      <c r="L4679" s="199"/>
      <c r="M4679" s="199"/>
    </row>
    <row r="4680" spans="5:13" x14ac:dyDescent="0.25">
      <c r="E4680" s="199"/>
      <c r="F4680" s="199"/>
      <c r="G4680" s="199"/>
      <c r="H4680" s="199"/>
      <c r="I4680" s="199"/>
      <c r="J4680" s="199"/>
      <c r="K4680" s="199"/>
      <c r="L4680" s="199"/>
      <c r="M4680" s="199"/>
    </row>
    <row r="4681" spans="5:13" x14ac:dyDescent="0.25">
      <c r="E4681" s="199"/>
      <c r="F4681" s="199"/>
      <c r="G4681" s="199"/>
      <c r="H4681" s="199"/>
      <c r="I4681" s="199"/>
      <c r="J4681" s="199"/>
      <c r="K4681" s="199"/>
      <c r="L4681" s="199"/>
      <c r="M4681" s="199"/>
    </row>
    <row r="4682" spans="5:13" x14ac:dyDescent="0.25">
      <c r="E4682" s="199"/>
      <c r="F4682" s="199"/>
      <c r="G4682" s="199"/>
      <c r="H4682" s="199"/>
      <c r="I4682" s="199"/>
      <c r="J4682" s="199"/>
      <c r="K4682" s="199"/>
      <c r="L4682" s="199"/>
      <c r="M4682" s="199"/>
    </row>
    <row r="4683" spans="5:13" x14ac:dyDescent="0.25">
      <c r="E4683" s="199"/>
      <c r="F4683" s="199"/>
      <c r="G4683" s="199"/>
      <c r="H4683" s="199"/>
      <c r="I4683" s="199"/>
      <c r="J4683" s="199"/>
      <c r="K4683" s="199"/>
      <c r="L4683" s="199"/>
      <c r="M4683" s="199"/>
    </row>
    <row r="4684" spans="5:13" x14ac:dyDescent="0.25">
      <c r="E4684" s="199"/>
      <c r="F4684" s="199"/>
      <c r="G4684" s="199"/>
      <c r="H4684" s="199"/>
      <c r="I4684" s="199"/>
      <c r="J4684" s="199"/>
      <c r="K4684" s="199"/>
      <c r="L4684" s="199"/>
      <c r="M4684" s="199"/>
    </row>
    <row r="4685" spans="5:13" x14ac:dyDescent="0.25">
      <c r="E4685" s="199"/>
      <c r="F4685" s="199"/>
      <c r="G4685" s="199"/>
      <c r="H4685" s="199"/>
      <c r="I4685" s="199"/>
      <c r="J4685" s="199"/>
      <c r="K4685" s="199"/>
      <c r="L4685" s="199"/>
      <c r="M4685" s="199"/>
    </row>
    <row r="4686" spans="5:13" x14ac:dyDescent="0.25">
      <c r="E4686" s="199"/>
      <c r="F4686" s="199"/>
      <c r="G4686" s="199"/>
      <c r="H4686" s="199"/>
      <c r="I4686" s="199"/>
      <c r="J4686" s="199"/>
      <c r="K4686" s="199"/>
      <c r="L4686" s="199"/>
      <c r="M4686" s="199"/>
    </row>
    <row r="4687" spans="5:13" x14ac:dyDescent="0.25">
      <c r="E4687" s="199"/>
      <c r="F4687" s="199"/>
      <c r="G4687" s="199"/>
      <c r="H4687" s="199"/>
      <c r="I4687" s="199"/>
      <c r="J4687" s="199"/>
      <c r="K4687" s="199"/>
      <c r="L4687" s="199"/>
      <c r="M4687" s="199"/>
    </row>
    <row r="4688" spans="5:13" x14ac:dyDescent="0.25">
      <c r="E4688" s="199"/>
      <c r="F4688" s="199"/>
      <c r="G4688" s="199"/>
      <c r="H4688" s="199"/>
      <c r="I4688" s="199"/>
      <c r="J4688" s="199"/>
      <c r="K4688" s="199"/>
      <c r="L4688" s="199"/>
      <c r="M4688" s="199"/>
    </row>
    <row r="4689" spans="5:13" x14ac:dyDescent="0.25">
      <c r="E4689" s="199"/>
      <c r="F4689" s="199"/>
      <c r="G4689" s="199"/>
      <c r="H4689" s="199"/>
      <c r="I4689" s="199"/>
      <c r="J4689" s="199"/>
      <c r="K4689" s="199"/>
      <c r="L4689" s="199"/>
      <c r="M4689" s="199"/>
    </row>
    <row r="4690" spans="5:13" x14ac:dyDescent="0.25">
      <c r="E4690" s="199"/>
      <c r="F4690" s="199"/>
      <c r="G4690" s="199"/>
      <c r="H4690" s="199"/>
      <c r="I4690" s="199"/>
      <c r="J4690" s="199"/>
      <c r="K4690" s="199"/>
      <c r="L4690" s="199"/>
      <c r="M4690" s="199"/>
    </row>
    <row r="4691" spans="5:13" x14ac:dyDescent="0.25">
      <c r="E4691" s="199"/>
      <c r="F4691" s="199"/>
      <c r="G4691" s="199"/>
      <c r="H4691" s="199"/>
      <c r="I4691" s="199"/>
      <c r="J4691" s="199"/>
      <c r="K4691" s="199"/>
      <c r="L4691" s="199"/>
      <c r="M4691" s="199"/>
    </row>
    <row r="4692" spans="5:13" x14ac:dyDescent="0.25">
      <c r="E4692" s="199"/>
      <c r="F4692" s="199"/>
      <c r="G4692" s="199"/>
      <c r="H4692" s="199"/>
      <c r="I4692" s="199"/>
      <c r="J4692" s="199"/>
      <c r="K4692" s="199"/>
      <c r="L4692" s="199"/>
      <c r="M4692" s="199"/>
    </row>
    <row r="4693" spans="5:13" x14ac:dyDescent="0.25">
      <c r="E4693" s="199"/>
      <c r="F4693" s="199"/>
      <c r="G4693" s="199"/>
      <c r="H4693" s="199"/>
      <c r="I4693" s="199"/>
      <c r="J4693" s="199"/>
      <c r="K4693" s="199"/>
      <c r="L4693" s="199"/>
      <c r="M4693" s="199"/>
    </row>
    <row r="4694" spans="5:13" x14ac:dyDescent="0.25">
      <c r="E4694" s="199"/>
      <c r="F4694" s="199"/>
      <c r="G4694" s="199"/>
      <c r="H4694" s="199"/>
      <c r="I4694" s="199"/>
      <c r="J4694" s="199"/>
      <c r="K4694" s="199"/>
      <c r="L4694" s="199"/>
      <c r="M4694" s="199"/>
    </row>
    <row r="4695" spans="5:13" x14ac:dyDescent="0.25">
      <c r="E4695" s="199"/>
      <c r="F4695" s="199"/>
      <c r="G4695" s="199"/>
      <c r="H4695" s="199"/>
      <c r="I4695" s="199"/>
      <c r="J4695" s="199"/>
      <c r="K4695" s="199"/>
      <c r="L4695" s="199"/>
      <c r="M4695" s="199"/>
    </row>
    <row r="4696" spans="5:13" x14ac:dyDescent="0.25">
      <c r="E4696" s="199"/>
      <c r="F4696" s="199"/>
      <c r="G4696" s="199"/>
      <c r="H4696" s="199"/>
      <c r="I4696" s="199"/>
      <c r="J4696" s="199"/>
      <c r="K4696" s="199"/>
      <c r="L4696" s="199"/>
      <c r="M4696" s="199"/>
    </row>
    <row r="4697" spans="5:13" x14ac:dyDescent="0.25">
      <c r="E4697" s="199"/>
      <c r="F4697" s="199"/>
      <c r="G4697" s="199"/>
      <c r="H4697" s="199"/>
      <c r="I4697" s="199"/>
      <c r="J4697" s="199"/>
      <c r="K4697" s="199"/>
      <c r="L4697" s="199"/>
      <c r="M4697" s="199"/>
    </row>
    <row r="4698" spans="5:13" x14ac:dyDescent="0.25">
      <c r="E4698" s="199"/>
      <c r="F4698" s="199"/>
      <c r="G4698" s="199"/>
      <c r="H4698" s="199"/>
      <c r="I4698" s="199"/>
      <c r="J4698" s="199"/>
      <c r="K4698" s="199"/>
      <c r="L4698" s="199"/>
      <c r="M4698" s="199"/>
    </row>
    <row r="4699" spans="5:13" x14ac:dyDescent="0.25">
      <c r="E4699" s="199"/>
      <c r="F4699" s="199"/>
      <c r="G4699" s="199"/>
      <c r="H4699" s="199"/>
      <c r="I4699" s="199"/>
      <c r="J4699" s="199"/>
      <c r="K4699" s="199"/>
      <c r="L4699" s="199"/>
      <c r="M4699" s="199"/>
    </row>
    <row r="4700" spans="5:13" x14ac:dyDescent="0.25">
      <c r="E4700" s="199"/>
      <c r="F4700" s="199"/>
      <c r="G4700" s="199"/>
      <c r="H4700" s="199"/>
      <c r="I4700" s="199"/>
      <c r="J4700" s="199"/>
      <c r="K4700" s="199"/>
      <c r="L4700" s="199"/>
      <c r="M4700" s="199"/>
    </row>
    <row r="4701" spans="5:13" x14ac:dyDescent="0.25">
      <c r="E4701" s="199"/>
      <c r="F4701" s="199"/>
      <c r="G4701" s="199"/>
      <c r="H4701" s="199"/>
      <c r="I4701" s="199"/>
      <c r="J4701" s="199"/>
      <c r="K4701" s="199"/>
      <c r="L4701" s="199"/>
      <c r="M4701" s="199"/>
    </row>
    <row r="4702" spans="5:13" x14ac:dyDescent="0.25">
      <c r="E4702" s="199"/>
      <c r="F4702" s="199"/>
      <c r="G4702" s="199"/>
      <c r="H4702" s="199"/>
      <c r="I4702" s="199"/>
      <c r="J4702" s="199"/>
      <c r="K4702" s="199"/>
      <c r="L4702" s="199"/>
      <c r="M4702" s="199"/>
    </row>
    <row r="4703" spans="5:13" x14ac:dyDescent="0.25">
      <c r="E4703" s="199"/>
      <c r="F4703" s="199"/>
      <c r="G4703" s="199"/>
      <c r="H4703" s="199"/>
      <c r="I4703" s="199"/>
      <c r="J4703" s="199"/>
      <c r="K4703" s="199"/>
      <c r="L4703" s="199"/>
      <c r="M4703" s="199"/>
    </row>
    <row r="4704" spans="5:13" x14ac:dyDescent="0.25">
      <c r="E4704" s="199"/>
      <c r="F4704" s="199"/>
      <c r="G4704" s="199"/>
      <c r="H4704" s="199"/>
      <c r="I4704" s="199"/>
      <c r="J4704" s="199"/>
      <c r="K4704" s="199"/>
      <c r="L4704" s="199"/>
      <c r="M4704" s="199"/>
    </row>
    <row r="4705" spans="5:13" x14ac:dyDescent="0.25">
      <c r="E4705" s="199"/>
      <c r="F4705" s="199"/>
      <c r="G4705" s="199"/>
      <c r="H4705" s="199"/>
      <c r="I4705" s="199"/>
      <c r="J4705" s="199"/>
      <c r="K4705" s="199"/>
      <c r="L4705" s="199"/>
      <c r="M4705" s="199"/>
    </row>
    <row r="4706" spans="5:13" x14ac:dyDescent="0.25">
      <c r="E4706" s="199"/>
      <c r="F4706" s="199"/>
      <c r="G4706" s="199"/>
      <c r="H4706" s="199"/>
      <c r="I4706" s="199"/>
      <c r="J4706" s="199"/>
      <c r="K4706" s="199"/>
      <c r="L4706" s="199"/>
      <c r="M4706" s="199"/>
    </row>
    <row r="4707" spans="5:13" x14ac:dyDescent="0.25">
      <c r="E4707" s="199"/>
      <c r="F4707" s="199"/>
      <c r="G4707" s="199"/>
      <c r="H4707" s="199"/>
      <c r="I4707" s="199"/>
      <c r="J4707" s="199"/>
      <c r="K4707" s="199"/>
      <c r="L4707" s="199"/>
      <c r="M4707" s="199"/>
    </row>
    <row r="4708" spans="5:13" x14ac:dyDescent="0.25">
      <c r="E4708" s="199"/>
      <c r="F4708" s="199"/>
      <c r="G4708" s="199"/>
      <c r="H4708" s="199"/>
      <c r="I4708" s="199"/>
      <c r="J4708" s="199"/>
      <c r="K4708" s="199"/>
      <c r="L4708" s="199"/>
      <c r="M4708" s="199"/>
    </row>
    <row r="4709" spans="5:13" x14ac:dyDescent="0.25">
      <c r="E4709" s="199"/>
      <c r="F4709" s="199"/>
      <c r="G4709" s="199"/>
      <c r="H4709" s="199"/>
      <c r="I4709" s="199"/>
      <c r="J4709" s="199"/>
      <c r="K4709" s="199"/>
      <c r="L4709" s="199"/>
      <c r="M4709" s="199"/>
    </row>
    <row r="4710" spans="5:13" x14ac:dyDescent="0.25">
      <c r="E4710" s="199"/>
      <c r="F4710" s="199"/>
      <c r="G4710" s="199"/>
      <c r="H4710" s="199"/>
      <c r="I4710" s="199"/>
      <c r="J4710" s="199"/>
      <c r="K4710" s="199"/>
      <c r="L4710" s="199"/>
      <c r="M4710" s="199"/>
    </row>
    <row r="4711" spans="5:13" x14ac:dyDescent="0.25">
      <c r="E4711" s="199"/>
      <c r="F4711" s="199"/>
      <c r="G4711" s="199"/>
      <c r="H4711" s="199"/>
      <c r="I4711" s="199"/>
      <c r="J4711" s="199"/>
      <c r="K4711" s="199"/>
      <c r="L4711" s="199"/>
      <c r="M4711" s="199"/>
    </row>
    <row r="4712" spans="5:13" x14ac:dyDescent="0.25">
      <c r="E4712" s="199"/>
      <c r="F4712" s="199"/>
      <c r="G4712" s="199"/>
      <c r="H4712" s="199"/>
      <c r="I4712" s="199"/>
      <c r="J4712" s="199"/>
      <c r="K4712" s="199"/>
      <c r="L4712" s="199"/>
      <c r="M4712" s="199"/>
    </row>
    <row r="4713" spans="5:13" x14ac:dyDescent="0.25">
      <c r="E4713" s="199"/>
      <c r="F4713" s="199"/>
      <c r="G4713" s="199"/>
      <c r="H4713" s="199"/>
      <c r="I4713" s="199"/>
      <c r="J4713" s="199"/>
      <c r="K4713" s="199"/>
      <c r="L4713" s="199"/>
      <c r="M4713" s="199"/>
    </row>
    <row r="4714" spans="5:13" x14ac:dyDescent="0.25">
      <c r="E4714" s="199"/>
      <c r="F4714" s="199"/>
      <c r="G4714" s="199"/>
      <c r="H4714" s="199"/>
      <c r="I4714" s="199"/>
      <c r="J4714" s="199"/>
      <c r="K4714" s="199"/>
      <c r="L4714" s="199"/>
      <c r="M4714" s="199"/>
    </row>
    <row r="4715" spans="5:13" x14ac:dyDescent="0.25">
      <c r="E4715" s="199"/>
      <c r="F4715" s="199"/>
      <c r="G4715" s="199"/>
      <c r="H4715" s="199"/>
      <c r="I4715" s="199"/>
      <c r="J4715" s="199"/>
      <c r="K4715" s="199"/>
      <c r="L4715" s="199"/>
      <c r="M4715" s="199"/>
    </row>
    <row r="4716" spans="5:13" x14ac:dyDescent="0.25">
      <c r="E4716" s="199"/>
      <c r="F4716" s="199"/>
      <c r="G4716" s="199"/>
      <c r="H4716" s="199"/>
      <c r="I4716" s="199"/>
      <c r="J4716" s="199"/>
      <c r="K4716" s="199"/>
      <c r="L4716" s="199"/>
      <c r="M4716" s="199"/>
    </row>
    <row r="4717" spans="5:13" x14ac:dyDescent="0.25">
      <c r="E4717" s="199"/>
      <c r="F4717" s="199"/>
      <c r="G4717" s="199"/>
      <c r="H4717" s="199"/>
      <c r="I4717" s="199"/>
      <c r="J4717" s="199"/>
      <c r="K4717" s="199"/>
      <c r="L4717" s="199"/>
      <c r="M4717" s="199"/>
    </row>
    <row r="4718" spans="5:13" x14ac:dyDescent="0.25">
      <c r="E4718" s="199"/>
      <c r="F4718" s="199"/>
      <c r="G4718" s="199"/>
      <c r="H4718" s="199"/>
      <c r="I4718" s="199"/>
      <c r="J4718" s="199"/>
      <c r="K4718" s="199"/>
      <c r="L4718" s="199"/>
      <c r="M4718" s="199"/>
    </row>
    <row r="4719" spans="5:13" x14ac:dyDescent="0.25">
      <c r="E4719" s="199"/>
      <c r="F4719" s="199"/>
      <c r="G4719" s="199"/>
      <c r="H4719" s="199"/>
      <c r="I4719" s="199"/>
      <c r="J4719" s="199"/>
      <c r="K4719" s="199"/>
      <c r="L4719" s="199"/>
      <c r="M4719" s="199"/>
    </row>
    <row r="4720" spans="5:13" x14ac:dyDescent="0.25">
      <c r="E4720" s="199"/>
      <c r="F4720" s="199"/>
      <c r="G4720" s="199"/>
      <c r="H4720" s="199"/>
      <c r="I4720" s="199"/>
      <c r="J4720" s="199"/>
      <c r="K4720" s="199"/>
      <c r="L4720" s="199"/>
      <c r="M4720" s="199"/>
    </row>
    <row r="4721" spans="5:13" x14ac:dyDescent="0.25">
      <c r="E4721" s="199"/>
      <c r="F4721" s="199"/>
      <c r="G4721" s="199"/>
      <c r="H4721" s="199"/>
      <c r="I4721" s="199"/>
      <c r="J4721" s="199"/>
      <c r="K4721" s="199"/>
      <c r="L4721" s="199"/>
      <c r="M4721" s="199"/>
    </row>
    <row r="4722" spans="5:13" x14ac:dyDescent="0.25">
      <c r="E4722" s="199"/>
      <c r="F4722" s="199"/>
      <c r="G4722" s="199"/>
      <c r="H4722" s="199"/>
      <c r="I4722" s="199"/>
      <c r="J4722" s="199"/>
      <c r="K4722" s="199"/>
      <c r="L4722" s="199"/>
      <c r="M4722" s="199"/>
    </row>
    <row r="4723" spans="5:13" x14ac:dyDescent="0.25">
      <c r="E4723" s="199"/>
      <c r="F4723" s="199"/>
      <c r="G4723" s="199"/>
      <c r="H4723" s="199"/>
      <c r="I4723" s="199"/>
      <c r="J4723" s="199"/>
      <c r="K4723" s="199"/>
      <c r="L4723" s="199"/>
      <c r="M4723" s="199"/>
    </row>
    <row r="4724" spans="5:13" x14ac:dyDescent="0.25">
      <c r="E4724" s="199"/>
      <c r="F4724" s="199"/>
      <c r="G4724" s="199"/>
      <c r="H4724" s="199"/>
      <c r="I4724" s="199"/>
      <c r="J4724" s="199"/>
      <c r="K4724" s="199"/>
      <c r="L4724" s="199"/>
      <c r="M4724" s="199"/>
    </row>
    <row r="4725" spans="5:13" x14ac:dyDescent="0.25">
      <c r="E4725" s="199"/>
      <c r="F4725" s="199"/>
      <c r="G4725" s="199"/>
      <c r="H4725" s="199"/>
      <c r="I4725" s="199"/>
      <c r="J4725" s="199"/>
      <c r="K4725" s="199"/>
      <c r="L4725" s="199"/>
      <c r="M4725" s="199"/>
    </row>
    <row r="4726" spans="5:13" x14ac:dyDescent="0.25">
      <c r="E4726" s="199"/>
      <c r="F4726" s="199"/>
      <c r="G4726" s="199"/>
      <c r="H4726" s="199"/>
      <c r="I4726" s="199"/>
      <c r="J4726" s="199"/>
      <c r="K4726" s="199"/>
      <c r="L4726" s="199"/>
      <c r="M4726" s="199"/>
    </row>
    <row r="4727" spans="5:13" x14ac:dyDescent="0.25">
      <c r="E4727" s="199"/>
      <c r="F4727" s="199"/>
      <c r="G4727" s="199"/>
      <c r="H4727" s="199"/>
      <c r="I4727" s="199"/>
      <c r="J4727" s="199"/>
      <c r="K4727" s="199"/>
      <c r="L4727" s="199"/>
      <c r="M4727" s="199"/>
    </row>
    <row r="4728" spans="5:13" x14ac:dyDescent="0.25">
      <c r="E4728" s="199"/>
      <c r="F4728" s="199"/>
      <c r="G4728" s="199"/>
      <c r="H4728" s="199"/>
      <c r="I4728" s="199"/>
      <c r="J4728" s="199"/>
      <c r="K4728" s="199"/>
      <c r="L4728" s="199"/>
      <c r="M4728" s="199"/>
    </row>
    <row r="4729" spans="5:13" x14ac:dyDescent="0.25">
      <c r="E4729" s="199"/>
      <c r="F4729" s="199"/>
      <c r="G4729" s="199"/>
      <c r="H4729" s="199"/>
      <c r="I4729" s="199"/>
      <c r="J4729" s="199"/>
      <c r="K4729" s="199"/>
      <c r="L4729" s="199"/>
      <c r="M4729" s="199"/>
    </row>
    <row r="4730" spans="5:13" x14ac:dyDescent="0.25">
      <c r="E4730" s="199"/>
      <c r="F4730" s="199"/>
      <c r="G4730" s="199"/>
      <c r="H4730" s="199"/>
      <c r="I4730" s="199"/>
      <c r="J4730" s="199"/>
      <c r="K4730" s="199"/>
      <c r="L4730" s="199"/>
      <c r="M4730" s="199"/>
    </row>
    <row r="4731" spans="5:13" x14ac:dyDescent="0.25">
      <c r="E4731" s="199"/>
      <c r="F4731" s="199"/>
      <c r="G4731" s="199"/>
      <c r="H4731" s="199"/>
      <c r="I4731" s="199"/>
      <c r="J4731" s="199"/>
      <c r="K4731" s="199"/>
      <c r="L4731" s="199"/>
      <c r="M4731" s="199"/>
    </row>
    <row r="4732" spans="5:13" x14ac:dyDescent="0.25">
      <c r="E4732" s="199"/>
      <c r="F4732" s="199"/>
      <c r="G4732" s="199"/>
      <c r="H4732" s="199"/>
      <c r="I4732" s="199"/>
      <c r="J4732" s="199"/>
      <c r="K4732" s="199"/>
      <c r="L4732" s="199"/>
      <c r="M4732" s="199"/>
    </row>
    <row r="4733" spans="5:13" x14ac:dyDescent="0.25">
      <c r="E4733" s="199"/>
      <c r="F4733" s="199"/>
      <c r="G4733" s="199"/>
      <c r="H4733" s="199"/>
      <c r="I4733" s="199"/>
      <c r="J4733" s="199"/>
      <c r="K4733" s="199"/>
      <c r="L4733" s="199"/>
      <c r="M4733" s="199"/>
    </row>
    <row r="4734" spans="5:13" x14ac:dyDescent="0.25">
      <c r="E4734" s="199"/>
      <c r="F4734" s="199"/>
      <c r="G4734" s="199"/>
      <c r="H4734" s="199"/>
      <c r="I4734" s="199"/>
      <c r="J4734" s="199"/>
      <c r="K4734" s="199"/>
      <c r="L4734" s="199"/>
      <c r="M4734" s="199"/>
    </row>
    <row r="4735" spans="5:13" x14ac:dyDescent="0.25">
      <c r="E4735" s="199"/>
      <c r="F4735" s="199"/>
      <c r="G4735" s="199"/>
      <c r="H4735" s="199"/>
      <c r="I4735" s="199"/>
      <c r="J4735" s="199"/>
      <c r="K4735" s="199"/>
      <c r="L4735" s="199"/>
      <c r="M4735" s="199"/>
    </row>
    <row r="4736" spans="5:13" x14ac:dyDescent="0.25">
      <c r="E4736" s="199"/>
      <c r="F4736" s="199"/>
      <c r="G4736" s="199"/>
      <c r="H4736" s="199"/>
      <c r="I4736" s="199"/>
      <c r="J4736" s="199"/>
      <c r="K4736" s="199"/>
      <c r="L4736" s="199"/>
      <c r="M4736" s="199"/>
    </row>
    <row r="4737" spans="5:13" x14ac:dyDescent="0.25">
      <c r="E4737" s="199"/>
      <c r="F4737" s="199"/>
      <c r="G4737" s="199"/>
      <c r="H4737" s="199"/>
      <c r="I4737" s="199"/>
      <c r="J4737" s="199"/>
      <c r="K4737" s="199"/>
      <c r="L4737" s="199"/>
      <c r="M4737" s="199"/>
    </row>
    <row r="4738" spans="5:13" x14ac:dyDescent="0.25">
      <c r="E4738" s="199"/>
      <c r="F4738" s="199"/>
      <c r="G4738" s="199"/>
      <c r="H4738" s="199"/>
      <c r="I4738" s="199"/>
      <c r="J4738" s="199"/>
      <c r="K4738" s="199"/>
      <c r="L4738" s="199"/>
      <c r="M4738" s="199"/>
    </row>
    <row r="4739" spans="5:13" x14ac:dyDescent="0.25">
      <c r="E4739" s="199"/>
      <c r="F4739" s="199"/>
      <c r="G4739" s="199"/>
      <c r="H4739" s="199"/>
      <c r="I4739" s="199"/>
      <c r="J4739" s="199"/>
      <c r="K4739" s="199"/>
      <c r="L4739" s="199"/>
      <c r="M4739" s="199"/>
    </row>
    <row r="4740" spans="5:13" x14ac:dyDescent="0.25">
      <c r="E4740" s="199"/>
      <c r="F4740" s="199"/>
      <c r="G4740" s="199"/>
      <c r="H4740" s="199"/>
      <c r="I4740" s="199"/>
      <c r="J4740" s="199"/>
      <c r="K4740" s="199"/>
      <c r="L4740" s="199"/>
      <c r="M4740" s="199"/>
    </row>
    <row r="4741" spans="5:13" x14ac:dyDescent="0.25">
      <c r="E4741" s="199"/>
      <c r="F4741" s="199"/>
      <c r="G4741" s="199"/>
      <c r="H4741" s="199"/>
      <c r="I4741" s="199"/>
      <c r="J4741" s="199"/>
      <c r="K4741" s="199"/>
      <c r="L4741" s="199"/>
      <c r="M4741" s="199"/>
    </row>
    <row r="4742" spans="5:13" x14ac:dyDescent="0.25">
      <c r="E4742" s="199"/>
      <c r="F4742" s="199"/>
      <c r="G4742" s="199"/>
      <c r="H4742" s="199"/>
      <c r="I4742" s="199"/>
      <c r="J4742" s="199"/>
      <c r="K4742" s="199"/>
      <c r="L4742" s="199"/>
      <c r="M4742" s="199"/>
    </row>
    <row r="4743" spans="5:13" x14ac:dyDescent="0.25">
      <c r="E4743" s="199"/>
      <c r="F4743" s="199"/>
      <c r="G4743" s="199"/>
      <c r="H4743" s="199"/>
      <c r="I4743" s="199"/>
      <c r="J4743" s="199"/>
      <c r="K4743" s="199"/>
      <c r="L4743" s="199"/>
      <c r="M4743" s="199"/>
    </row>
    <row r="4744" spans="5:13" x14ac:dyDescent="0.25">
      <c r="E4744" s="199"/>
      <c r="F4744" s="199"/>
      <c r="G4744" s="199"/>
      <c r="H4744" s="199"/>
      <c r="I4744" s="199"/>
      <c r="J4744" s="199"/>
      <c r="K4744" s="199"/>
      <c r="L4744" s="199"/>
      <c r="M4744" s="199"/>
    </row>
    <row r="4745" spans="5:13" x14ac:dyDescent="0.25">
      <c r="E4745" s="199"/>
      <c r="F4745" s="199"/>
      <c r="G4745" s="199"/>
      <c r="H4745" s="199"/>
      <c r="I4745" s="199"/>
      <c r="J4745" s="199"/>
      <c r="K4745" s="199"/>
      <c r="L4745" s="199"/>
      <c r="M4745" s="199"/>
    </row>
    <row r="4746" spans="5:13" x14ac:dyDescent="0.25">
      <c r="E4746" s="199"/>
      <c r="F4746" s="199"/>
      <c r="G4746" s="199"/>
      <c r="H4746" s="199"/>
      <c r="I4746" s="199"/>
      <c r="J4746" s="199"/>
      <c r="K4746" s="199"/>
      <c r="L4746" s="199"/>
      <c r="M4746" s="199"/>
    </row>
    <row r="4747" spans="5:13" x14ac:dyDescent="0.25">
      <c r="E4747" s="199"/>
      <c r="F4747" s="199"/>
      <c r="G4747" s="199"/>
      <c r="H4747" s="199"/>
      <c r="I4747" s="199"/>
      <c r="J4747" s="199"/>
      <c r="K4747" s="199"/>
      <c r="L4747" s="199"/>
      <c r="M4747" s="199"/>
    </row>
    <row r="4748" spans="5:13" x14ac:dyDescent="0.25">
      <c r="E4748" s="199"/>
      <c r="F4748" s="199"/>
      <c r="G4748" s="199"/>
      <c r="H4748" s="199"/>
      <c r="I4748" s="199"/>
      <c r="J4748" s="199"/>
      <c r="K4748" s="199"/>
      <c r="L4748" s="199"/>
      <c r="M4748" s="199"/>
    </row>
    <row r="4749" spans="5:13" x14ac:dyDescent="0.25">
      <c r="E4749" s="199"/>
      <c r="F4749" s="199"/>
      <c r="G4749" s="199"/>
      <c r="H4749" s="199"/>
      <c r="I4749" s="199"/>
      <c r="J4749" s="199"/>
      <c r="K4749" s="199"/>
      <c r="L4749" s="199"/>
      <c r="M4749" s="199"/>
    </row>
    <row r="4750" spans="5:13" x14ac:dyDescent="0.25">
      <c r="E4750" s="199"/>
      <c r="F4750" s="199"/>
      <c r="G4750" s="199"/>
      <c r="H4750" s="199"/>
      <c r="I4750" s="199"/>
      <c r="J4750" s="199"/>
      <c r="K4750" s="199"/>
      <c r="L4750" s="199"/>
      <c r="M4750" s="199"/>
    </row>
    <row r="4751" spans="5:13" x14ac:dyDescent="0.25">
      <c r="E4751" s="199"/>
      <c r="F4751" s="199"/>
      <c r="G4751" s="199"/>
      <c r="H4751" s="199"/>
      <c r="I4751" s="199"/>
      <c r="J4751" s="199"/>
      <c r="K4751" s="199"/>
      <c r="L4751" s="199"/>
      <c r="M4751" s="199"/>
    </row>
    <row r="4752" spans="5:13" x14ac:dyDescent="0.25">
      <c r="E4752" s="199"/>
      <c r="F4752" s="199"/>
      <c r="G4752" s="199"/>
      <c r="H4752" s="199"/>
      <c r="I4752" s="199"/>
      <c r="J4752" s="199"/>
      <c r="K4752" s="199"/>
      <c r="L4752" s="199"/>
      <c r="M4752" s="199"/>
    </row>
    <row r="4753" spans="5:13" x14ac:dyDescent="0.25">
      <c r="E4753" s="199"/>
      <c r="F4753" s="199"/>
      <c r="G4753" s="199"/>
      <c r="H4753" s="199"/>
      <c r="I4753" s="199"/>
      <c r="J4753" s="199"/>
      <c r="K4753" s="199"/>
      <c r="L4753" s="199"/>
      <c r="M4753" s="199"/>
    </row>
    <row r="4754" spans="5:13" x14ac:dyDescent="0.25">
      <c r="E4754" s="199"/>
      <c r="F4754" s="199"/>
      <c r="G4754" s="199"/>
      <c r="H4754" s="199"/>
      <c r="I4754" s="199"/>
      <c r="J4754" s="199"/>
      <c r="K4754" s="199"/>
      <c r="L4754" s="199"/>
      <c r="M4754" s="199"/>
    </row>
    <row r="4755" spans="5:13" x14ac:dyDescent="0.25">
      <c r="E4755" s="199"/>
      <c r="F4755" s="199"/>
      <c r="G4755" s="199"/>
      <c r="H4755" s="199"/>
      <c r="I4755" s="199"/>
      <c r="J4755" s="199"/>
      <c r="K4755" s="199"/>
      <c r="L4755" s="199"/>
      <c r="M4755" s="199"/>
    </row>
    <row r="4756" spans="5:13" x14ac:dyDescent="0.25">
      <c r="E4756" s="199"/>
      <c r="F4756" s="199"/>
      <c r="G4756" s="199"/>
      <c r="H4756" s="199"/>
      <c r="I4756" s="199"/>
      <c r="J4756" s="199"/>
      <c r="K4756" s="199"/>
      <c r="L4756" s="199"/>
      <c r="M4756" s="199"/>
    </row>
    <row r="4757" spans="5:13" x14ac:dyDescent="0.25">
      <c r="E4757" s="199"/>
      <c r="F4757" s="199"/>
      <c r="G4757" s="199"/>
      <c r="H4757" s="199"/>
      <c r="I4757" s="199"/>
      <c r="J4757" s="199"/>
      <c r="K4757" s="199"/>
      <c r="L4757" s="199"/>
      <c r="M4757" s="199"/>
    </row>
    <row r="4758" spans="5:13" x14ac:dyDescent="0.25">
      <c r="E4758" s="199"/>
      <c r="F4758" s="199"/>
      <c r="G4758" s="199"/>
      <c r="H4758" s="199"/>
      <c r="I4758" s="199"/>
      <c r="J4758" s="199"/>
      <c r="K4758" s="199"/>
      <c r="L4758" s="199"/>
      <c r="M4758" s="199"/>
    </row>
    <row r="4759" spans="5:13" x14ac:dyDescent="0.25">
      <c r="E4759" s="199"/>
      <c r="F4759" s="199"/>
      <c r="G4759" s="199"/>
      <c r="H4759" s="199"/>
      <c r="I4759" s="199"/>
      <c r="J4759" s="199"/>
      <c r="K4759" s="199"/>
      <c r="L4759" s="199"/>
      <c r="M4759" s="199"/>
    </row>
    <row r="4760" spans="5:13" x14ac:dyDescent="0.25">
      <c r="E4760" s="199"/>
      <c r="F4760" s="199"/>
      <c r="G4760" s="199"/>
      <c r="H4760" s="199"/>
      <c r="I4760" s="199"/>
      <c r="J4760" s="199"/>
      <c r="K4760" s="199"/>
      <c r="L4760" s="199"/>
      <c r="M4760" s="199"/>
    </row>
    <row r="4761" spans="5:13" x14ac:dyDescent="0.25">
      <c r="E4761" s="199"/>
      <c r="F4761" s="199"/>
      <c r="G4761" s="199"/>
      <c r="H4761" s="199"/>
      <c r="I4761" s="199"/>
      <c r="J4761" s="199"/>
      <c r="K4761" s="199"/>
      <c r="L4761" s="199"/>
      <c r="M4761" s="199"/>
    </row>
    <row r="4762" spans="5:13" x14ac:dyDescent="0.25">
      <c r="E4762" s="199"/>
      <c r="F4762" s="199"/>
      <c r="G4762" s="199"/>
      <c r="H4762" s="199"/>
      <c r="I4762" s="199"/>
      <c r="J4762" s="199"/>
      <c r="K4762" s="199"/>
      <c r="L4762" s="199"/>
      <c r="M4762" s="199"/>
    </row>
    <row r="4763" spans="5:13" x14ac:dyDescent="0.25">
      <c r="E4763" s="199"/>
      <c r="F4763" s="199"/>
      <c r="G4763" s="199"/>
      <c r="H4763" s="199"/>
      <c r="I4763" s="199"/>
      <c r="J4763" s="199"/>
      <c r="K4763" s="199"/>
      <c r="L4763" s="199"/>
      <c r="M4763" s="199"/>
    </row>
    <row r="4764" spans="5:13" x14ac:dyDescent="0.25">
      <c r="E4764" s="199"/>
      <c r="F4764" s="199"/>
      <c r="G4764" s="199"/>
      <c r="H4764" s="199"/>
      <c r="I4764" s="199"/>
      <c r="J4764" s="199"/>
      <c r="K4764" s="199"/>
      <c r="L4764" s="199"/>
      <c r="M4764" s="199"/>
    </row>
    <row r="4765" spans="5:13" x14ac:dyDescent="0.25">
      <c r="E4765" s="199"/>
      <c r="F4765" s="199"/>
      <c r="G4765" s="199"/>
      <c r="H4765" s="199"/>
      <c r="I4765" s="199"/>
      <c r="J4765" s="199"/>
      <c r="K4765" s="199"/>
      <c r="L4765" s="199"/>
      <c r="M4765" s="199"/>
    </row>
    <row r="4766" spans="5:13" x14ac:dyDescent="0.25">
      <c r="E4766" s="199"/>
      <c r="F4766" s="199"/>
      <c r="G4766" s="199"/>
      <c r="H4766" s="199"/>
      <c r="I4766" s="199"/>
      <c r="J4766" s="199"/>
      <c r="K4766" s="199"/>
      <c r="L4766" s="199"/>
      <c r="M4766" s="199"/>
    </row>
    <row r="4767" spans="5:13" x14ac:dyDescent="0.25">
      <c r="E4767" s="199"/>
      <c r="F4767" s="199"/>
      <c r="G4767" s="199"/>
      <c r="H4767" s="199"/>
      <c r="I4767" s="199"/>
      <c r="J4767" s="199"/>
      <c r="K4767" s="199"/>
      <c r="L4767" s="199"/>
      <c r="M4767" s="199"/>
    </row>
    <row r="4768" spans="5:13" x14ac:dyDescent="0.25">
      <c r="E4768" s="199"/>
      <c r="F4768" s="199"/>
      <c r="G4768" s="199"/>
      <c r="H4768" s="199"/>
      <c r="I4768" s="199"/>
      <c r="J4768" s="199"/>
      <c r="K4768" s="199"/>
      <c r="L4768" s="199"/>
      <c r="M4768" s="199"/>
    </row>
    <row r="4769" spans="5:13" x14ac:dyDescent="0.25">
      <c r="E4769" s="199"/>
      <c r="F4769" s="199"/>
      <c r="G4769" s="199"/>
      <c r="H4769" s="199"/>
      <c r="I4769" s="199"/>
      <c r="J4769" s="199"/>
      <c r="K4769" s="199"/>
      <c r="L4769" s="199"/>
      <c r="M4769" s="199"/>
    </row>
    <row r="4770" spans="5:13" x14ac:dyDescent="0.25">
      <c r="E4770" s="199"/>
      <c r="F4770" s="199"/>
      <c r="G4770" s="199"/>
      <c r="H4770" s="199"/>
      <c r="I4770" s="199"/>
      <c r="J4770" s="199"/>
      <c r="K4770" s="199"/>
      <c r="L4770" s="199"/>
      <c r="M4770" s="199"/>
    </row>
    <row r="4771" spans="5:13" x14ac:dyDescent="0.25">
      <c r="E4771" s="199"/>
      <c r="F4771" s="199"/>
      <c r="G4771" s="199"/>
      <c r="H4771" s="199"/>
      <c r="I4771" s="199"/>
      <c r="J4771" s="199"/>
      <c r="K4771" s="199"/>
      <c r="L4771" s="199"/>
      <c r="M4771" s="199"/>
    </row>
    <row r="4772" spans="5:13" x14ac:dyDescent="0.25">
      <c r="E4772" s="199"/>
      <c r="F4772" s="199"/>
      <c r="G4772" s="199"/>
      <c r="H4772" s="199"/>
      <c r="I4772" s="199"/>
      <c r="J4772" s="199"/>
      <c r="K4772" s="199"/>
      <c r="L4772" s="199"/>
      <c r="M4772" s="199"/>
    </row>
    <row r="4773" spans="5:13" x14ac:dyDescent="0.25">
      <c r="E4773" s="199"/>
      <c r="F4773" s="199"/>
      <c r="G4773" s="199"/>
      <c r="H4773" s="199"/>
      <c r="I4773" s="199"/>
      <c r="J4773" s="199"/>
      <c r="K4773" s="199"/>
      <c r="L4773" s="199"/>
      <c r="M4773" s="199"/>
    </row>
    <row r="4774" spans="5:13" x14ac:dyDescent="0.25">
      <c r="E4774" s="199"/>
      <c r="F4774" s="199"/>
      <c r="G4774" s="199"/>
      <c r="H4774" s="199"/>
      <c r="I4774" s="199"/>
      <c r="J4774" s="199"/>
      <c r="K4774" s="199"/>
      <c r="L4774" s="199"/>
      <c r="M4774" s="199"/>
    </row>
    <row r="4775" spans="5:13" x14ac:dyDescent="0.25">
      <c r="E4775" s="199"/>
      <c r="F4775" s="199"/>
      <c r="G4775" s="199"/>
      <c r="H4775" s="199"/>
      <c r="I4775" s="199"/>
      <c r="J4775" s="199"/>
      <c r="K4775" s="199"/>
      <c r="L4775" s="199"/>
      <c r="M4775" s="199"/>
    </row>
    <row r="4776" spans="5:13" x14ac:dyDescent="0.25">
      <c r="E4776" s="199"/>
      <c r="F4776" s="199"/>
      <c r="G4776" s="199"/>
      <c r="H4776" s="199"/>
      <c r="I4776" s="199"/>
      <c r="J4776" s="199"/>
      <c r="K4776" s="199"/>
      <c r="L4776" s="199"/>
      <c r="M4776" s="199"/>
    </row>
    <row r="4777" spans="5:13" x14ac:dyDescent="0.25">
      <c r="E4777" s="199"/>
      <c r="F4777" s="199"/>
      <c r="G4777" s="199"/>
      <c r="H4777" s="199"/>
      <c r="I4777" s="199"/>
      <c r="J4777" s="199"/>
      <c r="K4777" s="199"/>
      <c r="L4777" s="199"/>
      <c r="M4777" s="199"/>
    </row>
    <row r="4778" spans="5:13" x14ac:dyDescent="0.25">
      <c r="E4778" s="199"/>
      <c r="F4778" s="199"/>
      <c r="G4778" s="199"/>
      <c r="H4778" s="199"/>
      <c r="I4778" s="199"/>
      <c r="J4778" s="199"/>
      <c r="K4778" s="199"/>
      <c r="L4778" s="199"/>
      <c r="M4778" s="199"/>
    </row>
    <row r="4779" spans="5:13" x14ac:dyDescent="0.25">
      <c r="E4779" s="199"/>
      <c r="F4779" s="199"/>
      <c r="G4779" s="199"/>
      <c r="H4779" s="199"/>
      <c r="I4779" s="199"/>
      <c r="J4779" s="199"/>
      <c r="K4779" s="199"/>
      <c r="L4779" s="199"/>
      <c r="M4779" s="199"/>
    </row>
    <row r="4780" spans="5:13" x14ac:dyDescent="0.25">
      <c r="E4780" s="199"/>
      <c r="F4780" s="199"/>
      <c r="G4780" s="199"/>
      <c r="H4780" s="199"/>
      <c r="I4780" s="199"/>
      <c r="J4780" s="199"/>
      <c r="K4780" s="199"/>
      <c r="L4780" s="199"/>
      <c r="M4780" s="199"/>
    </row>
    <row r="4781" spans="5:13" x14ac:dyDescent="0.25">
      <c r="E4781" s="199"/>
      <c r="F4781" s="199"/>
      <c r="G4781" s="199"/>
      <c r="H4781" s="199"/>
      <c r="I4781" s="199"/>
      <c r="J4781" s="199"/>
      <c r="K4781" s="199"/>
      <c r="L4781" s="199"/>
      <c r="M4781" s="199"/>
    </row>
    <row r="4782" spans="5:13" x14ac:dyDescent="0.25">
      <c r="E4782" s="199"/>
      <c r="F4782" s="199"/>
      <c r="G4782" s="199"/>
      <c r="H4782" s="199"/>
      <c r="I4782" s="199"/>
      <c r="J4782" s="199"/>
      <c r="K4782" s="199"/>
      <c r="L4782" s="199"/>
      <c r="M4782" s="199"/>
    </row>
    <row r="4783" spans="5:13" x14ac:dyDescent="0.25">
      <c r="E4783" s="199"/>
      <c r="F4783" s="199"/>
      <c r="G4783" s="199"/>
      <c r="H4783" s="199"/>
      <c r="I4783" s="199"/>
      <c r="J4783" s="199"/>
      <c r="K4783" s="199"/>
      <c r="L4783" s="199"/>
      <c r="M4783" s="199"/>
    </row>
    <row r="4784" spans="5:13" x14ac:dyDescent="0.25">
      <c r="E4784" s="199"/>
      <c r="F4784" s="199"/>
      <c r="G4784" s="199"/>
      <c r="H4784" s="199"/>
      <c r="I4784" s="199"/>
      <c r="J4784" s="199"/>
      <c r="K4784" s="199"/>
      <c r="L4784" s="199"/>
      <c r="M4784" s="199"/>
    </row>
    <row r="4785" spans="5:13" x14ac:dyDescent="0.25">
      <c r="E4785" s="199"/>
      <c r="F4785" s="199"/>
      <c r="G4785" s="199"/>
      <c r="H4785" s="199"/>
      <c r="I4785" s="199"/>
      <c r="J4785" s="199"/>
      <c r="K4785" s="199"/>
      <c r="L4785" s="199"/>
      <c r="M4785" s="199"/>
    </row>
    <row r="4786" spans="5:13" x14ac:dyDescent="0.25">
      <c r="E4786" s="199"/>
      <c r="F4786" s="199"/>
      <c r="G4786" s="199"/>
      <c r="H4786" s="199"/>
      <c r="I4786" s="199"/>
      <c r="J4786" s="199"/>
      <c r="K4786" s="199"/>
      <c r="L4786" s="199"/>
      <c r="M4786" s="199"/>
    </row>
    <row r="4787" spans="5:13" x14ac:dyDescent="0.25">
      <c r="E4787" s="199"/>
      <c r="F4787" s="199"/>
      <c r="G4787" s="199"/>
      <c r="H4787" s="199"/>
      <c r="I4787" s="199"/>
      <c r="J4787" s="199"/>
      <c r="K4787" s="199"/>
      <c r="L4787" s="199"/>
      <c r="M4787" s="199"/>
    </row>
    <row r="4788" spans="5:13" x14ac:dyDescent="0.25">
      <c r="E4788" s="199"/>
      <c r="F4788" s="199"/>
      <c r="G4788" s="199"/>
      <c r="H4788" s="199"/>
      <c r="I4788" s="199"/>
      <c r="J4788" s="199"/>
      <c r="K4788" s="199"/>
      <c r="L4788" s="199"/>
      <c r="M4788" s="199"/>
    </row>
    <row r="4789" spans="5:13" x14ac:dyDescent="0.25">
      <c r="E4789" s="199"/>
      <c r="F4789" s="199"/>
      <c r="G4789" s="199"/>
      <c r="H4789" s="199"/>
      <c r="I4789" s="199"/>
      <c r="J4789" s="199"/>
      <c r="K4789" s="199"/>
      <c r="L4789" s="199"/>
      <c r="M4789" s="199"/>
    </row>
    <row r="4790" spans="5:13" x14ac:dyDescent="0.25">
      <c r="E4790" s="199"/>
      <c r="F4790" s="199"/>
      <c r="G4790" s="199"/>
      <c r="H4790" s="199"/>
      <c r="I4790" s="199"/>
      <c r="J4790" s="199"/>
      <c r="K4790" s="199"/>
      <c r="L4790" s="199"/>
      <c r="M4790" s="199"/>
    </row>
    <row r="4791" spans="5:13" x14ac:dyDescent="0.25">
      <c r="E4791" s="199"/>
      <c r="F4791" s="199"/>
      <c r="G4791" s="199"/>
      <c r="H4791" s="199"/>
      <c r="I4791" s="199"/>
      <c r="J4791" s="199"/>
      <c r="K4791" s="199"/>
      <c r="L4791" s="199"/>
      <c r="M4791" s="199"/>
    </row>
    <row r="4792" spans="5:13" x14ac:dyDescent="0.25">
      <c r="E4792" s="199"/>
      <c r="F4792" s="199"/>
      <c r="G4792" s="199"/>
      <c r="H4792" s="199"/>
      <c r="I4792" s="199"/>
      <c r="J4792" s="199"/>
      <c r="K4792" s="199"/>
      <c r="L4792" s="199"/>
      <c r="M4792" s="199"/>
    </row>
    <row r="4793" spans="5:13" x14ac:dyDescent="0.25">
      <c r="E4793" s="199"/>
      <c r="F4793" s="199"/>
      <c r="G4793" s="199"/>
      <c r="H4793" s="199"/>
      <c r="I4793" s="199"/>
      <c r="J4793" s="199"/>
      <c r="K4793" s="199"/>
      <c r="L4793" s="199"/>
      <c r="M4793" s="199"/>
    </row>
    <row r="4794" spans="5:13" x14ac:dyDescent="0.25">
      <c r="E4794" s="199"/>
      <c r="F4794" s="199"/>
      <c r="G4794" s="199"/>
      <c r="H4794" s="199"/>
      <c r="I4794" s="199"/>
      <c r="J4794" s="199"/>
      <c r="K4794" s="199"/>
      <c r="L4794" s="199"/>
      <c r="M4794" s="199"/>
    </row>
    <row r="4795" spans="5:13" x14ac:dyDescent="0.25">
      <c r="E4795" s="199"/>
      <c r="F4795" s="199"/>
      <c r="G4795" s="199"/>
      <c r="H4795" s="199"/>
      <c r="I4795" s="199"/>
      <c r="J4795" s="199"/>
      <c r="K4795" s="199"/>
      <c r="L4795" s="199"/>
      <c r="M4795" s="199"/>
    </row>
    <row r="4796" spans="5:13" x14ac:dyDescent="0.25">
      <c r="E4796" s="199"/>
      <c r="F4796" s="199"/>
      <c r="G4796" s="199"/>
      <c r="H4796" s="199"/>
      <c r="I4796" s="199"/>
      <c r="J4796" s="199"/>
      <c r="K4796" s="199"/>
      <c r="L4796" s="199"/>
      <c r="M4796" s="199"/>
    </row>
    <row r="4797" spans="5:13" x14ac:dyDescent="0.25">
      <c r="E4797" s="199"/>
      <c r="F4797" s="199"/>
      <c r="G4797" s="199"/>
      <c r="H4797" s="199"/>
      <c r="I4797" s="199"/>
      <c r="J4797" s="199"/>
      <c r="K4797" s="199"/>
      <c r="L4797" s="199"/>
      <c r="M4797" s="199"/>
    </row>
    <row r="4798" spans="5:13" x14ac:dyDescent="0.25">
      <c r="E4798" s="199"/>
      <c r="F4798" s="199"/>
      <c r="G4798" s="199"/>
      <c r="H4798" s="199"/>
      <c r="I4798" s="199"/>
      <c r="J4798" s="199"/>
      <c r="K4798" s="199"/>
      <c r="L4798" s="199"/>
      <c r="M4798" s="199"/>
    </row>
    <row r="4799" spans="5:13" x14ac:dyDescent="0.25">
      <c r="E4799" s="199"/>
      <c r="F4799" s="199"/>
      <c r="G4799" s="199"/>
      <c r="H4799" s="199"/>
      <c r="I4799" s="199"/>
      <c r="J4799" s="199"/>
      <c r="K4799" s="199"/>
      <c r="L4799" s="199"/>
      <c r="M4799" s="199"/>
    </row>
    <row r="4800" spans="5:13" x14ac:dyDescent="0.25">
      <c r="E4800" s="199"/>
      <c r="F4800" s="199"/>
      <c r="G4800" s="199"/>
      <c r="H4800" s="199"/>
      <c r="I4800" s="199"/>
      <c r="J4800" s="199"/>
      <c r="K4800" s="199"/>
      <c r="L4800" s="199"/>
      <c r="M4800" s="199"/>
    </row>
    <row r="4801" spans="5:13" x14ac:dyDescent="0.25">
      <c r="E4801" s="199"/>
      <c r="F4801" s="199"/>
      <c r="G4801" s="199"/>
      <c r="H4801" s="199"/>
      <c r="I4801" s="199"/>
      <c r="J4801" s="199"/>
      <c r="K4801" s="199"/>
      <c r="L4801" s="199"/>
      <c r="M4801" s="199"/>
    </row>
    <row r="4802" spans="5:13" x14ac:dyDescent="0.25">
      <c r="E4802" s="199"/>
      <c r="F4802" s="199"/>
      <c r="G4802" s="199"/>
      <c r="H4802" s="199"/>
      <c r="I4802" s="199"/>
      <c r="J4802" s="199"/>
      <c r="K4802" s="199"/>
      <c r="L4802" s="199"/>
      <c r="M4802" s="199"/>
    </row>
    <row r="4803" spans="5:13" x14ac:dyDescent="0.25">
      <c r="E4803" s="199"/>
      <c r="F4803" s="199"/>
      <c r="G4803" s="199"/>
      <c r="H4803" s="199"/>
      <c r="I4803" s="199"/>
      <c r="J4803" s="199"/>
      <c r="K4803" s="199"/>
      <c r="L4803" s="199"/>
      <c r="M4803" s="199"/>
    </row>
    <row r="4804" spans="5:13" x14ac:dyDescent="0.25">
      <c r="E4804" s="199"/>
      <c r="F4804" s="199"/>
      <c r="G4804" s="199"/>
      <c r="H4804" s="199"/>
      <c r="I4804" s="199"/>
      <c r="J4804" s="199"/>
      <c r="K4804" s="199"/>
      <c r="L4804" s="199"/>
      <c r="M4804" s="199"/>
    </row>
    <row r="4805" spans="5:13" x14ac:dyDescent="0.25">
      <c r="E4805" s="199"/>
      <c r="F4805" s="199"/>
      <c r="G4805" s="199"/>
      <c r="H4805" s="199"/>
      <c r="I4805" s="199"/>
      <c r="J4805" s="199"/>
      <c r="K4805" s="199"/>
      <c r="L4805" s="199"/>
      <c r="M4805" s="199"/>
    </row>
    <row r="4806" spans="5:13" x14ac:dyDescent="0.25">
      <c r="E4806" s="199"/>
      <c r="F4806" s="199"/>
      <c r="G4806" s="199"/>
      <c r="H4806" s="199"/>
      <c r="I4806" s="199"/>
      <c r="J4806" s="199"/>
      <c r="K4806" s="199"/>
      <c r="L4806" s="199"/>
      <c r="M4806" s="199"/>
    </row>
    <row r="4807" spans="5:13" x14ac:dyDescent="0.25">
      <c r="E4807" s="199"/>
      <c r="F4807" s="199"/>
      <c r="G4807" s="199"/>
      <c r="H4807" s="199"/>
      <c r="I4807" s="199"/>
      <c r="J4807" s="199"/>
      <c r="K4807" s="199"/>
      <c r="L4807" s="199"/>
      <c r="M4807" s="199"/>
    </row>
    <row r="4808" spans="5:13" x14ac:dyDescent="0.25">
      <c r="E4808" s="199"/>
      <c r="F4808" s="199"/>
      <c r="G4808" s="199"/>
      <c r="H4808" s="199"/>
      <c r="I4808" s="199"/>
      <c r="J4808" s="199"/>
      <c r="K4808" s="199"/>
      <c r="L4808" s="199"/>
      <c r="M4808" s="199"/>
    </row>
    <row r="4809" spans="5:13" x14ac:dyDescent="0.25">
      <c r="E4809" s="199"/>
      <c r="F4809" s="199"/>
      <c r="G4809" s="199"/>
      <c r="H4809" s="199"/>
      <c r="I4809" s="199"/>
      <c r="J4809" s="199"/>
      <c r="K4809" s="199"/>
      <c r="L4809" s="199"/>
      <c r="M4809" s="199"/>
    </row>
    <row r="4810" spans="5:13" x14ac:dyDescent="0.25">
      <c r="E4810" s="199"/>
      <c r="F4810" s="199"/>
      <c r="G4810" s="199"/>
      <c r="H4810" s="199"/>
      <c r="I4810" s="199"/>
      <c r="J4810" s="199"/>
      <c r="K4810" s="199"/>
      <c r="L4810" s="199"/>
      <c r="M4810" s="199"/>
    </row>
    <row r="4811" spans="5:13" x14ac:dyDescent="0.25">
      <c r="E4811" s="199"/>
      <c r="F4811" s="199"/>
      <c r="G4811" s="199"/>
      <c r="H4811" s="199"/>
      <c r="I4811" s="199"/>
      <c r="J4811" s="199"/>
      <c r="K4811" s="199"/>
      <c r="L4811" s="199"/>
      <c r="M4811" s="199"/>
    </row>
    <row r="4812" spans="5:13" x14ac:dyDescent="0.25">
      <c r="E4812" s="199"/>
      <c r="F4812" s="199"/>
      <c r="G4812" s="199"/>
      <c r="H4812" s="199"/>
      <c r="I4812" s="199"/>
      <c r="J4812" s="199"/>
      <c r="K4812" s="199"/>
      <c r="L4812" s="199"/>
      <c r="M4812" s="199"/>
    </row>
    <row r="4813" spans="5:13" x14ac:dyDescent="0.25">
      <c r="E4813" s="199"/>
      <c r="F4813" s="199"/>
      <c r="G4813" s="199"/>
      <c r="H4813" s="199"/>
      <c r="I4813" s="199"/>
      <c r="J4813" s="199"/>
      <c r="K4813" s="199"/>
      <c r="L4813" s="199"/>
      <c r="M4813" s="199"/>
    </row>
    <row r="4814" spans="5:13" x14ac:dyDescent="0.25">
      <c r="E4814" s="199"/>
      <c r="F4814" s="199"/>
      <c r="G4814" s="199"/>
      <c r="H4814" s="199"/>
      <c r="I4814" s="199"/>
      <c r="J4814" s="199"/>
      <c r="K4814" s="199"/>
      <c r="L4814" s="199"/>
      <c r="M4814" s="199"/>
    </row>
    <row r="4815" spans="5:13" x14ac:dyDescent="0.25">
      <c r="E4815" s="199"/>
      <c r="F4815" s="199"/>
      <c r="G4815" s="199"/>
      <c r="H4815" s="199"/>
      <c r="I4815" s="199"/>
      <c r="J4815" s="199"/>
      <c r="K4815" s="199"/>
      <c r="L4815" s="199"/>
      <c r="M4815" s="199"/>
    </row>
    <row r="4816" spans="5:13" x14ac:dyDescent="0.25">
      <c r="E4816" s="199"/>
      <c r="F4816" s="199"/>
      <c r="G4816" s="199"/>
      <c r="H4816" s="199"/>
      <c r="I4816" s="199"/>
      <c r="J4816" s="199"/>
      <c r="K4816" s="199"/>
      <c r="L4816" s="199"/>
      <c r="M4816" s="199"/>
    </row>
    <row r="4817" spans="5:13" x14ac:dyDescent="0.25">
      <c r="E4817" s="199"/>
      <c r="F4817" s="199"/>
      <c r="G4817" s="199"/>
      <c r="H4817" s="199"/>
      <c r="I4817" s="199"/>
      <c r="J4817" s="199"/>
      <c r="K4817" s="199"/>
      <c r="L4817" s="199"/>
      <c r="M4817" s="199"/>
    </row>
    <row r="4818" spans="5:13" x14ac:dyDescent="0.25">
      <c r="E4818" s="199"/>
      <c r="F4818" s="199"/>
      <c r="G4818" s="199"/>
      <c r="H4818" s="199"/>
      <c r="I4818" s="199"/>
      <c r="J4818" s="199"/>
      <c r="K4818" s="199"/>
      <c r="L4818" s="199"/>
      <c r="M4818" s="199"/>
    </row>
    <row r="4819" spans="5:13" x14ac:dyDescent="0.25">
      <c r="E4819" s="199"/>
      <c r="F4819" s="199"/>
      <c r="G4819" s="199"/>
      <c r="H4819" s="199"/>
      <c r="I4819" s="199"/>
      <c r="J4819" s="199"/>
      <c r="K4819" s="199"/>
      <c r="L4819" s="199"/>
      <c r="M4819" s="199"/>
    </row>
    <row r="4820" spans="5:13" x14ac:dyDescent="0.25">
      <c r="E4820" s="199"/>
      <c r="F4820" s="199"/>
      <c r="G4820" s="199"/>
      <c r="H4820" s="199"/>
      <c r="I4820" s="199"/>
      <c r="J4820" s="199"/>
      <c r="K4820" s="199"/>
      <c r="L4820" s="199"/>
      <c r="M4820" s="199"/>
    </row>
    <row r="4821" spans="5:13" x14ac:dyDescent="0.25">
      <c r="E4821" s="199"/>
      <c r="F4821" s="199"/>
      <c r="G4821" s="199"/>
      <c r="H4821" s="199"/>
      <c r="I4821" s="199"/>
      <c r="J4821" s="199"/>
      <c r="K4821" s="199"/>
      <c r="L4821" s="199"/>
      <c r="M4821" s="199"/>
    </row>
    <row r="4822" spans="5:13" x14ac:dyDescent="0.25">
      <c r="E4822" s="199"/>
      <c r="F4822" s="199"/>
      <c r="G4822" s="199"/>
      <c r="H4822" s="199"/>
      <c r="I4822" s="199"/>
      <c r="J4822" s="199"/>
      <c r="K4822" s="199"/>
      <c r="L4822" s="199"/>
      <c r="M4822" s="199"/>
    </row>
    <row r="4823" spans="5:13" x14ac:dyDescent="0.25">
      <c r="E4823" s="199"/>
      <c r="F4823" s="199"/>
      <c r="G4823" s="199"/>
      <c r="H4823" s="199"/>
      <c r="I4823" s="199"/>
      <c r="J4823" s="199"/>
      <c r="K4823" s="199"/>
      <c r="L4823" s="199"/>
      <c r="M4823" s="199"/>
    </row>
    <row r="4824" spans="5:13" x14ac:dyDescent="0.25">
      <c r="E4824" s="199"/>
      <c r="F4824" s="199"/>
      <c r="G4824" s="199"/>
      <c r="H4824" s="199"/>
      <c r="I4824" s="199"/>
      <c r="J4824" s="199"/>
      <c r="K4824" s="199"/>
      <c r="L4824" s="199"/>
      <c r="M4824" s="199"/>
    </row>
    <row r="4825" spans="5:13" x14ac:dyDescent="0.25">
      <c r="E4825" s="199"/>
      <c r="F4825" s="199"/>
      <c r="G4825" s="199"/>
      <c r="H4825" s="199"/>
      <c r="I4825" s="199"/>
      <c r="J4825" s="199"/>
      <c r="K4825" s="199"/>
      <c r="L4825" s="199"/>
      <c r="M4825" s="199"/>
    </row>
    <row r="4826" spans="5:13" x14ac:dyDescent="0.25">
      <c r="E4826" s="199"/>
      <c r="F4826" s="199"/>
      <c r="G4826" s="199"/>
      <c r="H4826" s="199"/>
      <c r="I4826" s="199"/>
      <c r="J4826" s="199"/>
      <c r="K4826" s="199"/>
      <c r="L4826" s="199"/>
      <c r="M4826" s="199"/>
    </row>
    <row r="4827" spans="5:13" x14ac:dyDescent="0.25">
      <c r="E4827" s="199"/>
      <c r="F4827" s="199"/>
      <c r="G4827" s="199"/>
      <c r="H4827" s="199"/>
      <c r="I4827" s="199"/>
      <c r="J4827" s="199"/>
      <c r="K4827" s="199"/>
      <c r="L4827" s="199"/>
      <c r="M4827" s="199"/>
    </row>
    <row r="4828" spans="5:13" x14ac:dyDescent="0.25">
      <c r="E4828" s="199"/>
      <c r="F4828" s="199"/>
      <c r="G4828" s="199"/>
      <c r="H4828" s="199"/>
      <c r="I4828" s="199"/>
      <c r="J4828" s="199"/>
      <c r="K4828" s="199"/>
      <c r="L4828" s="199"/>
      <c r="M4828" s="199"/>
    </row>
    <row r="4829" spans="5:13" x14ac:dyDescent="0.25">
      <c r="E4829" s="199"/>
      <c r="F4829" s="199"/>
      <c r="G4829" s="199"/>
      <c r="H4829" s="199"/>
      <c r="I4829" s="199"/>
      <c r="J4829" s="199"/>
      <c r="K4829" s="199"/>
      <c r="L4829" s="199"/>
      <c r="M4829" s="199"/>
    </row>
    <row r="4830" spans="5:13" x14ac:dyDescent="0.25">
      <c r="E4830" s="199"/>
      <c r="F4830" s="199"/>
      <c r="G4830" s="199"/>
      <c r="H4830" s="199"/>
      <c r="I4830" s="199"/>
      <c r="J4830" s="199"/>
      <c r="K4830" s="199"/>
      <c r="L4830" s="199"/>
      <c r="M4830" s="199"/>
    </row>
    <row r="4831" spans="5:13" x14ac:dyDescent="0.25">
      <c r="E4831" s="199"/>
      <c r="F4831" s="199"/>
      <c r="G4831" s="199"/>
      <c r="H4831" s="199"/>
      <c r="I4831" s="199"/>
      <c r="J4831" s="199"/>
      <c r="K4831" s="199"/>
      <c r="L4831" s="199"/>
      <c r="M4831" s="199"/>
    </row>
    <row r="4832" spans="5:13" x14ac:dyDescent="0.25">
      <c r="E4832" s="199"/>
      <c r="F4832" s="199"/>
      <c r="G4832" s="199"/>
      <c r="H4832" s="199"/>
      <c r="I4832" s="199"/>
      <c r="J4832" s="199"/>
      <c r="K4832" s="199"/>
      <c r="L4832" s="199"/>
      <c r="M4832" s="199"/>
    </row>
    <row r="4833" spans="5:13" x14ac:dyDescent="0.25">
      <c r="E4833" s="199"/>
      <c r="F4833" s="199"/>
      <c r="G4833" s="199"/>
      <c r="H4833" s="199"/>
      <c r="I4833" s="199"/>
      <c r="J4833" s="199"/>
      <c r="K4833" s="199"/>
      <c r="L4833" s="199"/>
      <c r="M4833" s="199"/>
    </row>
    <row r="4834" spans="5:13" x14ac:dyDescent="0.25">
      <c r="E4834" s="199"/>
      <c r="F4834" s="199"/>
      <c r="G4834" s="199"/>
      <c r="H4834" s="199"/>
      <c r="I4834" s="199"/>
      <c r="J4834" s="199"/>
      <c r="K4834" s="199"/>
      <c r="L4834" s="199"/>
      <c r="M4834" s="199"/>
    </row>
    <row r="4835" spans="5:13" x14ac:dyDescent="0.25">
      <c r="E4835" s="199"/>
      <c r="F4835" s="199"/>
      <c r="G4835" s="199"/>
      <c r="H4835" s="199"/>
      <c r="I4835" s="199"/>
      <c r="J4835" s="199"/>
      <c r="K4835" s="199"/>
      <c r="L4835" s="199"/>
      <c r="M4835" s="199"/>
    </row>
    <row r="4836" spans="5:13" x14ac:dyDescent="0.25">
      <c r="E4836" s="199"/>
      <c r="F4836" s="199"/>
      <c r="G4836" s="199"/>
      <c r="H4836" s="199"/>
      <c r="I4836" s="199"/>
      <c r="J4836" s="199"/>
      <c r="K4836" s="199"/>
      <c r="L4836" s="199"/>
      <c r="M4836" s="199"/>
    </row>
    <row r="4837" spans="5:13" x14ac:dyDescent="0.25">
      <c r="E4837" s="199"/>
      <c r="F4837" s="199"/>
      <c r="G4837" s="199"/>
      <c r="H4837" s="199"/>
      <c r="I4837" s="199"/>
      <c r="J4837" s="199"/>
      <c r="K4837" s="199"/>
      <c r="L4837" s="199"/>
      <c r="M4837" s="199"/>
    </row>
    <row r="4838" spans="5:13" x14ac:dyDescent="0.25">
      <c r="E4838" s="199"/>
      <c r="F4838" s="199"/>
      <c r="G4838" s="199"/>
      <c r="H4838" s="199"/>
      <c r="I4838" s="199"/>
      <c r="J4838" s="199"/>
      <c r="K4838" s="199"/>
      <c r="L4838" s="199"/>
      <c r="M4838" s="199"/>
    </row>
    <row r="4839" spans="5:13" x14ac:dyDescent="0.25">
      <c r="E4839" s="199"/>
      <c r="F4839" s="199"/>
      <c r="G4839" s="199"/>
      <c r="H4839" s="199"/>
      <c r="I4839" s="199"/>
      <c r="J4839" s="199"/>
      <c r="K4839" s="199"/>
      <c r="L4839" s="199"/>
      <c r="M4839" s="199"/>
    </row>
    <row r="4840" spans="5:13" x14ac:dyDescent="0.25">
      <c r="E4840" s="199"/>
      <c r="F4840" s="199"/>
      <c r="G4840" s="199"/>
      <c r="H4840" s="199"/>
      <c r="I4840" s="199"/>
      <c r="J4840" s="199"/>
      <c r="K4840" s="199"/>
      <c r="L4840" s="199"/>
      <c r="M4840" s="199"/>
    </row>
    <row r="4841" spans="5:13" x14ac:dyDescent="0.25">
      <c r="E4841" s="199"/>
      <c r="F4841" s="199"/>
      <c r="G4841" s="199"/>
      <c r="H4841" s="199"/>
      <c r="I4841" s="199"/>
      <c r="J4841" s="199"/>
      <c r="K4841" s="199"/>
      <c r="L4841" s="199"/>
      <c r="M4841" s="199"/>
    </row>
    <row r="4842" spans="5:13" x14ac:dyDescent="0.25">
      <c r="E4842" s="199"/>
      <c r="F4842" s="199"/>
      <c r="G4842" s="199"/>
      <c r="H4842" s="199"/>
      <c r="I4842" s="199"/>
      <c r="J4842" s="199"/>
      <c r="K4842" s="199"/>
      <c r="L4842" s="199"/>
      <c r="M4842" s="199"/>
    </row>
    <row r="4843" spans="5:13" x14ac:dyDescent="0.25">
      <c r="E4843" s="199"/>
      <c r="F4843" s="199"/>
      <c r="G4843" s="199"/>
      <c r="H4843" s="199"/>
      <c r="I4843" s="199"/>
      <c r="J4843" s="199"/>
      <c r="K4843" s="199"/>
      <c r="L4843" s="199"/>
      <c r="M4843" s="199"/>
    </row>
    <row r="4844" spans="5:13" x14ac:dyDescent="0.25">
      <c r="E4844" s="199"/>
      <c r="F4844" s="199"/>
      <c r="G4844" s="199"/>
      <c r="H4844" s="199"/>
      <c r="I4844" s="199"/>
      <c r="J4844" s="199"/>
      <c r="K4844" s="199"/>
      <c r="L4844" s="199"/>
      <c r="M4844" s="199"/>
    </row>
    <row r="4845" spans="5:13" x14ac:dyDescent="0.25">
      <c r="E4845" s="199"/>
      <c r="F4845" s="199"/>
      <c r="G4845" s="199"/>
      <c r="H4845" s="199"/>
      <c r="I4845" s="199"/>
      <c r="J4845" s="199"/>
      <c r="K4845" s="199"/>
      <c r="L4845" s="199"/>
      <c r="M4845" s="199"/>
    </row>
    <row r="4846" spans="5:13" x14ac:dyDescent="0.25">
      <c r="E4846" s="199"/>
      <c r="F4846" s="199"/>
      <c r="G4846" s="199"/>
      <c r="H4846" s="199"/>
      <c r="I4846" s="199"/>
      <c r="J4846" s="199"/>
      <c r="K4846" s="199"/>
      <c r="L4846" s="199"/>
      <c r="M4846" s="199"/>
    </row>
    <row r="4847" spans="5:13" x14ac:dyDescent="0.25">
      <c r="E4847" s="199"/>
      <c r="F4847" s="199"/>
      <c r="G4847" s="199"/>
      <c r="H4847" s="199"/>
      <c r="I4847" s="199"/>
      <c r="J4847" s="199"/>
      <c r="K4847" s="199"/>
      <c r="L4847" s="199"/>
      <c r="M4847" s="199"/>
    </row>
    <row r="4848" spans="5:13" x14ac:dyDescent="0.25">
      <c r="E4848" s="199"/>
      <c r="F4848" s="199"/>
      <c r="G4848" s="199"/>
      <c r="H4848" s="199"/>
      <c r="I4848" s="199"/>
      <c r="J4848" s="199"/>
      <c r="K4848" s="199"/>
      <c r="L4848" s="199"/>
      <c r="M4848" s="199"/>
    </row>
    <row r="4849" spans="5:13" x14ac:dyDescent="0.25">
      <c r="E4849" s="199"/>
      <c r="F4849" s="199"/>
      <c r="G4849" s="199"/>
      <c r="H4849" s="199"/>
      <c r="I4849" s="199"/>
      <c r="J4849" s="199"/>
      <c r="K4849" s="199"/>
      <c r="L4849" s="199"/>
      <c r="M4849" s="199"/>
    </row>
    <row r="4850" spans="5:13" x14ac:dyDescent="0.25">
      <c r="E4850" s="199"/>
      <c r="F4850" s="199"/>
      <c r="G4850" s="199"/>
      <c r="H4850" s="199"/>
      <c r="I4850" s="199"/>
      <c r="J4850" s="199"/>
      <c r="K4850" s="199"/>
      <c r="L4850" s="199"/>
      <c r="M4850" s="199"/>
    </row>
    <row r="4851" spans="5:13" x14ac:dyDescent="0.25">
      <c r="E4851" s="199"/>
      <c r="F4851" s="199"/>
      <c r="G4851" s="199"/>
      <c r="H4851" s="199"/>
      <c r="I4851" s="199"/>
      <c r="J4851" s="199"/>
      <c r="K4851" s="199"/>
      <c r="L4851" s="199"/>
      <c r="M4851" s="199"/>
    </row>
    <row r="4852" spans="5:13" x14ac:dyDescent="0.25">
      <c r="E4852" s="199"/>
      <c r="F4852" s="199"/>
      <c r="G4852" s="199"/>
      <c r="H4852" s="199"/>
      <c r="I4852" s="199"/>
      <c r="J4852" s="199"/>
      <c r="K4852" s="199"/>
      <c r="L4852" s="199"/>
      <c r="M4852" s="199"/>
    </row>
    <row r="4853" spans="5:13" x14ac:dyDescent="0.25">
      <c r="E4853" s="199"/>
      <c r="F4853" s="199"/>
      <c r="G4853" s="199"/>
      <c r="H4853" s="199"/>
      <c r="I4853" s="199"/>
      <c r="J4853" s="199"/>
      <c r="K4853" s="199"/>
      <c r="L4853" s="199"/>
      <c r="M4853" s="199"/>
    </row>
    <row r="4854" spans="5:13" x14ac:dyDescent="0.25">
      <c r="E4854" s="199"/>
      <c r="F4854" s="199"/>
      <c r="G4854" s="199"/>
      <c r="H4854" s="199"/>
      <c r="I4854" s="199"/>
      <c r="J4854" s="199"/>
      <c r="K4854" s="199"/>
      <c r="L4854" s="199"/>
      <c r="M4854" s="199"/>
    </row>
    <row r="4855" spans="5:13" x14ac:dyDescent="0.25">
      <c r="E4855" s="199"/>
      <c r="F4855" s="199"/>
      <c r="G4855" s="199"/>
      <c r="H4855" s="199"/>
      <c r="I4855" s="199"/>
      <c r="J4855" s="199"/>
      <c r="K4855" s="199"/>
      <c r="L4855" s="199"/>
      <c r="M4855" s="199"/>
    </row>
    <row r="4856" spans="5:13" x14ac:dyDescent="0.25">
      <c r="E4856" s="199"/>
      <c r="F4856" s="199"/>
      <c r="G4856" s="199"/>
      <c r="H4856" s="199"/>
      <c r="I4856" s="199"/>
      <c r="J4856" s="199"/>
      <c r="K4856" s="199"/>
      <c r="L4856" s="199"/>
      <c r="M4856" s="199"/>
    </row>
    <row r="4857" spans="5:13" x14ac:dyDescent="0.25">
      <c r="E4857" s="199"/>
      <c r="F4857" s="199"/>
      <c r="G4857" s="199"/>
      <c r="H4857" s="199"/>
      <c r="I4857" s="199"/>
      <c r="J4857" s="199"/>
      <c r="K4857" s="199"/>
      <c r="L4857" s="199"/>
      <c r="M4857" s="199"/>
    </row>
    <row r="4858" spans="5:13" x14ac:dyDescent="0.25">
      <c r="E4858" s="199"/>
      <c r="F4858" s="199"/>
      <c r="G4858" s="199"/>
      <c r="H4858" s="199"/>
      <c r="I4858" s="199"/>
      <c r="J4858" s="199"/>
      <c r="K4858" s="199"/>
      <c r="L4858" s="199"/>
      <c r="M4858" s="199"/>
    </row>
    <row r="4859" spans="5:13" x14ac:dyDescent="0.25">
      <c r="E4859" s="199"/>
      <c r="F4859" s="199"/>
      <c r="G4859" s="199"/>
      <c r="H4859" s="199"/>
      <c r="I4859" s="199"/>
      <c r="J4859" s="199"/>
      <c r="K4859" s="199"/>
      <c r="L4859" s="199"/>
      <c r="M4859" s="199"/>
    </row>
    <row r="4860" spans="5:13" x14ac:dyDescent="0.25">
      <c r="E4860" s="199"/>
      <c r="F4860" s="199"/>
      <c r="G4860" s="199"/>
      <c r="H4860" s="199"/>
      <c r="I4860" s="199"/>
      <c r="J4860" s="199"/>
      <c r="K4860" s="199"/>
      <c r="L4860" s="199"/>
      <c r="M4860" s="199"/>
    </row>
    <row r="4861" spans="5:13" x14ac:dyDescent="0.25">
      <c r="E4861" s="199"/>
      <c r="F4861" s="199"/>
      <c r="G4861" s="199"/>
      <c r="H4861" s="199"/>
      <c r="I4861" s="199"/>
      <c r="J4861" s="199"/>
      <c r="K4861" s="199"/>
      <c r="L4861" s="199"/>
      <c r="M4861" s="199"/>
    </row>
    <row r="4862" spans="5:13" x14ac:dyDescent="0.25">
      <c r="E4862" s="199"/>
      <c r="F4862" s="199"/>
      <c r="G4862" s="199"/>
      <c r="H4862" s="199"/>
      <c r="I4862" s="199"/>
      <c r="J4862" s="199"/>
      <c r="K4862" s="199"/>
      <c r="L4862" s="199"/>
      <c r="M4862" s="199"/>
    </row>
    <row r="4863" spans="5:13" x14ac:dyDescent="0.25">
      <c r="E4863" s="199"/>
      <c r="F4863" s="199"/>
      <c r="G4863" s="199"/>
      <c r="H4863" s="199"/>
      <c r="I4863" s="199"/>
      <c r="J4863" s="199"/>
      <c r="K4863" s="199"/>
      <c r="L4863" s="199"/>
      <c r="M4863" s="199"/>
    </row>
    <row r="4864" spans="5:13" x14ac:dyDescent="0.25">
      <c r="E4864" s="199"/>
      <c r="F4864" s="199"/>
      <c r="G4864" s="199"/>
      <c r="H4864" s="199"/>
      <c r="I4864" s="199"/>
      <c r="J4864" s="199"/>
      <c r="K4864" s="199"/>
      <c r="L4864" s="199"/>
      <c r="M4864" s="199"/>
    </row>
    <row r="4865" spans="5:13" x14ac:dyDescent="0.25">
      <c r="E4865" s="199"/>
      <c r="F4865" s="199"/>
      <c r="G4865" s="199"/>
      <c r="H4865" s="199"/>
      <c r="I4865" s="199"/>
      <c r="J4865" s="199"/>
      <c r="K4865" s="199"/>
      <c r="L4865" s="199"/>
      <c r="M4865" s="199"/>
    </row>
    <row r="4866" spans="5:13" x14ac:dyDescent="0.25">
      <c r="E4866" s="199"/>
      <c r="F4866" s="199"/>
      <c r="G4866" s="199"/>
      <c r="H4866" s="199"/>
      <c r="I4866" s="199"/>
      <c r="J4866" s="199"/>
      <c r="K4866" s="199"/>
      <c r="L4866" s="199"/>
      <c r="M4866" s="199"/>
    </row>
    <row r="4867" spans="5:13" x14ac:dyDescent="0.25">
      <c r="E4867" s="199"/>
      <c r="F4867" s="199"/>
      <c r="G4867" s="199"/>
      <c r="H4867" s="199"/>
      <c r="I4867" s="199"/>
      <c r="J4867" s="199"/>
      <c r="K4867" s="199"/>
      <c r="L4867" s="199"/>
      <c r="M4867" s="199"/>
    </row>
    <row r="4868" spans="5:13" x14ac:dyDescent="0.25">
      <c r="E4868" s="199"/>
      <c r="F4868" s="199"/>
      <c r="G4868" s="199"/>
      <c r="H4868" s="199"/>
      <c r="I4868" s="199"/>
      <c r="J4868" s="199"/>
      <c r="K4868" s="199"/>
      <c r="L4868" s="199"/>
      <c r="M4868" s="199"/>
    </row>
    <row r="4869" spans="5:13" x14ac:dyDescent="0.25">
      <c r="E4869" s="199"/>
      <c r="F4869" s="199"/>
      <c r="G4869" s="199"/>
      <c r="H4869" s="199"/>
      <c r="I4869" s="199"/>
      <c r="J4869" s="199"/>
      <c r="K4869" s="199"/>
      <c r="L4869" s="199"/>
      <c r="M4869" s="199"/>
    </row>
    <row r="4870" spans="5:13" x14ac:dyDescent="0.25">
      <c r="E4870" s="199"/>
      <c r="F4870" s="199"/>
      <c r="G4870" s="199"/>
      <c r="H4870" s="199"/>
      <c r="I4870" s="199"/>
      <c r="J4870" s="199"/>
      <c r="K4870" s="199"/>
      <c r="L4870" s="199"/>
      <c r="M4870" s="199"/>
    </row>
    <row r="4871" spans="5:13" x14ac:dyDescent="0.25">
      <c r="E4871" s="199"/>
      <c r="F4871" s="199"/>
      <c r="G4871" s="199"/>
      <c r="H4871" s="199"/>
      <c r="I4871" s="199"/>
      <c r="J4871" s="199"/>
      <c r="K4871" s="199"/>
      <c r="L4871" s="199"/>
      <c r="M4871" s="199"/>
    </row>
    <row r="4872" spans="5:13" x14ac:dyDescent="0.25">
      <c r="E4872" s="199"/>
      <c r="F4872" s="199"/>
      <c r="G4872" s="199"/>
      <c r="H4872" s="199"/>
      <c r="I4872" s="199"/>
      <c r="J4872" s="199"/>
      <c r="K4872" s="199"/>
      <c r="L4872" s="199"/>
      <c r="M4872" s="199"/>
    </row>
    <row r="4873" spans="5:13" x14ac:dyDescent="0.25">
      <c r="E4873" s="199"/>
      <c r="F4873" s="199"/>
      <c r="G4873" s="199"/>
      <c r="H4873" s="199"/>
      <c r="I4873" s="199"/>
      <c r="J4873" s="199"/>
      <c r="K4873" s="199"/>
      <c r="L4873" s="199"/>
      <c r="M4873" s="199"/>
    </row>
    <row r="4874" spans="5:13" x14ac:dyDescent="0.25">
      <c r="E4874" s="199"/>
      <c r="F4874" s="199"/>
      <c r="G4874" s="199"/>
      <c r="H4874" s="199"/>
      <c r="I4874" s="199"/>
      <c r="J4874" s="199"/>
      <c r="K4874" s="199"/>
      <c r="L4874" s="199"/>
      <c r="M4874" s="199"/>
    </row>
    <row r="4875" spans="5:13" x14ac:dyDescent="0.25">
      <c r="E4875" s="199"/>
      <c r="F4875" s="199"/>
      <c r="G4875" s="199"/>
      <c r="H4875" s="199"/>
      <c r="I4875" s="199"/>
      <c r="J4875" s="199"/>
      <c r="K4875" s="199"/>
      <c r="L4875" s="199"/>
      <c r="M4875" s="199"/>
    </row>
    <row r="4876" spans="5:13" x14ac:dyDescent="0.25">
      <c r="E4876" s="199"/>
      <c r="F4876" s="199"/>
      <c r="G4876" s="199"/>
      <c r="H4876" s="199"/>
      <c r="I4876" s="199"/>
      <c r="J4876" s="199"/>
      <c r="K4876" s="199"/>
      <c r="L4876" s="199"/>
      <c r="M4876" s="199"/>
    </row>
    <row r="4877" spans="5:13" x14ac:dyDescent="0.25">
      <c r="E4877" s="199"/>
      <c r="F4877" s="199"/>
      <c r="G4877" s="199"/>
      <c r="H4877" s="199"/>
      <c r="I4877" s="199"/>
      <c r="J4877" s="199"/>
      <c r="K4877" s="199"/>
      <c r="L4877" s="199"/>
      <c r="M4877" s="199"/>
    </row>
    <row r="4878" spans="5:13" x14ac:dyDescent="0.25">
      <c r="E4878" s="199"/>
      <c r="F4878" s="199"/>
      <c r="G4878" s="199"/>
      <c r="H4878" s="199"/>
      <c r="I4878" s="199"/>
      <c r="J4878" s="199"/>
      <c r="K4878" s="199"/>
      <c r="L4878" s="199"/>
      <c r="M4878" s="199"/>
    </row>
    <row r="4879" spans="5:13" x14ac:dyDescent="0.25">
      <c r="E4879" s="199"/>
      <c r="F4879" s="199"/>
      <c r="G4879" s="199"/>
      <c r="H4879" s="199"/>
      <c r="I4879" s="199"/>
      <c r="J4879" s="199"/>
      <c r="K4879" s="199"/>
      <c r="L4879" s="199"/>
      <c r="M4879" s="199"/>
    </row>
    <row r="4880" spans="5:13" x14ac:dyDescent="0.25">
      <c r="E4880" s="199"/>
      <c r="F4880" s="199"/>
      <c r="G4880" s="199"/>
      <c r="H4880" s="199"/>
      <c r="I4880" s="199"/>
      <c r="J4880" s="199"/>
      <c r="K4880" s="199"/>
      <c r="L4880" s="199"/>
      <c r="M4880" s="199"/>
    </row>
    <row r="4881" spans="5:13" x14ac:dyDescent="0.25">
      <c r="E4881" s="199"/>
      <c r="F4881" s="199"/>
      <c r="G4881" s="199"/>
      <c r="H4881" s="199"/>
      <c r="I4881" s="199"/>
      <c r="J4881" s="199"/>
      <c r="K4881" s="199"/>
      <c r="L4881" s="199"/>
      <c r="M4881" s="199"/>
    </row>
    <row r="4882" spans="5:13" x14ac:dyDescent="0.25">
      <c r="E4882" s="199"/>
      <c r="F4882" s="199"/>
      <c r="G4882" s="199"/>
      <c r="H4882" s="199"/>
      <c r="I4882" s="199"/>
      <c r="J4882" s="199"/>
      <c r="K4882" s="199"/>
      <c r="L4882" s="199"/>
      <c r="M4882" s="199"/>
    </row>
    <row r="4883" spans="5:13" x14ac:dyDescent="0.25">
      <c r="E4883" s="199"/>
      <c r="F4883" s="199"/>
      <c r="G4883" s="199"/>
      <c r="H4883" s="199"/>
      <c r="I4883" s="199"/>
      <c r="J4883" s="199"/>
      <c r="K4883" s="199"/>
      <c r="L4883" s="199"/>
      <c r="M4883" s="199"/>
    </row>
    <row r="4884" spans="5:13" x14ac:dyDescent="0.25">
      <c r="E4884" s="199"/>
      <c r="F4884" s="199"/>
      <c r="G4884" s="199"/>
      <c r="H4884" s="199"/>
      <c r="I4884" s="199"/>
      <c r="J4884" s="199"/>
      <c r="K4884" s="199"/>
      <c r="L4884" s="199"/>
      <c r="M4884" s="199"/>
    </row>
    <row r="4885" spans="5:13" x14ac:dyDescent="0.25">
      <c r="E4885" s="199"/>
      <c r="F4885" s="199"/>
      <c r="G4885" s="199"/>
      <c r="H4885" s="199"/>
      <c r="I4885" s="199"/>
      <c r="J4885" s="199"/>
      <c r="K4885" s="199"/>
      <c r="L4885" s="199"/>
      <c r="M4885" s="199"/>
    </row>
    <row r="4886" spans="5:13" x14ac:dyDescent="0.25">
      <c r="E4886" s="199"/>
      <c r="F4886" s="199"/>
      <c r="G4886" s="199"/>
      <c r="H4886" s="199"/>
      <c r="I4886" s="199"/>
      <c r="J4886" s="199"/>
      <c r="K4886" s="199"/>
      <c r="L4886" s="199"/>
      <c r="M4886" s="199"/>
    </row>
    <row r="4887" spans="5:13" x14ac:dyDescent="0.25">
      <c r="E4887" s="199"/>
      <c r="F4887" s="199"/>
      <c r="G4887" s="199"/>
      <c r="H4887" s="199"/>
      <c r="I4887" s="199"/>
      <c r="J4887" s="199"/>
      <c r="K4887" s="199"/>
      <c r="L4887" s="199"/>
      <c r="M4887" s="199"/>
    </row>
    <row r="4888" spans="5:13" x14ac:dyDescent="0.25">
      <c r="E4888" s="199"/>
      <c r="F4888" s="199"/>
      <c r="G4888" s="199"/>
      <c r="H4888" s="199"/>
      <c r="I4888" s="199"/>
      <c r="J4888" s="199"/>
      <c r="K4888" s="199"/>
      <c r="L4888" s="199"/>
      <c r="M4888" s="199"/>
    </row>
    <row r="4889" spans="5:13" x14ac:dyDescent="0.25">
      <c r="E4889" s="199"/>
      <c r="F4889" s="199"/>
      <c r="G4889" s="199"/>
      <c r="H4889" s="199"/>
      <c r="I4889" s="199"/>
      <c r="J4889" s="199"/>
      <c r="K4889" s="199"/>
      <c r="L4889" s="199"/>
      <c r="M4889" s="199"/>
    </row>
    <row r="4890" spans="5:13" x14ac:dyDescent="0.25">
      <c r="E4890" s="199"/>
      <c r="F4890" s="199"/>
      <c r="G4890" s="199"/>
      <c r="H4890" s="199"/>
      <c r="I4890" s="199"/>
      <c r="J4890" s="199"/>
      <c r="K4890" s="199"/>
      <c r="L4890" s="199"/>
      <c r="M4890" s="199"/>
    </row>
    <row r="4891" spans="5:13" x14ac:dyDescent="0.25">
      <c r="E4891" s="199"/>
      <c r="F4891" s="199"/>
      <c r="G4891" s="199"/>
      <c r="H4891" s="199"/>
      <c r="I4891" s="199"/>
      <c r="J4891" s="199"/>
      <c r="K4891" s="199"/>
      <c r="L4891" s="199"/>
      <c r="M4891" s="199"/>
    </row>
    <row r="4892" spans="5:13" x14ac:dyDescent="0.25">
      <c r="E4892" s="199"/>
      <c r="F4892" s="199"/>
      <c r="G4892" s="199"/>
      <c r="H4892" s="199"/>
      <c r="I4892" s="199"/>
      <c r="J4892" s="199"/>
      <c r="K4892" s="199"/>
      <c r="L4892" s="199"/>
      <c r="M4892" s="199"/>
    </row>
    <row r="4893" spans="5:13" x14ac:dyDescent="0.25">
      <c r="E4893" s="199"/>
      <c r="F4893" s="199"/>
      <c r="G4893" s="199"/>
      <c r="H4893" s="199"/>
      <c r="I4893" s="199"/>
      <c r="J4893" s="199"/>
      <c r="K4893" s="199"/>
      <c r="L4893" s="199"/>
      <c r="M4893" s="199"/>
    </row>
    <row r="4894" spans="5:13" x14ac:dyDescent="0.25">
      <c r="E4894" s="199"/>
      <c r="F4894" s="199"/>
      <c r="G4894" s="199"/>
      <c r="H4894" s="199"/>
      <c r="I4894" s="199"/>
      <c r="J4894" s="199"/>
      <c r="K4894" s="199"/>
      <c r="L4894" s="199"/>
      <c r="M4894" s="199"/>
    </row>
    <row r="4895" spans="5:13" x14ac:dyDescent="0.25">
      <c r="E4895" s="199"/>
      <c r="F4895" s="199"/>
      <c r="G4895" s="199"/>
      <c r="H4895" s="199"/>
      <c r="I4895" s="199"/>
      <c r="J4895" s="199"/>
      <c r="K4895" s="199"/>
      <c r="L4895" s="199"/>
      <c r="M4895" s="199"/>
    </row>
    <row r="4896" spans="5:13" x14ac:dyDescent="0.25">
      <c r="E4896" s="199"/>
      <c r="F4896" s="199"/>
      <c r="G4896" s="199"/>
      <c r="H4896" s="199"/>
      <c r="I4896" s="199"/>
      <c r="J4896" s="199"/>
      <c r="K4896" s="199"/>
      <c r="L4896" s="199"/>
      <c r="M4896" s="199"/>
    </row>
    <row r="4897" spans="5:13" x14ac:dyDescent="0.25">
      <c r="E4897" s="199"/>
      <c r="F4897" s="199"/>
      <c r="G4897" s="199"/>
      <c r="H4897" s="199"/>
      <c r="I4897" s="199"/>
      <c r="J4897" s="199"/>
      <c r="K4897" s="199"/>
      <c r="L4897" s="199"/>
      <c r="M4897" s="199"/>
    </row>
    <row r="4898" spans="5:13" x14ac:dyDescent="0.25">
      <c r="E4898" s="199"/>
      <c r="F4898" s="199"/>
      <c r="G4898" s="199"/>
      <c r="H4898" s="199"/>
      <c r="I4898" s="199"/>
      <c r="J4898" s="199"/>
      <c r="K4898" s="199"/>
      <c r="L4898" s="199"/>
      <c r="M4898" s="199"/>
    </row>
    <row r="4899" spans="5:13" x14ac:dyDescent="0.25">
      <c r="E4899" s="199"/>
      <c r="F4899" s="199"/>
      <c r="G4899" s="199"/>
      <c r="H4899" s="199"/>
      <c r="I4899" s="199"/>
      <c r="J4899" s="199"/>
      <c r="K4899" s="199"/>
      <c r="L4899" s="199"/>
      <c r="M4899" s="199"/>
    </row>
    <row r="4900" spans="5:13" x14ac:dyDescent="0.25">
      <c r="E4900" s="199"/>
      <c r="F4900" s="199"/>
      <c r="G4900" s="199"/>
      <c r="H4900" s="199"/>
      <c r="I4900" s="199"/>
      <c r="J4900" s="199"/>
      <c r="K4900" s="199"/>
      <c r="L4900" s="199"/>
      <c r="M4900" s="199"/>
    </row>
    <row r="4901" spans="5:13" x14ac:dyDescent="0.25">
      <c r="E4901" s="199"/>
      <c r="F4901" s="199"/>
      <c r="G4901" s="199"/>
      <c r="H4901" s="199"/>
      <c r="I4901" s="199"/>
      <c r="J4901" s="199"/>
      <c r="K4901" s="199"/>
      <c r="L4901" s="199"/>
      <c r="M4901" s="199"/>
    </row>
    <row r="4902" spans="5:13" x14ac:dyDescent="0.25">
      <c r="E4902" s="199"/>
      <c r="F4902" s="199"/>
      <c r="G4902" s="199"/>
      <c r="H4902" s="199"/>
      <c r="I4902" s="199"/>
      <c r="J4902" s="199"/>
      <c r="K4902" s="199"/>
      <c r="L4902" s="199"/>
      <c r="M4902" s="199"/>
    </row>
    <row r="4903" spans="5:13" x14ac:dyDescent="0.25">
      <c r="E4903" s="199"/>
      <c r="F4903" s="199"/>
      <c r="G4903" s="199"/>
      <c r="H4903" s="199"/>
      <c r="I4903" s="199"/>
      <c r="J4903" s="199"/>
      <c r="K4903" s="199"/>
      <c r="L4903" s="199"/>
      <c r="M4903" s="199"/>
    </row>
    <row r="4904" spans="5:13" x14ac:dyDescent="0.25">
      <c r="E4904" s="199"/>
      <c r="F4904" s="199"/>
      <c r="G4904" s="199"/>
      <c r="H4904" s="199"/>
      <c r="I4904" s="199"/>
      <c r="J4904" s="199"/>
      <c r="K4904" s="199"/>
      <c r="L4904" s="199"/>
      <c r="M4904" s="199"/>
    </row>
    <row r="4905" spans="5:13" x14ac:dyDescent="0.25">
      <c r="E4905" s="199"/>
      <c r="F4905" s="199"/>
      <c r="G4905" s="199"/>
      <c r="H4905" s="199"/>
      <c r="I4905" s="199"/>
      <c r="J4905" s="199"/>
      <c r="K4905" s="199"/>
      <c r="L4905" s="199"/>
      <c r="M4905" s="199"/>
    </row>
    <row r="4906" spans="5:13" x14ac:dyDescent="0.25">
      <c r="E4906" s="199"/>
      <c r="F4906" s="199"/>
      <c r="G4906" s="199"/>
      <c r="H4906" s="199"/>
      <c r="I4906" s="199"/>
      <c r="J4906" s="199"/>
      <c r="K4906" s="199"/>
      <c r="L4906" s="199"/>
      <c r="M4906" s="199"/>
    </row>
    <row r="4907" spans="5:13" x14ac:dyDescent="0.25">
      <c r="E4907" s="199"/>
      <c r="F4907" s="199"/>
      <c r="G4907" s="199"/>
      <c r="H4907" s="199"/>
      <c r="I4907" s="199"/>
      <c r="J4907" s="199"/>
      <c r="K4907" s="199"/>
      <c r="L4907" s="199"/>
      <c r="M4907" s="199"/>
    </row>
    <row r="4908" spans="5:13" x14ac:dyDescent="0.25">
      <c r="E4908" s="199"/>
      <c r="F4908" s="199"/>
      <c r="G4908" s="199"/>
      <c r="H4908" s="199"/>
      <c r="I4908" s="199"/>
      <c r="J4908" s="199"/>
      <c r="K4908" s="199"/>
      <c r="L4908" s="199"/>
      <c r="M4908" s="199"/>
    </row>
    <row r="4909" spans="5:13" x14ac:dyDescent="0.25">
      <c r="E4909" s="199"/>
      <c r="F4909" s="199"/>
      <c r="G4909" s="199"/>
      <c r="H4909" s="199"/>
      <c r="I4909" s="199"/>
      <c r="J4909" s="199"/>
      <c r="K4909" s="199"/>
      <c r="L4909" s="199"/>
      <c r="M4909" s="199"/>
    </row>
    <row r="4910" spans="5:13" x14ac:dyDescent="0.25">
      <c r="E4910" s="199"/>
      <c r="F4910" s="199"/>
      <c r="G4910" s="199"/>
      <c r="H4910" s="199"/>
      <c r="I4910" s="199"/>
      <c r="J4910" s="199"/>
      <c r="K4910" s="199"/>
      <c r="L4910" s="199"/>
      <c r="M4910" s="199"/>
    </row>
    <row r="4911" spans="5:13" x14ac:dyDescent="0.25">
      <c r="E4911" s="199"/>
      <c r="F4911" s="199"/>
      <c r="G4911" s="199"/>
      <c r="H4911" s="199"/>
      <c r="I4911" s="199"/>
      <c r="J4911" s="199"/>
      <c r="K4911" s="199"/>
      <c r="L4911" s="199"/>
      <c r="M4911" s="199"/>
    </row>
    <row r="4912" spans="5:13" x14ac:dyDescent="0.25">
      <c r="E4912" s="199"/>
      <c r="F4912" s="199"/>
      <c r="G4912" s="199"/>
      <c r="H4912" s="199"/>
      <c r="I4912" s="199"/>
      <c r="J4912" s="199"/>
      <c r="K4912" s="199"/>
      <c r="L4912" s="199"/>
      <c r="M4912" s="199"/>
    </row>
    <row r="4913" spans="5:13" x14ac:dyDescent="0.25">
      <c r="E4913" s="199"/>
      <c r="F4913" s="199"/>
      <c r="G4913" s="199"/>
      <c r="H4913" s="199"/>
      <c r="I4913" s="199"/>
      <c r="J4913" s="199"/>
      <c r="K4913" s="199"/>
      <c r="L4913" s="199"/>
      <c r="M4913" s="199"/>
    </row>
    <row r="4914" spans="5:13" x14ac:dyDescent="0.25">
      <c r="E4914" s="199"/>
      <c r="F4914" s="199"/>
      <c r="G4914" s="199"/>
      <c r="H4914" s="199"/>
      <c r="I4914" s="199"/>
      <c r="J4914" s="199"/>
      <c r="K4914" s="199"/>
      <c r="L4914" s="199"/>
      <c r="M4914" s="199"/>
    </row>
    <row r="4915" spans="5:13" x14ac:dyDescent="0.25">
      <c r="E4915" s="199"/>
      <c r="F4915" s="199"/>
      <c r="G4915" s="199"/>
      <c r="H4915" s="199"/>
      <c r="I4915" s="199"/>
      <c r="J4915" s="199"/>
      <c r="K4915" s="199"/>
      <c r="L4915" s="199"/>
      <c r="M4915" s="199"/>
    </row>
    <row r="4916" spans="5:13" x14ac:dyDescent="0.25">
      <c r="E4916" s="199"/>
      <c r="F4916" s="199"/>
      <c r="G4916" s="199"/>
      <c r="H4916" s="199"/>
      <c r="I4916" s="199"/>
      <c r="J4916" s="199"/>
      <c r="K4916" s="199"/>
      <c r="L4916" s="199"/>
      <c r="M4916" s="199"/>
    </row>
    <row r="4917" spans="5:13" x14ac:dyDescent="0.25">
      <c r="E4917" s="199"/>
      <c r="F4917" s="199"/>
      <c r="G4917" s="199"/>
      <c r="H4917" s="199"/>
      <c r="I4917" s="199"/>
      <c r="J4917" s="199"/>
      <c r="K4917" s="199"/>
      <c r="L4917" s="199"/>
      <c r="M4917" s="199"/>
    </row>
    <row r="4918" spans="5:13" x14ac:dyDescent="0.25">
      <c r="E4918" s="199"/>
      <c r="F4918" s="199"/>
      <c r="G4918" s="199"/>
      <c r="H4918" s="199"/>
      <c r="I4918" s="199"/>
      <c r="J4918" s="199"/>
      <c r="K4918" s="199"/>
      <c r="L4918" s="199"/>
      <c r="M4918" s="199"/>
    </row>
    <row r="4919" spans="5:13" x14ac:dyDescent="0.25">
      <c r="E4919" s="199"/>
      <c r="F4919" s="199"/>
      <c r="G4919" s="199"/>
      <c r="H4919" s="199"/>
      <c r="I4919" s="199"/>
      <c r="J4919" s="199"/>
      <c r="K4919" s="199"/>
      <c r="L4919" s="199"/>
      <c r="M4919" s="199"/>
    </row>
    <row r="4920" spans="5:13" x14ac:dyDescent="0.25">
      <c r="E4920" s="199"/>
      <c r="F4920" s="199"/>
      <c r="G4920" s="199"/>
      <c r="H4920" s="199"/>
      <c r="I4920" s="199"/>
      <c r="J4920" s="199"/>
      <c r="K4920" s="199"/>
      <c r="L4920" s="199"/>
      <c r="M4920" s="199"/>
    </row>
    <row r="4921" spans="5:13" x14ac:dyDescent="0.25">
      <c r="E4921" s="199"/>
      <c r="F4921" s="199"/>
      <c r="G4921" s="199"/>
      <c r="H4921" s="199"/>
      <c r="I4921" s="199"/>
      <c r="J4921" s="199"/>
      <c r="K4921" s="199"/>
      <c r="L4921" s="199"/>
      <c r="M4921" s="199"/>
    </row>
    <row r="4922" spans="5:13" x14ac:dyDescent="0.25">
      <c r="E4922" s="199"/>
      <c r="F4922" s="199"/>
      <c r="G4922" s="199"/>
      <c r="H4922" s="199"/>
      <c r="I4922" s="199"/>
      <c r="J4922" s="199"/>
      <c r="K4922" s="199"/>
      <c r="L4922" s="199"/>
      <c r="M4922" s="199"/>
    </row>
    <row r="4923" spans="5:13" x14ac:dyDescent="0.25">
      <c r="E4923" s="199"/>
      <c r="F4923" s="199"/>
      <c r="G4923" s="199"/>
      <c r="H4923" s="199"/>
      <c r="I4923" s="199"/>
      <c r="J4923" s="199"/>
      <c r="K4923" s="199"/>
      <c r="L4923" s="199"/>
      <c r="M4923" s="199"/>
    </row>
    <row r="4924" spans="5:13" x14ac:dyDescent="0.25">
      <c r="E4924" s="199"/>
      <c r="F4924" s="199"/>
      <c r="G4924" s="199"/>
      <c r="H4924" s="199"/>
      <c r="I4924" s="199"/>
      <c r="J4924" s="199"/>
      <c r="K4924" s="199"/>
      <c r="L4924" s="199"/>
      <c r="M4924" s="199"/>
    </row>
    <row r="4925" spans="5:13" x14ac:dyDescent="0.25">
      <c r="E4925" s="199"/>
      <c r="F4925" s="199"/>
      <c r="G4925" s="199"/>
      <c r="H4925" s="199"/>
      <c r="I4925" s="199"/>
      <c r="J4925" s="199"/>
      <c r="K4925" s="199"/>
      <c r="L4925" s="199"/>
      <c r="M4925" s="199"/>
    </row>
    <row r="4926" spans="5:13" x14ac:dyDescent="0.25">
      <c r="E4926" s="199"/>
      <c r="F4926" s="199"/>
      <c r="G4926" s="199"/>
      <c r="H4926" s="199"/>
      <c r="I4926" s="199"/>
      <c r="J4926" s="199"/>
      <c r="K4926" s="199"/>
      <c r="L4926" s="199"/>
      <c r="M4926" s="199"/>
    </row>
    <row r="4927" spans="5:13" x14ac:dyDescent="0.25">
      <c r="E4927" s="199"/>
      <c r="F4927" s="199"/>
      <c r="G4927" s="199"/>
      <c r="H4927" s="199"/>
      <c r="I4927" s="199"/>
      <c r="J4927" s="199"/>
      <c r="K4927" s="199"/>
      <c r="L4927" s="199"/>
      <c r="M4927" s="199"/>
    </row>
    <row r="4928" spans="5:13" x14ac:dyDescent="0.25">
      <c r="E4928" s="199"/>
      <c r="F4928" s="199"/>
      <c r="G4928" s="199"/>
      <c r="H4928" s="199"/>
      <c r="I4928" s="199"/>
      <c r="J4928" s="199"/>
      <c r="K4928" s="199"/>
      <c r="L4928" s="199"/>
      <c r="M4928" s="199"/>
    </row>
    <row r="4929" spans="5:13" x14ac:dyDescent="0.25">
      <c r="E4929" s="199"/>
      <c r="F4929" s="199"/>
      <c r="G4929" s="199"/>
      <c r="H4929" s="199"/>
      <c r="I4929" s="199"/>
      <c r="J4929" s="199"/>
      <c r="K4929" s="199"/>
      <c r="L4929" s="199"/>
      <c r="M4929" s="199"/>
    </row>
    <row r="4930" spans="5:13" x14ac:dyDescent="0.25">
      <c r="E4930" s="199"/>
      <c r="F4930" s="199"/>
      <c r="G4930" s="199"/>
      <c r="H4930" s="199"/>
      <c r="I4930" s="199"/>
      <c r="J4930" s="199"/>
      <c r="K4930" s="199"/>
      <c r="L4930" s="199"/>
      <c r="M4930" s="199"/>
    </row>
    <row r="4931" spans="5:13" x14ac:dyDescent="0.25">
      <c r="E4931" s="199"/>
      <c r="F4931" s="199"/>
      <c r="G4931" s="199"/>
      <c r="H4931" s="199"/>
      <c r="I4931" s="199"/>
      <c r="J4931" s="199"/>
      <c r="K4931" s="199"/>
      <c r="L4931" s="199"/>
      <c r="M4931" s="199"/>
    </row>
    <row r="4932" spans="5:13" x14ac:dyDescent="0.25">
      <c r="E4932" s="199"/>
      <c r="F4932" s="199"/>
      <c r="G4932" s="199"/>
      <c r="H4932" s="199"/>
      <c r="I4932" s="199"/>
      <c r="J4932" s="199"/>
      <c r="K4932" s="199"/>
      <c r="L4932" s="199"/>
      <c r="M4932" s="199"/>
    </row>
    <row r="4933" spans="5:13" x14ac:dyDescent="0.25">
      <c r="E4933" s="199"/>
      <c r="F4933" s="199"/>
      <c r="G4933" s="199"/>
      <c r="H4933" s="199"/>
      <c r="I4933" s="199"/>
      <c r="J4933" s="199"/>
      <c r="K4933" s="199"/>
      <c r="L4933" s="199"/>
      <c r="M4933" s="199"/>
    </row>
    <row r="4934" spans="5:13" x14ac:dyDescent="0.25">
      <c r="E4934" s="199"/>
      <c r="F4934" s="199"/>
      <c r="G4934" s="199"/>
      <c r="H4934" s="199"/>
      <c r="I4934" s="199"/>
      <c r="J4934" s="199"/>
      <c r="K4934" s="199"/>
      <c r="L4934" s="199"/>
      <c r="M4934" s="199"/>
    </row>
    <row r="4935" spans="5:13" x14ac:dyDescent="0.25">
      <c r="E4935" s="199"/>
      <c r="F4935" s="199"/>
      <c r="G4935" s="199"/>
      <c r="H4935" s="199"/>
      <c r="I4935" s="199"/>
      <c r="J4935" s="199"/>
      <c r="K4935" s="199"/>
      <c r="L4935" s="199"/>
      <c r="M4935" s="199"/>
    </row>
    <row r="4936" spans="5:13" x14ac:dyDescent="0.25">
      <c r="E4936" s="199"/>
      <c r="F4936" s="199"/>
      <c r="G4936" s="199"/>
      <c r="H4936" s="199"/>
      <c r="I4936" s="199"/>
      <c r="J4936" s="199"/>
      <c r="K4936" s="199"/>
      <c r="L4936" s="199"/>
      <c r="M4936" s="199"/>
    </row>
    <row r="4937" spans="5:13" x14ac:dyDescent="0.25">
      <c r="E4937" s="199"/>
      <c r="F4937" s="199"/>
      <c r="G4937" s="199"/>
      <c r="H4937" s="199"/>
      <c r="I4937" s="199"/>
      <c r="J4937" s="199"/>
      <c r="K4937" s="199"/>
      <c r="L4937" s="199"/>
      <c r="M4937" s="199"/>
    </row>
    <row r="4938" spans="5:13" x14ac:dyDescent="0.25">
      <c r="E4938" s="199"/>
      <c r="F4938" s="199"/>
      <c r="G4938" s="199"/>
      <c r="H4938" s="199"/>
      <c r="I4938" s="199"/>
      <c r="J4938" s="199"/>
      <c r="K4938" s="199"/>
      <c r="L4938" s="199"/>
      <c r="M4938" s="199"/>
    </row>
    <row r="4939" spans="5:13" x14ac:dyDescent="0.25">
      <c r="E4939" s="199"/>
      <c r="F4939" s="199"/>
      <c r="G4939" s="199"/>
      <c r="H4939" s="199"/>
      <c r="I4939" s="199"/>
      <c r="J4939" s="199"/>
      <c r="K4939" s="199"/>
      <c r="L4939" s="199"/>
      <c r="M4939" s="199"/>
    </row>
    <row r="4940" spans="5:13" x14ac:dyDescent="0.25">
      <c r="E4940" s="199"/>
      <c r="F4940" s="199"/>
      <c r="G4940" s="199"/>
      <c r="H4940" s="199"/>
      <c r="I4940" s="199"/>
      <c r="J4940" s="199"/>
      <c r="K4940" s="199"/>
      <c r="L4940" s="199"/>
      <c r="M4940" s="199"/>
    </row>
    <row r="4941" spans="5:13" x14ac:dyDescent="0.25">
      <c r="E4941" s="199"/>
      <c r="F4941" s="199"/>
      <c r="G4941" s="199"/>
      <c r="H4941" s="199"/>
      <c r="I4941" s="199"/>
      <c r="J4941" s="199"/>
      <c r="K4941" s="199"/>
      <c r="L4941" s="199"/>
      <c r="M4941" s="199"/>
    </row>
    <row r="4942" spans="5:13" x14ac:dyDescent="0.25">
      <c r="E4942" s="199"/>
      <c r="F4942" s="199"/>
      <c r="G4942" s="199"/>
      <c r="H4942" s="199"/>
      <c r="I4942" s="199"/>
      <c r="J4942" s="199"/>
      <c r="K4942" s="199"/>
      <c r="L4942" s="199"/>
      <c r="M4942" s="199"/>
    </row>
    <row r="4943" spans="5:13" x14ac:dyDescent="0.25">
      <c r="E4943" s="199"/>
      <c r="F4943" s="199"/>
      <c r="G4943" s="199"/>
      <c r="H4943" s="199"/>
      <c r="I4943" s="199"/>
      <c r="J4943" s="199"/>
      <c r="K4943" s="199"/>
      <c r="L4943" s="199"/>
      <c r="M4943" s="199"/>
    </row>
    <row r="4944" spans="5:13" x14ac:dyDescent="0.25">
      <c r="E4944" s="199"/>
      <c r="F4944" s="199"/>
      <c r="G4944" s="199"/>
      <c r="H4944" s="199"/>
      <c r="I4944" s="199"/>
      <c r="J4944" s="199"/>
      <c r="K4944" s="199"/>
      <c r="L4944" s="199"/>
      <c r="M4944" s="199"/>
    </row>
    <row r="4945" spans="5:13" x14ac:dyDescent="0.25">
      <c r="E4945" s="199"/>
      <c r="F4945" s="199"/>
      <c r="G4945" s="199"/>
      <c r="H4945" s="199"/>
      <c r="I4945" s="199"/>
      <c r="J4945" s="199"/>
      <c r="K4945" s="199"/>
      <c r="L4945" s="199"/>
      <c r="M4945" s="199"/>
    </row>
    <row r="4946" spans="5:13" x14ac:dyDescent="0.25">
      <c r="E4946" s="199"/>
      <c r="F4946" s="199"/>
      <c r="G4946" s="199"/>
      <c r="H4946" s="199"/>
      <c r="I4946" s="199"/>
      <c r="J4946" s="199"/>
      <c r="K4946" s="199"/>
      <c r="L4946" s="199"/>
      <c r="M4946" s="199"/>
    </row>
    <row r="4947" spans="5:13" x14ac:dyDescent="0.25">
      <c r="E4947" s="199"/>
      <c r="F4947" s="199"/>
      <c r="G4947" s="199"/>
      <c r="H4947" s="199"/>
      <c r="I4947" s="199"/>
      <c r="J4947" s="199"/>
      <c r="K4947" s="199"/>
      <c r="L4947" s="199"/>
      <c r="M4947" s="199"/>
    </row>
    <row r="4948" spans="5:13" x14ac:dyDescent="0.25">
      <c r="E4948" s="199"/>
      <c r="F4948" s="199"/>
      <c r="G4948" s="199"/>
      <c r="H4948" s="199"/>
      <c r="I4948" s="199"/>
      <c r="J4948" s="199"/>
      <c r="K4948" s="199"/>
      <c r="L4948" s="199"/>
      <c r="M4948" s="199"/>
    </row>
    <row r="4949" spans="5:13" x14ac:dyDescent="0.25">
      <c r="E4949" s="199"/>
      <c r="F4949" s="199"/>
      <c r="G4949" s="199"/>
      <c r="H4949" s="199"/>
      <c r="I4949" s="199"/>
      <c r="J4949" s="199"/>
      <c r="K4949" s="199"/>
      <c r="L4949" s="199"/>
      <c r="M4949" s="199"/>
    </row>
    <row r="4950" spans="5:13" x14ac:dyDescent="0.25">
      <c r="E4950" s="199"/>
      <c r="F4950" s="199"/>
      <c r="G4950" s="199"/>
      <c r="H4950" s="199"/>
      <c r="I4950" s="199"/>
      <c r="J4950" s="199"/>
      <c r="K4950" s="199"/>
      <c r="L4950" s="199"/>
      <c r="M4950" s="199"/>
    </row>
    <row r="4951" spans="5:13" x14ac:dyDescent="0.25">
      <c r="E4951" s="199"/>
      <c r="F4951" s="199"/>
      <c r="G4951" s="199"/>
      <c r="H4951" s="199"/>
      <c r="I4951" s="199"/>
      <c r="J4951" s="199"/>
      <c r="K4951" s="199"/>
      <c r="L4951" s="199"/>
      <c r="M4951" s="199"/>
    </row>
    <row r="4952" spans="5:13" x14ac:dyDescent="0.25">
      <c r="E4952" s="199"/>
      <c r="F4952" s="199"/>
      <c r="G4952" s="199"/>
      <c r="H4952" s="199"/>
      <c r="I4952" s="199"/>
      <c r="J4952" s="199"/>
      <c r="K4952" s="199"/>
      <c r="L4952" s="199"/>
      <c r="M4952" s="199"/>
    </row>
    <row r="4953" spans="5:13" x14ac:dyDescent="0.25">
      <c r="E4953" s="199"/>
      <c r="F4953" s="199"/>
      <c r="G4953" s="199"/>
      <c r="H4953" s="199"/>
      <c r="I4953" s="199"/>
      <c r="J4953" s="199"/>
      <c r="K4953" s="199"/>
      <c r="L4953" s="199"/>
      <c r="M4953" s="199"/>
    </row>
    <row r="4954" spans="5:13" x14ac:dyDescent="0.25">
      <c r="E4954" s="199"/>
      <c r="F4954" s="199"/>
      <c r="G4954" s="199"/>
      <c r="H4954" s="199"/>
      <c r="I4954" s="199"/>
      <c r="J4954" s="199"/>
      <c r="K4954" s="199"/>
      <c r="L4954" s="199"/>
      <c r="M4954" s="199"/>
    </row>
    <row r="4955" spans="5:13" x14ac:dyDescent="0.25">
      <c r="E4955" s="199"/>
      <c r="F4955" s="199"/>
      <c r="G4955" s="199"/>
      <c r="H4955" s="199"/>
      <c r="I4955" s="199"/>
      <c r="J4955" s="199"/>
      <c r="K4955" s="199"/>
      <c r="L4955" s="199"/>
      <c r="M4955" s="199"/>
    </row>
    <row r="4956" spans="5:13" x14ac:dyDescent="0.25">
      <c r="E4956" s="199"/>
      <c r="F4956" s="199"/>
      <c r="G4956" s="199"/>
      <c r="H4956" s="199"/>
      <c r="I4956" s="199"/>
      <c r="J4956" s="199"/>
      <c r="K4956" s="199"/>
      <c r="L4956" s="199"/>
      <c r="M4956" s="199"/>
    </row>
    <row r="4957" spans="5:13" x14ac:dyDescent="0.25">
      <c r="E4957" s="199"/>
      <c r="F4957" s="199"/>
      <c r="G4957" s="199"/>
      <c r="H4957" s="199"/>
      <c r="I4957" s="199"/>
      <c r="J4957" s="199"/>
      <c r="K4957" s="199"/>
      <c r="L4957" s="199"/>
      <c r="M4957" s="199"/>
    </row>
    <row r="4958" spans="5:13" x14ac:dyDescent="0.25">
      <c r="E4958" s="199"/>
      <c r="F4958" s="199"/>
      <c r="G4958" s="199"/>
      <c r="H4958" s="199"/>
      <c r="I4958" s="199"/>
      <c r="J4958" s="199"/>
      <c r="K4958" s="199"/>
      <c r="L4958" s="199"/>
      <c r="M4958" s="199"/>
    </row>
    <row r="4959" spans="5:13" x14ac:dyDescent="0.25">
      <c r="E4959" s="199"/>
      <c r="F4959" s="199"/>
      <c r="G4959" s="199"/>
      <c r="H4959" s="199"/>
      <c r="I4959" s="199"/>
      <c r="J4959" s="199"/>
      <c r="K4959" s="199"/>
      <c r="L4959" s="199"/>
      <c r="M4959" s="199"/>
    </row>
    <row r="4960" spans="5:13" x14ac:dyDescent="0.25">
      <c r="E4960" s="199"/>
      <c r="F4960" s="199"/>
      <c r="G4960" s="199"/>
      <c r="H4960" s="199"/>
      <c r="I4960" s="199"/>
      <c r="J4960" s="199"/>
      <c r="K4960" s="199"/>
      <c r="L4960" s="199"/>
      <c r="M4960" s="199"/>
    </row>
    <row r="4961" spans="5:13" x14ac:dyDescent="0.25">
      <c r="E4961" s="199"/>
      <c r="F4961" s="199"/>
      <c r="G4961" s="199"/>
      <c r="H4961" s="199"/>
      <c r="I4961" s="199"/>
      <c r="J4961" s="199"/>
      <c r="K4961" s="199"/>
      <c r="L4961" s="199"/>
      <c r="M4961" s="199"/>
    </row>
    <row r="4962" spans="5:13" x14ac:dyDescent="0.25">
      <c r="E4962" s="199"/>
      <c r="F4962" s="199"/>
      <c r="G4962" s="199"/>
      <c r="H4962" s="199"/>
      <c r="I4962" s="199"/>
      <c r="J4962" s="199"/>
      <c r="K4962" s="199"/>
      <c r="L4962" s="199"/>
      <c r="M4962" s="199"/>
    </row>
    <row r="4963" spans="5:13" x14ac:dyDescent="0.25">
      <c r="E4963" s="199"/>
      <c r="F4963" s="199"/>
      <c r="G4963" s="199"/>
      <c r="H4963" s="199"/>
      <c r="I4963" s="199"/>
      <c r="J4963" s="199"/>
      <c r="K4963" s="199"/>
      <c r="L4963" s="199"/>
      <c r="M4963" s="199"/>
    </row>
    <row r="4964" spans="5:13" x14ac:dyDescent="0.25">
      <c r="E4964" s="199"/>
      <c r="F4964" s="199"/>
      <c r="G4964" s="199"/>
      <c r="H4964" s="199"/>
      <c r="I4964" s="199"/>
      <c r="J4964" s="199"/>
      <c r="K4964" s="199"/>
      <c r="L4964" s="199"/>
      <c r="M4964" s="199"/>
    </row>
    <row r="4965" spans="5:13" x14ac:dyDescent="0.25">
      <c r="E4965" s="199"/>
      <c r="F4965" s="199"/>
      <c r="G4965" s="199"/>
      <c r="H4965" s="199"/>
      <c r="I4965" s="199"/>
      <c r="J4965" s="199"/>
      <c r="K4965" s="199"/>
      <c r="L4965" s="199"/>
      <c r="M4965" s="199"/>
    </row>
    <row r="4966" spans="5:13" x14ac:dyDescent="0.25">
      <c r="E4966" s="199"/>
      <c r="F4966" s="199"/>
      <c r="G4966" s="199"/>
      <c r="H4966" s="199"/>
      <c r="I4966" s="199"/>
      <c r="J4966" s="199"/>
      <c r="K4966" s="199"/>
      <c r="L4966" s="199"/>
      <c r="M4966" s="199"/>
    </row>
    <row r="4967" spans="5:13" x14ac:dyDescent="0.25">
      <c r="E4967" s="199"/>
      <c r="F4967" s="199"/>
      <c r="G4967" s="199"/>
      <c r="H4967" s="199"/>
      <c r="I4967" s="199"/>
      <c r="J4967" s="199"/>
      <c r="K4967" s="199"/>
      <c r="L4967" s="199"/>
      <c r="M4967" s="199"/>
    </row>
    <row r="4968" spans="5:13" x14ac:dyDescent="0.25">
      <c r="E4968" s="199"/>
      <c r="F4968" s="199"/>
      <c r="G4968" s="199"/>
      <c r="H4968" s="199"/>
      <c r="I4968" s="199"/>
      <c r="J4968" s="199"/>
      <c r="K4968" s="199"/>
      <c r="L4968" s="199"/>
      <c r="M4968" s="199"/>
    </row>
    <row r="4969" spans="5:13" x14ac:dyDescent="0.25">
      <c r="E4969" s="199"/>
      <c r="F4969" s="199"/>
      <c r="G4969" s="199"/>
      <c r="H4969" s="199"/>
      <c r="I4969" s="199"/>
      <c r="J4969" s="199"/>
      <c r="K4969" s="199"/>
      <c r="L4969" s="199"/>
      <c r="M4969" s="199"/>
    </row>
    <row r="4970" spans="5:13" x14ac:dyDescent="0.25">
      <c r="E4970" s="199"/>
      <c r="F4970" s="199"/>
      <c r="G4970" s="199"/>
      <c r="H4970" s="199"/>
      <c r="I4970" s="199"/>
      <c r="J4970" s="199"/>
      <c r="K4970" s="199"/>
      <c r="L4970" s="199"/>
      <c r="M4970" s="199"/>
    </row>
    <row r="4971" spans="5:13" x14ac:dyDescent="0.25">
      <c r="E4971" s="199"/>
      <c r="F4971" s="199"/>
      <c r="G4971" s="199"/>
      <c r="H4971" s="199"/>
      <c r="I4971" s="199"/>
      <c r="J4971" s="199"/>
      <c r="K4971" s="199"/>
      <c r="L4971" s="199"/>
      <c r="M4971" s="199"/>
    </row>
    <row r="4972" spans="5:13" x14ac:dyDescent="0.25">
      <c r="E4972" s="199"/>
      <c r="F4972" s="199"/>
      <c r="G4972" s="199"/>
      <c r="H4972" s="199"/>
      <c r="I4972" s="199"/>
      <c r="J4972" s="199"/>
      <c r="K4972" s="199"/>
      <c r="L4972" s="199"/>
      <c r="M4972" s="199"/>
    </row>
    <row r="4973" spans="5:13" x14ac:dyDescent="0.25">
      <c r="E4973" s="199"/>
      <c r="F4973" s="199"/>
      <c r="G4973" s="199"/>
      <c r="H4973" s="199"/>
      <c r="I4973" s="199"/>
      <c r="J4973" s="199"/>
      <c r="K4973" s="199"/>
      <c r="L4973" s="199"/>
      <c r="M4973" s="199"/>
    </row>
    <row r="4974" spans="5:13" x14ac:dyDescent="0.25">
      <c r="E4974" s="199"/>
      <c r="F4974" s="199"/>
      <c r="G4974" s="199"/>
      <c r="H4974" s="199"/>
      <c r="I4974" s="199"/>
      <c r="J4974" s="199"/>
      <c r="K4974" s="199"/>
      <c r="L4974" s="199"/>
      <c r="M4974" s="199"/>
    </row>
    <row r="4975" spans="5:13" x14ac:dyDescent="0.25">
      <c r="E4975" s="199"/>
      <c r="F4975" s="199"/>
      <c r="G4975" s="199"/>
      <c r="H4975" s="199"/>
      <c r="I4975" s="199"/>
      <c r="J4975" s="199"/>
      <c r="K4975" s="199"/>
      <c r="L4975" s="199"/>
      <c r="M4975" s="199"/>
    </row>
    <row r="4976" spans="5:13" x14ac:dyDescent="0.25">
      <c r="E4976" s="199"/>
      <c r="F4976" s="199"/>
      <c r="G4976" s="199"/>
      <c r="H4976" s="199"/>
      <c r="I4976" s="199"/>
      <c r="J4976" s="199"/>
      <c r="K4976" s="199"/>
      <c r="L4976" s="199"/>
      <c r="M4976" s="199"/>
    </row>
    <row r="4977" spans="5:13" x14ac:dyDescent="0.25">
      <c r="E4977" s="199"/>
      <c r="F4977" s="199"/>
      <c r="G4977" s="199"/>
      <c r="H4977" s="199"/>
      <c r="I4977" s="199"/>
      <c r="J4977" s="199"/>
      <c r="K4977" s="199"/>
      <c r="L4977" s="199"/>
      <c r="M4977" s="199"/>
    </row>
    <row r="4978" spans="5:13" x14ac:dyDescent="0.25">
      <c r="E4978" s="199"/>
      <c r="F4978" s="199"/>
      <c r="G4978" s="199"/>
      <c r="H4978" s="199"/>
      <c r="I4978" s="199"/>
      <c r="J4978" s="199"/>
      <c r="K4978" s="199"/>
      <c r="L4978" s="199"/>
      <c r="M4978" s="199"/>
    </row>
    <row r="4979" spans="5:13" x14ac:dyDescent="0.25">
      <c r="E4979" s="199"/>
      <c r="F4979" s="199"/>
      <c r="G4979" s="199"/>
      <c r="H4979" s="199"/>
      <c r="I4979" s="199"/>
      <c r="J4979" s="199"/>
      <c r="K4979" s="199"/>
      <c r="L4979" s="199"/>
      <c r="M4979" s="199"/>
    </row>
    <row r="4980" spans="5:13" x14ac:dyDescent="0.25">
      <c r="E4980" s="199"/>
      <c r="F4980" s="199"/>
      <c r="G4980" s="199"/>
      <c r="H4980" s="199"/>
      <c r="I4980" s="199"/>
      <c r="J4980" s="199"/>
      <c r="K4980" s="199"/>
      <c r="L4980" s="199"/>
      <c r="M4980" s="199"/>
    </row>
    <row r="4981" spans="5:13" x14ac:dyDescent="0.25">
      <c r="E4981" s="199"/>
      <c r="F4981" s="199"/>
      <c r="G4981" s="199"/>
      <c r="H4981" s="199"/>
      <c r="I4981" s="199"/>
      <c r="J4981" s="199"/>
      <c r="K4981" s="199"/>
      <c r="L4981" s="199"/>
      <c r="M4981" s="199"/>
    </row>
    <row r="4982" spans="5:13" x14ac:dyDescent="0.25">
      <c r="E4982" s="199"/>
      <c r="F4982" s="199"/>
      <c r="G4982" s="199"/>
      <c r="H4982" s="199"/>
      <c r="I4982" s="199"/>
      <c r="J4982" s="199"/>
      <c r="K4982" s="199"/>
      <c r="L4982" s="199"/>
      <c r="M4982" s="199"/>
    </row>
    <row r="4983" spans="5:13" x14ac:dyDescent="0.25">
      <c r="E4983" s="199"/>
      <c r="F4983" s="199"/>
      <c r="G4983" s="199"/>
      <c r="H4983" s="199"/>
      <c r="I4983" s="199"/>
      <c r="J4983" s="199"/>
      <c r="K4983" s="199"/>
      <c r="L4983" s="199"/>
      <c r="M4983" s="199"/>
    </row>
    <row r="4984" spans="5:13" x14ac:dyDescent="0.25">
      <c r="E4984" s="199"/>
      <c r="F4984" s="199"/>
      <c r="G4984" s="199"/>
      <c r="H4984" s="199"/>
      <c r="I4984" s="199"/>
      <c r="J4984" s="199"/>
      <c r="K4984" s="199"/>
      <c r="L4984" s="199"/>
      <c r="M4984" s="199"/>
    </row>
    <row r="4985" spans="5:13" x14ac:dyDescent="0.25">
      <c r="E4985" s="199"/>
      <c r="F4985" s="199"/>
      <c r="G4985" s="199"/>
      <c r="H4985" s="199"/>
      <c r="I4985" s="199"/>
      <c r="J4985" s="199"/>
      <c r="K4985" s="199"/>
      <c r="L4985" s="199"/>
      <c r="M4985" s="199"/>
    </row>
    <row r="4986" spans="5:13" x14ac:dyDescent="0.25">
      <c r="E4986" s="199"/>
      <c r="F4986" s="199"/>
      <c r="G4986" s="199"/>
      <c r="H4986" s="199"/>
      <c r="I4986" s="199"/>
      <c r="J4986" s="199"/>
      <c r="K4986" s="199"/>
      <c r="L4986" s="199"/>
      <c r="M4986" s="199"/>
    </row>
    <row r="4987" spans="5:13" x14ac:dyDescent="0.25">
      <c r="E4987" s="199"/>
      <c r="F4987" s="199"/>
      <c r="G4987" s="199"/>
      <c r="H4987" s="199"/>
      <c r="I4987" s="199"/>
      <c r="J4987" s="199"/>
      <c r="K4987" s="199"/>
      <c r="L4987" s="199"/>
      <c r="M4987" s="199"/>
    </row>
    <row r="4988" spans="5:13" x14ac:dyDescent="0.25">
      <c r="E4988" s="199"/>
      <c r="F4988" s="199"/>
      <c r="G4988" s="199"/>
      <c r="H4988" s="199"/>
      <c r="I4988" s="199"/>
      <c r="J4988" s="199"/>
      <c r="K4988" s="199"/>
      <c r="L4988" s="199"/>
      <c r="M4988" s="199"/>
    </row>
    <row r="4989" spans="5:13" x14ac:dyDescent="0.25">
      <c r="E4989" s="199"/>
      <c r="F4989" s="199"/>
      <c r="G4989" s="199"/>
      <c r="H4989" s="199"/>
      <c r="I4989" s="199"/>
      <c r="J4989" s="199"/>
      <c r="K4989" s="199"/>
      <c r="L4989" s="199"/>
      <c r="M4989" s="199"/>
    </row>
    <row r="4990" spans="5:13" x14ac:dyDescent="0.25">
      <c r="E4990" s="199"/>
      <c r="F4990" s="199"/>
      <c r="G4990" s="199"/>
      <c r="H4990" s="199"/>
      <c r="I4990" s="199"/>
      <c r="J4990" s="199"/>
      <c r="K4990" s="199"/>
      <c r="L4990" s="199"/>
      <c r="M4990" s="199"/>
    </row>
    <row r="4991" spans="5:13" x14ac:dyDescent="0.25">
      <c r="E4991" s="199"/>
      <c r="F4991" s="199"/>
      <c r="G4991" s="199"/>
      <c r="H4991" s="199"/>
      <c r="I4991" s="199"/>
      <c r="J4991" s="199"/>
      <c r="K4991" s="199"/>
      <c r="L4991" s="199"/>
      <c r="M4991" s="199"/>
    </row>
    <row r="4992" spans="5:13" x14ac:dyDescent="0.25">
      <c r="E4992" s="199"/>
      <c r="F4992" s="199"/>
      <c r="G4992" s="199"/>
      <c r="H4992" s="199"/>
      <c r="I4992" s="199"/>
      <c r="J4992" s="199"/>
      <c r="K4992" s="199"/>
      <c r="L4992" s="199"/>
      <c r="M4992" s="199"/>
    </row>
    <row r="4993" spans="5:13" x14ac:dyDescent="0.25">
      <c r="E4993" s="199"/>
      <c r="F4993" s="199"/>
      <c r="G4993" s="199"/>
      <c r="H4993" s="199"/>
      <c r="I4993" s="199"/>
      <c r="J4993" s="199"/>
      <c r="K4993" s="199"/>
      <c r="L4993" s="199"/>
      <c r="M4993" s="199"/>
    </row>
    <row r="4994" spans="5:13" x14ac:dyDescent="0.25">
      <c r="E4994" s="199"/>
      <c r="F4994" s="199"/>
      <c r="G4994" s="199"/>
      <c r="H4994" s="199"/>
      <c r="I4994" s="199"/>
      <c r="J4994" s="199"/>
      <c r="K4994" s="199"/>
      <c r="L4994" s="199"/>
      <c r="M4994" s="199"/>
    </row>
    <row r="4995" spans="5:13" x14ac:dyDescent="0.25">
      <c r="E4995" s="199"/>
      <c r="F4995" s="199"/>
      <c r="G4995" s="199"/>
      <c r="H4995" s="199"/>
      <c r="I4995" s="199"/>
      <c r="J4995" s="199"/>
      <c r="K4995" s="199"/>
      <c r="L4995" s="199"/>
      <c r="M4995" s="199"/>
    </row>
    <row r="4996" spans="5:13" x14ac:dyDescent="0.25">
      <c r="E4996" s="199"/>
      <c r="F4996" s="199"/>
      <c r="G4996" s="199"/>
      <c r="H4996" s="199"/>
      <c r="I4996" s="199"/>
      <c r="J4996" s="199"/>
      <c r="K4996" s="199"/>
      <c r="L4996" s="199"/>
      <c r="M4996" s="199"/>
    </row>
    <row r="4997" spans="5:13" x14ac:dyDescent="0.25">
      <c r="E4997" s="199"/>
      <c r="F4997" s="199"/>
      <c r="G4997" s="199"/>
      <c r="H4997" s="199"/>
      <c r="I4997" s="199"/>
      <c r="J4997" s="199"/>
      <c r="K4997" s="199"/>
      <c r="L4997" s="199"/>
      <c r="M4997" s="199"/>
    </row>
    <row r="4998" spans="5:13" x14ac:dyDescent="0.25">
      <c r="E4998" s="199"/>
      <c r="F4998" s="199"/>
      <c r="G4998" s="199"/>
      <c r="H4998" s="199"/>
      <c r="I4998" s="199"/>
      <c r="J4998" s="199"/>
      <c r="K4998" s="199"/>
      <c r="L4998" s="199"/>
      <c r="M4998" s="199"/>
    </row>
    <row r="4999" spans="5:13" x14ac:dyDescent="0.25">
      <c r="E4999" s="199"/>
      <c r="F4999" s="199"/>
      <c r="G4999" s="199"/>
      <c r="H4999" s="199"/>
      <c r="I4999" s="199"/>
      <c r="J4999" s="199"/>
      <c r="K4999" s="199"/>
      <c r="L4999" s="199"/>
      <c r="M4999" s="199"/>
    </row>
    <row r="5000" spans="5:13" x14ac:dyDescent="0.25">
      <c r="E5000" s="199"/>
      <c r="F5000" s="199"/>
      <c r="G5000" s="199"/>
      <c r="H5000" s="199"/>
      <c r="I5000" s="199"/>
      <c r="J5000" s="199"/>
      <c r="K5000" s="199"/>
      <c r="L5000" s="199"/>
      <c r="M5000" s="199"/>
    </row>
    <row r="5001" spans="5:13" x14ac:dyDescent="0.25">
      <c r="E5001" s="199"/>
      <c r="F5001" s="199"/>
      <c r="G5001" s="199"/>
      <c r="H5001" s="199"/>
      <c r="I5001" s="199"/>
      <c r="J5001" s="199"/>
      <c r="K5001" s="199"/>
      <c r="L5001" s="199"/>
      <c r="M5001" s="199"/>
    </row>
    <row r="5002" spans="5:13" x14ac:dyDescent="0.25">
      <c r="E5002" s="199"/>
      <c r="F5002" s="199"/>
      <c r="G5002" s="199"/>
      <c r="H5002" s="199"/>
      <c r="I5002" s="199"/>
      <c r="J5002" s="199"/>
      <c r="K5002" s="199"/>
      <c r="L5002" s="199"/>
      <c r="M5002" s="199"/>
    </row>
    <row r="5003" spans="5:13" x14ac:dyDescent="0.25">
      <c r="E5003" s="199"/>
      <c r="F5003" s="199"/>
      <c r="G5003" s="199"/>
      <c r="H5003" s="199"/>
      <c r="I5003" s="199"/>
      <c r="J5003" s="199"/>
      <c r="K5003" s="199"/>
      <c r="L5003" s="199"/>
      <c r="M5003" s="199"/>
    </row>
    <row r="5004" spans="5:13" x14ac:dyDescent="0.25">
      <c r="E5004" s="199"/>
      <c r="F5004" s="199"/>
      <c r="G5004" s="199"/>
      <c r="H5004" s="199"/>
      <c r="I5004" s="199"/>
      <c r="J5004" s="199"/>
      <c r="K5004" s="199"/>
      <c r="L5004" s="199"/>
      <c r="M5004" s="199"/>
    </row>
    <row r="5005" spans="5:13" x14ac:dyDescent="0.25">
      <c r="E5005" s="199"/>
      <c r="F5005" s="199"/>
      <c r="G5005" s="199"/>
      <c r="H5005" s="199"/>
      <c r="I5005" s="199"/>
      <c r="J5005" s="199"/>
      <c r="K5005" s="199"/>
      <c r="L5005" s="199"/>
      <c r="M5005" s="199"/>
    </row>
    <row r="5006" spans="5:13" x14ac:dyDescent="0.25">
      <c r="E5006" s="199"/>
      <c r="F5006" s="199"/>
      <c r="G5006" s="199"/>
      <c r="H5006" s="199"/>
      <c r="I5006" s="199"/>
      <c r="J5006" s="199"/>
      <c r="K5006" s="199"/>
      <c r="L5006" s="199"/>
      <c r="M5006" s="199"/>
    </row>
    <row r="5007" spans="5:13" x14ac:dyDescent="0.25">
      <c r="E5007" s="199"/>
      <c r="F5007" s="199"/>
      <c r="G5007" s="199"/>
      <c r="H5007" s="199"/>
      <c r="I5007" s="199"/>
      <c r="J5007" s="199"/>
      <c r="K5007" s="199"/>
      <c r="L5007" s="199"/>
      <c r="M5007" s="199"/>
    </row>
    <row r="5008" spans="5:13" x14ac:dyDescent="0.25">
      <c r="E5008" s="199"/>
      <c r="F5008" s="199"/>
      <c r="G5008" s="199"/>
      <c r="H5008" s="199"/>
      <c r="I5008" s="199"/>
      <c r="J5008" s="199"/>
      <c r="K5008" s="199"/>
      <c r="L5008" s="199"/>
      <c r="M5008" s="199"/>
    </row>
    <row r="5009" spans="5:13" x14ac:dyDescent="0.25">
      <c r="E5009" s="199"/>
      <c r="F5009" s="199"/>
      <c r="G5009" s="199"/>
      <c r="H5009" s="199"/>
      <c r="I5009" s="199"/>
      <c r="J5009" s="199"/>
      <c r="K5009" s="199"/>
      <c r="L5009" s="199"/>
      <c r="M5009" s="199"/>
    </row>
    <row r="5010" spans="5:13" x14ac:dyDescent="0.25">
      <c r="E5010" s="199"/>
      <c r="F5010" s="199"/>
      <c r="G5010" s="199"/>
      <c r="H5010" s="199"/>
      <c r="I5010" s="199"/>
      <c r="J5010" s="199"/>
      <c r="K5010" s="199"/>
      <c r="L5010" s="199"/>
      <c r="M5010" s="199"/>
    </row>
    <row r="5011" spans="5:13" x14ac:dyDescent="0.25">
      <c r="E5011" s="199"/>
      <c r="F5011" s="199"/>
      <c r="G5011" s="199"/>
      <c r="H5011" s="199"/>
      <c r="I5011" s="199"/>
      <c r="J5011" s="199"/>
      <c r="K5011" s="199"/>
      <c r="L5011" s="199"/>
      <c r="M5011" s="199"/>
    </row>
    <row r="5012" spans="5:13" x14ac:dyDescent="0.25">
      <c r="E5012" s="199"/>
      <c r="F5012" s="199"/>
      <c r="G5012" s="199"/>
      <c r="H5012" s="199"/>
      <c r="I5012" s="199"/>
      <c r="J5012" s="199"/>
      <c r="K5012" s="199"/>
      <c r="L5012" s="199"/>
      <c r="M5012" s="199"/>
    </row>
    <row r="5013" spans="5:13" x14ac:dyDescent="0.25">
      <c r="E5013" s="199"/>
      <c r="F5013" s="199"/>
      <c r="G5013" s="199"/>
      <c r="H5013" s="199"/>
      <c r="I5013" s="199"/>
      <c r="J5013" s="199"/>
      <c r="K5013" s="199"/>
      <c r="L5013" s="199"/>
      <c r="M5013" s="199"/>
    </row>
    <row r="5014" spans="5:13" x14ac:dyDescent="0.25">
      <c r="E5014" s="199"/>
      <c r="F5014" s="199"/>
      <c r="G5014" s="199"/>
      <c r="H5014" s="199"/>
      <c r="I5014" s="199"/>
      <c r="J5014" s="199"/>
      <c r="K5014" s="199"/>
      <c r="L5014" s="199"/>
      <c r="M5014" s="199"/>
    </row>
    <row r="5015" spans="5:13" x14ac:dyDescent="0.25">
      <c r="E5015" s="199"/>
      <c r="F5015" s="199"/>
      <c r="G5015" s="199"/>
      <c r="H5015" s="199"/>
      <c r="I5015" s="199"/>
      <c r="J5015" s="199"/>
      <c r="K5015" s="199"/>
      <c r="L5015" s="199"/>
      <c r="M5015" s="199"/>
    </row>
    <row r="5016" spans="5:13" x14ac:dyDescent="0.25">
      <c r="E5016" s="199"/>
      <c r="F5016" s="199"/>
      <c r="G5016" s="199"/>
      <c r="H5016" s="199"/>
      <c r="I5016" s="199"/>
      <c r="J5016" s="199"/>
      <c r="K5016" s="199"/>
      <c r="L5016" s="199"/>
      <c r="M5016" s="199"/>
    </row>
    <row r="5017" spans="5:13" x14ac:dyDescent="0.25">
      <c r="E5017" s="199"/>
      <c r="F5017" s="199"/>
      <c r="G5017" s="199"/>
      <c r="H5017" s="199"/>
      <c r="I5017" s="199"/>
      <c r="J5017" s="199"/>
      <c r="K5017" s="199"/>
      <c r="L5017" s="199"/>
      <c r="M5017" s="199"/>
    </row>
    <row r="5018" spans="5:13" x14ac:dyDescent="0.25">
      <c r="E5018" s="199"/>
      <c r="F5018" s="199"/>
      <c r="G5018" s="199"/>
      <c r="H5018" s="199"/>
      <c r="I5018" s="199"/>
      <c r="J5018" s="199"/>
      <c r="K5018" s="199"/>
      <c r="L5018" s="199"/>
      <c r="M5018" s="199"/>
    </row>
    <row r="5019" spans="5:13" x14ac:dyDescent="0.25">
      <c r="E5019" s="199"/>
      <c r="F5019" s="199"/>
      <c r="G5019" s="199"/>
      <c r="H5019" s="199"/>
      <c r="I5019" s="199"/>
      <c r="J5019" s="199"/>
      <c r="K5019" s="199"/>
      <c r="L5019" s="199"/>
      <c r="M5019" s="199"/>
    </row>
    <row r="5020" spans="5:13" x14ac:dyDescent="0.25">
      <c r="E5020" s="199"/>
      <c r="F5020" s="199"/>
      <c r="G5020" s="199"/>
      <c r="H5020" s="199"/>
      <c r="I5020" s="199"/>
      <c r="J5020" s="199"/>
      <c r="K5020" s="199"/>
      <c r="L5020" s="199"/>
      <c r="M5020" s="199"/>
    </row>
    <row r="5021" spans="5:13" x14ac:dyDescent="0.25">
      <c r="E5021" s="199"/>
      <c r="F5021" s="199"/>
      <c r="G5021" s="199"/>
      <c r="H5021" s="199"/>
      <c r="I5021" s="199"/>
      <c r="J5021" s="199"/>
      <c r="K5021" s="199"/>
      <c r="L5021" s="199"/>
      <c r="M5021" s="199"/>
    </row>
    <row r="5022" spans="5:13" x14ac:dyDescent="0.25">
      <c r="E5022" s="199"/>
      <c r="F5022" s="199"/>
      <c r="G5022" s="199"/>
      <c r="H5022" s="199"/>
      <c r="I5022" s="199"/>
      <c r="J5022" s="199"/>
      <c r="K5022" s="199"/>
      <c r="L5022" s="199"/>
      <c r="M5022" s="199"/>
    </row>
    <row r="5023" spans="5:13" x14ac:dyDescent="0.25">
      <c r="E5023" s="199"/>
      <c r="F5023" s="199"/>
      <c r="G5023" s="199"/>
      <c r="H5023" s="199"/>
      <c r="I5023" s="199"/>
      <c r="J5023" s="199"/>
      <c r="K5023" s="199"/>
      <c r="L5023" s="199"/>
      <c r="M5023" s="199"/>
    </row>
    <row r="5024" spans="5:13" x14ac:dyDescent="0.25">
      <c r="E5024" s="199"/>
      <c r="F5024" s="199"/>
      <c r="G5024" s="199"/>
      <c r="H5024" s="199"/>
      <c r="I5024" s="199"/>
      <c r="J5024" s="199"/>
      <c r="K5024" s="199"/>
      <c r="L5024" s="199"/>
      <c r="M5024" s="199"/>
    </row>
    <row r="5025" spans="5:13" x14ac:dyDescent="0.25">
      <c r="E5025" s="199"/>
      <c r="F5025" s="199"/>
      <c r="G5025" s="199"/>
      <c r="H5025" s="199"/>
      <c r="I5025" s="199"/>
      <c r="J5025" s="199"/>
      <c r="K5025" s="199"/>
      <c r="L5025" s="199"/>
      <c r="M5025" s="199"/>
    </row>
    <row r="5026" spans="5:13" x14ac:dyDescent="0.25">
      <c r="E5026" s="199"/>
      <c r="F5026" s="199"/>
      <c r="G5026" s="199"/>
      <c r="H5026" s="199"/>
      <c r="I5026" s="199"/>
      <c r="J5026" s="199"/>
      <c r="K5026" s="199"/>
      <c r="L5026" s="199"/>
      <c r="M5026" s="199"/>
    </row>
    <row r="5027" spans="5:13" x14ac:dyDescent="0.25">
      <c r="E5027" s="199"/>
      <c r="F5027" s="199"/>
      <c r="G5027" s="199"/>
      <c r="H5027" s="199"/>
      <c r="I5027" s="199"/>
      <c r="J5027" s="199"/>
      <c r="K5027" s="199"/>
      <c r="L5027" s="199"/>
      <c r="M5027" s="199"/>
    </row>
    <row r="5028" spans="5:13" x14ac:dyDescent="0.25">
      <c r="E5028" s="199"/>
      <c r="F5028" s="199"/>
      <c r="G5028" s="199"/>
      <c r="H5028" s="199"/>
      <c r="I5028" s="199"/>
      <c r="J5028" s="199"/>
      <c r="K5028" s="199"/>
      <c r="L5028" s="199"/>
      <c r="M5028" s="199"/>
    </row>
    <row r="5029" spans="5:13" x14ac:dyDescent="0.25">
      <c r="E5029" s="199"/>
      <c r="F5029" s="199"/>
      <c r="G5029" s="199"/>
      <c r="H5029" s="199"/>
      <c r="I5029" s="199"/>
      <c r="J5029" s="199"/>
      <c r="K5029" s="199"/>
      <c r="L5029" s="199"/>
      <c r="M5029" s="199"/>
    </row>
    <row r="5030" spans="5:13" x14ac:dyDescent="0.25">
      <c r="E5030" s="199"/>
      <c r="F5030" s="199"/>
      <c r="G5030" s="199"/>
      <c r="H5030" s="199"/>
      <c r="I5030" s="199"/>
      <c r="J5030" s="199"/>
      <c r="K5030" s="199"/>
      <c r="L5030" s="199"/>
      <c r="M5030" s="199"/>
    </row>
    <row r="5031" spans="5:13" x14ac:dyDescent="0.25">
      <c r="E5031" s="199"/>
      <c r="F5031" s="199"/>
      <c r="G5031" s="199"/>
      <c r="H5031" s="199"/>
      <c r="I5031" s="199"/>
      <c r="J5031" s="199"/>
      <c r="K5031" s="199"/>
      <c r="L5031" s="199"/>
      <c r="M5031" s="199"/>
    </row>
    <row r="5032" spans="5:13" x14ac:dyDescent="0.25">
      <c r="E5032" s="199"/>
      <c r="F5032" s="199"/>
      <c r="G5032" s="199"/>
      <c r="H5032" s="199"/>
      <c r="I5032" s="199"/>
      <c r="J5032" s="199"/>
      <c r="K5032" s="199"/>
      <c r="L5032" s="199"/>
      <c r="M5032" s="199"/>
    </row>
    <row r="5033" spans="5:13" x14ac:dyDescent="0.25">
      <c r="E5033" s="199"/>
      <c r="F5033" s="199"/>
      <c r="G5033" s="199"/>
      <c r="H5033" s="199"/>
      <c r="I5033" s="199"/>
      <c r="J5033" s="199"/>
      <c r="K5033" s="199"/>
      <c r="L5033" s="199"/>
      <c r="M5033" s="199"/>
    </row>
    <row r="5034" spans="5:13" x14ac:dyDescent="0.25">
      <c r="E5034" s="199"/>
      <c r="F5034" s="199"/>
      <c r="G5034" s="199"/>
      <c r="H5034" s="199"/>
      <c r="I5034" s="199"/>
      <c r="J5034" s="199"/>
      <c r="K5034" s="199"/>
      <c r="L5034" s="199"/>
      <c r="M5034" s="199"/>
    </row>
    <row r="5035" spans="5:13" x14ac:dyDescent="0.25">
      <c r="E5035" s="199"/>
      <c r="F5035" s="199"/>
      <c r="G5035" s="199"/>
      <c r="H5035" s="199"/>
      <c r="I5035" s="199"/>
      <c r="J5035" s="199"/>
      <c r="K5035" s="199"/>
      <c r="L5035" s="199"/>
      <c r="M5035" s="199"/>
    </row>
    <row r="5036" spans="5:13" x14ac:dyDescent="0.25">
      <c r="E5036" s="199"/>
      <c r="F5036" s="199"/>
      <c r="G5036" s="199"/>
      <c r="H5036" s="199"/>
      <c r="I5036" s="199"/>
      <c r="J5036" s="199"/>
      <c r="K5036" s="199"/>
      <c r="L5036" s="199"/>
      <c r="M5036" s="199"/>
    </row>
    <row r="5037" spans="5:13" x14ac:dyDescent="0.25">
      <c r="E5037" s="199"/>
      <c r="F5037" s="199"/>
      <c r="G5037" s="199"/>
      <c r="H5037" s="199"/>
      <c r="I5037" s="199"/>
      <c r="J5037" s="199"/>
      <c r="K5037" s="199"/>
      <c r="L5037" s="199"/>
      <c r="M5037" s="199"/>
    </row>
    <row r="5038" spans="5:13" x14ac:dyDescent="0.25">
      <c r="E5038" s="199"/>
      <c r="F5038" s="199"/>
      <c r="G5038" s="199"/>
      <c r="H5038" s="199"/>
      <c r="I5038" s="199"/>
      <c r="J5038" s="199"/>
      <c r="K5038" s="199"/>
      <c r="L5038" s="199"/>
      <c r="M5038" s="199"/>
    </row>
    <row r="5039" spans="5:13" x14ac:dyDescent="0.25">
      <c r="E5039" s="199"/>
      <c r="F5039" s="199"/>
      <c r="G5039" s="199"/>
      <c r="H5039" s="199"/>
      <c r="I5039" s="199"/>
      <c r="J5039" s="199"/>
      <c r="K5039" s="199"/>
      <c r="L5039" s="199"/>
      <c r="M5039" s="199"/>
    </row>
    <row r="5040" spans="5:13" x14ac:dyDescent="0.25">
      <c r="E5040" s="199"/>
      <c r="F5040" s="199"/>
      <c r="G5040" s="199"/>
      <c r="H5040" s="199"/>
      <c r="I5040" s="199"/>
      <c r="J5040" s="199"/>
      <c r="K5040" s="199"/>
      <c r="L5040" s="199"/>
      <c r="M5040" s="199"/>
    </row>
    <row r="5041" spans="5:13" x14ac:dyDescent="0.25">
      <c r="E5041" s="199"/>
      <c r="F5041" s="199"/>
      <c r="G5041" s="199"/>
      <c r="H5041" s="199"/>
      <c r="I5041" s="199"/>
      <c r="J5041" s="199"/>
      <c r="K5041" s="199"/>
      <c r="L5041" s="199"/>
      <c r="M5041" s="199"/>
    </row>
    <row r="5042" spans="5:13" x14ac:dyDescent="0.25">
      <c r="E5042" s="199"/>
      <c r="F5042" s="199"/>
      <c r="G5042" s="199"/>
      <c r="H5042" s="199"/>
      <c r="I5042" s="199"/>
      <c r="J5042" s="199"/>
      <c r="K5042" s="199"/>
      <c r="L5042" s="199"/>
      <c r="M5042" s="199"/>
    </row>
    <row r="5043" spans="5:13" x14ac:dyDescent="0.25">
      <c r="E5043" s="199"/>
      <c r="F5043" s="199"/>
      <c r="G5043" s="199"/>
      <c r="H5043" s="199"/>
      <c r="I5043" s="199"/>
      <c r="J5043" s="199"/>
      <c r="K5043" s="199"/>
      <c r="L5043" s="199"/>
      <c r="M5043" s="199"/>
    </row>
    <row r="5044" spans="5:13" x14ac:dyDescent="0.25">
      <c r="E5044" s="199"/>
      <c r="F5044" s="199"/>
      <c r="G5044" s="199"/>
      <c r="H5044" s="199"/>
      <c r="I5044" s="199"/>
      <c r="J5044" s="199"/>
      <c r="K5044" s="199"/>
      <c r="L5044" s="199"/>
      <c r="M5044" s="199"/>
    </row>
    <row r="5045" spans="5:13" x14ac:dyDescent="0.25">
      <c r="E5045" s="199"/>
      <c r="F5045" s="199"/>
      <c r="G5045" s="199"/>
      <c r="H5045" s="199"/>
      <c r="I5045" s="199"/>
      <c r="J5045" s="199"/>
      <c r="K5045" s="199"/>
      <c r="L5045" s="199"/>
      <c r="M5045" s="199"/>
    </row>
    <row r="5046" spans="5:13" x14ac:dyDescent="0.25">
      <c r="E5046" s="199"/>
      <c r="F5046" s="199"/>
      <c r="G5046" s="199"/>
      <c r="H5046" s="199"/>
      <c r="I5046" s="199"/>
      <c r="J5046" s="199"/>
      <c r="K5046" s="199"/>
      <c r="L5046" s="199"/>
      <c r="M5046" s="199"/>
    </row>
    <row r="5047" spans="5:13" x14ac:dyDescent="0.25">
      <c r="E5047" s="199"/>
      <c r="F5047" s="199"/>
      <c r="G5047" s="199"/>
      <c r="H5047" s="199"/>
      <c r="I5047" s="199"/>
      <c r="J5047" s="199"/>
      <c r="K5047" s="199"/>
      <c r="L5047" s="199"/>
      <c r="M5047" s="199"/>
    </row>
    <row r="5048" spans="5:13" x14ac:dyDescent="0.25">
      <c r="E5048" s="199"/>
      <c r="F5048" s="199"/>
      <c r="G5048" s="199"/>
      <c r="H5048" s="199"/>
      <c r="I5048" s="199"/>
      <c r="J5048" s="199"/>
      <c r="K5048" s="199"/>
      <c r="L5048" s="199"/>
      <c r="M5048" s="199"/>
    </row>
    <row r="5049" spans="5:13" x14ac:dyDescent="0.25">
      <c r="E5049" s="199"/>
      <c r="F5049" s="199"/>
      <c r="G5049" s="199"/>
      <c r="H5049" s="199"/>
      <c r="I5049" s="199"/>
      <c r="J5049" s="199"/>
      <c r="K5049" s="199"/>
      <c r="L5049" s="199"/>
      <c r="M5049" s="199"/>
    </row>
    <row r="5050" spans="5:13" x14ac:dyDescent="0.25">
      <c r="E5050" s="199"/>
      <c r="F5050" s="199"/>
      <c r="G5050" s="199"/>
      <c r="H5050" s="199"/>
      <c r="I5050" s="199"/>
      <c r="J5050" s="199"/>
      <c r="K5050" s="199"/>
      <c r="L5050" s="199"/>
      <c r="M5050" s="199"/>
    </row>
    <row r="5051" spans="5:13" x14ac:dyDescent="0.25">
      <c r="E5051" s="199"/>
      <c r="F5051" s="199"/>
      <c r="G5051" s="199"/>
      <c r="H5051" s="199"/>
      <c r="I5051" s="199"/>
      <c r="J5051" s="199"/>
      <c r="K5051" s="199"/>
      <c r="L5051" s="199"/>
      <c r="M5051" s="199"/>
    </row>
    <row r="5052" spans="5:13" x14ac:dyDescent="0.25">
      <c r="E5052" s="199"/>
      <c r="F5052" s="199"/>
      <c r="G5052" s="199"/>
      <c r="H5052" s="199"/>
      <c r="I5052" s="199"/>
      <c r="J5052" s="199"/>
      <c r="K5052" s="199"/>
      <c r="L5052" s="199"/>
      <c r="M5052" s="199"/>
    </row>
    <row r="5053" spans="5:13" x14ac:dyDescent="0.25">
      <c r="E5053" s="199"/>
      <c r="F5053" s="199"/>
      <c r="G5053" s="199"/>
      <c r="H5053" s="199"/>
      <c r="I5053" s="199"/>
      <c r="J5053" s="199"/>
      <c r="K5053" s="199"/>
      <c r="L5053" s="199"/>
      <c r="M5053" s="199"/>
    </row>
    <row r="5054" spans="5:13" x14ac:dyDescent="0.25">
      <c r="E5054" s="199"/>
      <c r="F5054" s="199"/>
      <c r="G5054" s="199"/>
      <c r="H5054" s="199"/>
      <c r="I5054" s="199"/>
      <c r="J5054" s="199"/>
      <c r="K5054" s="199"/>
      <c r="L5054" s="199"/>
      <c r="M5054" s="199"/>
    </row>
    <row r="5055" spans="5:13" x14ac:dyDescent="0.25">
      <c r="E5055" s="199"/>
      <c r="F5055" s="199"/>
      <c r="G5055" s="199"/>
      <c r="H5055" s="199"/>
      <c r="I5055" s="199"/>
      <c r="J5055" s="199"/>
      <c r="K5055" s="199"/>
      <c r="L5055" s="199"/>
      <c r="M5055" s="199"/>
    </row>
    <row r="5056" spans="5:13" x14ac:dyDescent="0.25">
      <c r="E5056" s="199"/>
      <c r="F5056" s="199"/>
      <c r="G5056" s="199"/>
      <c r="H5056" s="199"/>
      <c r="I5056" s="199"/>
      <c r="J5056" s="199"/>
      <c r="K5056" s="199"/>
      <c r="L5056" s="199"/>
      <c r="M5056" s="199"/>
    </row>
    <row r="5057" spans="5:13" x14ac:dyDescent="0.25">
      <c r="E5057" s="199"/>
      <c r="F5057" s="199"/>
      <c r="G5057" s="199"/>
      <c r="H5057" s="199"/>
      <c r="I5057" s="199"/>
      <c r="J5057" s="199"/>
      <c r="K5057" s="199"/>
      <c r="L5057" s="199"/>
      <c r="M5057" s="199"/>
    </row>
    <row r="5058" spans="5:13" x14ac:dyDescent="0.25">
      <c r="E5058" s="199"/>
      <c r="F5058" s="199"/>
      <c r="G5058" s="199"/>
      <c r="H5058" s="199"/>
      <c r="I5058" s="199"/>
      <c r="J5058" s="199"/>
      <c r="K5058" s="199"/>
      <c r="L5058" s="199"/>
      <c r="M5058" s="199"/>
    </row>
    <row r="5059" spans="5:13" x14ac:dyDescent="0.25">
      <c r="E5059" s="199"/>
      <c r="F5059" s="199"/>
      <c r="G5059" s="199"/>
      <c r="H5059" s="199"/>
      <c r="I5059" s="199"/>
      <c r="J5059" s="199"/>
      <c r="K5059" s="199"/>
      <c r="L5059" s="199"/>
      <c r="M5059" s="199"/>
    </row>
    <row r="5060" spans="5:13" x14ac:dyDescent="0.25">
      <c r="E5060" s="199"/>
      <c r="F5060" s="199"/>
      <c r="G5060" s="199"/>
      <c r="H5060" s="199"/>
      <c r="I5060" s="199"/>
      <c r="J5060" s="199"/>
      <c r="K5060" s="199"/>
      <c r="L5060" s="199"/>
      <c r="M5060" s="199"/>
    </row>
    <row r="5061" spans="5:13" x14ac:dyDescent="0.25">
      <c r="E5061" s="199"/>
      <c r="F5061" s="199"/>
      <c r="G5061" s="199"/>
      <c r="H5061" s="199"/>
      <c r="I5061" s="199"/>
      <c r="J5061" s="199"/>
      <c r="K5061" s="199"/>
      <c r="L5061" s="199"/>
      <c r="M5061" s="199"/>
    </row>
    <row r="5062" spans="5:13" x14ac:dyDescent="0.25">
      <c r="E5062" s="199"/>
      <c r="F5062" s="199"/>
      <c r="G5062" s="199"/>
      <c r="H5062" s="199"/>
      <c r="I5062" s="199"/>
      <c r="J5062" s="199"/>
      <c r="K5062" s="199"/>
      <c r="L5062" s="199"/>
      <c r="M5062" s="199"/>
    </row>
    <row r="5063" spans="5:13" x14ac:dyDescent="0.25">
      <c r="E5063" s="199"/>
      <c r="F5063" s="199"/>
      <c r="G5063" s="199"/>
      <c r="H5063" s="199"/>
      <c r="I5063" s="199"/>
      <c r="J5063" s="199"/>
      <c r="K5063" s="199"/>
      <c r="L5063" s="199"/>
      <c r="M5063" s="199"/>
    </row>
    <row r="5064" spans="5:13" x14ac:dyDescent="0.25">
      <c r="E5064" s="199"/>
      <c r="F5064" s="199"/>
      <c r="G5064" s="199"/>
      <c r="H5064" s="199"/>
      <c r="I5064" s="199"/>
      <c r="J5064" s="199"/>
      <c r="K5064" s="199"/>
      <c r="L5064" s="199"/>
      <c r="M5064" s="199"/>
    </row>
    <row r="5065" spans="5:13" x14ac:dyDescent="0.25">
      <c r="E5065" s="199"/>
      <c r="F5065" s="199"/>
      <c r="G5065" s="199"/>
      <c r="H5065" s="199"/>
      <c r="I5065" s="199"/>
      <c r="J5065" s="199"/>
      <c r="K5065" s="199"/>
      <c r="L5065" s="199"/>
      <c r="M5065" s="199"/>
    </row>
    <row r="5066" spans="5:13" x14ac:dyDescent="0.25">
      <c r="E5066" s="199"/>
      <c r="F5066" s="199"/>
      <c r="G5066" s="199"/>
      <c r="H5066" s="199"/>
      <c r="I5066" s="199"/>
      <c r="J5066" s="199"/>
      <c r="K5066" s="199"/>
      <c r="L5066" s="199"/>
      <c r="M5066" s="199"/>
    </row>
    <row r="5067" spans="5:13" x14ac:dyDescent="0.25">
      <c r="E5067" s="199"/>
      <c r="F5067" s="199"/>
      <c r="G5067" s="199"/>
      <c r="H5067" s="199"/>
      <c r="I5067" s="199"/>
      <c r="J5067" s="199"/>
      <c r="K5067" s="199"/>
      <c r="L5067" s="199"/>
      <c r="M5067" s="199"/>
    </row>
    <row r="5068" spans="5:13" x14ac:dyDescent="0.25">
      <c r="E5068" s="199"/>
      <c r="F5068" s="199"/>
      <c r="G5068" s="199"/>
      <c r="H5068" s="199"/>
      <c r="I5068" s="199"/>
      <c r="J5068" s="199"/>
      <c r="K5068" s="199"/>
      <c r="L5068" s="199"/>
      <c r="M5068" s="199"/>
    </row>
    <row r="5069" spans="5:13" x14ac:dyDescent="0.25">
      <c r="E5069" s="199"/>
      <c r="F5069" s="199"/>
      <c r="G5069" s="199"/>
      <c r="H5069" s="199"/>
      <c r="I5069" s="199"/>
      <c r="J5069" s="199"/>
      <c r="K5069" s="199"/>
      <c r="L5069" s="199"/>
      <c r="M5069" s="199"/>
    </row>
    <row r="5070" spans="5:13" x14ac:dyDescent="0.25">
      <c r="E5070" s="199"/>
      <c r="F5070" s="199"/>
      <c r="G5070" s="199"/>
      <c r="H5070" s="199"/>
      <c r="I5070" s="199"/>
      <c r="J5070" s="199"/>
      <c r="K5070" s="199"/>
      <c r="L5070" s="199"/>
      <c r="M5070" s="199"/>
    </row>
    <row r="5071" spans="5:13" x14ac:dyDescent="0.25">
      <c r="E5071" s="199"/>
      <c r="F5071" s="199"/>
      <c r="G5071" s="199"/>
      <c r="H5071" s="199"/>
      <c r="I5071" s="199"/>
      <c r="J5071" s="199"/>
      <c r="K5071" s="199"/>
      <c r="L5071" s="199"/>
      <c r="M5071" s="199"/>
    </row>
    <row r="5072" spans="5:13" x14ac:dyDescent="0.25">
      <c r="E5072" s="199"/>
      <c r="F5072" s="199"/>
      <c r="G5072" s="199"/>
      <c r="H5072" s="199"/>
      <c r="I5072" s="199"/>
      <c r="J5072" s="199"/>
      <c r="K5072" s="199"/>
      <c r="L5072" s="199"/>
      <c r="M5072" s="199"/>
    </row>
    <row r="5073" spans="5:13" x14ac:dyDescent="0.25">
      <c r="E5073" s="199"/>
      <c r="F5073" s="199"/>
      <c r="G5073" s="199"/>
      <c r="H5073" s="199"/>
      <c r="I5073" s="199"/>
      <c r="J5073" s="199"/>
      <c r="K5073" s="199"/>
      <c r="L5073" s="199"/>
      <c r="M5073" s="199"/>
    </row>
    <row r="5074" spans="5:13" x14ac:dyDescent="0.25">
      <c r="E5074" s="199"/>
      <c r="F5074" s="199"/>
      <c r="G5074" s="199"/>
      <c r="H5074" s="199"/>
      <c r="I5074" s="199"/>
      <c r="J5074" s="199"/>
      <c r="K5074" s="199"/>
      <c r="L5074" s="199"/>
      <c r="M5074" s="199"/>
    </row>
    <row r="5075" spans="5:13" x14ac:dyDescent="0.25">
      <c r="E5075" s="199"/>
      <c r="F5075" s="199"/>
      <c r="G5075" s="199"/>
      <c r="H5075" s="199"/>
      <c r="I5075" s="199"/>
      <c r="J5075" s="199"/>
      <c r="K5075" s="199"/>
      <c r="L5075" s="199"/>
      <c r="M5075" s="199"/>
    </row>
    <row r="5076" spans="5:13" x14ac:dyDescent="0.25">
      <c r="E5076" s="199"/>
      <c r="F5076" s="199"/>
      <c r="G5076" s="199"/>
      <c r="H5076" s="199"/>
      <c r="I5076" s="199"/>
      <c r="J5076" s="199"/>
      <c r="K5076" s="199"/>
      <c r="L5076" s="199"/>
      <c r="M5076" s="199"/>
    </row>
    <row r="5077" spans="5:13" x14ac:dyDescent="0.25">
      <c r="E5077" s="199"/>
      <c r="F5077" s="199"/>
      <c r="G5077" s="199"/>
      <c r="H5077" s="199"/>
      <c r="I5077" s="199"/>
      <c r="J5077" s="199"/>
      <c r="K5077" s="199"/>
      <c r="L5077" s="199"/>
      <c r="M5077" s="199"/>
    </row>
    <row r="5078" spans="5:13" x14ac:dyDescent="0.25">
      <c r="E5078" s="199"/>
      <c r="F5078" s="199"/>
      <c r="G5078" s="199"/>
      <c r="H5078" s="199"/>
      <c r="I5078" s="199"/>
      <c r="J5078" s="199"/>
      <c r="K5078" s="199"/>
      <c r="L5078" s="199"/>
      <c r="M5078" s="199"/>
    </row>
    <row r="5079" spans="5:13" x14ac:dyDescent="0.25">
      <c r="E5079" s="199"/>
      <c r="F5079" s="199"/>
      <c r="G5079" s="199"/>
      <c r="H5079" s="199"/>
      <c r="I5079" s="199"/>
      <c r="J5079" s="199"/>
      <c r="K5079" s="199"/>
      <c r="L5079" s="199"/>
      <c r="M5079" s="199"/>
    </row>
    <row r="5080" spans="5:13" x14ac:dyDescent="0.25">
      <c r="E5080" s="199"/>
      <c r="F5080" s="199"/>
      <c r="G5080" s="199"/>
      <c r="H5080" s="199"/>
      <c r="I5080" s="199"/>
      <c r="J5080" s="199"/>
      <c r="K5080" s="199"/>
      <c r="L5080" s="199"/>
      <c r="M5080" s="199"/>
    </row>
    <row r="5081" spans="5:13" x14ac:dyDescent="0.25">
      <c r="E5081" s="199"/>
      <c r="F5081" s="199"/>
      <c r="G5081" s="199"/>
      <c r="H5081" s="199"/>
      <c r="I5081" s="199"/>
      <c r="J5081" s="199"/>
      <c r="K5081" s="199"/>
      <c r="L5081" s="199"/>
      <c r="M5081" s="199"/>
    </row>
    <row r="5082" spans="5:13" x14ac:dyDescent="0.25">
      <c r="E5082" s="199"/>
      <c r="F5082" s="199"/>
      <c r="G5082" s="199"/>
      <c r="H5082" s="199"/>
      <c r="I5082" s="199"/>
      <c r="J5082" s="199"/>
      <c r="K5082" s="199"/>
      <c r="L5082" s="199"/>
      <c r="M5082" s="199"/>
    </row>
    <row r="5083" spans="5:13" x14ac:dyDescent="0.25">
      <c r="E5083" s="199"/>
      <c r="F5083" s="199"/>
      <c r="G5083" s="199"/>
      <c r="H5083" s="199"/>
      <c r="I5083" s="199"/>
      <c r="J5083" s="199"/>
      <c r="K5083" s="199"/>
      <c r="L5083" s="199"/>
      <c r="M5083" s="199"/>
    </row>
    <row r="5084" spans="5:13" x14ac:dyDescent="0.25">
      <c r="E5084" s="199"/>
      <c r="F5084" s="199"/>
      <c r="G5084" s="199"/>
      <c r="H5084" s="199"/>
      <c r="I5084" s="199"/>
      <c r="J5084" s="199"/>
      <c r="K5084" s="199"/>
      <c r="L5084" s="199"/>
      <c r="M5084" s="199"/>
    </row>
    <row r="5085" spans="5:13" x14ac:dyDescent="0.25">
      <c r="E5085" s="199"/>
      <c r="F5085" s="199"/>
      <c r="G5085" s="199"/>
      <c r="H5085" s="199"/>
      <c r="I5085" s="199"/>
      <c r="J5085" s="199"/>
      <c r="K5085" s="199"/>
      <c r="L5085" s="199"/>
      <c r="M5085" s="199"/>
    </row>
    <row r="5086" spans="5:13" x14ac:dyDescent="0.25">
      <c r="E5086" s="199"/>
      <c r="F5086" s="199"/>
      <c r="G5086" s="199"/>
      <c r="H5086" s="199"/>
      <c r="I5086" s="199"/>
      <c r="J5086" s="199"/>
      <c r="K5086" s="199"/>
      <c r="L5086" s="199"/>
      <c r="M5086" s="199"/>
    </row>
    <row r="5087" spans="5:13" x14ac:dyDescent="0.25">
      <c r="E5087" s="199"/>
      <c r="F5087" s="199"/>
      <c r="G5087" s="199"/>
      <c r="H5087" s="199"/>
      <c r="I5087" s="199"/>
      <c r="J5087" s="199"/>
      <c r="K5087" s="199"/>
      <c r="L5087" s="199"/>
      <c r="M5087" s="199"/>
    </row>
    <row r="5088" spans="5:13" x14ac:dyDescent="0.25">
      <c r="E5088" s="199"/>
      <c r="F5088" s="199"/>
      <c r="G5088" s="199"/>
      <c r="H5088" s="199"/>
      <c r="I5088" s="199"/>
      <c r="J5088" s="199"/>
      <c r="K5088" s="199"/>
      <c r="L5088" s="199"/>
      <c r="M5088" s="199"/>
    </row>
    <row r="5089" spans="5:13" x14ac:dyDescent="0.25">
      <c r="E5089" s="199"/>
      <c r="F5089" s="199"/>
      <c r="G5089" s="199"/>
      <c r="H5089" s="199"/>
      <c r="I5089" s="199"/>
      <c r="J5089" s="199"/>
      <c r="K5089" s="199"/>
      <c r="L5089" s="199"/>
      <c r="M5089" s="199"/>
    </row>
    <row r="5090" spans="5:13" x14ac:dyDescent="0.25">
      <c r="E5090" s="199"/>
      <c r="F5090" s="199"/>
      <c r="G5090" s="199"/>
      <c r="H5090" s="199"/>
      <c r="I5090" s="199"/>
      <c r="J5090" s="199"/>
      <c r="K5090" s="199"/>
      <c r="L5090" s="199"/>
      <c r="M5090" s="199"/>
    </row>
    <row r="5091" spans="5:13" x14ac:dyDescent="0.25">
      <c r="E5091" s="199"/>
      <c r="F5091" s="199"/>
      <c r="G5091" s="199"/>
      <c r="H5091" s="199"/>
      <c r="I5091" s="199"/>
      <c r="J5091" s="199"/>
      <c r="K5091" s="199"/>
      <c r="L5091" s="199"/>
      <c r="M5091" s="199"/>
    </row>
    <row r="5092" spans="5:13" x14ac:dyDescent="0.25">
      <c r="E5092" s="199"/>
      <c r="F5092" s="199"/>
      <c r="G5092" s="199"/>
      <c r="H5092" s="199"/>
      <c r="I5092" s="199"/>
      <c r="J5092" s="199"/>
      <c r="K5092" s="199"/>
      <c r="L5092" s="199"/>
      <c r="M5092" s="199"/>
    </row>
    <row r="5093" spans="5:13" x14ac:dyDescent="0.25">
      <c r="E5093" s="199"/>
      <c r="F5093" s="199"/>
      <c r="G5093" s="199"/>
      <c r="H5093" s="199"/>
      <c r="I5093" s="199"/>
      <c r="J5093" s="199"/>
      <c r="K5093" s="199"/>
      <c r="L5093" s="199"/>
      <c r="M5093" s="199"/>
    </row>
    <row r="5094" spans="5:13" x14ac:dyDescent="0.25">
      <c r="E5094" s="199"/>
      <c r="F5094" s="199"/>
      <c r="G5094" s="199"/>
      <c r="H5094" s="199"/>
      <c r="I5094" s="199"/>
      <c r="J5094" s="199"/>
      <c r="K5094" s="199"/>
      <c r="L5094" s="199"/>
      <c r="M5094" s="199"/>
    </row>
    <row r="5095" spans="5:13" x14ac:dyDescent="0.25">
      <c r="E5095" s="199"/>
      <c r="F5095" s="199"/>
      <c r="G5095" s="199"/>
      <c r="H5095" s="199"/>
      <c r="I5095" s="199"/>
      <c r="J5095" s="199"/>
      <c r="K5095" s="199"/>
      <c r="L5095" s="199"/>
      <c r="M5095" s="199"/>
    </row>
    <row r="5096" spans="5:13" x14ac:dyDescent="0.25">
      <c r="E5096" s="199"/>
      <c r="F5096" s="199"/>
      <c r="G5096" s="199"/>
      <c r="H5096" s="199"/>
      <c r="I5096" s="199"/>
      <c r="J5096" s="199"/>
      <c r="K5096" s="199"/>
      <c r="L5096" s="199"/>
      <c r="M5096" s="199"/>
    </row>
    <row r="5097" spans="5:13" x14ac:dyDescent="0.25">
      <c r="E5097" s="199"/>
      <c r="F5097" s="199"/>
      <c r="G5097" s="199"/>
      <c r="H5097" s="199"/>
      <c r="I5097" s="199"/>
      <c r="J5097" s="199"/>
      <c r="K5097" s="199"/>
      <c r="L5097" s="199"/>
      <c r="M5097" s="199"/>
    </row>
    <row r="5098" spans="5:13" x14ac:dyDescent="0.25">
      <c r="E5098" s="199"/>
      <c r="F5098" s="199"/>
      <c r="G5098" s="199"/>
      <c r="H5098" s="199"/>
      <c r="I5098" s="199"/>
      <c r="J5098" s="199"/>
      <c r="K5098" s="199"/>
      <c r="L5098" s="199"/>
      <c r="M5098" s="199"/>
    </row>
    <row r="5099" spans="5:13" x14ac:dyDescent="0.25">
      <c r="E5099" s="199"/>
      <c r="F5099" s="199"/>
      <c r="G5099" s="199"/>
      <c r="H5099" s="199"/>
      <c r="I5099" s="199"/>
      <c r="J5099" s="199"/>
      <c r="K5099" s="199"/>
      <c r="L5099" s="199"/>
      <c r="M5099" s="199"/>
    </row>
    <row r="5100" spans="5:13" x14ac:dyDescent="0.25">
      <c r="E5100" s="199"/>
      <c r="F5100" s="199"/>
      <c r="G5100" s="199"/>
      <c r="H5100" s="199"/>
      <c r="I5100" s="199"/>
      <c r="J5100" s="199"/>
      <c r="K5100" s="199"/>
      <c r="L5100" s="199"/>
      <c r="M5100" s="199"/>
    </row>
    <row r="5101" spans="5:13" x14ac:dyDescent="0.25">
      <c r="E5101" s="199"/>
      <c r="F5101" s="199"/>
      <c r="G5101" s="199"/>
      <c r="H5101" s="199"/>
      <c r="I5101" s="199"/>
      <c r="J5101" s="199"/>
      <c r="K5101" s="199"/>
      <c r="L5101" s="199"/>
      <c r="M5101" s="199"/>
    </row>
    <row r="5102" spans="5:13" x14ac:dyDescent="0.25">
      <c r="E5102" s="199"/>
      <c r="F5102" s="199"/>
      <c r="G5102" s="199"/>
      <c r="H5102" s="199"/>
      <c r="I5102" s="199"/>
      <c r="J5102" s="199"/>
      <c r="K5102" s="199"/>
      <c r="L5102" s="199"/>
      <c r="M5102" s="199"/>
    </row>
    <row r="5103" spans="5:13" x14ac:dyDescent="0.25">
      <c r="E5103" s="199"/>
      <c r="F5103" s="199"/>
      <c r="G5103" s="199"/>
      <c r="H5103" s="199"/>
      <c r="I5103" s="199"/>
      <c r="J5103" s="199"/>
      <c r="K5103" s="199"/>
      <c r="L5103" s="199"/>
      <c r="M5103" s="199"/>
    </row>
    <row r="5104" spans="5:13" x14ac:dyDescent="0.25">
      <c r="E5104" s="199"/>
      <c r="F5104" s="199"/>
      <c r="G5104" s="199"/>
      <c r="H5104" s="199"/>
      <c r="I5104" s="199"/>
      <c r="J5104" s="199"/>
      <c r="K5104" s="199"/>
      <c r="L5104" s="199"/>
      <c r="M5104" s="199"/>
    </row>
    <row r="5105" spans="5:13" x14ac:dyDescent="0.25">
      <c r="E5105" s="199"/>
      <c r="F5105" s="199"/>
      <c r="G5105" s="199"/>
      <c r="H5105" s="199"/>
      <c r="I5105" s="199"/>
      <c r="J5105" s="199"/>
      <c r="K5105" s="199"/>
      <c r="L5105" s="199"/>
      <c r="M5105" s="199"/>
    </row>
    <row r="5106" spans="5:13" x14ac:dyDescent="0.25">
      <c r="E5106" s="199"/>
      <c r="F5106" s="199"/>
      <c r="G5106" s="199"/>
      <c r="H5106" s="199"/>
      <c r="I5106" s="199"/>
      <c r="J5106" s="199"/>
      <c r="K5106" s="199"/>
      <c r="L5106" s="199"/>
      <c r="M5106" s="199"/>
    </row>
    <row r="5107" spans="5:13" x14ac:dyDescent="0.25">
      <c r="E5107" s="199"/>
      <c r="F5107" s="199"/>
      <c r="G5107" s="199"/>
      <c r="H5107" s="199"/>
      <c r="I5107" s="199"/>
      <c r="J5107" s="199"/>
      <c r="K5107" s="199"/>
      <c r="L5107" s="199"/>
      <c r="M5107" s="199"/>
    </row>
    <row r="5108" spans="5:13" x14ac:dyDescent="0.25">
      <c r="E5108" s="199"/>
      <c r="F5108" s="199"/>
      <c r="G5108" s="199"/>
      <c r="H5108" s="199"/>
      <c r="I5108" s="199"/>
      <c r="J5108" s="199"/>
      <c r="K5108" s="199"/>
      <c r="L5108" s="199"/>
      <c r="M5108" s="199"/>
    </row>
    <row r="5109" spans="5:13" x14ac:dyDescent="0.25">
      <c r="E5109" s="199"/>
      <c r="F5109" s="199"/>
      <c r="G5109" s="199"/>
      <c r="H5109" s="199"/>
      <c r="I5109" s="199"/>
      <c r="J5109" s="199"/>
      <c r="K5109" s="199"/>
      <c r="L5109" s="199"/>
      <c r="M5109" s="199"/>
    </row>
    <row r="5110" spans="5:13" x14ac:dyDescent="0.25">
      <c r="E5110" s="199"/>
      <c r="F5110" s="199"/>
      <c r="G5110" s="199"/>
      <c r="H5110" s="199"/>
      <c r="I5110" s="199"/>
      <c r="J5110" s="199"/>
      <c r="K5110" s="199"/>
      <c r="L5110" s="199"/>
      <c r="M5110" s="199"/>
    </row>
    <row r="5111" spans="5:13" x14ac:dyDescent="0.25">
      <c r="E5111" s="199"/>
      <c r="F5111" s="199"/>
      <c r="G5111" s="199"/>
      <c r="H5111" s="199"/>
      <c r="I5111" s="199"/>
      <c r="J5111" s="199"/>
      <c r="K5111" s="199"/>
      <c r="L5111" s="199"/>
      <c r="M5111" s="199"/>
    </row>
    <row r="5112" spans="5:13" x14ac:dyDescent="0.25">
      <c r="E5112" s="199"/>
      <c r="F5112" s="199"/>
      <c r="G5112" s="199"/>
      <c r="H5112" s="199"/>
      <c r="I5112" s="199"/>
      <c r="J5112" s="199"/>
      <c r="K5112" s="199"/>
      <c r="L5112" s="199"/>
      <c r="M5112" s="199"/>
    </row>
    <row r="5113" spans="5:13" x14ac:dyDescent="0.25">
      <c r="E5113" s="199"/>
      <c r="F5113" s="199"/>
      <c r="G5113" s="199"/>
      <c r="H5113" s="199"/>
      <c r="I5113" s="199"/>
      <c r="J5113" s="199"/>
      <c r="K5113" s="199"/>
      <c r="L5113" s="199"/>
      <c r="M5113" s="199"/>
    </row>
    <row r="5114" spans="5:13" x14ac:dyDescent="0.25">
      <c r="E5114" s="199"/>
      <c r="F5114" s="199"/>
      <c r="G5114" s="199"/>
      <c r="H5114" s="199"/>
      <c r="I5114" s="199"/>
      <c r="J5114" s="199"/>
      <c r="K5114" s="199"/>
      <c r="L5114" s="199"/>
      <c r="M5114" s="199"/>
    </row>
    <row r="5115" spans="5:13" x14ac:dyDescent="0.25">
      <c r="E5115" s="199"/>
      <c r="F5115" s="199"/>
      <c r="G5115" s="199"/>
      <c r="H5115" s="199"/>
      <c r="I5115" s="199"/>
      <c r="J5115" s="199"/>
      <c r="K5115" s="199"/>
      <c r="L5115" s="199"/>
      <c r="M5115" s="199"/>
    </row>
    <row r="5116" spans="5:13" x14ac:dyDescent="0.25">
      <c r="E5116" s="199"/>
      <c r="F5116" s="199"/>
      <c r="G5116" s="199"/>
      <c r="H5116" s="199"/>
      <c r="I5116" s="199"/>
      <c r="J5116" s="199"/>
      <c r="K5116" s="199"/>
      <c r="L5116" s="199"/>
      <c r="M5116" s="199"/>
    </row>
    <row r="5117" spans="5:13" x14ac:dyDescent="0.25">
      <c r="E5117" s="199"/>
      <c r="F5117" s="199"/>
      <c r="G5117" s="199"/>
      <c r="H5117" s="199"/>
      <c r="I5117" s="199"/>
      <c r="J5117" s="199"/>
      <c r="K5117" s="199"/>
      <c r="L5117" s="199"/>
      <c r="M5117" s="199"/>
    </row>
    <row r="5118" spans="5:13" x14ac:dyDescent="0.25">
      <c r="E5118" s="199"/>
      <c r="F5118" s="199"/>
      <c r="G5118" s="199"/>
      <c r="H5118" s="199"/>
      <c r="I5118" s="199"/>
      <c r="J5118" s="199"/>
      <c r="K5118" s="199"/>
      <c r="L5118" s="199"/>
      <c r="M5118" s="199"/>
    </row>
    <row r="5119" spans="5:13" x14ac:dyDescent="0.25">
      <c r="E5119" s="199"/>
      <c r="F5119" s="199"/>
      <c r="G5119" s="199"/>
      <c r="H5119" s="199"/>
      <c r="I5119" s="199"/>
      <c r="J5119" s="199"/>
      <c r="K5119" s="199"/>
      <c r="L5119" s="199"/>
      <c r="M5119" s="199"/>
    </row>
    <row r="5120" spans="5:13" x14ac:dyDescent="0.25">
      <c r="E5120" s="199"/>
      <c r="F5120" s="199"/>
      <c r="G5120" s="199"/>
      <c r="H5120" s="199"/>
      <c r="I5120" s="199"/>
      <c r="J5120" s="199"/>
      <c r="K5120" s="199"/>
      <c r="L5120" s="199"/>
      <c r="M5120" s="199"/>
    </row>
    <row r="5121" spans="5:13" x14ac:dyDescent="0.25">
      <c r="E5121" s="199"/>
      <c r="F5121" s="199"/>
      <c r="G5121" s="199"/>
      <c r="H5121" s="199"/>
      <c r="I5121" s="199"/>
      <c r="J5121" s="199"/>
      <c r="K5121" s="199"/>
      <c r="L5121" s="199"/>
      <c r="M5121" s="199"/>
    </row>
    <row r="5122" spans="5:13" x14ac:dyDescent="0.25">
      <c r="E5122" s="199"/>
      <c r="F5122" s="199"/>
      <c r="G5122" s="199"/>
      <c r="H5122" s="199"/>
      <c r="I5122" s="199"/>
      <c r="J5122" s="199"/>
      <c r="K5122" s="199"/>
      <c r="L5122" s="199"/>
      <c r="M5122" s="199"/>
    </row>
    <row r="5123" spans="5:13" x14ac:dyDescent="0.25">
      <c r="E5123" s="199"/>
      <c r="F5123" s="199"/>
      <c r="G5123" s="199"/>
      <c r="H5123" s="199"/>
      <c r="I5123" s="199"/>
      <c r="J5123" s="199"/>
      <c r="K5123" s="199"/>
      <c r="L5123" s="199"/>
      <c r="M5123" s="199"/>
    </row>
    <row r="5124" spans="5:13" x14ac:dyDescent="0.25">
      <c r="E5124" s="199"/>
      <c r="F5124" s="199"/>
      <c r="G5124" s="199"/>
      <c r="H5124" s="199"/>
      <c r="I5124" s="199"/>
      <c r="J5124" s="199"/>
      <c r="K5124" s="199"/>
      <c r="L5124" s="199"/>
      <c r="M5124" s="199"/>
    </row>
    <row r="5125" spans="5:13" x14ac:dyDescent="0.25">
      <c r="E5125" s="199"/>
      <c r="F5125" s="199"/>
      <c r="G5125" s="199"/>
      <c r="H5125" s="199"/>
      <c r="I5125" s="199"/>
      <c r="J5125" s="199"/>
      <c r="K5125" s="199"/>
      <c r="L5125" s="199"/>
      <c r="M5125" s="199"/>
    </row>
    <row r="5126" spans="5:13" x14ac:dyDescent="0.25">
      <c r="E5126" s="199"/>
      <c r="F5126" s="199"/>
      <c r="G5126" s="199"/>
      <c r="H5126" s="199"/>
      <c r="I5126" s="199"/>
      <c r="J5126" s="199"/>
      <c r="K5126" s="199"/>
      <c r="L5126" s="199"/>
      <c r="M5126" s="199"/>
    </row>
    <row r="5127" spans="5:13" x14ac:dyDescent="0.25">
      <c r="E5127" s="199"/>
      <c r="F5127" s="199"/>
      <c r="G5127" s="199"/>
      <c r="H5127" s="199"/>
      <c r="I5127" s="199"/>
      <c r="J5127" s="199"/>
      <c r="K5127" s="199"/>
      <c r="L5127" s="199"/>
      <c r="M5127" s="199"/>
    </row>
    <row r="5128" spans="5:13" x14ac:dyDescent="0.25">
      <c r="E5128" s="199"/>
      <c r="F5128" s="199"/>
      <c r="G5128" s="199"/>
      <c r="H5128" s="199"/>
      <c r="I5128" s="199"/>
      <c r="J5128" s="199"/>
      <c r="K5128" s="199"/>
      <c r="L5128" s="199"/>
      <c r="M5128" s="199"/>
    </row>
    <row r="5129" spans="5:13" x14ac:dyDescent="0.25">
      <c r="E5129" s="199"/>
      <c r="F5129" s="199"/>
      <c r="G5129" s="199"/>
      <c r="H5129" s="199"/>
      <c r="I5129" s="199"/>
      <c r="J5129" s="199"/>
      <c r="K5129" s="199"/>
      <c r="L5129" s="199"/>
      <c r="M5129" s="199"/>
    </row>
    <row r="5130" spans="5:13" x14ac:dyDescent="0.25">
      <c r="E5130" s="199"/>
      <c r="F5130" s="199"/>
      <c r="G5130" s="199"/>
      <c r="H5130" s="199"/>
      <c r="I5130" s="199"/>
      <c r="J5130" s="199"/>
      <c r="K5130" s="199"/>
      <c r="L5130" s="199"/>
      <c r="M5130" s="199"/>
    </row>
    <row r="5131" spans="5:13" x14ac:dyDescent="0.25">
      <c r="E5131" s="199"/>
      <c r="F5131" s="199"/>
      <c r="G5131" s="199"/>
      <c r="H5131" s="199"/>
      <c r="I5131" s="199"/>
      <c r="J5131" s="199"/>
      <c r="K5131" s="199"/>
      <c r="L5131" s="199"/>
      <c r="M5131" s="199"/>
    </row>
    <row r="5132" spans="5:13" x14ac:dyDescent="0.25">
      <c r="E5132" s="199"/>
      <c r="F5132" s="199"/>
      <c r="G5132" s="199"/>
      <c r="H5132" s="199"/>
      <c r="I5132" s="199"/>
      <c r="J5132" s="199"/>
      <c r="K5132" s="199"/>
      <c r="L5132" s="199"/>
      <c r="M5132" s="199"/>
    </row>
    <row r="5133" spans="5:13" x14ac:dyDescent="0.25">
      <c r="E5133" s="199"/>
      <c r="F5133" s="199"/>
      <c r="G5133" s="199"/>
      <c r="H5133" s="199"/>
      <c r="I5133" s="199"/>
      <c r="J5133" s="199"/>
      <c r="K5133" s="199"/>
      <c r="L5133" s="199"/>
      <c r="M5133" s="199"/>
    </row>
    <row r="5134" spans="5:13" x14ac:dyDescent="0.25">
      <c r="E5134" s="199"/>
      <c r="F5134" s="199"/>
      <c r="G5134" s="199"/>
      <c r="H5134" s="199"/>
      <c r="I5134" s="199"/>
      <c r="J5134" s="199"/>
      <c r="K5134" s="199"/>
      <c r="L5134" s="199"/>
      <c r="M5134" s="199"/>
    </row>
    <row r="5135" spans="5:13" x14ac:dyDescent="0.25">
      <c r="E5135" s="199"/>
      <c r="F5135" s="199"/>
      <c r="G5135" s="199"/>
      <c r="H5135" s="199"/>
      <c r="I5135" s="199"/>
      <c r="J5135" s="199"/>
      <c r="K5135" s="199"/>
      <c r="L5135" s="199"/>
      <c r="M5135" s="199"/>
    </row>
    <row r="5136" spans="5:13" x14ac:dyDescent="0.25">
      <c r="E5136" s="199"/>
      <c r="F5136" s="199"/>
      <c r="G5136" s="199"/>
      <c r="H5136" s="199"/>
      <c r="I5136" s="199"/>
      <c r="J5136" s="199"/>
      <c r="K5136" s="199"/>
      <c r="L5136" s="199"/>
      <c r="M5136" s="199"/>
    </row>
    <row r="5137" spans="5:13" x14ac:dyDescent="0.25">
      <c r="E5137" s="199"/>
      <c r="F5137" s="199"/>
      <c r="G5137" s="199"/>
      <c r="H5137" s="199"/>
      <c r="I5137" s="199"/>
      <c r="J5137" s="199"/>
      <c r="K5137" s="199"/>
      <c r="L5137" s="199"/>
      <c r="M5137" s="199"/>
    </row>
    <row r="5138" spans="5:13" x14ac:dyDescent="0.25">
      <c r="E5138" s="199"/>
      <c r="F5138" s="199"/>
      <c r="G5138" s="199"/>
      <c r="H5138" s="199"/>
      <c r="I5138" s="199"/>
      <c r="J5138" s="199"/>
      <c r="K5138" s="199"/>
      <c r="L5138" s="199"/>
      <c r="M5138" s="199"/>
    </row>
    <row r="5139" spans="5:13" x14ac:dyDescent="0.25">
      <c r="E5139" s="199"/>
      <c r="F5139" s="199"/>
      <c r="G5139" s="199"/>
      <c r="H5139" s="199"/>
      <c r="I5139" s="199"/>
      <c r="J5139" s="199"/>
      <c r="K5139" s="199"/>
      <c r="L5139" s="199"/>
      <c r="M5139" s="199"/>
    </row>
    <row r="5140" spans="5:13" x14ac:dyDescent="0.25">
      <c r="E5140" s="199"/>
      <c r="F5140" s="199"/>
      <c r="G5140" s="199"/>
      <c r="H5140" s="199"/>
      <c r="I5140" s="199"/>
      <c r="J5140" s="199"/>
      <c r="K5140" s="199"/>
      <c r="L5140" s="199"/>
      <c r="M5140" s="199"/>
    </row>
    <row r="5141" spans="5:13" x14ac:dyDescent="0.25">
      <c r="E5141" s="199"/>
      <c r="F5141" s="199"/>
      <c r="G5141" s="199"/>
      <c r="H5141" s="199"/>
      <c r="I5141" s="199"/>
      <c r="J5141" s="199"/>
      <c r="K5141" s="199"/>
      <c r="L5141" s="199"/>
      <c r="M5141" s="199"/>
    </row>
    <row r="5142" spans="5:13" x14ac:dyDescent="0.25">
      <c r="E5142" s="199"/>
      <c r="F5142" s="199"/>
      <c r="G5142" s="199"/>
      <c r="H5142" s="199"/>
      <c r="I5142" s="199"/>
      <c r="J5142" s="199"/>
      <c r="K5142" s="199"/>
      <c r="L5142" s="199"/>
      <c r="M5142" s="199"/>
    </row>
    <row r="5143" spans="5:13" x14ac:dyDescent="0.25">
      <c r="E5143" s="199"/>
      <c r="F5143" s="199"/>
      <c r="G5143" s="199"/>
      <c r="H5143" s="199"/>
      <c r="I5143" s="199"/>
      <c r="J5143" s="199"/>
      <c r="K5143" s="199"/>
      <c r="L5143" s="199"/>
      <c r="M5143" s="199"/>
    </row>
    <row r="5144" spans="5:13" x14ac:dyDescent="0.25">
      <c r="E5144" s="199"/>
      <c r="F5144" s="199"/>
      <c r="G5144" s="199"/>
      <c r="H5144" s="199"/>
      <c r="I5144" s="199"/>
      <c r="J5144" s="199"/>
      <c r="K5144" s="199"/>
      <c r="L5144" s="199"/>
      <c r="M5144" s="199"/>
    </row>
    <row r="5145" spans="5:13" x14ac:dyDescent="0.25">
      <c r="E5145" s="199"/>
      <c r="F5145" s="199"/>
      <c r="G5145" s="199"/>
      <c r="H5145" s="199"/>
      <c r="I5145" s="199"/>
      <c r="J5145" s="199"/>
      <c r="K5145" s="199"/>
      <c r="L5145" s="199"/>
      <c r="M5145" s="199"/>
    </row>
    <row r="5146" spans="5:13" x14ac:dyDescent="0.25">
      <c r="E5146" s="199"/>
      <c r="F5146" s="199"/>
      <c r="G5146" s="199"/>
      <c r="H5146" s="199"/>
      <c r="I5146" s="199"/>
      <c r="J5146" s="199"/>
      <c r="K5146" s="199"/>
      <c r="L5146" s="199"/>
      <c r="M5146" s="199"/>
    </row>
    <row r="5147" spans="5:13" x14ac:dyDescent="0.25">
      <c r="E5147" s="199"/>
      <c r="F5147" s="199"/>
      <c r="G5147" s="199"/>
      <c r="H5147" s="199"/>
      <c r="I5147" s="199"/>
      <c r="J5147" s="199"/>
      <c r="K5147" s="199"/>
      <c r="L5147" s="199"/>
      <c r="M5147" s="199"/>
    </row>
    <row r="5148" spans="5:13" x14ac:dyDescent="0.25">
      <c r="E5148" s="199"/>
      <c r="F5148" s="199"/>
      <c r="G5148" s="199"/>
      <c r="H5148" s="199"/>
      <c r="I5148" s="199"/>
      <c r="J5148" s="199"/>
      <c r="K5148" s="199"/>
      <c r="L5148" s="199"/>
      <c r="M5148" s="199"/>
    </row>
    <row r="5149" spans="5:13" x14ac:dyDescent="0.25">
      <c r="E5149" s="199"/>
      <c r="F5149" s="199"/>
      <c r="G5149" s="199"/>
      <c r="H5149" s="199"/>
      <c r="I5149" s="199"/>
      <c r="J5149" s="199"/>
      <c r="K5149" s="199"/>
      <c r="L5149" s="199"/>
      <c r="M5149" s="199"/>
    </row>
    <row r="5150" spans="5:13" x14ac:dyDescent="0.25">
      <c r="E5150" s="199"/>
      <c r="F5150" s="199"/>
      <c r="G5150" s="199"/>
      <c r="H5150" s="199"/>
      <c r="I5150" s="199"/>
      <c r="J5150" s="199"/>
      <c r="K5150" s="199"/>
      <c r="L5150" s="199"/>
      <c r="M5150" s="199"/>
    </row>
    <row r="5151" spans="5:13" x14ac:dyDescent="0.25">
      <c r="E5151" s="199"/>
      <c r="F5151" s="199"/>
      <c r="G5151" s="199"/>
      <c r="H5151" s="199"/>
      <c r="I5151" s="199"/>
      <c r="J5151" s="199"/>
      <c r="K5151" s="199"/>
      <c r="L5151" s="199"/>
      <c r="M5151" s="199"/>
    </row>
    <row r="5152" spans="5:13" x14ac:dyDescent="0.25">
      <c r="E5152" s="199"/>
      <c r="F5152" s="199"/>
      <c r="G5152" s="199"/>
      <c r="H5152" s="199"/>
      <c r="I5152" s="199"/>
      <c r="J5152" s="199"/>
      <c r="K5152" s="199"/>
      <c r="L5152" s="199"/>
      <c r="M5152" s="199"/>
    </row>
    <row r="5153" spans="5:13" x14ac:dyDescent="0.25">
      <c r="E5153" s="199"/>
      <c r="F5153" s="199"/>
      <c r="G5153" s="199"/>
      <c r="H5153" s="199"/>
      <c r="I5153" s="199"/>
      <c r="J5153" s="199"/>
      <c r="K5153" s="199"/>
      <c r="L5153" s="199"/>
      <c r="M5153" s="199"/>
    </row>
    <row r="5154" spans="5:13" x14ac:dyDescent="0.25">
      <c r="E5154" s="199"/>
      <c r="F5154" s="199"/>
      <c r="G5154" s="199"/>
      <c r="H5154" s="199"/>
      <c r="I5154" s="199"/>
      <c r="J5154" s="199"/>
      <c r="K5154" s="199"/>
      <c r="L5154" s="199"/>
      <c r="M5154" s="199"/>
    </row>
    <row r="5155" spans="5:13" x14ac:dyDescent="0.25">
      <c r="E5155" s="199"/>
      <c r="F5155" s="199"/>
      <c r="G5155" s="199"/>
      <c r="H5155" s="199"/>
      <c r="I5155" s="199"/>
      <c r="J5155" s="199"/>
      <c r="K5155" s="199"/>
      <c r="L5155" s="199"/>
      <c r="M5155" s="199"/>
    </row>
    <row r="5156" spans="5:13" x14ac:dyDescent="0.25">
      <c r="E5156" s="199"/>
      <c r="F5156" s="199"/>
      <c r="G5156" s="199"/>
      <c r="H5156" s="199"/>
      <c r="I5156" s="199"/>
      <c r="J5156" s="199"/>
      <c r="K5156" s="199"/>
      <c r="L5156" s="199"/>
      <c r="M5156" s="199"/>
    </row>
    <row r="5157" spans="5:13" x14ac:dyDescent="0.25">
      <c r="E5157" s="199"/>
      <c r="F5157" s="199"/>
      <c r="G5157" s="199"/>
      <c r="H5157" s="199"/>
      <c r="I5157" s="199"/>
      <c r="J5157" s="199"/>
      <c r="K5157" s="199"/>
      <c r="L5157" s="199"/>
      <c r="M5157" s="199"/>
    </row>
    <row r="5158" spans="5:13" x14ac:dyDescent="0.25">
      <c r="E5158" s="199"/>
      <c r="F5158" s="199"/>
      <c r="G5158" s="199"/>
      <c r="H5158" s="199"/>
      <c r="I5158" s="199"/>
      <c r="J5158" s="199"/>
      <c r="K5158" s="199"/>
      <c r="L5158" s="199"/>
      <c r="M5158" s="199"/>
    </row>
    <row r="5159" spans="5:13" x14ac:dyDescent="0.25">
      <c r="E5159" s="199"/>
      <c r="F5159" s="199"/>
      <c r="G5159" s="199"/>
      <c r="H5159" s="199"/>
      <c r="I5159" s="199"/>
      <c r="J5159" s="199"/>
      <c r="K5159" s="199"/>
      <c r="L5159" s="199"/>
      <c r="M5159" s="199"/>
    </row>
    <row r="5160" spans="5:13" x14ac:dyDescent="0.25">
      <c r="E5160" s="199"/>
      <c r="F5160" s="199"/>
      <c r="G5160" s="199"/>
      <c r="H5160" s="199"/>
      <c r="I5160" s="199"/>
      <c r="J5160" s="199"/>
      <c r="K5160" s="199"/>
      <c r="L5160" s="199"/>
      <c r="M5160" s="199"/>
    </row>
    <row r="5161" spans="5:13" x14ac:dyDescent="0.25">
      <c r="E5161" s="199"/>
      <c r="F5161" s="199"/>
      <c r="G5161" s="199"/>
      <c r="H5161" s="199"/>
      <c r="I5161" s="199"/>
      <c r="J5161" s="199"/>
      <c r="K5161" s="199"/>
      <c r="L5161" s="199"/>
      <c r="M5161" s="199"/>
    </row>
    <row r="5162" spans="5:13" x14ac:dyDescent="0.25">
      <c r="E5162" s="199"/>
      <c r="F5162" s="199"/>
      <c r="G5162" s="199"/>
      <c r="H5162" s="199"/>
      <c r="I5162" s="199"/>
      <c r="J5162" s="199"/>
      <c r="K5162" s="199"/>
      <c r="L5162" s="199"/>
      <c r="M5162" s="199"/>
    </row>
    <row r="5163" spans="5:13" x14ac:dyDescent="0.25">
      <c r="E5163" s="199"/>
      <c r="F5163" s="199"/>
      <c r="G5163" s="199"/>
      <c r="H5163" s="199"/>
      <c r="I5163" s="199"/>
      <c r="J5163" s="199"/>
      <c r="K5163" s="199"/>
      <c r="L5163" s="199"/>
      <c r="M5163" s="199"/>
    </row>
    <row r="5164" spans="5:13" x14ac:dyDescent="0.25">
      <c r="E5164" s="199"/>
      <c r="F5164" s="199"/>
      <c r="G5164" s="199"/>
      <c r="H5164" s="199"/>
      <c r="I5164" s="199"/>
      <c r="J5164" s="199"/>
      <c r="K5164" s="199"/>
      <c r="L5164" s="199"/>
      <c r="M5164" s="199"/>
    </row>
    <row r="5165" spans="5:13" x14ac:dyDescent="0.25">
      <c r="E5165" s="199"/>
      <c r="F5165" s="199"/>
      <c r="G5165" s="199"/>
      <c r="H5165" s="199"/>
      <c r="I5165" s="199"/>
      <c r="J5165" s="199"/>
      <c r="K5165" s="199"/>
      <c r="L5165" s="199"/>
      <c r="M5165" s="199"/>
    </row>
    <row r="5166" spans="5:13" x14ac:dyDescent="0.25">
      <c r="E5166" s="199"/>
      <c r="F5166" s="199"/>
      <c r="G5166" s="199"/>
      <c r="H5166" s="199"/>
      <c r="I5166" s="199"/>
      <c r="J5166" s="199"/>
      <c r="K5166" s="199"/>
      <c r="L5166" s="199"/>
      <c r="M5166" s="199"/>
    </row>
    <row r="5167" spans="5:13" x14ac:dyDescent="0.25">
      <c r="E5167" s="199"/>
      <c r="F5167" s="199"/>
      <c r="G5167" s="199"/>
      <c r="H5167" s="199"/>
      <c r="I5167" s="199"/>
      <c r="J5167" s="199"/>
      <c r="K5167" s="199"/>
      <c r="L5167" s="199"/>
      <c r="M5167" s="199"/>
    </row>
    <row r="5168" spans="5:13" x14ac:dyDescent="0.25">
      <c r="E5168" s="199"/>
      <c r="F5168" s="199"/>
      <c r="G5168" s="199"/>
      <c r="H5168" s="199"/>
      <c r="I5168" s="199"/>
      <c r="J5168" s="199"/>
      <c r="K5168" s="199"/>
      <c r="L5168" s="199"/>
      <c r="M5168" s="199"/>
    </row>
    <row r="5169" spans="5:13" x14ac:dyDescent="0.25">
      <c r="E5169" s="199"/>
      <c r="F5169" s="199"/>
      <c r="G5169" s="199"/>
      <c r="H5169" s="199"/>
      <c r="I5169" s="199"/>
      <c r="J5169" s="199"/>
      <c r="K5169" s="199"/>
      <c r="L5169" s="199"/>
      <c r="M5169" s="199"/>
    </row>
    <row r="5170" spans="5:13" x14ac:dyDescent="0.25">
      <c r="E5170" s="199"/>
      <c r="F5170" s="199"/>
      <c r="G5170" s="199"/>
      <c r="H5170" s="199"/>
      <c r="I5170" s="199"/>
      <c r="J5170" s="199"/>
      <c r="K5170" s="199"/>
      <c r="L5170" s="199"/>
      <c r="M5170" s="199"/>
    </row>
    <row r="5171" spans="5:13" x14ac:dyDescent="0.25">
      <c r="E5171" s="199"/>
      <c r="F5171" s="199"/>
      <c r="G5171" s="199"/>
      <c r="H5171" s="199"/>
      <c r="I5171" s="199"/>
      <c r="J5171" s="199"/>
      <c r="K5171" s="199"/>
      <c r="L5171" s="199"/>
      <c r="M5171" s="199"/>
    </row>
    <row r="5172" spans="5:13" x14ac:dyDescent="0.25">
      <c r="E5172" s="199"/>
      <c r="F5172" s="199"/>
      <c r="G5172" s="199"/>
      <c r="H5172" s="199"/>
      <c r="I5172" s="199"/>
      <c r="J5172" s="199"/>
      <c r="K5172" s="199"/>
      <c r="L5172" s="199"/>
      <c r="M5172" s="199"/>
    </row>
    <row r="5173" spans="5:13" x14ac:dyDescent="0.25">
      <c r="E5173" s="199"/>
      <c r="F5173" s="199"/>
      <c r="G5173" s="199"/>
      <c r="H5173" s="199"/>
      <c r="I5173" s="199"/>
      <c r="J5173" s="199"/>
      <c r="K5173" s="199"/>
      <c r="L5173" s="199"/>
      <c r="M5173" s="199"/>
    </row>
    <row r="5174" spans="5:13" x14ac:dyDescent="0.25">
      <c r="E5174" s="199"/>
      <c r="F5174" s="199"/>
      <c r="G5174" s="199"/>
      <c r="H5174" s="199"/>
      <c r="I5174" s="199"/>
      <c r="J5174" s="199"/>
      <c r="K5174" s="199"/>
      <c r="L5174" s="199"/>
      <c r="M5174" s="199"/>
    </row>
    <row r="5175" spans="5:13" x14ac:dyDescent="0.25">
      <c r="E5175" s="199"/>
      <c r="F5175" s="199"/>
      <c r="G5175" s="199"/>
      <c r="H5175" s="199"/>
      <c r="I5175" s="199"/>
      <c r="J5175" s="199"/>
      <c r="K5175" s="199"/>
      <c r="L5175" s="199"/>
      <c r="M5175" s="199"/>
    </row>
    <row r="5176" spans="5:13" x14ac:dyDescent="0.25">
      <c r="E5176" s="199"/>
      <c r="F5176" s="199"/>
      <c r="G5176" s="199"/>
      <c r="H5176" s="199"/>
      <c r="I5176" s="199"/>
      <c r="J5176" s="199"/>
      <c r="K5176" s="199"/>
      <c r="L5176" s="199"/>
      <c r="M5176" s="199"/>
    </row>
    <row r="5177" spans="5:13" x14ac:dyDescent="0.25">
      <c r="E5177" s="199"/>
      <c r="F5177" s="199"/>
      <c r="G5177" s="199"/>
      <c r="H5177" s="199"/>
      <c r="I5177" s="199"/>
      <c r="J5177" s="199"/>
      <c r="K5177" s="199"/>
      <c r="L5177" s="199"/>
      <c r="M5177" s="199"/>
    </row>
    <row r="5178" spans="5:13" x14ac:dyDescent="0.25">
      <c r="E5178" s="199"/>
      <c r="F5178" s="199"/>
      <c r="G5178" s="199"/>
      <c r="H5178" s="199"/>
      <c r="I5178" s="199"/>
      <c r="J5178" s="199"/>
      <c r="K5178" s="199"/>
      <c r="L5178" s="199"/>
      <c r="M5178" s="199"/>
    </row>
    <row r="5179" spans="5:13" x14ac:dyDescent="0.25">
      <c r="E5179" s="199"/>
      <c r="F5179" s="199"/>
      <c r="G5179" s="199"/>
      <c r="H5179" s="199"/>
      <c r="I5179" s="199"/>
      <c r="J5179" s="199"/>
      <c r="K5179" s="199"/>
      <c r="L5179" s="199"/>
      <c r="M5179" s="199"/>
    </row>
    <row r="5180" spans="5:13" x14ac:dyDescent="0.25">
      <c r="E5180" s="199"/>
      <c r="F5180" s="199"/>
      <c r="G5180" s="199"/>
      <c r="H5180" s="199"/>
      <c r="I5180" s="199"/>
      <c r="J5180" s="199"/>
      <c r="K5180" s="199"/>
      <c r="L5180" s="199"/>
      <c r="M5180" s="199"/>
    </row>
    <row r="5181" spans="5:13" x14ac:dyDescent="0.25">
      <c r="E5181" s="199"/>
      <c r="F5181" s="199"/>
      <c r="G5181" s="199"/>
      <c r="H5181" s="199"/>
      <c r="I5181" s="199"/>
      <c r="J5181" s="199"/>
      <c r="K5181" s="199"/>
      <c r="L5181" s="199"/>
      <c r="M5181" s="199"/>
    </row>
    <row r="5182" spans="5:13" x14ac:dyDescent="0.25">
      <c r="E5182" s="199"/>
      <c r="F5182" s="199"/>
      <c r="G5182" s="199"/>
      <c r="H5182" s="199"/>
      <c r="I5182" s="199"/>
      <c r="J5182" s="199"/>
      <c r="K5182" s="199"/>
      <c r="L5182" s="199"/>
      <c r="M5182" s="199"/>
    </row>
    <row r="5183" spans="5:13" x14ac:dyDescent="0.25">
      <c r="E5183" s="199"/>
      <c r="F5183" s="199"/>
      <c r="G5183" s="199"/>
      <c r="H5183" s="199"/>
      <c r="I5183" s="199"/>
      <c r="J5183" s="199"/>
      <c r="K5183" s="199"/>
      <c r="L5183" s="199"/>
      <c r="M5183" s="199"/>
    </row>
    <row r="5184" spans="5:13" x14ac:dyDescent="0.25">
      <c r="E5184" s="199"/>
      <c r="F5184" s="199"/>
      <c r="G5184" s="199"/>
      <c r="H5184" s="199"/>
      <c r="I5184" s="199"/>
      <c r="J5184" s="199"/>
      <c r="K5184" s="199"/>
      <c r="L5184" s="199"/>
      <c r="M5184" s="199"/>
    </row>
    <row r="5185" spans="5:13" x14ac:dyDescent="0.25">
      <c r="E5185" s="199"/>
      <c r="F5185" s="199"/>
      <c r="G5185" s="199"/>
      <c r="H5185" s="199"/>
      <c r="I5185" s="199"/>
      <c r="J5185" s="199"/>
      <c r="K5185" s="199"/>
      <c r="L5185" s="199"/>
      <c r="M5185" s="199"/>
    </row>
    <row r="5186" spans="5:13" x14ac:dyDescent="0.25">
      <c r="E5186" s="199"/>
      <c r="F5186" s="199"/>
      <c r="G5186" s="199"/>
      <c r="H5186" s="199"/>
      <c r="I5186" s="199"/>
      <c r="J5186" s="199"/>
      <c r="K5186" s="199"/>
      <c r="L5186" s="199"/>
      <c r="M5186" s="199"/>
    </row>
    <row r="5187" spans="5:13" x14ac:dyDescent="0.25">
      <c r="E5187" s="199"/>
      <c r="F5187" s="199"/>
      <c r="G5187" s="199"/>
      <c r="H5187" s="199"/>
      <c r="I5187" s="199"/>
      <c r="J5187" s="199"/>
      <c r="K5187" s="199"/>
      <c r="L5187" s="199"/>
      <c r="M5187" s="199"/>
    </row>
    <row r="5188" spans="5:13" x14ac:dyDescent="0.25">
      <c r="E5188" s="199"/>
      <c r="F5188" s="199"/>
      <c r="G5188" s="199"/>
      <c r="H5188" s="199"/>
      <c r="I5188" s="199"/>
      <c r="J5188" s="199"/>
      <c r="K5188" s="199"/>
      <c r="L5188" s="199"/>
      <c r="M5188" s="199"/>
    </row>
    <row r="5189" spans="5:13" x14ac:dyDescent="0.25">
      <c r="E5189" s="199"/>
      <c r="F5189" s="199"/>
      <c r="G5189" s="199"/>
      <c r="H5189" s="199"/>
      <c r="I5189" s="199"/>
      <c r="J5189" s="199"/>
      <c r="K5189" s="199"/>
      <c r="L5189" s="199"/>
      <c r="M5189" s="199"/>
    </row>
    <row r="5190" spans="5:13" x14ac:dyDescent="0.25">
      <c r="E5190" s="199"/>
      <c r="F5190" s="199"/>
      <c r="G5190" s="199"/>
      <c r="H5190" s="199"/>
      <c r="I5190" s="199"/>
      <c r="J5190" s="199"/>
      <c r="K5190" s="199"/>
      <c r="L5190" s="199"/>
      <c r="M5190" s="199"/>
    </row>
    <row r="5191" spans="5:13" x14ac:dyDescent="0.25">
      <c r="E5191" s="199"/>
      <c r="F5191" s="199"/>
      <c r="G5191" s="199"/>
      <c r="H5191" s="199"/>
      <c r="I5191" s="199"/>
      <c r="J5191" s="199"/>
      <c r="K5191" s="199"/>
      <c r="L5191" s="199"/>
      <c r="M5191" s="199"/>
    </row>
    <row r="5192" spans="5:13" x14ac:dyDescent="0.25">
      <c r="E5192" s="199"/>
      <c r="F5192" s="199"/>
      <c r="G5192" s="199"/>
      <c r="H5192" s="199"/>
      <c r="I5192" s="199"/>
      <c r="J5192" s="199"/>
      <c r="K5192" s="199"/>
      <c r="L5192" s="199"/>
      <c r="M5192" s="199"/>
    </row>
    <row r="5193" spans="5:13" x14ac:dyDescent="0.25">
      <c r="E5193" s="199"/>
      <c r="F5193" s="199"/>
      <c r="G5193" s="199"/>
      <c r="H5193" s="199"/>
      <c r="I5193" s="199"/>
      <c r="J5193" s="199"/>
      <c r="K5193" s="199"/>
      <c r="L5193" s="199"/>
      <c r="M5193" s="199"/>
    </row>
    <row r="5194" spans="5:13" x14ac:dyDescent="0.25">
      <c r="E5194" s="199"/>
      <c r="F5194" s="199"/>
      <c r="G5194" s="199"/>
      <c r="H5194" s="199"/>
      <c r="I5194" s="199"/>
      <c r="J5194" s="199"/>
      <c r="K5194" s="199"/>
      <c r="L5194" s="199"/>
      <c r="M5194" s="199"/>
    </row>
    <row r="5195" spans="5:13" x14ac:dyDescent="0.25">
      <c r="E5195" s="199"/>
      <c r="F5195" s="199"/>
      <c r="G5195" s="199"/>
      <c r="H5195" s="199"/>
      <c r="I5195" s="199"/>
      <c r="J5195" s="199"/>
      <c r="K5195" s="199"/>
      <c r="L5195" s="199"/>
      <c r="M5195" s="199"/>
    </row>
    <row r="5196" spans="5:13" x14ac:dyDescent="0.25">
      <c r="E5196" s="199"/>
      <c r="F5196" s="199"/>
      <c r="G5196" s="199"/>
      <c r="H5196" s="199"/>
      <c r="I5196" s="199"/>
      <c r="J5196" s="199"/>
      <c r="K5196" s="199"/>
      <c r="L5196" s="199"/>
      <c r="M5196" s="199"/>
    </row>
    <row r="5197" spans="5:13" x14ac:dyDescent="0.25">
      <c r="E5197" s="199"/>
      <c r="F5197" s="199"/>
      <c r="G5197" s="199"/>
      <c r="H5197" s="199"/>
      <c r="I5197" s="199"/>
      <c r="J5197" s="199"/>
      <c r="K5197" s="199"/>
      <c r="L5197" s="199"/>
      <c r="M5197" s="199"/>
    </row>
    <row r="5198" spans="5:13" x14ac:dyDescent="0.25">
      <c r="E5198" s="199"/>
      <c r="F5198" s="199"/>
      <c r="G5198" s="199"/>
      <c r="H5198" s="199"/>
      <c r="I5198" s="199"/>
      <c r="J5198" s="199"/>
      <c r="K5198" s="199"/>
      <c r="L5198" s="199"/>
      <c r="M5198" s="199"/>
    </row>
    <row r="5199" spans="5:13" x14ac:dyDescent="0.25">
      <c r="E5199" s="199"/>
      <c r="F5199" s="199"/>
      <c r="G5199" s="199"/>
      <c r="H5199" s="199"/>
      <c r="I5199" s="199"/>
      <c r="J5199" s="199"/>
      <c r="K5199" s="199"/>
      <c r="L5199" s="199"/>
      <c r="M5199" s="199"/>
    </row>
    <row r="5200" spans="5:13" x14ac:dyDescent="0.25">
      <c r="E5200" s="199"/>
      <c r="F5200" s="199"/>
      <c r="G5200" s="199"/>
      <c r="H5200" s="199"/>
      <c r="I5200" s="199"/>
      <c r="J5200" s="199"/>
      <c r="K5200" s="199"/>
      <c r="L5200" s="199"/>
      <c r="M5200" s="199"/>
    </row>
    <row r="5201" spans="5:13" x14ac:dyDescent="0.25">
      <c r="E5201" s="199"/>
      <c r="F5201" s="199"/>
      <c r="G5201" s="199"/>
      <c r="H5201" s="199"/>
      <c r="I5201" s="199"/>
      <c r="J5201" s="199"/>
      <c r="K5201" s="199"/>
      <c r="L5201" s="199"/>
      <c r="M5201" s="199"/>
    </row>
    <row r="5202" spans="5:13" x14ac:dyDescent="0.25">
      <c r="E5202" s="199"/>
      <c r="F5202" s="199"/>
      <c r="G5202" s="199"/>
      <c r="H5202" s="199"/>
      <c r="I5202" s="199"/>
      <c r="J5202" s="199"/>
      <c r="K5202" s="199"/>
      <c r="L5202" s="199"/>
      <c r="M5202" s="199"/>
    </row>
    <row r="5203" spans="5:13" x14ac:dyDescent="0.25">
      <c r="E5203" s="199"/>
      <c r="F5203" s="199"/>
      <c r="G5203" s="199"/>
      <c r="H5203" s="199"/>
      <c r="I5203" s="199"/>
      <c r="J5203" s="199"/>
      <c r="K5203" s="199"/>
      <c r="L5203" s="199"/>
      <c r="M5203" s="199"/>
    </row>
    <row r="5204" spans="5:13" x14ac:dyDescent="0.25">
      <c r="E5204" s="199"/>
      <c r="F5204" s="199"/>
      <c r="G5204" s="199"/>
      <c r="H5204" s="199"/>
      <c r="I5204" s="199"/>
      <c r="J5204" s="199"/>
      <c r="K5204" s="199"/>
      <c r="L5204" s="199"/>
      <c r="M5204" s="199"/>
    </row>
    <row r="5205" spans="5:13" x14ac:dyDescent="0.25">
      <c r="E5205" s="199"/>
      <c r="F5205" s="199"/>
      <c r="G5205" s="199"/>
      <c r="H5205" s="199"/>
      <c r="I5205" s="199"/>
      <c r="J5205" s="199"/>
      <c r="K5205" s="199"/>
      <c r="L5205" s="199"/>
      <c r="M5205" s="199"/>
    </row>
    <row r="5206" spans="5:13" x14ac:dyDescent="0.25">
      <c r="E5206" s="199"/>
      <c r="F5206" s="199"/>
      <c r="G5206" s="199"/>
      <c r="H5206" s="199"/>
      <c r="I5206" s="199"/>
      <c r="J5206" s="199"/>
      <c r="K5206" s="199"/>
      <c r="L5206" s="199"/>
      <c r="M5206" s="199"/>
    </row>
    <row r="5207" spans="5:13" x14ac:dyDescent="0.25">
      <c r="E5207" s="199"/>
      <c r="F5207" s="199"/>
      <c r="G5207" s="199"/>
      <c r="H5207" s="199"/>
      <c r="I5207" s="199"/>
      <c r="J5207" s="199"/>
      <c r="K5207" s="199"/>
      <c r="L5207" s="199"/>
      <c r="M5207" s="199"/>
    </row>
    <row r="5208" spans="5:13" x14ac:dyDescent="0.25">
      <c r="E5208" s="199"/>
      <c r="F5208" s="199"/>
      <c r="G5208" s="199"/>
      <c r="H5208" s="199"/>
      <c r="I5208" s="199"/>
      <c r="J5208" s="199"/>
      <c r="K5208" s="199"/>
      <c r="L5208" s="199"/>
      <c r="M5208" s="199"/>
    </row>
    <row r="5209" spans="5:13" x14ac:dyDescent="0.25">
      <c r="E5209" s="199"/>
      <c r="F5209" s="199"/>
      <c r="G5209" s="199"/>
      <c r="H5209" s="199"/>
      <c r="I5209" s="199"/>
      <c r="J5209" s="199"/>
      <c r="K5209" s="199"/>
      <c r="L5209" s="199"/>
      <c r="M5209" s="199"/>
    </row>
    <row r="5210" spans="5:13" x14ac:dyDescent="0.25">
      <c r="E5210" s="199"/>
      <c r="F5210" s="199"/>
      <c r="G5210" s="199"/>
      <c r="H5210" s="199"/>
      <c r="I5210" s="199"/>
      <c r="J5210" s="199"/>
      <c r="K5210" s="199"/>
      <c r="L5210" s="199"/>
      <c r="M5210" s="199"/>
    </row>
    <row r="5211" spans="5:13" x14ac:dyDescent="0.25">
      <c r="E5211" s="199"/>
      <c r="F5211" s="199"/>
      <c r="G5211" s="199"/>
      <c r="H5211" s="199"/>
      <c r="I5211" s="199"/>
      <c r="J5211" s="199"/>
      <c r="K5211" s="199"/>
      <c r="L5211" s="199"/>
      <c r="M5211" s="199"/>
    </row>
    <row r="5212" spans="5:13" x14ac:dyDescent="0.25">
      <c r="E5212" s="199"/>
      <c r="F5212" s="199"/>
      <c r="G5212" s="199"/>
      <c r="H5212" s="199"/>
      <c r="I5212" s="199"/>
      <c r="J5212" s="199"/>
      <c r="K5212" s="199"/>
      <c r="L5212" s="199"/>
      <c r="M5212" s="199"/>
    </row>
    <row r="5213" spans="5:13" x14ac:dyDescent="0.25">
      <c r="E5213" s="199"/>
      <c r="F5213" s="199"/>
      <c r="G5213" s="199"/>
      <c r="H5213" s="199"/>
      <c r="I5213" s="199"/>
      <c r="J5213" s="199"/>
      <c r="K5213" s="199"/>
      <c r="L5213" s="199"/>
      <c r="M5213" s="199"/>
    </row>
    <row r="5214" spans="5:13" x14ac:dyDescent="0.25">
      <c r="E5214" s="199"/>
      <c r="F5214" s="199"/>
      <c r="G5214" s="199"/>
      <c r="H5214" s="199"/>
      <c r="I5214" s="199"/>
      <c r="J5214" s="199"/>
      <c r="K5214" s="199"/>
      <c r="L5214" s="199"/>
      <c r="M5214" s="199"/>
    </row>
    <row r="5215" spans="5:13" x14ac:dyDescent="0.25">
      <c r="E5215" s="199"/>
      <c r="F5215" s="199"/>
      <c r="G5215" s="199"/>
      <c r="H5215" s="199"/>
      <c r="I5215" s="199"/>
      <c r="J5215" s="199"/>
      <c r="K5215" s="199"/>
      <c r="L5215" s="199"/>
      <c r="M5215" s="199"/>
    </row>
    <row r="5216" spans="5:13" x14ac:dyDescent="0.25">
      <c r="E5216" s="199"/>
      <c r="F5216" s="199"/>
      <c r="G5216" s="199"/>
      <c r="H5216" s="199"/>
      <c r="I5216" s="199"/>
      <c r="J5216" s="199"/>
      <c r="K5216" s="199"/>
      <c r="L5216" s="199"/>
      <c r="M5216" s="199"/>
    </row>
    <row r="5217" spans="5:13" x14ac:dyDescent="0.25">
      <c r="E5217" s="199"/>
      <c r="F5217" s="199"/>
      <c r="G5217" s="199"/>
      <c r="H5217" s="199"/>
      <c r="I5217" s="199"/>
      <c r="J5217" s="199"/>
      <c r="K5217" s="199"/>
      <c r="L5217" s="199"/>
      <c r="M5217" s="199"/>
    </row>
    <row r="5218" spans="5:13" x14ac:dyDescent="0.25">
      <c r="E5218" s="199"/>
      <c r="F5218" s="199"/>
      <c r="G5218" s="199"/>
      <c r="H5218" s="199"/>
      <c r="I5218" s="199"/>
      <c r="J5218" s="199"/>
      <c r="K5218" s="199"/>
      <c r="L5218" s="199"/>
      <c r="M5218" s="199"/>
    </row>
    <row r="5219" spans="5:13" x14ac:dyDescent="0.25">
      <c r="E5219" s="199"/>
      <c r="F5219" s="199"/>
      <c r="G5219" s="199"/>
      <c r="H5219" s="199"/>
      <c r="I5219" s="199"/>
      <c r="J5219" s="199"/>
      <c r="K5219" s="199"/>
      <c r="L5219" s="199"/>
      <c r="M5219" s="199"/>
    </row>
    <row r="5220" spans="5:13" x14ac:dyDescent="0.25">
      <c r="E5220" s="199"/>
      <c r="F5220" s="199"/>
      <c r="G5220" s="199"/>
      <c r="H5220" s="199"/>
      <c r="I5220" s="199"/>
      <c r="J5220" s="199"/>
      <c r="K5220" s="199"/>
      <c r="L5220" s="199"/>
      <c r="M5220" s="199"/>
    </row>
    <row r="5221" spans="5:13" x14ac:dyDescent="0.25">
      <c r="E5221" s="199"/>
      <c r="F5221" s="199"/>
      <c r="G5221" s="199"/>
      <c r="H5221" s="199"/>
      <c r="I5221" s="199"/>
      <c r="J5221" s="199"/>
      <c r="K5221" s="199"/>
      <c r="L5221" s="199"/>
      <c r="M5221" s="199"/>
    </row>
    <row r="5222" spans="5:13" x14ac:dyDescent="0.25">
      <c r="E5222" s="199"/>
      <c r="F5222" s="199"/>
      <c r="G5222" s="199"/>
      <c r="H5222" s="199"/>
      <c r="I5222" s="199"/>
      <c r="J5222" s="199"/>
      <c r="K5222" s="199"/>
      <c r="L5222" s="199"/>
      <c r="M5222" s="199"/>
    </row>
    <row r="5223" spans="5:13" x14ac:dyDescent="0.25">
      <c r="E5223" s="199"/>
      <c r="F5223" s="199"/>
      <c r="G5223" s="199"/>
      <c r="H5223" s="199"/>
      <c r="I5223" s="199"/>
      <c r="J5223" s="199"/>
      <c r="K5223" s="199"/>
      <c r="L5223" s="199"/>
      <c r="M5223" s="199"/>
    </row>
    <row r="5224" spans="5:13" x14ac:dyDescent="0.25">
      <c r="E5224" s="199"/>
      <c r="F5224" s="199"/>
      <c r="G5224" s="199"/>
      <c r="H5224" s="199"/>
      <c r="I5224" s="199"/>
      <c r="J5224" s="199"/>
      <c r="K5224" s="199"/>
      <c r="L5224" s="199"/>
      <c r="M5224" s="199"/>
    </row>
    <row r="5225" spans="5:13" x14ac:dyDescent="0.25">
      <c r="E5225" s="199"/>
      <c r="F5225" s="199"/>
      <c r="G5225" s="199"/>
      <c r="H5225" s="199"/>
      <c r="I5225" s="199"/>
      <c r="J5225" s="199"/>
      <c r="K5225" s="199"/>
      <c r="L5225" s="199"/>
      <c r="M5225" s="199"/>
    </row>
    <row r="5226" spans="5:13" x14ac:dyDescent="0.25">
      <c r="E5226" s="199"/>
      <c r="F5226" s="199"/>
      <c r="G5226" s="199"/>
      <c r="H5226" s="199"/>
      <c r="I5226" s="199"/>
      <c r="J5226" s="199"/>
      <c r="K5226" s="199"/>
      <c r="L5226" s="199"/>
      <c r="M5226" s="199"/>
    </row>
    <row r="5227" spans="5:13" x14ac:dyDescent="0.25">
      <c r="E5227" s="199"/>
      <c r="F5227" s="199"/>
      <c r="G5227" s="199"/>
      <c r="H5227" s="199"/>
      <c r="I5227" s="199"/>
      <c r="J5227" s="199"/>
      <c r="K5227" s="199"/>
      <c r="L5227" s="199"/>
      <c r="M5227" s="199"/>
    </row>
    <row r="5228" spans="5:13" x14ac:dyDescent="0.25">
      <c r="E5228" s="199"/>
      <c r="F5228" s="199"/>
      <c r="G5228" s="199"/>
      <c r="H5228" s="199"/>
      <c r="I5228" s="199"/>
      <c r="J5228" s="199"/>
      <c r="K5228" s="199"/>
      <c r="L5228" s="199"/>
      <c r="M5228" s="199"/>
    </row>
    <row r="5229" spans="5:13" x14ac:dyDescent="0.25">
      <c r="E5229" s="199"/>
      <c r="F5229" s="199"/>
      <c r="G5229" s="199"/>
      <c r="H5229" s="199"/>
      <c r="I5229" s="199"/>
      <c r="J5229" s="199"/>
      <c r="K5229" s="199"/>
      <c r="L5229" s="199"/>
      <c r="M5229" s="199"/>
    </row>
    <row r="5230" spans="5:13" x14ac:dyDescent="0.25">
      <c r="E5230" s="199"/>
      <c r="F5230" s="199"/>
      <c r="G5230" s="199"/>
      <c r="H5230" s="199"/>
      <c r="I5230" s="199"/>
      <c r="J5230" s="199"/>
      <c r="K5230" s="199"/>
      <c r="L5230" s="199"/>
      <c r="M5230" s="199"/>
    </row>
    <row r="5231" spans="5:13" x14ac:dyDescent="0.25">
      <c r="E5231" s="199"/>
      <c r="F5231" s="199"/>
      <c r="G5231" s="199"/>
      <c r="H5231" s="199"/>
      <c r="I5231" s="199"/>
      <c r="J5231" s="199"/>
      <c r="K5231" s="199"/>
      <c r="L5231" s="199"/>
      <c r="M5231" s="199"/>
    </row>
    <row r="5232" spans="5:13" x14ac:dyDescent="0.25">
      <c r="E5232" s="199"/>
      <c r="F5232" s="199"/>
      <c r="G5232" s="199"/>
      <c r="H5232" s="199"/>
      <c r="I5232" s="199"/>
      <c r="J5232" s="199"/>
      <c r="K5232" s="199"/>
      <c r="L5232" s="199"/>
      <c r="M5232" s="199"/>
    </row>
    <row r="5233" spans="5:13" x14ac:dyDescent="0.25">
      <c r="E5233" s="199"/>
      <c r="F5233" s="199"/>
      <c r="G5233" s="199"/>
      <c r="H5233" s="199"/>
      <c r="I5233" s="199"/>
      <c r="J5233" s="199"/>
      <c r="K5233" s="199"/>
      <c r="L5233" s="199"/>
      <c r="M5233" s="199"/>
    </row>
    <row r="5234" spans="5:13" x14ac:dyDescent="0.25">
      <c r="E5234" s="199"/>
      <c r="F5234" s="199"/>
      <c r="G5234" s="199"/>
      <c r="H5234" s="199"/>
      <c r="I5234" s="199"/>
      <c r="J5234" s="199"/>
      <c r="K5234" s="199"/>
      <c r="L5234" s="199"/>
      <c r="M5234" s="199"/>
    </row>
    <row r="5235" spans="5:13" x14ac:dyDescent="0.25">
      <c r="E5235" s="199"/>
      <c r="F5235" s="199"/>
      <c r="G5235" s="199"/>
      <c r="H5235" s="199"/>
      <c r="I5235" s="199"/>
      <c r="J5235" s="199"/>
      <c r="K5235" s="199"/>
      <c r="L5235" s="199"/>
      <c r="M5235" s="199"/>
    </row>
    <row r="5236" spans="5:13" x14ac:dyDescent="0.25">
      <c r="E5236" s="199"/>
      <c r="F5236" s="199"/>
      <c r="G5236" s="199"/>
      <c r="H5236" s="199"/>
      <c r="I5236" s="199"/>
      <c r="J5236" s="199"/>
      <c r="K5236" s="199"/>
      <c r="L5236" s="199"/>
      <c r="M5236" s="199"/>
    </row>
    <row r="5237" spans="5:13" x14ac:dyDescent="0.25">
      <c r="E5237" s="199"/>
      <c r="F5237" s="199"/>
      <c r="G5237" s="199"/>
      <c r="H5237" s="199"/>
      <c r="I5237" s="199"/>
      <c r="J5237" s="199"/>
      <c r="K5237" s="199"/>
      <c r="L5237" s="199"/>
      <c r="M5237" s="199"/>
    </row>
    <row r="5238" spans="5:13" x14ac:dyDescent="0.25">
      <c r="E5238" s="199"/>
      <c r="F5238" s="199"/>
      <c r="G5238" s="199"/>
      <c r="H5238" s="199"/>
      <c r="I5238" s="199"/>
      <c r="J5238" s="199"/>
      <c r="K5238" s="199"/>
      <c r="L5238" s="199"/>
      <c r="M5238" s="199"/>
    </row>
    <row r="5239" spans="5:13" x14ac:dyDescent="0.25">
      <c r="E5239" s="199"/>
      <c r="F5239" s="199"/>
      <c r="G5239" s="199"/>
      <c r="H5239" s="199"/>
      <c r="I5239" s="199"/>
      <c r="J5239" s="199"/>
      <c r="K5239" s="199"/>
      <c r="L5239" s="199"/>
      <c r="M5239" s="199"/>
    </row>
    <row r="5240" spans="5:13" x14ac:dyDescent="0.25">
      <c r="E5240" s="199"/>
      <c r="F5240" s="199"/>
      <c r="G5240" s="199"/>
      <c r="H5240" s="199"/>
      <c r="I5240" s="199"/>
      <c r="J5240" s="199"/>
      <c r="K5240" s="199"/>
      <c r="L5240" s="199"/>
      <c r="M5240" s="199"/>
    </row>
    <row r="5241" spans="5:13" x14ac:dyDescent="0.25">
      <c r="E5241" s="199"/>
      <c r="F5241" s="199"/>
      <c r="G5241" s="199"/>
      <c r="H5241" s="199"/>
      <c r="I5241" s="199"/>
      <c r="J5241" s="199"/>
      <c r="K5241" s="199"/>
      <c r="L5241" s="199"/>
      <c r="M5241" s="199"/>
    </row>
    <row r="5242" spans="5:13" x14ac:dyDescent="0.25">
      <c r="E5242" s="199"/>
      <c r="F5242" s="199"/>
      <c r="G5242" s="199"/>
      <c r="H5242" s="199"/>
      <c r="I5242" s="199"/>
      <c r="J5242" s="199"/>
      <c r="K5242" s="199"/>
      <c r="L5242" s="199"/>
      <c r="M5242" s="199"/>
    </row>
    <row r="5243" spans="5:13" x14ac:dyDescent="0.25">
      <c r="E5243" s="199"/>
      <c r="F5243" s="199"/>
      <c r="G5243" s="199"/>
      <c r="H5243" s="199"/>
      <c r="I5243" s="199"/>
      <c r="J5243" s="199"/>
      <c r="K5243" s="199"/>
      <c r="L5243" s="199"/>
      <c r="M5243" s="199"/>
    </row>
    <row r="5244" spans="5:13" x14ac:dyDescent="0.25">
      <c r="E5244" s="199"/>
      <c r="F5244" s="199"/>
      <c r="G5244" s="199"/>
      <c r="H5244" s="199"/>
      <c r="I5244" s="199"/>
      <c r="J5244" s="199"/>
      <c r="K5244" s="199"/>
      <c r="L5244" s="199"/>
      <c r="M5244" s="199"/>
    </row>
    <row r="5245" spans="5:13" x14ac:dyDescent="0.25">
      <c r="E5245" s="199"/>
      <c r="F5245" s="199"/>
      <c r="G5245" s="199"/>
      <c r="H5245" s="199"/>
      <c r="I5245" s="199"/>
      <c r="J5245" s="199"/>
      <c r="K5245" s="199"/>
      <c r="L5245" s="199"/>
      <c r="M5245" s="199"/>
    </row>
    <row r="5246" spans="5:13" x14ac:dyDescent="0.25">
      <c r="E5246" s="199"/>
      <c r="F5246" s="199"/>
      <c r="G5246" s="199"/>
      <c r="H5246" s="199"/>
      <c r="I5246" s="199"/>
      <c r="J5246" s="199"/>
      <c r="K5246" s="199"/>
      <c r="L5246" s="199"/>
      <c r="M5246" s="199"/>
    </row>
    <row r="5247" spans="5:13" x14ac:dyDescent="0.25">
      <c r="E5247" s="199"/>
      <c r="F5247" s="199"/>
      <c r="G5247" s="199"/>
      <c r="H5247" s="199"/>
      <c r="I5247" s="199"/>
      <c r="J5247" s="199"/>
      <c r="K5247" s="199"/>
      <c r="L5247" s="199"/>
      <c r="M5247" s="199"/>
    </row>
    <row r="5248" spans="5:13" x14ac:dyDescent="0.25">
      <c r="E5248" s="199"/>
      <c r="F5248" s="199"/>
      <c r="G5248" s="199"/>
      <c r="H5248" s="199"/>
      <c r="I5248" s="199"/>
      <c r="J5248" s="199"/>
      <c r="K5248" s="199"/>
      <c r="L5248" s="199"/>
      <c r="M5248" s="199"/>
    </row>
    <row r="5249" spans="5:13" x14ac:dyDescent="0.25">
      <c r="E5249" s="199"/>
      <c r="F5249" s="199"/>
      <c r="G5249" s="199"/>
      <c r="H5249" s="199"/>
      <c r="I5249" s="199"/>
      <c r="J5249" s="199"/>
      <c r="K5249" s="199"/>
      <c r="L5249" s="199"/>
      <c r="M5249" s="199"/>
    </row>
    <row r="5250" spans="5:13" x14ac:dyDescent="0.25">
      <c r="E5250" s="199"/>
      <c r="F5250" s="199"/>
      <c r="G5250" s="199"/>
      <c r="H5250" s="199"/>
      <c r="I5250" s="199"/>
      <c r="J5250" s="199"/>
      <c r="K5250" s="199"/>
      <c r="L5250" s="199"/>
      <c r="M5250" s="199"/>
    </row>
    <row r="5251" spans="5:13" x14ac:dyDescent="0.25">
      <c r="E5251" s="199"/>
      <c r="F5251" s="199"/>
      <c r="G5251" s="199"/>
      <c r="H5251" s="199"/>
      <c r="I5251" s="199"/>
      <c r="J5251" s="199"/>
      <c r="K5251" s="199"/>
      <c r="L5251" s="199"/>
      <c r="M5251" s="199"/>
    </row>
    <row r="5252" spans="5:13" x14ac:dyDescent="0.25">
      <c r="E5252" s="199"/>
      <c r="F5252" s="199"/>
      <c r="G5252" s="199"/>
      <c r="H5252" s="199"/>
      <c r="I5252" s="199"/>
      <c r="J5252" s="199"/>
      <c r="K5252" s="199"/>
      <c r="L5252" s="199"/>
      <c r="M5252" s="199"/>
    </row>
    <row r="5253" spans="5:13" x14ac:dyDescent="0.25">
      <c r="E5253" s="199"/>
      <c r="F5253" s="199"/>
      <c r="G5253" s="199"/>
      <c r="H5253" s="199"/>
      <c r="I5253" s="199"/>
      <c r="J5253" s="199"/>
      <c r="K5253" s="199"/>
      <c r="L5253" s="199"/>
      <c r="M5253" s="199"/>
    </row>
    <row r="5254" spans="5:13" x14ac:dyDescent="0.25">
      <c r="E5254" s="199"/>
      <c r="F5254" s="199"/>
      <c r="G5254" s="199"/>
      <c r="H5254" s="199"/>
      <c r="I5254" s="199"/>
      <c r="J5254" s="199"/>
      <c r="K5254" s="199"/>
      <c r="L5254" s="199"/>
      <c r="M5254" s="199"/>
    </row>
    <row r="5255" spans="5:13" x14ac:dyDescent="0.25">
      <c r="E5255" s="199"/>
      <c r="F5255" s="199"/>
      <c r="G5255" s="199"/>
      <c r="H5255" s="199"/>
      <c r="I5255" s="199"/>
      <c r="J5255" s="199"/>
      <c r="K5255" s="199"/>
      <c r="L5255" s="199"/>
      <c r="M5255" s="199"/>
    </row>
    <row r="5256" spans="5:13" x14ac:dyDescent="0.25">
      <c r="E5256" s="199"/>
      <c r="F5256" s="199"/>
      <c r="G5256" s="199"/>
      <c r="H5256" s="199"/>
      <c r="I5256" s="199"/>
      <c r="J5256" s="199"/>
      <c r="K5256" s="199"/>
      <c r="L5256" s="199"/>
      <c r="M5256" s="199"/>
    </row>
    <row r="5257" spans="5:13" x14ac:dyDescent="0.25">
      <c r="E5257" s="199"/>
      <c r="F5257" s="199"/>
      <c r="G5257" s="199"/>
      <c r="H5257" s="199"/>
      <c r="I5257" s="199"/>
      <c r="J5257" s="199"/>
      <c r="K5257" s="199"/>
      <c r="L5257" s="199"/>
      <c r="M5257" s="199"/>
    </row>
    <row r="5258" spans="5:13" x14ac:dyDescent="0.25">
      <c r="E5258" s="199"/>
      <c r="F5258" s="199"/>
      <c r="G5258" s="199"/>
      <c r="H5258" s="199"/>
      <c r="I5258" s="199"/>
      <c r="J5258" s="199"/>
      <c r="K5258" s="199"/>
      <c r="L5258" s="199"/>
      <c r="M5258" s="199"/>
    </row>
    <row r="5259" spans="5:13" x14ac:dyDescent="0.25">
      <c r="E5259" s="199"/>
      <c r="F5259" s="199"/>
      <c r="G5259" s="199"/>
      <c r="H5259" s="199"/>
      <c r="I5259" s="199"/>
      <c r="J5259" s="199"/>
      <c r="K5259" s="199"/>
      <c r="L5259" s="199"/>
      <c r="M5259" s="199"/>
    </row>
    <row r="5260" spans="5:13" x14ac:dyDescent="0.25">
      <c r="E5260" s="199"/>
      <c r="F5260" s="199"/>
      <c r="G5260" s="199"/>
      <c r="H5260" s="199"/>
      <c r="I5260" s="199"/>
      <c r="J5260" s="199"/>
      <c r="K5260" s="199"/>
      <c r="L5260" s="199"/>
      <c r="M5260" s="199"/>
    </row>
    <row r="5261" spans="5:13" x14ac:dyDescent="0.25">
      <c r="E5261" s="199"/>
      <c r="F5261" s="199"/>
      <c r="G5261" s="199"/>
      <c r="H5261" s="199"/>
      <c r="I5261" s="199"/>
      <c r="J5261" s="199"/>
      <c r="K5261" s="199"/>
      <c r="L5261" s="199"/>
      <c r="M5261" s="199"/>
    </row>
    <row r="5262" spans="5:13" x14ac:dyDescent="0.25">
      <c r="E5262" s="199"/>
      <c r="F5262" s="199"/>
      <c r="G5262" s="199"/>
      <c r="H5262" s="199"/>
      <c r="I5262" s="199"/>
      <c r="J5262" s="199"/>
      <c r="K5262" s="199"/>
      <c r="L5262" s="199"/>
      <c r="M5262" s="199"/>
    </row>
    <row r="5263" spans="5:13" x14ac:dyDescent="0.25">
      <c r="E5263" s="199"/>
      <c r="F5263" s="199"/>
      <c r="G5263" s="199"/>
      <c r="H5263" s="199"/>
      <c r="I5263" s="199"/>
      <c r="J5263" s="199"/>
      <c r="K5263" s="199"/>
      <c r="L5263" s="199"/>
      <c r="M5263" s="199"/>
    </row>
    <row r="5264" spans="5:13" x14ac:dyDescent="0.25">
      <c r="E5264" s="199"/>
      <c r="F5264" s="199"/>
      <c r="G5264" s="199"/>
      <c r="H5264" s="199"/>
      <c r="I5264" s="199"/>
      <c r="J5264" s="199"/>
      <c r="K5264" s="199"/>
      <c r="L5264" s="199"/>
      <c r="M5264" s="199"/>
    </row>
    <row r="5265" spans="5:13" x14ac:dyDescent="0.25">
      <c r="E5265" s="199"/>
      <c r="F5265" s="199"/>
      <c r="G5265" s="199"/>
      <c r="H5265" s="199"/>
      <c r="I5265" s="199"/>
      <c r="J5265" s="199"/>
      <c r="K5265" s="199"/>
      <c r="L5265" s="199"/>
      <c r="M5265" s="199"/>
    </row>
    <row r="5266" spans="5:13" x14ac:dyDescent="0.25">
      <c r="E5266" s="199"/>
      <c r="F5266" s="199"/>
      <c r="G5266" s="199"/>
      <c r="H5266" s="199"/>
      <c r="I5266" s="199"/>
      <c r="J5266" s="199"/>
      <c r="K5266" s="199"/>
      <c r="L5266" s="199"/>
      <c r="M5266" s="199"/>
    </row>
    <row r="5267" spans="5:13" x14ac:dyDescent="0.25">
      <c r="E5267" s="199"/>
      <c r="F5267" s="199"/>
      <c r="G5267" s="199"/>
      <c r="H5267" s="199"/>
      <c r="I5267" s="199"/>
      <c r="J5267" s="199"/>
      <c r="K5267" s="199"/>
      <c r="L5267" s="199"/>
      <c r="M5267" s="199"/>
    </row>
    <row r="5268" spans="5:13" x14ac:dyDescent="0.25">
      <c r="E5268" s="199"/>
      <c r="F5268" s="199"/>
      <c r="G5268" s="199"/>
      <c r="H5268" s="199"/>
      <c r="I5268" s="199"/>
      <c r="J5268" s="199"/>
      <c r="K5268" s="199"/>
      <c r="L5268" s="199"/>
      <c r="M5268" s="199"/>
    </row>
    <row r="5269" spans="5:13" x14ac:dyDescent="0.25">
      <c r="E5269" s="199"/>
      <c r="F5269" s="199"/>
      <c r="G5269" s="199"/>
      <c r="H5269" s="199"/>
      <c r="I5269" s="199"/>
      <c r="J5269" s="199"/>
      <c r="K5269" s="199"/>
      <c r="L5269" s="199"/>
      <c r="M5269" s="199"/>
    </row>
    <row r="5270" spans="5:13" x14ac:dyDescent="0.25">
      <c r="E5270" s="199"/>
      <c r="F5270" s="199"/>
      <c r="G5270" s="199"/>
      <c r="H5270" s="199"/>
      <c r="I5270" s="199"/>
      <c r="J5270" s="199"/>
      <c r="K5270" s="199"/>
      <c r="L5270" s="199"/>
      <c r="M5270" s="199"/>
    </row>
    <row r="5271" spans="5:13" x14ac:dyDescent="0.25">
      <c r="E5271" s="199"/>
      <c r="F5271" s="199"/>
      <c r="G5271" s="199"/>
      <c r="H5271" s="199"/>
      <c r="I5271" s="199"/>
      <c r="J5271" s="199"/>
      <c r="K5271" s="199"/>
      <c r="L5271" s="199"/>
      <c r="M5271" s="199"/>
    </row>
    <row r="5272" spans="5:13" x14ac:dyDescent="0.25">
      <c r="E5272" s="199"/>
      <c r="F5272" s="199"/>
      <c r="G5272" s="199"/>
      <c r="H5272" s="199"/>
      <c r="I5272" s="199"/>
      <c r="J5272" s="199"/>
      <c r="K5272" s="199"/>
      <c r="L5272" s="199"/>
      <c r="M5272" s="199"/>
    </row>
    <row r="5273" spans="5:13" x14ac:dyDescent="0.25">
      <c r="E5273" s="199"/>
      <c r="F5273" s="199"/>
      <c r="G5273" s="199"/>
      <c r="H5273" s="199"/>
      <c r="I5273" s="199"/>
      <c r="J5273" s="199"/>
      <c r="K5273" s="199"/>
      <c r="L5273" s="199"/>
      <c r="M5273" s="199"/>
    </row>
    <row r="5274" spans="5:13" x14ac:dyDescent="0.25">
      <c r="E5274" s="199"/>
      <c r="F5274" s="199"/>
      <c r="G5274" s="199"/>
      <c r="H5274" s="199"/>
      <c r="I5274" s="199"/>
      <c r="J5274" s="199"/>
      <c r="K5274" s="199"/>
      <c r="L5274" s="199"/>
      <c r="M5274" s="199"/>
    </row>
    <row r="5275" spans="5:13" x14ac:dyDescent="0.25">
      <c r="E5275" s="199"/>
      <c r="F5275" s="199"/>
      <c r="G5275" s="199"/>
      <c r="H5275" s="199"/>
      <c r="I5275" s="199"/>
      <c r="J5275" s="199"/>
      <c r="K5275" s="199"/>
      <c r="L5275" s="199"/>
      <c r="M5275" s="199"/>
    </row>
    <row r="5276" spans="5:13" x14ac:dyDescent="0.25">
      <c r="E5276" s="199"/>
      <c r="F5276" s="199"/>
      <c r="G5276" s="199"/>
      <c r="H5276" s="199"/>
      <c r="I5276" s="199"/>
      <c r="J5276" s="199"/>
      <c r="K5276" s="199"/>
      <c r="L5276" s="199"/>
      <c r="M5276" s="199"/>
    </row>
    <row r="5277" spans="5:13" x14ac:dyDescent="0.25">
      <c r="E5277" s="199"/>
      <c r="F5277" s="199"/>
      <c r="G5277" s="199"/>
      <c r="H5277" s="199"/>
      <c r="I5277" s="199"/>
      <c r="J5277" s="199"/>
      <c r="K5277" s="199"/>
      <c r="L5277" s="199"/>
      <c r="M5277" s="199"/>
    </row>
    <row r="5278" spans="5:13" x14ac:dyDescent="0.25">
      <c r="E5278" s="199"/>
      <c r="F5278" s="199"/>
      <c r="G5278" s="199"/>
      <c r="H5278" s="199"/>
      <c r="I5278" s="199"/>
      <c r="J5278" s="199"/>
      <c r="K5278" s="199"/>
      <c r="L5278" s="199"/>
      <c r="M5278" s="199"/>
    </row>
    <row r="5279" spans="5:13" x14ac:dyDescent="0.25">
      <c r="E5279" s="199"/>
      <c r="F5279" s="199"/>
      <c r="G5279" s="199"/>
      <c r="H5279" s="199"/>
      <c r="I5279" s="199"/>
      <c r="J5279" s="199"/>
      <c r="K5279" s="199"/>
      <c r="L5279" s="199"/>
      <c r="M5279" s="199"/>
    </row>
    <row r="5280" spans="5:13" x14ac:dyDescent="0.25">
      <c r="E5280" s="199"/>
      <c r="F5280" s="199"/>
      <c r="G5280" s="199"/>
      <c r="H5280" s="199"/>
      <c r="I5280" s="199"/>
      <c r="J5280" s="199"/>
      <c r="K5280" s="199"/>
      <c r="L5280" s="199"/>
      <c r="M5280" s="199"/>
    </row>
    <row r="5281" spans="5:13" x14ac:dyDescent="0.25">
      <c r="E5281" s="199"/>
      <c r="F5281" s="199"/>
      <c r="G5281" s="199"/>
      <c r="H5281" s="199"/>
      <c r="I5281" s="199"/>
      <c r="J5281" s="199"/>
      <c r="K5281" s="199"/>
      <c r="L5281" s="199"/>
      <c r="M5281" s="199"/>
    </row>
    <row r="5282" spans="5:13" x14ac:dyDescent="0.25">
      <c r="E5282" s="199"/>
      <c r="F5282" s="199"/>
      <c r="G5282" s="199"/>
      <c r="H5282" s="199"/>
      <c r="I5282" s="199"/>
      <c r="J5282" s="199"/>
      <c r="K5282" s="199"/>
      <c r="L5282" s="199"/>
      <c r="M5282" s="199"/>
    </row>
    <row r="5283" spans="5:13" x14ac:dyDescent="0.25">
      <c r="E5283" s="199"/>
      <c r="F5283" s="199"/>
      <c r="G5283" s="199"/>
      <c r="H5283" s="199"/>
      <c r="I5283" s="199"/>
      <c r="J5283" s="199"/>
      <c r="K5283" s="199"/>
      <c r="L5283" s="199"/>
      <c r="M5283" s="199"/>
    </row>
    <row r="5284" spans="5:13" x14ac:dyDescent="0.25">
      <c r="E5284" s="199"/>
      <c r="F5284" s="199"/>
      <c r="G5284" s="199"/>
      <c r="H5284" s="199"/>
      <c r="I5284" s="199"/>
      <c r="J5284" s="199"/>
      <c r="K5284" s="199"/>
      <c r="L5284" s="199"/>
      <c r="M5284" s="199"/>
    </row>
    <row r="5285" spans="5:13" x14ac:dyDescent="0.25">
      <c r="E5285" s="199"/>
      <c r="F5285" s="199"/>
      <c r="G5285" s="199"/>
      <c r="H5285" s="199"/>
      <c r="I5285" s="199"/>
      <c r="J5285" s="199"/>
      <c r="K5285" s="199"/>
      <c r="L5285" s="199"/>
      <c r="M5285" s="199"/>
    </row>
    <row r="5286" spans="5:13" x14ac:dyDescent="0.25">
      <c r="E5286" s="199"/>
      <c r="F5286" s="199"/>
      <c r="G5286" s="199"/>
      <c r="H5286" s="199"/>
      <c r="I5286" s="199"/>
      <c r="J5286" s="199"/>
      <c r="K5286" s="199"/>
      <c r="L5286" s="199"/>
      <c r="M5286" s="199"/>
    </row>
    <row r="5287" spans="5:13" x14ac:dyDescent="0.25">
      <c r="E5287" s="199"/>
      <c r="F5287" s="199"/>
      <c r="G5287" s="199"/>
      <c r="H5287" s="199"/>
      <c r="I5287" s="199"/>
      <c r="J5287" s="199"/>
      <c r="K5287" s="199"/>
      <c r="L5287" s="199"/>
      <c r="M5287" s="199"/>
    </row>
    <row r="5288" spans="5:13" x14ac:dyDescent="0.25">
      <c r="E5288" s="199"/>
      <c r="F5288" s="199"/>
      <c r="G5288" s="199"/>
      <c r="H5288" s="199"/>
      <c r="I5288" s="199"/>
      <c r="J5288" s="199"/>
      <c r="K5288" s="199"/>
      <c r="L5288" s="199"/>
      <c r="M5288" s="199"/>
    </row>
    <row r="5289" spans="5:13" x14ac:dyDescent="0.25">
      <c r="E5289" s="199"/>
      <c r="F5289" s="199"/>
      <c r="G5289" s="199"/>
      <c r="H5289" s="199"/>
      <c r="I5289" s="199"/>
      <c r="J5289" s="199"/>
      <c r="K5289" s="199"/>
      <c r="L5289" s="199"/>
      <c r="M5289" s="199"/>
    </row>
    <row r="5290" spans="5:13" x14ac:dyDescent="0.25">
      <c r="E5290" s="199"/>
      <c r="F5290" s="199"/>
      <c r="G5290" s="199"/>
      <c r="H5290" s="199"/>
      <c r="I5290" s="199"/>
      <c r="J5290" s="199"/>
      <c r="K5290" s="199"/>
      <c r="L5290" s="199"/>
      <c r="M5290" s="199"/>
    </row>
    <row r="5291" spans="5:13" x14ac:dyDescent="0.25">
      <c r="E5291" s="199"/>
      <c r="F5291" s="199"/>
      <c r="G5291" s="199"/>
      <c r="H5291" s="199"/>
      <c r="I5291" s="199"/>
      <c r="J5291" s="199"/>
      <c r="K5291" s="199"/>
      <c r="L5291" s="199"/>
      <c r="M5291" s="199"/>
    </row>
    <row r="5292" spans="5:13" x14ac:dyDescent="0.25">
      <c r="E5292" s="199"/>
      <c r="F5292" s="199"/>
      <c r="G5292" s="199"/>
      <c r="H5292" s="199"/>
      <c r="I5292" s="199"/>
      <c r="J5292" s="199"/>
      <c r="K5292" s="199"/>
      <c r="L5292" s="199"/>
      <c r="M5292" s="199"/>
    </row>
    <row r="5293" spans="5:13" x14ac:dyDescent="0.25">
      <c r="E5293" s="199"/>
      <c r="F5293" s="199"/>
      <c r="G5293" s="199"/>
      <c r="H5293" s="199"/>
      <c r="I5293" s="199"/>
      <c r="J5293" s="199"/>
      <c r="K5293" s="199"/>
      <c r="L5293" s="199"/>
      <c r="M5293" s="199"/>
    </row>
    <row r="5294" spans="5:13" x14ac:dyDescent="0.25">
      <c r="E5294" s="199"/>
      <c r="F5294" s="199"/>
      <c r="G5294" s="199"/>
      <c r="H5294" s="199"/>
      <c r="I5294" s="199"/>
      <c r="J5294" s="199"/>
      <c r="K5294" s="199"/>
      <c r="L5294" s="199"/>
      <c r="M5294" s="199"/>
    </row>
    <row r="5295" spans="5:13" x14ac:dyDescent="0.25">
      <c r="E5295" s="199"/>
      <c r="F5295" s="199"/>
      <c r="G5295" s="199"/>
      <c r="H5295" s="199"/>
      <c r="I5295" s="199"/>
      <c r="J5295" s="199"/>
      <c r="K5295" s="199"/>
      <c r="L5295" s="199"/>
      <c r="M5295" s="199"/>
    </row>
    <row r="5296" spans="5:13" x14ac:dyDescent="0.25">
      <c r="E5296" s="199"/>
      <c r="F5296" s="199"/>
      <c r="G5296" s="199"/>
      <c r="H5296" s="199"/>
      <c r="I5296" s="199"/>
      <c r="J5296" s="199"/>
      <c r="K5296" s="199"/>
      <c r="L5296" s="199"/>
      <c r="M5296" s="199"/>
    </row>
    <row r="5297" spans="5:13" x14ac:dyDescent="0.25">
      <c r="E5297" s="199"/>
      <c r="F5297" s="199"/>
      <c r="G5297" s="199"/>
      <c r="H5297" s="199"/>
      <c r="I5297" s="199"/>
      <c r="J5297" s="199"/>
      <c r="K5297" s="199"/>
      <c r="L5297" s="199"/>
      <c r="M5297" s="199"/>
    </row>
    <row r="5298" spans="5:13" x14ac:dyDescent="0.25">
      <c r="E5298" s="199"/>
      <c r="F5298" s="199"/>
      <c r="G5298" s="199"/>
      <c r="H5298" s="199"/>
      <c r="I5298" s="199"/>
      <c r="J5298" s="199"/>
      <c r="K5298" s="199"/>
      <c r="L5298" s="199"/>
      <c r="M5298" s="199"/>
    </row>
    <row r="5299" spans="5:13" x14ac:dyDescent="0.25">
      <c r="E5299" s="199"/>
      <c r="F5299" s="199"/>
      <c r="G5299" s="199"/>
      <c r="H5299" s="199"/>
      <c r="I5299" s="199"/>
      <c r="J5299" s="199"/>
      <c r="K5299" s="199"/>
      <c r="L5299" s="199"/>
      <c r="M5299" s="199"/>
    </row>
    <row r="5300" spans="5:13" x14ac:dyDescent="0.25">
      <c r="E5300" s="199"/>
      <c r="F5300" s="199"/>
      <c r="G5300" s="199"/>
      <c r="H5300" s="199"/>
      <c r="I5300" s="199"/>
      <c r="J5300" s="199"/>
      <c r="K5300" s="199"/>
      <c r="L5300" s="199"/>
      <c r="M5300" s="199"/>
    </row>
    <row r="5301" spans="5:13" x14ac:dyDescent="0.25">
      <c r="E5301" s="199"/>
      <c r="F5301" s="199"/>
      <c r="G5301" s="199"/>
      <c r="H5301" s="199"/>
      <c r="I5301" s="199"/>
      <c r="J5301" s="199"/>
      <c r="K5301" s="199"/>
      <c r="L5301" s="199"/>
      <c r="M5301" s="199"/>
    </row>
    <row r="5302" spans="5:13" x14ac:dyDescent="0.25">
      <c r="E5302" s="199"/>
      <c r="F5302" s="199"/>
      <c r="G5302" s="199"/>
      <c r="H5302" s="199"/>
      <c r="I5302" s="199"/>
      <c r="J5302" s="199"/>
      <c r="K5302" s="199"/>
      <c r="L5302" s="199"/>
      <c r="M5302" s="199"/>
    </row>
    <row r="5303" spans="5:13" x14ac:dyDescent="0.25">
      <c r="E5303" s="199"/>
      <c r="F5303" s="199"/>
      <c r="G5303" s="199"/>
      <c r="H5303" s="199"/>
      <c r="I5303" s="199"/>
      <c r="J5303" s="199"/>
      <c r="K5303" s="199"/>
      <c r="L5303" s="199"/>
      <c r="M5303" s="199"/>
    </row>
    <row r="5304" spans="5:13" x14ac:dyDescent="0.25">
      <c r="E5304" s="199"/>
      <c r="F5304" s="199"/>
      <c r="G5304" s="199"/>
      <c r="H5304" s="199"/>
      <c r="I5304" s="199"/>
      <c r="J5304" s="199"/>
      <c r="K5304" s="199"/>
      <c r="L5304" s="199"/>
      <c r="M5304" s="199"/>
    </row>
    <row r="5305" spans="5:13" x14ac:dyDescent="0.25">
      <c r="E5305" s="199"/>
      <c r="F5305" s="199"/>
      <c r="G5305" s="199"/>
      <c r="H5305" s="199"/>
      <c r="I5305" s="199"/>
      <c r="J5305" s="199"/>
      <c r="K5305" s="199"/>
      <c r="L5305" s="199"/>
      <c r="M5305" s="199"/>
    </row>
    <row r="5306" spans="5:13" x14ac:dyDescent="0.25">
      <c r="E5306" s="199"/>
      <c r="F5306" s="199"/>
      <c r="G5306" s="199"/>
      <c r="H5306" s="199"/>
      <c r="I5306" s="199"/>
      <c r="J5306" s="199"/>
      <c r="K5306" s="199"/>
      <c r="L5306" s="199"/>
      <c r="M5306" s="199"/>
    </row>
    <row r="5307" spans="5:13" x14ac:dyDescent="0.25">
      <c r="E5307" s="199"/>
      <c r="F5307" s="199"/>
      <c r="G5307" s="199"/>
      <c r="H5307" s="199"/>
      <c r="I5307" s="199"/>
      <c r="J5307" s="199"/>
      <c r="K5307" s="199"/>
      <c r="L5307" s="199"/>
      <c r="M5307" s="199"/>
    </row>
    <row r="5308" spans="5:13" x14ac:dyDescent="0.25">
      <c r="E5308" s="199"/>
      <c r="F5308" s="199"/>
      <c r="G5308" s="199"/>
      <c r="H5308" s="199"/>
      <c r="I5308" s="199"/>
      <c r="J5308" s="199"/>
      <c r="K5308" s="199"/>
      <c r="L5308" s="199"/>
      <c r="M5308" s="199"/>
    </row>
    <row r="5309" spans="5:13" x14ac:dyDescent="0.25">
      <c r="E5309" s="199"/>
      <c r="F5309" s="199"/>
      <c r="G5309" s="199"/>
      <c r="H5309" s="199"/>
      <c r="I5309" s="199"/>
      <c r="J5309" s="199"/>
      <c r="K5309" s="199"/>
      <c r="L5309" s="199"/>
      <c r="M5309" s="199"/>
    </row>
    <row r="5310" spans="5:13" x14ac:dyDescent="0.25">
      <c r="E5310" s="199"/>
      <c r="F5310" s="199"/>
      <c r="G5310" s="199"/>
      <c r="H5310" s="199"/>
      <c r="I5310" s="199"/>
      <c r="J5310" s="199"/>
      <c r="K5310" s="199"/>
      <c r="L5310" s="199"/>
      <c r="M5310" s="199"/>
    </row>
    <row r="5311" spans="5:13" x14ac:dyDescent="0.25">
      <c r="E5311" s="199"/>
      <c r="F5311" s="199"/>
      <c r="G5311" s="199"/>
      <c r="H5311" s="199"/>
      <c r="I5311" s="199"/>
      <c r="J5311" s="199"/>
      <c r="K5311" s="199"/>
      <c r="L5311" s="199"/>
      <c r="M5311" s="199"/>
    </row>
    <row r="5312" spans="5:13" x14ac:dyDescent="0.25">
      <c r="E5312" s="199"/>
      <c r="F5312" s="199"/>
      <c r="G5312" s="199"/>
      <c r="H5312" s="199"/>
      <c r="I5312" s="199"/>
      <c r="J5312" s="199"/>
      <c r="K5312" s="199"/>
      <c r="L5312" s="199"/>
      <c r="M5312" s="199"/>
    </row>
    <row r="5313" spans="5:13" x14ac:dyDescent="0.25">
      <c r="E5313" s="199"/>
      <c r="F5313" s="199"/>
      <c r="G5313" s="199"/>
      <c r="H5313" s="199"/>
      <c r="I5313" s="199"/>
      <c r="J5313" s="199"/>
      <c r="K5313" s="199"/>
      <c r="L5313" s="199"/>
      <c r="M5313" s="199"/>
    </row>
    <row r="5314" spans="5:13" x14ac:dyDescent="0.25">
      <c r="E5314" s="199"/>
      <c r="F5314" s="199"/>
      <c r="G5314" s="199"/>
      <c r="H5314" s="199"/>
      <c r="I5314" s="199"/>
      <c r="J5314" s="199"/>
      <c r="K5314" s="199"/>
      <c r="L5314" s="199"/>
      <c r="M5314" s="199"/>
    </row>
    <row r="5315" spans="5:13" x14ac:dyDescent="0.25">
      <c r="E5315" s="199"/>
      <c r="F5315" s="199"/>
      <c r="G5315" s="199"/>
      <c r="H5315" s="199"/>
      <c r="I5315" s="199"/>
      <c r="J5315" s="199"/>
      <c r="K5315" s="199"/>
      <c r="L5315" s="199"/>
      <c r="M5315" s="199"/>
    </row>
    <row r="5316" spans="5:13" x14ac:dyDescent="0.25">
      <c r="E5316" s="199"/>
      <c r="F5316" s="199"/>
      <c r="G5316" s="199"/>
      <c r="H5316" s="199"/>
      <c r="I5316" s="199"/>
      <c r="J5316" s="199"/>
      <c r="K5316" s="199"/>
      <c r="L5316" s="199"/>
      <c r="M5316" s="199"/>
    </row>
    <row r="5317" spans="5:13" x14ac:dyDescent="0.25">
      <c r="E5317" s="199"/>
      <c r="F5317" s="199"/>
      <c r="G5317" s="199"/>
      <c r="H5317" s="199"/>
      <c r="I5317" s="199"/>
      <c r="J5317" s="199"/>
      <c r="K5317" s="199"/>
      <c r="L5317" s="199"/>
      <c r="M5317" s="199"/>
    </row>
    <row r="5318" spans="5:13" x14ac:dyDescent="0.25">
      <c r="E5318" s="199"/>
      <c r="F5318" s="199"/>
      <c r="G5318" s="199"/>
      <c r="H5318" s="199"/>
      <c r="I5318" s="199"/>
      <c r="J5318" s="199"/>
      <c r="K5318" s="199"/>
      <c r="L5318" s="199"/>
      <c r="M5318" s="199"/>
    </row>
    <row r="5319" spans="5:13" x14ac:dyDescent="0.25">
      <c r="E5319" s="199"/>
      <c r="F5319" s="199"/>
      <c r="G5319" s="199"/>
      <c r="H5319" s="199"/>
      <c r="I5319" s="199"/>
      <c r="J5319" s="199"/>
      <c r="K5319" s="199"/>
      <c r="L5319" s="199"/>
      <c r="M5319" s="199"/>
    </row>
    <row r="5320" spans="5:13" x14ac:dyDescent="0.25">
      <c r="E5320" s="199"/>
      <c r="F5320" s="199"/>
      <c r="G5320" s="199"/>
      <c r="H5320" s="199"/>
      <c r="I5320" s="199"/>
      <c r="J5320" s="199"/>
      <c r="K5320" s="199"/>
      <c r="L5320" s="199"/>
      <c r="M5320" s="199"/>
    </row>
    <row r="5321" spans="5:13" x14ac:dyDescent="0.25">
      <c r="E5321" s="199"/>
      <c r="F5321" s="199"/>
      <c r="G5321" s="199"/>
      <c r="H5321" s="199"/>
      <c r="I5321" s="199"/>
      <c r="J5321" s="199"/>
      <c r="K5321" s="199"/>
      <c r="L5321" s="199"/>
      <c r="M5321" s="199"/>
    </row>
    <row r="5322" spans="5:13" x14ac:dyDescent="0.25">
      <c r="E5322" s="199"/>
      <c r="F5322" s="199"/>
      <c r="G5322" s="199"/>
      <c r="H5322" s="199"/>
      <c r="I5322" s="199"/>
      <c r="J5322" s="199"/>
      <c r="K5322" s="199"/>
      <c r="L5322" s="199"/>
      <c r="M5322" s="199"/>
    </row>
    <row r="5323" spans="5:13" x14ac:dyDescent="0.25">
      <c r="E5323" s="199"/>
      <c r="F5323" s="199"/>
      <c r="G5323" s="199"/>
      <c r="H5323" s="199"/>
      <c r="I5323" s="199"/>
      <c r="J5323" s="199"/>
      <c r="K5323" s="199"/>
      <c r="L5323" s="199"/>
      <c r="M5323" s="199"/>
    </row>
    <row r="5324" spans="5:13" x14ac:dyDescent="0.25">
      <c r="E5324" s="199"/>
      <c r="F5324" s="199"/>
      <c r="G5324" s="199"/>
      <c r="H5324" s="199"/>
      <c r="I5324" s="199"/>
      <c r="J5324" s="199"/>
      <c r="K5324" s="199"/>
      <c r="L5324" s="199"/>
      <c r="M5324" s="199"/>
    </row>
    <row r="5325" spans="5:13" x14ac:dyDescent="0.25">
      <c r="E5325" s="199"/>
      <c r="F5325" s="199"/>
      <c r="G5325" s="199"/>
      <c r="H5325" s="199"/>
      <c r="I5325" s="199"/>
      <c r="J5325" s="199"/>
      <c r="K5325" s="199"/>
      <c r="L5325" s="199"/>
      <c r="M5325" s="199"/>
    </row>
    <row r="5326" spans="5:13" x14ac:dyDescent="0.25">
      <c r="E5326" s="199"/>
      <c r="F5326" s="199"/>
      <c r="G5326" s="199"/>
      <c r="H5326" s="199"/>
      <c r="I5326" s="199"/>
      <c r="J5326" s="199"/>
      <c r="K5326" s="199"/>
      <c r="L5326" s="199"/>
      <c r="M5326" s="199"/>
    </row>
    <row r="5327" spans="5:13" x14ac:dyDescent="0.25">
      <c r="E5327" s="199"/>
      <c r="F5327" s="199"/>
      <c r="G5327" s="199"/>
      <c r="H5327" s="199"/>
      <c r="I5327" s="199"/>
      <c r="J5327" s="199"/>
      <c r="K5327" s="199"/>
      <c r="L5327" s="199"/>
      <c r="M5327" s="199"/>
    </row>
    <row r="5328" spans="5:13" x14ac:dyDescent="0.25">
      <c r="E5328" s="199"/>
      <c r="F5328" s="199"/>
      <c r="G5328" s="199"/>
      <c r="H5328" s="199"/>
      <c r="I5328" s="199"/>
      <c r="J5328" s="199"/>
      <c r="K5328" s="199"/>
      <c r="L5328" s="199"/>
      <c r="M5328" s="199"/>
    </row>
    <row r="5329" spans="5:13" x14ac:dyDescent="0.25">
      <c r="E5329" s="199"/>
      <c r="F5329" s="199"/>
      <c r="G5329" s="199"/>
      <c r="H5329" s="199"/>
      <c r="I5329" s="199"/>
      <c r="J5329" s="199"/>
      <c r="K5329" s="199"/>
      <c r="L5329" s="199"/>
      <c r="M5329" s="199"/>
    </row>
    <row r="5330" spans="5:13" x14ac:dyDescent="0.25">
      <c r="E5330" s="199"/>
      <c r="F5330" s="199"/>
      <c r="G5330" s="199"/>
      <c r="H5330" s="199"/>
      <c r="I5330" s="199"/>
      <c r="J5330" s="199"/>
      <c r="K5330" s="199"/>
      <c r="L5330" s="199"/>
      <c r="M5330" s="199"/>
    </row>
    <row r="5331" spans="5:13" x14ac:dyDescent="0.25">
      <c r="E5331" s="199"/>
      <c r="F5331" s="199"/>
      <c r="G5331" s="199"/>
      <c r="H5331" s="199"/>
      <c r="I5331" s="199"/>
      <c r="J5331" s="199"/>
      <c r="K5331" s="199"/>
      <c r="L5331" s="199"/>
      <c r="M5331" s="199"/>
    </row>
    <row r="5332" spans="5:13" x14ac:dyDescent="0.25">
      <c r="E5332" s="199"/>
      <c r="F5332" s="199"/>
      <c r="G5332" s="199"/>
      <c r="H5332" s="199"/>
      <c r="I5332" s="199"/>
      <c r="J5332" s="199"/>
      <c r="K5332" s="199"/>
      <c r="L5332" s="199"/>
      <c r="M5332" s="199"/>
    </row>
    <row r="5333" spans="5:13" x14ac:dyDescent="0.25">
      <c r="E5333" s="199"/>
      <c r="F5333" s="199"/>
      <c r="G5333" s="199"/>
      <c r="H5333" s="199"/>
      <c r="I5333" s="199"/>
      <c r="J5333" s="199"/>
      <c r="K5333" s="199"/>
      <c r="L5333" s="199"/>
      <c r="M5333" s="199"/>
    </row>
    <row r="5334" spans="5:13" x14ac:dyDescent="0.25">
      <c r="E5334" s="199"/>
      <c r="F5334" s="199"/>
      <c r="G5334" s="199"/>
      <c r="H5334" s="199"/>
      <c r="I5334" s="199"/>
      <c r="J5334" s="199"/>
      <c r="K5334" s="199"/>
      <c r="L5334" s="199"/>
      <c r="M5334" s="199"/>
    </row>
    <row r="5335" spans="5:13" x14ac:dyDescent="0.25">
      <c r="E5335" s="199"/>
      <c r="F5335" s="199"/>
      <c r="G5335" s="199"/>
      <c r="H5335" s="199"/>
      <c r="I5335" s="199"/>
      <c r="J5335" s="199"/>
      <c r="K5335" s="199"/>
      <c r="L5335" s="199"/>
      <c r="M5335" s="199"/>
    </row>
    <row r="5336" spans="5:13" x14ac:dyDescent="0.25">
      <c r="E5336" s="199"/>
      <c r="F5336" s="199"/>
      <c r="G5336" s="199"/>
      <c r="H5336" s="199"/>
      <c r="I5336" s="199"/>
      <c r="J5336" s="199"/>
      <c r="K5336" s="199"/>
      <c r="L5336" s="199"/>
      <c r="M5336" s="199"/>
    </row>
    <row r="5337" spans="5:13" x14ac:dyDescent="0.25">
      <c r="E5337" s="199"/>
      <c r="F5337" s="199"/>
      <c r="G5337" s="199"/>
      <c r="H5337" s="199"/>
      <c r="I5337" s="199"/>
      <c r="J5337" s="199"/>
      <c r="K5337" s="199"/>
      <c r="L5337" s="199"/>
      <c r="M5337" s="199"/>
    </row>
    <row r="5338" spans="5:13" x14ac:dyDescent="0.25">
      <c r="E5338" s="199"/>
      <c r="F5338" s="199"/>
      <c r="G5338" s="199"/>
      <c r="H5338" s="199"/>
      <c r="I5338" s="199"/>
      <c r="J5338" s="199"/>
      <c r="K5338" s="199"/>
      <c r="L5338" s="199"/>
      <c r="M5338" s="199"/>
    </row>
    <row r="5339" spans="5:13" x14ac:dyDescent="0.25">
      <c r="E5339" s="199"/>
      <c r="F5339" s="199"/>
      <c r="G5339" s="199"/>
      <c r="H5339" s="199"/>
      <c r="I5339" s="199"/>
      <c r="J5339" s="199"/>
      <c r="K5339" s="199"/>
      <c r="L5339" s="199"/>
      <c r="M5339" s="199"/>
    </row>
    <row r="5340" spans="5:13" x14ac:dyDescent="0.25">
      <c r="E5340" s="199"/>
      <c r="F5340" s="199"/>
      <c r="G5340" s="199"/>
      <c r="H5340" s="199"/>
      <c r="I5340" s="199"/>
      <c r="J5340" s="199"/>
      <c r="K5340" s="199"/>
      <c r="L5340" s="199"/>
      <c r="M5340" s="199"/>
    </row>
    <row r="5341" spans="5:13" x14ac:dyDescent="0.25">
      <c r="E5341" s="199"/>
      <c r="F5341" s="199"/>
      <c r="G5341" s="199"/>
      <c r="H5341" s="199"/>
      <c r="I5341" s="199"/>
      <c r="J5341" s="199"/>
      <c r="K5341" s="199"/>
      <c r="L5341" s="199"/>
      <c r="M5341" s="199"/>
    </row>
    <row r="5342" spans="5:13" x14ac:dyDescent="0.25">
      <c r="E5342" s="199"/>
      <c r="F5342" s="199"/>
      <c r="G5342" s="199"/>
      <c r="H5342" s="199"/>
      <c r="I5342" s="199"/>
      <c r="J5342" s="199"/>
      <c r="K5342" s="199"/>
      <c r="L5342" s="199"/>
      <c r="M5342" s="199"/>
    </row>
    <row r="5343" spans="5:13" x14ac:dyDescent="0.25">
      <c r="E5343" s="199"/>
      <c r="F5343" s="199"/>
      <c r="G5343" s="199"/>
      <c r="H5343" s="199"/>
      <c r="I5343" s="199"/>
      <c r="J5343" s="199"/>
      <c r="K5343" s="199"/>
      <c r="L5343" s="199"/>
      <c r="M5343" s="199"/>
    </row>
    <row r="5344" spans="5:13" x14ac:dyDescent="0.25">
      <c r="E5344" s="199"/>
      <c r="F5344" s="199"/>
      <c r="G5344" s="199"/>
      <c r="H5344" s="199"/>
      <c r="I5344" s="199"/>
      <c r="J5344" s="199"/>
      <c r="K5344" s="199"/>
      <c r="L5344" s="199"/>
      <c r="M5344" s="199"/>
    </row>
    <row r="5345" spans="5:13" x14ac:dyDescent="0.25">
      <c r="E5345" s="199"/>
      <c r="F5345" s="199"/>
      <c r="G5345" s="199"/>
      <c r="H5345" s="199"/>
      <c r="I5345" s="199"/>
      <c r="J5345" s="199"/>
      <c r="K5345" s="199"/>
      <c r="L5345" s="199"/>
      <c r="M5345" s="199"/>
    </row>
    <row r="5346" spans="5:13" x14ac:dyDescent="0.25">
      <c r="E5346" s="199"/>
      <c r="F5346" s="199"/>
      <c r="G5346" s="199"/>
      <c r="H5346" s="199"/>
      <c r="I5346" s="199"/>
      <c r="J5346" s="199"/>
      <c r="K5346" s="199"/>
      <c r="L5346" s="199"/>
      <c r="M5346" s="199"/>
    </row>
    <row r="5347" spans="5:13" x14ac:dyDescent="0.25">
      <c r="E5347" s="199"/>
      <c r="F5347" s="199"/>
      <c r="G5347" s="199"/>
      <c r="H5347" s="199"/>
      <c r="I5347" s="199"/>
      <c r="J5347" s="199"/>
      <c r="K5347" s="199"/>
      <c r="L5347" s="199"/>
      <c r="M5347" s="199"/>
    </row>
    <row r="5348" spans="5:13" x14ac:dyDescent="0.25">
      <c r="E5348" s="199"/>
      <c r="F5348" s="199"/>
      <c r="G5348" s="199"/>
      <c r="H5348" s="199"/>
      <c r="I5348" s="199"/>
      <c r="J5348" s="199"/>
      <c r="K5348" s="199"/>
      <c r="L5348" s="199"/>
      <c r="M5348" s="199"/>
    </row>
    <row r="5349" spans="5:13" x14ac:dyDescent="0.25">
      <c r="E5349" s="199"/>
      <c r="F5349" s="199"/>
      <c r="G5349" s="199"/>
      <c r="H5349" s="199"/>
      <c r="I5349" s="199"/>
      <c r="J5349" s="199"/>
      <c r="K5349" s="199"/>
      <c r="L5349" s="199"/>
      <c r="M5349" s="199"/>
    </row>
    <row r="5350" spans="5:13" x14ac:dyDescent="0.25">
      <c r="E5350" s="199"/>
      <c r="F5350" s="199"/>
      <c r="G5350" s="199"/>
      <c r="H5350" s="199"/>
      <c r="I5350" s="199"/>
      <c r="J5350" s="199"/>
      <c r="K5350" s="199"/>
      <c r="L5350" s="199"/>
      <c r="M5350" s="199"/>
    </row>
    <row r="5351" spans="5:13" x14ac:dyDescent="0.25">
      <c r="E5351" s="199"/>
      <c r="F5351" s="199"/>
      <c r="G5351" s="199"/>
      <c r="H5351" s="199"/>
      <c r="I5351" s="199"/>
      <c r="J5351" s="199"/>
      <c r="K5351" s="199"/>
      <c r="L5351" s="199"/>
      <c r="M5351" s="199"/>
    </row>
    <row r="5352" spans="5:13" x14ac:dyDescent="0.25">
      <c r="E5352" s="199"/>
      <c r="F5352" s="199"/>
      <c r="G5352" s="199"/>
      <c r="H5352" s="199"/>
      <c r="I5352" s="199"/>
      <c r="J5352" s="199"/>
      <c r="K5352" s="199"/>
      <c r="L5352" s="199"/>
      <c r="M5352" s="199"/>
    </row>
    <row r="5353" spans="5:13" x14ac:dyDescent="0.25">
      <c r="E5353" s="199"/>
      <c r="F5353" s="199"/>
      <c r="G5353" s="199"/>
      <c r="H5353" s="199"/>
      <c r="I5353" s="199"/>
      <c r="J5353" s="199"/>
      <c r="K5353" s="199"/>
      <c r="L5353" s="199"/>
      <c r="M5353" s="199"/>
    </row>
    <row r="5354" spans="5:13" x14ac:dyDescent="0.25">
      <c r="E5354" s="199"/>
      <c r="F5354" s="199"/>
      <c r="G5354" s="199"/>
      <c r="H5354" s="199"/>
      <c r="I5354" s="199"/>
      <c r="J5354" s="199"/>
      <c r="K5354" s="199"/>
      <c r="L5354" s="199"/>
      <c r="M5354" s="199"/>
    </row>
    <row r="5355" spans="5:13" x14ac:dyDescent="0.25">
      <c r="E5355" s="199"/>
      <c r="F5355" s="199"/>
      <c r="G5355" s="199"/>
      <c r="H5355" s="199"/>
      <c r="I5355" s="199"/>
      <c r="J5355" s="199"/>
      <c r="K5355" s="199"/>
      <c r="L5355" s="199"/>
      <c r="M5355" s="199"/>
    </row>
    <row r="5356" spans="5:13" x14ac:dyDescent="0.25">
      <c r="E5356" s="199"/>
      <c r="F5356" s="199"/>
      <c r="G5356" s="199"/>
      <c r="H5356" s="199"/>
      <c r="I5356" s="199"/>
      <c r="J5356" s="199"/>
      <c r="K5356" s="199"/>
      <c r="L5356" s="199"/>
      <c r="M5356" s="199"/>
    </row>
    <row r="5357" spans="5:13" x14ac:dyDescent="0.25">
      <c r="E5357" s="199"/>
      <c r="F5357" s="199"/>
      <c r="G5357" s="199"/>
      <c r="H5357" s="199"/>
      <c r="I5357" s="199"/>
      <c r="J5357" s="199"/>
      <c r="K5357" s="199"/>
      <c r="L5357" s="199"/>
      <c r="M5357" s="199"/>
    </row>
    <row r="5358" spans="5:13" x14ac:dyDescent="0.25">
      <c r="E5358" s="199"/>
      <c r="F5358" s="199"/>
      <c r="G5358" s="199"/>
      <c r="H5358" s="199"/>
      <c r="I5358" s="199"/>
      <c r="J5358" s="199"/>
      <c r="K5358" s="199"/>
      <c r="L5358" s="199"/>
      <c r="M5358" s="199"/>
    </row>
    <row r="5359" spans="5:13" x14ac:dyDescent="0.25">
      <c r="E5359" s="199"/>
      <c r="F5359" s="199"/>
      <c r="G5359" s="199"/>
      <c r="H5359" s="199"/>
      <c r="I5359" s="199"/>
      <c r="J5359" s="199"/>
      <c r="K5359" s="199"/>
      <c r="L5359" s="199"/>
      <c r="M5359" s="199"/>
    </row>
    <row r="5360" spans="5:13" x14ac:dyDescent="0.25">
      <c r="E5360" s="199"/>
      <c r="F5360" s="199"/>
      <c r="G5360" s="199"/>
      <c r="H5360" s="199"/>
      <c r="I5360" s="199"/>
      <c r="J5360" s="199"/>
      <c r="K5360" s="199"/>
      <c r="L5360" s="199"/>
      <c r="M5360" s="199"/>
    </row>
    <row r="5361" spans="5:13" x14ac:dyDescent="0.25">
      <c r="E5361" s="199"/>
      <c r="F5361" s="199"/>
      <c r="G5361" s="199"/>
      <c r="H5361" s="199"/>
      <c r="I5361" s="199"/>
      <c r="J5361" s="199"/>
      <c r="K5361" s="199"/>
      <c r="L5361" s="199"/>
      <c r="M5361" s="199"/>
    </row>
    <row r="5362" spans="5:13" x14ac:dyDescent="0.25">
      <c r="E5362" s="199"/>
      <c r="F5362" s="199"/>
      <c r="G5362" s="199"/>
      <c r="H5362" s="199"/>
      <c r="I5362" s="199"/>
      <c r="J5362" s="199"/>
      <c r="K5362" s="199"/>
      <c r="L5362" s="199"/>
      <c r="M5362" s="199"/>
    </row>
    <row r="5363" spans="5:13" x14ac:dyDescent="0.25">
      <c r="E5363" s="199"/>
      <c r="F5363" s="199"/>
      <c r="G5363" s="199"/>
      <c r="H5363" s="199"/>
      <c r="I5363" s="199"/>
      <c r="J5363" s="199"/>
      <c r="K5363" s="199"/>
      <c r="L5363" s="199"/>
      <c r="M5363" s="199"/>
    </row>
    <row r="5364" spans="5:13" x14ac:dyDescent="0.25">
      <c r="E5364" s="199"/>
      <c r="F5364" s="199"/>
      <c r="G5364" s="199"/>
      <c r="H5364" s="199"/>
      <c r="I5364" s="199"/>
      <c r="J5364" s="199"/>
      <c r="K5364" s="199"/>
      <c r="L5364" s="199"/>
      <c r="M5364" s="199"/>
    </row>
    <row r="5365" spans="5:13" x14ac:dyDescent="0.25">
      <c r="E5365" s="199"/>
      <c r="F5365" s="199"/>
      <c r="G5365" s="199"/>
      <c r="H5365" s="199"/>
      <c r="I5365" s="199"/>
      <c r="J5365" s="199"/>
      <c r="K5365" s="199"/>
      <c r="L5365" s="199"/>
      <c r="M5365" s="199"/>
    </row>
    <row r="5366" spans="5:13" x14ac:dyDescent="0.25">
      <c r="E5366" s="199"/>
      <c r="F5366" s="199"/>
      <c r="G5366" s="199"/>
      <c r="H5366" s="199"/>
      <c r="I5366" s="199"/>
      <c r="J5366" s="199"/>
      <c r="K5366" s="199"/>
      <c r="L5366" s="199"/>
      <c r="M5366" s="199"/>
    </row>
    <row r="5367" spans="5:13" x14ac:dyDescent="0.25">
      <c r="E5367" s="199"/>
      <c r="F5367" s="199"/>
      <c r="G5367" s="199"/>
      <c r="H5367" s="199"/>
      <c r="I5367" s="199"/>
      <c r="J5367" s="199"/>
      <c r="K5367" s="199"/>
      <c r="L5367" s="199"/>
      <c r="M5367" s="199"/>
    </row>
    <row r="5368" spans="5:13" x14ac:dyDescent="0.25">
      <c r="E5368" s="199"/>
      <c r="F5368" s="199"/>
      <c r="G5368" s="199"/>
      <c r="H5368" s="199"/>
      <c r="I5368" s="199"/>
      <c r="J5368" s="199"/>
      <c r="K5368" s="199"/>
      <c r="L5368" s="199"/>
      <c r="M5368" s="199"/>
    </row>
    <row r="5369" spans="5:13" x14ac:dyDescent="0.25">
      <c r="E5369" s="199"/>
      <c r="F5369" s="199"/>
      <c r="G5369" s="199"/>
      <c r="H5369" s="199"/>
      <c r="I5369" s="199"/>
      <c r="J5369" s="199"/>
      <c r="K5369" s="199"/>
      <c r="L5369" s="199"/>
      <c r="M5369" s="199"/>
    </row>
    <row r="5370" spans="5:13" x14ac:dyDescent="0.25">
      <c r="E5370" s="199"/>
      <c r="F5370" s="199"/>
      <c r="G5370" s="199"/>
      <c r="H5370" s="199"/>
      <c r="I5370" s="199"/>
      <c r="J5370" s="199"/>
      <c r="K5370" s="199"/>
      <c r="L5370" s="199"/>
      <c r="M5370" s="199"/>
    </row>
    <row r="5371" spans="5:13" x14ac:dyDescent="0.25">
      <c r="E5371" s="199"/>
      <c r="F5371" s="199"/>
      <c r="G5371" s="199"/>
      <c r="H5371" s="199"/>
      <c r="I5371" s="199"/>
      <c r="J5371" s="199"/>
      <c r="K5371" s="199"/>
      <c r="L5371" s="199"/>
      <c r="M5371" s="199"/>
    </row>
    <row r="5372" spans="5:13" x14ac:dyDescent="0.25">
      <c r="E5372" s="199"/>
      <c r="F5372" s="199"/>
      <c r="G5372" s="199"/>
      <c r="H5372" s="199"/>
      <c r="I5372" s="199"/>
      <c r="J5372" s="199"/>
      <c r="K5372" s="199"/>
      <c r="L5372" s="199"/>
      <c r="M5372" s="199"/>
    </row>
    <row r="5373" spans="5:13" x14ac:dyDescent="0.25">
      <c r="E5373" s="199"/>
      <c r="F5373" s="199"/>
      <c r="G5373" s="199"/>
      <c r="H5373" s="199"/>
      <c r="I5373" s="199"/>
      <c r="J5373" s="199"/>
      <c r="K5373" s="199"/>
      <c r="L5373" s="199"/>
      <c r="M5373" s="199"/>
    </row>
    <row r="5374" spans="5:13" x14ac:dyDescent="0.25">
      <c r="E5374" s="199"/>
      <c r="F5374" s="199"/>
      <c r="G5374" s="199"/>
      <c r="H5374" s="199"/>
      <c r="I5374" s="199"/>
      <c r="J5374" s="199"/>
      <c r="K5374" s="199"/>
      <c r="L5374" s="199"/>
      <c r="M5374" s="199"/>
    </row>
    <row r="5375" spans="5:13" x14ac:dyDescent="0.25">
      <c r="E5375" s="199"/>
      <c r="F5375" s="199"/>
      <c r="G5375" s="199"/>
      <c r="H5375" s="199"/>
      <c r="I5375" s="199"/>
      <c r="J5375" s="199"/>
      <c r="K5375" s="199"/>
      <c r="L5375" s="199"/>
      <c r="M5375" s="199"/>
    </row>
    <row r="5376" spans="5:13" x14ac:dyDescent="0.25">
      <c r="E5376" s="199"/>
      <c r="F5376" s="199"/>
      <c r="G5376" s="199"/>
      <c r="H5376" s="199"/>
      <c r="I5376" s="199"/>
      <c r="J5376" s="199"/>
      <c r="K5376" s="199"/>
      <c r="L5376" s="199"/>
      <c r="M5376" s="199"/>
    </row>
    <row r="5377" spans="5:13" x14ac:dyDescent="0.25">
      <c r="E5377" s="199"/>
      <c r="F5377" s="199"/>
      <c r="G5377" s="199"/>
      <c r="H5377" s="199"/>
      <c r="I5377" s="199"/>
      <c r="J5377" s="199"/>
      <c r="K5377" s="199"/>
      <c r="L5377" s="199"/>
      <c r="M5377" s="199"/>
    </row>
    <row r="5378" spans="5:13" x14ac:dyDescent="0.25">
      <c r="E5378" s="199"/>
      <c r="F5378" s="199"/>
      <c r="G5378" s="199"/>
      <c r="H5378" s="199"/>
      <c r="I5378" s="199"/>
      <c r="J5378" s="199"/>
      <c r="K5378" s="199"/>
      <c r="L5378" s="199"/>
      <c r="M5378" s="199"/>
    </row>
    <row r="5379" spans="5:13" x14ac:dyDescent="0.25">
      <c r="E5379" s="199"/>
      <c r="F5379" s="199"/>
      <c r="G5379" s="199"/>
      <c r="H5379" s="199"/>
      <c r="I5379" s="199"/>
      <c r="J5379" s="199"/>
      <c r="K5379" s="199"/>
      <c r="L5379" s="199"/>
      <c r="M5379" s="199"/>
    </row>
    <row r="5380" spans="5:13" x14ac:dyDescent="0.25">
      <c r="E5380" s="199"/>
      <c r="F5380" s="199"/>
      <c r="G5380" s="199"/>
      <c r="H5380" s="199"/>
      <c r="I5380" s="199"/>
      <c r="J5380" s="199"/>
      <c r="K5380" s="199"/>
      <c r="L5380" s="199"/>
      <c r="M5380" s="199"/>
    </row>
    <row r="5381" spans="5:13" x14ac:dyDescent="0.25">
      <c r="E5381" s="199"/>
      <c r="F5381" s="199"/>
      <c r="G5381" s="199"/>
      <c r="H5381" s="199"/>
      <c r="I5381" s="199"/>
      <c r="J5381" s="199"/>
      <c r="K5381" s="199"/>
      <c r="L5381" s="199"/>
      <c r="M5381" s="199"/>
    </row>
    <row r="5382" spans="5:13" x14ac:dyDescent="0.25">
      <c r="E5382" s="199"/>
      <c r="F5382" s="199"/>
      <c r="G5382" s="199"/>
      <c r="H5382" s="199"/>
      <c r="I5382" s="199"/>
      <c r="J5382" s="199"/>
      <c r="K5382" s="199"/>
      <c r="L5382" s="199"/>
      <c r="M5382" s="199"/>
    </row>
    <row r="5383" spans="5:13" x14ac:dyDescent="0.25">
      <c r="E5383" s="199"/>
      <c r="F5383" s="199"/>
      <c r="G5383" s="199"/>
      <c r="H5383" s="199"/>
      <c r="I5383" s="199"/>
      <c r="J5383" s="199"/>
      <c r="K5383" s="199"/>
      <c r="L5383" s="199"/>
      <c r="M5383" s="199"/>
    </row>
    <row r="5384" spans="5:13" x14ac:dyDescent="0.25">
      <c r="E5384" s="199"/>
      <c r="F5384" s="199"/>
      <c r="G5384" s="199"/>
      <c r="H5384" s="199"/>
      <c r="I5384" s="199"/>
      <c r="J5384" s="199"/>
      <c r="K5384" s="199"/>
      <c r="L5384" s="199"/>
      <c r="M5384" s="199"/>
    </row>
    <row r="5385" spans="5:13" x14ac:dyDescent="0.25">
      <c r="E5385" s="199"/>
      <c r="F5385" s="199"/>
      <c r="G5385" s="199"/>
      <c r="H5385" s="199"/>
      <c r="I5385" s="199"/>
      <c r="J5385" s="199"/>
      <c r="K5385" s="199"/>
      <c r="L5385" s="199"/>
      <c r="M5385" s="199"/>
    </row>
    <row r="5386" spans="5:13" x14ac:dyDescent="0.25">
      <c r="E5386" s="199"/>
      <c r="F5386" s="199"/>
      <c r="G5386" s="199"/>
      <c r="H5386" s="199"/>
      <c r="I5386" s="199"/>
      <c r="J5386" s="199"/>
      <c r="K5386" s="199"/>
      <c r="L5386" s="199"/>
      <c r="M5386" s="199"/>
    </row>
    <row r="5387" spans="5:13" x14ac:dyDescent="0.25">
      <c r="E5387" s="199"/>
      <c r="F5387" s="199"/>
      <c r="G5387" s="199"/>
      <c r="H5387" s="199"/>
      <c r="I5387" s="199"/>
      <c r="J5387" s="199"/>
      <c r="K5387" s="199"/>
      <c r="L5387" s="199"/>
      <c r="M5387" s="199"/>
    </row>
    <row r="5388" spans="5:13" x14ac:dyDescent="0.25">
      <c r="E5388" s="199"/>
      <c r="F5388" s="199"/>
      <c r="G5388" s="199"/>
      <c r="H5388" s="199"/>
      <c r="I5388" s="199"/>
      <c r="J5388" s="199"/>
      <c r="K5388" s="199"/>
      <c r="L5388" s="199"/>
      <c r="M5388" s="199"/>
    </row>
    <row r="5389" spans="5:13" x14ac:dyDescent="0.25">
      <c r="E5389" s="199"/>
      <c r="F5389" s="199"/>
      <c r="G5389" s="199"/>
      <c r="H5389" s="199"/>
      <c r="I5389" s="199"/>
      <c r="J5389" s="199"/>
      <c r="K5389" s="199"/>
      <c r="L5389" s="199"/>
      <c r="M5389" s="199"/>
    </row>
    <row r="5390" spans="5:13" x14ac:dyDescent="0.25">
      <c r="E5390" s="199"/>
      <c r="F5390" s="199"/>
      <c r="G5390" s="199"/>
      <c r="H5390" s="199"/>
      <c r="I5390" s="199"/>
      <c r="J5390" s="199"/>
      <c r="K5390" s="199"/>
      <c r="L5390" s="199"/>
      <c r="M5390" s="199"/>
    </row>
    <row r="5391" spans="5:13" x14ac:dyDescent="0.25">
      <c r="E5391" s="199"/>
      <c r="F5391" s="199"/>
      <c r="G5391" s="199"/>
      <c r="H5391" s="199"/>
      <c r="I5391" s="199"/>
      <c r="J5391" s="199"/>
      <c r="K5391" s="199"/>
      <c r="L5391" s="199"/>
      <c r="M5391" s="199"/>
    </row>
    <row r="5392" spans="5:13" x14ac:dyDescent="0.25">
      <c r="E5392" s="199"/>
      <c r="F5392" s="199"/>
      <c r="G5392" s="199"/>
      <c r="H5392" s="199"/>
      <c r="I5392" s="199"/>
      <c r="J5392" s="199"/>
      <c r="K5392" s="199"/>
      <c r="L5392" s="199"/>
      <c r="M5392" s="199"/>
    </row>
    <row r="5393" spans="5:13" x14ac:dyDescent="0.25">
      <c r="E5393" s="199"/>
      <c r="F5393" s="199"/>
      <c r="G5393" s="199"/>
      <c r="H5393" s="199"/>
      <c r="I5393" s="199"/>
      <c r="J5393" s="199"/>
      <c r="K5393" s="199"/>
      <c r="L5393" s="199"/>
      <c r="M5393" s="199"/>
    </row>
    <row r="5394" spans="5:13" x14ac:dyDescent="0.25">
      <c r="E5394" s="199"/>
      <c r="F5394" s="199"/>
      <c r="G5394" s="199"/>
      <c r="H5394" s="199"/>
      <c r="I5394" s="199"/>
      <c r="J5394" s="199"/>
      <c r="K5394" s="199"/>
      <c r="L5394" s="199"/>
      <c r="M5394" s="199"/>
    </row>
    <row r="5395" spans="5:13" x14ac:dyDescent="0.25">
      <c r="E5395" s="199"/>
      <c r="F5395" s="199"/>
      <c r="G5395" s="199"/>
      <c r="H5395" s="199"/>
      <c r="I5395" s="199"/>
      <c r="J5395" s="199"/>
      <c r="K5395" s="199"/>
      <c r="L5395" s="199"/>
      <c r="M5395" s="199"/>
    </row>
    <row r="5396" spans="5:13" x14ac:dyDescent="0.25">
      <c r="E5396" s="199"/>
      <c r="F5396" s="199"/>
      <c r="G5396" s="199"/>
      <c r="H5396" s="199"/>
      <c r="I5396" s="199"/>
      <c r="J5396" s="199"/>
      <c r="K5396" s="199"/>
      <c r="L5396" s="199"/>
      <c r="M5396" s="199"/>
    </row>
    <row r="5397" spans="5:13" x14ac:dyDescent="0.25">
      <c r="E5397" s="199"/>
      <c r="F5397" s="199"/>
      <c r="G5397" s="199"/>
      <c r="H5397" s="199"/>
      <c r="I5397" s="199"/>
      <c r="J5397" s="199"/>
      <c r="K5397" s="199"/>
      <c r="L5397" s="199"/>
      <c r="M5397" s="199"/>
    </row>
    <row r="5398" spans="5:13" x14ac:dyDescent="0.25">
      <c r="E5398" s="199"/>
      <c r="F5398" s="199"/>
      <c r="G5398" s="199"/>
      <c r="H5398" s="199"/>
      <c r="I5398" s="199"/>
      <c r="J5398" s="199"/>
      <c r="K5398" s="199"/>
      <c r="L5398" s="199"/>
      <c r="M5398" s="199"/>
    </row>
    <row r="5399" spans="5:13" x14ac:dyDescent="0.25">
      <c r="E5399" s="199"/>
      <c r="F5399" s="199"/>
      <c r="G5399" s="199"/>
      <c r="H5399" s="199"/>
      <c r="I5399" s="199"/>
      <c r="J5399" s="199"/>
      <c r="K5399" s="199"/>
      <c r="L5399" s="199"/>
      <c r="M5399" s="199"/>
    </row>
    <row r="5400" spans="5:13" x14ac:dyDescent="0.25">
      <c r="E5400" s="199"/>
      <c r="F5400" s="199"/>
      <c r="G5400" s="199"/>
      <c r="H5400" s="199"/>
      <c r="I5400" s="199"/>
      <c r="J5400" s="199"/>
      <c r="K5400" s="199"/>
      <c r="L5400" s="199"/>
      <c r="M5400" s="199"/>
    </row>
    <row r="5401" spans="5:13" x14ac:dyDescent="0.25">
      <c r="E5401" s="199"/>
      <c r="F5401" s="199"/>
      <c r="G5401" s="199"/>
      <c r="H5401" s="199"/>
      <c r="I5401" s="199"/>
      <c r="J5401" s="199"/>
      <c r="K5401" s="199"/>
      <c r="L5401" s="199"/>
      <c r="M5401" s="199"/>
    </row>
    <row r="5402" spans="5:13" x14ac:dyDescent="0.25">
      <c r="E5402" s="199"/>
      <c r="F5402" s="199"/>
      <c r="G5402" s="199"/>
      <c r="H5402" s="199"/>
      <c r="I5402" s="199"/>
      <c r="J5402" s="199"/>
      <c r="K5402" s="199"/>
      <c r="L5402" s="199"/>
      <c r="M5402" s="199"/>
    </row>
    <row r="5403" spans="5:13" x14ac:dyDescent="0.25">
      <c r="E5403" s="199"/>
      <c r="F5403" s="199"/>
      <c r="G5403" s="199"/>
      <c r="H5403" s="199"/>
      <c r="I5403" s="199"/>
      <c r="J5403" s="199"/>
      <c r="K5403" s="199"/>
      <c r="L5403" s="199"/>
      <c r="M5403" s="199"/>
    </row>
    <row r="5404" spans="5:13" x14ac:dyDescent="0.25">
      <c r="E5404" s="199"/>
      <c r="F5404" s="199"/>
      <c r="G5404" s="199"/>
      <c r="H5404" s="199"/>
      <c r="I5404" s="199"/>
      <c r="J5404" s="199"/>
      <c r="K5404" s="199"/>
      <c r="L5404" s="199"/>
      <c r="M5404" s="199"/>
    </row>
    <row r="5405" spans="5:13" x14ac:dyDescent="0.25">
      <c r="E5405" s="199"/>
      <c r="F5405" s="199"/>
      <c r="G5405" s="199"/>
      <c r="H5405" s="199"/>
      <c r="I5405" s="199"/>
      <c r="J5405" s="199"/>
      <c r="K5405" s="199"/>
      <c r="L5405" s="199"/>
      <c r="M5405" s="199"/>
    </row>
    <row r="5406" spans="5:13" x14ac:dyDescent="0.25">
      <c r="E5406" s="199"/>
      <c r="F5406" s="199"/>
      <c r="G5406" s="199"/>
      <c r="H5406" s="199"/>
      <c r="I5406" s="199"/>
      <c r="J5406" s="199"/>
      <c r="K5406" s="199"/>
      <c r="L5406" s="199"/>
      <c r="M5406" s="199"/>
    </row>
    <row r="5407" spans="5:13" x14ac:dyDescent="0.25">
      <c r="E5407" s="199"/>
      <c r="F5407" s="199"/>
      <c r="G5407" s="199"/>
      <c r="H5407" s="199"/>
      <c r="I5407" s="199"/>
      <c r="J5407" s="199"/>
      <c r="K5407" s="199"/>
      <c r="L5407" s="199"/>
      <c r="M5407" s="199"/>
    </row>
    <row r="5408" spans="5:13" x14ac:dyDescent="0.25">
      <c r="E5408" s="199"/>
      <c r="F5408" s="199"/>
      <c r="G5408" s="199"/>
      <c r="H5408" s="199"/>
      <c r="I5408" s="199"/>
      <c r="J5408" s="199"/>
      <c r="K5408" s="199"/>
      <c r="L5408" s="199"/>
      <c r="M5408" s="199"/>
    </row>
    <row r="5409" spans="5:13" x14ac:dyDescent="0.25">
      <c r="E5409" s="199"/>
      <c r="F5409" s="199"/>
      <c r="G5409" s="199"/>
      <c r="H5409" s="199"/>
      <c r="I5409" s="199"/>
      <c r="J5409" s="199"/>
      <c r="K5409" s="199"/>
      <c r="L5409" s="199"/>
      <c r="M5409" s="199"/>
    </row>
    <row r="5410" spans="5:13" x14ac:dyDescent="0.25">
      <c r="E5410" s="199"/>
      <c r="F5410" s="199"/>
      <c r="G5410" s="199"/>
      <c r="H5410" s="199"/>
      <c r="I5410" s="199"/>
      <c r="J5410" s="199"/>
      <c r="K5410" s="199"/>
      <c r="L5410" s="199"/>
      <c r="M5410" s="199"/>
    </row>
    <row r="5411" spans="5:13" x14ac:dyDescent="0.25">
      <c r="E5411" s="199"/>
      <c r="F5411" s="199"/>
      <c r="G5411" s="199"/>
      <c r="H5411" s="199"/>
      <c r="I5411" s="199"/>
      <c r="J5411" s="199"/>
      <c r="K5411" s="199"/>
      <c r="L5411" s="199"/>
      <c r="M5411" s="199"/>
    </row>
    <row r="5412" spans="5:13" x14ac:dyDescent="0.25">
      <c r="E5412" s="199"/>
      <c r="F5412" s="199"/>
      <c r="G5412" s="199"/>
      <c r="H5412" s="199"/>
      <c r="I5412" s="199"/>
      <c r="J5412" s="199"/>
      <c r="K5412" s="199"/>
      <c r="L5412" s="199"/>
      <c r="M5412" s="199"/>
    </row>
    <row r="5413" spans="5:13" x14ac:dyDescent="0.25">
      <c r="E5413" s="199"/>
      <c r="F5413" s="199"/>
      <c r="G5413" s="199"/>
      <c r="H5413" s="199"/>
      <c r="I5413" s="199"/>
      <c r="J5413" s="199"/>
      <c r="K5413" s="199"/>
      <c r="L5413" s="199"/>
      <c r="M5413" s="199"/>
    </row>
    <row r="5414" spans="5:13" x14ac:dyDescent="0.25">
      <c r="E5414" s="199"/>
      <c r="F5414" s="199"/>
      <c r="G5414" s="199"/>
      <c r="H5414" s="199"/>
      <c r="I5414" s="199"/>
      <c r="J5414" s="199"/>
      <c r="K5414" s="199"/>
      <c r="L5414" s="199"/>
      <c r="M5414" s="199"/>
    </row>
    <row r="5415" spans="5:13" x14ac:dyDescent="0.25">
      <c r="E5415" s="199"/>
      <c r="F5415" s="199"/>
      <c r="G5415" s="199"/>
      <c r="H5415" s="199"/>
      <c r="I5415" s="199"/>
      <c r="J5415" s="199"/>
      <c r="K5415" s="199"/>
      <c r="L5415" s="199"/>
      <c r="M5415" s="199"/>
    </row>
    <row r="5416" spans="5:13" x14ac:dyDescent="0.25">
      <c r="E5416" s="199"/>
      <c r="F5416" s="199"/>
      <c r="G5416" s="199"/>
      <c r="H5416" s="199"/>
      <c r="I5416" s="199"/>
      <c r="J5416" s="199"/>
      <c r="K5416" s="199"/>
      <c r="L5416" s="199"/>
      <c r="M5416" s="199"/>
    </row>
    <row r="5417" spans="5:13" x14ac:dyDescent="0.25">
      <c r="E5417" s="199"/>
      <c r="F5417" s="199"/>
      <c r="G5417" s="199"/>
      <c r="H5417" s="199"/>
      <c r="I5417" s="199"/>
      <c r="J5417" s="199"/>
      <c r="K5417" s="199"/>
      <c r="L5417" s="199"/>
      <c r="M5417" s="199"/>
    </row>
    <row r="5418" spans="5:13" x14ac:dyDescent="0.25">
      <c r="E5418" s="199"/>
      <c r="F5418" s="199"/>
      <c r="G5418" s="199"/>
      <c r="H5418" s="199"/>
      <c r="I5418" s="199"/>
      <c r="J5418" s="199"/>
      <c r="K5418" s="199"/>
      <c r="L5418" s="199"/>
      <c r="M5418" s="199"/>
    </row>
    <row r="5419" spans="5:13" x14ac:dyDescent="0.25">
      <c r="E5419" s="199"/>
      <c r="F5419" s="199"/>
      <c r="G5419" s="199"/>
      <c r="H5419" s="199"/>
      <c r="I5419" s="199"/>
      <c r="J5419" s="199"/>
      <c r="K5419" s="199"/>
      <c r="L5419" s="199"/>
      <c r="M5419" s="199"/>
    </row>
    <row r="5420" spans="5:13" x14ac:dyDescent="0.25">
      <c r="E5420" s="199"/>
      <c r="F5420" s="199"/>
      <c r="G5420" s="199"/>
      <c r="H5420" s="199"/>
      <c r="I5420" s="199"/>
      <c r="J5420" s="199"/>
      <c r="K5420" s="199"/>
      <c r="L5420" s="199"/>
      <c r="M5420" s="199"/>
    </row>
    <row r="5421" spans="5:13" x14ac:dyDescent="0.25">
      <c r="E5421" s="199"/>
      <c r="F5421" s="199"/>
      <c r="G5421" s="199"/>
      <c r="H5421" s="199"/>
      <c r="I5421" s="199"/>
      <c r="J5421" s="199"/>
      <c r="K5421" s="199"/>
      <c r="L5421" s="199"/>
      <c r="M5421" s="199"/>
    </row>
    <row r="5422" spans="5:13" x14ac:dyDescent="0.25">
      <c r="E5422" s="199"/>
      <c r="F5422" s="199"/>
      <c r="G5422" s="199"/>
      <c r="H5422" s="199"/>
      <c r="I5422" s="199"/>
      <c r="J5422" s="199"/>
      <c r="K5422" s="199"/>
      <c r="L5422" s="199"/>
      <c r="M5422" s="199"/>
    </row>
    <row r="5423" spans="5:13" x14ac:dyDescent="0.25">
      <c r="E5423" s="199"/>
      <c r="F5423" s="199"/>
      <c r="G5423" s="199"/>
      <c r="H5423" s="199"/>
      <c r="I5423" s="199"/>
      <c r="J5423" s="199"/>
      <c r="K5423" s="199"/>
      <c r="L5423" s="199"/>
      <c r="M5423" s="199"/>
    </row>
    <row r="5424" spans="5:13" x14ac:dyDescent="0.25">
      <c r="E5424" s="199"/>
      <c r="F5424" s="199"/>
      <c r="G5424" s="199"/>
      <c r="H5424" s="199"/>
      <c r="I5424" s="199"/>
      <c r="J5424" s="199"/>
      <c r="K5424" s="199"/>
      <c r="L5424" s="199"/>
      <c r="M5424" s="199"/>
    </row>
    <row r="5425" spans="5:13" x14ac:dyDescent="0.25">
      <c r="E5425" s="199"/>
      <c r="F5425" s="199"/>
      <c r="G5425" s="199"/>
      <c r="H5425" s="199"/>
      <c r="I5425" s="199"/>
      <c r="J5425" s="199"/>
      <c r="K5425" s="199"/>
      <c r="L5425" s="199"/>
      <c r="M5425" s="199"/>
    </row>
    <row r="5426" spans="5:13" x14ac:dyDescent="0.25">
      <c r="E5426" s="199"/>
      <c r="F5426" s="199"/>
      <c r="G5426" s="199"/>
      <c r="H5426" s="199"/>
      <c r="I5426" s="199"/>
      <c r="J5426" s="199"/>
      <c r="K5426" s="199"/>
      <c r="L5426" s="199"/>
      <c r="M5426" s="199"/>
    </row>
    <row r="5427" spans="5:13" x14ac:dyDescent="0.25">
      <c r="E5427" s="199"/>
      <c r="F5427" s="199"/>
      <c r="G5427" s="199"/>
      <c r="H5427" s="199"/>
      <c r="I5427" s="199"/>
      <c r="J5427" s="199"/>
      <c r="K5427" s="199"/>
      <c r="L5427" s="199"/>
      <c r="M5427" s="199"/>
    </row>
    <row r="5428" spans="5:13" x14ac:dyDescent="0.25">
      <c r="E5428" s="199"/>
      <c r="F5428" s="199"/>
      <c r="G5428" s="199"/>
      <c r="H5428" s="199"/>
      <c r="I5428" s="199"/>
      <c r="J5428" s="199"/>
      <c r="K5428" s="199"/>
      <c r="L5428" s="199"/>
      <c r="M5428" s="199"/>
    </row>
    <row r="5429" spans="5:13" x14ac:dyDescent="0.25">
      <c r="E5429" s="199"/>
      <c r="F5429" s="199"/>
      <c r="G5429" s="199"/>
      <c r="H5429" s="199"/>
      <c r="I5429" s="199"/>
      <c r="J5429" s="199"/>
      <c r="K5429" s="199"/>
      <c r="L5429" s="199"/>
      <c r="M5429" s="199"/>
    </row>
    <row r="5430" spans="5:13" x14ac:dyDescent="0.25">
      <c r="E5430" s="199"/>
      <c r="F5430" s="199"/>
      <c r="G5430" s="199"/>
      <c r="H5430" s="199"/>
      <c r="I5430" s="199"/>
      <c r="J5430" s="199"/>
      <c r="K5430" s="199"/>
      <c r="L5430" s="199"/>
      <c r="M5430" s="199"/>
    </row>
    <row r="5431" spans="5:13" x14ac:dyDescent="0.25">
      <c r="E5431" s="199"/>
      <c r="F5431" s="199"/>
      <c r="G5431" s="199"/>
      <c r="H5431" s="199"/>
      <c r="I5431" s="199"/>
      <c r="J5431" s="199"/>
      <c r="K5431" s="199"/>
      <c r="L5431" s="199"/>
      <c r="M5431" s="199"/>
    </row>
    <row r="5432" spans="5:13" x14ac:dyDescent="0.25">
      <c r="E5432" s="199"/>
      <c r="F5432" s="199"/>
      <c r="G5432" s="199"/>
      <c r="H5432" s="199"/>
      <c r="I5432" s="199"/>
      <c r="J5432" s="199"/>
      <c r="K5432" s="199"/>
      <c r="L5432" s="199"/>
      <c r="M5432" s="199"/>
    </row>
    <row r="5433" spans="5:13" x14ac:dyDescent="0.25">
      <c r="E5433" s="199"/>
      <c r="F5433" s="199"/>
      <c r="G5433" s="199"/>
      <c r="H5433" s="199"/>
      <c r="I5433" s="199"/>
      <c r="J5433" s="199"/>
      <c r="K5433" s="199"/>
      <c r="L5433" s="199"/>
      <c r="M5433" s="199"/>
    </row>
    <row r="5434" spans="5:13" x14ac:dyDescent="0.25">
      <c r="E5434" s="199"/>
      <c r="F5434" s="199"/>
      <c r="G5434" s="199"/>
      <c r="H5434" s="199"/>
      <c r="I5434" s="199"/>
      <c r="J5434" s="199"/>
      <c r="K5434" s="199"/>
      <c r="L5434" s="199"/>
      <c r="M5434" s="199"/>
    </row>
    <row r="5435" spans="5:13" x14ac:dyDescent="0.25">
      <c r="E5435" s="199"/>
      <c r="F5435" s="199"/>
      <c r="G5435" s="199"/>
      <c r="H5435" s="199"/>
      <c r="I5435" s="199"/>
      <c r="J5435" s="199"/>
      <c r="K5435" s="199"/>
      <c r="L5435" s="199"/>
      <c r="M5435" s="199"/>
    </row>
    <row r="5436" spans="5:13" x14ac:dyDescent="0.25">
      <c r="E5436" s="199"/>
      <c r="F5436" s="199"/>
      <c r="G5436" s="199"/>
      <c r="H5436" s="199"/>
      <c r="I5436" s="199"/>
      <c r="J5436" s="199"/>
      <c r="K5436" s="199"/>
      <c r="L5436" s="199"/>
      <c r="M5436" s="199"/>
    </row>
    <row r="5437" spans="5:13" x14ac:dyDescent="0.25">
      <c r="E5437" s="199"/>
      <c r="F5437" s="199"/>
      <c r="G5437" s="199"/>
      <c r="H5437" s="199"/>
      <c r="I5437" s="199"/>
      <c r="J5437" s="199"/>
      <c r="K5437" s="199"/>
      <c r="L5437" s="199"/>
      <c r="M5437" s="199"/>
    </row>
    <row r="5438" spans="5:13" x14ac:dyDescent="0.25">
      <c r="E5438" s="199"/>
      <c r="F5438" s="199"/>
      <c r="G5438" s="199"/>
      <c r="H5438" s="199"/>
      <c r="I5438" s="199"/>
      <c r="J5438" s="199"/>
      <c r="K5438" s="199"/>
      <c r="L5438" s="199"/>
      <c r="M5438" s="199"/>
    </row>
    <row r="5439" spans="5:13" x14ac:dyDescent="0.25">
      <c r="E5439" s="199"/>
      <c r="F5439" s="199"/>
      <c r="G5439" s="199"/>
      <c r="H5439" s="199"/>
      <c r="I5439" s="199"/>
      <c r="J5439" s="199"/>
      <c r="K5439" s="199"/>
      <c r="L5439" s="199"/>
      <c r="M5439" s="199"/>
    </row>
    <row r="5440" spans="5:13" x14ac:dyDescent="0.25">
      <c r="E5440" s="199"/>
      <c r="F5440" s="199"/>
      <c r="G5440" s="199"/>
      <c r="H5440" s="199"/>
      <c r="I5440" s="199"/>
      <c r="J5440" s="199"/>
      <c r="K5440" s="199"/>
      <c r="L5440" s="199"/>
      <c r="M5440" s="199"/>
    </row>
    <row r="5441" spans="5:13" x14ac:dyDescent="0.25">
      <c r="E5441" s="199"/>
      <c r="F5441" s="199"/>
      <c r="G5441" s="199"/>
      <c r="H5441" s="199"/>
      <c r="I5441" s="199"/>
      <c r="J5441" s="199"/>
      <c r="K5441" s="199"/>
      <c r="L5441" s="199"/>
      <c r="M5441" s="199"/>
    </row>
    <row r="5442" spans="5:13" x14ac:dyDescent="0.25">
      <c r="E5442" s="199"/>
      <c r="F5442" s="199"/>
      <c r="G5442" s="199"/>
      <c r="H5442" s="199"/>
      <c r="I5442" s="199"/>
      <c r="J5442" s="199"/>
      <c r="K5442" s="199"/>
      <c r="L5442" s="199"/>
      <c r="M5442" s="199"/>
    </row>
    <row r="5443" spans="5:13" x14ac:dyDescent="0.25">
      <c r="E5443" s="199"/>
      <c r="F5443" s="199"/>
      <c r="G5443" s="199"/>
      <c r="H5443" s="199"/>
      <c r="I5443" s="199"/>
      <c r="J5443" s="199"/>
      <c r="K5443" s="199"/>
      <c r="L5443" s="199"/>
      <c r="M5443" s="199"/>
    </row>
    <row r="5444" spans="5:13" x14ac:dyDescent="0.25">
      <c r="E5444" s="199"/>
      <c r="F5444" s="199"/>
      <c r="G5444" s="199"/>
      <c r="H5444" s="199"/>
      <c r="I5444" s="199"/>
      <c r="J5444" s="199"/>
      <c r="K5444" s="199"/>
      <c r="L5444" s="199"/>
      <c r="M5444" s="199"/>
    </row>
    <row r="5445" spans="5:13" x14ac:dyDescent="0.25">
      <c r="E5445" s="199"/>
      <c r="F5445" s="199"/>
      <c r="G5445" s="199"/>
      <c r="H5445" s="199"/>
      <c r="I5445" s="199"/>
      <c r="J5445" s="199"/>
      <c r="K5445" s="199"/>
      <c r="L5445" s="199"/>
      <c r="M5445" s="199"/>
    </row>
    <row r="5446" spans="5:13" x14ac:dyDescent="0.25">
      <c r="E5446" s="199"/>
      <c r="F5446" s="199"/>
      <c r="G5446" s="199"/>
      <c r="H5446" s="199"/>
      <c r="I5446" s="199"/>
      <c r="J5446" s="199"/>
      <c r="K5446" s="199"/>
      <c r="L5446" s="199"/>
      <c r="M5446" s="199"/>
    </row>
    <row r="5447" spans="5:13" x14ac:dyDescent="0.25">
      <c r="E5447" s="199"/>
      <c r="F5447" s="199"/>
      <c r="G5447" s="199"/>
      <c r="H5447" s="199"/>
      <c r="I5447" s="199"/>
      <c r="J5447" s="199"/>
      <c r="K5447" s="199"/>
      <c r="L5447" s="199"/>
      <c r="M5447" s="199"/>
    </row>
    <row r="5448" spans="5:13" x14ac:dyDescent="0.25">
      <c r="E5448" s="199"/>
      <c r="F5448" s="199"/>
      <c r="G5448" s="199"/>
      <c r="H5448" s="199"/>
      <c r="I5448" s="199"/>
      <c r="J5448" s="199"/>
      <c r="K5448" s="199"/>
      <c r="L5448" s="199"/>
      <c r="M5448" s="199"/>
    </row>
    <row r="5449" spans="5:13" x14ac:dyDescent="0.25">
      <c r="E5449" s="199"/>
      <c r="F5449" s="199"/>
      <c r="G5449" s="199"/>
      <c r="H5449" s="199"/>
      <c r="I5449" s="199"/>
      <c r="J5449" s="199"/>
      <c r="K5449" s="199"/>
      <c r="L5449" s="199"/>
      <c r="M5449" s="199"/>
    </row>
    <row r="5450" spans="5:13" x14ac:dyDescent="0.25">
      <c r="E5450" s="199"/>
      <c r="F5450" s="199"/>
      <c r="G5450" s="199"/>
      <c r="H5450" s="199"/>
      <c r="I5450" s="199"/>
      <c r="J5450" s="199"/>
      <c r="K5450" s="199"/>
      <c r="L5450" s="199"/>
      <c r="M5450" s="199"/>
    </row>
    <row r="5451" spans="5:13" x14ac:dyDescent="0.25">
      <c r="E5451" s="199"/>
      <c r="F5451" s="199"/>
      <c r="G5451" s="199"/>
      <c r="H5451" s="199"/>
      <c r="I5451" s="199"/>
      <c r="J5451" s="199"/>
      <c r="K5451" s="199"/>
      <c r="L5451" s="199"/>
      <c r="M5451" s="199"/>
    </row>
    <row r="5452" spans="5:13" x14ac:dyDescent="0.25">
      <c r="E5452" s="199"/>
      <c r="F5452" s="199"/>
      <c r="G5452" s="199"/>
      <c r="H5452" s="199"/>
      <c r="I5452" s="199"/>
      <c r="J5452" s="199"/>
      <c r="K5452" s="199"/>
      <c r="L5452" s="199"/>
      <c r="M5452" s="199"/>
    </row>
    <row r="5453" spans="5:13" x14ac:dyDescent="0.25">
      <c r="E5453" s="199"/>
      <c r="F5453" s="199"/>
      <c r="G5453" s="199"/>
      <c r="H5453" s="199"/>
      <c r="I5453" s="199"/>
      <c r="J5453" s="199"/>
      <c r="K5453" s="199"/>
      <c r="L5453" s="199"/>
      <c r="M5453" s="199"/>
    </row>
    <row r="5454" spans="5:13" x14ac:dyDescent="0.25">
      <c r="E5454" s="199"/>
      <c r="F5454" s="199"/>
      <c r="G5454" s="199"/>
      <c r="H5454" s="199"/>
      <c r="I5454" s="199"/>
      <c r="J5454" s="199"/>
      <c r="K5454" s="199"/>
      <c r="L5454" s="199"/>
      <c r="M5454" s="199"/>
    </row>
    <row r="5455" spans="5:13" x14ac:dyDescent="0.25">
      <c r="E5455" s="199"/>
      <c r="F5455" s="199"/>
      <c r="G5455" s="199"/>
      <c r="H5455" s="199"/>
      <c r="I5455" s="199"/>
      <c r="J5455" s="199"/>
      <c r="K5455" s="199"/>
      <c r="L5455" s="199"/>
      <c r="M5455" s="199"/>
    </row>
    <row r="5456" spans="5:13" x14ac:dyDescent="0.25">
      <c r="E5456" s="199"/>
      <c r="F5456" s="199"/>
      <c r="G5456" s="199"/>
      <c r="H5456" s="199"/>
      <c r="I5456" s="199"/>
      <c r="J5456" s="199"/>
      <c r="K5456" s="199"/>
      <c r="L5456" s="199"/>
      <c r="M5456" s="199"/>
    </row>
    <row r="5457" spans="5:13" x14ac:dyDescent="0.25">
      <c r="E5457" s="199"/>
      <c r="F5457" s="199"/>
      <c r="G5457" s="199"/>
      <c r="H5457" s="199"/>
      <c r="I5457" s="199"/>
      <c r="J5457" s="199"/>
      <c r="K5457" s="199"/>
      <c r="L5457" s="199"/>
      <c r="M5457" s="199"/>
    </row>
    <row r="5458" spans="5:13" x14ac:dyDescent="0.25">
      <c r="E5458" s="199"/>
      <c r="F5458" s="199"/>
      <c r="G5458" s="199"/>
      <c r="H5458" s="199"/>
      <c r="I5458" s="199"/>
      <c r="J5458" s="199"/>
      <c r="K5458" s="199"/>
      <c r="L5458" s="199"/>
      <c r="M5458" s="199"/>
    </row>
    <row r="5459" spans="5:13" x14ac:dyDescent="0.25">
      <c r="E5459" s="199"/>
      <c r="F5459" s="199"/>
      <c r="G5459" s="199"/>
      <c r="H5459" s="199"/>
      <c r="I5459" s="199"/>
      <c r="J5459" s="199"/>
      <c r="K5459" s="199"/>
      <c r="L5459" s="199"/>
      <c r="M5459" s="199"/>
    </row>
    <row r="5460" spans="5:13" x14ac:dyDescent="0.25">
      <c r="E5460" s="199"/>
      <c r="F5460" s="199"/>
      <c r="G5460" s="199"/>
      <c r="H5460" s="199"/>
      <c r="I5460" s="199"/>
      <c r="J5460" s="199"/>
      <c r="K5460" s="199"/>
      <c r="L5460" s="199"/>
      <c r="M5460" s="199"/>
    </row>
    <row r="5461" spans="5:13" x14ac:dyDescent="0.25">
      <c r="E5461" s="199"/>
      <c r="F5461" s="199"/>
      <c r="G5461" s="199"/>
      <c r="H5461" s="199"/>
      <c r="I5461" s="199"/>
      <c r="J5461" s="199"/>
      <c r="K5461" s="199"/>
      <c r="L5461" s="199"/>
      <c r="M5461" s="199"/>
    </row>
    <row r="5462" spans="5:13" x14ac:dyDescent="0.25">
      <c r="E5462" s="199"/>
      <c r="F5462" s="199"/>
      <c r="G5462" s="199"/>
      <c r="H5462" s="199"/>
      <c r="I5462" s="199"/>
      <c r="J5462" s="199"/>
      <c r="K5462" s="199"/>
      <c r="L5462" s="199"/>
      <c r="M5462" s="199"/>
    </row>
    <row r="5463" spans="5:13" x14ac:dyDescent="0.25">
      <c r="E5463" s="199"/>
      <c r="F5463" s="199"/>
      <c r="G5463" s="199"/>
      <c r="H5463" s="199"/>
      <c r="I5463" s="199"/>
      <c r="J5463" s="199"/>
      <c r="K5463" s="199"/>
      <c r="L5463" s="199"/>
      <c r="M5463" s="199"/>
    </row>
    <row r="5464" spans="5:13" x14ac:dyDescent="0.25">
      <c r="E5464" s="199"/>
      <c r="F5464" s="199"/>
      <c r="G5464" s="199"/>
      <c r="H5464" s="199"/>
      <c r="I5464" s="199"/>
      <c r="J5464" s="199"/>
      <c r="K5464" s="199"/>
      <c r="L5464" s="199"/>
      <c r="M5464" s="199"/>
    </row>
    <row r="5465" spans="5:13" x14ac:dyDescent="0.25">
      <c r="E5465" s="199"/>
      <c r="F5465" s="199"/>
      <c r="G5465" s="199"/>
      <c r="H5465" s="199"/>
      <c r="I5465" s="199"/>
      <c r="J5465" s="199"/>
      <c r="K5465" s="199"/>
      <c r="L5465" s="199"/>
      <c r="M5465" s="199"/>
    </row>
    <row r="5466" spans="5:13" x14ac:dyDescent="0.25">
      <c r="E5466" s="199"/>
      <c r="F5466" s="199"/>
      <c r="G5466" s="199"/>
      <c r="H5466" s="199"/>
      <c r="I5466" s="199"/>
      <c r="J5466" s="199"/>
      <c r="K5466" s="199"/>
      <c r="L5466" s="199"/>
      <c r="M5466" s="199"/>
    </row>
    <row r="5467" spans="5:13" x14ac:dyDescent="0.25">
      <c r="E5467" s="199"/>
      <c r="F5467" s="199"/>
      <c r="G5467" s="199"/>
      <c r="H5467" s="199"/>
      <c r="I5467" s="199"/>
      <c r="J5467" s="199"/>
      <c r="K5467" s="199"/>
      <c r="L5467" s="199"/>
      <c r="M5467" s="199"/>
    </row>
    <row r="5468" spans="5:13" x14ac:dyDescent="0.25">
      <c r="E5468" s="199"/>
      <c r="F5468" s="199"/>
      <c r="G5468" s="199"/>
      <c r="H5468" s="199"/>
      <c r="I5468" s="199"/>
      <c r="J5468" s="199"/>
      <c r="K5468" s="199"/>
      <c r="L5468" s="199"/>
      <c r="M5468" s="199"/>
    </row>
    <row r="5469" spans="5:13" x14ac:dyDescent="0.25">
      <c r="E5469" s="199"/>
      <c r="F5469" s="199"/>
      <c r="G5469" s="199"/>
      <c r="H5469" s="199"/>
      <c r="I5469" s="199"/>
      <c r="J5469" s="199"/>
      <c r="K5469" s="199"/>
      <c r="L5469" s="199"/>
      <c r="M5469" s="199"/>
    </row>
    <row r="5470" spans="5:13" x14ac:dyDescent="0.25">
      <c r="E5470" s="199"/>
      <c r="F5470" s="199"/>
      <c r="G5470" s="199"/>
      <c r="H5470" s="199"/>
      <c r="I5470" s="199"/>
      <c r="J5470" s="199"/>
      <c r="K5470" s="199"/>
      <c r="L5470" s="199"/>
      <c r="M5470" s="199"/>
    </row>
    <row r="5471" spans="5:13" x14ac:dyDescent="0.25">
      <c r="E5471" s="199"/>
      <c r="F5471" s="199"/>
      <c r="G5471" s="199"/>
      <c r="H5471" s="199"/>
      <c r="I5471" s="199"/>
      <c r="J5471" s="199"/>
      <c r="K5471" s="199"/>
      <c r="L5471" s="199"/>
      <c r="M5471" s="199"/>
    </row>
    <row r="5472" spans="5:13" x14ac:dyDescent="0.25">
      <c r="E5472" s="199"/>
      <c r="F5472" s="199"/>
      <c r="G5472" s="199"/>
      <c r="H5472" s="199"/>
      <c r="I5472" s="199"/>
      <c r="J5472" s="199"/>
      <c r="K5472" s="199"/>
      <c r="L5472" s="199"/>
      <c r="M5472" s="199"/>
    </row>
    <row r="5473" spans="5:13" x14ac:dyDescent="0.25">
      <c r="E5473" s="199"/>
      <c r="F5473" s="199"/>
      <c r="G5473" s="199"/>
      <c r="H5473" s="199"/>
      <c r="I5473" s="199"/>
      <c r="J5473" s="199"/>
      <c r="K5473" s="199"/>
      <c r="L5473" s="199"/>
      <c r="M5473" s="199"/>
    </row>
    <row r="5474" spans="5:13" x14ac:dyDescent="0.25">
      <c r="E5474" s="199"/>
      <c r="F5474" s="199"/>
      <c r="G5474" s="199"/>
      <c r="H5474" s="199"/>
      <c r="I5474" s="199"/>
      <c r="J5474" s="199"/>
      <c r="K5474" s="199"/>
      <c r="L5474" s="199"/>
      <c r="M5474" s="199"/>
    </row>
    <row r="5475" spans="5:13" x14ac:dyDescent="0.25">
      <c r="E5475" s="199"/>
      <c r="F5475" s="199"/>
      <c r="G5475" s="199"/>
      <c r="H5475" s="199"/>
      <c r="I5475" s="199"/>
      <c r="J5475" s="199"/>
      <c r="K5475" s="199"/>
      <c r="L5475" s="199"/>
      <c r="M5475" s="199"/>
    </row>
    <row r="5476" spans="5:13" x14ac:dyDescent="0.25">
      <c r="E5476" s="199"/>
      <c r="F5476" s="199"/>
      <c r="G5476" s="199"/>
      <c r="H5476" s="199"/>
      <c r="I5476" s="199"/>
      <c r="J5476" s="199"/>
      <c r="K5476" s="199"/>
      <c r="L5476" s="199"/>
      <c r="M5476" s="199"/>
    </row>
    <row r="5477" spans="5:13" x14ac:dyDescent="0.25">
      <c r="E5477" s="199"/>
      <c r="F5477" s="199"/>
      <c r="G5477" s="199"/>
      <c r="H5477" s="199"/>
      <c r="I5477" s="199"/>
      <c r="J5477" s="199"/>
      <c r="K5477" s="199"/>
      <c r="L5477" s="199"/>
      <c r="M5477" s="199"/>
    </row>
    <row r="5478" spans="5:13" x14ac:dyDescent="0.25">
      <c r="E5478" s="199"/>
      <c r="F5478" s="199"/>
      <c r="G5478" s="199"/>
      <c r="H5478" s="199"/>
      <c r="I5478" s="199"/>
      <c r="J5478" s="199"/>
      <c r="K5478" s="199"/>
      <c r="L5478" s="199"/>
      <c r="M5478" s="199"/>
    </row>
    <row r="5479" spans="5:13" x14ac:dyDescent="0.25">
      <c r="E5479" s="199"/>
      <c r="F5479" s="199"/>
      <c r="G5479" s="199"/>
      <c r="H5479" s="199"/>
      <c r="I5479" s="199"/>
      <c r="J5479" s="199"/>
      <c r="K5479" s="199"/>
      <c r="L5479" s="199"/>
      <c r="M5479" s="199"/>
    </row>
    <row r="5480" spans="5:13" x14ac:dyDescent="0.25">
      <c r="E5480" s="199"/>
      <c r="F5480" s="199"/>
      <c r="G5480" s="199"/>
      <c r="H5480" s="199"/>
      <c r="I5480" s="199"/>
      <c r="J5480" s="199"/>
      <c r="K5480" s="199"/>
      <c r="L5480" s="199"/>
      <c r="M5480" s="199"/>
    </row>
    <row r="5481" spans="5:13" x14ac:dyDescent="0.25">
      <c r="E5481" s="199"/>
      <c r="F5481" s="199"/>
      <c r="G5481" s="199"/>
      <c r="H5481" s="199"/>
      <c r="I5481" s="199"/>
      <c r="J5481" s="199"/>
      <c r="K5481" s="199"/>
      <c r="L5481" s="199"/>
      <c r="M5481" s="199"/>
    </row>
    <row r="5482" spans="5:13" x14ac:dyDescent="0.25">
      <c r="E5482" s="199"/>
      <c r="F5482" s="199"/>
      <c r="G5482" s="199"/>
      <c r="H5482" s="199"/>
      <c r="I5482" s="199"/>
      <c r="J5482" s="199"/>
      <c r="K5482" s="199"/>
      <c r="L5482" s="199"/>
      <c r="M5482" s="199"/>
    </row>
    <row r="5483" spans="5:13" x14ac:dyDescent="0.25">
      <c r="E5483" s="199"/>
      <c r="F5483" s="199"/>
      <c r="G5483" s="199"/>
      <c r="H5483" s="199"/>
      <c r="I5483" s="199"/>
      <c r="J5483" s="199"/>
      <c r="K5483" s="199"/>
      <c r="L5483" s="199"/>
      <c r="M5483" s="199"/>
    </row>
    <row r="5484" spans="5:13" x14ac:dyDescent="0.25">
      <c r="E5484" s="199"/>
      <c r="F5484" s="199"/>
      <c r="G5484" s="199"/>
      <c r="H5484" s="199"/>
      <c r="I5484" s="199"/>
      <c r="J5484" s="199"/>
      <c r="K5484" s="199"/>
      <c r="L5484" s="199"/>
      <c r="M5484" s="199"/>
    </row>
    <row r="5485" spans="5:13" x14ac:dyDescent="0.25">
      <c r="E5485" s="199"/>
      <c r="F5485" s="199"/>
      <c r="G5485" s="199"/>
      <c r="H5485" s="199"/>
      <c r="I5485" s="199"/>
      <c r="J5485" s="199"/>
      <c r="K5485" s="199"/>
      <c r="L5485" s="199"/>
      <c r="M5485" s="199"/>
    </row>
    <row r="5486" spans="5:13" x14ac:dyDescent="0.25">
      <c r="E5486" s="199"/>
      <c r="F5486" s="199"/>
      <c r="G5486" s="199"/>
      <c r="H5486" s="199"/>
      <c r="I5486" s="199"/>
      <c r="J5486" s="199"/>
      <c r="K5486" s="199"/>
      <c r="L5486" s="199"/>
      <c r="M5486" s="199"/>
    </row>
    <row r="5487" spans="5:13" x14ac:dyDescent="0.25">
      <c r="E5487" s="199"/>
      <c r="F5487" s="199"/>
      <c r="G5487" s="199"/>
      <c r="H5487" s="199"/>
      <c r="I5487" s="199"/>
      <c r="J5487" s="199"/>
      <c r="K5487" s="199"/>
      <c r="L5487" s="199"/>
      <c r="M5487" s="199"/>
    </row>
    <row r="5488" spans="5:13" x14ac:dyDescent="0.25">
      <c r="E5488" s="199"/>
      <c r="F5488" s="199"/>
      <c r="G5488" s="199"/>
      <c r="H5488" s="199"/>
      <c r="I5488" s="199"/>
      <c r="J5488" s="199"/>
      <c r="K5488" s="199"/>
      <c r="L5488" s="199"/>
      <c r="M5488" s="199"/>
    </row>
    <row r="5489" spans="5:13" x14ac:dyDescent="0.25">
      <c r="E5489" s="199"/>
      <c r="F5489" s="199"/>
      <c r="G5489" s="199"/>
      <c r="H5489" s="199"/>
      <c r="I5489" s="199"/>
      <c r="J5489" s="199"/>
      <c r="K5489" s="199"/>
      <c r="L5489" s="199"/>
      <c r="M5489" s="199"/>
    </row>
    <row r="5490" spans="5:13" x14ac:dyDescent="0.25">
      <c r="E5490" s="199"/>
      <c r="F5490" s="199"/>
      <c r="G5490" s="199"/>
      <c r="H5490" s="199"/>
      <c r="I5490" s="199"/>
      <c r="J5490" s="199"/>
      <c r="K5490" s="199"/>
      <c r="L5490" s="199"/>
      <c r="M5490" s="199"/>
    </row>
    <row r="5491" spans="5:13" x14ac:dyDescent="0.25">
      <c r="E5491" s="199"/>
      <c r="F5491" s="199"/>
      <c r="G5491" s="199"/>
      <c r="H5491" s="199"/>
      <c r="I5491" s="199"/>
      <c r="J5491" s="199"/>
      <c r="K5491" s="199"/>
      <c r="L5491" s="199"/>
      <c r="M5491" s="199"/>
    </row>
    <row r="5492" spans="5:13" x14ac:dyDescent="0.25">
      <c r="E5492" s="199"/>
      <c r="F5492" s="199"/>
      <c r="G5492" s="199"/>
      <c r="H5492" s="199"/>
      <c r="I5492" s="199"/>
      <c r="J5492" s="199"/>
      <c r="K5492" s="199"/>
      <c r="L5492" s="199"/>
      <c r="M5492" s="199"/>
    </row>
    <row r="5493" spans="5:13" x14ac:dyDescent="0.25">
      <c r="E5493" s="199"/>
      <c r="F5493" s="199"/>
      <c r="G5493" s="199"/>
      <c r="H5493" s="199"/>
      <c r="I5493" s="199"/>
      <c r="J5493" s="199"/>
      <c r="K5493" s="199"/>
      <c r="L5493" s="199"/>
      <c r="M5493" s="199"/>
    </row>
    <row r="5494" spans="5:13" x14ac:dyDescent="0.25">
      <c r="E5494" s="199"/>
      <c r="F5494" s="199"/>
      <c r="G5494" s="199"/>
      <c r="H5494" s="199"/>
      <c r="I5494" s="199"/>
      <c r="J5494" s="199"/>
      <c r="K5494" s="199"/>
      <c r="L5494" s="199"/>
      <c r="M5494" s="199"/>
    </row>
    <row r="5495" spans="5:13" x14ac:dyDescent="0.25">
      <c r="E5495" s="199"/>
      <c r="F5495" s="199"/>
      <c r="G5495" s="199"/>
      <c r="H5495" s="199"/>
      <c r="I5495" s="199"/>
      <c r="J5495" s="199"/>
      <c r="K5495" s="199"/>
      <c r="L5495" s="199"/>
      <c r="M5495" s="199"/>
    </row>
    <row r="5496" spans="5:13" x14ac:dyDescent="0.25">
      <c r="E5496" s="199"/>
      <c r="F5496" s="199"/>
      <c r="G5496" s="199"/>
      <c r="H5496" s="199"/>
      <c r="I5496" s="199"/>
      <c r="J5496" s="199"/>
      <c r="K5496" s="199"/>
      <c r="L5496" s="199"/>
      <c r="M5496" s="199"/>
    </row>
    <row r="5497" spans="5:13" x14ac:dyDescent="0.25">
      <c r="E5497" s="199"/>
      <c r="F5497" s="199"/>
      <c r="G5497" s="199"/>
      <c r="H5497" s="199"/>
      <c r="I5497" s="199"/>
      <c r="J5497" s="199"/>
      <c r="K5497" s="199"/>
      <c r="L5497" s="199"/>
      <c r="M5497" s="199"/>
    </row>
    <row r="5498" spans="5:13" x14ac:dyDescent="0.25">
      <c r="E5498" s="199"/>
      <c r="F5498" s="199"/>
      <c r="G5498" s="199"/>
      <c r="H5498" s="199"/>
      <c r="I5498" s="199"/>
      <c r="J5498" s="199"/>
      <c r="K5498" s="199"/>
      <c r="L5498" s="199"/>
      <c r="M5498" s="199"/>
    </row>
    <row r="5499" spans="5:13" x14ac:dyDescent="0.25">
      <c r="E5499" s="199"/>
      <c r="F5499" s="199"/>
      <c r="G5499" s="199"/>
      <c r="H5499" s="199"/>
      <c r="I5499" s="199"/>
      <c r="J5499" s="199"/>
      <c r="K5499" s="199"/>
      <c r="L5499" s="199"/>
      <c r="M5499" s="199"/>
    </row>
    <row r="5500" spans="5:13" x14ac:dyDescent="0.25">
      <c r="E5500" s="199"/>
      <c r="F5500" s="199"/>
      <c r="G5500" s="199"/>
      <c r="H5500" s="199"/>
      <c r="I5500" s="199"/>
      <c r="J5500" s="199"/>
      <c r="K5500" s="199"/>
      <c r="L5500" s="199"/>
      <c r="M5500" s="199"/>
    </row>
    <row r="5501" spans="5:13" x14ac:dyDescent="0.25">
      <c r="E5501" s="199"/>
      <c r="F5501" s="199"/>
      <c r="G5501" s="199"/>
      <c r="H5501" s="199"/>
      <c r="I5501" s="199"/>
      <c r="J5501" s="199"/>
      <c r="K5501" s="199"/>
      <c r="L5501" s="199"/>
      <c r="M5501" s="199"/>
    </row>
    <row r="5502" spans="5:13" x14ac:dyDescent="0.25">
      <c r="E5502" s="199"/>
      <c r="F5502" s="199"/>
      <c r="G5502" s="199"/>
      <c r="H5502" s="199"/>
      <c r="I5502" s="199"/>
      <c r="J5502" s="199"/>
      <c r="K5502" s="199"/>
      <c r="L5502" s="199"/>
      <c r="M5502" s="199"/>
    </row>
    <row r="5503" spans="5:13" x14ac:dyDescent="0.25">
      <c r="E5503" s="199"/>
      <c r="F5503" s="199"/>
      <c r="G5503" s="199"/>
      <c r="H5503" s="199"/>
      <c r="I5503" s="199"/>
      <c r="J5503" s="199"/>
      <c r="K5503" s="199"/>
      <c r="L5503" s="199"/>
      <c r="M5503" s="199"/>
    </row>
    <row r="5504" spans="5:13" x14ac:dyDescent="0.25">
      <c r="E5504" s="199"/>
      <c r="F5504" s="199"/>
      <c r="G5504" s="199"/>
      <c r="H5504" s="199"/>
      <c r="I5504" s="199"/>
      <c r="J5504" s="199"/>
      <c r="K5504" s="199"/>
      <c r="L5504" s="199"/>
      <c r="M5504" s="199"/>
    </row>
    <row r="5505" spans="5:13" x14ac:dyDescent="0.25">
      <c r="E5505" s="199"/>
      <c r="F5505" s="199"/>
      <c r="G5505" s="199"/>
      <c r="H5505" s="199"/>
      <c r="I5505" s="199"/>
      <c r="J5505" s="199"/>
      <c r="K5505" s="199"/>
      <c r="L5505" s="199"/>
      <c r="M5505" s="199"/>
    </row>
    <row r="5506" spans="5:13" x14ac:dyDescent="0.25">
      <c r="E5506" s="199"/>
      <c r="F5506" s="199"/>
      <c r="G5506" s="199"/>
      <c r="H5506" s="199"/>
      <c r="I5506" s="199"/>
      <c r="J5506" s="199"/>
      <c r="K5506" s="199"/>
      <c r="L5506" s="199"/>
      <c r="M5506" s="199"/>
    </row>
    <row r="5507" spans="5:13" x14ac:dyDescent="0.25">
      <c r="E5507" s="199"/>
      <c r="F5507" s="199"/>
      <c r="G5507" s="199"/>
      <c r="H5507" s="199"/>
      <c r="I5507" s="199"/>
      <c r="J5507" s="199"/>
      <c r="K5507" s="199"/>
      <c r="L5507" s="199"/>
      <c r="M5507" s="199"/>
    </row>
    <row r="5508" spans="5:13" x14ac:dyDescent="0.25">
      <c r="E5508" s="199"/>
      <c r="F5508" s="199"/>
      <c r="G5508" s="199"/>
      <c r="H5508" s="199"/>
      <c r="I5508" s="199"/>
      <c r="J5508" s="199"/>
      <c r="K5508" s="199"/>
      <c r="L5508" s="199"/>
      <c r="M5508" s="199"/>
    </row>
    <row r="5509" spans="5:13" x14ac:dyDescent="0.25">
      <c r="E5509" s="199"/>
      <c r="F5509" s="199"/>
      <c r="G5509" s="199"/>
      <c r="H5509" s="199"/>
      <c r="I5509" s="199"/>
      <c r="J5509" s="199"/>
      <c r="K5509" s="199"/>
      <c r="L5509" s="199"/>
      <c r="M5509" s="199"/>
    </row>
    <row r="5510" spans="5:13" x14ac:dyDescent="0.25">
      <c r="E5510" s="199"/>
      <c r="F5510" s="199"/>
      <c r="G5510" s="199"/>
      <c r="H5510" s="199"/>
      <c r="I5510" s="199"/>
      <c r="J5510" s="199"/>
      <c r="K5510" s="199"/>
      <c r="L5510" s="199"/>
      <c r="M5510" s="199"/>
    </row>
    <row r="5511" spans="5:13" x14ac:dyDescent="0.25">
      <c r="E5511" s="199"/>
      <c r="F5511" s="199"/>
      <c r="G5511" s="199"/>
      <c r="H5511" s="199"/>
      <c r="I5511" s="199"/>
      <c r="J5511" s="199"/>
      <c r="K5511" s="199"/>
      <c r="L5511" s="199"/>
      <c r="M5511" s="199"/>
    </row>
    <row r="5512" spans="5:13" x14ac:dyDescent="0.25">
      <c r="E5512" s="199"/>
      <c r="F5512" s="199"/>
      <c r="G5512" s="199"/>
      <c r="H5512" s="199"/>
      <c r="I5512" s="199"/>
      <c r="J5512" s="199"/>
      <c r="K5512" s="199"/>
      <c r="L5512" s="199"/>
      <c r="M5512" s="199"/>
    </row>
    <row r="5513" spans="5:13" x14ac:dyDescent="0.25">
      <c r="E5513" s="199"/>
      <c r="F5513" s="199"/>
      <c r="G5513" s="199"/>
      <c r="H5513" s="199"/>
      <c r="I5513" s="199"/>
      <c r="J5513" s="199"/>
      <c r="K5513" s="199"/>
      <c r="L5513" s="199"/>
      <c r="M5513" s="199"/>
    </row>
    <row r="5514" spans="5:13" x14ac:dyDescent="0.25">
      <c r="E5514" s="199"/>
      <c r="F5514" s="199"/>
      <c r="G5514" s="199"/>
      <c r="H5514" s="199"/>
      <c r="I5514" s="199"/>
      <c r="J5514" s="199"/>
      <c r="K5514" s="199"/>
      <c r="L5514" s="199"/>
      <c r="M5514" s="199"/>
    </row>
    <row r="5515" spans="5:13" x14ac:dyDescent="0.25">
      <c r="E5515" s="199"/>
      <c r="F5515" s="199"/>
      <c r="G5515" s="199"/>
      <c r="H5515" s="199"/>
      <c r="I5515" s="199"/>
      <c r="J5515" s="199"/>
      <c r="K5515" s="199"/>
      <c r="L5515" s="199"/>
      <c r="M5515" s="199"/>
    </row>
    <row r="5516" spans="5:13" x14ac:dyDescent="0.25">
      <c r="E5516" s="199"/>
      <c r="F5516" s="199"/>
      <c r="G5516" s="199"/>
      <c r="H5516" s="199"/>
      <c r="I5516" s="199"/>
      <c r="J5516" s="199"/>
      <c r="K5516" s="199"/>
      <c r="L5516" s="199"/>
      <c r="M5516" s="199"/>
    </row>
    <row r="5517" spans="5:13" x14ac:dyDescent="0.25">
      <c r="E5517" s="199"/>
      <c r="F5517" s="199"/>
      <c r="G5517" s="199"/>
      <c r="H5517" s="199"/>
      <c r="I5517" s="199"/>
      <c r="J5517" s="199"/>
      <c r="K5517" s="199"/>
      <c r="L5517" s="199"/>
      <c r="M5517" s="199"/>
    </row>
    <row r="5518" spans="5:13" x14ac:dyDescent="0.25">
      <c r="E5518" s="199"/>
      <c r="F5518" s="199"/>
      <c r="G5518" s="199"/>
      <c r="H5518" s="199"/>
      <c r="I5518" s="199"/>
      <c r="J5518" s="199"/>
      <c r="K5518" s="199"/>
      <c r="L5518" s="199"/>
      <c r="M5518" s="199"/>
    </row>
    <row r="5519" spans="5:13" x14ac:dyDescent="0.25">
      <c r="E5519" s="199"/>
      <c r="F5519" s="199"/>
      <c r="G5519" s="199"/>
      <c r="H5519" s="199"/>
      <c r="I5519" s="199"/>
      <c r="J5519" s="199"/>
      <c r="K5519" s="199"/>
      <c r="L5519" s="199"/>
      <c r="M5519" s="199"/>
    </row>
    <row r="5520" spans="5:13" x14ac:dyDescent="0.25">
      <c r="E5520" s="199"/>
      <c r="F5520" s="199"/>
      <c r="G5520" s="199"/>
      <c r="H5520" s="199"/>
      <c r="I5520" s="199"/>
      <c r="J5520" s="199"/>
      <c r="K5520" s="199"/>
      <c r="L5520" s="199"/>
      <c r="M5520" s="199"/>
    </row>
    <row r="5521" spans="5:13" x14ac:dyDescent="0.25">
      <c r="E5521" s="199"/>
      <c r="F5521" s="199"/>
      <c r="G5521" s="199"/>
      <c r="H5521" s="199"/>
      <c r="I5521" s="199"/>
      <c r="J5521" s="199"/>
      <c r="K5521" s="199"/>
      <c r="L5521" s="199"/>
      <c r="M5521" s="199"/>
    </row>
    <row r="5522" spans="5:13" x14ac:dyDescent="0.25">
      <c r="E5522" s="199"/>
      <c r="F5522" s="199"/>
      <c r="G5522" s="199"/>
      <c r="H5522" s="199"/>
      <c r="I5522" s="199"/>
      <c r="J5522" s="199"/>
      <c r="K5522" s="199"/>
      <c r="L5522" s="199"/>
      <c r="M5522" s="199"/>
    </row>
    <row r="5523" spans="5:13" x14ac:dyDescent="0.25">
      <c r="E5523" s="199"/>
      <c r="F5523" s="199"/>
      <c r="G5523" s="199"/>
      <c r="H5523" s="199"/>
      <c r="I5523" s="199"/>
      <c r="J5523" s="199"/>
      <c r="K5523" s="199"/>
      <c r="L5523" s="199"/>
      <c r="M5523" s="199"/>
    </row>
    <row r="5524" spans="5:13" x14ac:dyDescent="0.25">
      <c r="E5524" s="199"/>
      <c r="F5524" s="199"/>
      <c r="G5524" s="199"/>
      <c r="H5524" s="199"/>
      <c r="I5524" s="199"/>
      <c r="J5524" s="199"/>
      <c r="K5524" s="199"/>
      <c r="L5524" s="199"/>
      <c r="M5524" s="199"/>
    </row>
    <row r="5525" spans="5:13" x14ac:dyDescent="0.25">
      <c r="E5525" s="199"/>
      <c r="F5525" s="199"/>
      <c r="G5525" s="199"/>
      <c r="H5525" s="199"/>
      <c r="I5525" s="199"/>
      <c r="J5525" s="199"/>
      <c r="K5525" s="199"/>
      <c r="L5525" s="199"/>
      <c r="M5525" s="199"/>
    </row>
    <row r="5526" spans="5:13" x14ac:dyDescent="0.25">
      <c r="E5526" s="199"/>
      <c r="F5526" s="199"/>
      <c r="G5526" s="199"/>
      <c r="H5526" s="199"/>
      <c r="I5526" s="199"/>
      <c r="J5526" s="199"/>
      <c r="K5526" s="199"/>
      <c r="L5526" s="199"/>
      <c r="M5526" s="199"/>
    </row>
    <row r="5527" spans="5:13" x14ac:dyDescent="0.25">
      <c r="E5527" s="199"/>
      <c r="F5527" s="199"/>
      <c r="G5527" s="199"/>
      <c r="H5527" s="199"/>
      <c r="I5527" s="199"/>
      <c r="J5527" s="199"/>
      <c r="K5527" s="199"/>
      <c r="L5527" s="199"/>
      <c r="M5527" s="199"/>
    </row>
    <row r="5528" spans="5:13" x14ac:dyDescent="0.25">
      <c r="E5528" s="199"/>
      <c r="F5528" s="199"/>
      <c r="G5528" s="199"/>
      <c r="H5528" s="199"/>
      <c r="I5528" s="199"/>
      <c r="J5528" s="199"/>
      <c r="K5528" s="199"/>
      <c r="L5528" s="199"/>
      <c r="M5528" s="199"/>
    </row>
    <row r="5529" spans="5:13" x14ac:dyDescent="0.25">
      <c r="E5529" s="199"/>
      <c r="F5529" s="199"/>
      <c r="G5529" s="199"/>
      <c r="H5529" s="199"/>
      <c r="I5529" s="199"/>
      <c r="J5529" s="199"/>
      <c r="K5529" s="199"/>
      <c r="L5529" s="199"/>
      <c r="M5529" s="199"/>
    </row>
    <row r="5530" spans="5:13" x14ac:dyDescent="0.25">
      <c r="E5530" s="199"/>
      <c r="F5530" s="199"/>
      <c r="G5530" s="199"/>
      <c r="H5530" s="199"/>
      <c r="I5530" s="199"/>
      <c r="J5530" s="199"/>
      <c r="K5530" s="199"/>
      <c r="L5530" s="199"/>
      <c r="M5530" s="199"/>
    </row>
    <row r="5531" spans="5:13" x14ac:dyDescent="0.25">
      <c r="E5531" s="199"/>
      <c r="F5531" s="199"/>
      <c r="G5531" s="199"/>
      <c r="H5531" s="199"/>
      <c r="I5531" s="199"/>
      <c r="J5531" s="199"/>
      <c r="K5531" s="199"/>
      <c r="L5531" s="199"/>
      <c r="M5531" s="199"/>
    </row>
    <row r="5532" spans="5:13" x14ac:dyDescent="0.25">
      <c r="E5532" s="199"/>
      <c r="F5532" s="199"/>
      <c r="G5532" s="199"/>
      <c r="H5532" s="199"/>
      <c r="I5532" s="199"/>
      <c r="J5532" s="199"/>
      <c r="K5532" s="199"/>
      <c r="L5532" s="199"/>
      <c r="M5532" s="199"/>
    </row>
    <row r="5533" spans="5:13" x14ac:dyDescent="0.25">
      <c r="E5533" s="199"/>
      <c r="F5533" s="199"/>
      <c r="G5533" s="199"/>
      <c r="H5533" s="199"/>
      <c r="I5533" s="199"/>
      <c r="J5533" s="199"/>
      <c r="K5533" s="199"/>
      <c r="L5533" s="199"/>
      <c r="M5533" s="199"/>
    </row>
    <row r="5534" spans="5:13" x14ac:dyDescent="0.25">
      <c r="E5534" s="199"/>
      <c r="F5534" s="199"/>
      <c r="G5534" s="199"/>
      <c r="H5534" s="199"/>
      <c r="I5534" s="199"/>
      <c r="J5534" s="199"/>
      <c r="K5534" s="199"/>
      <c r="L5534" s="199"/>
      <c r="M5534" s="199"/>
    </row>
    <row r="5535" spans="5:13" x14ac:dyDescent="0.25">
      <c r="E5535" s="199"/>
      <c r="F5535" s="199"/>
      <c r="G5535" s="199"/>
      <c r="H5535" s="199"/>
      <c r="I5535" s="199"/>
      <c r="J5535" s="199"/>
      <c r="K5535" s="199"/>
      <c r="L5535" s="199"/>
      <c r="M5535" s="199"/>
    </row>
    <row r="5536" spans="5:13" x14ac:dyDescent="0.25">
      <c r="E5536" s="199"/>
      <c r="F5536" s="199"/>
      <c r="G5536" s="199"/>
      <c r="H5536" s="199"/>
      <c r="I5536" s="199"/>
      <c r="J5536" s="199"/>
      <c r="K5536" s="199"/>
      <c r="L5536" s="199"/>
      <c r="M5536" s="199"/>
    </row>
    <row r="5537" spans="5:13" x14ac:dyDescent="0.25">
      <c r="E5537" s="199"/>
      <c r="F5537" s="199"/>
      <c r="G5537" s="199"/>
      <c r="H5537" s="199"/>
      <c r="I5537" s="199"/>
      <c r="J5537" s="199"/>
      <c r="K5537" s="199"/>
      <c r="L5537" s="199"/>
      <c r="M5537" s="199"/>
    </row>
    <row r="5538" spans="5:13" x14ac:dyDescent="0.25">
      <c r="E5538" s="199"/>
      <c r="F5538" s="199"/>
      <c r="G5538" s="199"/>
      <c r="H5538" s="199"/>
      <c r="I5538" s="199"/>
      <c r="J5538" s="199"/>
      <c r="K5538" s="199"/>
      <c r="L5538" s="199"/>
      <c r="M5538" s="199"/>
    </row>
    <row r="5539" spans="5:13" x14ac:dyDescent="0.25">
      <c r="E5539" s="199"/>
      <c r="F5539" s="199"/>
      <c r="G5539" s="199"/>
      <c r="H5539" s="199"/>
      <c r="I5539" s="199"/>
      <c r="J5539" s="199"/>
      <c r="K5539" s="199"/>
      <c r="L5539" s="199"/>
      <c r="M5539" s="199"/>
    </row>
    <row r="5540" spans="5:13" x14ac:dyDescent="0.25">
      <c r="E5540" s="199"/>
      <c r="F5540" s="199"/>
      <c r="G5540" s="199"/>
      <c r="H5540" s="199"/>
      <c r="I5540" s="199"/>
      <c r="J5540" s="199"/>
      <c r="K5540" s="199"/>
      <c r="L5540" s="199"/>
      <c r="M5540" s="199"/>
    </row>
    <row r="5541" spans="5:13" x14ac:dyDescent="0.25">
      <c r="E5541" s="199"/>
      <c r="F5541" s="199"/>
      <c r="G5541" s="199"/>
      <c r="H5541" s="199"/>
      <c r="I5541" s="199"/>
      <c r="J5541" s="199"/>
      <c r="K5541" s="199"/>
      <c r="L5541" s="199"/>
      <c r="M5541" s="199"/>
    </row>
    <row r="5542" spans="5:13" x14ac:dyDescent="0.25">
      <c r="E5542" s="199"/>
      <c r="F5542" s="199"/>
      <c r="G5542" s="199"/>
      <c r="H5542" s="199"/>
      <c r="I5542" s="199"/>
      <c r="J5542" s="199"/>
      <c r="K5542" s="199"/>
      <c r="L5542" s="199"/>
      <c r="M5542" s="199"/>
    </row>
    <row r="5543" spans="5:13" x14ac:dyDescent="0.25">
      <c r="E5543" s="199"/>
      <c r="F5543" s="199"/>
      <c r="G5543" s="199"/>
      <c r="H5543" s="199"/>
      <c r="I5543" s="199"/>
      <c r="J5543" s="199"/>
      <c r="K5543" s="199"/>
      <c r="L5543" s="199"/>
      <c r="M5543" s="199"/>
    </row>
    <row r="5544" spans="5:13" x14ac:dyDescent="0.25">
      <c r="E5544" s="199"/>
      <c r="F5544" s="199"/>
      <c r="G5544" s="199"/>
      <c r="H5544" s="199"/>
      <c r="I5544" s="199"/>
      <c r="J5544" s="199"/>
      <c r="K5544" s="199"/>
      <c r="L5544" s="199"/>
      <c r="M5544" s="199"/>
    </row>
    <row r="5545" spans="5:13" x14ac:dyDescent="0.25">
      <c r="E5545" s="199"/>
      <c r="F5545" s="199"/>
      <c r="G5545" s="199"/>
      <c r="H5545" s="199"/>
      <c r="I5545" s="199"/>
      <c r="J5545" s="199"/>
      <c r="K5545" s="199"/>
      <c r="L5545" s="199"/>
      <c r="M5545" s="199"/>
    </row>
    <row r="5546" spans="5:13" x14ac:dyDescent="0.25">
      <c r="E5546" s="199"/>
      <c r="F5546" s="199"/>
      <c r="G5546" s="199"/>
      <c r="H5546" s="199"/>
      <c r="I5546" s="199"/>
      <c r="J5546" s="199"/>
      <c r="K5546" s="199"/>
      <c r="L5546" s="199"/>
      <c r="M5546" s="199"/>
    </row>
    <row r="5547" spans="5:13" x14ac:dyDescent="0.25">
      <c r="E5547" s="199"/>
      <c r="F5547" s="199"/>
      <c r="G5547" s="199"/>
      <c r="H5547" s="199"/>
      <c r="I5547" s="199"/>
      <c r="J5547" s="199"/>
      <c r="K5547" s="199"/>
      <c r="L5547" s="199"/>
      <c r="M5547" s="199"/>
    </row>
    <row r="5548" spans="5:13" x14ac:dyDescent="0.25">
      <c r="E5548" s="199"/>
      <c r="F5548" s="199"/>
      <c r="G5548" s="199"/>
      <c r="H5548" s="199"/>
      <c r="I5548" s="199"/>
      <c r="J5548" s="199"/>
      <c r="K5548" s="199"/>
      <c r="L5548" s="199"/>
      <c r="M5548" s="199"/>
    </row>
    <row r="5549" spans="5:13" x14ac:dyDescent="0.25">
      <c r="E5549" s="199"/>
      <c r="F5549" s="199"/>
      <c r="G5549" s="199"/>
      <c r="H5549" s="199"/>
      <c r="I5549" s="199"/>
      <c r="J5549" s="199"/>
      <c r="K5549" s="199"/>
      <c r="L5549" s="199"/>
      <c r="M5549" s="199"/>
    </row>
    <row r="5550" spans="5:13" x14ac:dyDescent="0.25">
      <c r="E5550" s="199"/>
      <c r="F5550" s="199"/>
      <c r="G5550" s="199"/>
      <c r="H5550" s="199"/>
      <c r="I5550" s="199"/>
      <c r="J5550" s="199"/>
      <c r="K5550" s="199"/>
      <c r="L5550" s="199"/>
      <c r="M5550" s="199"/>
    </row>
    <row r="5551" spans="5:13" x14ac:dyDescent="0.25">
      <c r="E5551" s="199"/>
      <c r="F5551" s="199"/>
      <c r="G5551" s="199"/>
      <c r="H5551" s="199"/>
      <c r="I5551" s="199"/>
      <c r="J5551" s="199"/>
      <c r="K5551" s="199"/>
      <c r="L5551" s="199"/>
      <c r="M5551" s="199"/>
    </row>
    <row r="5552" spans="5:13" x14ac:dyDescent="0.25">
      <c r="E5552" s="199"/>
      <c r="F5552" s="199"/>
      <c r="G5552" s="199"/>
      <c r="H5552" s="199"/>
      <c r="I5552" s="199"/>
      <c r="J5552" s="199"/>
      <c r="K5552" s="199"/>
      <c r="L5552" s="199"/>
      <c r="M5552" s="199"/>
    </row>
    <row r="5553" spans="5:13" x14ac:dyDescent="0.25">
      <c r="E5553" s="199"/>
      <c r="F5553" s="199"/>
      <c r="G5553" s="199"/>
      <c r="H5553" s="199"/>
      <c r="I5553" s="199"/>
      <c r="J5553" s="199"/>
      <c r="K5553" s="199"/>
      <c r="L5553" s="199"/>
      <c r="M5553" s="199"/>
    </row>
    <row r="5554" spans="5:13" x14ac:dyDescent="0.25">
      <c r="E5554" s="199"/>
      <c r="F5554" s="199"/>
      <c r="G5554" s="199"/>
      <c r="H5554" s="199"/>
      <c r="I5554" s="199"/>
      <c r="J5554" s="199"/>
      <c r="K5554" s="199"/>
      <c r="L5554" s="199"/>
      <c r="M5554" s="199"/>
    </row>
    <row r="5555" spans="5:13" x14ac:dyDescent="0.25">
      <c r="E5555" s="199"/>
      <c r="F5555" s="199"/>
      <c r="G5555" s="199"/>
      <c r="H5555" s="199"/>
      <c r="I5555" s="199"/>
      <c r="J5555" s="199"/>
      <c r="K5555" s="199"/>
      <c r="L5555" s="199"/>
      <c r="M5555" s="199"/>
    </row>
    <row r="5556" spans="5:13" x14ac:dyDescent="0.25">
      <c r="E5556" s="199"/>
      <c r="F5556" s="199"/>
      <c r="G5556" s="199"/>
      <c r="H5556" s="199"/>
      <c r="I5556" s="199"/>
      <c r="J5556" s="199"/>
      <c r="K5556" s="199"/>
      <c r="L5556" s="199"/>
      <c r="M5556" s="199"/>
    </row>
    <row r="5557" spans="5:13" x14ac:dyDescent="0.25">
      <c r="E5557" s="199"/>
      <c r="F5557" s="199"/>
      <c r="G5557" s="199"/>
      <c r="H5557" s="199"/>
      <c r="I5557" s="199"/>
      <c r="J5557" s="199"/>
      <c r="K5557" s="199"/>
      <c r="L5557" s="199"/>
      <c r="M5557" s="199"/>
    </row>
    <row r="5558" spans="5:13" x14ac:dyDescent="0.25">
      <c r="E5558" s="199"/>
      <c r="F5558" s="199"/>
      <c r="G5558" s="199"/>
      <c r="H5558" s="199"/>
      <c r="I5558" s="199"/>
      <c r="J5558" s="199"/>
      <c r="K5558" s="199"/>
      <c r="L5558" s="199"/>
      <c r="M5558" s="199"/>
    </row>
    <row r="5559" spans="5:13" x14ac:dyDescent="0.25">
      <c r="E5559" s="199"/>
      <c r="F5559" s="199"/>
      <c r="G5559" s="199"/>
      <c r="H5559" s="199"/>
      <c r="I5559" s="199"/>
      <c r="J5559" s="199"/>
      <c r="K5559" s="199"/>
      <c r="L5559" s="199"/>
      <c r="M5559" s="199"/>
    </row>
    <row r="5560" spans="5:13" x14ac:dyDescent="0.25">
      <c r="E5560" s="199"/>
      <c r="F5560" s="199"/>
      <c r="G5560" s="199"/>
      <c r="H5560" s="199"/>
      <c r="I5560" s="199"/>
      <c r="J5560" s="199"/>
      <c r="K5560" s="199"/>
      <c r="L5560" s="199"/>
      <c r="M5560" s="199"/>
    </row>
    <row r="5561" spans="5:13" x14ac:dyDescent="0.25">
      <c r="E5561" s="199"/>
      <c r="F5561" s="199"/>
      <c r="G5561" s="199"/>
      <c r="H5561" s="199"/>
      <c r="I5561" s="199"/>
      <c r="J5561" s="199"/>
      <c r="K5561" s="199"/>
      <c r="L5561" s="199"/>
      <c r="M5561" s="199"/>
    </row>
    <row r="5562" spans="5:13" x14ac:dyDescent="0.25">
      <c r="E5562" s="199"/>
      <c r="F5562" s="199"/>
      <c r="G5562" s="199"/>
      <c r="H5562" s="199"/>
      <c r="I5562" s="199"/>
      <c r="J5562" s="199"/>
      <c r="K5562" s="199"/>
      <c r="L5562" s="199"/>
      <c r="M5562" s="199"/>
    </row>
    <row r="5563" spans="5:13" x14ac:dyDescent="0.25">
      <c r="E5563" s="199"/>
      <c r="F5563" s="199"/>
      <c r="G5563" s="199"/>
      <c r="H5563" s="199"/>
      <c r="I5563" s="199"/>
      <c r="J5563" s="199"/>
      <c r="K5563" s="199"/>
      <c r="L5563" s="199"/>
      <c r="M5563" s="199"/>
    </row>
    <row r="5564" spans="5:13" x14ac:dyDescent="0.25">
      <c r="E5564" s="199"/>
      <c r="F5564" s="199"/>
      <c r="G5564" s="199"/>
      <c r="H5564" s="199"/>
      <c r="I5564" s="199"/>
      <c r="J5564" s="199"/>
      <c r="K5564" s="199"/>
      <c r="L5564" s="199"/>
      <c r="M5564" s="199"/>
    </row>
    <row r="5565" spans="5:13" x14ac:dyDescent="0.25">
      <c r="E5565" s="199"/>
      <c r="F5565" s="199"/>
      <c r="G5565" s="199"/>
      <c r="H5565" s="199"/>
      <c r="I5565" s="199"/>
      <c r="J5565" s="199"/>
      <c r="K5565" s="199"/>
      <c r="L5565" s="199"/>
      <c r="M5565" s="199"/>
    </row>
    <row r="5566" spans="5:13" x14ac:dyDescent="0.25">
      <c r="E5566" s="199"/>
      <c r="F5566" s="199"/>
      <c r="G5566" s="199"/>
      <c r="H5566" s="199"/>
      <c r="I5566" s="199"/>
      <c r="J5566" s="199"/>
      <c r="K5566" s="199"/>
      <c r="L5566" s="199"/>
      <c r="M5566" s="199"/>
    </row>
    <row r="5567" spans="5:13" x14ac:dyDescent="0.25">
      <c r="E5567" s="199"/>
      <c r="F5567" s="199"/>
      <c r="G5567" s="199"/>
      <c r="H5567" s="199"/>
      <c r="I5567" s="199"/>
      <c r="J5567" s="199"/>
      <c r="K5567" s="199"/>
      <c r="L5567" s="199"/>
      <c r="M5567" s="199"/>
    </row>
    <row r="5568" spans="5:13" x14ac:dyDescent="0.25">
      <c r="E5568" s="199"/>
      <c r="F5568" s="199"/>
      <c r="G5568" s="199"/>
      <c r="H5568" s="199"/>
      <c r="I5568" s="199"/>
      <c r="J5568" s="199"/>
      <c r="K5568" s="199"/>
      <c r="L5568" s="199"/>
      <c r="M5568" s="199"/>
    </row>
    <row r="5569" spans="5:13" x14ac:dyDescent="0.25">
      <c r="E5569" s="199"/>
      <c r="F5569" s="199"/>
      <c r="G5569" s="199"/>
      <c r="H5569" s="199"/>
      <c r="I5569" s="199"/>
      <c r="J5569" s="199"/>
      <c r="K5569" s="199"/>
      <c r="L5569" s="199"/>
      <c r="M5569" s="199"/>
    </row>
    <row r="5570" spans="5:13" x14ac:dyDescent="0.25">
      <c r="E5570" s="199"/>
      <c r="F5570" s="199"/>
      <c r="G5570" s="199"/>
      <c r="H5570" s="199"/>
      <c r="I5570" s="199"/>
      <c r="J5570" s="199"/>
      <c r="K5570" s="199"/>
      <c r="L5570" s="199"/>
      <c r="M5570" s="199"/>
    </row>
    <row r="5571" spans="5:13" x14ac:dyDescent="0.25">
      <c r="E5571" s="199"/>
      <c r="F5571" s="199"/>
      <c r="G5571" s="199"/>
      <c r="H5571" s="199"/>
      <c r="I5571" s="199"/>
      <c r="J5571" s="199"/>
      <c r="K5571" s="199"/>
      <c r="L5571" s="199"/>
      <c r="M5571" s="199"/>
    </row>
    <row r="5572" spans="5:13" x14ac:dyDescent="0.25">
      <c r="E5572" s="199"/>
      <c r="F5572" s="199"/>
      <c r="G5572" s="199"/>
      <c r="H5572" s="199"/>
      <c r="I5572" s="199"/>
      <c r="J5572" s="199"/>
      <c r="K5572" s="199"/>
      <c r="L5572" s="199"/>
      <c r="M5572" s="199"/>
    </row>
    <row r="5573" spans="5:13" x14ac:dyDescent="0.25">
      <c r="E5573" s="199"/>
      <c r="F5573" s="199"/>
      <c r="G5573" s="199"/>
      <c r="H5573" s="199"/>
      <c r="I5573" s="199"/>
      <c r="J5573" s="199"/>
      <c r="K5573" s="199"/>
      <c r="L5573" s="199"/>
      <c r="M5573" s="199"/>
    </row>
    <row r="5574" spans="5:13" x14ac:dyDescent="0.25">
      <c r="E5574" s="199"/>
      <c r="F5574" s="199"/>
      <c r="G5574" s="199"/>
      <c r="H5574" s="199"/>
      <c r="I5574" s="199"/>
      <c r="J5574" s="199"/>
      <c r="K5574" s="199"/>
      <c r="L5574" s="199"/>
      <c r="M5574" s="199"/>
    </row>
    <row r="5575" spans="5:13" x14ac:dyDescent="0.25">
      <c r="E5575" s="199"/>
      <c r="F5575" s="199"/>
      <c r="G5575" s="199"/>
      <c r="H5575" s="199"/>
      <c r="I5575" s="199"/>
      <c r="J5575" s="199"/>
      <c r="K5575" s="199"/>
      <c r="L5575" s="199"/>
      <c r="M5575" s="199"/>
    </row>
    <row r="5576" spans="5:13" x14ac:dyDescent="0.25">
      <c r="E5576" s="199"/>
      <c r="F5576" s="199"/>
      <c r="G5576" s="199"/>
      <c r="H5576" s="199"/>
      <c r="I5576" s="199"/>
      <c r="J5576" s="199"/>
      <c r="K5576" s="199"/>
      <c r="L5576" s="199"/>
      <c r="M5576" s="199"/>
    </row>
    <row r="5577" spans="5:13" x14ac:dyDescent="0.25">
      <c r="E5577" s="199"/>
      <c r="F5577" s="199"/>
      <c r="G5577" s="199"/>
      <c r="H5577" s="199"/>
      <c r="I5577" s="199"/>
      <c r="J5577" s="199"/>
      <c r="K5577" s="199"/>
      <c r="L5577" s="199"/>
      <c r="M5577" s="199"/>
    </row>
    <row r="5578" spans="5:13" x14ac:dyDescent="0.25">
      <c r="E5578" s="199"/>
      <c r="F5578" s="199"/>
      <c r="G5578" s="199"/>
      <c r="H5578" s="199"/>
      <c r="I5578" s="199"/>
      <c r="J5578" s="199"/>
      <c r="K5578" s="199"/>
      <c r="L5578" s="199"/>
      <c r="M5578" s="199"/>
    </row>
    <row r="5579" spans="5:13" x14ac:dyDescent="0.25">
      <c r="E5579" s="199"/>
      <c r="F5579" s="199"/>
      <c r="G5579" s="199"/>
      <c r="H5579" s="199"/>
      <c r="I5579" s="199"/>
      <c r="J5579" s="199"/>
      <c r="K5579" s="199"/>
      <c r="L5579" s="199"/>
      <c r="M5579" s="199"/>
    </row>
    <row r="5580" spans="5:13" x14ac:dyDescent="0.25">
      <c r="E5580" s="199"/>
      <c r="F5580" s="199"/>
      <c r="G5580" s="199"/>
      <c r="H5580" s="199"/>
      <c r="I5580" s="199"/>
      <c r="J5580" s="199"/>
      <c r="K5580" s="199"/>
      <c r="L5580" s="199"/>
      <c r="M5580" s="199"/>
    </row>
    <row r="5581" spans="5:13" x14ac:dyDescent="0.25">
      <c r="E5581" s="199"/>
      <c r="F5581" s="199"/>
      <c r="G5581" s="199"/>
      <c r="H5581" s="199"/>
      <c r="I5581" s="199"/>
      <c r="J5581" s="199"/>
      <c r="K5581" s="199"/>
      <c r="L5581" s="199"/>
      <c r="M5581" s="199"/>
    </row>
    <row r="5582" spans="5:13" x14ac:dyDescent="0.25">
      <c r="E5582" s="199"/>
      <c r="F5582" s="199"/>
      <c r="G5582" s="199"/>
      <c r="H5582" s="199"/>
      <c r="I5582" s="199"/>
      <c r="J5582" s="199"/>
      <c r="K5582" s="199"/>
      <c r="L5582" s="199"/>
      <c r="M5582" s="199"/>
    </row>
    <row r="5583" spans="5:13" x14ac:dyDescent="0.25">
      <c r="E5583" s="199"/>
      <c r="F5583" s="199"/>
      <c r="G5583" s="199"/>
      <c r="H5583" s="199"/>
      <c r="I5583" s="199"/>
      <c r="J5583" s="199"/>
      <c r="K5583" s="199"/>
      <c r="L5583" s="199"/>
      <c r="M5583" s="199"/>
    </row>
    <row r="5584" spans="5:13" x14ac:dyDescent="0.25">
      <c r="E5584" s="199"/>
      <c r="F5584" s="199"/>
      <c r="G5584" s="199"/>
      <c r="H5584" s="199"/>
      <c r="I5584" s="199"/>
      <c r="J5584" s="199"/>
      <c r="K5584" s="199"/>
      <c r="L5584" s="199"/>
      <c r="M5584" s="199"/>
    </row>
    <row r="5585" spans="5:13" x14ac:dyDescent="0.25">
      <c r="E5585" s="199"/>
      <c r="F5585" s="199"/>
      <c r="G5585" s="199"/>
      <c r="H5585" s="199"/>
      <c r="I5585" s="199"/>
      <c r="J5585" s="199"/>
      <c r="K5585" s="199"/>
      <c r="L5585" s="199"/>
      <c r="M5585" s="199"/>
    </row>
    <row r="5586" spans="5:13" x14ac:dyDescent="0.25">
      <c r="E5586" s="199"/>
      <c r="F5586" s="199"/>
      <c r="G5586" s="199"/>
      <c r="H5586" s="199"/>
      <c r="I5586" s="199"/>
      <c r="J5586" s="199"/>
      <c r="K5586" s="199"/>
      <c r="L5586" s="199"/>
      <c r="M5586" s="199"/>
    </row>
    <row r="5587" spans="5:13" x14ac:dyDescent="0.25">
      <c r="E5587" s="199"/>
      <c r="F5587" s="199"/>
      <c r="G5587" s="199"/>
      <c r="H5587" s="199"/>
      <c r="I5587" s="199"/>
      <c r="J5587" s="199"/>
      <c r="K5587" s="199"/>
      <c r="L5587" s="199"/>
      <c r="M5587" s="199"/>
    </row>
    <row r="5588" spans="5:13" x14ac:dyDescent="0.25">
      <c r="E5588" s="199"/>
      <c r="F5588" s="199"/>
      <c r="G5588" s="199"/>
      <c r="H5588" s="199"/>
      <c r="I5588" s="199"/>
      <c r="J5588" s="199"/>
      <c r="K5588" s="199"/>
      <c r="L5588" s="199"/>
      <c r="M5588" s="199"/>
    </row>
    <row r="5589" spans="5:13" x14ac:dyDescent="0.25">
      <c r="E5589" s="199"/>
      <c r="F5589" s="199"/>
      <c r="G5589" s="199"/>
      <c r="H5589" s="199"/>
      <c r="I5589" s="199"/>
      <c r="J5589" s="199"/>
      <c r="K5589" s="199"/>
      <c r="L5589" s="199"/>
      <c r="M5589" s="199"/>
    </row>
    <row r="5590" spans="5:13" x14ac:dyDescent="0.25">
      <c r="E5590" s="199"/>
      <c r="F5590" s="199"/>
      <c r="G5590" s="199"/>
      <c r="H5590" s="199"/>
      <c r="I5590" s="199"/>
      <c r="J5590" s="199"/>
      <c r="K5590" s="199"/>
      <c r="L5590" s="199"/>
      <c r="M5590" s="199"/>
    </row>
    <row r="5591" spans="5:13" x14ac:dyDescent="0.25">
      <c r="E5591" s="199"/>
      <c r="F5591" s="199"/>
      <c r="G5591" s="199"/>
      <c r="H5591" s="199"/>
      <c r="I5591" s="199"/>
      <c r="J5591" s="199"/>
      <c r="K5591" s="199"/>
      <c r="L5591" s="199"/>
      <c r="M5591" s="199"/>
    </row>
    <row r="5592" spans="5:13" x14ac:dyDescent="0.25">
      <c r="E5592" s="199"/>
      <c r="F5592" s="199"/>
      <c r="G5592" s="199"/>
      <c r="H5592" s="199"/>
      <c r="I5592" s="199"/>
      <c r="J5592" s="199"/>
      <c r="K5592" s="199"/>
      <c r="L5592" s="199"/>
      <c r="M5592" s="199"/>
    </row>
    <row r="5593" spans="5:13" x14ac:dyDescent="0.25">
      <c r="E5593" s="199"/>
      <c r="F5593" s="199"/>
      <c r="G5593" s="199"/>
      <c r="H5593" s="199"/>
      <c r="I5593" s="199"/>
      <c r="J5593" s="199"/>
      <c r="K5593" s="199"/>
      <c r="L5593" s="199"/>
      <c r="M5593" s="199"/>
    </row>
    <row r="5594" spans="5:13" x14ac:dyDescent="0.25">
      <c r="E5594" s="199"/>
      <c r="F5594" s="199"/>
      <c r="G5594" s="199"/>
      <c r="H5594" s="199"/>
      <c r="I5594" s="199"/>
      <c r="J5594" s="199"/>
      <c r="K5594" s="199"/>
      <c r="L5594" s="199"/>
      <c r="M5594" s="199"/>
    </row>
    <row r="5595" spans="5:13" x14ac:dyDescent="0.25">
      <c r="E5595" s="199"/>
      <c r="F5595" s="199"/>
      <c r="G5595" s="199"/>
      <c r="H5595" s="199"/>
      <c r="I5595" s="199"/>
      <c r="J5595" s="199"/>
      <c r="K5595" s="199"/>
      <c r="L5595" s="199"/>
      <c r="M5595" s="199"/>
    </row>
    <row r="5596" spans="5:13" x14ac:dyDescent="0.25">
      <c r="E5596" s="199"/>
      <c r="F5596" s="199"/>
      <c r="G5596" s="199"/>
      <c r="H5596" s="199"/>
      <c r="I5596" s="199"/>
      <c r="J5596" s="199"/>
      <c r="K5596" s="199"/>
      <c r="L5596" s="199"/>
      <c r="M5596" s="199"/>
    </row>
    <row r="5597" spans="5:13" x14ac:dyDescent="0.25">
      <c r="E5597" s="199"/>
      <c r="F5597" s="199"/>
      <c r="G5597" s="199"/>
      <c r="H5597" s="199"/>
      <c r="I5597" s="199"/>
      <c r="J5597" s="199"/>
      <c r="K5597" s="199"/>
      <c r="L5597" s="199"/>
      <c r="M5597" s="199"/>
    </row>
    <row r="5598" spans="5:13" x14ac:dyDescent="0.25">
      <c r="E5598" s="199"/>
      <c r="F5598" s="199"/>
      <c r="G5598" s="199"/>
      <c r="H5598" s="199"/>
      <c r="I5598" s="199"/>
      <c r="J5598" s="199"/>
      <c r="K5598" s="199"/>
      <c r="L5598" s="199"/>
      <c r="M5598" s="199"/>
    </row>
    <row r="5599" spans="5:13" x14ac:dyDescent="0.25">
      <c r="E5599" s="199"/>
      <c r="F5599" s="199"/>
      <c r="G5599" s="199"/>
      <c r="H5599" s="199"/>
      <c r="I5599" s="199"/>
      <c r="J5599" s="199"/>
      <c r="K5599" s="199"/>
      <c r="L5599" s="199"/>
      <c r="M5599" s="199"/>
    </row>
    <row r="5600" spans="5:13" x14ac:dyDescent="0.25">
      <c r="E5600" s="199"/>
      <c r="F5600" s="199"/>
      <c r="G5600" s="199"/>
      <c r="H5600" s="199"/>
      <c r="I5600" s="199"/>
      <c r="J5600" s="199"/>
      <c r="K5600" s="199"/>
      <c r="L5600" s="199"/>
      <c r="M5600" s="199"/>
    </row>
    <row r="5601" spans="5:13" x14ac:dyDescent="0.25">
      <c r="E5601" s="199"/>
      <c r="F5601" s="199"/>
      <c r="G5601" s="199"/>
      <c r="H5601" s="199"/>
      <c r="I5601" s="199"/>
      <c r="J5601" s="199"/>
      <c r="K5601" s="199"/>
      <c r="L5601" s="199"/>
      <c r="M5601" s="199"/>
    </row>
    <row r="5602" spans="5:13" x14ac:dyDescent="0.25">
      <c r="E5602" s="199"/>
      <c r="F5602" s="199"/>
      <c r="G5602" s="199"/>
      <c r="H5602" s="199"/>
      <c r="I5602" s="199"/>
      <c r="J5602" s="199"/>
      <c r="K5602" s="199"/>
      <c r="L5602" s="199"/>
      <c r="M5602" s="199"/>
    </row>
    <row r="5603" spans="5:13" x14ac:dyDescent="0.25">
      <c r="E5603" s="199"/>
      <c r="F5603" s="199"/>
      <c r="G5603" s="199"/>
      <c r="H5603" s="199"/>
      <c r="I5603" s="199"/>
      <c r="J5603" s="199"/>
      <c r="K5603" s="199"/>
      <c r="L5603" s="199"/>
      <c r="M5603" s="199"/>
    </row>
    <row r="5604" spans="5:13" x14ac:dyDescent="0.25">
      <c r="E5604" s="199"/>
      <c r="F5604" s="199"/>
      <c r="G5604" s="199"/>
      <c r="H5604" s="199"/>
      <c r="I5604" s="199"/>
      <c r="J5604" s="199"/>
      <c r="K5604" s="199"/>
      <c r="L5604" s="199"/>
      <c r="M5604" s="199"/>
    </row>
    <row r="5605" spans="5:13" x14ac:dyDescent="0.25">
      <c r="E5605" s="199"/>
      <c r="F5605" s="199"/>
      <c r="G5605" s="199"/>
      <c r="H5605" s="199"/>
      <c r="I5605" s="199"/>
      <c r="J5605" s="199"/>
      <c r="K5605" s="199"/>
      <c r="L5605" s="199"/>
      <c r="M5605" s="199"/>
    </row>
    <row r="5606" spans="5:13" x14ac:dyDescent="0.25">
      <c r="E5606" s="199"/>
      <c r="F5606" s="199"/>
      <c r="G5606" s="199"/>
      <c r="H5606" s="199"/>
      <c r="I5606" s="199"/>
      <c r="J5606" s="199"/>
      <c r="K5606" s="199"/>
      <c r="L5606" s="199"/>
      <c r="M5606" s="199"/>
    </row>
    <row r="5607" spans="5:13" x14ac:dyDescent="0.25">
      <c r="E5607" s="199"/>
      <c r="F5607" s="199"/>
      <c r="G5607" s="199"/>
      <c r="H5607" s="199"/>
      <c r="I5607" s="199"/>
      <c r="J5607" s="199"/>
      <c r="K5607" s="199"/>
      <c r="L5607" s="199"/>
      <c r="M5607" s="199"/>
    </row>
    <row r="5608" spans="5:13" x14ac:dyDescent="0.25">
      <c r="E5608" s="199"/>
      <c r="F5608" s="199"/>
      <c r="G5608" s="199"/>
      <c r="H5608" s="199"/>
      <c r="I5608" s="199"/>
      <c r="J5608" s="199"/>
      <c r="K5608" s="199"/>
      <c r="L5608" s="199"/>
      <c r="M5608" s="199"/>
    </row>
    <row r="5609" spans="5:13" x14ac:dyDescent="0.25">
      <c r="E5609" s="199"/>
      <c r="F5609" s="199"/>
      <c r="G5609" s="199"/>
      <c r="H5609" s="199"/>
      <c r="I5609" s="199"/>
      <c r="J5609" s="199"/>
      <c r="K5609" s="199"/>
      <c r="L5609" s="199"/>
      <c r="M5609" s="199"/>
    </row>
    <row r="5610" spans="5:13" x14ac:dyDescent="0.25">
      <c r="E5610" s="199"/>
      <c r="F5610" s="199"/>
      <c r="G5610" s="199"/>
      <c r="H5610" s="199"/>
      <c r="I5610" s="199"/>
      <c r="J5610" s="199"/>
      <c r="K5610" s="199"/>
      <c r="L5610" s="199"/>
      <c r="M5610" s="199"/>
    </row>
    <row r="5611" spans="5:13" x14ac:dyDescent="0.25">
      <c r="E5611" s="199"/>
      <c r="F5611" s="199"/>
      <c r="G5611" s="199"/>
      <c r="H5611" s="199"/>
      <c r="I5611" s="199"/>
      <c r="J5611" s="199"/>
      <c r="K5611" s="199"/>
      <c r="L5611" s="199"/>
      <c r="M5611" s="199"/>
    </row>
    <row r="5612" spans="5:13" x14ac:dyDescent="0.25">
      <c r="E5612" s="199"/>
      <c r="F5612" s="199"/>
      <c r="G5612" s="199"/>
      <c r="H5612" s="199"/>
      <c r="I5612" s="199"/>
      <c r="J5612" s="199"/>
      <c r="K5612" s="199"/>
      <c r="L5612" s="199"/>
      <c r="M5612" s="199"/>
    </row>
    <row r="5613" spans="5:13" x14ac:dyDescent="0.25">
      <c r="E5613" s="199"/>
      <c r="F5613" s="199"/>
      <c r="G5613" s="199"/>
      <c r="H5613" s="199"/>
      <c r="I5613" s="199"/>
      <c r="J5613" s="199"/>
      <c r="K5613" s="199"/>
      <c r="L5613" s="199"/>
      <c r="M5613" s="199"/>
    </row>
    <row r="5614" spans="5:13" x14ac:dyDescent="0.25">
      <c r="E5614" s="199"/>
      <c r="F5614" s="199"/>
      <c r="G5614" s="199"/>
      <c r="H5614" s="199"/>
      <c r="I5614" s="199"/>
      <c r="J5614" s="199"/>
      <c r="K5614" s="199"/>
      <c r="L5614" s="199"/>
      <c r="M5614" s="199"/>
    </row>
    <row r="5615" spans="5:13" x14ac:dyDescent="0.25">
      <c r="E5615" s="199"/>
      <c r="F5615" s="199"/>
      <c r="G5615" s="199"/>
      <c r="H5615" s="199"/>
      <c r="I5615" s="199"/>
      <c r="J5615" s="199"/>
      <c r="K5615" s="199"/>
      <c r="L5615" s="199"/>
      <c r="M5615" s="199"/>
    </row>
    <row r="5616" spans="5:13" x14ac:dyDescent="0.25">
      <c r="E5616" s="199"/>
      <c r="F5616" s="199"/>
      <c r="G5616" s="199"/>
      <c r="H5616" s="199"/>
      <c r="I5616" s="199"/>
      <c r="J5616" s="199"/>
      <c r="K5616" s="199"/>
      <c r="L5616" s="199"/>
      <c r="M5616" s="199"/>
    </row>
    <row r="5617" spans="5:13" x14ac:dyDescent="0.25">
      <c r="E5617" s="199"/>
      <c r="F5617" s="199"/>
      <c r="G5617" s="199"/>
      <c r="H5617" s="199"/>
      <c r="I5617" s="199"/>
      <c r="J5617" s="199"/>
      <c r="K5617" s="199"/>
      <c r="L5617" s="199"/>
      <c r="M5617" s="199"/>
    </row>
    <row r="5618" spans="5:13" x14ac:dyDescent="0.25">
      <c r="E5618" s="199"/>
      <c r="F5618" s="199"/>
      <c r="G5618" s="199"/>
      <c r="H5618" s="199"/>
      <c r="I5618" s="199"/>
      <c r="J5618" s="199"/>
      <c r="K5618" s="199"/>
      <c r="L5618" s="199"/>
      <c r="M5618" s="199"/>
    </row>
    <row r="5619" spans="5:13" x14ac:dyDescent="0.25">
      <c r="E5619" s="199"/>
      <c r="F5619" s="199"/>
      <c r="G5619" s="199"/>
      <c r="H5619" s="199"/>
      <c r="I5619" s="199"/>
      <c r="J5619" s="199"/>
      <c r="K5619" s="199"/>
      <c r="L5619" s="199"/>
      <c r="M5619" s="199"/>
    </row>
    <row r="5620" spans="5:13" x14ac:dyDescent="0.25">
      <c r="E5620" s="199"/>
      <c r="F5620" s="199"/>
      <c r="G5620" s="199"/>
      <c r="H5620" s="199"/>
      <c r="I5620" s="199"/>
      <c r="J5620" s="199"/>
      <c r="K5620" s="199"/>
      <c r="L5620" s="199"/>
      <c r="M5620" s="199"/>
    </row>
    <row r="5621" spans="5:13" x14ac:dyDescent="0.25">
      <c r="E5621" s="199"/>
      <c r="F5621" s="199"/>
      <c r="G5621" s="199"/>
      <c r="H5621" s="199"/>
      <c r="I5621" s="199"/>
      <c r="J5621" s="199"/>
      <c r="K5621" s="199"/>
      <c r="L5621" s="199"/>
      <c r="M5621" s="199"/>
    </row>
    <row r="5622" spans="5:13" x14ac:dyDescent="0.25">
      <c r="E5622" s="199"/>
      <c r="F5622" s="199"/>
      <c r="G5622" s="199"/>
      <c r="H5622" s="199"/>
      <c r="I5622" s="199"/>
      <c r="J5622" s="199"/>
      <c r="K5622" s="199"/>
      <c r="L5622" s="199"/>
      <c r="M5622" s="199"/>
    </row>
    <row r="5623" spans="5:13" x14ac:dyDescent="0.25">
      <c r="E5623" s="199"/>
      <c r="F5623" s="199"/>
      <c r="G5623" s="199"/>
      <c r="H5623" s="199"/>
      <c r="I5623" s="199"/>
      <c r="J5623" s="199"/>
      <c r="K5623" s="199"/>
      <c r="L5623" s="199"/>
      <c r="M5623" s="199"/>
    </row>
    <row r="5624" spans="5:13" x14ac:dyDescent="0.25">
      <c r="E5624" s="199"/>
      <c r="F5624" s="199"/>
      <c r="G5624" s="199"/>
      <c r="H5624" s="199"/>
      <c r="I5624" s="199"/>
      <c r="J5624" s="199"/>
      <c r="K5624" s="199"/>
      <c r="L5624" s="199"/>
      <c r="M5624" s="199"/>
    </row>
    <row r="5625" spans="5:13" x14ac:dyDescent="0.25">
      <c r="E5625" s="199"/>
      <c r="F5625" s="199"/>
      <c r="G5625" s="199"/>
      <c r="H5625" s="199"/>
      <c r="I5625" s="199"/>
      <c r="J5625" s="199"/>
      <c r="K5625" s="199"/>
      <c r="L5625" s="199"/>
      <c r="M5625" s="199"/>
    </row>
    <row r="5626" spans="5:13" x14ac:dyDescent="0.25">
      <c r="E5626" s="199"/>
      <c r="F5626" s="199"/>
      <c r="G5626" s="199"/>
      <c r="H5626" s="199"/>
      <c r="I5626" s="199"/>
      <c r="J5626" s="199"/>
      <c r="K5626" s="199"/>
      <c r="L5626" s="199"/>
      <c r="M5626" s="199"/>
    </row>
    <row r="5627" spans="5:13" x14ac:dyDescent="0.25">
      <c r="E5627" s="199"/>
      <c r="F5627" s="199"/>
      <c r="G5627" s="199"/>
      <c r="H5627" s="199"/>
      <c r="I5627" s="199"/>
      <c r="J5627" s="199"/>
      <c r="K5627" s="199"/>
      <c r="L5627" s="199"/>
      <c r="M5627" s="199"/>
    </row>
    <row r="5628" spans="5:13" x14ac:dyDescent="0.25">
      <c r="E5628" s="199"/>
      <c r="F5628" s="199"/>
      <c r="G5628" s="199"/>
      <c r="H5628" s="199"/>
      <c r="I5628" s="199"/>
      <c r="J5628" s="199"/>
      <c r="K5628" s="199"/>
      <c r="L5628" s="199"/>
      <c r="M5628" s="199"/>
    </row>
    <row r="5629" spans="5:13" x14ac:dyDescent="0.25">
      <c r="E5629" s="199"/>
      <c r="F5629" s="199"/>
      <c r="G5629" s="199"/>
      <c r="H5629" s="199"/>
      <c r="I5629" s="199"/>
      <c r="J5629" s="199"/>
      <c r="K5629" s="199"/>
      <c r="L5629" s="199"/>
      <c r="M5629" s="199"/>
    </row>
    <row r="5630" spans="5:13" x14ac:dyDescent="0.25">
      <c r="E5630" s="199"/>
      <c r="F5630" s="199"/>
      <c r="G5630" s="199"/>
      <c r="H5630" s="199"/>
      <c r="I5630" s="199"/>
      <c r="J5630" s="199"/>
      <c r="K5630" s="199"/>
      <c r="L5630" s="199"/>
      <c r="M5630" s="199"/>
    </row>
    <row r="5631" spans="5:13" x14ac:dyDescent="0.25">
      <c r="E5631" s="199"/>
      <c r="F5631" s="199"/>
      <c r="G5631" s="199"/>
      <c r="H5631" s="199"/>
      <c r="I5631" s="199"/>
      <c r="J5631" s="199"/>
      <c r="K5631" s="199"/>
      <c r="L5631" s="199"/>
      <c r="M5631" s="199"/>
    </row>
    <row r="5632" spans="5:13" x14ac:dyDescent="0.25">
      <c r="E5632" s="199"/>
      <c r="F5632" s="199"/>
      <c r="G5632" s="199"/>
      <c r="H5632" s="199"/>
      <c r="I5632" s="199"/>
      <c r="J5632" s="199"/>
      <c r="K5632" s="199"/>
      <c r="L5632" s="199"/>
      <c r="M5632" s="199"/>
    </row>
    <row r="5633" spans="5:13" x14ac:dyDescent="0.25">
      <c r="E5633" s="199"/>
      <c r="F5633" s="199"/>
      <c r="G5633" s="199"/>
      <c r="H5633" s="199"/>
      <c r="I5633" s="199"/>
      <c r="J5633" s="199"/>
      <c r="K5633" s="199"/>
      <c r="L5633" s="199"/>
      <c r="M5633" s="199"/>
    </row>
    <row r="5634" spans="5:13" x14ac:dyDescent="0.25">
      <c r="E5634" s="199"/>
      <c r="F5634" s="199"/>
      <c r="G5634" s="199"/>
      <c r="H5634" s="199"/>
      <c r="I5634" s="199"/>
      <c r="J5634" s="199"/>
      <c r="K5634" s="199"/>
      <c r="L5634" s="199"/>
      <c r="M5634" s="199"/>
    </row>
    <row r="5635" spans="5:13" x14ac:dyDescent="0.25">
      <c r="E5635" s="199"/>
      <c r="F5635" s="199"/>
      <c r="G5635" s="199"/>
      <c r="H5635" s="199"/>
      <c r="I5635" s="199"/>
      <c r="J5635" s="199"/>
      <c r="K5635" s="199"/>
      <c r="L5635" s="199"/>
      <c r="M5635" s="199"/>
    </row>
    <row r="5636" spans="5:13" x14ac:dyDescent="0.25">
      <c r="E5636" s="199"/>
      <c r="F5636" s="199"/>
      <c r="G5636" s="199"/>
      <c r="H5636" s="199"/>
      <c r="I5636" s="199"/>
      <c r="J5636" s="199"/>
      <c r="K5636" s="199"/>
      <c r="L5636" s="199"/>
      <c r="M5636" s="199"/>
    </row>
    <row r="5637" spans="5:13" x14ac:dyDescent="0.25">
      <c r="E5637" s="199"/>
      <c r="F5637" s="199"/>
      <c r="G5637" s="199"/>
      <c r="H5637" s="199"/>
      <c r="I5637" s="199"/>
      <c r="J5637" s="199"/>
      <c r="K5637" s="199"/>
      <c r="L5637" s="199"/>
      <c r="M5637" s="199"/>
    </row>
    <row r="5638" spans="5:13" x14ac:dyDescent="0.25">
      <c r="E5638" s="199"/>
      <c r="F5638" s="199"/>
      <c r="G5638" s="199"/>
      <c r="H5638" s="199"/>
      <c r="I5638" s="199"/>
      <c r="J5638" s="199"/>
      <c r="K5638" s="199"/>
      <c r="L5638" s="199"/>
      <c r="M5638" s="199"/>
    </row>
    <row r="5639" spans="5:13" x14ac:dyDescent="0.25">
      <c r="E5639" s="199"/>
      <c r="F5639" s="199"/>
      <c r="G5639" s="199"/>
      <c r="H5639" s="199"/>
      <c r="I5639" s="199"/>
      <c r="J5639" s="199"/>
      <c r="K5639" s="199"/>
      <c r="L5639" s="199"/>
      <c r="M5639" s="199"/>
    </row>
    <row r="5640" spans="5:13" x14ac:dyDescent="0.25">
      <c r="E5640" s="199"/>
      <c r="F5640" s="199"/>
      <c r="G5640" s="199"/>
      <c r="H5640" s="199"/>
      <c r="I5640" s="199"/>
      <c r="J5640" s="199"/>
      <c r="K5640" s="199"/>
      <c r="L5640" s="199"/>
      <c r="M5640" s="199"/>
    </row>
    <row r="5641" spans="5:13" x14ac:dyDescent="0.25">
      <c r="E5641" s="199"/>
      <c r="F5641" s="199"/>
      <c r="G5641" s="199"/>
      <c r="H5641" s="199"/>
      <c r="I5641" s="199"/>
      <c r="J5641" s="199"/>
      <c r="K5641" s="199"/>
      <c r="L5641" s="199"/>
      <c r="M5641" s="199"/>
    </row>
    <row r="5642" spans="5:13" x14ac:dyDescent="0.25">
      <c r="E5642" s="199"/>
      <c r="F5642" s="199"/>
      <c r="G5642" s="199"/>
      <c r="H5642" s="199"/>
      <c r="I5642" s="199"/>
      <c r="J5642" s="199"/>
      <c r="K5642" s="199"/>
      <c r="L5642" s="199"/>
      <c r="M5642" s="199"/>
    </row>
    <row r="5643" spans="5:13" x14ac:dyDescent="0.25">
      <c r="E5643" s="199"/>
      <c r="F5643" s="199"/>
      <c r="G5643" s="199"/>
      <c r="H5643" s="199"/>
      <c r="I5643" s="199"/>
      <c r="J5643" s="199"/>
      <c r="K5643" s="199"/>
      <c r="L5643" s="199"/>
      <c r="M5643" s="199"/>
    </row>
    <row r="5644" spans="5:13" x14ac:dyDescent="0.25">
      <c r="E5644" s="199"/>
      <c r="F5644" s="199"/>
      <c r="G5644" s="199"/>
      <c r="H5644" s="199"/>
      <c r="I5644" s="199"/>
      <c r="J5644" s="199"/>
      <c r="K5644" s="199"/>
      <c r="L5644" s="199"/>
      <c r="M5644" s="199"/>
    </row>
    <row r="5645" spans="5:13" x14ac:dyDescent="0.25">
      <c r="E5645" s="199"/>
      <c r="F5645" s="199"/>
      <c r="G5645" s="199"/>
      <c r="H5645" s="199"/>
      <c r="I5645" s="199"/>
      <c r="J5645" s="199"/>
      <c r="K5645" s="199"/>
      <c r="L5645" s="199"/>
      <c r="M5645" s="199"/>
    </row>
    <row r="5646" spans="5:13" x14ac:dyDescent="0.25">
      <c r="E5646" s="199"/>
      <c r="F5646" s="199"/>
      <c r="G5646" s="199"/>
      <c r="H5646" s="199"/>
      <c r="I5646" s="199"/>
      <c r="J5646" s="199"/>
      <c r="K5646" s="199"/>
      <c r="L5646" s="199"/>
      <c r="M5646" s="199"/>
    </row>
    <row r="5647" spans="5:13" x14ac:dyDescent="0.25">
      <c r="E5647" s="199"/>
      <c r="F5647" s="199"/>
      <c r="G5647" s="199"/>
      <c r="H5647" s="199"/>
      <c r="I5647" s="199"/>
      <c r="J5647" s="199"/>
      <c r="K5647" s="199"/>
      <c r="L5647" s="199"/>
      <c r="M5647" s="199"/>
    </row>
    <row r="5648" spans="5:13" x14ac:dyDescent="0.25">
      <c r="E5648" s="199"/>
      <c r="F5648" s="199"/>
      <c r="G5648" s="199"/>
      <c r="H5648" s="199"/>
      <c r="I5648" s="199"/>
      <c r="J5648" s="199"/>
      <c r="K5648" s="199"/>
      <c r="L5648" s="199"/>
      <c r="M5648" s="199"/>
    </row>
    <row r="5649" spans="5:13" x14ac:dyDescent="0.25">
      <c r="E5649" s="199"/>
      <c r="F5649" s="199"/>
      <c r="G5649" s="199"/>
      <c r="H5649" s="199"/>
      <c r="I5649" s="199"/>
      <c r="J5649" s="199"/>
      <c r="K5649" s="199"/>
      <c r="L5649" s="199"/>
      <c r="M5649" s="199"/>
    </row>
    <row r="5650" spans="5:13" x14ac:dyDescent="0.25">
      <c r="E5650" s="199"/>
      <c r="F5650" s="199"/>
      <c r="G5650" s="199"/>
      <c r="H5650" s="199"/>
      <c r="I5650" s="199"/>
      <c r="J5650" s="199"/>
      <c r="K5650" s="199"/>
      <c r="L5650" s="199"/>
      <c r="M5650" s="199"/>
    </row>
    <row r="5651" spans="5:13" x14ac:dyDescent="0.25">
      <c r="E5651" s="199"/>
      <c r="F5651" s="199"/>
      <c r="G5651" s="199"/>
      <c r="H5651" s="199"/>
      <c r="I5651" s="199"/>
      <c r="J5651" s="199"/>
      <c r="K5651" s="199"/>
      <c r="L5651" s="199"/>
      <c r="M5651" s="199"/>
    </row>
    <row r="5652" spans="5:13" x14ac:dyDescent="0.25">
      <c r="E5652" s="199"/>
      <c r="F5652" s="199"/>
      <c r="G5652" s="199"/>
      <c r="H5652" s="199"/>
      <c r="I5652" s="199"/>
      <c r="J5652" s="199"/>
      <c r="K5652" s="199"/>
      <c r="L5652" s="199"/>
      <c r="M5652" s="199"/>
    </row>
    <row r="5653" spans="5:13" x14ac:dyDescent="0.25">
      <c r="E5653" s="199"/>
      <c r="F5653" s="199"/>
      <c r="G5653" s="199"/>
      <c r="H5653" s="199"/>
      <c r="I5653" s="199"/>
      <c r="J5653" s="199"/>
      <c r="K5653" s="199"/>
      <c r="L5653" s="199"/>
      <c r="M5653" s="199"/>
    </row>
    <row r="5654" spans="5:13" x14ac:dyDescent="0.25">
      <c r="E5654" s="199"/>
      <c r="F5654" s="199"/>
      <c r="G5654" s="199"/>
      <c r="H5654" s="199"/>
      <c r="I5654" s="199"/>
      <c r="J5654" s="199"/>
      <c r="K5654" s="199"/>
      <c r="L5654" s="199"/>
      <c r="M5654" s="199"/>
    </row>
    <row r="5655" spans="5:13" x14ac:dyDescent="0.25">
      <c r="E5655" s="199"/>
      <c r="F5655" s="199"/>
      <c r="G5655" s="199"/>
      <c r="H5655" s="199"/>
      <c r="I5655" s="199"/>
      <c r="J5655" s="199"/>
      <c r="K5655" s="199"/>
      <c r="L5655" s="199"/>
      <c r="M5655" s="199"/>
    </row>
    <row r="5656" spans="5:13" x14ac:dyDescent="0.25">
      <c r="E5656" s="199"/>
      <c r="F5656" s="199"/>
      <c r="G5656" s="199"/>
      <c r="H5656" s="199"/>
      <c r="I5656" s="199"/>
      <c r="J5656" s="199"/>
      <c r="K5656" s="199"/>
      <c r="L5656" s="199"/>
      <c r="M5656" s="199"/>
    </row>
    <row r="5657" spans="5:13" x14ac:dyDescent="0.25">
      <c r="E5657" s="199"/>
      <c r="F5657" s="199"/>
      <c r="G5657" s="199"/>
      <c r="H5657" s="199"/>
      <c r="I5657" s="199"/>
      <c r="J5657" s="199"/>
      <c r="K5657" s="199"/>
      <c r="L5657" s="199"/>
      <c r="M5657" s="199"/>
    </row>
    <row r="5658" spans="5:13" x14ac:dyDescent="0.25">
      <c r="E5658" s="199"/>
      <c r="F5658" s="199"/>
      <c r="G5658" s="199"/>
      <c r="H5658" s="199"/>
      <c r="I5658" s="199"/>
      <c r="J5658" s="199"/>
      <c r="K5658" s="199"/>
      <c r="L5658" s="199"/>
      <c r="M5658" s="199"/>
    </row>
    <row r="5659" spans="5:13" x14ac:dyDescent="0.25">
      <c r="E5659" s="199"/>
      <c r="F5659" s="199"/>
      <c r="G5659" s="199"/>
      <c r="H5659" s="199"/>
      <c r="I5659" s="199"/>
      <c r="J5659" s="199"/>
      <c r="K5659" s="199"/>
      <c r="L5659" s="199"/>
      <c r="M5659" s="199"/>
    </row>
    <row r="5660" spans="5:13" x14ac:dyDescent="0.25">
      <c r="E5660" s="199"/>
      <c r="F5660" s="199"/>
      <c r="G5660" s="199"/>
      <c r="H5660" s="199"/>
      <c r="I5660" s="199"/>
      <c r="J5660" s="199"/>
      <c r="K5660" s="199"/>
      <c r="L5660" s="199"/>
      <c r="M5660" s="199"/>
    </row>
    <row r="5661" spans="5:13" x14ac:dyDescent="0.25">
      <c r="E5661" s="199"/>
      <c r="F5661" s="199"/>
      <c r="G5661" s="199"/>
      <c r="H5661" s="199"/>
      <c r="I5661" s="199"/>
      <c r="J5661" s="199"/>
      <c r="K5661" s="199"/>
      <c r="L5661" s="199"/>
      <c r="M5661" s="199"/>
    </row>
    <row r="5662" spans="5:13" x14ac:dyDescent="0.25">
      <c r="E5662" s="199"/>
      <c r="F5662" s="199"/>
      <c r="G5662" s="199"/>
      <c r="H5662" s="199"/>
      <c r="I5662" s="199"/>
      <c r="J5662" s="199"/>
      <c r="K5662" s="199"/>
      <c r="L5662" s="199"/>
      <c r="M5662" s="199"/>
    </row>
    <row r="5663" spans="5:13" x14ac:dyDescent="0.25">
      <c r="E5663" s="199"/>
      <c r="F5663" s="199"/>
      <c r="G5663" s="199"/>
      <c r="H5663" s="199"/>
      <c r="I5663" s="199"/>
      <c r="J5663" s="199"/>
      <c r="K5663" s="199"/>
      <c r="L5663" s="199"/>
      <c r="M5663" s="199"/>
    </row>
    <row r="5664" spans="5:13" x14ac:dyDescent="0.25">
      <c r="E5664" s="199"/>
      <c r="F5664" s="199"/>
      <c r="G5664" s="199"/>
      <c r="H5664" s="199"/>
      <c r="I5664" s="199"/>
      <c r="J5664" s="199"/>
      <c r="K5664" s="199"/>
      <c r="L5664" s="199"/>
      <c r="M5664" s="199"/>
    </row>
    <row r="5665" spans="5:13" x14ac:dyDescent="0.25">
      <c r="E5665" s="199"/>
      <c r="F5665" s="199"/>
      <c r="G5665" s="199"/>
      <c r="H5665" s="199"/>
      <c r="I5665" s="199"/>
      <c r="J5665" s="199"/>
      <c r="K5665" s="199"/>
      <c r="L5665" s="199"/>
      <c r="M5665" s="199"/>
    </row>
    <row r="5666" spans="5:13" x14ac:dyDescent="0.25">
      <c r="E5666" s="199"/>
      <c r="F5666" s="199"/>
      <c r="G5666" s="199"/>
      <c r="H5666" s="199"/>
      <c r="I5666" s="199"/>
      <c r="J5666" s="199"/>
      <c r="K5666" s="199"/>
      <c r="L5666" s="199"/>
      <c r="M5666" s="199"/>
    </row>
    <row r="5667" spans="5:13" x14ac:dyDescent="0.25">
      <c r="E5667" s="199"/>
      <c r="F5667" s="199"/>
      <c r="G5667" s="199"/>
      <c r="H5667" s="199"/>
      <c r="I5667" s="199"/>
      <c r="J5667" s="199"/>
      <c r="K5667" s="199"/>
      <c r="L5667" s="199"/>
      <c r="M5667" s="199"/>
    </row>
    <row r="5668" spans="5:13" x14ac:dyDescent="0.25">
      <c r="E5668" s="199"/>
      <c r="F5668" s="199"/>
      <c r="G5668" s="199"/>
      <c r="H5668" s="199"/>
      <c r="I5668" s="199"/>
      <c r="J5668" s="199"/>
      <c r="K5668" s="199"/>
      <c r="L5668" s="199"/>
      <c r="M5668" s="199"/>
    </row>
    <row r="5669" spans="5:13" x14ac:dyDescent="0.25">
      <c r="E5669" s="199"/>
      <c r="F5669" s="199"/>
      <c r="G5669" s="199"/>
      <c r="H5669" s="199"/>
      <c r="I5669" s="199"/>
      <c r="J5669" s="199"/>
      <c r="K5669" s="199"/>
      <c r="L5669" s="199"/>
      <c r="M5669" s="199"/>
    </row>
    <row r="5670" spans="5:13" x14ac:dyDescent="0.25">
      <c r="E5670" s="199"/>
      <c r="F5670" s="199"/>
      <c r="G5670" s="199"/>
      <c r="H5670" s="199"/>
      <c r="I5670" s="199"/>
      <c r="J5670" s="199"/>
      <c r="K5670" s="199"/>
      <c r="L5670" s="199"/>
      <c r="M5670" s="199"/>
    </row>
    <row r="5671" spans="5:13" x14ac:dyDescent="0.25">
      <c r="E5671" s="199"/>
      <c r="F5671" s="199"/>
      <c r="G5671" s="199"/>
      <c r="H5671" s="199"/>
      <c r="I5671" s="199"/>
      <c r="J5671" s="199"/>
      <c r="K5671" s="199"/>
      <c r="L5671" s="199"/>
      <c r="M5671" s="199"/>
    </row>
    <row r="5672" spans="5:13" x14ac:dyDescent="0.25">
      <c r="E5672" s="199"/>
      <c r="F5672" s="199"/>
      <c r="G5672" s="199"/>
      <c r="H5672" s="199"/>
      <c r="I5672" s="199"/>
      <c r="J5672" s="199"/>
      <c r="K5672" s="199"/>
      <c r="L5672" s="199"/>
      <c r="M5672" s="199"/>
    </row>
    <row r="5673" spans="5:13" x14ac:dyDescent="0.25">
      <c r="E5673" s="199"/>
      <c r="F5673" s="199"/>
      <c r="G5673" s="199"/>
      <c r="H5673" s="199"/>
      <c r="I5673" s="199"/>
      <c r="J5673" s="199"/>
      <c r="K5673" s="199"/>
      <c r="L5673" s="199"/>
      <c r="M5673" s="199"/>
    </row>
    <row r="5674" spans="5:13" x14ac:dyDescent="0.25">
      <c r="E5674" s="199"/>
      <c r="F5674" s="199"/>
      <c r="G5674" s="199"/>
      <c r="H5674" s="199"/>
      <c r="I5674" s="199"/>
      <c r="J5674" s="199"/>
      <c r="K5674" s="199"/>
      <c r="L5674" s="199"/>
      <c r="M5674" s="199"/>
    </row>
    <row r="5675" spans="5:13" x14ac:dyDescent="0.25">
      <c r="E5675" s="199"/>
      <c r="F5675" s="199"/>
      <c r="G5675" s="199"/>
      <c r="H5675" s="199"/>
      <c r="I5675" s="199"/>
      <c r="J5675" s="199"/>
      <c r="K5675" s="199"/>
      <c r="L5675" s="199"/>
      <c r="M5675" s="199"/>
    </row>
    <row r="5676" spans="5:13" x14ac:dyDescent="0.25">
      <c r="E5676" s="199"/>
      <c r="F5676" s="199"/>
      <c r="G5676" s="199"/>
      <c r="H5676" s="199"/>
      <c r="I5676" s="199"/>
      <c r="J5676" s="199"/>
      <c r="K5676" s="199"/>
      <c r="L5676" s="199"/>
      <c r="M5676" s="199"/>
    </row>
    <row r="5677" spans="5:13" x14ac:dyDescent="0.25">
      <c r="E5677" s="199"/>
      <c r="F5677" s="199"/>
      <c r="G5677" s="199"/>
      <c r="H5677" s="199"/>
      <c r="I5677" s="199"/>
      <c r="J5677" s="199"/>
      <c r="K5677" s="199"/>
      <c r="L5677" s="199"/>
      <c r="M5677" s="199"/>
    </row>
    <row r="5678" spans="5:13" x14ac:dyDescent="0.25">
      <c r="E5678" s="199"/>
      <c r="F5678" s="199"/>
      <c r="G5678" s="199"/>
      <c r="H5678" s="199"/>
      <c r="I5678" s="199"/>
      <c r="J5678" s="199"/>
      <c r="K5678" s="199"/>
      <c r="L5678" s="199"/>
      <c r="M5678" s="199"/>
    </row>
    <row r="5679" spans="5:13" x14ac:dyDescent="0.25">
      <c r="E5679" s="199"/>
      <c r="F5679" s="199"/>
      <c r="G5679" s="199"/>
      <c r="H5679" s="199"/>
      <c r="I5679" s="199"/>
      <c r="J5679" s="199"/>
      <c r="K5679" s="199"/>
      <c r="L5679" s="199"/>
      <c r="M5679" s="199"/>
    </row>
    <row r="5680" spans="5:13" x14ac:dyDescent="0.25">
      <c r="E5680" s="199"/>
      <c r="F5680" s="199"/>
      <c r="G5680" s="199"/>
      <c r="H5680" s="199"/>
      <c r="I5680" s="199"/>
      <c r="J5680" s="199"/>
      <c r="K5680" s="199"/>
      <c r="L5680" s="199"/>
      <c r="M5680" s="199"/>
    </row>
    <row r="5681" spans="5:13" x14ac:dyDescent="0.25">
      <c r="E5681" s="199"/>
      <c r="F5681" s="199"/>
      <c r="G5681" s="199"/>
      <c r="H5681" s="199"/>
      <c r="I5681" s="199"/>
      <c r="J5681" s="199"/>
      <c r="K5681" s="199"/>
      <c r="L5681" s="199"/>
      <c r="M5681" s="199"/>
    </row>
    <row r="5682" spans="5:13" x14ac:dyDescent="0.25">
      <c r="E5682" s="199"/>
      <c r="F5682" s="199"/>
      <c r="G5682" s="199"/>
      <c r="H5682" s="199"/>
      <c r="I5682" s="199"/>
      <c r="J5682" s="199"/>
      <c r="K5682" s="199"/>
      <c r="L5682" s="199"/>
      <c r="M5682" s="199"/>
    </row>
    <row r="5683" spans="5:13" x14ac:dyDescent="0.25">
      <c r="E5683" s="199"/>
      <c r="F5683" s="199"/>
      <c r="G5683" s="199"/>
      <c r="H5683" s="199"/>
      <c r="I5683" s="199"/>
      <c r="J5683" s="199"/>
      <c r="K5683" s="199"/>
      <c r="L5683" s="199"/>
      <c r="M5683" s="199"/>
    </row>
    <row r="5684" spans="5:13" x14ac:dyDescent="0.25">
      <c r="E5684" s="199"/>
      <c r="F5684" s="199"/>
      <c r="G5684" s="199"/>
      <c r="H5684" s="199"/>
      <c r="I5684" s="199"/>
      <c r="J5684" s="199"/>
      <c r="K5684" s="199"/>
      <c r="L5684" s="199"/>
      <c r="M5684" s="199"/>
    </row>
    <row r="5685" spans="5:13" x14ac:dyDescent="0.25">
      <c r="E5685" s="199"/>
      <c r="F5685" s="199"/>
      <c r="G5685" s="199"/>
      <c r="H5685" s="199"/>
      <c r="I5685" s="199"/>
      <c r="J5685" s="199"/>
      <c r="K5685" s="199"/>
      <c r="L5685" s="199"/>
      <c r="M5685" s="199"/>
    </row>
    <row r="5686" spans="5:13" x14ac:dyDescent="0.25">
      <c r="E5686" s="199"/>
      <c r="F5686" s="199"/>
      <c r="G5686" s="199"/>
      <c r="H5686" s="199"/>
      <c r="I5686" s="199"/>
      <c r="J5686" s="199"/>
      <c r="K5686" s="199"/>
      <c r="L5686" s="199"/>
      <c r="M5686" s="199"/>
    </row>
    <row r="5687" spans="5:13" x14ac:dyDescent="0.25">
      <c r="E5687" s="199"/>
      <c r="F5687" s="199"/>
      <c r="G5687" s="199"/>
      <c r="H5687" s="199"/>
      <c r="I5687" s="199"/>
      <c r="J5687" s="199"/>
      <c r="K5687" s="199"/>
      <c r="L5687" s="199"/>
      <c r="M5687" s="199"/>
    </row>
    <row r="5688" spans="5:13" x14ac:dyDescent="0.25">
      <c r="E5688" s="199"/>
      <c r="F5688" s="199"/>
      <c r="G5688" s="199"/>
      <c r="H5688" s="199"/>
      <c r="I5688" s="199"/>
      <c r="J5688" s="199"/>
      <c r="K5688" s="199"/>
      <c r="L5688" s="199"/>
      <c r="M5688" s="199"/>
    </row>
    <row r="5689" spans="5:13" x14ac:dyDescent="0.25">
      <c r="E5689" s="199"/>
      <c r="F5689" s="199"/>
      <c r="G5689" s="199"/>
      <c r="H5689" s="199"/>
      <c r="I5689" s="199"/>
      <c r="J5689" s="199"/>
      <c r="K5689" s="199"/>
      <c r="L5689" s="199"/>
      <c r="M5689" s="199"/>
    </row>
    <row r="5690" spans="5:13" x14ac:dyDescent="0.25">
      <c r="E5690" s="199"/>
      <c r="F5690" s="199"/>
      <c r="G5690" s="199"/>
      <c r="H5690" s="199"/>
      <c r="I5690" s="199"/>
      <c r="J5690" s="199"/>
      <c r="K5690" s="199"/>
      <c r="L5690" s="199"/>
      <c r="M5690" s="199"/>
    </row>
    <row r="5691" spans="5:13" x14ac:dyDescent="0.25">
      <c r="E5691" s="199"/>
      <c r="F5691" s="199"/>
      <c r="G5691" s="199"/>
      <c r="H5691" s="199"/>
      <c r="I5691" s="199"/>
      <c r="J5691" s="199"/>
      <c r="K5691" s="199"/>
      <c r="L5691" s="199"/>
      <c r="M5691" s="199"/>
    </row>
    <row r="5692" spans="5:13" x14ac:dyDescent="0.25">
      <c r="E5692" s="199"/>
      <c r="F5692" s="199"/>
      <c r="G5692" s="199"/>
      <c r="H5692" s="199"/>
      <c r="I5692" s="199"/>
      <c r="J5692" s="199"/>
      <c r="K5692" s="199"/>
      <c r="L5692" s="199"/>
      <c r="M5692" s="199"/>
    </row>
    <row r="5693" spans="5:13" x14ac:dyDescent="0.25">
      <c r="E5693" s="199"/>
      <c r="F5693" s="199"/>
      <c r="G5693" s="199"/>
      <c r="H5693" s="199"/>
      <c r="I5693" s="199"/>
      <c r="J5693" s="199"/>
      <c r="K5693" s="199"/>
      <c r="L5693" s="199"/>
      <c r="M5693" s="199"/>
    </row>
    <row r="5694" spans="5:13" x14ac:dyDescent="0.25">
      <c r="E5694" s="199"/>
      <c r="F5694" s="199"/>
      <c r="G5694" s="199"/>
      <c r="H5694" s="199"/>
      <c r="I5694" s="199"/>
      <c r="J5694" s="199"/>
      <c r="K5694" s="199"/>
      <c r="L5694" s="199"/>
      <c r="M5694" s="199"/>
    </row>
    <row r="5695" spans="5:13" x14ac:dyDescent="0.25">
      <c r="E5695" s="199"/>
      <c r="F5695" s="199"/>
      <c r="G5695" s="199"/>
      <c r="H5695" s="199"/>
      <c r="I5695" s="199"/>
      <c r="J5695" s="199"/>
      <c r="K5695" s="199"/>
      <c r="L5695" s="199"/>
      <c r="M5695" s="199"/>
    </row>
    <row r="5696" spans="5:13" x14ac:dyDescent="0.25">
      <c r="E5696" s="199"/>
      <c r="F5696" s="199"/>
      <c r="G5696" s="199"/>
      <c r="H5696" s="199"/>
      <c r="I5696" s="199"/>
      <c r="J5696" s="199"/>
      <c r="K5696" s="199"/>
      <c r="L5696" s="199"/>
      <c r="M5696" s="199"/>
    </row>
    <row r="5697" spans="5:13" x14ac:dyDescent="0.25">
      <c r="E5697" s="199"/>
      <c r="F5697" s="199"/>
      <c r="G5697" s="199"/>
      <c r="H5697" s="199"/>
      <c r="I5697" s="199"/>
      <c r="J5697" s="199"/>
      <c r="K5697" s="199"/>
      <c r="L5697" s="199"/>
      <c r="M5697" s="199"/>
    </row>
    <row r="5698" spans="5:13" x14ac:dyDescent="0.25">
      <c r="E5698" s="199"/>
      <c r="F5698" s="199"/>
      <c r="G5698" s="199"/>
      <c r="H5698" s="199"/>
      <c r="I5698" s="199"/>
      <c r="J5698" s="199"/>
      <c r="K5698" s="199"/>
      <c r="L5698" s="199"/>
      <c r="M5698" s="199"/>
    </row>
    <row r="5699" spans="5:13" x14ac:dyDescent="0.25">
      <c r="E5699" s="199"/>
      <c r="F5699" s="199"/>
      <c r="G5699" s="199"/>
      <c r="H5699" s="199"/>
      <c r="I5699" s="199"/>
      <c r="J5699" s="199"/>
      <c r="K5699" s="199"/>
      <c r="L5699" s="199"/>
      <c r="M5699" s="199"/>
    </row>
    <row r="5700" spans="5:13" x14ac:dyDescent="0.25">
      <c r="E5700" s="199"/>
      <c r="F5700" s="199"/>
      <c r="G5700" s="199"/>
      <c r="H5700" s="199"/>
      <c r="I5700" s="199"/>
      <c r="J5700" s="199"/>
      <c r="K5700" s="199"/>
      <c r="L5700" s="199"/>
      <c r="M5700" s="199"/>
    </row>
    <row r="5701" spans="5:13" x14ac:dyDescent="0.25">
      <c r="E5701" s="199"/>
      <c r="F5701" s="199"/>
      <c r="G5701" s="199"/>
      <c r="H5701" s="199"/>
      <c r="I5701" s="199"/>
      <c r="J5701" s="199"/>
      <c r="K5701" s="199"/>
      <c r="L5701" s="199"/>
      <c r="M5701" s="199"/>
    </row>
    <row r="5702" spans="5:13" x14ac:dyDescent="0.25">
      <c r="E5702" s="199"/>
      <c r="F5702" s="199"/>
      <c r="G5702" s="199"/>
      <c r="H5702" s="199"/>
      <c r="I5702" s="199"/>
      <c r="J5702" s="199"/>
      <c r="K5702" s="199"/>
      <c r="L5702" s="199"/>
      <c r="M5702" s="199"/>
    </row>
    <row r="5703" spans="5:13" x14ac:dyDescent="0.25">
      <c r="E5703" s="199"/>
      <c r="F5703" s="199"/>
      <c r="G5703" s="199"/>
      <c r="H5703" s="199"/>
      <c r="I5703" s="199"/>
      <c r="J5703" s="199"/>
      <c r="K5703" s="199"/>
      <c r="L5703" s="199"/>
      <c r="M5703" s="199"/>
    </row>
    <row r="5704" spans="5:13" x14ac:dyDescent="0.25">
      <c r="E5704" s="199"/>
      <c r="F5704" s="199"/>
      <c r="G5704" s="199"/>
      <c r="H5704" s="199"/>
      <c r="I5704" s="199"/>
      <c r="J5704" s="199"/>
      <c r="K5704" s="199"/>
      <c r="L5704" s="199"/>
      <c r="M5704" s="199"/>
    </row>
    <row r="5705" spans="5:13" x14ac:dyDescent="0.25">
      <c r="E5705" s="199"/>
      <c r="F5705" s="199"/>
      <c r="G5705" s="199"/>
      <c r="H5705" s="199"/>
      <c r="I5705" s="199"/>
      <c r="J5705" s="199"/>
      <c r="K5705" s="199"/>
      <c r="L5705" s="199"/>
      <c r="M5705" s="199"/>
    </row>
    <row r="5706" spans="5:13" x14ac:dyDescent="0.25">
      <c r="E5706" s="199"/>
      <c r="F5706" s="199"/>
      <c r="G5706" s="199"/>
      <c r="H5706" s="199"/>
      <c r="I5706" s="199"/>
      <c r="J5706" s="199"/>
      <c r="K5706" s="199"/>
      <c r="L5706" s="199"/>
      <c r="M5706" s="199"/>
    </row>
    <row r="5707" spans="5:13" x14ac:dyDescent="0.25">
      <c r="E5707" s="199"/>
      <c r="F5707" s="199"/>
      <c r="G5707" s="199"/>
      <c r="H5707" s="199"/>
      <c r="I5707" s="199"/>
      <c r="J5707" s="199"/>
      <c r="K5707" s="199"/>
      <c r="L5707" s="199"/>
      <c r="M5707" s="199"/>
    </row>
    <row r="5708" spans="5:13" x14ac:dyDescent="0.25">
      <c r="E5708" s="199"/>
      <c r="F5708" s="199"/>
      <c r="G5708" s="199"/>
      <c r="H5708" s="199"/>
      <c r="I5708" s="199"/>
      <c r="J5708" s="199"/>
      <c r="K5708" s="199"/>
      <c r="L5708" s="199"/>
      <c r="M5708" s="199"/>
    </row>
    <row r="5709" spans="5:13" x14ac:dyDescent="0.25">
      <c r="E5709" s="199"/>
      <c r="F5709" s="199"/>
      <c r="G5709" s="199"/>
      <c r="H5709" s="199"/>
      <c r="I5709" s="199"/>
      <c r="J5709" s="199"/>
      <c r="K5709" s="199"/>
      <c r="L5709" s="199"/>
      <c r="M5709" s="199"/>
    </row>
    <row r="5710" spans="5:13" x14ac:dyDescent="0.25">
      <c r="E5710" s="199"/>
      <c r="F5710" s="199"/>
      <c r="G5710" s="199"/>
      <c r="H5710" s="199"/>
      <c r="I5710" s="199"/>
      <c r="J5710" s="199"/>
      <c r="K5710" s="199"/>
      <c r="L5710" s="199"/>
      <c r="M5710" s="199"/>
    </row>
    <row r="5711" spans="5:13" x14ac:dyDescent="0.25">
      <c r="E5711" s="199"/>
      <c r="F5711" s="199"/>
      <c r="G5711" s="199"/>
      <c r="H5711" s="199"/>
      <c r="I5711" s="199"/>
      <c r="J5711" s="199"/>
      <c r="K5711" s="199"/>
      <c r="L5711" s="199"/>
      <c r="M5711" s="199"/>
    </row>
    <row r="5712" spans="5:13" x14ac:dyDescent="0.25">
      <c r="E5712" s="199"/>
      <c r="F5712" s="199"/>
      <c r="G5712" s="199"/>
      <c r="H5712" s="199"/>
      <c r="I5712" s="199"/>
      <c r="J5712" s="199"/>
      <c r="K5712" s="199"/>
      <c r="L5712" s="199"/>
      <c r="M5712" s="199"/>
    </row>
    <row r="5713" spans="5:13" x14ac:dyDescent="0.25">
      <c r="E5713" s="199"/>
      <c r="F5713" s="199"/>
      <c r="G5713" s="199"/>
      <c r="H5713" s="199"/>
      <c r="I5713" s="199"/>
      <c r="J5713" s="199"/>
      <c r="K5713" s="199"/>
      <c r="L5713" s="199"/>
      <c r="M5713" s="199"/>
    </row>
    <row r="5714" spans="5:13" x14ac:dyDescent="0.25">
      <c r="E5714" s="199"/>
      <c r="F5714" s="199"/>
      <c r="G5714" s="199"/>
      <c r="H5714" s="199"/>
      <c r="I5714" s="199"/>
      <c r="J5714" s="199"/>
      <c r="K5714" s="199"/>
      <c r="L5714" s="199"/>
      <c r="M5714" s="199"/>
    </row>
    <row r="5715" spans="5:13" x14ac:dyDescent="0.25">
      <c r="E5715" s="199"/>
      <c r="F5715" s="199"/>
      <c r="G5715" s="199"/>
      <c r="H5715" s="199"/>
      <c r="I5715" s="199"/>
      <c r="J5715" s="199"/>
      <c r="K5715" s="199"/>
      <c r="L5715" s="199"/>
      <c r="M5715" s="199"/>
    </row>
    <row r="5716" spans="5:13" x14ac:dyDescent="0.25">
      <c r="E5716" s="199"/>
      <c r="F5716" s="199"/>
      <c r="G5716" s="199"/>
      <c r="H5716" s="199"/>
      <c r="I5716" s="199"/>
      <c r="J5716" s="199"/>
      <c r="K5716" s="199"/>
      <c r="L5716" s="199"/>
      <c r="M5716" s="199"/>
    </row>
    <row r="5717" spans="5:13" x14ac:dyDescent="0.25">
      <c r="E5717" s="199"/>
      <c r="F5717" s="199"/>
      <c r="G5717" s="199"/>
      <c r="H5717" s="199"/>
      <c r="I5717" s="199"/>
      <c r="J5717" s="199"/>
      <c r="K5717" s="199"/>
      <c r="L5717" s="199"/>
      <c r="M5717" s="199"/>
    </row>
    <row r="5718" spans="5:13" x14ac:dyDescent="0.25">
      <c r="E5718" s="199"/>
      <c r="F5718" s="199"/>
      <c r="G5718" s="199"/>
      <c r="H5718" s="199"/>
      <c r="I5718" s="199"/>
      <c r="J5718" s="199"/>
      <c r="K5718" s="199"/>
      <c r="L5718" s="199"/>
      <c r="M5718" s="199"/>
    </row>
    <row r="5719" spans="5:13" x14ac:dyDescent="0.25">
      <c r="E5719" s="199"/>
      <c r="F5719" s="199"/>
      <c r="G5719" s="199"/>
      <c r="H5719" s="199"/>
      <c r="I5719" s="199"/>
      <c r="J5719" s="199"/>
      <c r="K5719" s="199"/>
      <c r="L5719" s="199"/>
      <c r="M5719" s="199"/>
    </row>
    <row r="5720" spans="5:13" x14ac:dyDescent="0.25">
      <c r="E5720" s="199"/>
      <c r="F5720" s="199"/>
      <c r="G5720" s="199"/>
      <c r="H5720" s="199"/>
      <c r="I5720" s="199"/>
      <c r="J5720" s="199"/>
      <c r="K5720" s="199"/>
      <c r="L5720" s="199"/>
      <c r="M5720" s="199"/>
    </row>
    <row r="5721" spans="5:13" x14ac:dyDescent="0.25">
      <c r="E5721" s="199"/>
      <c r="F5721" s="199"/>
      <c r="G5721" s="199"/>
      <c r="H5721" s="199"/>
      <c r="I5721" s="199"/>
      <c r="J5721" s="199"/>
      <c r="K5721" s="199"/>
      <c r="L5721" s="199"/>
      <c r="M5721" s="199"/>
    </row>
    <row r="5722" spans="5:13" x14ac:dyDescent="0.25">
      <c r="E5722" s="199"/>
      <c r="F5722" s="199"/>
      <c r="G5722" s="199"/>
      <c r="H5722" s="199"/>
      <c r="I5722" s="199"/>
      <c r="J5722" s="199"/>
      <c r="K5722" s="199"/>
      <c r="L5722" s="199"/>
      <c r="M5722" s="199"/>
    </row>
    <row r="5723" spans="5:13" x14ac:dyDescent="0.25">
      <c r="E5723" s="199"/>
      <c r="F5723" s="199"/>
      <c r="G5723" s="199"/>
      <c r="H5723" s="199"/>
      <c r="I5723" s="199"/>
      <c r="J5723" s="199"/>
      <c r="K5723" s="199"/>
      <c r="L5723" s="199"/>
      <c r="M5723" s="199"/>
    </row>
    <row r="5724" spans="5:13" x14ac:dyDescent="0.25">
      <c r="E5724" s="199"/>
      <c r="F5724" s="199"/>
      <c r="G5724" s="199"/>
      <c r="H5724" s="199"/>
      <c r="I5724" s="199"/>
      <c r="J5724" s="199"/>
      <c r="K5724" s="199"/>
      <c r="L5724" s="199"/>
      <c r="M5724" s="199"/>
    </row>
    <row r="5725" spans="5:13" x14ac:dyDescent="0.25">
      <c r="E5725" s="199"/>
      <c r="F5725" s="199"/>
      <c r="G5725" s="199"/>
      <c r="H5725" s="199"/>
      <c r="I5725" s="199"/>
      <c r="J5725" s="199"/>
      <c r="K5725" s="199"/>
      <c r="L5725" s="199"/>
      <c r="M5725" s="199"/>
    </row>
    <row r="5726" spans="5:13" x14ac:dyDescent="0.25">
      <c r="E5726" s="199"/>
      <c r="F5726" s="199"/>
      <c r="G5726" s="199"/>
      <c r="H5726" s="199"/>
      <c r="I5726" s="199"/>
      <c r="J5726" s="199"/>
      <c r="K5726" s="199"/>
      <c r="L5726" s="199"/>
      <c r="M5726" s="199"/>
    </row>
    <row r="5727" spans="5:13" x14ac:dyDescent="0.25">
      <c r="E5727" s="199"/>
      <c r="F5727" s="199"/>
      <c r="G5727" s="199"/>
      <c r="H5727" s="199"/>
      <c r="I5727" s="199"/>
      <c r="J5727" s="199"/>
      <c r="K5727" s="199"/>
      <c r="L5727" s="199"/>
      <c r="M5727" s="199"/>
    </row>
    <row r="5728" spans="5:13" x14ac:dyDescent="0.25">
      <c r="E5728" s="199"/>
      <c r="F5728" s="199"/>
      <c r="G5728" s="199"/>
      <c r="H5728" s="199"/>
      <c r="I5728" s="199"/>
      <c r="J5728" s="199"/>
      <c r="K5728" s="199"/>
      <c r="L5728" s="199"/>
      <c r="M5728" s="199"/>
    </row>
    <row r="5729" spans="5:13" x14ac:dyDescent="0.25">
      <c r="E5729" s="199"/>
      <c r="F5729" s="199"/>
      <c r="G5729" s="199"/>
      <c r="H5729" s="199"/>
      <c r="I5729" s="199"/>
      <c r="J5729" s="199"/>
      <c r="K5729" s="199"/>
      <c r="L5729" s="199"/>
      <c r="M5729" s="199"/>
    </row>
    <row r="5730" spans="5:13" x14ac:dyDescent="0.25">
      <c r="E5730" s="199"/>
      <c r="F5730" s="199"/>
      <c r="G5730" s="199"/>
      <c r="H5730" s="199"/>
      <c r="I5730" s="199"/>
      <c r="J5730" s="199"/>
      <c r="K5730" s="199"/>
      <c r="L5730" s="199"/>
      <c r="M5730" s="199"/>
    </row>
    <row r="5731" spans="5:13" x14ac:dyDescent="0.25">
      <c r="E5731" s="199"/>
      <c r="F5731" s="199"/>
      <c r="G5731" s="199"/>
      <c r="H5731" s="199"/>
      <c r="I5731" s="199"/>
      <c r="J5731" s="199"/>
      <c r="K5731" s="199"/>
      <c r="L5731" s="199"/>
      <c r="M5731" s="199"/>
    </row>
    <row r="5732" spans="5:13" x14ac:dyDescent="0.25">
      <c r="E5732" s="199"/>
      <c r="F5732" s="199"/>
      <c r="G5732" s="199"/>
      <c r="H5732" s="199"/>
      <c r="I5732" s="199"/>
      <c r="J5732" s="199"/>
      <c r="K5732" s="199"/>
      <c r="L5732" s="199"/>
      <c r="M5732" s="199"/>
    </row>
    <row r="5733" spans="5:13" x14ac:dyDescent="0.25">
      <c r="E5733" s="199"/>
      <c r="F5733" s="199"/>
      <c r="G5733" s="199"/>
      <c r="H5733" s="199"/>
      <c r="I5733" s="199"/>
      <c r="J5733" s="199"/>
      <c r="K5733" s="199"/>
      <c r="L5733" s="199"/>
      <c r="M5733" s="199"/>
    </row>
    <row r="5734" spans="5:13" x14ac:dyDescent="0.25">
      <c r="E5734" s="199"/>
      <c r="F5734" s="199"/>
      <c r="G5734" s="199"/>
      <c r="H5734" s="199"/>
      <c r="I5734" s="199"/>
      <c r="J5734" s="199"/>
      <c r="K5734" s="199"/>
      <c r="L5734" s="199"/>
      <c r="M5734" s="199"/>
    </row>
    <row r="5735" spans="5:13" x14ac:dyDescent="0.25">
      <c r="E5735" s="199"/>
      <c r="F5735" s="199"/>
      <c r="G5735" s="199"/>
      <c r="H5735" s="199"/>
      <c r="I5735" s="199"/>
      <c r="J5735" s="199"/>
      <c r="K5735" s="199"/>
      <c r="L5735" s="199"/>
      <c r="M5735" s="199"/>
    </row>
    <row r="5736" spans="5:13" x14ac:dyDescent="0.25">
      <c r="E5736" s="199"/>
      <c r="F5736" s="199"/>
      <c r="G5736" s="199"/>
      <c r="H5736" s="199"/>
      <c r="I5736" s="199"/>
      <c r="J5736" s="199"/>
      <c r="K5736" s="199"/>
      <c r="L5736" s="199"/>
      <c r="M5736" s="199"/>
    </row>
    <row r="5737" spans="5:13" x14ac:dyDescent="0.25">
      <c r="E5737" s="199"/>
      <c r="F5737" s="199"/>
      <c r="G5737" s="199"/>
      <c r="H5737" s="199"/>
      <c r="I5737" s="199"/>
      <c r="J5737" s="199"/>
      <c r="K5737" s="199"/>
      <c r="L5737" s="199"/>
      <c r="M5737" s="199"/>
    </row>
    <row r="5738" spans="5:13" x14ac:dyDescent="0.25">
      <c r="E5738" s="199"/>
      <c r="F5738" s="199"/>
      <c r="G5738" s="199"/>
      <c r="H5738" s="199"/>
      <c r="I5738" s="199"/>
      <c r="J5738" s="199"/>
      <c r="K5738" s="199"/>
      <c r="L5738" s="199"/>
      <c r="M5738" s="199"/>
    </row>
    <row r="5739" spans="5:13" x14ac:dyDescent="0.25">
      <c r="E5739" s="199"/>
      <c r="F5739" s="199"/>
      <c r="G5739" s="199"/>
      <c r="H5739" s="199"/>
      <c r="I5739" s="199"/>
      <c r="J5739" s="199"/>
      <c r="K5739" s="199"/>
      <c r="L5739" s="199"/>
      <c r="M5739" s="199"/>
    </row>
    <row r="5740" spans="5:13" x14ac:dyDescent="0.25">
      <c r="E5740" s="199"/>
      <c r="F5740" s="199"/>
      <c r="G5740" s="199"/>
      <c r="H5740" s="199"/>
      <c r="I5740" s="199"/>
      <c r="J5740" s="199"/>
      <c r="K5740" s="199"/>
      <c r="L5740" s="199"/>
      <c r="M5740" s="199"/>
    </row>
    <row r="5741" spans="5:13" x14ac:dyDescent="0.25">
      <c r="E5741" s="199"/>
      <c r="F5741" s="199"/>
      <c r="G5741" s="199"/>
      <c r="H5741" s="199"/>
      <c r="I5741" s="199"/>
      <c r="J5741" s="199"/>
      <c r="K5741" s="199"/>
      <c r="L5741" s="199"/>
      <c r="M5741" s="199"/>
    </row>
    <row r="5742" spans="5:13" x14ac:dyDescent="0.25">
      <c r="E5742" s="199"/>
      <c r="F5742" s="199"/>
      <c r="G5742" s="199"/>
      <c r="H5742" s="199"/>
      <c r="I5742" s="199"/>
      <c r="J5742" s="199"/>
      <c r="K5742" s="199"/>
      <c r="L5742" s="199"/>
      <c r="M5742" s="199"/>
    </row>
    <row r="5743" spans="5:13" x14ac:dyDescent="0.25">
      <c r="E5743" s="199"/>
      <c r="F5743" s="199"/>
      <c r="G5743" s="199"/>
      <c r="H5743" s="199"/>
      <c r="I5743" s="199"/>
      <c r="J5743" s="199"/>
      <c r="K5743" s="199"/>
      <c r="L5743" s="199"/>
      <c r="M5743" s="199"/>
    </row>
    <row r="5744" spans="5:13" x14ac:dyDescent="0.25">
      <c r="E5744" s="199"/>
      <c r="F5744" s="199"/>
      <c r="G5744" s="199"/>
      <c r="H5744" s="199"/>
      <c r="I5744" s="199"/>
      <c r="J5744" s="199"/>
      <c r="K5744" s="199"/>
      <c r="L5744" s="199"/>
      <c r="M5744" s="199"/>
    </row>
    <row r="5745" spans="5:13" x14ac:dyDescent="0.25">
      <c r="E5745" s="199"/>
      <c r="F5745" s="199"/>
      <c r="G5745" s="199"/>
      <c r="H5745" s="199"/>
      <c r="I5745" s="199"/>
      <c r="J5745" s="199"/>
      <c r="K5745" s="199"/>
      <c r="L5745" s="199"/>
      <c r="M5745" s="199"/>
    </row>
    <row r="5746" spans="5:13" x14ac:dyDescent="0.25">
      <c r="E5746" s="199"/>
      <c r="F5746" s="199"/>
      <c r="G5746" s="199"/>
      <c r="H5746" s="199"/>
      <c r="I5746" s="199"/>
      <c r="J5746" s="199"/>
      <c r="K5746" s="199"/>
      <c r="L5746" s="199"/>
      <c r="M5746" s="199"/>
    </row>
    <row r="5747" spans="5:13" x14ac:dyDescent="0.25">
      <c r="E5747" s="199"/>
      <c r="F5747" s="199"/>
      <c r="G5747" s="199"/>
      <c r="H5747" s="199"/>
      <c r="I5747" s="199"/>
      <c r="J5747" s="199"/>
      <c r="K5747" s="199"/>
      <c r="L5747" s="199"/>
      <c r="M5747" s="199"/>
    </row>
    <row r="5748" spans="5:13" x14ac:dyDescent="0.25">
      <c r="E5748" s="199"/>
      <c r="F5748" s="199"/>
      <c r="G5748" s="199"/>
      <c r="H5748" s="199"/>
      <c r="I5748" s="199"/>
      <c r="J5748" s="199"/>
      <c r="K5748" s="199"/>
      <c r="L5748" s="199"/>
      <c r="M5748" s="199"/>
    </row>
    <row r="5749" spans="5:13" x14ac:dyDescent="0.25">
      <c r="E5749" s="199"/>
      <c r="F5749" s="199"/>
      <c r="G5749" s="199"/>
      <c r="H5749" s="199"/>
      <c r="I5749" s="199"/>
      <c r="J5749" s="199"/>
      <c r="K5749" s="199"/>
      <c r="L5749" s="199"/>
      <c r="M5749" s="199"/>
    </row>
    <row r="5750" spans="5:13" x14ac:dyDescent="0.25">
      <c r="E5750" s="199"/>
      <c r="F5750" s="199"/>
      <c r="G5750" s="199"/>
      <c r="H5750" s="199"/>
      <c r="I5750" s="199"/>
      <c r="J5750" s="199"/>
      <c r="K5750" s="199"/>
      <c r="L5750" s="199"/>
      <c r="M5750" s="199"/>
    </row>
    <row r="5751" spans="5:13" x14ac:dyDescent="0.25">
      <c r="E5751" s="199"/>
      <c r="F5751" s="199"/>
      <c r="G5751" s="199"/>
      <c r="H5751" s="199"/>
      <c r="I5751" s="199"/>
      <c r="J5751" s="199"/>
      <c r="K5751" s="199"/>
      <c r="L5751" s="199"/>
      <c r="M5751" s="199"/>
    </row>
    <row r="5752" spans="5:13" x14ac:dyDescent="0.25">
      <c r="E5752" s="199"/>
      <c r="F5752" s="199"/>
      <c r="G5752" s="199"/>
      <c r="H5752" s="199"/>
      <c r="I5752" s="199"/>
      <c r="J5752" s="199"/>
      <c r="K5752" s="199"/>
      <c r="L5752" s="199"/>
      <c r="M5752" s="199"/>
    </row>
    <row r="5753" spans="5:13" x14ac:dyDescent="0.25">
      <c r="E5753" s="199"/>
      <c r="F5753" s="199"/>
      <c r="G5753" s="199"/>
      <c r="H5753" s="199"/>
      <c r="I5753" s="199"/>
      <c r="J5753" s="199"/>
      <c r="K5753" s="199"/>
      <c r="L5753" s="199"/>
      <c r="M5753" s="199"/>
    </row>
    <row r="5754" spans="5:13" x14ac:dyDescent="0.25">
      <c r="E5754" s="199"/>
      <c r="F5754" s="199"/>
      <c r="G5754" s="199"/>
      <c r="H5754" s="199"/>
      <c r="I5754" s="199"/>
      <c r="J5754" s="199"/>
      <c r="K5754" s="199"/>
      <c r="L5754" s="199"/>
      <c r="M5754" s="199"/>
    </row>
    <row r="5755" spans="5:13" x14ac:dyDescent="0.25">
      <c r="E5755" s="199"/>
      <c r="F5755" s="199"/>
      <c r="G5755" s="199"/>
      <c r="H5755" s="199"/>
      <c r="I5755" s="199"/>
      <c r="J5755" s="199"/>
      <c r="K5755" s="199"/>
      <c r="L5755" s="199"/>
      <c r="M5755" s="199"/>
    </row>
    <row r="5756" spans="5:13" x14ac:dyDescent="0.25">
      <c r="E5756" s="199"/>
      <c r="F5756" s="199"/>
      <c r="G5756" s="199"/>
      <c r="H5756" s="199"/>
      <c r="I5756" s="199"/>
      <c r="J5756" s="199"/>
      <c r="K5756" s="199"/>
      <c r="L5756" s="199"/>
      <c r="M5756" s="199"/>
    </row>
    <row r="5757" spans="5:13" x14ac:dyDescent="0.25">
      <c r="E5757" s="199"/>
      <c r="F5757" s="199"/>
      <c r="G5757" s="199"/>
      <c r="H5757" s="199"/>
      <c r="I5757" s="199"/>
      <c r="J5757" s="199"/>
      <c r="K5757" s="199"/>
      <c r="L5757" s="199"/>
      <c r="M5757" s="199"/>
    </row>
    <row r="5758" spans="5:13" x14ac:dyDescent="0.25">
      <c r="E5758" s="199"/>
      <c r="F5758" s="199"/>
      <c r="G5758" s="199"/>
      <c r="H5758" s="199"/>
      <c r="I5758" s="199"/>
      <c r="J5758" s="199"/>
      <c r="K5758" s="199"/>
      <c r="L5758" s="199"/>
      <c r="M5758" s="199"/>
    </row>
    <row r="5759" spans="5:13" x14ac:dyDescent="0.25">
      <c r="E5759" s="199"/>
      <c r="F5759" s="199"/>
      <c r="G5759" s="199"/>
      <c r="H5759" s="199"/>
      <c r="I5759" s="199"/>
      <c r="J5759" s="199"/>
      <c r="K5759" s="199"/>
      <c r="L5759" s="199"/>
      <c r="M5759" s="199"/>
    </row>
    <row r="5760" spans="5:13" x14ac:dyDescent="0.25">
      <c r="E5760" s="199"/>
      <c r="F5760" s="199"/>
      <c r="G5760" s="199"/>
      <c r="H5760" s="199"/>
      <c r="I5760" s="199"/>
      <c r="J5760" s="199"/>
      <c r="K5760" s="199"/>
      <c r="L5760" s="199"/>
      <c r="M5760" s="199"/>
    </row>
    <row r="5761" spans="5:13" x14ac:dyDescent="0.25">
      <c r="E5761" s="199"/>
      <c r="F5761" s="199"/>
      <c r="G5761" s="199"/>
      <c r="H5761" s="199"/>
      <c r="I5761" s="199"/>
      <c r="J5761" s="199"/>
      <c r="K5761" s="199"/>
      <c r="L5761" s="199"/>
      <c r="M5761" s="199"/>
    </row>
    <row r="5762" spans="5:13" x14ac:dyDescent="0.25">
      <c r="E5762" s="199"/>
      <c r="F5762" s="199"/>
      <c r="G5762" s="199"/>
      <c r="H5762" s="199"/>
      <c r="I5762" s="199"/>
      <c r="J5762" s="199"/>
      <c r="K5762" s="199"/>
      <c r="L5762" s="199"/>
      <c r="M5762" s="199"/>
    </row>
    <row r="5763" spans="5:13" x14ac:dyDescent="0.25">
      <c r="E5763" s="199"/>
      <c r="F5763" s="199"/>
      <c r="G5763" s="199"/>
      <c r="H5763" s="199"/>
      <c r="I5763" s="199"/>
      <c r="J5763" s="199"/>
      <c r="K5763" s="199"/>
      <c r="L5763" s="199"/>
      <c r="M5763" s="199"/>
    </row>
    <row r="5764" spans="5:13" x14ac:dyDescent="0.25">
      <c r="E5764" s="199"/>
      <c r="F5764" s="199"/>
      <c r="G5764" s="199"/>
      <c r="H5764" s="199"/>
      <c r="I5764" s="199"/>
      <c r="J5764" s="199"/>
      <c r="K5764" s="199"/>
      <c r="L5764" s="199"/>
      <c r="M5764" s="199"/>
    </row>
    <row r="5765" spans="5:13" x14ac:dyDescent="0.25">
      <c r="E5765" s="199"/>
      <c r="F5765" s="199"/>
      <c r="G5765" s="199"/>
      <c r="H5765" s="199"/>
      <c r="I5765" s="199"/>
      <c r="J5765" s="199"/>
      <c r="K5765" s="199"/>
      <c r="L5765" s="199"/>
      <c r="M5765" s="199"/>
    </row>
    <row r="5766" spans="5:13" x14ac:dyDescent="0.25">
      <c r="E5766" s="199"/>
      <c r="F5766" s="199"/>
      <c r="G5766" s="199"/>
      <c r="H5766" s="199"/>
      <c r="I5766" s="199"/>
      <c r="J5766" s="199"/>
      <c r="K5766" s="199"/>
      <c r="L5766" s="199"/>
      <c r="M5766" s="199"/>
    </row>
    <row r="5767" spans="5:13" x14ac:dyDescent="0.25">
      <c r="E5767" s="199"/>
      <c r="F5767" s="199"/>
      <c r="G5767" s="199"/>
      <c r="H5767" s="199"/>
      <c r="I5767" s="199"/>
      <c r="J5767" s="199"/>
      <c r="K5767" s="199"/>
      <c r="L5767" s="199"/>
      <c r="M5767" s="199"/>
    </row>
    <row r="5768" spans="5:13" x14ac:dyDescent="0.25">
      <c r="E5768" s="199"/>
      <c r="F5768" s="199"/>
      <c r="G5768" s="199"/>
      <c r="H5768" s="199"/>
      <c r="I5768" s="199"/>
      <c r="J5768" s="199"/>
      <c r="K5768" s="199"/>
      <c r="L5768" s="199"/>
      <c r="M5768" s="199"/>
    </row>
    <row r="5769" spans="5:13" x14ac:dyDescent="0.25">
      <c r="E5769" s="199"/>
      <c r="F5769" s="199"/>
      <c r="G5769" s="199"/>
      <c r="H5769" s="199"/>
      <c r="I5769" s="199"/>
      <c r="J5769" s="199"/>
      <c r="K5769" s="199"/>
      <c r="L5769" s="199"/>
      <c r="M5769" s="199"/>
    </row>
    <row r="5770" spans="5:13" x14ac:dyDescent="0.25">
      <c r="E5770" s="199"/>
      <c r="F5770" s="199"/>
      <c r="G5770" s="199"/>
      <c r="H5770" s="199"/>
      <c r="I5770" s="199"/>
      <c r="J5770" s="199"/>
      <c r="K5770" s="199"/>
      <c r="L5770" s="199"/>
      <c r="M5770" s="199"/>
    </row>
    <row r="5771" spans="5:13" x14ac:dyDescent="0.25">
      <c r="E5771" s="199"/>
      <c r="F5771" s="199"/>
      <c r="G5771" s="199"/>
      <c r="H5771" s="199"/>
      <c r="I5771" s="199"/>
      <c r="J5771" s="199"/>
      <c r="K5771" s="199"/>
      <c r="L5771" s="199"/>
      <c r="M5771" s="199"/>
    </row>
    <row r="5772" spans="5:13" x14ac:dyDescent="0.25">
      <c r="E5772" s="199"/>
      <c r="F5772" s="199"/>
      <c r="G5772" s="199"/>
      <c r="H5772" s="199"/>
      <c r="I5772" s="199"/>
      <c r="J5772" s="199"/>
      <c r="K5772" s="199"/>
      <c r="L5772" s="199"/>
      <c r="M5772" s="199"/>
    </row>
    <row r="5773" spans="5:13" x14ac:dyDescent="0.25">
      <c r="E5773" s="199"/>
      <c r="F5773" s="199"/>
      <c r="G5773" s="199"/>
      <c r="H5773" s="199"/>
      <c r="I5773" s="199"/>
      <c r="J5773" s="199"/>
      <c r="K5773" s="199"/>
      <c r="L5773" s="199"/>
      <c r="M5773" s="199"/>
    </row>
    <row r="5774" spans="5:13" x14ac:dyDescent="0.25">
      <c r="E5774" s="199"/>
      <c r="F5774" s="199"/>
      <c r="G5774" s="199"/>
      <c r="H5774" s="199"/>
      <c r="I5774" s="199"/>
      <c r="J5774" s="199"/>
      <c r="K5774" s="199"/>
      <c r="L5774" s="199"/>
      <c r="M5774" s="199"/>
    </row>
    <row r="5775" spans="5:13" x14ac:dyDescent="0.25">
      <c r="E5775" s="199"/>
      <c r="F5775" s="199"/>
      <c r="G5775" s="199"/>
      <c r="H5775" s="199"/>
      <c r="I5775" s="199"/>
      <c r="J5775" s="199"/>
      <c r="K5775" s="199"/>
      <c r="L5775" s="199"/>
      <c r="M5775" s="199"/>
    </row>
    <row r="5776" spans="5:13" x14ac:dyDescent="0.25">
      <c r="E5776" s="199"/>
      <c r="F5776" s="199"/>
      <c r="G5776" s="199"/>
      <c r="H5776" s="199"/>
      <c r="I5776" s="199"/>
      <c r="J5776" s="199"/>
      <c r="K5776" s="199"/>
      <c r="L5776" s="199"/>
      <c r="M5776" s="199"/>
    </row>
    <row r="5777" spans="5:13" x14ac:dyDescent="0.25">
      <c r="E5777" s="199"/>
      <c r="F5777" s="199"/>
      <c r="G5777" s="199"/>
      <c r="H5777" s="199"/>
      <c r="I5777" s="199"/>
      <c r="J5777" s="199"/>
      <c r="K5777" s="199"/>
      <c r="L5777" s="199"/>
      <c r="M5777" s="199"/>
    </row>
    <row r="5778" spans="5:13" x14ac:dyDescent="0.25">
      <c r="E5778" s="199"/>
      <c r="F5778" s="199"/>
      <c r="G5778" s="199"/>
      <c r="H5778" s="199"/>
      <c r="I5778" s="199"/>
      <c r="J5778" s="199"/>
      <c r="K5778" s="199"/>
      <c r="L5778" s="199"/>
      <c r="M5778" s="199"/>
    </row>
    <row r="5779" spans="5:13" x14ac:dyDescent="0.25">
      <c r="E5779" s="199"/>
      <c r="F5779" s="199"/>
      <c r="G5779" s="199"/>
      <c r="H5779" s="199"/>
      <c r="I5779" s="199"/>
      <c r="J5779" s="199"/>
      <c r="K5779" s="199"/>
      <c r="L5779" s="199"/>
      <c r="M5779" s="199"/>
    </row>
    <row r="5780" spans="5:13" x14ac:dyDescent="0.25">
      <c r="E5780" s="199"/>
      <c r="F5780" s="199"/>
      <c r="G5780" s="199"/>
      <c r="H5780" s="199"/>
      <c r="I5780" s="199"/>
      <c r="J5780" s="199"/>
      <c r="K5780" s="199"/>
      <c r="L5780" s="199"/>
      <c r="M5780" s="199"/>
    </row>
    <row r="5781" spans="5:13" x14ac:dyDescent="0.25">
      <c r="E5781" s="199"/>
      <c r="F5781" s="199"/>
      <c r="G5781" s="199"/>
      <c r="H5781" s="199"/>
      <c r="I5781" s="199"/>
      <c r="J5781" s="199"/>
      <c r="K5781" s="199"/>
      <c r="L5781" s="199"/>
      <c r="M5781" s="199"/>
    </row>
    <row r="5782" spans="5:13" x14ac:dyDescent="0.25">
      <c r="E5782" s="199"/>
      <c r="F5782" s="199"/>
      <c r="G5782" s="199"/>
      <c r="H5782" s="199"/>
      <c r="I5782" s="199"/>
      <c r="J5782" s="199"/>
      <c r="K5782" s="199"/>
      <c r="L5782" s="199"/>
      <c r="M5782" s="199"/>
    </row>
    <row r="5783" spans="5:13" x14ac:dyDescent="0.25">
      <c r="E5783" s="199"/>
      <c r="F5783" s="199"/>
      <c r="G5783" s="199"/>
      <c r="H5783" s="199"/>
      <c r="I5783" s="199"/>
      <c r="J5783" s="199"/>
      <c r="K5783" s="199"/>
      <c r="L5783" s="199"/>
      <c r="M5783" s="199"/>
    </row>
    <row r="5784" spans="5:13" x14ac:dyDescent="0.25">
      <c r="E5784" s="199"/>
      <c r="F5784" s="199"/>
      <c r="G5784" s="199"/>
      <c r="H5784" s="199"/>
      <c r="I5784" s="199"/>
      <c r="J5784" s="199"/>
      <c r="K5784" s="199"/>
      <c r="L5784" s="199"/>
      <c r="M5784" s="199"/>
    </row>
    <row r="5785" spans="5:13" x14ac:dyDescent="0.25">
      <c r="E5785" s="199"/>
      <c r="F5785" s="199"/>
      <c r="G5785" s="199"/>
      <c r="H5785" s="199"/>
      <c r="I5785" s="199"/>
      <c r="J5785" s="199"/>
      <c r="K5785" s="199"/>
      <c r="L5785" s="199"/>
      <c r="M5785" s="199"/>
    </row>
    <row r="5786" spans="5:13" x14ac:dyDescent="0.25">
      <c r="E5786" s="199"/>
      <c r="F5786" s="199"/>
      <c r="G5786" s="199"/>
      <c r="H5786" s="199"/>
      <c r="I5786" s="199"/>
      <c r="J5786" s="199"/>
      <c r="K5786" s="199"/>
      <c r="L5786" s="199"/>
      <c r="M5786" s="199"/>
    </row>
    <row r="5787" spans="5:13" x14ac:dyDescent="0.25">
      <c r="E5787" s="199"/>
      <c r="F5787" s="199"/>
      <c r="G5787" s="199"/>
      <c r="H5787" s="199"/>
      <c r="I5787" s="199"/>
      <c r="J5787" s="199"/>
      <c r="K5787" s="199"/>
      <c r="L5787" s="199"/>
      <c r="M5787" s="199"/>
    </row>
    <row r="5788" spans="5:13" x14ac:dyDescent="0.25">
      <c r="E5788" s="199"/>
      <c r="F5788" s="199"/>
      <c r="G5788" s="199"/>
      <c r="H5788" s="199"/>
      <c r="I5788" s="199"/>
      <c r="J5788" s="199"/>
      <c r="K5788" s="199"/>
      <c r="L5788" s="199"/>
      <c r="M5788" s="199"/>
    </row>
    <row r="5789" spans="5:13" x14ac:dyDescent="0.25">
      <c r="E5789" s="199"/>
      <c r="F5789" s="199"/>
      <c r="G5789" s="199"/>
      <c r="H5789" s="199"/>
      <c r="I5789" s="199"/>
      <c r="J5789" s="199"/>
      <c r="K5789" s="199"/>
      <c r="L5789" s="199"/>
      <c r="M5789" s="199"/>
    </row>
    <row r="5790" spans="5:13" x14ac:dyDescent="0.25">
      <c r="E5790" s="199"/>
      <c r="F5790" s="199"/>
      <c r="G5790" s="199"/>
      <c r="H5790" s="199"/>
      <c r="I5790" s="199"/>
      <c r="J5790" s="199"/>
      <c r="K5790" s="199"/>
      <c r="L5790" s="199"/>
      <c r="M5790" s="199"/>
    </row>
    <row r="5791" spans="5:13" x14ac:dyDescent="0.25">
      <c r="E5791" s="199"/>
      <c r="F5791" s="199"/>
      <c r="G5791" s="199"/>
      <c r="H5791" s="199"/>
      <c r="I5791" s="199"/>
      <c r="J5791" s="199"/>
      <c r="K5791" s="199"/>
      <c r="L5791" s="199"/>
      <c r="M5791" s="199"/>
    </row>
    <row r="5792" spans="5:13" x14ac:dyDescent="0.25">
      <c r="E5792" s="199"/>
      <c r="F5792" s="199"/>
      <c r="G5792" s="199"/>
      <c r="H5792" s="199"/>
      <c r="I5792" s="199"/>
      <c r="J5792" s="199"/>
      <c r="K5792" s="199"/>
      <c r="L5792" s="199"/>
      <c r="M5792" s="199"/>
    </row>
    <row r="5793" spans="5:13" x14ac:dyDescent="0.25">
      <c r="E5793" s="199"/>
      <c r="F5793" s="199"/>
      <c r="G5793" s="199"/>
      <c r="H5793" s="199"/>
      <c r="I5793" s="199"/>
      <c r="J5793" s="199"/>
      <c r="K5793" s="199"/>
      <c r="L5793" s="199"/>
      <c r="M5793" s="199"/>
    </row>
    <row r="5794" spans="5:13" x14ac:dyDescent="0.25">
      <c r="E5794" s="199"/>
      <c r="F5794" s="199"/>
      <c r="G5794" s="199"/>
      <c r="H5794" s="199"/>
      <c r="I5794" s="199"/>
      <c r="J5794" s="199"/>
      <c r="K5794" s="199"/>
      <c r="L5794" s="199"/>
      <c r="M5794" s="199"/>
    </row>
    <row r="5795" spans="5:13" x14ac:dyDescent="0.25">
      <c r="E5795" s="199"/>
      <c r="F5795" s="199"/>
      <c r="G5795" s="199"/>
      <c r="H5795" s="199"/>
      <c r="I5795" s="199"/>
      <c r="J5795" s="199"/>
      <c r="K5795" s="199"/>
      <c r="L5795" s="199"/>
      <c r="M5795" s="199"/>
    </row>
    <row r="5796" spans="5:13" x14ac:dyDescent="0.25">
      <c r="E5796" s="199"/>
      <c r="F5796" s="199"/>
      <c r="G5796" s="199"/>
      <c r="H5796" s="199"/>
      <c r="I5796" s="199"/>
      <c r="J5796" s="199"/>
      <c r="K5796" s="199"/>
      <c r="L5796" s="199"/>
      <c r="M5796" s="199"/>
    </row>
    <row r="5797" spans="5:13" x14ac:dyDescent="0.25">
      <c r="E5797" s="199"/>
      <c r="F5797" s="199"/>
      <c r="G5797" s="199"/>
      <c r="H5797" s="199"/>
      <c r="I5797" s="199"/>
      <c r="J5797" s="199"/>
      <c r="K5797" s="199"/>
      <c r="L5797" s="199"/>
      <c r="M5797" s="199"/>
    </row>
    <row r="5798" spans="5:13" x14ac:dyDescent="0.25">
      <c r="E5798" s="199"/>
      <c r="F5798" s="199"/>
      <c r="G5798" s="199"/>
      <c r="H5798" s="199"/>
      <c r="I5798" s="199"/>
      <c r="J5798" s="199"/>
      <c r="K5798" s="199"/>
      <c r="L5798" s="199"/>
      <c r="M5798" s="199"/>
    </row>
    <row r="5799" spans="5:13" x14ac:dyDescent="0.25">
      <c r="E5799" s="199"/>
      <c r="F5799" s="199"/>
      <c r="G5799" s="199"/>
      <c r="H5799" s="199"/>
      <c r="I5799" s="199"/>
      <c r="J5799" s="199"/>
      <c r="K5799" s="199"/>
      <c r="L5799" s="199"/>
      <c r="M5799" s="199"/>
    </row>
    <row r="5800" spans="5:13" x14ac:dyDescent="0.25">
      <c r="E5800" s="199"/>
      <c r="F5800" s="199"/>
      <c r="G5800" s="199"/>
      <c r="H5800" s="199"/>
      <c r="I5800" s="199"/>
      <c r="J5800" s="199"/>
      <c r="K5800" s="199"/>
      <c r="L5800" s="199"/>
      <c r="M5800" s="199"/>
    </row>
    <row r="5801" spans="5:13" x14ac:dyDescent="0.25">
      <c r="E5801" s="199"/>
      <c r="F5801" s="199"/>
      <c r="G5801" s="199"/>
      <c r="H5801" s="199"/>
      <c r="I5801" s="199"/>
      <c r="J5801" s="199"/>
      <c r="K5801" s="199"/>
      <c r="L5801" s="199"/>
      <c r="M5801" s="199"/>
    </row>
    <row r="5802" spans="5:13" x14ac:dyDescent="0.25">
      <c r="E5802" s="199"/>
      <c r="F5802" s="199"/>
      <c r="G5802" s="199"/>
      <c r="H5802" s="199"/>
      <c r="I5802" s="199"/>
      <c r="J5802" s="199"/>
      <c r="K5802" s="199"/>
      <c r="L5802" s="199"/>
      <c r="M5802" s="199"/>
    </row>
    <row r="5803" spans="5:13" x14ac:dyDescent="0.25">
      <c r="E5803" s="199"/>
      <c r="F5803" s="199"/>
      <c r="G5803" s="199"/>
      <c r="H5803" s="199"/>
      <c r="I5803" s="199"/>
      <c r="J5803" s="199"/>
      <c r="K5803" s="199"/>
      <c r="L5803" s="199"/>
      <c r="M5803" s="199"/>
    </row>
    <row r="5804" spans="5:13" x14ac:dyDescent="0.25">
      <c r="E5804" s="199"/>
      <c r="F5804" s="199"/>
      <c r="G5804" s="199"/>
      <c r="H5804" s="199"/>
      <c r="I5804" s="199"/>
      <c r="J5804" s="199"/>
      <c r="K5804" s="199"/>
      <c r="L5804" s="199"/>
      <c r="M5804" s="199"/>
    </row>
    <row r="5805" spans="5:13" x14ac:dyDescent="0.25">
      <c r="E5805" s="199"/>
      <c r="F5805" s="199"/>
      <c r="G5805" s="199"/>
      <c r="H5805" s="199"/>
      <c r="I5805" s="199"/>
      <c r="J5805" s="199"/>
      <c r="K5805" s="199"/>
      <c r="L5805" s="199"/>
      <c r="M5805" s="199"/>
    </row>
    <row r="5806" spans="5:13" x14ac:dyDescent="0.25">
      <c r="E5806" s="199"/>
      <c r="F5806" s="199"/>
      <c r="G5806" s="199"/>
      <c r="H5806" s="199"/>
      <c r="I5806" s="199"/>
      <c r="J5806" s="199"/>
      <c r="K5806" s="199"/>
      <c r="L5806" s="199"/>
      <c r="M5806" s="199"/>
    </row>
    <row r="5807" spans="5:13" x14ac:dyDescent="0.25">
      <c r="E5807" s="199"/>
      <c r="F5807" s="199"/>
      <c r="G5807" s="199"/>
      <c r="H5807" s="199"/>
      <c r="I5807" s="199"/>
      <c r="J5807" s="199"/>
      <c r="K5807" s="199"/>
      <c r="L5807" s="199"/>
      <c r="M5807" s="199"/>
    </row>
    <row r="5808" spans="5:13" x14ac:dyDescent="0.25">
      <c r="E5808" s="199"/>
      <c r="F5808" s="199"/>
      <c r="G5808" s="199"/>
      <c r="H5808" s="199"/>
      <c r="I5808" s="199"/>
      <c r="J5808" s="199"/>
      <c r="K5808" s="199"/>
      <c r="L5808" s="199"/>
      <c r="M5808" s="199"/>
    </row>
    <row r="5809" spans="5:13" x14ac:dyDescent="0.25">
      <c r="E5809" s="199"/>
      <c r="F5809" s="199"/>
      <c r="G5809" s="199"/>
      <c r="H5809" s="199"/>
      <c r="I5809" s="199"/>
      <c r="J5809" s="199"/>
      <c r="K5809" s="199"/>
      <c r="L5809" s="199"/>
      <c r="M5809" s="199"/>
    </row>
    <row r="5810" spans="5:13" x14ac:dyDescent="0.25">
      <c r="E5810" s="199"/>
      <c r="F5810" s="199"/>
      <c r="G5810" s="199"/>
      <c r="H5810" s="199"/>
      <c r="I5810" s="199"/>
      <c r="J5810" s="199"/>
      <c r="K5810" s="199"/>
      <c r="L5810" s="199"/>
      <c r="M5810" s="199"/>
    </row>
    <row r="5811" spans="5:13" x14ac:dyDescent="0.25">
      <c r="E5811" s="199"/>
      <c r="F5811" s="199"/>
      <c r="G5811" s="199"/>
      <c r="H5811" s="199"/>
      <c r="I5811" s="199"/>
      <c r="J5811" s="199"/>
      <c r="K5811" s="199"/>
      <c r="L5811" s="199"/>
      <c r="M5811" s="199"/>
    </row>
    <row r="5812" spans="5:13" x14ac:dyDescent="0.25">
      <c r="E5812" s="199"/>
      <c r="F5812" s="199"/>
      <c r="G5812" s="199"/>
      <c r="H5812" s="199"/>
      <c r="I5812" s="199"/>
      <c r="J5812" s="199"/>
      <c r="K5812" s="199"/>
      <c r="L5812" s="199"/>
      <c r="M5812" s="199"/>
    </row>
    <row r="5813" spans="5:13" x14ac:dyDescent="0.25">
      <c r="E5813" s="199"/>
      <c r="F5813" s="199"/>
      <c r="G5813" s="199"/>
      <c r="H5813" s="199"/>
      <c r="I5813" s="199"/>
      <c r="J5813" s="199"/>
      <c r="K5813" s="199"/>
      <c r="L5813" s="199"/>
      <c r="M5813" s="199"/>
    </row>
    <row r="5814" spans="5:13" x14ac:dyDescent="0.25">
      <c r="E5814" s="199"/>
      <c r="F5814" s="199"/>
      <c r="G5814" s="199"/>
      <c r="H5814" s="199"/>
      <c r="I5814" s="199"/>
      <c r="J5814" s="199"/>
      <c r="K5814" s="199"/>
      <c r="L5814" s="199"/>
      <c r="M5814" s="199"/>
    </row>
    <row r="5815" spans="5:13" x14ac:dyDescent="0.25">
      <c r="E5815" s="199"/>
      <c r="F5815" s="199"/>
      <c r="G5815" s="199"/>
      <c r="H5815" s="199"/>
      <c r="I5815" s="199"/>
      <c r="J5815" s="199"/>
      <c r="K5815" s="199"/>
      <c r="L5815" s="199"/>
      <c r="M5815" s="199"/>
    </row>
    <row r="5816" spans="5:13" x14ac:dyDescent="0.25">
      <c r="E5816" s="199"/>
      <c r="F5816" s="199"/>
      <c r="G5816" s="199"/>
      <c r="H5816" s="199"/>
      <c r="I5816" s="199"/>
      <c r="J5816" s="199"/>
      <c r="K5816" s="199"/>
      <c r="L5816" s="199"/>
      <c r="M5816" s="199"/>
    </row>
    <row r="5817" spans="5:13" x14ac:dyDescent="0.25">
      <c r="E5817" s="199"/>
      <c r="F5817" s="199"/>
      <c r="G5817" s="199"/>
      <c r="H5817" s="199"/>
      <c r="I5817" s="199"/>
      <c r="J5817" s="199"/>
      <c r="K5817" s="199"/>
      <c r="L5817" s="199"/>
      <c r="M5817" s="199"/>
    </row>
    <row r="5818" spans="5:13" x14ac:dyDescent="0.25">
      <c r="E5818" s="199"/>
      <c r="F5818" s="199"/>
      <c r="G5818" s="199"/>
      <c r="H5818" s="199"/>
      <c r="I5818" s="199"/>
      <c r="J5818" s="199"/>
      <c r="K5818" s="199"/>
      <c r="L5818" s="199"/>
      <c r="M5818" s="199"/>
    </row>
    <row r="5819" spans="5:13" x14ac:dyDescent="0.25">
      <c r="E5819" s="199"/>
      <c r="F5819" s="199"/>
      <c r="G5819" s="199"/>
      <c r="H5819" s="199"/>
      <c r="I5819" s="199"/>
      <c r="J5819" s="199"/>
      <c r="K5819" s="199"/>
      <c r="L5819" s="199"/>
      <c r="M5819" s="199"/>
    </row>
    <row r="5820" spans="5:13" x14ac:dyDescent="0.25">
      <c r="E5820" s="199"/>
      <c r="F5820" s="199"/>
      <c r="G5820" s="199"/>
      <c r="H5820" s="199"/>
      <c r="I5820" s="199"/>
      <c r="J5820" s="199"/>
      <c r="K5820" s="199"/>
      <c r="L5820" s="199"/>
      <c r="M5820" s="199"/>
    </row>
    <row r="5821" spans="5:13" x14ac:dyDescent="0.25">
      <c r="E5821" s="199"/>
      <c r="F5821" s="199"/>
      <c r="G5821" s="199"/>
      <c r="H5821" s="199"/>
      <c r="I5821" s="199"/>
      <c r="J5821" s="199"/>
      <c r="K5821" s="199"/>
      <c r="L5821" s="199"/>
      <c r="M5821" s="199"/>
    </row>
    <row r="5822" spans="5:13" x14ac:dyDescent="0.25">
      <c r="E5822" s="199"/>
      <c r="F5822" s="199"/>
      <c r="G5822" s="199"/>
      <c r="H5822" s="199"/>
      <c r="I5822" s="199"/>
      <c r="J5822" s="199"/>
      <c r="K5822" s="199"/>
      <c r="L5822" s="199"/>
      <c r="M5822" s="199"/>
    </row>
    <row r="5823" spans="5:13" x14ac:dyDescent="0.25">
      <c r="E5823" s="199"/>
      <c r="F5823" s="199"/>
      <c r="G5823" s="199"/>
      <c r="H5823" s="199"/>
      <c r="I5823" s="199"/>
      <c r="J5823" s="199"/>
      <c r="K5823" s="199"/>
      <c r="L5823" s="199"/>
      <c r="M5823" s="199"/>
    </row>
    <row r="5824" spans="5:13" x14ac:dyDescent="0.25">
      <c r="E5824" s="199"/>
      <c r="F5824" s="199"/>
      <c r="G5824" s="199"/>
      <c r="H5824" s="199"/>
      <c r="I5824" s="199"/>
      <c r="J5824" s="199"/>
      <c r="K5824" s="199"/>
      <c r="L5824" s="199"/>
      <c r="M5824" s="199"/>
    </row>
    <row r="5825" spans="5:13" x14ac:dyDescent="0.25">
      <c r="E5825" s="199"/>
      <c r="F5825" s="199"/>
      <c r="G5825" s="199"/>
      <c r="H5825" s="199"/>
      <c r="I5825" s="199"/>
      <c r="J5825" s="199"/>
      <c r="K5825" s="199"/>
      <c r="L5825" s="199"/>
      <c r="M5825" s="199"/>
    </row>
    <row r="5826" spans="5:13" x14ac:dyDescent="0.25">
      <c r="E5826" s="199"/>
      <c r="F5826" s="199"/>
      <c r="G5826" s="199"/>
      <c r="H5826" s="199"/>
      <c r="I5826" s="199"/>
      <c r="J5826" s="199"/>
      <c r="K5826" s="199"/>
      <c r="L5826" s="199"/>
      <c r="M5826" s="199"/>
    </row>
    <row r="5827" spans="5:13" x14ac:dyDescent="0.25">
      <c r="E5827" s="199"/>
      <c r="F5827" s="199"/>
      <c r="G5827" s="199"/>
      <c r="H5827" s="199"/>
      <c r="I5827" s="199"/>
      <c r="J5827" s="199"/>
      <c r="K5827" s="199"/>
      <c r="L5827" s="199"/>
      <c r="M5827" s="199"/>
    </row>
    <row r="5828" spans="5:13" x14ac:dyDescent="0.25">
      <c r="E5828" s="199"/>
      <c r="F5828" s="199"/>
      <c r="G5828" s="199"/>
      <c r="H5828" s="199"/>
      <c r="I5828" s="199"/>
      <c r="J5828" s="199"/>
      <c r="K5828" s="199"/>
      <c r="L5828" s="199"/>
      <c r="M5828" s="199"/>
    </row>
    <row r="5829" spans="5:13" x14ac:dyDescent="0.25">
      <c r="E5829" s="199"/>
      <c r="F5829" s="199"/>
      <c r="G5829" s="199"/>
      <c r="H5829" s="199"/>
      <c r="I5829" s="199"/>
      <c r="J5829" s="199"/>
      <c r="K5829" s="199"/>
      <c r="L5829" s="199"/>
      <c r="M5829" s="199"/>
    </row>
    <row r="5830" spans="5:13" x14ac:dyDescent="0.25">
      <c r="E5830" s="199"/>
      <c r="F5830" s="199"/>
      <c r="G5830" s="199"/>
      <c r="H5830" s="199"/>
      <c r="I5830" s="199"/>
      <c r="J5830" s="199"/>
      <c r="K5830" s="199"/>
      <c r="L5830" s="199"/>
      <c r="M5830" s="199"/>
    </row>
    <row r="5831" spans="5:13" x14ac:dyDescent="0.25">
      <c r="E5831" s="199"/>
      <c r="F5831" s="199"/>
      <c r="G5831" s="199"/>
      <c r="H5831" s="199"/>
      <c r="I5831" s="199"/>
      <c r="J5831" s="199"/>
      <c r="K5831" s="199"/>
      <c r="L5831" s="199"/>
      <c r="M5831" s="199"/>
    </row>
    <row r="5832" spans="5:13" x14ac:dyDescent="0.25">
      <c r="E5832" s="199"/>
      <c r="F5832" s="199"/>
      <c r="G5832" s="199"/>
      <c r="H5832" s="199"/>
      <c r="I5832" s="199"/>
      <c r="J5832" s="199"/>
      <c r="K5832" s="199"/>
      <c r="L5832" s="199"/>
      <c r="M5832" s="199"/>
    </row>
    <row r="5833" spans="5:13" x14ac:dyDescent="0.25">
      <c r="E5833" s="199"/>
      <c r="F5833" s="199"/>
      <c r="G5833" s="199"/>
      <c r="H5833" s="199"/>
      <c r="I5833" s="199"/>
      <c r="J5833" s="199"/>
      <c r="K5833" s="199"/>
      <c r="L5833" s="199"/>
      <c r="M5833" s="199"/>
    </row>
    <row r="5834" spans="5:13" x14ac:dyDescent="0.25">
      <c r="E5834" s="199"/>
      <c r="F5834" s="199"/>
      <c r="G5834" s="199"/>
      <c r="H5834" s="199"/>
      <c r="I5834" s="199"/>
      <c r="J5834" s="199"/>
      <c r="K5834" s="199"/>
      <c r="L5834" s="199"/>
      <c r="M5834" s="199"/>
    </row>
    <row r="5835" spans="5:13" x14ac:dyDescent="0.25">
      <c r="E5835" s="199"/>
      <c r="F5835" s="199"/>
      <c r="G5835" s="199"/>
      <c r="H5835" s="199"/>
      <c r="I5835" s="199"/>
      <c r="J5835" s="199"/>
      <c r="K5835" s="199"/>
      <c r="L5835" s="199"/>
      <c r="M5835" s="199"/>
    </row>
    <row r="5836" spans="5:13" x14ac:dyDescent="0.25">
      <c r="E5836" s="199"/>
      <c r="F5836" s="199"/>
      <c r="G5836" s="199"/>
      <c r="H5836" s="199"/>
      <c r="I5836" s="199"/>
      <c r="J5836" s="199"/>
      <c r="K5836" s="199"/>
      <c r="L5836" s="199"/>
      <c r="M5836" s="199"/>
    </row>
    <row r="5837" spans="5:13" x14ac:dyDescent="0.25">
      <c r="E5837" s="199"/>
      <c r="F5837" s="199"/>
      <c r="G5837" s="199"/>
      <c r="H5837" s="199"/>
      <c r="I5837" s="199"/>
      <c r="J5837" s="199"/>
      <c r="K5837" s="199"/>
      <c r="L5837" s="199"/>
      <c r="M5837" s="199"/>
    </row>
    <row r="5838" spans="5:13" x14ac:dyDescent="0.25">
      <c r="E5838" s="199"/>
      <c r="F5838" s="199"/>
      <c r="G5838" s="199"/>
      <c r="H5838" s="199"/>
      <c r="I5838" s="199"/>
      <c r="J5838" s="199"/>
      <c r="K5838" s="199"/>
      <c r="L5838" s="199"/>
      <c r="M5838" s="199"/>
    </row>
    <row r="5839" spans="5:13" x14ac:dyDescent="0.25">
      <c r="E5839" s="199"/>
      <c r="F5839" s="199"/>
      <c r="G5839" s="199"/>
      <c r="H5839" s="199"/>
      <c r="I5839" s="199"/>
      <c r="J5839" s="199"/>
      <c r="K5839" s="199"/>
      <c r="L5839" s="199"/>
      <c r="M5839" s="199"/>
    </row>
    <row r="5840" spans="5:13" x14ac:dyDescent="0.25">
      <c r="E5840" s="199"/>
      <c r="F5840" s="199"/>
      <c r="G5840" s="199"/>
      <c r="H5840" s="199"/>
      <c r="I5840" s="199"/>
      <c r="J5840" s="199"/>
      <c r="K5840" s="199"/>
      <c r="L5840" s="199"/>
      <c r="M5840" s="199"/>
    </row>
    <row r="5841" spans="5:13" x14ac:dyDescent="0.25">
      <c r="E5841" s="199"/>
      <c r="F5841" s="199"/>
      <c r="G5841" s="199"/>
      <c r="H5841" s="199"/>
      <c r="I5841" s="199"/>
      <c r="J5841" s="199"/>
      <c r="K5841" s="199"/>
      <c r="L5841" s="199"/>
      <c r="M5841" s="199"/>
    </row>
    <row r="5842" spans="5:13" x14ac:dyDescent="0.25">
      <c r="E5842" s="199"/>
      <c r="F5842" s="199"/>
      <c r="G5842" s="199"/>
      <c r="H5842" s="199"/>
      <c r="I5842" s="199"/>
      <c r="J5842" s="199"/>
      <c r="K5842" s="199"/>
      <c r="L5842" s="199"/>
      <c r="M5842" s="199"/>
    </row>
    <row r="5843" spans="5:13" x14ac:dyDescent="0.25">
      <c r="E5843" s="199"/>
      <c r="F5843" s="199"/>
      <c r="G5843" s="199"/>
      <c r="H5843" s="199"/>
      <c r="I5843" s="199"/>
      <c r="J5843" s="199"/>
      <c r="K5843" s="199"/>
      <c r="L5843" s="199"/>
      <c r="M5843" s="199"/>
    </row>
    <row r="5844" spans="5:13" x14ac:dyDescent="0.25">
      <c r="E5844" s="199"/>
      <c r="F5844" s="199"/>
      <c r="G5844" s="199"/>
      <c r="H5844" s="199"/>
      <c r="I5844" s="199"/>
      <c r="J5844" s="199"/>
      <c r="K5844" s="199"/>
      <c r="L5844" s="199"/>
      <c r="M5844" s="199"/>
    </row>
    <row r="5845" spans="5:13" x14ac:dyDescent="0.25">
      <c r="E5845" s="199"/>
      <c r="F5845" s="199"/>
      <c r="G5845" s="199"/>
      <c r="H5845" s="199"/>
      <c r="I5845" s="199"/>
      <c r="J5845" s="199"/>
      <c r="K5845" s="199"/>
      <c r="L5845" s="199"/>
      <c r="M5845" s="199"/>
    </row>
    <row r="5846" spans="5:13" x14ac:dyDescent="0.25">
      <c r="E5846" s="199"/>
      <c r="F5846" s="199"/>
      <c r="G5846" s="199"/>
      <c r="H5846" s="199"/>
      <c r="I5846" s="199"/>
      <c r="J5846" s="199"/>
      <c r="K5846" s="199"/>
      <c r="L5846" s="199"/>
      <c r="M5846" s="199"/>
    </row>
    <row r="5847" spans="5:13" x14ac:dyDescent="0.25">
      <c r="E5847" s="199"/>
      <c r="F5847" s="199"/>
      <c r="G5847" s="199"/>
      <c r="H5847" s="199"/>
      <c r="I5847" s="199"/>
      <c r="J5847" s="199"/>
      <c r="K5847" s="199"/>
      <c r="L5847" s="199"/>
      <c r="M5847" s="199"/>
    </row>
    <row r="5848" spans="5:13" x14ac:dyDescent="0.25">
      <c r="E5848" s="199"/>
      <c r="F5848" s="199"/>
      <c r="G5848" s="199"/>
      <c r="H5848" s="199"/>
      <c r="I5848" s="199"/>
      <c r="J5848" s="199"/>
      <c r="K5848" s="199"/>
      <c r="L5848" s="199"/>
      <c r="M5848" s="199"/>
    </row>
    <row r="5849" spans="5:13" x14ac:dyDescent="0.25">
      <c r="E5849" s="199"/>
      <c r="F5849" s="199"/>
      <c r="G5849" s="199"/>
      <c r="H5849" s="199"/>
      <c r="I5849" s="199"/>
      <c r="J5849" s="199"/>
      <c r="K5849" s="199"/>
      <c r="L5849" s="199"/>
      <c r="M5849" s="199"/>
    </row>
    <row r="5850" spans="5:13" x14ac:dyDescent="0.25">
      <c r="E5850" s="199"/>
      <c r="F5850" s="199"/>
      <c r="G5850" s="199"/>
      <c r="H5850" s="199"/>
      <c r="I5850" s="199"/>
      <c r="J5850" s="199"/>
      <c r="K5850" s="199"/>
      <c r="L5850" s="199"/>
      <c r="M5850" s="199"/>
    </row>
    <row r="5851" spans="5:13" x14ac:dyDescent="0.25">
      <c r="E5851" s="199"/>
      <c r="F5851" s="199"/>
      <c r="G5851" s="199"/>
      <c r="H5851" s="199"/>
      <c r="I5851" s="199"/>
      <c r="J5851" s="199"/>
      <c r="K5851" s="199"/>
      <c r="L5851" s="199"/>
      <c r="M5851" s="199"/>
    </row>
    <row r="5852" spans="5:13" x14ac:dyDescent="0.25">
      <c r="E5852" s="199"/>
      <c r="F5852" s="199"/>
      <c r="G5852" s="199"/>
      <c r="H5852" s="199"/>
      <c r="I5852" s="199"/>
      <c r="J5852" s="199"/>
      <c r="K5852" s="199"/>
      <c r="L5852" s="199"/>
      <c r="M5852" s="199"/>
    </row>
    <row r="5853" spans="5:13" x14ac:dyDescent="0.25">
      <c r="E5853" s="199"/>
      <c r="F5853" s="199"/>
      <c r="G5853" s="199"/>
      <c r="H5853" s="199"/>
      <c r="I5853" s="199"/>
      <c r="J5853" s="199"/>
      <c r="K5853" s="199"/>
      <c r="L5853" s="199"/>
      <c r="M5853" s="199"/>
    </row>
    <row r="5854" spans="5:13" x14ac:dyDescent="0.25">
      <c r="E5854" s="199"/>
      <c r="F5854" s="199"/>
      <c r="G5854" s="199"/>
      <c r="H5854" s="199"/>
      <c r="I5854" s="199"/>
      <c r="J5854" s="199"/>
      <c r="K5854" s="199"/>
      <c r="L5854" s="199"/>
      <c r="M5854" s="199"/>
    </row>
    <row r="5855" spans="5:13" x14ac:dyDescent="0.25">
      <c r="E5855" s="199"/>
      <c r="F5855" s="199"/>
      <c r="G5855" s="199"/>
      <c r="H5855" s="199"/>
      <c r="I5855" s="199"/>
      <c r="J5855" s="199"/>
      <c r="K5855" s="199"/>
      <c r="L5855" s="199"/>
      <c r="M5855" s="199"/>
    </row>
    <row r="5856" spans="5:13" x14ac:dyDescent="0.25">
      <c r="E5856" s="199"/>
      <c r="F5856" s="199"/>
      <c r="G5856" s="199"/>
      <c r="H5856" s="199"/>
      <c r="I5856" s="199"/>
      <c r="J5856" s="199"/>
      <c r="K5856" s="199"/>
      <c r="L5856" s="199"/>
      <c r="M5856" s="199"/>
    </row>
    <row r="5857" spans="5:13" x14ac:dyDescent="0.25">
      <c r="E5857" s="199"/>
      <c r="F5857" s="199"/>
      <c r="G5857" s="199"/>
      <c r="H5857" s="199"/>
      <c r="I5857" s="199"/>
      <c r="J5857" s="199"/>
      <c r="K5857" s="199"/>
      <c r="L5857" s="199"/>
      <c r="M5857" s="199"/>
    </row>
    <row r="5858" spans="5:13" x14ac:dyDescent="0.25">
      <c r="E5858" s="199"/>
      <c r="F5858" s="199"/>
      <c r="G5858" s="199"/>
      <c r="H5858" s="199"/>
      <c r="I5858" s="199"/>
      <c r="J5858" s="199"/>
      <c r="K5858" s="199"/>
      <c r="L5858" s="199"/>
      <c r="M5858" s="199"/>
    </row>
    <row r="5859" spans="5:13" x14ac:dyDescent="0.25">
      <c r="E5859" s="199"/>
      <c r="F5859" s="199"/>
      <c r="G5859" s="199"/>
      <c r="H5859" s="199"/>
      <c r="I5859" s="199"/>
      <c r="J5859" s="199"/>
      <c r="K5859" s="199"/>
      <c r="L5859" s="199"/>
      <c r="M5859" s="199"/>
    </row>
    <row r="5860" spans="5:13" x14ac:dyDescent="0.25">
      <c r="E5860" s="199"/>
      <c r="F5860" s="199"/>
      <c r="G5860" s="199"/>
      <c r="H5860" s="199"/>
      <c r="I5860" s="199"/>
      <c r="J5860" s="199"/>
      <c r="K5860" s="199"/>
      <c r="L5860" s="199"/>
      <c r="M5860" s="199"/>
    </row>
    <row r="5861" spans="5:13" x14ac:dyDescent="0.25">
      <c r="E5861" s="199"/>
      <c r="F5861" s="199"/>
      <c r="G5861" s="199"/>
      <c r="H5861" s="199"/>
      <c r="I5861" s="199"/>
      <c r="J5861" s="199"/>
      <c r="K5861" s="199"/>
      <c r="L5861" s="199"/>
      <c r="M5861" s="199"/>
    </row>
    <row r="5862" spans="5:13" x14ac:dyDescent="0.25">
      <c r="E5862" s="199"/>
      <c r="F5862" s="199"/>
      <c r="G5862" s="199"/>
      <c r="H5862" s="199"/>
      <c r="I5862" s="199"/>
      <c r="J5862" s="199"/>
      <c r="K5862" s="199"/>
      <c r="L5862" s="199"/>
      <c r="M5862" s="199"/>
    </row>
    <row r="5863" spans="5:13" x14ac:dyDescent="0.25">
      <c r="E5863" s="199"/>
      <c r="F5863" s="199"/>
      <c r="G5863" s="199"/>
      <c r="H5863" s="199"/>
      <c r="I5863" s="199"/>
      <c r="J5863" s="199"/>
      <c r="K5863" s="199"/>
      <c r="L5863" s="199"/>
      <c r="M5863" s="199"/>
    </row>
    <row r="5864" spans="5:13" x14ac:dyDescent="0.25">
      <c r="E5864" s="199"/>
      <c r="F5864" s="199"/>
      <c r="G5864" s="199"/>
      <c r="H5864" s="199"/>
      <c r="I5864" s="199"/>
      <c r="J5864" s="199"/>
      <c r="K5864" s="199"/>
      <c r="L5864" s="199"/>
      <c r="M5864" s="199"/>
    </row>
    <row r="5865" spans="5:13" x14ac:dyDescent="0.25">
      <c r="E5865" s="199"/>
      <c r="F5865" s="199"/>
      <c r="G5865" s="199"/>
      <c r="H5865" s="199"/>
      <c r="I5865" s="199"/>
      <c r="J5865" s="199"/>
      <c r="K5865" s="199"/>
      <c r="L5865" s="199"/>
      <c r="M5865" s="199"/>
    </row>
    <row r="5866" spans="5:13" x14ac:dyDescent="0.25">
      <c r="E5866" s="199"/>
      <c r="F5866" s="199"/>
      <c r="G5866" s="199"/>
      <c r="H5866" s="199"/>
      <c r="I5866" s="199"/>
      <c r="J5866" s="199"/>
      <c r="K5866" s="199"/>
      <c r="L5866" s="199"/>
      <c r="M5866" s="199"/>
    </row>
    <row r="5867" spans="5:13" x14ac:dyDescent="0.25">
      <c r="E5867" s="199"/>
      <c r="F5867" s="199"/>
      <c r="G5867" s="199"/>
      <c r="H5867" s="199"/>
      <c r="I5867" s="199"/>
      <c r="J5867" s="199"/>
      <c r="K5867" s="199"/>
      <c r="L5867" s="199"/>
      <c r="M5867" s="199"/>
    </row>
    <row r="5868" spans="5:13" x14ac:dyDescent="0.25">
      <c r="E5868" s="199"/>
      <c r="F5868" s="199"/>
      <c r="G5868" s="199"/>
      <c r="H5868" s="199"/>
      <c r="I5868" s="199"/>
      <c r="J5868" s="199"/>
      <c r="K5868" s="199"/>
      <c r="L5868" s="199"/>
      <c r="M5868" s="199"/>
    </row>
    <row r="5869" spans="5:13" x14ac:dyDescent="0.25">
      <c r="E5869" s="199"/>
      <c r="F5869" s="199"/>
      <c r="G5869" s="199"/>
      <c r="H5869" s="199"/>
      <c r="I5869" s="199"/>
      <c r="J5869" s="199"/>
      <c r="K5869" s="199"/>
      <c r="L5869" s="199"/>
      <c r="M5869" s="199"/>
    </row>
    <row r="5870" spans="5:13" x14ac:dyDescent="0.25">
      <c r="E5870" s="199"/>
      <c r="F5870" s="199"/>
      <c r="G5870" s="199"/>
      <c r="H5870" s="199"/>
      <c r="I5870" s="199"/>
      <c r="J5870" s="199"/>
      <c r="K5870" s="199"/>
      <c r="L5870" s="199"/>
      <c r="M5870" s="199"/>
    </row>
    <row r="5871" spans="5:13" x14ac:dyDescent="0.25">
      <c r="E5871" s="199"/>
      <c r="F5871" s="199"/>
      <c r="G5871" s="199"/>
      <c r="H5871" s="199"/>
      <c r="I5871" s="199"/>
      <c r="J5871" s="199"/>
      <c r="K5871" s="199"/>
      <c r="L5871" s="199"/>
      <c r="M5871" s="199"/>
    </row>
    <row r="5872" spans="5:13" x14ac:dyDescent="0.25">
      <c r="E5872" s="199"/>
      <c r="F5872" s="199"/>
      <c r="G5872" s="199"/>
      <c r="H5872" s="199"/>
      <c r="I5872" s="199"/>
      <c r="J5872" s="199"/>
      <c r="K5872" s="199"/>
      <c r="L5872" s="199"/>
      <c r="M5872" s="199"/>
    </row>
    <row r="5873" spans="5:13" x14ac:dyDescent="0.25">
      <c r="E5873" s="199"/>
      <c r="F5873" s="199"/>
      <c r="G5873" s="199"/>
      <c r="H5873" s="199"/>
      <c r="I5873" s="199"/>
      <c r="J5873" s="199"/>
      <c r="K5873" s="199"/>
      <c r="L5873" s="199"/>
      <c r="M5873" s="199"/>
    </row>
    <row r="5874" spans="5:13" x14ac:dyDescent="0.25">
      <c r="E5874" s="199"/>
      <c r="F5874" s="199"/>
      <c r="G5874" s="199"/>
      <c r="H5874" s="199"/>
      <c r="I5874" s="199"/>
      <c r="J5874" s="199"/>
      <c r="K5874" s="199"/>
      <c r="L5874" s="199"/>
      <c r="M5874" s="199"/>
    </row>
    <row r="5875" spans="5:13" x14ac:dyDescent="0.25">
      <c r="E5875" s="199"/>
      <c r="F5875" s="199"/>
      <c r="G5875" s="199"/>
      <c r="H5875" s="199"/>
      <c r="I5875" s="199"/>
      <c r="J5875" s="199"/>
      <c r="K5875" s="199"/>
      <c r="L5875" s="199"/>
      <c r="M5875" s="199"/>
    </row>
    <row r="5876" spans="5:13" x14ac:dyDescent="0.25">
      <c r="E5876" s="199"/>
      <c r="F5876" s="199"/>
      <c r="G5876" s="199"/>
      <c r="H5876" s="199"/>
      <c r="I5876" s="199"/>
      <c r="J5876" s="199"/>
      <c r="K5876" s="199"/>
      <c r="L5876" s="199"/>
      <c r="M5876" s="199"/>
    </row>
    <row r="5877" spans="5:13" x14ac:dyDescent="0.25">
      <c r="E5877" s="199"/>
      <c r="F5877" s="199"/>
      <c r="G5877" s="199"/>
      <c r="H5877" s="199"/>
      <c r="I5877" s="199"/>
      <c r="J5877" s="199"/>
      <c r="K5877" s="199"/>
      <c r="L5877" s="199"/>
      <c r="M5877" s="199"/>
    </row>
    <row r="5878" spans="5:13" x14ac:dyDescent="0.25">
      <c r="E5878" s="199"/>
      <c r="F5878" s="199"/>
      <c r="G5878" s="199"/>
      <c r="H5878" s="199"/>
      <c r="I5878" s="199"/>
      <c r="J5878" s="199"/>
      <c r="K5878" s="199"/>
      <c r="L5878" s="199"/>
      <c r="M5878" s="199"/>
    </row>
    <row r="5879" spans="5:13" x14ac:dyDescent="0.25">
      <c r="E5879" s="199"/>
      <c r="F5879" s="199"/>
      <c r="G5879" s="199"/>
      <c r="H5879" s="199"/>
      <c r="I5879" s="199"/>
      <c r="J5879" s="199"/>
      <c r="K5879" s="199"/>
      <c r="L5879" s="199"/>
      <c r="M5879" s="199"/>
    </row>
    <row r="5880" spans="5:13" x14ac:dyDescent="0.25">
      <c r="E5880" s="199"/>
      <c r="F5880" s="199"/>
      <c r="G5880" s="199"/>
      <c r="H5880" s="199"/>
      <c r="I5880" s="199"/>
      <c r="J5880" s="199"/>
      <c r="K5880" s="199"/>
      <c r="L5880" s="199"/>
      <c r="M5880" s="199"/>
    </row>
    <row r="5881" spans="5:13" x14ac:dyDescent="0.25">
      <c r="E5881" s="199"/>
      <c r="F5881" s="199"/>
      <c r="G5881" s="199"/>
      <c r="H5881" s="199"/>
      <c r="I5881" s="199"/>
      <c r="J5881" s="199"/>
      <c r="K5881" s="199"/>
      <c r="L5881" s="199"/>
      <c r="M5881" s="199"/>
    </row>
    <row r="5882" spans="5:13" x14ac:dyDescent="0.25">
      <c r="E5882" s="199"/>
      <c r="F5882" s="199"/>
      <c r="G5882" s="199"/>
      <c r="H5882" s="199"/>
      <c r="I5882" s="199"/>
      <c r="J5882" s="199"/>
      <c r="K5882" s="199"/>
      <c r="L5882" s="199"/>
      <c r="M5882" s="199"/>
    </row>
    <row r="5883" spans="5:13" x14ac:dyDescent="0.25">
      <c r="E5883" s="199"/>
      <c r="F5883" s="199"/>
      <c r="G5883" s="199"/>
      <c r="H5883" s="199"/>
      <c r="I5883" s="199"/>
      <c r="J5883" s="199"/>
      <c r="K5883" s="199"/>
      <c r="L5883" s="199"/>
      <c r="M5883" s="199"/>
    </row>
    <row r="5884" spans="5:13" x14ac:dyDescent="0.25">
      <c r="E5884" s="199"/>
      <c r="F5884" s="199"/>
      <c r="G5884" s="199"/>
      <c r="H5884" s="199"/>
      <c r="I5884" s="199"/>
      <c r="J5884" s="199"/>
      <c r="K5884" s="199"/>
      <c r="L5884" s="199"/>
      <c r="M5884" s="199"/>
    </row>
    <row r="5885" spans="5:13" x14ac:dyDescent="0.25">
      <c r="E5885" s="199"/>
      <c r="F5885" s="199"/>
      <c r="G5885" s="199"/>
      <c r="H5885" s="199"/>
      <c r="I5885" s="199"/>
      <c r="J5885" s="199"/>
      <c r="K5885" s="199"/>
      <c r="L5885" s="199"/>
      <c r="M5885" s="199"/>
    </row>
    <row r="5886" spans="5:13" x14ac:dyDescent="0.25">
      <c r="E5886" s="199"/>
      <c r="F5886" s="199"/>
      <c r="G5886" s="199"/>
      <c r="H5886" s="199"/>
      <c r="I5886" s="199"/>
      <c r="J5886" s="199"/>
      <c r="K5886" s="199"/>
      <c r="L5886" s="199"/>
      <c r="M5886" s="199"/>
    </row>
    <row r="5887" spans="5:13" x14ac:dyDescent="0.25">
      <c r="E5887" s="199"/>
      <c r="F5887" s="199"/>
      <c r="G5887" s="199"/>
      <c r="H5887" s="199"/>
      <c r="I5887" s="199"/>
      <c r="J5887" s="199"/>
      <c r="K5887" s="199"/>
      <c r="L5887" s="199"/>
      <c r="M5887" s="199"/>
    </row>
    <row r="5888" spans="5:13" x14ac:dyDescent="0.25">
      <c r="E5888" s="199"/>
      <c r="F5888" s="199"/>
      <c r="G5888" s="199"/>
      <c r="H5888" s="199"/>
      <c r="I5888" s="199"/>
      <c r="J5888" s="199"/>
      <c r="K5888" s="199"/>
      <c r="L5888" s="199"/>
      <c r="M5888" s="199"/>
    </row>
    <row r="5889" spans="5:13" x14ac:dyDescent="0.25">
      <c r="E5889" s="199"/>
      <c r="F5889" s="199"/>
      <c r="G5889" s="199"/>
      <c r="H5889" s="199"/>
      <c r="I5889" s="199"/>
      <c r="J5889" s="199"/>
      <c r="K5889" s="199"/>
      <c r="L5889" s="199"/>
      <c r="M5889" s="199"/>
    </row>
    <row r="5890" spans="5:13" x14ac:dyDescent="0.25">
      <c r="E5890" s="199"/>
      <c r="F5890" s="199"/>
      <c r="G5890" s="199"/>
      <c r="H5890" s="199"/>
      <c r="I5890" s="199"/>
      <c r="J5890" s="199"/>
      <c r="K5890" s="199"/>
      <c r="L5890" s="199"/>
      <c r="M5890" s="199"/>
    </row>
    <row r="5891" spans="5:13" x14ac:dyDescent="0.25">
      <c r="E5891" s="199"/>
      <c r="F5891" s="199"/>
      <c r="G5891" s="199"/>
      <c r="H5891" s="199"/>
      <c r="I5891" s="199"/>
      <c r="J5891" s="199"/>
      <c r="K5891" s="199"/>
      <c r="L5891" s="199"/>
      <c r="M5891" s="199"/>
    </row>
    <row r="5892" spans="5:13" x14ac:dyDescent="0.25">
      <c r="E5892" s="199"/>
      <c r="F5892" s="199"/>
      <c r="G5892" s="199"/>
      <c r="H5892" s="199"/>
      <c r="I5892" s="199"/>
      <c r="J5892" s="199"/>
      <c r="K5892" s="199"/>
      <c r="L5892" s="199"/>
      <c r="M5892" s="199"/>
    </row>
    <row r="5893" spans="5:13" x14ac:dyDescent="0.25">
      <c r="E5893" s="199"/>
      <c r="F5893" s="199"/>
      <c r="G5893" s="199"/>
      <c r="H5893" s="199"/>
      <c r="I5893" s="199"/>
      <c r="J5893" s="199"/>
      <c r="K5893" s="199"/>
      <c r="L5893" s="199"/>
      <c r="M5893" s="199"/>
    </row>
    <row r="5894" spans="5:13" x14ac:dyDescent="0.25">
      <c r="E5894" s="199"/>
      <c r="F5894" s="199"/>
      <c r="G5894" s="199"/>
      <c r="H5894" s="199"/>
      <c r="I5894" s="199"/>
      <c r="J5894" s="199"/>
      <c r="K5894" s="199"/>
      <c r="L5894" s="199"/>
      <c r="M5894" s="199"/>
    </row>
    <row r="5895" spans="5:13" x14ac:dyDescent="0.25">
      <c r="E5895" s="199"/>
      <c r="F5895" s="199"/>
      <c r="G5895" s="199"/>
      <c r="H5895" s="199"/>
      <c r="I5895" s="199"/>
      <c r="J5895" s="199"/>
      <c r="K5895" s="199"/>
      <c r="L5895" s="199"/>
      <c r="M5895" s="199"/>
    </row>
    <row r="5896" spans="5:13" x14ac:dyDescent="0.25">
      <c r="E5896" s="199"/>
      <c r="F5896" s="199"/>
      <c r="G5896" s="199"/>
      <c r="H5896" s="199"/>
      <c r="I5896" s="199"/>
      <c r="J5896" s="199"/>
      <c r="K5896" s="199"/>
      <c r="L5896" s="199"/>
      <c r="M5896" s="199"/>
    </row>
    <row r="5897" spans="5:13" x14ac:dyDescent="0.25">
      <c r="E5897" s="199"/>
      <c r="F5897" s="199"/>
      <c r="G5897" s="199"/>
      <c r="H5897" s="199"/>
      <c r="I5897" s="199"/>
      <c r="J5897" s="199"/>
      <c r="K5897" s="199"/>
      <c r="L5897" s="199"/>
      <c r="M5897" s="199"/>
    </row>
    <row r="5898" spans="5:13" x14ac:dyDescent="0.25">
      <c r="E5898" s="199"/>
      <c r="F5898" s="199"/>
      <c r="G5898" s="199"/>
      <c r="H5898" s="199"/>
      <c r="I5898" s="199"/>
      <c r="J5898" s="199"/>
      <c r="K5898" s="199"/>
      <c r="L5898" s="199"/>
      <c r="M5898" s="199"/>
    </row>
    <row r="5899" spans="5:13" x14ac:dyDescent="0.25">
      <c r="E5899" s="199"/>
      <c r="F5899" s="199"/>
      <c r="G5899" s="199"/>
      <c r="H5899" s="199"/>
      <c r="I5899" s="199"/>
      <c r="J5899" s="199"/>
      <c r="K5899" s="199"/>
      <c r="L5899" s="199"/>
      <c r="M5899" s="199"/>
    </row>
    <row r="5900" spans="5:13" x14ac:dyDescent="0.25">
      <c r="E5900" s="199"/>
      <c r="F5900" s="199"/>
      <c r="G5900" s="199"/>
      <c r="H5900" s="199"/>
      <c r="I5900" s="199"/>
      <c r="J5900" s="199"/>
      <c r="K5900" s="199"/>
      <c r="L5900" s="199"/>
      <c r="M5900" s="199"/>
    </row>
    <row r="5901" spans="5:13" x14ac:dyDescent="0.25">
      <c r="E5901" s="199"/>
      <c r="F5901" s="199"/>
      <c r="G5901" s="199"/>
      <c r="H5901" s="199"/>
      <c r="I5901" s="199"/>
      <c r="J5901" s="199"/>
      <c r="K5901" s="199"/>
      <c r="L5901" s="199"/>
      <c r="M5901" s="199"/>
    </row>
    <row r="5902" spans="5:13" x14ac:dyDescent="0.25">
      <c r="E5902" s="199"/>
      <c r="F5902" s="199"/>
      <c r="G5902" s="199"/>
      <c r="H5902" s="199"/>
      <c r="I5902" s="199"/>
      <c r="J5902" s="199"/>
      <c r="K5902" s="199"/>
      <c r="L5902" s="199"/>
      <c r="M5902" s="199"/>
    </row>
    <row r="5903" spans="5:13" x14ac:dyDescent="0.25">
      <c r="E5903" s="199"/>
      <c r="F5903" s="199"/>
      <c r="G5903" s="199"/>
      <c r="H5903" s="199"/>
      <c r="I5903" s="199"/>
      <c r="J5903" s="199"/>
      <c r="K5903" s="199"/>
      <c r="L5903" s="199"/>
      <c r="M5903" s="199"/>
    </row>
    <row r="5904" spans="5:13" x14ac:dyDescent="0.25">
      <c r="E5904" s="199"/>
      <c r="F5904" s="199"/>
      <c r="G5904" s="199"/>
      <c r="H5904" s="199"/>
      <c r="I5904" s="199"/>
      <c r="J5904" s="199"/>
      <c r="K5904" s="199"/>
      <c r="L5904" s="199"/>
      <c r="M5904" s="199"/>
    </row>
    <row r="5905" spans="5:13" x14ac:dyDescent="0.25">
      <c r="E5905" s="199"/>
      <c r="F5905" s="199"/>
      <c r="G5905" s="199"/>
      <c r="H5905" s="199"/>
      <c r="I5905" s="199"/>
      <c r="J5905" s="199"/>
      <c r="K5905" s="199"/>
      <c r="L5905" s="199"/>
      <c r="M5905" s="199"/>
    </row>
    <row r="5906" spans="5:13" x14ac:dyDescent="0.25">
      <c r="E5906" s="199"/>
      <c r="F5906" s="199"/>
      <c r="G5906" s="199"/>
      <c r="H5906" s="199"/>
      <c r="I5906" s="199"/>
      <c r="J5906" s="199"/>
      <c r="K5906" s="199"/>
      <c r="L5906" s="199"/>
      <c r="M5906" s="199"/>
    </row>
    <row r="5907" spans="5:13" x14ac:dyDescent="0.25">
      <c r="E5907" s="199"/>
      <c r="F5907" s="199"/>
      <c r="G5907" s="199"/>
      <c r="H5907" s="199"/>
      <c r="I5907" s="199"/>
      <c r="J5907" s="199"/>
      <c r="K5907" s="199"/>
      <c r="L5907" s="199"/>
      <c r="M5907" s="199"/>
    </row>
    <row r="5908" spans="5:13" x14ac:dyDescent="0.25">
      <c r="E5908" s="199"/>
      <c r="F5908" s="199"/>
      <c r="G5908" s="199"/>
      <c r="H5908" s="199"/>
      <c r="I5908" s="199"/>
      <c r="J5908" s="199"/>
      <c r="K5908" s="199"/>
      <c r="L5908" s="199"/>
      <c r="M5908" s="199"/>
    </row>
    <row r="5909" spans="5:13" x14ac:dyDescent="0.25">
      <c r="E5909" s="199"/>
      <c r="F5909" s="199"/>
      <c r="G5909" s="199"/>
      <c r="H5909" s="199"/>
      <c r="I5909" s="199"/>
      <c r="J5909" s="199"/>
      <c r="K5909" s="199"/>
      <c r="L5909" s="199"/>
      <c r="M5909" s="199"/>
    </row>
    <row r="5910" spans="5:13" x14ac:dyDescent="0.25">
      <c r="E5910" s="199"/>
      <c r="F5910" s="199"/>
      <c r="G5910" s="199"/>
      <c r="H5910" s="199"/>
      <c r="I5910" s="199"/>
      <c r="J5910" s="199"/>
      <c r="K5910" s="199"/>
      <c r="L5910" s="199"/>
      <c r="M5910" s="199"/>
    </row>
    <row r="5911" spans="5:13" x14ac:dyDescent="0.25">
      <c r="E5911" s="199"/>
      <c r="F5911" s="199"/>
      <c r="G5911" s="199"/>
      <c r="H5911" s="199"/>
      <c r="I5911" s="199"/>
      <c r="J5911" s="199"/>
      <c r="K5911" s="199"/>
      <c r="L5911" s="199"/>
      <c r="M5911" s="199"/>
    </row>
    <row r="5912" spans="5:13" x14ac:dyDescent="0.25">
      <c r="E5912" s="199"/>
      <c r="F5912" s="199"/>
      <c r="G5912" s="199"/>
      <c r="H5912" s="199"/>
      <c r="I5912" s="199"/>
      <c r="J5912" s="199"/>
      <c r="K5912" s="199"/>
      <c r="L5912" s="199"/>
      <c r="M5912" s="199"/>
    </row>
    <row r="5913" spans="5:13" x14ac:dyDescent="0.25">
      <c r="E5913" s="199"/>
      <c r="F5913" s="199"/>
      <c r="G5913" s="199"/>
      <c r="H5913" s="199"/>
      <c r="I5913" s="199"/>
      <c r="J5913" s="199"/>
      <c r="K5913" s="199"/>
      <c r="L5913" s="199"/>
      <c r="M5913" s="199"/>
    </row>
    <row r="5914" spans="5:13" x14ac:dyDescent="0.25">
      <c r="E5914" s="199"/>
      <c r="F5914" s="199"/>
      <c r="G5914" s="199"/>
      <c r="H5914" s="199"/>
      <c r="I5914" s="199"/>
      <c r="J5914" s="199"/>
      <c r="K5914" s="199"/>
      <c r="L5914" s="199"/>
      <c r="M5914" s="199"/>
    </row>
    <row r="5915" spans="5:13" x14ac:dyDescent="0.25">
      <c r="E5915" s="199"/>
      <c r="F5915" s="199"/>
      <c r="G5915" s="199"/>
      <c r="H5915" s="199"/>
      <c r="I5915" s="199"/>
      <c r="J5915" s="199"/>
      <c r="K5915" s="199"/>
      <c r="L5915" s="199"/>
      <c r="M5915" s="199"/>
    </row>
    <row r="5916" spans="5:13" x14ac:dyDescent="0.25">
      <c r="E5916" s="199"/>
      <c r="F5916" s="199"/>
      <c r="G5916" s="199"/>
      <c r="H5916" s="199"/>
      <c r="I5916" s="199"/>
      <c r="J5916" s="199"/>
      <c r="K5916" s="199"/>
      <c r="L5916" s="199"/>
      <c r="M5916" s="199"/>
    </row>
    <row r="5917" spans="5:13" x14ac:dyDescent="0.25">
      <c r="E5917" s="199"/>
      <c r="F5917" s="199"/>
      <c r="G5917" s="199"/>
      <c r="H5917" s="199"/>
      <c r="I5917" s="199"/>
      <c r="J5917" s="199"/>
      <c r="K5917" s="199"/>
      <c r="L5917" s="199"/>
      <c r="M5917" s="199"/>
    </row>
    <row r="5918" spans="5:13" x14ac:dyDescent="0.25">
      <c r="E5918" s="199"/>
      <c r="F5918" s="199"/>
      <c r="G5918" s="199"/>
      <c r="H5918" s="199"/>
      <c r="I5918" s="199"/>
      <c r="J5918" s="199"/>
      <c r="K5918" s="199"/>
      <c r="L5918" s="199"/>
      <c r="M5918" s="199"/>
    </row>
    <row r="5919" spans="5:13" x14ac:dyDescent="0.25">
      <c r="E5919" s="199"/>
      <c r="F5919" s="199"/>
      <c r="G5919" s="199"/>
      <c r="H5919" s="199"/>
      <c r="I5919" s="199"/>
      <c r="J5919" s="199"/>
      <c r="K5919" s="199"/>
      <c r="L5919" s="199"/>
      <c r="M5919" s="199"/>
    </row>
    <row r="5920" spans="5:13" x14ac:dyDescent="0.25">
      <c r="E5920" s="199"/>
      <c r="F5920" s="199"/>
      <c r="G5920" s="199"/>
      <c r="H5920" s="199"/>
      <c r="I5920" s="199"/>
      <c r="J5920" s="199"/>
      <c r="K5920" s="199"/>
      <c r="L5920" s="199"/>
      <c r="M5920" s="199"/>
    </row>
    <row r="5921" spans="5:13" x14ac:dyDescent="0.25">
      <c r="E5921" s="199"/>
      <c r="F5921" s="199"/>
      <c r="G5921" s="199"/>
      <c r="H5921" s="199"/>
      <c r="I5921" s="199"/>
      <c r="J5921" s="199"/>
      <c r="K5921" s="199"/>
      <c r="L5921" s="199"/>
      <c r="M5921" s="199"/>
    </row>
    <row r="5922" spans="5:13" x14ac:dyDescent="0.25">
      <c r="E5922" s="199"/>
      <c r="F5922" s="199"/>
      <c r="G5922" s="199"/>
      <c r="H5922" s="199"/>
      <c r="I5922" s="199"/>
      <c r="J5922" s="199"/>
      <c r="K5922" s="199"/>
      <c r="L5922" s="199"/>
      <c r="M5922" s="199"/>
    </row>
    <row r="5923" spans="5:13" x14ac:dyDescent="0.25">
      <c r="E5923" s="199"/>
      <c r="F5923" s="199"/>
      <c r="G5923" s="199"/>
      <c r="H5923" s="199"/>
      <c r="I5923" s="199"/>
      <c r="J5923" s="199"/>
      <c r="K5923" s="199"/>
      <c r="L5923" s="199"/>
      <c r="M5923" s="199"/>
    </row>
    <row r="5924" spans="5:13" x14ac:dyDescent="0.25">
      <c r="E5924" s="199"/>
      <c r="F5924" s="199"/>
      <c r="G5924" s="199"/>
      <c r="H5924" s="199"/>
      <c r="I5924" s="199"/>
      <c r="J5924" s="199"/>
      <c r="K5924" s="199"/>
      <c r="L5924" s="199"/>
      <c r="M5924" s="199"/>
    </row>
    <row r="5925" spans="5:13" x14ac:dyDescent="0.25">
      <c r="E5925" s="199"/>
      <c r="F5925" s="199"/>
      <c r="G5925" s="199"/>
      <c r="H5925" s="199"/>
      <c r="I5925" s="199"/>
      <c r="J5925" s="199"/>
      <c r="K5925" s="199"/>
      <c r="L5925" s="199"/>
      <c r="M5925" s="199"/>
    </row>
    <row r="5926" spans="5:13" x14ac:dyDescent="0.25">
      <c r="E5926" s="199"/>
      <c r="F5926" s="199"/>
      <c r="G5926" s="199"/>
      <c r="H5926" s="199"/>
      <c r="I5926" s="199"/>
      <c r="J5926" s="199"/>
      <c r="K5926" s="199"/>
      <c r="L5926" s="199"/>
      <c r="M5926" s="199"/>
    </row>
    <row r="5927" spans="5:13" x14ac:dyDescent="0.25">
      <c r="E5927" s="199"/>
      <c r="F5927" s="199"/>
      <c r="G5927" s="199"/>
      <c r="H5927" s="199"/>
      <c r="I5927" s="199"/>
      <c r="J5927" s="199"/>
      <c r="K5927" s="199"/>
      <c r="L5927" s="199"/>
      <c r="M5927" s="199"/>
    </row>
    <row r="5928" spans="5:13" x14ac:dyDescent="0.25">
      <c r="E5928" s="199"/>
      <c r="F5928" s="199"/>
      <c r="G5928" s="199"/>
      <c r="H5928" s="199"/>
      <c r="I5928" s="199"/>
      <c r="J5928" s="199"/>
      <c r="K5928" s="199"/>
      <c r="L5928" s="199"/>
      <c r="M5928" s="199"/>
    </row>
    <row r="5929" spans="5:13" x14ac:dyDescent="0.25">
      <c r="E5929" s="199"/>
      <c r="F5929" s="199"/>
      <c r="G5929" s="199"/>
      <c r="H5929" s="199"/>
      <c r="I5929" s="199"/>
      <c r="J5929" s="199"/>
      <c r="K5929" s="199"/>
      <c r="L5929" s="199"/>
      <c r="M5929" s="199"/>
    </row>
    <row r="5930" spans="5:13" x14ac:dyDescent="0.25">
      <c r="E5930" s="199"/>
      <c r="F5930" s="199"/>
      <c r="G5930" s="199"/>
      <c r="H5930" s="199"/>
      <c r="I5930" s="199"/>
      <c r="J5930" s="199"/>
      <c r="K5930" s="199"/>
      <c r="L5930" s="199"/>
      <c r="M5930" s="199"/>
    </row>
    <row r="5931" spans="5:13" x14ac:dyDescent="0.25">
      <c r="E5931" s="199"/>
      <c r="F5931" s="199"/>
      <c r="G5931" s="199"/>
      <c r="H5931" s="199"/>
      <c r="I5931" s="199"/>
      <c r="J5931" s="199"/>
      <c r="K5931" s="199"/>
      <c r="L5931" s="199"/>
      <c r="M5931" s="199"/>
    </row>
    <row r="5932" spans="5:13" x14ac:dyDescent="0.25">
      <c r="E5932" s="199"/>
      <c r="F5932" s="199"/>
      <c r="G5932" s="199"/>
      <c r="H5932" s="199"/>
      <c r="I5932" s="199"/>
      <c r="J5932" s="199"/>
      <c r="K5932" s="199"/>
      <c r="L5932" s="199"/>
      <c r="M5932" s="199"/>
    </row>
    <row r="5933" spans="5:13" x14ac:dyDescent="0.25">
      <c r="E5933" s="199"/>
      <c r="F5933" s="199"/>
      <c r="G5933" s="199"/>
      <c r="H5933" s="199"/>
      <c r="I5933" s="199"/>
      <c r="J5933" s="199"/>
      <c r="K5933" s="199"/>
      <c r="L5933" s="199"/>
      <c r="M5933" s="199"/>
    </row>
    <row r="5934" spans="5:13" x14ac:dyDescent="0.25">
      <c r="E5934" s="199"/>
      <c r="F5934" s="199"/>
      <c r="G5934" s="199"/>
      <c r="H5934" s="199"/>
      <c r="I5934" s="199"/>
      <c r="J5934" s="199"/>
      <c r="K5934" s="199"/>
      <c r="L5934" s="199"/>
      <c r="M5934" s="199"/>
    </row>
    <row r="5935" spans="5:13" x14ac:dyDescent="0.25">
      <c r="E5935" s="199"/>
      <c r="F5935" s="199"/>
      <c r="G5935" s="199"/>
      <c r="H5935" s="199"/>
      <c r="I5935" s="199"/>
      <c r="J5935" s="199"/>
      <c r="K5935" s="199"/>
      <c r="L5935" s="199"/>
      <c r="M5935" s="199"/>
    </row>
    <row r="5936" spans="5:13" x14ac:dyDescent="0.25">
      <c r="E5936" s="199"/>
      <c r="F5936" s="199"/>
      <c r="G5936" s="199"/>
      <c r="H5936" s="199"/>
      <c r="I5936" s="199"/>
      <c r="J5936" s="199"/>
      <c r="K5936" s="199"/>
      <c r="L5936" s="199"/>
      <c r="M5936" s="199"/>
    </row>
    <row r="5937" spans="5:13" x14ac:dyDescent="0.25">
      <c r="E5937" s="199"/>
      <c r="F5937" s="199"/>
      <c r="G5937" s="199"/>
      <c r="H5937" s="199"/>
      <c r="I5937" s="199"/>
      <c r="J5937" s="199"/>
      <c r="K5937" s="199"/>
      <c r="L5937" s="199"/>
      <c r="M5937" s="199"/>
    </row>
    <row r="5938" spans="5:13" x14ac:dyDescent="0.25">
      <c r="E5938" s="199"/>
      <c r="F5938" s="199"/>
      <c r="G5938" s="199"/>
      <c r="H5938" s="199"/>
      <c r="I5938" s="199"/>
      <c r="J5938" s="199"/>
      <c r="K5938" s="199"/>
      <c r="L5938" s="199"/>
      <c r="M5938" s="199"/>
    </row>
    <row r="5939" spans="5:13" x14ac:dyDescent="0.25">
      <c r="E5939" s="199"/>
      <c r="F5939" s="199"/>
      <c r="G5939" s="199"/>
      <c r="H5939" s="199"/>
      <c r="I5939" s="199"/>
      <c r="J5939" s="199"/>
      <c r="K5939" s="199"/>
      <c r="L5939" s="199"/>
      <c r="M5939" s="199"/>
    </row>
    <row r="5940" spans="5:13" x14ac:dyDescent="0.25">
      <c r="E5940" s="199"/>
      <c r="F5940" s="199"/>
      <c r="G5940" s="199"/>
      <c r="H5940" s="199"/>
      <c r="I5940" s="199"/>
      <c r="J5940" s="199"/>
      <c r="K5940" s="199"/>
      <c r="L5940" s="199"/>
      <c r="M5940" s="199"/>
    </row>
    <row r="5941" spans="5:13" x14ac:dyDescent="0.25">
      <c r="E5941" s="199"/>
      <c r="F5941" s="199"/>
      <c r="G5941" s="199"/>
      <c r="H5941" s="199"/>
      <c r="I5941" s="199"/>
      <c r="J5941" s="199"/>
      <c r="K5941" s="199"/>
      <c r="L5941" s="199"/>
      <c r="M5941" s="199"/>
    </row>
    <row r="5942" spans="5:13" x14ac:dyDescent="0.25">
      <c r="E5942" s="199"/>
      <c r="F5942" s="199"/>
      <c r="G5942" s="199"/>
      <c r="H5942" s="199"/>
      <c r="I5942" s="199"/>
      <c r="J5942" s="199"/>
      <c r="K5942" s="199"/>
      <c r="L5942" s="199"/>
      <c r="M5942" s="199"/>
    </row>
    <row r="5943" spans="5:13" x14ac:dyDescent="0.25">
      <c r="E5943" s="199"/>
      <c r="F5943" s="199"/>
      <c r="G5943" s="199"/>
      <c r="H5943" s="199"/>
      <c r="I5943" s="199"/>
      <c r="J5943" s="199"/>
      <c r="K5943" s="199"/>
      <c r="L5943" s="199"/>
      <c r="M5943" s="199"/>
    </row>
    <row r="5944" spans="5:13" x14ac:dyDescent="0.25">
      <c r="E5944" s="199"/>
      <c r="F5944" s="199"/>
      <c r="G5944" s="199"/>
      <c r="H5944" s="199"/>
      <c r="I5944" s="199"/>
      <c r="J5944" s="199"/>
      <c r="K5944" s="199"/>
      <c r="L5944" s="199"/>
      <c r="M5944" s="199"/>
    </row>
    <row r="5945" spans="5:13" x14ac:dyDescent="0.25">
      <c r="E5945" s="199"/>
      <c r="F5945" s="199"/>
      <c r="G5945" s="199"/>
      <c r="H5945" s="199"/>
      <c r="I5945" s="199"/>
      <c r="J5945" s="199"/>
      <c r="K5945" s="199"/>
      <c r="L5945" s="199"/>
      <c r="M5945" s="199"/>
    </row>
    <row r="5946" spans="5:13" x14ac:dyDescent="0.25">
      <c r="E5946" s="199"/>
      <c r="F5946" s="199"/>
      <c r="G5946" s="199"/>
      <c r="H5946" s="199"/>
      <c r="I5946" s="199"/>
      <c r="J5946" s="199"/>
      <c r="K5946" s="199"/>
      <c r="L5946" s="199"/>
      <c r="M5946" s="199"/>
    </row>
    <row r="5947" spans="5:13" x14ac:dyDescent="0.25">
      <c r="E5947" s="199"/>
      <c r="F5947" s="199"/>
      <c r="G5947" s="199"/>
      <c r="H5947" s="199"/>
      <c r="I5947" s="199"/>
      <c r="J5947" s="199"/>
      <c r="K5947" s="199"/>
      <c r="L5947" s="199"/>
      <c r="M5947" s="199"/>
    </row>
    <row r="5948" spans="5:13" x14ac:dyDescent="0.25">
      <c r="E5948" s="199"/>
      <c r="F5948" s="199"/>
      <c r="G5948" s="199"/>
      <c r="H5948" s="199"/>
      <c r="I5948" s="199"/>
      <c r="J5948" s="199"/>
      <c r="K5948" s="199"/>
      <c r="L5948" s="199"/>
      <c r="M5948" s="199"/>
    </row>
    <row r="5949" spans="5:13" x14ac:dyDescent="0.25">
      <c r="E5949" s="199"/>
      <c r="F5949" s="199"/>
      <c r="G5949" s="199"/>
      <c r="H5949" s="199"/>
      <c r="I5949" s="199"/>
      <c r="J5949" s="199"/>
      <c r="K5949" s="199"/>
      <c r="L5949" s="199"/>
      <c r="M5949" s="199"/>
    </row>
    <row r="5950" spans="5:13" x14ac:dyDescent="0.25">
      <c r="E5950" s="199"/>
      <c r="F5950" s="199"/>
      <c r="G5950" s="199"/>
      <c r="H5950" s="199"/>
      <c r="I5950" s="199"/>
      <c r="J5950" s="199"/>
      <c r="K5950" s="199"/>
      <c r="L5950" s="199"/>
      <c r="M5950" s="199"/>
    </row>
    <row r="5951" spans="5:13" x14ac:dyDescent="0.25">
      <c r="E5951" s="199"/>
      <c r="F5951" s="199"/>
      <c r="G5951" s="199"/>
      <c r="H5951" s="199"/>
      <c r="I5951" s="199"/>
      <c r="J5951" s="199"/>
      <c r="K5951" s="199"/>
      <c r="L5951" s="199"/>
      <c r="M5951" s="199"/>
    </row>
    <row r="5952" spans="5:13" x14ac:dyDescent="0.25">
      <c r="E5952" s="199"/>
      <c r="F5952" s="199"/>
      <c r="G5952" s="199"/>
      <c r="H5952" s="199"/>
      <c r="I5952" s="199"/>
      <c r="J5952" s="199"/>
      <c r="K5952" s="199"/>
      <c r="L5952" s="199"/>
      <c r="M5952" s="199"/>
    </row>
    <row r="5953" spans="5:13" x14ac:dyDescent="0.25">
      <c r="E5953" s="199"/>
      <c r="F5953" s="199"/>
      <c r="G5953" s="199"/>
      <c r="H5953" s="199"/>
      <c r="I5953" s="199"/>
      <c r="J5953" s="199"/>
      <c r="K5953" s="199"/>
      <c r="L5953" s="199"/>
      <c r="M5953" s="199"/>
    </row>
    <row r="5954" spans="5:13" x14ac:dyDescent="0.25">
      <c r="E5954" s="199"/>
      <c r="F5954" s="199"/>
      <c r="G5954" s="199"/>
      <c r="H5954" s="199"/>
      <c r="I5954" s="199"/>
      <c r="J5954" s="199"/>
      <c r="K5954" s="199"/>
      <c r="L5954" s="199"/>
      <c r="M5954" s="199"/>
    </row>
    <row r="5955" spans="5:13" x14ac:dyDescent="0.25">
      <c r="E5955" s="199"/>
      <c r="F5955" s="199"/>
      <c r="G5955" s="199"/>
      <c r="H5955" s="199"/>
      <c r="I5955" s="199"/>
      <c r="J5955" s="199"/>
      <c r="K5955" s="199"/>
      <c r="L5955" s="199"/>
      <c r="M5955" s="199"/>
    </row>
    <row r="5956" spans="5:13" x14ac:dyDescent="0.25">
      <c r="E5956" s="199"/>
      <c r="F5956" s="199"/>
      <c r="G5956" s="199"/>
      <c r="H5956" s="199"/>
      <c r="I5956" s="199"/>
      <c r="J5956" s="199"/>
      <c r="K5956" s="199"/>
      <c r="L5956" s="199"/>
      <c r="M5956" s="199"/>
    </row>
    <row r="5957" spans="5:13" x14ac:dyDescent="0.25">
      <c r="E5957" s="199"/>
      <c r="F5957" s="199"/>
      <c r="G5957" s="199"/>
      <c r="H5957" s="199"/>
      <c r="I5957" s="199"/>
      <c r="J5957" s="199"/>
      <c r="K5957" s="199"/>
      <c r="L5957" s="199"/>
      <c r="M5957" s="199"/>
    </row>
    <row r="5958" spans="5:13" x14ac:dyDescent="0.25">
      <c r="E5958" s="199"/>
      <c r="F5958" s="199"/>
      <c r="G5958" s="199"/>
      <c r="H5958" s="199"/>
      <c r="I5958" s="199"/>
      <c r="J5958" s="199"/>
      <c r="K5958" s="199"/>
      <c r="L5958" s="199"/>
      <c r="M5958" s="199"/>
    </row>
    <row r="5959" spans="5:13" x14ac:dyDescent="0.25">
      <c r="E5959" s="199"/>
      <c r="F5959" s="199"/>
      <c r="G5959" s="199"/>
      <c r="H5959" s="199"/>
      <c r="I5959" s="199"/>
      <c r="J5959" s="199"/>
      <c r="K5959" s="199"/>
      <c r="L5959" s="199"/>
      <c r="M5959" s="199"/>
    </row>
    <row r="5960" spans="5:13" x14ac:dyDescent="0.25">
      <c r="E5960" s="199"/>
      <c r="F5960" s="199"/>
      <c r="G5960" s="199"/>
      <c r="H5960" s="199"/>
      <c r="I5960" s="199"/>
      <c r="J5960" s="199"/>
      <c r="K5960" s="199"/>
      <c r="L5960" s="199"/>
      <c r="M5960" s="199"/>
    </row>
    <row r="5961" spans="5:13" x14ac:dyDescent="0.25">
      <c r="E5961" s="199"/>
      <c r="F5961" s="199"/>
      <c r="G5961" s="199"/>
      <c r="H5961" s="199"/>
      <c r="I5961" s="199"/>
      <c r="J5961" s="199"/>
      <c r="K5961" s="199"/>
      <c r="L5961" s="199"/>
      <c r="M5961" s="199"/>
    </row>
    <row r="5962" spans="5:13" x14ac:dyDescent="0.25">
      <c r="E5962" s="199"/>
      <c r="F5962" s="199"/>
      <c r="G5962" s="199"/>
      <c r="H5962" s="199"/>
      <c r="I5962" s="199"/>
      <c r="J5962" s="199"/>
      <c r="K5962" s="199"/>
      <c r="L5962" s="199"/>
      <c r="M5962" s="199"/>
    </row>
    <row r="5963" spans="5:13" x14ac:dyDescent="0.25">
      <c r="E5963" s="199"/>
      <c r="F5963" s="199"/>
      <c r="G5963" s="199"/>
      <c r="H5963" s="199"/>
      <c r="I5963" s="199"/>
      <c r="J5963" s="199"/>
      <c r="K5963" s="199"/>
      <c r="L5963" s="199"/>
      <c r="M5963" s="199"/>
    </row>
    <row r="5964" spans="5:13" x14ac:dyDescent="0.25">
      <c r="E5964" s="199"/>
      <c r="F5964" s="199"/>
      <c r="G5964" s="199"/>
      <c r="H5964" s="199"/>
      <c r="I5964" s="199"/>
      <c r="J5964" s="199"/>
      <c r="K5964" s="199"/>
      <c r="L5964" s="199"/>
      <c r="M5964" s="199"/>
    </row>
    <row r="5965" spans="5:13" x14ac:dyDescent="0.25">
      <c r="E5965" s="199"/>
      <c r="F5965" s="199"/>
      <c r="G5965" s="199"/>
      <c r="H5965" s="199"/>
      <c r="I5965" s="199"/>
      <c r="J5965" s="199"/>
      <c r="K5965" s="199"/>
      <c r="L5965" s="199"/>
      <c r="M5965" s="199"/>
    </row>
    <row r="5966" spans="5:13" x14ac:dyDescent="0.25">
      <c r="E5966" s="199"/>
      <c r="F5966" s="199"/>
      <c r="G5966" s="199"/>
      <c r="H5966" s="199"/>
      <c r="I5966" s="199"/>
      <c r="J5966" s="199"/>
      <c r="K5966" s="199"/>
      <c r="L5966" s="199"/>
      <c r="M5966" s="199"/>
    </row>
    <row r="5967" spans="5:13" x14ac:dyDescent="0.25">
      <c r="E5967" s="199"/>
      <c r="F5967" s="199"/>
      <c r="G5967" s="199"/>
      <c r="H5967" s="199"/>
      <c r="I5967" s="199"/>
      <c r="J5967" s="199"/>
      <c r="K5967" s="199"/>
      <c r="L5967" s="199"/>
      <c r="M5967" s="199"/>
    </row>
    <row r="5968" spans="5:13" x14ac:dyDescent="0.25">
      <c r="E5968" s="199"/>
      <c r="F5968" s="199"/>
      <c r="G5968" s="199"/>
      <c r="H5968" s="199"/>
      <c r="I5968" s="199"/>
      <c r="J5968" s="199"/>
      <c r="K5968" s="199"/>
      <c r="L5968" s="199"/>
      <c r="M5968" s="199"/>
    </row>
    <row r="5969" spans="5:13" x14ac:dyDescent="0.25">
      <c r="E5969" s="199"/>
      <c r="F5969" s="199"/>
      <c r="G5969" s="199"/>
      <c r="H5969" s="199"/>
      <c r="I5969" s="199"/>
      <c r="J5969" s="199"/>
      <c r="K5969" s="199"/>
      <c r="L5969" s="199"/>
      <c r="M5969" s="199"/>
    </row>
    <row r="5970" spans="5:13" x14ac:dyDescent="0.25">
      <c r="E5970" s="199"/>
      <c r="F5970" s="199"/>
      <c r="G5970" s="199"/>
      <c r="H5970" s="199"/>
      <c r="I5970" s="199"/>
      <c r="J5970" s="199"/>
      <c r="K5970" s="199"/>
      <c r="L5970" s="199"/>
      <c r="M5970" s="199"/>
    </row>
    <row r="5971" spans="5:13" x14ac:dyDescent="0.25">
      <c r="E5971" s="199"/>
      <c r="F5971" s="199"/>
      <c r="G5971" s="199"/>
      <c r="H5971" s="199"/>
      <c r="I5971" s="199"/>
      <c r="J5971" s="199"/>
      <c r="K5971" s="199"/>
      <c r="L5971" s="199"/>
      <c r="M5971" s="199"/>
    </row>
    <row r="5972" spans="5:13" x14ac:dyDescent="0.25">
      <c r="E5972" s="199"/>
      <c r="F5972" s="199"/>
      <c r="G5972" s="199"/>
      <c r="H5972" s="199"/>
      <c r="I5972" s="199"/>
      <c r="J5972" s="199"/>
      <c r="K5972" s="199"/>
      <c r="L5972" s="199"/>
      <c r="M5972" s="199"/>
    </row>
    <row r="5973" spans="5:13" x14ac:dyDescent="0.25">
      <c r="E5973" s="199"/>
      <c r="F5973" s="199"/>
      <c r="G5973" s="199"/>
      <c r="H5973" s="199"/>
      <c r="I5973" s="199"/>
      <c r="J5973" s="199"/>
      <c r="K5973" s="199"/>
      <c r="L5973" s="199"/>
      <c r="M5973" s="199"/>
    </row>
    <row r="5974" spans="5:13" x14ac:dyDescent="0.25">
      <c r="E5974" s="199"/>
      <c r="F5974" s="199"/>
      <c r="G5974" s="199"/>
      <c r="H5974" s="199"/>
      <c r="I5974" s="199"/>
      <c r="J5974" s="199"/>
      <c r="K5974" s="199"/>
      <c r="L5974" s="199"/>
      <c r="M5974" s="199"/>
    </row>
    <row r="5975" spans="5:13" x14ac:dyDescent="0.25">
      <c r="E5975" s="199"/>
      <c r="F5975" s="199"/>
      <c r="G5975" s="199"/>
      <c r="H5975" s="199"/>
      <c r="I5975" s="199"/>
      <c r="J5975" s="199"/>
      <c r="K5975" s="199"/>
      <c r="L5975" s="199"/>
      <c r="M5975" s="199"/>
    </row>
    <row r="5976" spans="5:13" x14ac:dyDescent="0.25">
      <c r="E5976" s="199"/>
      <c r="F5976" s="199"/>
      <c r="G5976" s="199"/>
      <c r="H5976" s="199"/>
      <c r="I5976" s="199"/>
      <c r="J5976" s="199"/>
      <c r="K5976" s="199"/>
      <c r="L5976" s="199"/>
      <c r="M5976" s="199"/>
    </row>
    <row r="5977" spans="5:13" x14ac:dyDescent="0.25">
      <c r="E5977" s="199"/>
      <c r="F5977" s="199"/>
      <c r="G5977" s="199"/>
      <c r="H5977" s="199"/>
      <c r="I5977" s="199"/>
      <c r="J5977" s="199"/>
      <c r="K5977" s="199"/>
      <c r="L5977" s="199"/>
      <c r="M5977" s="199"/>
    </row>
    <row r="5978" spans="5:13" x14ac:dyDescent="0.25">
      <c r="E5978" s="199"/>
      <c r="F5978" s="199"/>
      <c r="G5978" s="199"/>
      <c r="H5978" s="199"/>
      <c r="I5978" s="199"/>
      <c r="J5978" s="199"/>
      <c r="K5978" s="199"/>
      <c r="L5978" s="199"/>
      <c r="M5978" s="199"/>
    </row>
    <row r="5979" spans="5:13" x14ac:dyDescent="0.25">
      <c r="E5979" s="199"/>
      <c r="F5979" s="199"/>
      <c r="G5979" s="199"/>
      <c r="H5979" s="199"/>
      <c r="I5979" s="199"/>
      <c r="J5979" s="199"/>
      <c r="K5979" s="199"/>
      <c r="L5979" s="199"/>
      <c r="M5979" s="199"/>
    </row>
    <row r="5980" spans="5:13" x14ac:dyDescent="0.25">
      <c r="E5980" s="199"/>
      <c r="F5980" s="199"/>
      <c r="G5980" s="199"/>
      <c r="H5980" s="199"/>
      <c r="I5980" s="199"/>
      <c r="J5980" s="199"/>
      <c r="K5980" s="199"/>
      <c r="L5980" s="199"/>
      <c r="M5980" s="199"/>
    </row>
    <row r="5981" spans="5:13" x14ac:dyDescent="0.25">
      <c r="E5981" s="199"/>
      <c r="F5981" s="199"/>
      <c r="G5981" s="199"/>
      <c r="H5981" s="199"/>
      <c r="I5981" s="199"/>
      <c r="J5981" s="199"/>
      <c r="K5981" s="199"/>
      <c r="L5981" s="199"/>
      <c r="M5981" s="199"/>
    </row>
    <row r="5982" spans="5:13" x14ac:dyDescent="0.25">
      <c r="E5982" s="199"/>
      <c r="F5982" s="199"/>
      <c r="G5982" s="199"/>
      <c r="H5982" s="199"/>
      <c r="I5982" s="199"/>
      <c r="J5982" s="199"/>
      <c r="K5982" s="199"/>
      <c r="L5982" s="199"/>
      <c r="M5982" s="199"/>
    </row>
    <row r="5983" spans="5:13" x14ac:dyDescent="0.25">
      <c r="E5983" s="199"/>
      <c r="F5983" s="199"/>
      <c r="G5983" s="199"/>
      <c r="H5983" s="199"/>
      <c r="I5983" s="199"/>
      <c r="J5983" s="199"/>
      <c r="K5983" s="199"/>
      <c r="L5983" s="199"/>
      <c r="M5983" s="199"/>
    </row>
    <row r="5984" spans="5:13" x14ac:dyDescent="0.25">
      <c r="E5984" s="199"/>
      <c r="F5984" s="199"/>
      <c r="G5984" s="199"/>
      <c r="H5984" s="199"/>
      <c r="I5984" s="199"/>
      <c r="J5984" s="199"/>
      <c r="K5984" s="199"/>
      <c r="L5984" s="199"/>
      <c r="M5984" s="199"/>
    </row>
    <row r="5985" spans="5:13" x14ac:dyDescent="0.25">
      <c r="E5985" s="199"/>
      <c r="F5985" s="199"/>
      <c r="G5985" s="199"/>
      <c r="H5985" s="199"/>
      <c r="I5985" s="199"/>
      <c r="J5985" s="199"/>
      <c r="K5985" s="199"/>
      <c r="L5985" s="199"/>
      <c r="M5985" s="199"/>
    </row>
    <row r="5986" spans="5:13" x14ac:dyDescent="0.25">
      <c r="E5986" s="199"/>
      <c r="F5986" s="199"/>
      <c r="G5986" s="199"/>
      <c r="H5986" s="199"/>
      <c r="I5986" s="199"/>
      <c r="J5986" s="199"/>
      <c r="K5986" s="199"/>
      <c r="L5986" s="199"/>
      <c r="M5986" s="199"/>
    </row>
    <row r="5987" spans="5:13" x14ac:dyDescent="0.25">
      <c r="E5987" s="199"/>
      <c r="F5987" s="199"/>
      <c r="G5987" s="199"/>
      <c r="H5987" s="199"/>
      <c r="I5987" s="199"/>
      <c r="J5987" s="199"/>
      <c r="K5987" s="199"/>
      <c r="L5987" s="199"/>
      <c r="M5987" s="199"/>
    </row>
    <row r="5988" spans="5:13" x14ac:dyDescent="0.25">
      <c r="E5988" s="199"/>
      <c r="F5988" s="199"/>
      <c r="G5988" s="199"/>
      <c r="H5988" s="199"/>
      <c r="I5988" s="199"/>
      <c r="J5988" s="199"/>
      <c r="K5988" s="199"/>
      <c r="L5988" s="199"/>
      <c r="M5988" s="199"/>
    </row>
    <row r="5989" spans="5:13" x14ac:dyDescent="0.25">
      <c r="E5989" s="199"/>
      <c r="F5989" s="199"/>
      <c r="G5989" s="199"/>
      <c r="H5989" s="199"/>
      <c r="I5989" s="199"/>
      <c r="J5989" s="199"/>
      <c r="K5989" s="199"/>
      <c r="L5989" s="199"/>
      <c r="M5989" s="199"/>
    </row>
    <row r="5990" spans="5:13" x14ac:dyDescent="0.25">
      <c r="E5990" s="199"/>
      <c r="F5990" s="199"/>
      <c r="G5990" s="199"/>
      <c r="H5990" s="199"/>
      <c r="I5990" s="199"/>
      <c r="J5990" s="199"/>
      <c r="K5990" s="199"/>
      <c r="L5990" s="199"/>
      <c r="M5990" s="199"/>
    </row>
    <row r="5991" spans="5:13" x14ac:dyDescent="0.25">
      <c r="E5991" s="199"/>
      <c r="F5991" s="199"/>
      <c r="G5991" s="199"/>
      <c r="H5991" s="199"/>
      <c r="I5991" s="199"/>
      <c r="J5991" s="199"/>
      <c r="K5991" s="199"/>
      <c r="L5991" s="199"/>
      <c r="M5991" s="199"/>
    </row>
    <row r="5992" spans="5:13" x14ac:dyDescent="0.25">
      <c r="E5992" s="199"/>
      <c r="F5992" s="199"/>
      <c r="G5992" s="199"/>
      <c r="H5992" s="199"/>
      <c r="I5992" s="199"/>
      <c r="J5992" s="199"/>
      <c r="K5992" s="199"/>
      <c r="L5992" s="199"/>
      <c r="M5992" s="199"/>
    </row>
    <row r="5993" spans="5:13" x14ac:dyDescent="0.25">
      <c r="E5993" s="199"/>
      <c r="F5993" s="199"/>
      <c r="G5993" s="199"/>
      <c r="H5993" s="199"/>
      <c r="I5993" s="199"/>
      <c r="J5993" s="199"/>
      <c r="K5993" s="199"/>
      <c r="L5993" s="199"/>
      <c r="M5993" s="199"/>
    </row>
    <row r="5994" spans="5:13" x14ac:dyDescent="0.25">
      <c r="E5994" s="199"/>
      <c r="F5994" s="199"/>
      <c r="G5994" s="199"/>
      <c r="H5994" s="199"/>
      <c r="I5994" s="199"/>
      <c r="J5994" s="199"/>
      <c r="K5994" s="199"/>
      <c r="L5994" s="199"/>
      <c r="M5994" s="199"/>
    </row>
    <row r="5995" spans="5:13" x14ac:dyDescent="0.25">
      <c r="E5995" s="199"/>
      <c r="F5995" s="199"/>
      <c r="G5995" s="199"/>
      <c r="H5995" s="199"/>
      <c r="I5995" s="199"/>
      <c r="J5995" s="199"/>
      <c r="K5995" s="199"/>
      <c r="L5995" s="199"/>
      <c r="M5995" s="199"/>
    </row>
    <row r="5996" spans="5:13" x14ac:dyDescent="0.25">
      <c r="E5996" s="199"/>
      <c r="F5996" s="199"/>
      <c r="G5996" s="199"/>
      <c r="H5996" s="199"/>
      <c r="I5996" s="199"/>
      <c r="J5996" s="199"/>
      <c r="K5996" s="199"/>
      <c r="L5996" s="199"/>
      <c r="M5996" s="199"/>
    </row>
    <row r="5997" spans="5:13" x14ac:dyDescent="0.25">
      <c r="E5997" s="199"/>
      <c r="F5997" s="199"/>
      <c r="G5997" s="199"/>
      <c r="H5997" s="199"/>
      <c r="I5997" s="199"/>
      <c r="J5997" s="199"/>
      <c r="K5997" s="199"/>
      <c r="L5997" s="199"/>
      <c r="M5997" s="199"/>
    </row>
    <row r="5998" spans="5:13" x14ac:dyDescent="0.25">
      <c r="E5998" s="199"/>
      <c r="F5998" s="199"/>
      <c r="G5998" s="199"/>
      <c r="H5998" s="199"/>
      <c r="I5998" s="199"/>
      <c r="J5998" s="199"/>
      <c r="K5998" s="199"/>
      <c r="L5998" s="199"/>
      <c r="M5998" s="199"/>
    </row>
    <row r="5999" spans="5:13" x14ac:dyDescent="0.25">
      <c r="E5999" s="199"/>
      <c r="F5999" s="199"/>
      <c r="G5999" s="199"/>
      <c r="H5999" s="199"/>
      <c r="I5999" s="199"/>
      <c r="J5999" s="199"/>
      <c r="K5999" s="199"/>
      <c r="L5999" s="199"/>
      <c r="M5999" s="199"/>
    </row>
    <row r="6000" spans="5:13" x14ac:dyDescent="0.25">
      <c r="E6000" s="199"/>
      <c r="F6000" s="199"/>
      <c r="G6000" s="199"/>
      <c r="H6000" s="199"/>
      <c r="I6000" s="199"/>
      <c r="J6000" s="199"/>
      <c r="K6000" s="199"/>
      <c r="L6000" s="199"/>
      <c r="M6000" s="199"/>
    </row>
    <row r="6001" spans="5:13" x14ac:dyDescent="0.25">
      <c r="E6001" s="199"/>
      <c r="F6001" s="199"/>
      <c r="G6001" s="199"/>
      <c r="H6001" s="199"/>
      <c r="I6001" s="199"/>
      <c r="J6001" s="199"/>
      <c r="K6001" s="199"/>
      <c r="L6001" s="199"/>
      <c r="M6001" s="199"/>
    </row>
    <row r="6002" spans="5:13" x14ac:dyDescent="0.25">
      <c r="E6002" s="199"/>
      <c r="F6002" s="199"/>
      <c r="G6002" s="199"/>
      <c r="H6002" s="199"/>
      <c r="I6002" s="199"/>
      <c r="J6002" s="199"/>
      <c r="K6002" s="199"/>
      <c r="L6002" s="199"/>
      <c r="M6002" s="199"/>
    </row>
    <row r="6003" spans="5:13" x14ac:dyDescent="0.25">
      <c r="E6003" s="199"/>
      <c r="F6003" s="199"/>
      <c r="G6003" s="199"/>
      <c r="H6003" s="199"/>
      <c r="I6003" s="199"/>
      <c r="J6003" s="199"/>
      <c r="K6003" s="199"/>
      <c r="L6003" s="199"/>
      <c r="M6003" s="199"/>
    </row>
    <row r="6004" spans="5:13" x14ac:dyDescent="0.25">
      <c r="E6004" s="199"/>
      <c r="F6004" s="199"/>
      <c r="G6004" s="199"/>
      <c r="H6004" s="199"/>
      <c r="I6004" s="199"/>
      <c r="J6004" s="199"/>
      <c r="K6004" s="199"/>
      <c r="L6004" s="199"/>
      <c r="M6004" s="199"/>
    </row>
    <row r="6005" spans="5:13" x14ac:dyDescent="0.25">
      <c r="E6005" s="199"/>
      <c r="F6005" s="199"/>
      <c r="G6005" s="199"/>
      <c r="H6005" s="199"/>
      <c r="I6005" s="199"/>
      <c r="J6005" s="199"/>
      <c r="K6005" s="199"/>
      <c r="L6005" s="199"/>
      <c r="M6005" s="199"/>
    </row>
    <row r="6006" spans="5:13" x14ac:dyDescent="0.25">
      <c r="E6006" s="199"/>
      <c r="F6006" s="199"/>
      <c r="G6006" s="199"/>
      <c r="H6006" s="199"/>
      <c r="I6006" s="199"/>
      <c r="J6006" s="199"/>
      <c r="K6006" s="199"/>
      <c r="L6006" s="199"/>
      <c r="M6006" s="199"/>
    </row>
    <row r="6007" spans="5:13" x14ac:dyDescent="0.25">
      <c r="E6007" s="199"/>
      <c r="F6007" s="199"/>
      <c r="G6007" s="199"/>
      <c r="H6007" s="199"/>
      <c r="I6007" s="199"/>
      <c r="J6007" s="199"/>
      <c r="K6007" s="199"/>
      <c r="L6007" s="199"/>
      <c r="M6007" s="199"/>
    </row>
    <row r="6008" spans="5:13" x14ac:dyDescent="0.25">
      <c r="E6008" s="199"/>
      <c r="F6008" s="199"/>
      <c r="G6008" s="199"/>
      <c r="H6008" s="199"/>
      <c r="I6008" s="199"/>
      <c r="J6008" s="199"/>
      <c r="K6008" s="199"/>
      <c r="L6008" s="199"/>
      <c r="M6008" s="199"/>
    </row>
    <row r="6009" spans="5:13" x14ac:dyDescent="0.25">
      <c r="E6009" s="199"/>
      <c r="F6009" s="199"/>
      <c r="G6009" s="199"/>
      <c r="H6009" s="199"/>
      <c r="I6009" s="199"/>
      <c r="J6009" s="199"/>
      <c r="K6009" s="199"/>
      <c r="L6009" s="199"/>
      <c r="M6009" s="199"/>
    </row>
    <row r="6010" spans="5:13" x14ac:dyDescent="0.25">
      <c r="E6010" s="199"/>
      <c r="F6010" s="199"/>
      <c r="G6010" s="199"/>
      <c r="H6010" s="199"/>
      <c r="I6010" s="199"/>
      <c r="J6010" s="199"/>
      <c r="K6010" s="199"/>
      <c r="L6010" s="199"/>
      <c r="M6010" s="199"/>
    </row>
    <row r="6011" spans="5:13" x14ac:dyDescent="0.25">
      <c r="E6011" s="199"/>
      <c r="F6011" s="199"/>
      <c r="G6011" s="199"/>
      <c r="H6011" s="199"/>
      <c r="I6011" s="199"/>
      <c r="J6011" s="199"/>
      <c r="K6011" s="199"/>
      <c r="L6011" s="199"/>
      <c r="M6011" s="199"/>
    </row>
    <row r="6012" spans="5:13" x14ac:dyDescent="0.25">
      <c r="E6012" s="199"/>
      <c r="F6012" s="199"/>
      <c r="G6012" s="199"/>
      <c r="H6012" s="199"/>
      <c r="I6012" s="199"/>
      <c r="J6012" s="199"/>
      <c r="K6012" s="199"/>
      <c r="L6012" s="199"/>
      <c r="M6012" s="199"/>
    </row>
    <row r="6013" spans="5:13" x14ac:dyDescent="0.25">
      <c r="E6013" s="199"/>
      <c r="F6013" s="199"/>
      <c r="G6013" s="199"/>
      <c r="H6013" s="199"/>
      <c r="I6013" s="199"/>
      <c r="J6013" s="199"/>
      <c r="K6013" s="199"/>
      <c r="L6013" s="199"/>
      <c r="M6013" s="199"/>
    </row>
    <row r="6014" spans="5:13" x14ac:dyDescent="0.25">
      <c r="E6014" s="199"/>
      <c r="F6014" s="199"/>
      <c r="G6014" s="199"/>
      <c r="H6014" s="199"/>
      <c r="I6014" s="199"/>
      <c r="J6014" s="199"/>
      <c r="K6014" s="199"/>
      <c r="L6014" s="199"/>
      <c r="M6014" s="199"/>
    </row>
    <row r="6015" spans="5:13" x14ac:dyDescent="0.25">
      <c r="E6015" s="199"/>
      <c r="F6015" s="199"/>
      <c r="G6015" s="199"/>
      <c r="H6015" s="199"/>
      <c r="I6015" s="199"/>
      <c r="J6015" s="199"/>
      <c r="K6015" s="199"/>
      <c r="L6015" s="199"/>
      <c r="M6015" s="199"/>
    </row>
    <row r="6016" spans="5:13" x14ac:dyDescent="0.25">
      <c r="E6016" s="199"/>
      <c r="F6016" s="199"/>
      <c r="G6016" s="199"/>
      <c r="H6016" s="199"/>
      <c r="I6016" s="199"/>
      <c r="J6016" s="199"/>
      <c r="K6016" s="199"/>
      <c r="L6016" s="199"/>
      <c r="M6016" s="199"/>
    </row>
    <row r="6017" spans="5:13" x14ac:dyDescent="0.25">
      <c r="E6017" s="199"/>
      <c r="F6017" s="199"/>
      <c r="G6017" s="199"/>
      <c r="H6017" s="199"/>
      <c r="I6017" s="199"/>
      <c r="J6017" s="199"/>
      <c r="K6017" s="199"/>
      <c r="L6017" s="199"/>
      <c r="M6017" s="199"/>
    </row>
    <row r="6018" spans="5:13" x14ac:dyDescent="0.25">
      <c r="E6018" s="199"/>
      <c r="F6018" s="199"/>
      <c r="G6018" s="199"/>
      <c r="H6018" s="199"/>
      <c r="I6018" s="199"/>
      <c r="J6018" s="199"/>
      <c r="K6018" s="199"/>
      <c r="L6018" s="199"/>
      <c r="M6018" s="199"/>
    </row>
    <row r="6019" spans="5:13" x14ac:dyDescent="0.25">
      <c r="E6019" s="199"/>
      <c r="F6019" s="199"/>
      <c r="G6019" s="199"/>
      <c r="H6019" s="199"/>
      <c r="I6019" s="199"/>
      <c r="J6019" s="199"/>
      <c r="K6019" s="199"/>
      <c r="L6019" s="199"/>
      <c r="M6019" s="199"/>
    </row>
    <row r="6020" spans="5:13" x14ac:dyDescent="0.25">
      <c r="E6020" s="199"/>
      <c r="F6020" s="199"/>
      <c r="G6020" s="199"/>
      <c r="H6020" s="199"/>
      <c r="I6020" s="199"/>
      <c r="J6020" s="199"/>
      <c r="K6020" s="199"/>
      <c r="L6020" s="199"/>
      <c r="M6020" s="199"/>
    </row>
    <row r="6021" spans="5:13" x14ac:dyDescent="0.25">
      <c r="E6021" s="199"/>
      <c r="F6021" s="199"/>
      <c r="G6021" s="199"/>
      <c r="H6021" s="199"/>
      <c r="I6021" s="199"/>
      <c r="J6021" s="199"/>
      <c r="K6021" s="199"/>
      <c r="L6021" s="199"/>
      <c r="M6021" s="199"/>
    </row>
    <row r="6022" spans="5:13" x14ac:dyDescent="0.25">
      <c r="E6022" s="199"/>
      <c r="F6022" s="199"/>
      <c r="G6022" s="199"/>
      <c r="H6022" s="199"/>
      <c r="I6022" s="199"/>
      <c r="J6022" s="199"/>
      <c r="K6022" s="199"/>
      <c r="L6022" s="199"/>
      <c r="M6022" s="199"/>
    </row>
    <row r="6023" spans="5:13" x14ac:dyDescent="0.25">
      <c r="E6023" s="199"/>
      <c r="F6023" s="199"/>
      <c r="G6023" s="199"/>
      <c r="H6023" s="199"/>
      <c r="I6023" s="199"/>
      <c r="J6023" s="199"/>
      <c r="K6023" s="199"/>
      <c r="L6023" s="199"/>
      <c r="M6023" s="199"/>
    </row>
    <row r="6024" spans="5:13" x14ac:dyDescent="0.25">
      <c r="E6024" s="199"/>
      <c r="F6024" s="199"/>
      <c r="G6024" s="199"/>
      <c r="H6024" s="199"/>
      <c r="I6024" s="199"/>
      <c r="J6024" s="199"/>
      <c r="K6024" s="199"/>
      <c r="L6024" s="199"/>
      <c r="M6024" s="199"/>
    </row>
    <row r="6025" spans="5:13" x14ac:dyDescent="0.25">
      <c r="E6025" s="199"/>
      <c r="F6025" s="199"/>
      <c r="G6025" s="199"/>
      <c r="H6025" s="199"/>
      <c r="I6025" s="199"/>
      <c r="J6025" s="199"/>
      <c r="K6025" s="199"/>
      <c r="L6025" s="199"/>
      <c r="M6025" s="199"/>
    </row>
    <row r="6026" spans="5:13" x14ac:dyDescent="0.25">
      <c r="E6026" s="199"/>
      <c r="F6026" s="199"/>
      <c r="G6026" s="199"/>
      <c r="H6026" s="199"/>
      <c r="I6026" s="199"/>
      <c r="J6026" s="199"/>
      <c r="K6026" s="199"/>
      <c r="L6026" s="199"/>
      <c r="M6026" s="199"/>
    </row>
    <row r="6027" spans="5:13" x14ac:dyDescent="0.25">
      <c r="E6027" s="199"/>
      <c r="F6027" s="199"/>
      <c r="G6027" s="199"/>
      <c r="H6027" s="199"/>
      <c r="I6027" s="199"/>
      <c r="J6027" s="199"/>
      <c r="K6027" s="199"/>
      <c r="L6027" s="199"/>
      <c r="M6027" s="199"/>
    </row>
    <row r="6028" spans="5:13" x14ac:dyDescent="0.25">
      <c r="E6028" s="199"/>
      <c r="F6028" s="199"/>
      <c r="G6028" s="199"/>
      <c r="H6028" s="199"/>
      <c r="I6028" s="199"/>
      <c r="J6028" s="199"/>
      <c r="K6028" s="199"/>
      <c r="L6028" s="199"/>
      <c r="M6028" s="199"/>
    </row>
    <row r="6029" spans="5:13" x14ac:dyDescent="0.25">
      <c r="E6029" s="199"/>
      <c r="F6029" s="199"/>
      <c r="G6029" s="199"/>
      <c r="H6029" s="199"/>
      <c r="I6029" s="199"/>
      <c r="J6029" s="199"/>
      <c r="K6029" s="199"/>
      <c r="L6029" s="199"/>
      <c r="M6029" s="199"/>
    </row>
    <row r="6030" spans="5:13" x14ac:dyDescent="0.25">
      <c r="E6030" s="199"/>
      <c r="F6030" s="199"/>
      <c r="G6030" s="199"/>
      <c r="H6030" s="199"/>
      <c r="I6030" s="199"/>
      <c r="J6030" s="199"/>
      <c r="K6030" s="199"/>
      <c r="L6030" s="199"/>
      <c r="M6030" s="199"/>
    </row>
    <row r="6031" spans="5:13" x14ac:dyDescent="0.25">
      <c r="E6031" s="199"/>
      <c r="F6031" s="199"/>
      <c r="G6031" s="199"/>
      <c r="H6031" s="199"/>
      <c r="I6031" s="199"/>
      <c r="J6031" s="199"/>
      <c r="K6031" s="199"/>
      <c r="L6031" s="199"/>
      <c r="M6031" s="199"/>
    </row>
    <row r="6032" spans="5:13" x14ac:dyDescent="0.25">
      <c r="E6032" s="199"/>
      <c r="F6032" s="199"/>
      <c r="G6032" s="199"/>
      <c r="H6032" s="199"/>
      <c r="I6032" s="199"/>
      <c r="J6032" s="199"/>
      <c r="K6032" s="199"/>
      <c r="L6032" s="199"/>
      <c r="M6032" s="199"/>
    </row>
    <row r="6033" spans="5:13" x14ac:dyDescent="0.25">
      <c r="E6033" s="199"/>
      <c r="F6033" s="199"/>
      <c r="G6033" s="199"/>
      <c r="H6033" s="199"/>
      <c r="I6033" s="199"/>
      <c r="J6033" s="199"/>
      <c r="K6033" s="199"/>
      <c r="L6033" s="199"/>
      <c r="M6033" s="199"/>
    </row>
    <row r="6034" spans="5:13" x14ac:dyDescent="0.25">
      <c r="E6034" s="199"/>
      <c r="F6034" s="199"/>
      <c r="G6034" s="199"/>
      <c r="H6034" s="199"/>
      <c r="I6034" s="199"/>
      <c r="J6034" s="199"/>
      <c r="K6034" s="199"/>
      <c r="L6034" s="199"/>
      <c r="M6034" s="199"/>
    </row>
    <row r="6035" spans="5:13" x14ac:dyDescent="0.25">
      <c r="E6035" s="199"/>
      <c r="F6035" s="199"/>
      <c r="G6035" s="199"/>
      <c r="H6035" s="199"/>
      <c r="I6035" s="199"/>
      <c r="J6035" s="199"/>
      <c r="K6035" s="199"/>
      <c r="L6035" s="199"/>
      <c r="M6035" s="199"/>
    </row>
    <row r="6036" spans="5:13" x14ac:dyDescent="0.25">
      <c r="E6036" s="199"/>
      <c r="F6036" s="199"/>
      <c r="G6036" s="199"/>
      <c r="H6036" s="199"/>
      <c r="I6036" s="199"/>
      <c r="J6036" s="199"/>
      <c r="K6036" s="199"/>
      <c r="L6036" s="199"/>
      <c r="M6036" s="199"/>
    </row>
    <row r="6037" spans="5:13" x14ac:dyDescent="0.25">
      <c r="E6037" s="199"/>
      <c r="F6037" s="199"/>
      <c r="G6037" s="199"/>
      <c r="H6037" s="199"/>
      <c r="I6037" s="199"/>
      <c r="J6037" s="199"/>
      <c r="K6037" s="199"/>
      <c r="L6037" s="199"/>
      <c r="M6037" s="199"/>
    </row>
    <row r="6038" spans="5:13" x14ac:dyDescent="0.25">
      <c r="E6038" s="199"/>
      <c r="F6038" s="199"/>
      <c r="G6038" s="199"/>
      <c r="H6038" s="199"/>
      <c r="I6038" s="199"/>
      <c r="J6038" s="199"/>
      <c r="K6038" s="199"/>
      <c r="L6038" s="199"/>
      <c r="M6038" s="199"/>
    </row>
    <row r="6039" spans="5:13" x14ac:dyDescent="0.25">
      <c r="E6039" s="199"/>
      <c r="F6039" s="199"/>
      <c r="G6039" s="199"/>
      <c r="H6039" s="199"/>
      <c r="I6039" s="199"/>
      <c r="J6039" s="199"/>
      <c r="K6039" s="199"/>
      <c r="L6039" s="199"/>
      <c r="M6039" s="199"/>
    </row>
    <row r="6040" spans="5:13" x14ac:dyDescent="0.25">
      <c r="E6040" s="199"/>
      <c r="F6040" s="199"/>
      <c r="G6040" s="199"/>
      <c r="H6040" s="199"/>
      <c r="I6040" s="199"/>
      <c r="J6040" s="199"/>
      <c r="K6040" s="199"/>
      <c r="L6040" s="199"/>
      <c r="M6040" s="199"/>
    </row>
    <row r="6041" spans="5:13" x14ac:dyDescent="0.25">
      <c r="E6041" s="199"/>
      <c r="F6041" s="199"/>
      <c r="G6041" s="199"/>
      <c r="H6041" s="199"/>
      <c r="I6041" s="199"/>
      <c r="J6041" s="199"/>
      <c r="K6041" s="199"/>
      <c r="L6041" s="199"/>
      <c r="M6041" s="199"/>
    </row>
    <row r="6042" spans="5:13" x14ac:dyDescent="0.25">
      <c r="E6042" s="199"/>
      <c r="F6042" s="199"/>
      <c r="G6042" s="199"/>
      <c r="H6042" s="199"/>
      <c r="I6042" s="199"/>
      <c r="J6042" s="199"/>
      <c r="K6042" s="199"/>
      <c r="L6042" s="199"/>
      <c r="M6042" s="199"/>
    </row>
    <row r="6043" spans="5:13" x14ac:dyDescent="0.25">
      <c r="E6043" s="199"/>
      <c r="F6043" s="199"/>
      <c r="G6043" s="199"/>
      <c r="H6043" s="199"/>
      <c r="I6043" s="199"/>
      <c r="J6043" s="199"/>
      <c r="K6043" s="199"/>
      <c r="L6043" s="199"/>
      <c r="M6043" s="199"/>
    </row>
    <row r="6044" spans="5:13" x14ac:dyDescent="0.25">
      <c r="E6044" s="199"/>
      <c r="F6044" s="199"/>
      <c r="G6044" s="199"/>
      <c r="H6044" s="199"/>
      <c r="I6044" s="199"/>
      <c r="J6044" s="199"/>
      <c r="K6044" s="199"/>
      <c r="L6044" s="199"/>
      <c r="M6044" s="199"/>
    </row>
    <row r="6045" spans="5:13" x14ac:dyDescent="0.25">
      <c r="E6045" s="199"/>
      <c r="F6045" s="199"/>
      <c r="G6045" s="199"/>
      <c r="H6045" s="199"/>
      <c r="I6045" s="199"/>
      <c r="J6045" s="199"/>
      <c r="K6045" s="199"/>
      <c r="L6045" s="199"/>
      <c r="M6045" s="199"/>
    </row>
    <row r="6046" spans="5:13" x14ac:dyDescent="0.25">
      <c r="E6046" s="199"/>
      <c r="F6046" s="199"/>
      <c r="G6046" s="199"/>
      <c r="H6046" s="199"/>
      <c r="I6046" s="199"/>
      <c r="J6046" s="199"/>
      <c r="K6046" s="199"/>
      <c r="L6046" s="199"/>
      <c r="M6046" s="199"/>
    </row>
    <row r="6047" spans="5:13" x14ac:dyDescent="0.25">
      <c r="E6047" s="199"/>
      <c r="F6047" s="199"/>
      <c r="G6047" s="199"/>
      <c r="H6047" s="199"/>
      <c r="I6047" s="199"/>
      <c r="J6047" s="199"/>
      <c r="K6047" s="199"/>
      <c r="L6047" s="199"/>
      <c r="M6047" s="199"/>
    </row>
    <row r="6048" spans="5:13" x14ac:dyDescent="0.25">
      <c r="E6048" s="199"/>
      <c r="F6048" s="199"/>
      <c r="G6048" s="199"/>
      <c r="H6048" s="199"/>
      <c r="I6048" s="199"/>
      <c r="J6048" s="199"/>
      <c r="K6048" s="199"/>
      <c r="L6048" s="199"/>
      <c r="M6048" s="199"/>
    </row>
    <row r="6049" spans="5:13" x14ac:dyDescent="0.25">
      <c r="E6049" s="199"/>
      <c r="F6049" s="199"/>
      <c r="G6049" s="199"/>
      <c r="H6049" s="199"/>
      <c r="I6049" s="199"/>
      <c r="J6049" s="199"/>
      <c r="K6049" s="199"/>
      <c r="L6049" s="199"/>
      <c r="M6049" s="199"/>
    </row>
    <row r="6050" spans="5:13" x14ac:dyDescent="0.25">
      <c r="E6050" s="199"/>
      <c r="F6050" s="199"/>
      <c r="G6050" s="199"/>
      <c r="H6050" s="199"/>
      <c r="I6050" s="199"/>
      <c r="J6050" s="199"/>
      <c r="K6050" s="199"/>
      <c r="L6050" s="199"/>
      <c r="M6050" s="199"/>
    </row>
    <row r="6051" spans="5:13" x14ac:dyDescent="0.25">
      <c r="E6051" s="199"/>
      <c r="F6051" s="199"/>
      <c r="G6051" s="199"/>
      <c r="H6051" s="199"/>
      <c r="I6051" s="199"/>
      <c r="J6051" s="199"/>
      <c r="K6051" s="199"/>
      <c r="L6051" s="199"/>
      <c r="M6051" s="199"/>
    </row>
    <row r="6052" spans="5:13" x14ac:dyDescent="0.25">
      <c r="E6052" s="199"/>
      <c r="F6052" s="199"/>
      <c r="G6052" s="199"/>
      <c r="H6052" s="199"/>
      <c r="I6052" s="199"/>
      <c r="J6052" s="199"/>
      <c r="K6052" s="199"/>
      <c r="L6052" s="199"/>
      <c r="M6052" s="199"/>
    </row>
    <row r="6053" spans="5:13" x14ac:dyDescent="0.25">
      <c r="E6053" s="199"/>
      <c r="F6053" s="199"/>
      <c r="G6053" s="199"/>
      <c r="H6053" s="199"/>
      <c r="I6053" s="199"/>
      <c r="J6053" s="199"/>
      <c r="K6053" s="199"/>
      <c r="L6053" s="199"/>
      <c r="M6053" s="199"/>
    </row>
    <row r="6054" spans="5:13" x14ac:dyDescent="0.25">
      <c r="E6054" s="199"/>
      <c r="F6054" s="199"/>
      <c r="G6054" s="199"/>
      <c r="H6054" s="199"/>
      <c r="I6054" s="199"/>
      <c r="J6054" s="199"/>
      <c r="K6054" s="199"/>
      <c r="L6054" s="199"/>
      <c r="M6054" s="199"/>
    </row>
    <row r="6055" spans="5:13" x14ac:dyDescent="0.25">
      <c r="E6055" s="199"/>
      <c r="F6055" s="199"/>
      <c r="G6055" s="199"/>
      <c r="H6055" s="199"/>
      <c r="I6055" s="199"/>
      <c r="J6055" s="199"/>
      <c r="K6055" s="199"/>
      <c r="L6055" s="199"/>
      <c r="M6055" s="199"/>
    </row>
    <row r="6056" spans="5:13" x14ac:dyDescent="0.25">
      <c r="E6056" s="199"/>
      <c r="F6056" s="199"/>
      <c r="G6056" s="199"/>
      <c r="H6056" s="199"/>
      <c r="I6056" s="199"/>
      <c r="J6056" s="199"/>
      <c r="K6056" s="199"/>
      <c r="L6056" s="199"/>
      <c r="M6056" s="199"/>
    </row>
    <row r="6057" spans="5:13" x14ac:dyDescent="0.25">
      <c r="E6057" s="199"/>
      <c r="F6057" s="199"/>
      <c r="G6057" s="199"/>
      <c r="H6057" s="199"/>
      <c r="I6057" s="199"/>
      <c r="J6057" s="199"/>
      <c r="K6057" s="199"/>
      <c r="L6057" s="199"/>
      <c r="M6057" s="199"/>
    </row>
    <row r="6058" spans="5:13" x14ac:dyDescent="0.25">
      <c r="E6058" s="199"/>
      <c r="F6058" s="199"/>
      <c r="G6058" s="199"/>
      <c r="H6058" s="199"/>
      <c r="I6058" s="199"/>
      <c r="J6058" s="199"/>
      <c r="K6058" s="199"/>
      <c r="L6058" s="199"/>
      <c r="M6058" s="199"/>
    </row>
    <row r="6059" spans="5:13" x14ac:dyDescent="0.25">
      <c r="E6059" s="199"/>
      <c r="F6059" s="199"/>
      <c r="G6059" s="199"/>
      <c r="H6059" s="199"/>
      <c r="I6059" s="199"/>
      <c r="J6059" s="199"/>
      <c r="K6059" s="199"/>
      <c r="L6059" s="199"/>
      <c r="M6059" s="199"/>
    </row>
    <row r="6060" spans="5:13" x14ac:dyDescent="0.25">
      <c r="E6060" s="199"/>
      <c r="F6060" s="199"/>
      <c r="G6060" s="199"/>
      <c r="H6060" s="199"/>
      <c r="I6060" s="199"/>
      <c r="J6060" s="199"/>
      <c r="K6060" s="199"/>
      <c r="L6060" s="199"/>
      <c r="M6060" s="199"/>
    </row>
    <row r="6061" spans="5:13" x14ac:dyDescent="0.25">
      <c r="E6061" s="199"/>
      <c r="F6061" s="199"/>
      <c r="G6061" s="199"/>
      <c r="H6061" s="199"/>
      <c r="I6061" s="199"/>
      <c r="J6061" s="199"/>
      <c r="K6061" s="199"/>
      <c r="L6061" s="199"/>
      <c r="M6061" s="199"/>
    </row>
    <row r="6062" spans="5:13" x14ac:dyDescent="0.25">
      <c r="E6062" s="199"/>
      <c r="F6062" s="199"/>
      <c r="G6062" s="199"/>
      <c r="H6062" s="199"/>
      <c r="I6062" s="199"/>
      <c r="J6062" s="199"/>
      <c r="K6062" s="199"/>
      <c r="L6062" s="199"/>
      <c r="M6062" s="199"/>
    </row>
    <row r="6063" spans="5:13" x14ac:dyDescent="0.25">
      <c r="E6063" s="199"/>
      <c r="F6063" s="199"/>
      <c r="G6063" s="199"/>
      <c r="H6063" s="199"/>
      <c r="I6063" s="199"/>
      <c r="J6063" s="199"/>
      <c r="K6063" s="199"/>
      <c r="L6063" s="199"/>
      <c r="M6063" s="199"/>
    </row>
    <row r="6064" spans="5:13" x14ac:dyDescent="0.25">
      <c r="E6064" s="199"/>
      <c r="F6064" s="199"/>
      <c r="G6064" s="199"/>
      <c r="H6064" s="199"/>
      <c r="I6064" s="199"/>
      <c r="J6064" s="199"/>
      <c r="K6064" s="199"/>
      <c r="L6064" s="199"/>
      <c r="M6064" s="199"/>
    </row>
    <row r="6065" spans="5:13" x14ac:dyDescent="0.25">
      <c r="E6065" s="199"/>
      <c r="F6065" s="199"/>
      <c r="G6065" s="199"/>
      <c r="H6065" s="199"/>
      <c r="I6065" s="199"/>
      <c r="J6065" s="199"/>
      <c r="K6065" s="199"/>
      <c r="L6065" s="199"/>
      <c r="M6065" s="199"/>
    </row>
    <row r="6066" spans="5:13" x14ac:dyDescent="0.25">
      <c r="E6066" s="199"/>
      <c r="F6066" s="199"/>
      <c r="G6066" s="199"/>
      <c r="H6066" s="199"/>
      <c r="I6066" s="199"/>
      <c r="J6066" s="199"/>
      <c r="K6066" s="199"/>
      <c r="L6066" s="199"/>
      <c r="M6066" s="199"/>
    </row>
    <row r="6067" spans="5:13" x14ac:dyDescent="0.25">
      <c r="E6067" s="199"/>
      <c r="F6067" s="199"/>
      <c r="G6067" s="199"/>
      <c r="H6067" s="199"/>
      <c r="I6067" s="199"/>
      <c r="J6067" s="199"/>
      <c r="K6067" s="199"/>
      <c r="L6067" s="199"/>
      <c r="M6067" s="199"/>
    </row>
    <row r="6068" spans="5:13" x14ac:dyDescent="0.25">
      <c r="E6068" s="199"/>
      <c r="F6068" s="199"/>
      <c r="G6068" s="199"/>
      <c r="H6068" s="199"/>
      <c r="I6068" s="199"/>
      <c r="J6068" s="199"/>
      <c r="K6068" s="199"/>
      <c r="L6068" s="199"/>
      <c r="M6068" s="199"/>
    </row>
    <row r="6069" spans="5:13" x14ac:dyDescent="0.25">
      <c r="E6069" s="199"/>
      <c r="F6069" s="199"/>
      <c r="G6069" s="199"/>
      <c r="H6069" s="199"/>
      <c r="I6069" s="199"/>
      <c r="J6069" s="199"/>
      <c r="K6069" s="199"/>
      <c r="L6069" s="199"/>
      <c r="M6069" s="199"/>
    </row>
    <row r="6070" spans="5:13" x14ac:dyDescent="0.25">
      <c r="E6070" s="199"/>
      <c r="F6070" s="199"/>
      <c r="G6070" s="199"/>
      <c r="H6070" s="199"/>
      <c r="I6070" s="199"/>
      <c r="J6070" s="199"/>
      <c r="K6070" s="199"/>
      <c r="L6070" s="199"/>
      <c r="M6070" s="199"/>
    </row>
    <row r="6071" spans="5:13" x14ac:dyDescent="0.25">
      <c r="E6071" s="199"/>
      <c r="F6071" s="199"/>
      <c r="G6071" s="199"/>
      <c r="H6071" s="199"/>
      <c r="I6071" s="199"/>
      <c r="J6071" s="199"/>
      <c r="K6071" s="199"/>
      <c r="L6071" s="199"/>
      <c r="M6071" s="199"/>
    </row>
    <row r="6072" spans="5:13" x14ac:dyDescent="0.25">
      <c r="E6072" s="199"/>
      <c r="F6072" s="199"/>
      <c r="G6072" s="199"/>
      <c r="H6072" s="199"/>
      <c r="I6072" s="199"/>
      <c r="J6072" s="199"/>
      <c r="K6072" s="199"/>
      <c r="L6072" s="199"/>
      <c r="M6072" s="199"/>
    </row>
    <row r="6073" spans="5:13" x14ac:dyDescent="0.25">
      <c r="E6073" s="199"/>
      <c r="F6073" s="199"/>
      <c r="G6073" s="199"/>
      <c r="H6073" s="199"/>
      <c r="I6073" s="199"/>
      <c r="J6073" s="199"/>
      <c r="K6073" s="199"/>
      <c r="L6073" s="199"/>
      <c r="M6073" s="199"/>
    </row>
    <row r="6074" spans="5:13" x14ac:dyDescent="0.25">
      <c r="E6074" s="199"/>
      <c r="F6074" s="199"/>
      <c r="G6074" s="199"/>
      <c r="H6074" s="199"/>
      <c r="I6074" s="199"/>
      <c r="J6074" s="199"/>
      <c r="K6074" s="199"/>
      <c r="L6074" s="199"/>
      <c r="M6074" s="199"/>
    </row>
    <row r="6075" spans="5:13" x14ac:dyDescent="0.25">
      <c r="E6075" s="199"/>
      <c r="F6075" s="199"/>
      <c r="G6075" s="199"/>
      <c r="H6075" s="199"/>
      <c r="I6075" s="199"/>
      <c r="J6075" s="199"/>
      <c r="K6075" s="199"/>
      <c r="L6075" s="199"/>
      <c r="M6075" s="199"/>
    </row>
    <row r="6076" spans="5:13" x14ac:dyDescent="0.25">
      <c r="E6076" s="199"/>
      <c r="F6076" s="199"/>
      <c r="G6076" s="199"/>
      <c r="H6076" s="199"/>
      <c r="I6076" s="199"/>
      <c r="J6076" s="199"/>
      <c r="K6076" s="199"/>
      <c r="L6076" s="199"/>
      <c r="M6076" s="199"/>
    </row>
    <row r="6077" spans="5:13" x14ac:dyDescent="0.25">
      <c r="E6077" s="199"/>
      <c r="F6077" s="199"/>
      <c r="G6077" s="199"/>
      <c r="H6077" s="199"/>
      <c r="I6077" s="199"/>
      <c r="J6077" s="199"/>
      <c r="K6077" s="199"/>
      <c r="L6077" s="199"/>
      <c r="M6077" s="199"/>
    </row>
    <row r="6078" spans="5:13" x14ac:dyDescent="0.25">
      <c r="E6078" s="199"/>
      <c r="F6078" s="199"/>
      <c r="G6078" s="199"/>
      <c r="H6078" s="199"/>
      <c r="I6078" s="199"/>
      <c r="J6078" s="199"/>
      <c r="K6078" s="199"/>
      <c r="L6078" s="199"/>
      <c r="M6078" s="199"/>
    </row>
    <row r="6079" spans="5:13" x14ac:dyDescent="0.25">
      <c r="E6079" s="199"/>
      <c r="F6079" s="199"/>
      <c r="G6079" s="199"/>
      <c r="H6079" s="199"/>
      <c r="I6079" s="199"/>
      <c r="J6079" s="199"/>
      <c r="K6079" s="199"/>
      <c r="L6079" s="199"/>
      <c r="M6079" s="199"/>
    </row>
    <row r="6080" spans="5:13" x14ac:dyDescent="0.25">
      <c r="E6080" s="199"/>
      <c r="F6080" s="199"/>
      <c r="G6080" s="199"/>
      <c r="H6080" s="199"/>
      <c r="I6080" s="199"/>
      <c r="J6080" s="199"/>
      <c r="K6080" s="199"/>
      <c r="L6080" s="199"/>
      <c r="M6080" s="199"/>
    </row>
    <row r="6081" spans="5:13" x14ac:dyDescent="0.25">
      <c r="E6081" s="199"/>
      <c r="F6081" s="199"/>
      <c r="G6081" s="199"/>
      <c r="H6081" s="199"/>
      <c r="I6081" s="199"/>
      <c r="J6081" s="199"/>
      <c r="K6081" s="199"/>
      <c r="L6081" s="199"/>
      <c r="M6081" s="199"/>
    </row>
    <row r="6082" spans="5:13" x14ac:dyDescent="0.25">
      <c r="E6082" s="199"/>
      <c r="F6082" s="199"/>
      <c r="G6082" s="199"/>
      <c r="H6082" s="199"/>
      <c r="I6082" s="199"/>
      <c r="J6082" s="199"/>
      <c r="K6082" s="199"/>
      <c r="L6082" s="199"/>
      <c r="M6082" s="199"/>
    </row>
    <row r="6083" spans="5:13" x14ac:dyDescent="0.25">
      <c r="E6083" s="199"/>
      <c r="F6083" s="199"/>
      <c r="G6083" s="199"/>
      <c r="H6083" s="199"/>
      <c r="I6083" s="199"/>
      <c r="J6083" s="199"/>
      <c r="K6083" s="199"/>
      <c r="L6083" s="199"/>
      <c r="M6083" s="199"/>
    </row>
    <row r="6084" spans="5:13" x14ac:dyDescent="0.25">
      <c r="E6084" s="199"/>
      <c r="F6084" s="199"/>
      <c r="G6084" s="199"/>
      <c r="H6084" s="199"/>
      <c r="I6084" s="199"/>
      <c r="J6084" s="199"/>
      <c r="K6084" s="199"/>
      <c r="L6084" s="199"/>
      <c r="M6084" s="199"/>
    </row>
    <row r="6085" spans="5:13" x14ac:dyDescent="0.25">
      <c r="E6085" s="199"/>
      <c r="F6085" s="199"/>
      <c r="G6085" s="199"/>
      <c r="H6085" s="199"/>
      <c r="I6085" s="199"/>
      <c r="J6085" s="199"/>
      <c r="K6085" s="199"/>
      <c r="L6085" s="199"/>
      <c r="M6085" s="199"/>
    </row>
    <row r="6086" spans="5:13" x14ac:dyDescent="0.25">
      <c r="E6086" s="199"/>
      <c r="F6086" s="199"/>
      <c r="G6086" s="199"/>
      <c r="H6086" s="199"/>
      <c r="I6086" s="199"/>
      <c r="J6086" s="199"/>
      <c r="K6086" s="199"/>
      <c r="L6086" s="199"/>
      <c r="M6086" s="199"/>
    </row>
    <row r="6087" spans="5:13" x14ac:dyDescent="0.25">
      <c r="E6087" s="199"/>
      <c r="F6087" s="199"/>
      <c r="G6087" s="199"/>
      <c r="H6087" s="199"/>
      <c r="I6087" s="199"/>
      <c r="J6087" s="199"/>
      <c r="K6087" s="199"/>
      <c r="L6087" s="199"/>
      <c r="M6087" s="199"/>
    </row>
    <row r="6088" spans="5:13" x14ac:dyDescent="0.25">
      <c r="E6088" s="199"/>
      <c r="F6088" s="199"/>
      <c r="G6088" s="199"/>
      <c r="H6088" s="199"/>
      <c r="I6088" s="199"/>
      <c r="J6088" s="199"/>
      <c r="K6088" s="199"/>
      <c r="L6088" s="199"/>
      <c r="M6088" s="199"/>
    </row>
    <row r="6089" spans="5:13" x14ac:dyDescent="0.25">
      <c r="E6089" s="199"/>
      <c r="F6089" s="199"/>
      <c r="G6089" s="199"/>
      <c r="H6089" s="199"/>
      <c r="I6089" s="199"/>
      <c r="J6089" s="199"/>
      <c r="K6089" s="199"/>
      <c r="L6089" s="199"/>
      <c r="M6089" s="199"/>
    </row>
    <row r="6090" spans="5:13" x14ac:dyDescent="0.25">
      <c r="E6090" s="199"/>
      <c r="F6090" s="199"/>
      <c r="G6090" s="199"/>
      <c r="H6090" s="199"/>
      <c r="I6090" s="199"/>
      <c r="J6090" s="199"/>
      <c r="K6090" s="199"/>
      <c r="L6090" s="199"/>
      <c r="M6090" s="199"/>
    </row>
    <row r="6091" spans="5:13" x14ac:dyDescent="0.25">
      <c r="E6091" s="199"/>
      <c r="F6091" s="199"/>
      <c r="G6091" s="199"/>
      <c r="H6091" s="199"/>
      <c r="I6091" s="199"/>
      <c r="J6091" s="199"/>
      <c r="K6091" s="199"/>
      <c r="L6091" s="199"/>
      <c r="M6091" s="199"/>
    </row>
    <row r="6092" spans="5:13" x14ac:dyDescent="0.25">
      <c r="E6092" s="199"/>
      <c r="F6092" s="199"/>
      <c r="G6092" s="199"/>
      <c r="H6092" s="199"/>
      <c r="I6092" s="199"/>
      <c r="J6092" s="199"/>
      <c r="K6092" s="199"/>
      <c r="L6092" s="199"/>
      <c r="M6092" s="199"/>
    </row>
    <row r="6093" spans="5:13" x14ac:dyDescent="0.25">
      <c r="E6093" s="199"/>
      <c r="F6093" s="199"/>
      <c r="G6093" s="199"/>
      <c r="H6093" s="199"/>
      <c r="I6093" s="199"/>
      <c r="J6093" s="199"/>
      <c r="K6093" s="199"/>
      <c r="L6093" s="199"/>
      <c r="M6093" s="199"/>
    </row>
    <row r="6094" spans="5:13" x14ac:dyDescent="0.25">
      <c r="E6094" s="199"/>
      <c r="F6094" s="199"/>
      <c r="G6094" s="199"/>
      <c r="H6094" s="199"/>
      <c r="I6094" s="199"/>
      <c r="J6094" s="199"/>
      <c r="K6094" s="199"/>
      <c r="L6094" s="199"/>
      <c r="M6094" s="199"/>
    </row>
    <row r="6095" spans="5:13" x14ac:dyDescent="0.25">
      <c r="E6095" s="199"/>
      <c r="F6095" s="199"/>
      <c r="G6095" s="199"/>
      <c r="H6095" s="199"/>
      <c r="I6095" s="199"/>
      <c r="J6095" s="199"/>
      <c r="K6095" s="199"/>
      <c r="L6095" s="199"/>
      <c r="M6095" s="199"/>
    </row>
    <row r="6096" spans="5:13" x14ac:dyDescent="0.25">
      <c r="E6096" s="199"/>
      <c r="F6096" s="199"/>
      <c r="G6096" s="199"/>
      <c r="H6096" s="199"/>
      <c r="I6096" s="199"/>
      <c r="J6096" s="199"/>
      <c r="K6096" s="199"/>
      <c r="L6096" s="199"/>
      <c r="M6096" s="199"/>
    </row>
    <row r="6097" spans="5:13" x14ac:dyDescent="0.25">
      <c r="E6097" s="199"/>
      <c r="F6097" s="199"/>
      <c r="G6097" s="199"/>
      <c r="H6097" s="199"/>
      <c r="I6097" s="199"/>
      <c r="J6097" s="199"/>
      <c r="K6097" s="199"/>
      <c r="L6097" s="199"/>
      <c r="M6097" s="199"/>
    </row>
    <row r="6098" spans="5:13" x14ac:dyDescent="0.25">
      <c r="E6098" s="199"/>
      <c r="F6098" s="199"/>
      <c r="G6098" s="199"/>
      <c r="H6098" s="199"/>
      <c r="I6098" s="199"/>
      <c r="J6098" s="199"/>
      <c r="K6098" s="199"/>
      <c r="L6098" s="199"/>
      <c r="M6098" s="199"/>
    </row>
    <row r="6099" spans="5:13" x14ac:dyDescent="0.25">
      <c r="E6099" s="199"/>
      <c r="F6099" s="199"/>
      <c r="G6099" s="199"/>
      <c r="H6099" s="199"/>
      <c r="I6099" s="199"/>
      <c r="J6099" s="199"/>
      <c r="K6099" s="199"/>
      <c r="L6099" s="199"/>
      <c r="M6099" s="199"/>
    </row>
    <row r="6100" spans="5:13" x14ac:dyDescent="0.25">
      <c r="E6100" s="199"/>
      <c r="F6100" s="199"/>
      <c r="G6100" s="199"/>
      <c r="H6100" s="199"/>
      <c r="I6100" s="199"/>
      <c r="J6100" s="199"/>
      <c r="K6100" s="199"/>
      <c r="L6100" s="199"/>
      <c r="M6100" s="199"/>
    </row>
    <row r="6101" spans="5:13" x14ac:dyDescent="0.25">
      <c r="E6101" s="199"/>
      <c r="F6101" s="199"/>
      <c r="G6101" s="199"/>
      <c r="H6101" s="199"/>
      <c r="I6101" s="199"/>
      <c r="J6101" s="199"/>
      <c r="K6101" s="199"/>
      <c r="L6101" s="199"/>
      <c r="M6101" s="199"/>
    </row>
    <row r="6102" spans="5:13" x14ac:dyDescent="0.25">
      <c r="E6102" s="199"/>
      <c r="F6102" s="199"/>
      <c r="G6102" s="199"/>
      <c r="H6102" s="199"/>
      <c r="I6102" s="199"/>
      <c r="J6102" s="199"/>
      <c r="K6102" s="199"/>
      <c r="L6102" s="199"/>
      <c r="M6102" s="199"/>
    </row>
    <row r="6103" spans="5:13" x14ac:dyDescent="0.25">
      <c r="E6103" s="199"/>
      <c r="F6103" s="199"/>
      <c r="G6103" s="199"/>
      <c r="H6103" s="199"/>
      <c r="I6103" s="199"/>
      <c r="J6103" s="199"/>
      <c r="K6103" s="199"/>
      <c r="L6103" s="199"/>
      <c r="M6103" s="199"/>
    </row>
    <row r="6104" spans="5:13" x14ac:dyDescent="0.25">
      <c r="E6104" s="199"/>
      <c r="F6104" s="199"/>
      <c r="G6104" s="199"/>
      <c r="H6104" s="199"/>
      <c r="I6104" s="199"/>
      <c r="J6104" s="199"/>
      <c r="K6104" s="199"/>
      <c r="L6104" s="199"/>
      <c r="M6104" s="199"/>
    </row>
    <row r="6105" spans="5:13" x14ac:dyDescent="0.25">
      <c r="E6105" s="199"/>
      <c r="F6105" s="199"/>
      <c r="G6105" s="199"/>
      <c r="H6105" s="199"/>
      <c r="I6105" s="199"/>
      <c r="J6105" s="199"/>
      <c r="K6105" s="199"/>
      <c r="L6105" s="199"/>
      <c r="M6105" s="199"/>
    </row>
    <row r="6106" spans="5:13" x14ac:dyDescent="0.25">
      <c r="E6106" s="199"/>
      <c r="F6106" s="199"/>
      <c r="G6106" s="199"/>
      <c r="H6106" s="199"/>
      <c r="I6106" s="199"/>
      <c r="J6106" s="199"/>
      <c r="K6106" s="199"/>
      <c r="L6106" s="199"/>
      <c r="M6106" s="199"/>
    </row>
    <row r="6107" spans="5:13" x14ac:dyDescent="0.25">
      <c r="E6107" s="199"/>
      <c r="F6107" s="199"/>
      <c r="G6107" s="199"/>
      <c r="H6107" s="199"/>
      <c r="I6107" s="199"/>
      <c r="J6107" s="199"/>
      <c r="K6107" s="199"/>
      <c r="L6107" s="199"/>
      <c r="M6107" s="199"/>
    </row>
    <row r="6108" spans="5:13" x14ac:dyDescent="0.25">
      <c r="E6108" s="199"/>
      <c r="F6108" s="199"/>
      <c r="G6108" s="199"/>
      <c r="H6108" s="199"/>
      <c r="I6108" s="199"/>
      <c r="J6108" s="199"/>
      <c r="K6108" s="199"/>
      <c r="L6108" s="199"/>
      <c r="M6108" s="199"/>
    </row>
    <row r="6109" spans="5:13" x14ac:dyDescent="0.25">
      <c r="E6109" s="199"/>
      <c r="F6109" s="199"/>
      <c r="G6109" s="199"/>
      <c r="H6109" s="199"/>
      <c r="I6109" s="199"/>
      <c r="J6109" s="199"/>
      <c r="K6109" s="199"/>
      <c r="L6109" s="199"/>
      <c r="M6109" s="199"/>
    </row>
    <row r="6110" spans="5:13" x14ac:dyDescent="0.25">
      <c r="E6110" s="199"/>
      <c r="F6110" s="199"/>
      <c r="G6110" s="199"/>
      <c r="H6110" s="199"/>
      <c r="I6110" s="199"/>
      <c r="J6110" s="199"/>
      <c r="K6110" s="199"/>
      <c r="L6110" s="199"/>
      <c r="M6110" s="199"/>
    </row>
    <row r="6111" spans="5:13" x14ac:dyDescent="0.25">
      <c r="E6111" s="199"/>
      <c r="F6111" s="199"/>
      <c r="G6111" s="199"/>
      <c r="H6111" s="199"/>
      <c r="I6111" s="199"/>
      <c r="J6111" s="199"/>
      <c r="K6111" s="199"/>
      <c r="L6111" s="199"/>
      <c r="M6111" s="199"/>
    </row>
    <row r="6112" spans="5:13" x14ac:dyDescent="0.25">
      <c r="E6112" s="199"/>
      <c r="F6112" s="199"/>
      <c r="G6112" s="199"/>
      <c r="H6112" s="199"/>
      <c r="I6112" s="199"/>
      <c r="J6112" s="199"/>
      <c r="K6112" s="199"/>
      <c r="L6112" s="199"/>
      <c r="M6112" s="199"/>
    </row>
    <row r="6113" spans="5:13" x14ac:dyDescent="0.25">
      <c r="E6113" s="199"/>
      <c r="F6113" s="199"/>
      <c r="G6113" s="199"/>
      <c r="H6113" s="199"/>
      <c r="I6113" s="199"/>
      <c r="J6113" s="199"/>
      <c r="K6113" s="199"/>
      <c r="L6113" s="199"/>
      <c r="M6113" s="199"/>
    </row>
    <row r="6114" spans="5:13" x14ac:dyDescent="0.25">
      <c r="E6114" s="199"/>
      <c r="F6114" s="199"/>
      <c r="G6114" s="199"/>
      <c r="H6114" s="199"/>
      <c r="I6114" s="199"/>
      <c r="J6114" s="199"/>
      <c r="K6114" s="199"/>
      <c r="L6114" s="199"/>
      <c r="M6114" s="199"/>
    </row>
    <row r="6115" spans="5:13" x14ac:dyDescent="0.25">
      <c r="E6115" s="199"/>
      <c r="F6115" s="199"/>
      <c r="G6115" s="199"/>
      <c r="H6115" s="199"/>
      <c r="I6115" s="199"/>
      <c r="J6115" s="199"/>
      <c r="K6115" s="199"/>
      <c r="L6115" s="199"/>
      <c r="M6115" s="199"/>
    </row>
    <row r="6116" spans="5:13" x14ac:dyDescent="0.25">
      <c r="E6116" s="199"/>
      <c r="F6116" s="199"/>
      <c r="G6116" s="199"/>
      <c r="H6116" s="199"/>
      <c r="I6116" s="199"/>
      <c r="J6116" s="199"/>
      <c r="K6116" s="199"/>
      <c r="L6116" s="199"/>
      <c r="M6116" s="199"/>
    </row>
    <row r="6117" spans="5:13" x14ac:dyDescent="0.25">
      <c r="E6117" s="199"/>
      <c r="F6117" s="199"/>
      <c r="G6117" s="199"/>
      <c r="H6117" s="199"/>
      <c r="I6117" s="199"/>
      <c r="J6117" s="199"/>
      <c r="K6117" s="199"/>
      <c r="L6117" s="199"/>
      <c r="M6117" s="199"/>
    </row>
    <row r="6118" spans="5:13" x14ac:dyDescent="0.25">
      <c r="E6118" s="199"/>
      <c r="F6118" s="199"/>
      <c r="G6118" s="199"/>
      <c r="H6118" s="199"/>
      <c r="I6118" s="199"/>
      <c r="J6118" s="199"/>
      <c r="K6118" s="199"/>
      <c r="L6118" s="199"/>
      <c r="M6118" s="199"/>
    </row>
    <row r="6119" spans="5:13" x14ac:dyDescent="0.25">
      <c r="E6119" s="199"/>
      <c r="F6119" s="199"/>
      <c r="G6119" s="199"/>
      <c r="H6119" s="199"/>
      <c r="I6119" s="199"/>
      <c r="J6119" s="199"/>
      <c r="K6119" s="199"/>
      <c r="L6119" s="199"/>
      <c r="M6119" s="199"/>
    </row>
    <row r="6120" spans="5:13" x14ac:dyDescent="0.25">
      <c r="E6120" s="199"/>
      <c r="F6120" s="199"/>
      <c r="G6120" s="199"/>
      <c r="H6120" s="199"/>
      <c r="I6120" s="199"/>
      <c r="J6120" s="199"/>
      <c r="K6120" s="199"/>
      <c r="L6120" s="199"/>
      <c r="M6120" s="199"/>
    </row>
    <row r="6121" spans="5:13" x14ac:dyDescent="0.25">
      <c r="E6121" s="199"/>
      <c r="F6121" s="199"/>
      <c r="G6121" s="199"/>
      <c r="H6121" s="199"/>
      <c r="I6121" s="199"/>
      <c r="J6121" s="199"/>
      <c r="K6121" s="199"/>
      <c r="L6121" s="199"/>
      <c r="M6121" s="199"/>
    </row>
    <row r="6122" spans="5:13" x14ac:dyDescent="0.25">
      <c r="E6122" s="199"/>
      <c r="F6122" s="199"/>
      <c r="G6122" s="199"/>
      <c r="H6122" s="199"/>
      <c r="I6122" s="199"/>
      <c r="J6122" s="199"/>
      <c r="K6122" s="199"/>
      <c r="L6122" s="199"/>
      <c r="M6122" s="199"/>
    </row>
    <row r="6123" spans="5:13" x14ac:dyDescent="0.25">
      <c r="E6123" s="199"/>
      <c r="F6123" s="199"/>
      <c r="G6123" s="199"/>
      <c r="H6123" s="199"/>
      <c r="I6123" s="199"/>
      <c r="J6123" s="199"/>
      <c r="K6123" s="199"/>
      <c r="L6123" s="199"/>
      <c r="M6123" s="199"/>
    </row>
    <row r="6124" spans="5:13" x14ac:dyDescent="0.25">
      <c r="E6124" s="199"/>
      <c r="F6124" s="199"/>
      <c r="G6124" s="199"/>
      <c r="H6124" s="199"/>
      <c r="I6124" s="199"/>
      <c r="J6124" s="199"/>
      <c r="K6124" s="199"/>
      <c r="L6124" s="199"/>
      <c r="M6124" s="199"/>
    </row>
    <row r="6125" spans="5:13" x14ac:dyDescent="0.25">
      <c r="E6125" s="199"/>
      <c r="F6125" s="199"/>
      <c r="G6125" s="199"/>
      <c r="H6125" s="199"/>
      <c r="I6125" s="199"/>
      <c r="J6125" s="199"/>
      <c r="K6125" s="199"/>
      <c r="L6125" s="199"/>
      <c r="M6125" s="199"/>
    </row>
    <row r="6126" spans="5:13" x14ac:dyDescent="0.25">
      <c r="E6126" s="199"/>
      <c r="F6126" s="199"/>
      <c r="G6126" s="199"/>
      <c r="H6126" s="199"/>
      <c r="I6126" s="199"/>
      <c r="J6126" s="199"/>
      <c r="K6126" s="199"/>
      <c r="L6126" s="199"/>
      <c r="M6126" s="199"/>
    </row>
    <row r="6127" spans="5:13" x14ac:dyDescent="0.25">
      <c r="E6127" s="199"/>
      <c r="F6127" s="199"/>
      <c r="G6127" s="199"/>
      <c r="H6127" s="199"/>
      <c r="I6127" s="199"/>
      <c r="J6127" s="199"/>
      <c r="K6127" s="199"/>
      <c r="L6127" s="199"/>
      <c r="M6127" s="199"/>
    </row>
    <row r="6128" spans="5:13" x14ac:dyDescent="0.25">
      <c r="E6128" s="199"/>
      <c r="F6128" s="199"/>
      <c r="G6128" s="199"/>
      <c r="H6128" s="199"/>
      <c r="I6128" s="199"/>
      <c r="J6128" s="199"/>
      <c r="K6128" s="199"/>
      <c r="L6128" s="199"/>
      <c r="M6128" s="199"/>
    </row>
    <row r="6129" spans="5:13" x14ac:dyDescent="0.25">
      <c r="E6129" s="199"/>
      <c r="F6129" s="199"/>
      <c r="G6129" s="199"/>
      <c r="H6129" s="199"/>
      <c r="I6129" s="199"/>
      <c r="J6129" s="199"/>
      <c r="K6129" s="199"/>
      <c r="L6129" s="199"/>
      <c r="M6129" s="199"/>
    </row>
    <row r="6130" spans="5:13" x14ac:dyDescent="0.25">
      <c r="E6130" s="199"/>
      <c r="F6130" s="199"/>
      <c r="G6130" s="199"/>
      <c r="H6130" s="199"/>
      <c r="I6130" s="199"/>
      <c r="J6130" s="199"/>
      <c r="K6130" s="199"/>
      <c r="L6130" s="199"/>
      <c r="M6130" s="199"/>
    </row>
    <row r="6131" spans="5:13" x14ac:dyDescent="0.25">
      <c r="E6131" s="199"/>
      <c r="F6131" s="199"/>
      <c r="G6131" s="199"/>
      <c r="H6131" s="199"/>
      <c r="I6131" s="199"/>
      <c r="J6131" s="199"/>
      <c r="K6131" s="199"/>
      <c r="L6131" s="199"/>
      <c r="M6131" s="199"/>
    </row>
    <row r="6132" spans="5:13" x14ac:dyDescent="0.25">
      <c r="E6132" s="199"/>
      <c r="F6132" s="199"/>
      <c r="G6132" s="199"/>
      <c r="H6132" s="199"/>
      <c r="I6132" s="199"/>
      <c r="J6132" s="199"/>
      <c r="K6132" s="199"/>
      <c r="L6132" s="199"/>
      <c r="M6132" s="199"/>
    </row>
    <row r="6133" spans="5:13" x14ac:dyDescent="0.25">
      <c r="E6133" s="199"/>
      <c r="F6133" s="199"/>
      <c r="G6133" s="199"/>
      <c r="H6133" s="199"/>
      <c r="I6133" s="199"/>
      <c r="J6133" s="199"/>
      <c r="K6133" s="199"/>
      <c r="L6133" s="199"/>
      <c r="M6133" s="199"/>
    </row>
    <row r="6134" spans="5:13" x14ac:dyDescent="0.25">
      <c r="E6134" s="199"/>
      <c r="F6134" s="199"/>
      <c r="G6134" s="199"/>
      <c r="H6134" s="199"/>
      <c r="I6134" s="199"/>
      <c r="J6134" s="199"/>
      <c r="K6134" s="199"/>
      <c r="L6134" s="199"/>
      <c r="M6134" s="199"/>
    </row>
    <row r="6135" spans="5:13" x14ac:dyDescent="0.25">
      <c r="E6135" s="199"/>
      <c r="F6135" s="199"/>
      <c r="G6135" s="199"/>
      <c r="H6135" s="199"/>
      <c r="I6135" s="199"/>
      <c r="J6135" s="199"/>
      <c r="K6135" s="199"/>
      <c r="L6135" s="199"/>
      <c r="M6135" s="199"/>
    </row>
    <row r="6136" spans="5:13" x14ac:dyDescent="0.25">
      <c r="E6136" s="199"/>
      <c r="F6136" s="199"/>
      <c r="G6136" s="199"/>
      <c r="H6136" s="199"/>
      <c r="I6136" s="199"/>
      <c r="J6136" s="199"/>
      <c r="K6136" s="199"/>
      <c r="L6136" s="199"/>
      <c r="M6136" s="199"/>
    </row>
    <row r="6137" spans="5:13" x14ac:dyDescent="0.25">
      <c r="E6137" s="199"/>
      <c r="F6137" s="199"/>
      <c r="G6137" s="199"/>
      <c r="H6137" s="199"/>
      <c r="I6137" s="199"/>
      <c r="J6137" s="199"/>
      <c r="K6137" s="199"/>
      <c r="L6137" s="199"/>
      <c r="M6137" s="199"/>
    </row>
    <row r="6138" spans="5:13" x14ac:dyDescent="0.25">
      <c r="E6138" s="199"/>
      <c r="F6138" s="199"/>
      <c r="G6138" s="199"/>
      <c r="H6138" s="199"/>
      <c r="I6138" s="199"/>
      <c r="J6138" s="199"/>
      <c r="K6138" s="199"/>
      <c r="L6138" s="199"/>
      <c r="M6138" s="199"/>
    </row>
    <row r="6139" spans="5:13" x14ac:dyDescent="0.25">
      <c r="E6139" s="199"/>
      <c r="F6139" s="199"/>
      <c r="G6139" s="199"/>
      <c r="H6139" s="199"/>
      <c r="I6139" s="199"/>
      <c r="J6139" s="199"/>
      <c r="K6139" s="199"/>
      <c r="L6139" s="199"/>
      <c r="M6139" s="199"/>
    </row>
    <row r="6140" spans="5:13" x14ac:dyDescent="0.25">
      <c r="E6140" s="199"/>
      <c r="F6140" s="199"/>
      <c r="G6140" s="199"/>
      <c r="H6140" s="199"/>
      <c r="I6140" s="199"/>
      <c r="J6140" s="199"/>
      <c r="K6140" s="199"/>
      <c r="L6140" s="199"/>
      <c r="M6140" s="199"/>
    </row>
    <row r="6141" spans="5:13" x14ac:dyDescent="0.25">
      <c r="E6141" s="199"/>
      <c r="F6141" s="199"/>
      <c r="G6141" s="199"/>
      <c r="H6141" s="199"/>
      <c r="I6141" s="199"/>
      <c r="J6141" s="199"/>
      <c r="K6141" s="199"/>
      <c r="L6141" s="199"/>
      <c r="M6141" s="199"/>
    </row>
    <row r="6142" spans="5:13" x14ac:dyDescent="0.25">
      <c r="E6142" s="199"/>
      <c r="F6142" s="199"/>
      <c r="G6142" s="199"/>
      <c r="H6142" s="199"/>
      <c r="I6142" s="199"/>
      <c r="J6142" s="199"/>
      <c r="K6142" s="199"/>
      <c r="L6142" s="199"/>
      <c r="M6142" s="199"/>
    </row>
    <row r="6143" spans="5:13" x14ac:dyDescent="0.25">
      <c r="E6143" s="199"/>
      <c r="F6143" s="199"/>
      <c r="G6143" s="199"/>
      <c r="H6143" s="199"/>
      <c r="I6143" s="199"/>
      <c r="J6143" s="199"/>
      <c r="K6143" s="199"/>
      <c r="L6143" s="199"/>
      <c r="M6143" s="199"/>
    </row>
    <row r="6144" spans="5:13" x14ac:dyDescent="0.25">
      <c r="E6144" s="199"/>
      <c r="F6144" s="199"/>
      <c r="G6144" s="199"/>
      <c r="H6144" s="199"/>
      <c r="I6144" s="199"/>
      <c r="J6144" s="199"/>
      <c r="K6144" s="199"/>
      <c r="L6144" s="199"/>
      <c r="M6144" s="199"/>
    </row>
    <row r="6145" spans="5:13" x14ac:dyDescent="0.25">
      <c r="E6145" s="199"/>
      <c r="F6145" s="199"/>
      <c r="G6145" s="199"/>
      <c r="H6145" s="199"/>
      <c r="I6145" s="199"/>
      <c r="J6145" s="199"/>
      <c r="K6145" s="199"/>
      <c r="L6145" s="199"/>
      <c r="M6145" s="199"/>
    </row>
    <row r="6146" spans="5:13" x14ac:dyDescent="0.25">
      <c r="E6146" s="199"/>
      <c r="F6146" s="199"/>
      <c r="G6146" s="199"/>
      <c r="H6146" s="199"/>
      <c r="I6146" s="199"/>
      <c r="J6146" s="199"/>
      <c r="K6146" s="199"/>
      <c r="L6146" s="199"/>
      <c r="M6146" s="199"/>
    </row>
    <row r="6147" spans="5:13" x14ac:dyDescent="0.25">
      <c r="E6147" s="199"/>
      <c r="F6147" s="199"/>
      <c r="G6147" s="199"/>
      <c r="H6147" s="199"/>
      <c r="I6147" s="199"/>
      <c r="J6147" s="199"/>
      <c r="K6147" s="199"/>
      <c r="L6147" s="199"/>
      <c r="M6147" s="199"/>
    </row>
    <row r="6148" spans="5:13" x14ac:dyDescent="0.25">
      <c r="E6148" s="199"/>
      <c r="F6148" s="199"/>
      <c r="G6148" s="199"/>
      <c r="H6148" s="199"/>
      <c r="I6148" s="199"/>
      <c r="J6148" s="199"/>
      <c r="K6148" s="199"/>
      <c r="L6148" s="199"/>
      <c r="M6148" s="199"/>
    </row>
    <row r="6149" spans="5:13" x14ac:dyDescent="0.25">
      <c r="E6149" s="199"/>
      <c r="F6149" s="199"/>
      <c r="G6149" s="199"/>
      <c r="H6149" s="199"/>
      <c r="I6149" s="199"/>
      <c r="J6149" s="199"/>
      <c r="K6149" s="199"/>
      <c r="L6149" s="199"/>
      <c r="M6149" s="199"/>
    </row>
    <row r="6150" spans="5:13" x14ac:dyDescent="0.25">
      <c r="E6150" s="199"/>
      <c r="F6150" s="199"/>
      <c r="G6150" s="199"/>
      <c r="H6150" s="199"/>
      <c r="I6150" s="199"/>
      <c r="J6150" s="199"/>
      <c r="K6150" s="199"/>
      <c r="L6150" s="199"/>
      <c r="M6150" s="199"/>
    </row>
    <row r="6151" spans="5:13" x14ac:dyDescent="0.25">
      <c r="E6151" s="199"/>
      <c r="F6151" s="199"/>
      <c r="G6151" s="199"/>
      <c r="H6151" s="199"/>
      <c r="I6151" s="199"/>
      <c r="J6151" s="199"/>
      <c r="K6151" s="199"/>
      <c r="L6151" s="199"/>
      <c r="M6151" s="199"/>
    </row>
    <row r="6152" spans="5:13" x14ac:dyDescent="0.25">
      <c r="E6152" s="199"/>
      <c r="F6152" s="199"/>
      <c r="G6152" s="199"/>
      <c r="H6152" s="199"/>
      <c r="I6152" s="199"/>
      <c r="J6152" s="199"/>
      <c r="K6152" s="199"/>
      <c r="L6152" s="199"/>
      <c r="M6152" s="199"/>
    </row>
    <row r="6153" spans="5:13" x14ac:dyDescent="0.25">
      <c r="E6153" s="199"/>
      <c r="F6153" s="199"/>
      <c r="G6153" s="199"/>
      <c r="H6153" s="199"/>
      <c r="I6153" s="199"/>
      <c r="J6153" s="199"/>
      <c r="K6153" s="199"/>
      <c r="L6153" s="199"/>
      <c r="M6153" s="199"/>
    </row>
    <row r="6154" spans="5:13" x14ac:dyDescent="0.25">
      <c r="E6154" s="199"/>
      <c r="F6154" s="199"/>
      <c r="G6154" s="199"/>
      <c r="H6154" s="199"/>
      <c r="I6154" s="199"/>
      <c r="J6154" s="199"/>
      <c r="K6154" s="199"/>
      <c r="L6154" s="199"/>
      <c r="M6154" s="199"/>
    </row>
    <row r="6155" spans="5:13" x14ac:dyDescent="0.25">
      <c r="E6155" s="199"/>
      <c r="F6155" s="199"/>
      <c r="G6155" s="199"/>
      <c r="H6155" s="199"/>
      <c r="I6155" s="199"/>
      <c r="J6155" s="199"/>
      <c r="K6155" s="199"/>
      <c r="L6155" s="199"/>
      <c r="M6155" s="199"/>
    </row>
    <row r="6156" spans="5:13" x14ac:dyDescent="0.25">
      <c r="E6156" s="199"/>
      <c r="F6156" s="199"/>
      <c r="G6156" s="199"/>
      <c r="H6156" s="199"/>
      <c r="I6156" s="199"/>
      <c r="J6156" s="199"/>
      <c r="K6156" s="199"/>
      <c r="L6156" s="199"/>
      <c r="M6156" s="199"/>
    </row>
    <row r="6157" spans="5:13" x14ac:dyDescent="0.25">
      <c r="E6157" s="199"/>
      <c r="F6157" s="199"/>
      <c r="G6157" s="199"/>
      <c r="H6157" s="199"/>
      <c r="I6157" s="199"/>
      <c r="J6157" s="199"/>
      <c r="K6157" s="199"/>
      <c r="L6157" s="199"/>
      <c r="M6157" s="199"/>
    </row>
    <row r="6158" spans="5:13" x14ac:dyDescent="0.25">
      <c r="E6158" s="199"/>
      <c r="F6158" s="199"/>
      <c r="G6158" s="199"/>
      <c r="H6158" s="199"/>
      <c r="I6158" s="199"/>
      <c r="J6158" s="199"/>
      <c r="K6158" s="199"/>
      <c r="L6158" s="199"/>
      <c r="M6158" s="199"/>
    </row>
    <row r="6159" spans="5:13" x14ac:dyDescent="0.25">
      <c r="E6159" s="199"/>
      <c r="F6159" s="199"/>
      <c r="G6159" s="199"/>
      <c r="H6159" s="199"/>
      <c r="I6159" s="199"/>
      <c r="J6159" s="199"/>
      <c r="K6159" s="199"/>
      <c r="L6159" s="199"/>
      <c r="M6159" s="199"/>
    </row>
    <row r="6160" spans="5:13" x14ac:dyDescent="0.25">
      <c r="E6160" s="199"/>
      <c r="F6160" s="199"/>
      <c r="G6160" s="199"/>
      <c r="H6160" s="199"/>
      <c r="I6160" s="199"/>
      <c r="J6160" s="199"/>
      <c r="K6160" s="199"/>
      <c r="L6160" s="199"/>
      <c r="M6160" s="199"/>
    </row>
    <row r="6161" spans="5:13" x14ac:dyDescent="0.25">
      <c r="E6161" s="199"/>
      <c r="F6161" s="199"/>
      <c r="G6161" s="199"/>
      <c r="H6161" s="199"/>
      <c r="I6161" s="199"/>
      <c r="J6161" s="199"/>
      <c r="K6161" s="199"/>
      <c r="L6161" s="199"/>
      <c r="M6161" s="199"/>
    </row>
    <row r="6162" spans="5:13" x14ac:dyDescent="0.25">
      <c r="E6162" s="199"/>
      <c r="F6162" s="199"/>
      <c r="G6162" s="199"/>
      <c r="H6162" s="199"/>
      <c r="I6162" s="199"/>
      <c r="J6162" s="199"/>
      <c r="K6162" s="199"/>
      <c r="L6162" s="199"/>
      <c r="M6162" s="199"/>
    </row>
    <row r="6163" spans="5:13" x14ac:dyDescent="0.25">
      <c r="E6163" s="199"/>
      <c r="F6163" s="199"/>
      <c r="G6163" s="199"/>
      <c r="H6163" s="199"/>
      <c r="I6163" s="199"/>
      <c r="J6163" s="199"/>
      <c r="K6163" s="199"/>
      <c r="L6163" s="199"/>
      <c r="M6163" s="199"/>
    </row>
    <row r="6164" spans="5:13" x14ac:dyDescent="0.25">
      <c r="E6164" s="199"/>
      <c r="F6164" s="199"/>
      <c r="G6164" s="199"/>
      <c r="H6164" s="199"/>
      <c r="I6164" s="199"/>
      <c r="J6164" s="199"/>
      <c r="K6164" s="199"/>
      <c r="L6164" s="199"/>
      <c r="M6164" s="199"/>
    </row>
    <row r="6165" spans="5:13" x14ac:dyDescent="0.25">
      <c r="E6165" s="199"/>
      <c r="F6165" s="199"/>
      <c r="G6165" s="199"/>
      <c r="H6165" s="199"/>
      <c r="I6165" s="199"/>
      <c r="J6165" s="199"/>
      <c r="K6165" s="199"/>
      <c r="L6165" s="199"/>
      <c r="M6165" s="199"/>
    </row>
    <row r="6166" spans="5:13" x14ac:dyDescent="0.25">
      <c r="E6166" s="199"/>
      <c r="F6166" s="199"/>
      <c r="G6166" s="199"/>
      <c r="H6166" s="199"/>
      <c r="I6166" s="199"/>
      <c r="J6166" s="199"/>
      <c r="K6166" s="199"/>
      <c r="L6166" s="199"/>
      <c r="M6166" s="199"/>
    </row>
    <row r="6167" spans="5:13" x14ac:dyDescent="0.25">
      <c r="E6167" s="199"/>
      <c r="F6167" s="199"/>
      <c r="G6167" s="199"/>
      <c r="H6167" s="199"/>
      <c r="I6167" s="199"/>
      <c r="J6167" s="199"/>
      <c r="K6167" s="199"/>
      <c r="L6167" s="199"/>
      <c r="M6167" s="199"/>
    </row>
    <row r="6168" spans="5:13" x14ac:dyDescent="0.25">
      <c r="E6168" s="199"/>
      <c r="F6168" s="199"/>
      <c r="G6168" s="199"/>
      <c r="H6168" s="199"/>
      <c r="I6168" s="199"/>
      <c r="J6168" s="199"/>
      <c r="K6168" s="199"/>
      <c r="L6168" s="199"/>
      <c r="M6168" s="199"/>
    </row>
    <row r="6169" spans="5:13" x14ac:dyDescent="0.25">
      <c r="E6169" s="199"/>
      <c r="F6169" s="199"/>
      <c r="G6169" s="199"/>
      <c r="H6169" s="199"/>
      <c r="I6169" s="199"/>
      <c r="J6169" s="199"/>
      <c r="K6169" s="199"/>
      <c r="L6169" s="199"/>
      <c r="M6169" s="199"/>
    </row>
    <row r="6170" spans="5:13" x14ac:dyDescent="0.25">
      <c r="E6170" s="199"/>
      <c r="F6170" s="199"/>
      <c r="G6170" s="199"/>
      <c r="H6170" s="199"/>
      <c r="I6170" s="199"/>
      <c r="J6170" s="199"/>
      <c r="K6170" s="199"/>
      <c r="L6170" s="199"/>
      <c r="M6170" s="199"/>
    </row>
    <row r="6171" spans="5:13" x14ac:dyDescent="0.25">
      <c r="E6171" s="199"/>
      <c r="F6171" s="199"/>
      <c r="G6171" s="199"/>
      <c r="H6171" s="199"/>
      <c r="I6171" s="199"/>
      <c r="J6171" s="199"/>
      <c r="K6171" s="199"/>
      <c r="L6171" s="199"/>
      <c r="M6171" s="199"/>
    </row>
    <row r="6172" spans="5:13" x14ac:dyDescent="0.25">
      <c r="E6172" s="199"/>
      <c r="F6172" s="199"/>
      <c r="G6172" s="199"/>
      <c r="H6172" s="199"/>
      <c r="I6172" s="199"/>
      <c r="J6172" s="199"/>
      <c r="K6172" s="199"/>
      <c r="L6172" s="199"/>
      <c r="M6172" s="199"/>
    </row>
    <row r="6173" spans="5:13" x14ac:dyDescent="0.25">
      <c r="E6173" s="199"/>
      <c r="F6173" s="199"/>
      <c r="G6173" s="199"/>
      <c r="H6173" s="199"/>
      <c r="I6173" s="199"/>
      <c r="J6173" s="199"/>
      <c r="K6173" s="199"/>
      <c r="L6173" s="199"/>
      <c r="M6173" s="199"/>
    </row>
    <row r="6174" spans="5:13" x14ac:dyDescent="0.25">
      <c r="E6174" s="199"/>
      <c r="F6174" s="199"/>
      <c r="G6174" s="199"/>
      <c r="H6174" s="199"/>
      <c r="I6174" s="199"/>
      <c r="J6174" s="199"/>
      <c r="K6174" s="199"/>
      <c r="L6174" s="199"/>
      <c r="M6174" s="199"/>
    </row>
    <row r="6175" spans="5:13" x14ac:dyDescent="0.25">
      <c r="E6175" s="199"/>
      <c r="F6175" s="199"/>
      <c r="G6175" s="199"/>
      <c r="H6175" s="199"/>
      <c r="I6175" s="199"/>
      <c r="J6175" s="199"/>
      <c r="K6175" s="199"/>
      <c r="L6175" s="199"/>
      <c r="M6175" s="199"/>
    </row>
    <row r="6176" spans="5:13" x14ac:dyDescent="0.25">
      <c r="E6176" s="199"/>
      <c r="F6176" s="199"/>
      <c r="G6176" s="199"/>
      <c r="H6176" s="199"/>
      <c r="I6176" s="199"/>
      <c r="J6176" s="199"/>
      <c r="K6176" s="199"/>
      <c r="L6176" s="199"/>
      <c r="M6176" s="199"/>
    </row>
    <row r="6177" spans="5:13" x14ac:dyDescent="0.25">
      <c r="E6177" s="199"/>
      <c r="F6177" s="199"/>
      <c r="G6177" s="199"/>
      <c r="H6177" s="199"/>
      <c r="I6177" s="199"/>
      <c r="J6177" s="199"/>
      <c r="K6177" s="199"/>
      <c r="L6177" s="199"/>
      <c r="M6177" s="199"/>
    </row>
    <row r="6178" spans="5:13" x14ac:dyDescent="0.25">
      <c r="E6178" s="199"/>
      <c r="F6178" s="199"/>
      <c r="G6178" s="199"/>
      <c r="H6178" s="199"/>
      <c r="I6178" s="199"/>
      <c r="J6178" s="199"/>
      <c r="K6178" s="199"/>
      <c r="L6178" s="199"/>
      <c r="M6178" s="199"/>
    </row>
    <row r="6179" spans="5:13" x14ac:dyDescent="0.25">
      <c r="E6179" s="199"/>
      <c r="F6179" s="199"/>
      <c r="G6179" s="199"/>
      <c r="H6179" s="199"/>
      <c r="I6179" s="199"/>
      <c r="J6179" s="199"/>
      <c r="K6179" s="199"/>
      <c r="L6179" s="199"/>
      <c r="M6179" s="199"/>
    </row>
    <row r="6180" spans="5:13" x14ac:dyDescent="0.25">
      <c r="E6180" s="199"/>
      <c r="F6180" s="199"/>
      <c r="G6180" s="199"/>
      <c r="H6180" s="199"/>
      <c r="I6180" s="199"/>
      <c r="J6180" s="199"/>
      <c r="K6180" s="199"/>
      <c r="L6180" s="199"/>
      <c r="M6180" s="199"/>
    </row>
    <row r="6181" spans="5:13" x14ac:dyDescent="0.25">
      <c r="E6181" s="199"/>
      <c r="F6181" s="199"/>
      <c r="G6181" s="199"/>
      <c r="H6181" s="199"/>
      <c r="I6181" s="199"/>
      <c r="J6181" s="199"/>
      <c r="K6181" s="199"/>
      <c r="L6181" s="199"/>
      <c r="M6181" s="199"/>
    </row>
    <row r="6182" spans="5:13" x14ac:dyDescent="0.25">
      <c r="E6182" s="199"/>
      <c r="F6182" s="199"/>
      <c r="G6182" s="199"/>
      <c r="H6182" s="199"/>
      <c r="I6182" s="199"/>
      <c r="J6182" s="199"/>
      <c r="K6182" s="199"/>
      <c r="L6182" s="199"/>
      <c r="M6182" s="199"/>
    </row>
    <row r="6183" spans="5:13" x14ac:dyDescent="0.25">
      <c r="E6183" s="199"/>
      <c r="F6183" s="199"/>
      <c r="G6183" s="199"/>
      <c r="H6183" s="199"/>
      <c r="I6183" s="199"/>
      <c r="J6183" s="199"/>
      <c r="K6183" s="199"/>
      <c r="L6183" s="199"/>
      <c r="M6183" s="199"/>
    </row>
    <row r="6184" spans="5:13" x14ac:dyDescent="0.25">
      <c r="E6184" s="199"/>
      <c r="F6184" s="199"/>
      <c r="G6184" s="199"/>
      <c r="H6184" s="199"/>
      <c r="I6184" s="199"/>
      <c r="J6184" s="199"/>
      <c r="K6184" s="199"/>
      <c r="L6184" s="199"/>
      <c r="M6184" s="199"/>
    </row>
    <row r="6185" spans="5:13" x14ac:dyDescent="0.25">
      <c r="E6185" s="199"/>
      <c r="F6185" s="199"/>
      <c r="G6185" s="199"/>
      <c r="H6185" s="199"/>
      <c r="I6185" s="199"/>
      <c r="J6185" s="199"/>
      <c r="K6185" s="199"/>
      <c r="L6185" s="199"/>
      <c r="M6185" s="199"/>
    </row>
    <row r="6186" spans="5:13" x14ac:dyDescent="0.25">
      <c r="E6186" s="199"/>
      <c r="F6186" s="199"/>
      <c r="G6186" s="199"/>
      <c r="H6186" s="199"/>
      <c r="I6186" s="199"/>
      <c r="J6186" s="199"/>
      <c r="K6186" s="199"/>
      <c r="L6186" s="199"/>
      <c r="M6186" s="199"/>
    </row>
    <row r="6187" spans="5:13" x14ac:dyDescent="0.25">
      <c r="E6187" s="199"/>
      <c r="F6187" s="199"/>
      <c r="G6187" s="199"/>
      <c r="H6187" s="199"/>
      <c r="I6187" s="199"/>
      <c r="J6187" s="199"/>
      <c r="K6187" s="199"/>
      <c r="L6187" s="199"/>
      <c r="M6187" s="199"/>
    </row>
    <row r="6188" spans="5:13" x14ac:dyDescent="0.25">
      <c r="E6188" s="199"/>
      <c r="F6188" s="199"/>
      <c r="G6188" s="199"/>
      <c r="H6188" s="199"/>
      <c r="I6188" s="199"/>
      <c r="J6188" s="199"/>
      <c r="K6188" s="199"/>
      <c r="L6188" s="199"/>
      <c r="M6188" s="199"/>
    </row>
    <row r="6189" spans="5:13" x14ac:dyDescent="0.25">
      <c r="E6189" s="199"/>
      <c r="F6189" s="199"/>
      <c r="G6189" s="199"/>
      <c r="H6189" s="199"/>
      <c r="I6189" s="199"/>
      <c r="J6189" s="199"/>
      <c r="K6189" s="199"/>
      <c r="L6189" s="199"/>
      <c r="M6189" s="199"/>
    </row>
    <row r="6190" spans="5:13" x14ac:dyDescent="0.25">
      <c r="E6190" s="199"/>
      <c r="F6190" s="199"/>
      <c r="G6190" s="199"/>
      <c r="H6190" s="199"/>
      <c r="I6190" s="199"/>
      <c r="J6190" s="199"/>
      <c r="K6190" s="199"/>
      <c r="L6190" s="199"/>
      <c r="M6190" s="199"/>
    </row>
    <row r="6191" spans="5:13" x14ac:dyDescent="0.25">
      <c r="E6191" s="199"/>
      <c r="F6191" s="199"/>
      <c r="G6191" s="199"/>
      <c r="H6191" s="199"/>
      <c r="I6191" s="199"/>
      <c r="J6191" s="199"/>
      <c r="K6191" s="199"/>
      <c r="L6191" s="199"/>
      <c r="M6191" s="199"/>
    </row>
    <row r="6192" spans="5:13" x14ac:dyDescent="0.25">
      <c r="E6192" s="199"/>
      <c r="F6192" s="199"/>
      <c r="G6192" s="199"/>
      <c r="H6192" s="199"/>
      <c r="I6192" s="199"/>
      <c r="J6192" s="199"/>
      <c r="K6192" s="199"/>
      <c r="L6192" s="199"/>
      <c r="M6192" s="199"/>
    </row>
    <row r="6193" spans="5:13" x14ac:dyDescent="0.25">
      <c r="E6193" s="199"/>
      <c r="F6193" s="199"/>
      <c r="G6193" s="199"/>
      <c r="H6193" s="199"/>
      <c r="I6193" s="199"/>
      <c r="J6193" s="199"/>
      <c r="K6193" s="199"/>
      <c r="L6193" s="199"/>
      <c r="M6193" s="199"/>
    </row>
    <row r="6194" spans="5:13" x14ac:dyDescent="0.25">
      <c r="E6194" s="199"/>
      <c r="F6194" s="199"/>
      <c r="G6194" s="199"/>
      <c r="H6194" s="199"/>
      <c r="I6194" s="199"/>
      <c r="J6194" s="199"/>
      <c r="K6194" s="199"/>
      <c r="L6194" s="199"/>
      <c r="M6194" s="199"/>
    </row>
    <row r="6195" spans="5:13" x14ac:dyDescent="0.25">
      <c r="E6195" s="199"/>
      <c r="F6195" s="199"/>
      <c r="G6195" s="199"/>
      <c r="H6195" s="199"/>
      <c r="I6195" s="199"/>
      <c r="J6195" s="199"/>
      <c r="K6195" s="199"/>
      <c r="L6195" s="199"/>
      <c r="M6195" s="199"/>
    </row>
    <row r="6196" spans="5:13" x14ac:dyDescent="0.25">
      <c r="E6196" s="199"/>
      <c r="F6196" s="199"/>
      <c r="G6196" s="199"/>
      <c r="H6196" s="199"/>
      <c r="I6196" s="199"/>
      <c r="J6196" s="199"/>
      <c r="K6196" s="199"/>
      <c r="L6196" s="199"/>
      <c r="M6196" s="199"/>
    </row>
    <row r="6197" spans="5:13" x14ac:dyDescent="0.25">
      <c r="E6197" s="199"/>
      <c r="F6197" s="199"/>
      <c r="G6197" s="199"/>
      <c r="H6197" s="199"/>
      <c r="I6197" s="199"/>
      <c r="J6197" s="199"/>
      <c r="K6197" s="199"/>
      <c r="L6197" s="199"/>
      <c r="M6197" s="199"/>
    </row>
    <row r="6198" spans="5:13" x14ac:dyDescent="0.25">
      <c r="E6198" s="199"/>
      <c r="F6198" s="199"/>
      <c r="G6198" s="199"/>
      <c r="H6198" s="199"/>
      <c r="I6198" s="199"/>
      <c r="J6198" s="199"/>
      <c r="K6198" s="199"/>
      <c r="L6198" s="199"/>
      <c r="M6198" s="199"/>
    </row>
    <row r="6199" spans="5:13" x14ac:dyDescent="0.25">
      <c r="E6199" s="199"/>
      <c r="F6199" s="199"/>
      <c r="G6199" s="199"/>
      <c r="H6199" s="199"/>
      <c r="I6199" s="199"/>
      <c r="J6199" s="199"/>
      <c r="K6199" s="199"/>
      <c r="L6199" s="199"/>
      <c r="M6199" s="199"/>
    </row>
    <row r="6200" spans="5:13" x14ac:dyDescent="0.25">
      <c r="E6200" s="199"/>
      <c r="F6200" s="199"/>
      <c r="G6200" s="199"/>
      <c r="H6200" s="199"/>
      <c r="I6200" s="199"/>
      <c r="J6200" s="199"/>
      <c r="K6200" s="199"/>
      <c r="L6200" s="199"/>
      <c r="M6200" s="199"/>
    </row>
    <row r="6201" spans="5:13" x14ac:dyDescent="0.25">
      <c r="E6201" s="199"/>
      <c r="F6201" s="199"/>
      <c r="G6201" s="199"/>
      <c r="H6201" s="199"/>
      <c r="I6201" s="199"/>
      <c r="J6201" s="199"/>
      <c r="K6201" s="199"/>
      <c r="L6201" s="199"/>
      <c r="M6201" s="199"/>
    </row>
    <row r="6202" spans="5:13" x14ac:dyDescent="0.25">
      <c r="E6202" s="199"/>
      <c r="F6202" s="199"/>
      <c r="G6202" s="199"/>
      <c r="H6202" s="199"/>
      <c r="I6202" s="199"/>
      <c r="J6202" s="199"/>
      <c r="K6202" s="199"/>
      <c r="L6202" s="199"/>
      <c r="M6202" s="199"/>
    </row>
    <row r="6203" spans="5:13" x14ac:dyDescent="0.25">
      <c r="E6203" s="199"/>
      <c r="F6203" s="199"/>
      <c r="G6203" s="199"/>
      <c r="H6203" s="199"/>
      <c r="I6203" s="199"/>
      <c r="J6203" s="199"/>
      <c r="K6203" s="199"/>
      <c r="L6203" s="199"/>
      <c r="M6203" s="199"/>
    </row>
    <row r="6204" spans="5:13" x14ac:dyDescent="0.25">
      <c r="E6204" s="199"/>
      <c r="F6204" s="199"/>
      <c r="G6204" s="199"/>
      <c r="H6204" s="199"/>
      <c r="I6204" s="199"/>
      <c r="J6204" s="199"/>
      <c r="K6204" s="199"/>
      <c r="L6204" s="199"/>
      <c r="M6204" s="199"/>
    </row>
    <row r="6205" spans="5:13" x14ac:dyDescent="0.25">
      <c r="E6205" s="199"/>
      <c r="F6205" s="199"/>
      <c r="G6205" s="199"/>
      <c r="H6205" s="199"/>
      <c r="I6205" s="199"/>
      <c r="J6205" s="199"/>
      <c r="K6205" s="199"/>
      <c r="L6205" s="199"/>
      <c r="M6205" s="199"/>
    </row>
    <row r="6206" spans="5:13" x14ac:dyDescent="0.25">
      <c r="E6206" s="199"/>
      <c r="F6206" s="199"/>
      <c r="G6206" s="199"/>
      <c r="H6206" s="199"/>
      <c r="I6206" s="199"/>
      <c r="J6206" s="199"/>
      <c r="K6206" s="199"/>
      <c r="L6206" s="199"/>
      <c r="M6206" s="199"/>
    </row>
    <row r="6207" spans="5:13" x14ac:dyDescent="0.25">
      <c r="E6207" s="199"/>
      <c r="F6207" s="199"/>
      <c r="G6207" s="199"/>
      <c r="H6207" s="199"/>
      <c r="I6207" s="199"/>
      <c r="J6207" s="199"/>
      <c r="K6207" s="199"/>
      <c r="L6207" s="199"/>
      <c r="M6207" s="199"/>
    </row>
    <row r="6208" spans="5:13" x14ac:dyDescent="0.25">
      <c r="E6208" s="199"/>
      <c r="F6208" s="199"/>
      <c r="G6208" s="199"/>
      <c r="H6208" s="199"/>
      <c r="I6208" s="199"/>
      <c r="J6208" s="199"/>
      <c r="K6208" s="199"/>
      <c r="L6208" s="199"/>
      <c r="M6208" s="199"/>
    </row>
    <row r="6209" spans="5:13" x14ac:dyDescent="0.25">
      <c r="E6209" s="199"/>
      <c r="F6209" s="199"/>
      <c r="G6209" s="199"/>
      <c r="H6209" s="199"/>
      <c r="I6209" s="199"/>
      <c r="J6209" s="199"/>
      <c r="K6209" s="199"/>
      <c r="L6209" s="199"/>
      <c r="M6209" s="199"/>
    </row>
    <row r="6210" spans="5:13" x14ac:dyDescent="0.25">
      <c r="E6210" s="199"/>
      <c r="F6210" s="199"/>
      <c r="G6210" s="199"/>
      <c r="H6210" s="199"/>
      <c r="I6210" s="199"/>
      <c r="J6210" s="199"/>
      <c r="K6210" s="199"/>
      <c r="L6210" s="199"/>
      <c r="M6210" s="199"/>
    </row>
    <row r="6211" spans="5:13" x14ac:dyDescent="0.25">
      <c r="E6211" s="199"/>
      <c r="F6211" s="199"/>
      <c r="G6211" s="199"/>
      <c r="H6211" s="199"/>
      <c r="I6211" s="199"/>
      <c r="J6211" s="199"/>
      <c r="K6211" s="199"/>
      <c r="L6211" s="199"/>
      <c r="M6211" s="199"/>
    </row>
    <row r="6212" spans="5:13" x14ac:dyDescent="0.25">
      <c r="E6212" s="199"/>
      <c r="F6212" s="199"/>
      <c r="G6212" s="199"/>
      <c r="H6212" s="199"/>
      <c r="I6212" s="199"/>
      <c r="J6212" s="199"/>
      <c r="K6212" s="199"/>
      <c r="L6212" s="199"/>
      <c r="M6212" s="199"/>
    </row>
    <row r="6213" spans="5:13" x14ac:dyDescent="0.25">
      <c r="E6213" s="199"/>
      <c r="F6213" s="199"/>
      <c r="G6213" s="199"/>
      <c r="H6213" s="199"/>
      <c r="I6213" s="199"/>
      <c r="J6213" s="199"/>
      <c r="K6213" s="199"/>
      <c r="L6213" s="199"/>
      <c r="M6213" s="199"/>
    </row>
    <row r="6214" spans="5:13" x14ac:dyDescent="0.25">
      <c r="E6214" s="199"/>
      <c r="F6214" s="199"/>
      <c r="G6214" s="199"/>
      <c r="H6214" s="199"/>
      <c r="I6214" s="199"/>
      <c r="J6214" s="199"/>
      <c r="K6214" s="199"/>
      <c r="L6214" s="199"/>
      <c r="M6214" s="199"/>
    </row>
    <row r="6215" spans="5:13" x14ac:dyDescent="0.25">
      <c r="E6215" s="199"/>
      <c r="F6215" s="199"/>
      <c r="G6215" s="199"/>
      <c r="H6215" s="199"/>
      <c r="I6215" s="199"/>
      <c r="J6215" s="199"/>
      <c r="K6215" s="199"/>
      <c r="L6215" s="199"/>
      <c r="M6215" s="199"/>
    </row>
    <row r="6216" spans="5:13" x14ac:dyDescent="0.25">
      <c r="E6216" s="199"/>
      <c r="F6216" s="199"/>
      <c r="G6216" s="199"/>
      <c r="H6216" s="199"/>
      <c r="I6216" s="199"/>
      <c r="J6216" s="199"/>
      <c r="K6216" s="199"/>
      <c r="L6216" s="199"/>
      <c r="M6216" s="199"/>
    </row>
    <row r="6217" spans="5:13" x14ac:dyDescent="0.25">
      <c r="E6217" s="199"/>
      <c r="F6217" s="199"/>
      <c r="G6217" s="199"/>
      <c r="H6217" s="199"/>
      <c r="I6217" s="199"/>
      <c r="J6217" s="199"/>
      <c r="K6217" s="199"/>
      <c r="L6217" s="199"/>
      <c r="M6217" s="199"/>
    </row>
    <row r="6218" spans="5:13" x14ac:dyDescent="0.25">
      <c r="E6218" s="199"/>
      <c r="F6218" s="199"/>
      <c r="G6218" s="199"/>
      <c r="H6218" s="199"/>
      <c r="I6218" s="199"/>
      <c r="J6218" s="199"/>
      <c r="K6218" s="199"/>
      <c r="L6218" s="199"/>
      <c r="M6218" s="199"/>
    </row>
    <row r="6219" spans="5:13" x14ac:dyDescent="0.25">
      <c r="E6219" s="199"/>
      <c r="F6219" s="199"/>
      <c r="G6219" s="199"/>
      <c r="H6219" s="199"/>
      <c r="I6219" s="199"/>
      <c r="J6219" s="199"/>
      <c r="K6219" s="199"/>
      <c r="L6219" s="199"/>
      <c r="M6219" s="199"/>
    </row>
    <row r="6220" spans="5:13" x14ac:dyDescent="0.25">
      <c r="E6220" s="199"/>
      <c r="F6220" s="199"/>
      <c r="G6220" s="199"/>
      <c r="H6220" s="199"/>
      <c r="I6220" s="199"/>
      <c r="J6220" s="199"/>
      <c r="K6220" s="199"/>
      <c r="L6220" s="199"/>
      <c r="M6220" s="199"/>
    </row>
    <row r="6221" spans="5:13" x14ac:dyDescent="0.25">
      <c r="E6221" s="199"/>
      <c r="F6221" s="199"/>
      <c r="G6221" s="199"/>
      <c r="H6221" s="199"/>
      <c r="I6221" s="199"/>
      <c r="J6221" s="199"/>
      <c r="K6221" s="199"/>
      <c r="L6221" s="199"/>
      <c r="M6221" s="199"/>
    </row>
    <row r="6222" spans="5:13" x14ac:dyDescent="0.25">
      <c r="E6222" s="199"/>
      <c r="F6222" s="199"/>
      <c r="G6222" s="199"/>
      <c r="H6222" s="199"/>
      <c r="I6222" s="199"/>
      <c r="J6222" s="199"/>
      <c r="K6222" s="199"/>
      <c r="L6222" s="199"/>
      <c r="M6222" s="199"/>
    </row>
    <row r="6223" spans="5:13" x14ac:dyDescent="0.25">
      <c r="E6223" s="199"/>
      <c r="F6223" s="199"/>
      <c r="G6223" s="199"/>
      <c r="H6223" s="199"/>
      <c r="I6223" s="199"/>
      <c r="J6223" s="199"/>
      <c r="K6223" s="199"/>
      <c r="L6223" s="199"/>
      <c r="M6223" s="199"/>
    </row>
    <row r="6224" spans="5:13" x14ac:dyDescent="0.25">
      <c r="E6224" s="199"/>
      <c r="F6224" s="199"/>
      <c r="G6224" s="199"/>
      <c r="H6224" s="199"/>
      <c r="I6224" s="199"/>
      <c r="J6224" s="199"/>
      <c r="K6224" s="199"/>
      <c r="L6224" s="199"/>
      <c r="M6224" s="199"/>
    </row>
    <row r="6225" spans="5:13" x14ac:dyDescent="0.25">
      <c r="E6225" s="199"/>
      <c r="F6225" s="199"/>
      <c r="G6225" s="199"/>
      <c r="H6225" s="199"/>
      <c r="I6225" s="199"/>
      <c r="J6225" s="199"/>
      <c r="K6225" s="199"/>
      <c r="L6225" s="199"/>
      <c r="M6225" s="199"/>
    </row>
    <row r="6226" spans="5:13" x14ac:dyDescent="0.25">
      <c r="E6226" s="199"/>
      <c r="F6226" s="199"/>
      <c r="G6226" s="199"/>
      <c r="H6226" s="199"/>
      <c r="I6226" s="199"/>
      <c r="J6226" s="199"/>
      <c r="K6226" s="199"/>
      <c r="L6226" s="199"/>
      <c r="M6226" s="199"/>
    </row>
    <row r="6227" spans="5:13" x14ac:dyDescent="0.25">
      <c r="E6227" s="199"/>
      <c r="F6227" s="199"/>
      <c r="G6227" s="199"/>
      <c r="H6227" s="199"/>
      <c r="I6227" s="199"/>
      <c r="J6227" s="199"/>
      <c r="K6227" s="199"/>
      <c r="L6227" s="199"/>
      <c r="M6227" s="199"/>
    </row>
    <row r="6228" spans="5:13" x14ac:dyDescent="0.25">
      <c r="E6228" s="199"/>
      <c r="F6228" s="199"/>
      <c r="G6228" s="199"/>
      <c r="H6228" s="199"/>
      <c r="I6228" s="199"/>
      <c r="J6228" s="199"/>
      <c r="K6228" s="199"/>
      <c r="L6228" s="199"/>
      <c r="M6228" s="199"/>
    </row>
    <row r="6229" spans="5:13" x14ac:dyDescent="0.25">
      <c r="E6229" s="199"/>
      <c r="F6229" s="199"/>
      <c r="G6229" s="199"/>
      <c r="H6229" s="199"/>
      <c r="I6229" s="199"/>
      <c r="J6229" s="199"/>
      <c r="K6229" s="199"/>
      <c r="L6229" s="199"/>
      <c r="M6229" s="199"/>
    </row>
    <row r="6230" spans="5:13" x14ac:dyDescent="0.25">
      <c r="E6230" s="199"/>
      <c r="F6230" s="199"/>
      <c r="G6230" s="199"/>
      <c r="H6230" s="199"/>
      <c r="I6230" s="199"/>
      <c r="J6230" s="199"/>
      <c r="K6230" s="199"/>
      <c r="L6230" s="199"/>
      <c r="M6230" s="199"/>
    </row>
    <row r="6231" spans="5:13" x14ac:dyDescent="0.25">
      <c r="E6231" s="199"/>
      <c r="F6231" s="199"/>
      <c r="G6231" s="199"/>
      <c r="H6231" s="199"/>
      <c r="I6231" s="199"/>
      <c r="J6231" s="199"/>
      <c r="K6231" s="199"/>
      <c r="L6231" s="199"/>
      <c r="M6231" s="199"/>
    </row>
    <row r="6232" spans="5:13" x14ac:dyDescent="0.25">
      <c r="E6232" s="199"/>
      <c r="F6232" s="199"/>
      <c r="G6232" s="199"/>
      <c r="H6232" s="199"/>
      <c r="I6232" s="199"/>
      <c r="J6232" s="199"/>
      <c r="K6232" s="199"/>
      <c r="L6232" s="199"/>
      <c r="M6232" s="199"/>
    </row>
    <row r="6233" spans="5:13" x14ac:dyDescent="0.25">
      <c r="E6233" s="199"/>
      <c r="F6233" s="199"/>
      <c r="G6233" s="199"/>
      <c r="H6233" s="199"/>
      <c r="I6233" s="199"/>
      <c r="J6233" s="199"/>
      <c r="K6233" s="199"/>
      <c r="L6233" s="199"/>
      <c r="M6233" s="199"/>
    </row>
    <row r="6234" spans="5:13" x14ac:dyDescent="0.25">
      <c r="E6234" s="199"/>
      <c r="F6234" s="199"/>
      <c r="G6234" s="199"/>
      <c r="H6234" s="199"/>
      <c r="I6234" s="199"/>
      <c r="J6234" s="199"/>
      <c r="K6234" s="199"/>
      <c r="L6234" s="199"/>
      <c r="M6234" s="199"/>
    </row>
    <row r="6235" spans="5:13" x14ac:dyDescent="0.25">
      <c r="E6235" s="199"/>
      <c r="F6235" s="199"/>
      <c r="G6235" s="199"/>
      <c r="H6235" s="199"/>
      <c r="I6235" s="199"/>
      <c r="J6235" s="199"/>
      <c r="K6235" s="199"/>
      <c r="L6235" s="199"/>
      <c r="M6235" s="199"/>
    </row>
    <row r="6236" spans="5:13" x14ac:dyDescent="0.25">
      <c r="E6236" s="199"/>
      <c r="F6236" s="199"/>
      <c r="G6236" s="199"/>
      <c r="H6236" s="199"/>
      <c r="I6236" s="199"/>
      <c r="J6236" s="199"/>
      <c r="K6236" s="199"/>
      <c r="L6236" s="199"/>
      <c r="M6236" s="199"/>
    </row>
    <row r="6237" spans="5:13" x14ac:dyDescent="0.25">
      <c r="E6237" s="199"/>
      <c r="F6237" s="199"/>
      <c r="G6237" s="199"/>
      <c r="H6237" s="199"/>
      <c r="I6237" s="199"/>
      <c r="J6237" s="199"/>
      <c r="K6237" s="199"/>
      <c r="L6237" s="199"/>
      <c r="M6237" s="199"/>
    </row>
    <row r="6238" spans="5:13" x14ac:dyDescent="0.25">
      <c r="E6238" s="199"/>
      <c r="F6238" s="199"/>
      <c r="G6238" s="199"/>
      <c r="H6238" s="199"/>
      <c r="I6238" s="199"/>
      <c r="J6238" s="199"/>
      <c r="K6238" s="199"/>
      <c r="L6238" s="199"/>
      <c r="M6238" s="199"/>
    </row>
    <row r="6239" spans="5:13" x14ac:dyDescent="0.25">
      <c r="E6239" s="199"/>
      <c r="F6239" s="199"/>
      <c r="G6239" s="199"/>
      <c r="H6239" s="199"/>
      <c r="I6239" s="199"/>
      <c r="J6239" s="199"/>
      <c r="K6239" s="199"/>
      <c r="L6239" s="199"/>
      <c r="M6239" s="199"/>
    </row>
    <row r="6240" spans="5:13" x14ac:dyDescent="0.25">
      <c r="E6240" s="199"/>
      <c r="F6240" s="199"/>
      <c r="G6240" s="199"/>
      <c r="H6240" s="199"/>
      <c r="I6240" s="199"/>
      <c r="J6240" s="199"/>
      <c r="K6240" s="199"/>
      <c r="L6240" s="199"/>
      <c r="M6240" s="199"/>
    </row>
    <row r="6241" spans="5:13" x14ac:dyDescent="0.25">
      <c r="E6241" s="199"/>
      <c r="F6241" s="199"/>
      <c r="G6241" s="199"/>
      <c r="H6241" s="199"/>
      <c r="I6241" s="199"/>
      <c r="J6241" s="199"/>
      <c r="K6241" s="199"/>
      <c r="L6241" s="199"/>
      <c r="M6241" s="199"/>
    </row>
    <row r="6242" spans="5:13" x14ac:dyDescent="0.25">
      <c r="E6242" s="199"/>
      <c r="F6242" s="199"/>
      <c r="G6242" s="199"/>
      <c r="H6242" s="199"/>
      <c r="I6242" s="199"/>
      <c r="J6242" s="199"/>
      <c r="K6242" s="199"/>
      <c r="L6242" s="199"/>
      <c r="M6242" s="199"/>
    </row>
    <row r="6243" spans="5:13" x14ac:dyDescent="0.25">
      <c r="E6243" s="199"/>
      <c r="F6243" s="199"/>
      <c r="G6243" s="199"/>
      <c r="H6243" s="199"/>
      <c r="I6243" s="199"/>
      <c r="J6243" s="199"/>
      <c r="K6243" s="199"/>
      <c r="L6243" s="199"/>
      <c r="M6243" s="199"/>
    </row>
    <row r="6244" spans="5:13" x14ac:dyDescent="0.25">
      <c r="E6244" s="199"/>
      <c r="F6244" s="199"/>
      <c r="G6244" s="199"/>
      <c r="H6244" s="199"/>
      <c r="I6244" s="199"/>
      <c r="J6244" s="199"/>
      <c r="K6244" s="199"/>
      <c r="L6244" s="199"/>
      <c r="M6244" s="199"/>
    </row>
    <row r="6245" spans="5:13" x14ac:dyDescent="0.25">
      <c r="E6245" s="199"/>
      <c r="F6245" s="199"/>
      <c r="G6245" s="199"/>
      <c r="H6245" s="199"/>
      <c r="I6245" s="199"/>
      <c r="J6245" s="199"/>
      <c r="K6245" s="199"/>
      <c r="L6245" s="199"/>
      <c r="M6245" s="199"/>
    </row>
    <row r="6246" spans="5:13" x14ac:dyDescent="0.25">
      <c r="E6246" s="199"/>
      <c r="F6246" s="199"/>
      <c r="G6246" s="199"/>
      <c r="H6246" s="199"/>
      <c r="I6246" s="199"/>
      <c r="J6246" s="199"/>
      <c r="K6246" s="199"/>
      <c r="L6246" s="199"/>
      <c r="M6246" s="199"/>
    </row>
    <row r="6247" spans="5:13" x14ac:dyDescent="0.25">
      <c r="E6247" s="199"/>
      <c r="F6247" s="199"/>
      <c r="G6247" s="199"/>
      <c r="H6247" s="199"/>
      <c r="I6247" s="199"/>
      <c r="J6247" s="199"/>
      <c r="K6247" s="199"/>
      <c r="L6247" s="199"/>
      <c r="M6247" s="199"/>
    </row>
    <row r="6248" spans="5:13" x14ac:dyDescent="0.25">
      <c r="E6248" s="199"/>
      <c r="F6248" s="199"/>
      <c r="G6248" s="199"/>
      <c r="H6248" s="199"/>
      <c r="I6248" s="199"/>
      <c r="J6248" s="199"/>
      <c r="K6248" s="199"/>
      <c r="L6248" s="199"/>
      <c r="M6248" s="199"/>
    </row>
    <row r="6249" spans="5:13" x14ac:dyDescent="0.25">
      <c r="E6249" s="199"/>
      <c r="F6249" s="199"/>
      <c r="G6249" s="199"/>
      <c r="H6249" s="199"/>
      <c r="I6249" s="199"/>
      <c r="J6249" s="199"/>
      <c r="K6249" s="199"/>
      <c r="L6249" s="199"/>
      <c r="M6249" s="199"/>
    </row>
    <row r="6250" spans="5:13" x14ac:dyDescent="0.25">
      <c r="E6250" s="199"/>
      <c r="F6250" s="199"/>
      <c r="G6250" s="199"/>
      <c r="H6250" s="199"/>
      <c r="I6250" s="199"/>
      <c r="J6250" s="199"/>
      <c r="K6250" s="199"/>
      <c r="L6250" s="199"/>
      <c r="M6250" s="199"/>
    </row>
    <row r="6251" spans="5:13" x14ac:dyDescent="0.25">
      <c r="E6251" s="199"/>
      <c r="F6251" s="199"/>
      <c r="G6251" s="199"/>
      <c r="H6251" s="199"/>
      <c r="I6251" s="199"/>
      <c r="J6251" s="199"/>
      <c r="K6251" s="199"/>
      <c r="L6251" s="199"/>
      <c r="M6251" s="199"/>
    </row>
    <row r="6252" spans="5:13" x14ac:dyDescent="0.25">
      <c r="E6252" s="199"/>
      <c r="F6252" s="199"/>
      <c r="G6252" s="199"/>
      <c r="H6252" s="199"/>
      <c r="I6252" s="199"/>
      <c r="J6252" s="199"/>
      <c r="K6252" s="199"/>
      <c r="L6252" s="199"/>
      <c r="M6252" s="199"/>
    </row>
    <row r="6253" spans="5:13" x14ac:dyDescent="0.25">
      <c r="E6253" s="199"/>
      <c r="F6253" s="199"/>
      <c r="G6253" s="199"/>
      <c r="H6253" s="199"/>
      <c r="I6253" s="199"/>
      <c r="J6253" s="199"/>
      <c r="K6253" s="199"/>
      <c r="L6253" s="199"/>
      <c r="M6253" s="199"/>
    </row>
    <row r="6254" spans="5:13" x14ac:dyDescent="0.25">
      <c r="E6254" s="199"/>
      <c r="F6254" s="199"/>
      <c r="G6254" s="199"/>
      <c r="H6254" s="199"/>
      <c r="I6254" s="199"/>
      <c r="J6254" s="199"/>
      <c r="K6254" s="199"/>
      <c r="L6254" s="199"/>
      <c r="M6254" s="199"/>
    </row>
    <row r="6255" spans="5:13" x14ac:dyDescent="0.25">
      <c r="E6255" s="199"/>
      <c r="F6255" s="199"/>
      <c r="G6255" s="199"/>
      <c r="H6255" s="199"/>
      <c r="I6255" s="199"/>
      <c r="J6255" s="199"/>
      <c r="K6255" s="199"/>
      <c r="L6255" s="199"/>
      <c r="M6255" s="199"/>
    </row>
    <row r="6256" spans="5:13" x14ac:dyDescent="0.25">
      <c r="E6256" s="199"/>
      <c r="F6256" s="199"/>
      <c r="G6256" s="199"/>
      <c r="H6256" s="199"/>
      <c r="I6256" s="199"/>
      <c r="J6256" s="199"/>
      <c r="K6256" s="199"/>
      <c r="L6256" s="199"/>
      <c r="M6256" s="199"/>
    </row>
    <row r="6257" spans="5:13" x14ac:dyDescent="0.25">
      <c r="E6257" s="199"/>
      <c r="F6257" s="199"/>
      <c r="G6257" s="199"/>
      <c r="H6257" s="199"/>
      <c r="I6257" s="199"/>
      <c r="J6257" s="199"/>
      <c r="K6257" s="199"/>
      <c r="L6257" s="199"/>
      <c r="M6257" s="199"/>
    </row>
    <row r="6258" spans="5:13" x14ac:dyDescent="0.25">
      <c r="E6258" s="199"/>
      <c r="F6258" s="199"/>
      <c r="G6258" s="199"/>
      <c r="H6258" s="199"/>
      <c r="I6258" s="199"/>
      <c r="J6258" s="199"/>
      <c r="K6258" s="199"/>
      <c r="L6258" s="199"/>
      <c r="M6258" s="199"/>
    </row>
    <row r="6259" spans="5:13" x14ac:dyDescent="0.25">
      <c r="E6259" s="199"/>
      <c r="F6259" s="199"/>
      <c r="G6259" s="199"/>
      <c r="H6259" s="199"/>
      <c r="I6259" s="199"/>
      <c r="J6259" s="199"/>
      <c r="K6259" s="199"/>
      <c r="L6259" s="199"/>
      <c r="M6259" s="199"/>
    </row>
    <row r="6260" spans="5:13" x14ac:dyDescent="0.25">
      <c r="E6260" s="199"/>
      <c r="F6260" s="199"/>
      <c r="G6260" s="199"/>
      <c r="H6260" s="199"/>
      <c r="I6260" s="199"/>
      <c r="J6260" s="199"/>
      <c r="K6260" s="199"/>
      <c r="L6260" s="199"/>
      <c r="M6260" s="199"/>
    </row>
    <row r="6261" spans="5:13" x14ac:dyDescent="0.25">
      <c r="E6261" s="199"/>
      <c r="F6261" s="199"/>
      <c r="G6261" s="199"/>
      <c r="H6261" s="199"/>
      <c r="I6261" s="199"/>
      <c r="J6261" s="199"/>
      <c r="K6261" s="199"/>
      <c r="L6261" s="199"/>
      <c r="M6261" s="199"/>
    </row>
    <row r="6262" spans="5:13" x14ac:dyDescent="0.25">
      <c r="E6262" s="199"/>
      <c r="F6262" s="199"/>
      <c r="G6262" s="199"/>
      <c r="H6262" s="199"/>
      <c r="I6262" s="199"/>
      <c r="J6262" s="199"/>
      <c r="K6262" s="199"/>
      <c r="L6262" s="199"/>
      <c r="M6262" s="199"/>
    </row>
    <row r="6263" spans="5:13" x14ac:dyDescent="0.25">
      <c r="E6263" s="199"/>
      <c r="F6263" s="199"/>
      <c r="G6263" s="199"/>
      <c r="H6263" s="199"/>
      <c r="I6263" s="199"/>
      <c r="J6263" s="199"/>
      <c r="K6263" s="199"/>
      <c r="L6263" s="199"/>
      <c r="M6263" s="199"/>
    </row>
    <row r="6264" spans="5:13" x14ac:dyDescent="0.25">
      <c r="E6264" s="199"/>
      <c r="F6264" s="199"/>
      <c r="G6264" s="199"/>
      <c r="H6264" s="199"/>
      <c r="I6264" s="199"/>
      <c r="J6264" s="199"/>
      <c r="K6264" s="199"/>
      <c r="L6264" s="199"/>
      <c r="M6264" s="199"/>
    </row>
    <row r="6265" spans="5:13" x14ac:dyDescent="0.25">
      <c r="E6265" s="199"/>
      <c r="F6265" s="199"/>
      <c r="G6265" s="199"/>
      <c r="H6265" s="199"/>
      <c r="I6265" s="199"/>
      <c r="J6265" s="199"/>
      <c r="K6265" s="199"/>
      <c r="L6265" s="199"/>
      <c r="M6265" s="199"/>
    </row>
    <row r="6266" spans="5:13" x14ac:dyDescent="0.25">
      <c r="E6266" s="199"/>
      <c r="F6266" s="199"/>
      <c r="G6266" s="199"/>
      <c r="H6266" s="199"/>
      <c r="I6266" s="199"/>
      <c r="J6266" s="199"/>
      <c r="K6266" s="199"/>
      <c r="L6266" s="199"/>
      <c r="M6266" s="199"/>
    </row>
    <row r="6267" spans="5:13" x14ac:dyDescent="0.25">
      <c r="E6267" s="199"/>
      <c r="F6267" s="199"/>
      <c r="G6267" s="199"/>
      <c r="H6267" s="199"/>
      <c r="I6267" s="199"/>
      <c r="J6267" s="199"/>
      <c r="K6267" s="199"/>
      <c r="L6267" s="199"/>
      <c r="M6267" s="199"/>
    </row>
    <row r="6268" spans="5:13" x14ac:dyDescent="0.25">
      <c r="E6268" s="199"/>
      <c r="F6268" s="199"/>
      <c r="G6268" s="199"/>
      <c r="H6268" s="199"/>
      <c r="I6268" s="199"/>
      <c r="J6268" s="199"/>
      <c r="K6268" s="199"/>
      <c r="L6268" s="199"/>
      <c r="M6268" s="199"/>
    </row>
    <row r="6269" spans="5:13" x14ac:dyDescent="0.25">
      <c r="E6269" s="199"/>
      <c r="F6269" s="199"/>
      <c r="G6269" s="199"/>
      <c r="H6269" s="199"/>
      <c r="I6269" s="199"/>
      <c r="J6269" s="199"/>
      <c r="K6269" s="199"/>
      <c r="L6269" s="199"/>
      <c r="M6269" s="199"/>
    </row>
    <row r="6270" spans="5:13" x14ac:dyDescent="0.25">
      <c r="E6270" s="199"/>
      <c r="F6270" s="199"/>
      <c r="G6270" s="199"/>
      <c r="H6270" s="199"/>
      <c r="I6270" s="199"/>
      <c r="J6270" s="199"/>
      <c r="K6270" s="199"/>
      <c r="L6270" s="199"/>
      <c r="M6270" s="199"/>
    </row>
    <row r="6271" spans="5:13" x14ac:dyDescent="0.25">
      <c r="E6271" s="199"/>
      <c r="F6271" s="199"/>
      <c r="G6271" s="199"/>
      <c r="H6271" s="199"/>
      <c r="I6271" s="199"/>
      <c r="J6271" s="199"/>
      <c r="K6271" s="199"/>
      <c r="L6271" s="199"/>
      <c r="M6271" s="199"/>
    </row>
    <row r="6272" spans="5:13" x14ac:dyDescent="0.25">
      <c r="E6272" s="199"/>
      <c r="F6272" s="199"/>
      <c r="G6272" s="199"/>
      <c r="H6272" s="199"/>
      <c r="I6272" s="199"/>
      <c r="J6272" s="199"/>
      <c r="K6272" s="199"/>
      <c r="L6272" s="199"/>
      <c r="M6272" s="199"/>
    </row>
    <row r="6273" spans="5:13" x14ac:dyDescent="0.25">
      <c r="E6273" s="199"/>
      <c r="F6273" s="199"/>
      <c r="G6273" s="199"/>
      <c r="H6273" s="199"/>
      <c r="I6273" s="199"/>
      <c r="J6273" s="199"/>
      <c r="K6273" s="199"/>
      <c r="L6273" s="199"/>
      <c r="M6273" s="199"/>
    </row>
    <row r="6274" spans="5:13" x14ac:dyDescent="0.25">
      <c r="E6274" s="199"/>
      <c r="F6274" s="199"/>
      <c r="G6274" s="199"/>
      <c r="H6274" s="199"/>
      <c r="I6274" s="199"/>
      <c r="J6274" s="199"/>
      <c r="K6274" s="199"/>
      <c r="L6274" s="199"/>
      <c r="M6274" s="199"/>
    </row>
    <row r="6275" spans="5:13" x14ac:dyDescent="0.25">
      <c r="E6275" s="199"/>
      <c r="F6275" s="199"/>
      <c r="G6275" s="199"/>
      <c r="H6275" s="199"/>
      <c r="I6275" s="199"/>
      <c r="J6275" s="199"/>
      <c r="K6275" s="199"/>
      <c r="L6275" s="199"/>
      <c r="M6275" s="199"/>
    </row>
    <row r="6276" spans="5:13" x14ac:dyDescent="0.25">
      <c r="E6276" s="199"/>
      <c r="F6276" s="199"/>
      <c r="G6276" s="199"/>
      <c r="H6276" s="199"/>
      <c r="I6276" s="199"/>
      <c r="J6276" s="199"/>
      <c r="K6276" s="199"/>
      <c r="L6276" s="199"/>
      <c r="M6276" s="199"/>
    </row>
    <row r="6277" spans="5:13" x14ac:dyDescent="0.25">
      <c r="E6277" s="199"/>
      <c r="F6277" s="199"/>
      <c r="G6277" s="199"/>
      <c r="H6277" s="199"/>
      <c r="I6277" s="199"/>
      <c r="J6277" s="199"/>
      <c r="K6277" s="199"/>
      <c r="L6277" s="199"/>
      <c r="M6277" s="199"/>
    </row>
    <row r="6278" spans="5:13" x14ac:dyDescent="0.25">
      <c r="E6278" s="199"/>
      <c r="F6278" s="199"/>
      <c r="G6278" s="199"/>
      <c r="H6278" s="199"/>
      <c r="I6278" s="199"/>
      <c r="J6278" s="199"/>
      <c r="K6278" s="199"/>
      <c r="L6278" s="199"/>
      <c r="M6278" s="199"/>
    </row>
    <row r="6279" spans="5:13" x14ac:dyDescent="0.25">
      <c r="E6279" s="199"/>
      <c r="F6279" s="199"/>
      <c r="G6279" s="199"/>
      <c r="H6279" s="199"/>
      <c r="I6279" s="199"/>
      <c r="J6279" s="199"/>
      <c r="K6279" s="199"/>
      <c r="L6279" s="199"/>
      <c r="M6279" s="199"/>
    </row>
    <row r="6280" spans="5:13" x14ac:dyDescent="0.25">
      <c r="E6280" s="199"/>
      <c r="F6280" s="199"/>
      <c r="G6280" s="199"/>
      <c r="H6280" s="199"/>
      <c r="I6280" s="199"/>
      <c r="J6280" s="199"/>
      <c r="K6280" s="199"/>
      <c r="L6280" s="199"/>
      <c r="M6280" s="199"/>
    </row>
    <row r="6281" spans="5:13" x14ac:dyDescent="0.25">
      <c r="E6281" s="199"/>
      <c r="F6281" s="199"/>
      <c r="G6281" s="199"/>
      <c r="H6281" s="199"/>
      <c r="I6281" s="199"/>
      <c r="J6281" s="199"/>
      <c r="K6281" s="199"/>
      <c r="L6281" s="199"/>
      <c r="M6281" s="199"/>
    </row>
    <row r="6282" spans="5:13" x14ac:dyDescent="0.25">
      <c r="E6282" s="199"/>
      <c r="F6282" s="199"/>
      <c r="G6282" s="199"/>
      <c r="H6282" s="199"/>
      <c r="I6282" s="199"/>
      <c r="J6282" s="199"/>
      <c r="K6282" s="199"/>
      <c r="L6282" s="199"/>
      <c r="M6282" s="199"/>
    </row>
    <row r="6283" spans="5:13" x14ac:dyDescent="0.25">
      <c r="E6283" s="199"/>
      <c r="F6283" s="199"/>
      <c r="G6283" s="199"/>
      <c r="H6283" s="199"/>
      <c r="I6283" s="199"/>
      <c r="J6283" s="199"/>
      <c r="K6283" s="199"/>
      <c r="L6283" s="199"/>
      <c r="M6283" s="199"/>
    </row>
    <row r="6284" spans="5:13" x14ac:dyDescent="0.25">
      <c r="E6284" s="199"/>
      <c r="F6284" s="199"/>
      <c r="G6284" s="199"/>
      <c r="H6284" s="199"/>
      <c r="I6284" s="199"/>
      <c r="J6284" s="199"/>
      <c r="K6284" s="199"/>
      <c r="L6284" s="199"/>
      <c r="M6284" s="199"/>
    </row>
    <row r="6285" spans="5:13" x14ac:dyDescent="0.25">
      <c r="E6285" s="199"/>
      <c r="F6285" s="199"/>
      <c r="G6285" s="199"/>
      <c r="H6285" s="199"/>
      <c r="I6285" s="199"/>
      <c r="J6285" s="199"/>
      <c r="K6285" s="199"/>
      <c r="L6285" s="199"/>
      <c r="M6285" s="199"/>
    </row>
    <row r="6286" spans="5:13" x14ac:dyDescent="0.25">
      <c r="E6286" s="199"/>
      <c r="F6286" s="199"/>
      <c r="G6286" s="199"/>
      <c r="H6286" s="199"/>
      <c r="I6286" s="199"/>
      <c r="J6286" s="199"/>
      <c r="K6286" s="199"/>
      <c r="L6286" s="199"/>
      <c r="M6286" s="199"/>
    </row>
    <row r="6287" spans="5:13" x14ac:dyDescent="0.25">
      <c r="E6287" s="199"/>
      <c r="F6287" s="199"/>
      <c r="G6287" s="199"/>
      <c r="H6287" s="199"/>
      <c r="I6287" s="199"/>
      <c r="J6287" s="199"/>
      <c r="K6287" s="199"/>
      <c r="L6287" s="199"/>
      <c r="M6287" s="199"/>
    </row>
    <row r="6288" spans="5:13" x14ac:dyDescent="0.25">
      <c r="E6288" s="199"/>
      <c r="F6288" s="199"/>
      <c r="G6288" s="199"/>
      <c r="H6288" s="199"/>
      <c r="I6288" s="199"/>
      <c r="J6288" s="199"/>
      <c r="K6288" s="199"/>
      <c r="L6288" s="199"/>
      <c r="M6288" s="199"/>
    </row>
    <row r="6289" spans="5:13" x14ac:dyDescent="0.25">
      <c r="E6289" s="199"/>
      <c r="F6289" s="199"/>
      <c r="G6289" s="199"/>
      <c r="H6289" s="199"/>
      <c r="I6289" s="199"/>
      <c r="J6289" s="199"/>
      <c r="K6289" s="199"/>
      <c r="L6289" s="199"/>
      <c r="M6289" s="199"/>
    </row>
    <row r="6290" spans="5:13" x14ac:dyDescent="0.25">
      <c r="E6290" s="199"/>
      <c r="F6290" s="199"/>
      <c r="G6290" s="199"/>
      <c r="H6290" s="199"/>
      <c r="I6290" s="199"/>
      <c r="J6290" s="199"/>
      <c r="K6290" s="199"/>
      <c r="L6290" s="199"/>
      <c r="M6290" s="199"/>
    </row>
    <row r="6291" spans="5:13" x14ac:dyDescent="0.25">
      <c r="E6291" s="199"/>
      <c r="F6291" s="199"/>
      <c r="G6291" s="199"/>
      <c r="H6291" s="199"/>
      <c r="I6291" s="199"/>
      <c r="J6291" s="199"/>
      <c r="K6291" s="199"/>
      <c r="L6291" s="199"/>
      <c r="M6291" s="199"/>
    </row>
    <row r="6292" spans="5:13" x14ac:dyDescent="0.25">
      <c r="E6292" s="199"/>
      <c r="F6292" s="199"/>
      <c r="G6292" s="199"/>
      <c r="H6292" s="199"/>
      <c r="I6292" s="199"/>
      <c r="J6292" s="199"/>
      <c r="K6292" s="199"/>
      <c r="L6292" s="199"/>
      <c r="M6292" s="199"/>
    </row>
    <row r="6293" spans="5:13" x14ac:dyDescent="0.25">
      <c r="E6293" s="199"/>
      <c r="F6293" s="199"/>
      <c r="G6293" s="199"/>
      <c r="H6293" s="199"/>
      <c r="I6293" s="199"/>
      <c r="J6293" s="199"/>
      <c r="K6293" s="199"/>
      <c r="L6293" s="199"/>
      <c r="M6293" s="199"/>
    </row>
    <row r="6294" spans="5:13" x14ac:dyDescent="0.25">
      <c r="E6294" s="199"/>
      <c r="F6294" s="199"/>
      <c r="G6294" s="199"/>
      <c r="H6294" s="199"/>
      <c r="I6294" s="199"/>
      <c r="J6294" s="199"/>
      <c r="K6294" s="199"/>
      <c r="L6294" s="199"/>
      <c r="M6294" s="199"/>
    </row>
    <row r="6295" spans="5:13" x14ac:dyDescent="0.25">
      <c r="E6295" s="199"/>
      <c r="F6295" s="199"/>
      <c r="G6295" s="199"/>
      <c r="H6295" s="199"/>
      <c r="I6295" s="199"/>
      <c r="J6295" s="199"/>
      <c r="K6295" s="199"/>
      <c r="L6295" s="199"/>
      <c r="M6295" s="199"/>
    </row>
    <row r="6296" spans="5:13" x14ac:dyDescent="0.25">
      <c r="E6296" s="199"/>
      <c r="F6296" s="199"/>
      <c r="G6296" s="199"/>
      <c r="H6296" s="199"/>
      <c r="I6296" s="199"/>
      <c r="J6296" s="199"/>
      <c r="K6296" s="199"/>
      <c r="L6296" s="199"/>
      <c r="M6296" s="199"/>
    </row>
    <row r="6297" spans="5:13" x14ac:dyDescent="0.25">
      <c r="E6297" s="199"/>
      <c r="F6297" s="199"/>
      <c r="G6297" s="199"/>
      <c r="H6297" s="199"/>
      <c r="I6297" s="199"/>
      <c r="J6297" s="199"/>
      <c r="K6297" s="199"/>
      <c r="L6297" s="199"/>
      <c r="M6297" s="199"/>
    </row>
    <row r="6298" spans="5:13" x14ac:dyDescent="0.25">
      <c r="E6298" s="199"/>
      <c r="F6298" s="199"/>
      <c r="G6298" s="199"/>
      <c r="H6298" s="199"/>
      <c r="I6298" s="199"/>
      <c r="J6298" s="199"/>
      <c r="K6298" s="199"/>
      <c r="L6298" s="199"/>
      <c r="M6298" s="199"/>
    </row>
    <row r="6299" spans="5:13" x14ac:dyDescent="0.25">
      <c r="E6299" s="199"/>
      <c r="F6299" s="199"/>
      <c r="G6299" s="199"/>
      <c r="H6299" s="199"/>
      <c r="I6299" s="199"/>
      <c r="J6299" s="199"/>
      <c r="K6299" s="199"/>
      <c r="L6299" s="199"/>
      <c r="M6299" s="199"/>
    </row>
    <row r="6300" spans="5:13" x14ac:dyDescent="0.25">
      <c r="E6300" s="199"/>
      <c r="F6300" s="199"/>
      <c r="G6300" s="199"/>
      <c r="H6300" s="199"/>
      <c r="I6300" s="199"/>
      <c r="J6300" s="199"/>
      <c r="K6300" s="199"/>
      <c r="L6300" s="199"/>
      <c r="M6300" s="199"/>
    </row>
    <row r="6301" spans="5:13" x14ac:dyDescent="0.25">
      <c r="E6301" s="199"/>
      <c r="F6301" s="199"/>
      <c r="G6301" s="199"/>
      <c r="H6301" s="199"/>
      <c r="I6301" s="199"/>
      <c r="J6301" s="199"/>
      <c r="K6301" s="199"/>
      <c r="L6301" s="199"/>
      <c r="M6301" s="199"/>
    </row>
    <row r="6302" spans="5:13" x14ac:dyDescent="0.25">
      <c r="E6302" s="199"/>
      <c r="F6302" s="199"/>
      <c r="G6302" s="199"/>
      <c r="H6302" s="199"/>
      <c r="I6302" s="199"/>
      <c r="J6302" s="199"/>
      <c r="K6302" s="199"/>
      <c r="L6302" s="199"/>
      <c r="M6302" s="199"/>
    </row>
    <row r="6303" spans="5:13" x14ac:dyDescent="0.25">
      <c r="E6303" s="199"/>
      <c r="F6303" s="199"/>
      <c r="G6303" s="199"/>
      <c r="H6303" s="199"/>
      <c r="I6303" s="199"/>
      <c r="J6303" s="199"/>
      <c r="K6303" s="199"/>
      <c r="L6303" s="199"/>
      <c r="M6303" s="199"/>
    </row>
    <row r="6304" spans="5:13" x14ac:dyDescent="0.25">
      <c r="E6304" s="199"/>
      <c r="F6304" s="199"/>
      <c r="G6304" s="199"/>
      <c r="H6304" s="199"/>
      <c r="I6304" s="199"/>
      <c r="J6304" s="199"/>
      <c r="K6304" s="199"/>
      <c r="L6304" s="199"/>
      <c r="M6304" s="199"/>
    </row>
    <row r="6305" spans="5:13" x14ac:dyDescent="0.25">
      <c r="E6305" s="199"/>
      <c r="F6305" s="199"/>
      <c r="G6305" s="199"/>
      <c r="H6305" s="199"/>
      <c r="I6305" s="199"/>
      <c r="J6305" s="199"/>
      <c r="K6305" s="199"/>
      <c r="L6305" s="199"/>
      <c r="M6305" s="199"/>
    </row>
    <row r="6306" spans="5:13" x14ac:dyDescent="0.25">
      <c r="E6306" s="199"/>
      <c r="F6306" s="199"/>
      <c r="G6306" s="199"/>
      <c r="H6306" s="199"/>
      <c r="I6306" s="199"/>
      <c r="J6306" s="199"/>
      <c r="K6306" s="199"/>
      <c r="L6306" s="199"/>
      <c r="M6306" s="199"/>
    </row>
    <row r="6307" spans="5:13" x14ac:dyDescent="0.25">
      <c r="E6307" s="199"/>
      <c r="F6307" s="199"/>
      <c r="G6307" s="199"/>
      <c r="H6307" s="199"/>
      <c r="I6307" s="199"/>
      <c r="J6307" s="199"/>
      <c r="K6307" s="199"/>
      <c r="L6307" s="199"/>
      <c r="M6307" s="199"/>
    </row>
    <row r="6308" spans="5:13" x14ac:dyDescent="0.25">
      <c r="E6308" s="199"/>
      <c r="F6308" s="199"/>
      <c r="G6308" s="199"/>
      <c r="H6308" s="199"/>
      <c r="I6308" s="199"/>
      <c r="J6308" s="199"/>
      <c r="K6308" s="199"/>
      <c r="L6308" s="199"/>
      <c r="M6308" s="199"/>
    </row>
    <row r="6309" spans="5:13" x14ac:dyDescent="0.25">
      <c r="E6309" s="199"/>
      <c r="F6309" s="199"/>
      <c r="G6309" s="199"/>
      <c r="H6309" s="199"/>
      <c r="I6309" s="199"/>
      <c r="J6309" s="199"/>
      <c r="K6309" s="199"/>
      <c r="L6309" s="199"/>
      <c r="M6309" s="199"/>
    </row>
    <row r="6310" spans="5:13" x14ac:dyDescent="0.25">
      <c r="E6310" s="199"/>
      <c r="F6310" s="199"/>
      <c r="G6310" s="199"/>
      <c r="H6310" s="199"/>
      <c r="I6310" s="199"/>
      <c r="J6310" s="199"/>
      <c r="K6310" s="199"/>
      <c r="L6310" s="199"/>
      <c r="M6310" s="199"/>
    </row>
    <row r="6311" spans="5:13" x14ac:dyDescent="0.25">
      <c r="E6311" s="199"/>
      <c r="F6311" s="199"/>
      <c r="G6311" s="199"/>
      <c r="H6311" s="199"/>
      <c r="I6311" s="199"/>
      <c r="J6311" s="199"/>
      <c r="K6311" s="199"/>
      <c r="L6311" s="199"/>
      <c r="M6311" s="199"/>
    </row>
    <row r="6312" spans="5:13" x14ac:dyDescent="0.25">
      <c r="E6312" s="199"/>
      <c r="F6312" s="199"/>
      <c r="G6312" s="199"/>
      <c r="H6312" s="199"/>
      <c r="I6312" s="199"/>
      <c r="J6312" s="199"/>
      <c r="K6312" s="199"/>
      <c r="L6312" s="199"/>
      <c r="M6312" s="199"/>
    </row>
    <row r="6313" spans="5:13" x14ac:dyDescent="0.25">
      <c r="E6313" s="199"/>
      <c r="F6313" s="199"/>
      <c r="G6313" s="199"/>
      <c r="H6313" s="199"/>
      <c r="I6313" s="199"/>
      <c r="J6313" s="199"/>
      <c r="K6313" s="199"/>
      <c r="L6313" s="199"/>
      <c r="M6313" s="199"/>
    </row>
    <row r="6314" spans="5:13" x14ac:dyDescent="0.25">
      <c r="E6314" s="199"/>
      <c r="F6314" s="199"/>
      <c r="G6314" s="199"/>
      <c r="H6314" s="199"/>
      <c r="I6314" s="199"/>
      <c r="J6314" s="199"/>
      <c r="K6314" s="199"/>
      <c r="L6314" s="199"/>
      <c r="M6314" s="199"/>
    </row>
    <row r="6315" spans="5:13" x14ac:dyDescent="0.25">
      <c r="E6315" s="199"/>
      <c r="F6315" s="199"/>
      <c r="G6315" s="199"/>
      <c r="H6315" s="199"/>
      <c r="I6315" s="199"/>
      <c r="J6315" s="199"/>
      <c r="K6315" s="199"/>
      <c r="L6315" s="199"/>
      <c r="M6315" s="199"/>
    </row>
    <row r="6316" spans="5:13" x14ac:dyDescent="0.25">
      <c r="E6316" s="199"/>
      <c r="F6316" s="199"/>
      <c r="G6316" s="199"/>
      <c r="H6316" s="199"/>
      <c r="I6316" s="199"/>
      <c r="J6316" s="199"/>
      <c r="K6316" s="199"/>
      <c r="L6316" s="199"/>
      <c r="M6316" s="199"/>
    </row>
    <row r="6317" spans="5:13" x14ac:dyDescent="0.25">
      <c r="E6317" s="199"/>
      <c r="F6317" s="199"/>
      <c r="G6317" s="199"/>
      <c r="H6317" s="199"/>
      <c r="I6317" s="199"/>
      <c r="J6317" s="199"/>
      <c r="K6317" s="199"/>
      <c r="L6317" s="199"/>
      <c r="M6317" s="199"/>
    </row>
    <row r="6318" spans="5:13" x14ac:dyDescent="0.25">
      <c r="E6318" s="199"/>
      <c r="F6318" s="199"/>
      <c r="G6318" s="199"/>
      <c r="H6318" s="199"/>
      <c r="I6318" s="199"/>
      <c r="J6318" s="199"/>
      <c r="K6318" s="199"/>
      <c r="L6318" s="199"/>
      <c r="M6318" s="199"/>
    </row>
    <row r="6319" spans="5:13" x14ac:dyDescent="0.25">
      <c r="E6319" s="199"/>
      <c r="F6319" s="199"/>
      <c r="G6319" s="199"/>
      <c r="H6319" s="199"/>
      <c r="I6319" s="199"/>
      <c r="J6319" s="199"/>
      <c r="K6319" s="199"/>
      <c r="L6319" s="199"/>
      <c r="M6319" s="199"/>
    </row>
    <row r="6320" spans="5:13" x14ac:dyDescent="0.25">
      <c r="E6320" s="199"/>
      <c r="F6320" s="199"/>
      <c r="G6320" s="199"/>
      <c r="H6320" s="199"/>
      <c r="I6320" s="199"/>
      <c r="J6320" s="199"/>
      <c r="K6320" s="199"/>
      <c r="L6320" s="199"/>
      <c r="M6320" s="199"/>
    </row>
    <row r="6321" spans="5:13" x14ac:dyDescent="0.25">
      <c r="E6321" s="199"/>
      <c r="F6321" s="199"/>
      <c r="G6321" s="199"/>
      <c r="H6321" s="199"/>
      <c r="I6321" s="199"/>
      <c r="J6321" s="199"/>
      <c r="K6321" s="199"/>
      <c r="L6321" s="199"/>
      <c r="M6321" s="199"/>
    </row>
    <row r="6322" spans="5:13" x14ac:dyDescent="0.25">
      <c r="E6322" s="199"/>
      <c r="F6322" s="199"/>
      <c r="G6322" s="199"/>
      <c r="H6322" s="199"/>
      <c r="I6322" s="199"/>
      <c r="J6322" s="199"/>
      <c r="K6322" s="199"/>
      <c r="L6322" s="199"/>
      <c r="M6322" s="199"/>
    </row>
    <row r="6323" spans="5:13" x14ac:dyDescent="0.25">
      <c r="E6323" s="199"/>
      <c r="F6323" s="199"/>
      <c r="G6323" s="199"/>
      <c r="H6323" s="199"/>
      <c r="I6323" s="199"/>
      <c r="J6323" s="199"/>
      <c r="K6323" s="199"/>
      <c r="L6323" s="199"/>
      <c r="M6323" s="199"/>
    </row>
    <row r="6324" spans="5:13" x14ac:dyDescent="0.25">
      <c r="E6324" s="199"/>
      <c r="F6324" s="199"/>
      <c r="G6324" s="199"/>
      <c r="H6324" s="199"/>
      <c r="I6324" s="199"/>
      <c r="J6324" s="199"/>
      <c r="K6324" s="199"/>
      <c r="L6324" s="199"/>
      <c r="M6324" s="199"/>
    </row>
    <row r="6325" spans="5:13" x14ac:dyDescent="0.25">
      <c r="E6325" s="199"/>
      <c r="F6325" s="199"/>
      <c r="G6325" s="199"/>
      <c r="H6325" s="199"/>
      <c r="I6325" s="199"/>
      <c r="J6325" s="199"/>
      <c r="K6325" s="199"/>
      <c r="L6325" s="199"/>
      <c r="M6325" s="199"/>
    </row>
    <row r="6326" spans="5:13" x14ac:dyDescent="0.25">
      <c r="E6326" s="199"/>
      <c r="F6326" s="199"/>
      <c r="G6326" s="199"/>
      <c r="H6326" s="199"/>
      <c r="I6326" s="199"/>
      <c r="J6326" s="199"/>
      <c r="K6326" s="199"/>
      <c r="L6326" s="199"/>
      <c r="M6326" s="199"/>
    </row>
    <row r="6327" spans="5:13" x14ac:dyDescent="0.25">
      <c r="E6327" s="199"/>
      <c r="F6327" s="199"/>
      <c r="G6327" s="199"/>
      <c r="H6327" s="199"/>
      <c r="I6327" s="199"/>
      <c r="J6327" s="199"/>
      <c r="K6327" s="199"/>
      <c r="L6327" s="199"/>
      <c r="M6327" s="199"/>
    </row>
    <row r="6328" spans="5:13" x14ac:dyDescent="0.25">
      <c r="E6328" s="199"/>
      <c r="F6328" s="199"/>
      <c r="G6328" s="199"/>
      <c r="H6328" s="199"/>
      <c r="I6328" s="199"/>
      <c r="J6328" s="199"/>
      <c r="K6328" s="199"/>
      <c r="L6328" s="199"/>
      <c r="M6328" s="199"/>
    </row>
    <row r="6329" spans="5:13" x14ac:dyDescent="0.25">
      <c r="E6329" s="199"/>
      <c r="F6329" s="199"/>
      <c r="G6329" s="199"/>
      <c r="H6329" s="199"/>
      <c r="I6329" s="199"/>
      <c r="J6329" s="199"/>
      <c r="K6329" s="199"/>
      <c r="L6329" s="199"/>
      <c r="M6329" s="199"/>
    </row>
    <row r="6330" spans="5:13" x14ac:dyDescent="0.25">
      <c r="E6330" s="199"/>
      <c r="F6330" s="199"/>
      <c r="G6330" s="199"/>
      <c r="H6330" s="199"/>
      <c r="I6330" s="199"/>
      <c r="J6330" s="199"/>
      <c r="K6330" s="199"/>
      <c r="L6330" s="199"/>
      <c r="M6330" s="199"/>
    </row>
    <row r="6331" spans="5:13" x14ac:dyDescent="0.25">
      <c r="E6331" s="199"/>
      <c r="F6331" s="199"/>
      <c r="G6331" s="199"/>
      <c r="H6331" s="199"/>
      <c r="I6331" s="199"/>
      <c r="J6331" s="199"/>
      <c r="K6331" s="199"/>
      <c r="L6331" s="199"/>
      <c r="M6331" s="199"/>
    </row>
    <row r="6332" spans="5:13" x14ac:dyDescent="0.25">
      <c r="E6332" s="199"/>
      <c r="F6332" s="199"/>
      <c r="G6332" s="199"/>
      <c r="H6332" s="199"/>
      <c r="I6332" s="199"/>
      <c r="J6332" s="199"/>
      <c r="K6332" s="199"/>
      <c r="L6332" s="199"/>
      <c r="M6332" s="199"/>
    </row>
    <row r="6333" spans="5:13" x14ac:dyDescent="0.25">
      <c r="E6333" s="199"/>
      <c r="F6333" s="199"/>
      <c r="G6333" s="199"/>
      <c r="H6333" s="199"/>
      <c r="I6333" s="199"/>
      <c r="J6333" s="199"/>
      <c r="K6333" s="199"/>
      <c r="L6333" s="199"/>
      <c r="M6333" s="199"/>
    </row>
    <row r="6334" spans="5:13" x14ac:dyDescent="0.25">
      <c r="E6334" s="199"/>
      <c r="F6334" s="199"/>
      <c r="G6334" s="199"/>
      <c r="H6334" s="199"/>
      <c r="I6334" s="199"/>
      <c r="J6334" s="199"/>
      <c r="K6334" s="199"/>
      <c r="L6334" s="199"/>
      <c r="M6334" s="199"/>
    </row>
    <row r="6335" spans="5:13" x14ac:dyDescent="0.25">
      <c r="E6335" s="199"/>
      <c r="F6335" s="199"/>
      <c r="G6335" s="199"/>
      <c r="H6335" s="199"/>
      <c r="I6335" s="199"/>
      <c r="J6335" s="199"/>
      <c r="K6335" s="199"/>
      <c r="L6335" s="199"/>
      <c r="M6335" s="199"/>
    </row>
    <row r="6336" spans="5:13" x14ac:dyDescent="0.25">
      <c r="E6336" s="199"/>
      <c r="F6336" s="199"/>
      <c r="G6336" s="199"/>
      <c r="H6336" s="199"/>
      <c r="I6336" s="199"/>
      <c r="J6336" s="199"/>
      <c r="K6336" s="199"/>
      <c r="L6336" s="199"/>
      <c r="M6336" s="199"/>
    </row>
    <row r="6337" spans="5:13" x14ac:dyDescent="0.25">
      <c r="E6337" s="199"/>
      <c r="F6337" s="199"/>
      <c r="G6337" s="199"/>
      <c r="H6337" s="199"/>
      <c r="I6337" s="199"/>
      <c r="J6337" s="199"/>
      <c r="K6337" s="199"/>
      <c r="L6337" s="199"/>
      <c r="M6337" s="199"/>
    </row>
    <row r="6338" spans="5:13" x14ac:dyDescent="0.25">
      <c r="E6338" s="199"/>
      <c r="F6338" s="199"/>
      <c r="G6338" s="199"/>
      <c r="H6338" s="199"/>
      <c r="I6338" s="199"/>
      <c r="J6338" s="199"/>
      <c r="K6338" s="199"/>
      <c r="L6338" s="199"/>
      <c r="M6338" s="199"/>
    </row>
    <row r="6339" spans="5:13" x14ac:dyDescent="0.25">
      <c r="E6339" s="199"/>
      <c r="F6339" s="199"/>
      <c r="G6339" s="199"/>
      <c r="H6339" s="199"/>
      <c r="I6339" s="199"/>
      <c r="J6339" s="199"/>
      <c r="K6339" s="199"/>
      <c r="L6339" s="199"/>
      <c r="M6339" s="199"/>
    </row>
    <row r="6340" spans="5:13" x14ac:dyDescent="0.25">
      <c r="E6340" s="199"/>
      <c r="F6340" s="199"/>
      <c r="G6340" s="199"/>
      <c r="H6340" s="199"/>
      <c r="I6340" s="199"/>
      <c r="J6340" s="199"/>
      <c r="K6340" s="199"/>
      <c r="L6340" s="199"/>
      <c r="M6340" s="199"/>
    </row>
    <row r="6341" spans="5:13" x14ac:dyDescent="0.25">
      <c r="E6341" s="199"/>
      <c r="F6341" s="199"/>
      <c r="G6341" s="199"/>
      <c r="H6341" s="199"/>
      <c r="I6341" s="199"/>
      <c r="J6341" s="199"/>
      <c r="K6341" s="199"/>
      <c r="L6341" s="199"/>
      <c r="M6341" s="199"/>
    </row>
    <row r="6342" spans="5:13" x14ac:dyDescent="0.25">
      <c r="E6342" s="199"/>
      <c r="F6342" s="199"/>
      <c r="G6342" s="199"/>
      <c r="H6342" s="199"/>
      <c r="I6342" s="199"/>
      <c r="J6342" s="199"/>
      <c r="K6342" s="199"/>
      <c r="L6342" s="199"/>
      <c r="M6342" s="199"/>
    </row>
    <row r="6343" spans="5:13" x14ac:dyDescent="0.25">
      <c r="E6343" s="199"/>
      <c r="F6343" s="199"/>
      <c r="G6343" s="199"/>
      <c r="H6343" s="199"/>
      <c r="I6343" s="199"/>
      <c r="J6343" s="199"/>
      <c r="K6343" s="199"/>
      <c r="L6343" s="199"/>
      <c r="M6343" s="199"/>
    </row>
    <row r="6344" spans="5:13" x14ac:dyDescent="0.25">
      <c r="E6344" s="199"/>
      <c r="F6344" s="199"/>
      <c r="G6344" s="199"/>
      <c r="H6344" s="199"/>
      <c r="I6344" s="199"/>
      <c r="J6344" s="199"/>
      <c r="K6344" s="199"/>
      <c r="L6344" s="199"/>
      <c r="M6344" s="199"/>
    </row>
    <row r="6345" spans="5:13" x14ac:dyDescent="0.25">
      <c r="E6345" s="199"/>
      <c r="F6345" s="199"/>
      <c r="G6345" s="199"/>
      <c r="H6345" s="199"/>
      <c r="I6345" s="199"/>
      <c r="J6345" s="199"/>
      <c r="K6345" s="199"/>
      <c r="L6345" s="199"/>
      <c r="M6345" s="199"/>
    </row>
    <row r="6346" spans="5:13" x14ac:dyDescent="0.25">
      <c r="E6346" s="199"/>
      <c r="F6346" s="199"/>
      <c r="G6346" s="199"/>
      <c r="H6346" s="199"/>
      <c r="I6346" s="199"/>
      <c r="J6346" s="199"/>
      <c r="K6346" s="199"/>
      <c r="L6346" s="199"/>
      <c r="M6346" s="199"/>
    </row>
    <row r="6347" spans="5:13" x14ac:dyDescent="0.25">
      <c r="E6347" s="199"/>
      <c r="F6347" s="199"/>
      <c r="G6347" s="199"/>
      <c r="H6347" s="199"/>
      <c r="I6347" s="199"/>
      <c r="J6347" s="199"/>
      <c r="K6347" s="199"/>
      <c r="L6347" s="199"/>
      <c r="M6347" s="199"/>
    </row>
    <row r="6348" spans="5:13" x14ac:dyDescent="0.25">
      <c r="E6348" s="199"/>
      <c r="F6348" s="199"/>
      <c r="G6348" s="199"/>
      <c r="H6348" s="199"/>
      <c r="I6348" s="199"/>
      <c r="J6348" s="199"/>
      <c r="K6348" s="199"/>
      <c r="L6348" s="199"/>
      <c r="M6348" s="199"/>
    </row>
    <row r="6349" spans="5:13" x14ac:dyDescent="0.25">
      <c r="E6349" s="199"/>
      <c r="F6349" s="199"/>
      <c r="G6349" s="199"/>
      <c r="H6349" s="199"/>
      <c r="I6349" s="199"/>
      <c r="J6349" s="199"/>
      <c r="K6349" s="199"/>
      <c r="L6349" s="199"/>
      <c r="M6349" s="199"/>
    </row>
    <row r="6350" spans="5:13" x14ac:dyDescent="0.25">
      <c r="E6350" s="199"/>
      <c r="F6350" s="199"/>
      <c r="G6350" s="199"/>
      <c r="H6350" s="199"/>
      <c r="I6350" s="199"/>
      <c r="J6350" s="199"/>
      <c r="K6350" s="199"/>
      <c r="L6350" s="199"/>
      <c r="M6350" s="199"/>
    </row>
    <row r="6351" spans="5:13" x14ac:dyDescent="0.25">
      <c r="E6351" s="199"/>
      <c r="F6351" s="199"/>
      <c r="G6351" s="199"/>
      <c r="H6351" s="199"/>
      <c r="I6351" s="199"/>
      <c r="J6351" s="199"/>
      <c r="K6351" s="199"/>
      <c r="L6351" s="199"/>
      <c r="M6351" s="199"/>
    </row>
    <row r="6352" spans="5:13" x14ac:dyDescent="0.25">
      <c r="E6352" s="199"/>
      <c r="F6352" s="199"/>
      <c r="G6352" s="199"/>
      <c r="H6352" s="199"/>
      <c r="I6352" s="199"/>
      <c r="J6352" s="199"/>
      <c r="K6352" s="199"/>
      <c r="L6352" s="199"/>
      <c r="M6352" s="199"/>
    </row>
    <row r="6353" spans="5:13" x14ac:dyDescent="0.25">
      <c r="E6353" s="199"/>
      <c r="F6353" s="199"/>
      <c r="G6353" s="199"/>
      <c r="H6353" s="199"/>
      <c r="I6353" s="199"/>
      <c r="J6353" s="199"/>
      <c r="K6353" s="199"/>
      <c r="L6353" s="199"/>
      <c r="M6353" s="199"/>
    </row>
    <row r="6354" spans="5:13" x14ac:dyDescent="0.25">
      <c r="E6354" s="199"/>
      <c r="F6354" s="199"/>
      <c r="G6354" s="199"/>
      <c r="H6354" s="199"/>
      <c r="I6354" s="199"/>
      <c r="J6354" s="199"/>
      <c r="K6354" s="199"/>
      <c r="L6354" s="199"/>
      <c r="M6354" s="199"/>
    </row>
    <row r="6355" spans="5:13" x14ac:dyDescent="0.25">
      <c r="E6355" s="199"/>
      <c r="F6355" s="199"/>
      <c r="G6355" s="199"/>
      <c r="H6355" s="199"/>
      <c r="I6355" s="199"/>
      <c r="J6355" s="199"/>
      <c r="K6355" s="199"/>
      <c r="L6355" s="199"/>
      <c r="M6355" s="199"/>
    </row>
    <row r="6356" spans="5:13" x14ac:dyDescent="0.25">
      <c r="E6356" s="199"/>
      <c r="F6356" s="199"/>
      <c r="G6356" s="199"/>
      <c r="H6356" s="199"/>
      <c r="I6356" s="199"/>
      <c r="J6356" s="199"/>
      <c r="K6356" s="199"/>
      <c r="L6356" s="199"/>
      <c r="M6356" s="199"/>
    </row>
    <row r="6357" spans="5:13" x14ac:dyDescent="0.25">
      <c r="E6357" s="199"/>
      <c r="F6357" s="199"/>
      <c r="G6357" s="199"/>
      <c r="H6357" s="199"/>
      <c r="I6357" s="199"/>
      <c r="J6357" s="199"/>
      <c r="K6357" s="199"/>
      <c r="L6357" s="199"/>
      <c r="M6357" s="199"/>
    </row>
    <row r="6358" spans="5:13" x14ac:dyDescent="0.25">
      <c r="E6358" s="199"/>
      <c r="F6358" s="199"/>
      <c r="G6358" s="199"/>
      <c r="H6358" s="199"/>
      <c r="I6358" s="199"/>
      <c r="J6358" s="199"/>
      <c r="K6358" s="199"/>
      <c r="L6358" s="199"/>
      <c r="M6358" s="199"/>
    </row>
    <row r="6359" spans="5:13" x14ac:dyDescent="0.25">
      <c r="E6359" s="199"/>
      <c r="F6359" s="199"/>
      <c r="G6359" s="199"/>
      <c r="H6359" s="199"/>
      <c r="I6359" s="199"/>
      <c r="J6359" s="199"/>
      <c r="K6359" s="199"/>
      <c r="L6359" s="199"/>
      <c r="M6359" s="199"/>
    </row>
    <row r="6360" spans="5:13" x14ac:dyDescent="0.25">
      <c r="E6360" s="199"/>
      <c r="F6360" s="199"/>
      <c r="G6360" s="199"/>
      <c r="H6360" s="199"/>
      <c r="I6360" s="199"/>
      <c r="J6360" s="199"/>
      <c r="K6360" s="199"/>
      <c r="L6360" s="199"/>
      <c r="M6360" s="199"/>
    </row>
    <row r="6361" spans="5:13" x14ac:dyDescent="0.25">
      <c r="E6361" s="199"/>
      <c r="F6361" s="199"/>
      <c r="G6361" s="199"/>
      <c r="H6361" s="199"/>
      <c r="I6361" s="199"/>
      <c r="J6361" s="199"/>
      <c r="K6361" s="199"/>
      <c r="L6361" s="199"/>
      <c r="M6361" s="199"/>
    </row>
    <row r="6362" spans="5:13" x14ac:dyDescent="0.25">
      <c r="E6362" s="199"/>
      <c r="F6362" s="199"/>
      <c r="G6362" s="199"/>
      <c r="H6362" s="199"/>
      <c r="I6362" s="199"/>
      <c r="J6362" s="199"/>
      <c r="K6362" s="199"/>
      <c r="L6362" s="199"/>
      <c r="M6362" s="199"/>
    </row>
    <row r="6363" spans="5:13" x14ac:dyDescent="0.25">
      <c r="E6363" s="199"/>
      <c r="F6363" s="199"/>
      <c r="G6363" s="199"/>
      <c r="H6363" s="199"/>
      <c r="I6363" s="199"/>
      <c r="J6363" s="199"/>
      <c r="K6363" s="199"/>
      <c r="L6363" s="199"/>
      <c r="M6363" s="199"/>
    </row>
    <row r="6364" spans="5:13" x14ac:dyDescent="0.25">
      <c r="E6364" s="199"/>
      <c r="F6364" s="199"/>
      <c r="G6364" s="199"/>
      <c r="H6364" s="199"/>
      <c r="I6364" s="199"/>
      <c r="J6364" s="199"/>
      <c r="K6364" s="199"/>
      <c r="L6364" s="199"/>
      <c r="M6364" s="199"/>
    </row>
    <row r="6365" spans="5:13" x14ac:dyDescent="0.25">
      <c r="E6365" s="199"/>
      <c r="F6365" s="199"/>
      <c r="G6365" s="199"/>
      <c r="H6365" s="199"/>
      <c r="I6365" s="199"/>
      <c r="J6365" s="199"/>
      <c r="K6365" s="199"/>
      <c r="L6365" s="199"/>
      <c r="M6365" s="199"/>
    </row>
    <row r="6366" spans="5:13" x14ac:dyDescent="0.25">
      <c r="E6366" s="199"/>
      <c r="F6366" s="199"/>
      <c r="G6366" s="199"/>
      <c r="H6366" s="199"/>
      <c r="I6366" s="199"/>
      <c r="J6366" s="199"/>
      <c r="K6366" s="199"/>
      <c r="L6366" s="199"/>
      <c r="M6366" s="199"/>
    </row>
    <row r="6367" spans="5:13" x14ac:dyDescent="0.25">
      <c r="E6367" s="199"/>
      <c r="F6367" s="199"/>
      <c r="G6367" s="199"/>
      <c r="H6367" s="199"/>
      <c r="I6367" s="199"/>
      <c r="J6367" s="199"/>
      <c r="K6367" s="199"/>
      <c r="L6367" s="199"/>
      <c r="M6367" s="199"/>
    </row>
    <row r="6368" spans="5:13" x14ac:dyDescent="0.25">
      <c r="E6368" s="199"/>
      <c r="F6368" s="199"/>
      <c r="G6368" s="199"/>
      <c r="H6368" s="199"/>
      <c r="I6368" s="199"/>
      <c r="J6368" s="199"/>
      <c r="K6368" s="199"/>
      <c r="L6368" s="199"/>
      <c r="M6368" s="199"/>
    </row>
    <row r="6369" spans="5:13" x14ac:dyDescent="0.25">
      <c r="E6369" s="199"/>
      <c r="F6369" s="199"/>
      <c r="G6369" s="199"/>
      <c r="H6369" s="199"/>
      <c r="I6369" s="199"/>
      <c r="J6369" s="199"/>
      <c r="K6369" s="199"/>
      <c r="L6369" s="199"/>
      <c r="M6369" s="199"/>
    </row>
    <row r="6370" spans="5:13" x14ac:dyDescent="0.25">
      <c r="E6370" s="199"/>
      <c r="F6370" s="199"/>
      <c r="G6370" s="199"/>
      <c r="H6370" s="199"/>
      <c r="I6370" s="199"/>
      <c r="J6370" s="199"/>
      <c r="K6370" s="199"/>
      <c r="L6370" s="199"/>
      <c r="M6370" s="199"/>
    </row>
    <row r="6371" spans="5:13" x14ac:dyDescent="0.25">
      <c r="E6371" s="199"/>
      <c r="F6371" s="199"/>
      <c r="G6371" s="199"/>
      <c r="H6371" s="199"/>
      <c r="I6371" s="199"/>
      <c r="J6371" s="199"/>
      <c r="K6371" s="199"/>
      <c r="L6371" s="199"/>
      <c r="M6371" s="199"/>
    </row>
    <row r="6372" spans="5:13" x14ac:dyDescent="0.25">
      <c r="E6372" s="199"/>
      <c r="F6372" s="199"/>
      <c r="G6372" s="199"/>
      <c r="H6372" s="199"/>
      <c r="I6372" s="199"/>
      <c r="J6372" s="199"/>
      <c r="K6372" s="199"/>
      <c r="L6372" s="199"/>
      <c r="M6372" s="199"/>
    </row>
    <row r="6373" spans="5:13" x14ac:dyDescent="0.25">
      <c r="E6373" s="199"/>
      <c r="F6373" s="199"/>
      <c r="G6373" s="199"/>
      <c r="H6373" s="199"/>
      <c r="I6373" s="199"/>
      <c r="J6373" s="199"/>
      <c r="K6373" s="199"/>
      <c r="L6373" s="199"/>
      <c r="M6373" s="199"/>
    </row>
    <row r="6374" spans="5:13" x14ac:dyDescent="0.25">
      <c r="E6374" s="199"/>
      <c r="F6374" s="199"/>
      <c r="G6374" s="199"/>
      <c r="H6374" s="199"/>
      <c r="I6374" s="199"/>
      <c r="J6374" s="199"/>
      <c r="K6374" s="199"/>
      <c r="L6374" s="199"/>
      <c r="M6374" s="199"/>
    </row>
    <row r="6375" spans="5:13" x14ac:dyDescent="0.25">
      <c r="E6375" s="199"/>
      <c r="F6375" s="199"/>
      <c r="G6375" s="199"/>
      <c r="H6375" s="199"/>
      <c r="I6375" s="199"/>
      <c r="J6375" s="199"/>
      <c r="K6375" s="199"/>
      <c r="L6375" s="199"/>
      <c r="M6375" s="199"/>
    </row>
    <row r="6376" spans="5:13" x14ac:dyDescent="0.25">
      <c r="E6376" s="199"/>
      <c r="F6376" s="199"/>
      <c r="G6376" s="199"/>
      <c r="H6376" s="199"/>
      <c r="I6376" s="199"/>
      <c r="J6376" s="199"/>
      <c r="K6376" s="199"/>
      <c r="L6376" s="199"/>
      <c r="M6376" s="199"/>
    </row>
    <row r="6377" spans="5:13" x14ac:dyDescent="0.25">
      <c r="E6377" s="199"/>
      <c r="F6377" s="199"/>
      <c r="G6377" s="199"/>
      <c r="H6377" s="199"/>
      <c r="I6377" s="199"/>
      <c r="J6377" s="199"/>
      <c r="K6377" s="199"/>
      <c r="L6377" s="199"/>
      <c r="M6377" s="199"/>
    </row>
    <row r="6378" spans="5:13" x14ac:dyDescent="0.25">
      <c r="E6378" s="199"/>
      <c r="F6378" s="199"/>
      <c r="G6378" s="199"/>
      <c r="H6378" s="199"/>
      <c r="I6378" s="199"/>
      <c r="J6378" s="199"/>
      <c r="K6378" s="199"/>
      <c r="L6378" s="199"/>
      <c r="M6378" s="199"/>
    </row>
    <row r="6379" spans="5:13" x14ac:dyDescent="0.25">
      <c r="E6379" s="199"/>
      <c r="F6379" s="199"/>
      <c r="G6379" s="199"/>
      <c r="H6379" s="199"/>
      <c r="I6379" s="199"/>
      <c r="J6379" s="199"/>
      <c r="K6379" s="199"/>
      <c r="L6379" s="199"/>
      <c r="M6379" s="199"/>
    </row>
    <row r="6380" spans="5:13" x14ac:dyDescent="0.25">
      <c r="E6380" s="199"/>
      <c r="F6380" s="199"/>
      <c r="G6380" s="199"/>
      <c r="H6380" s="199"/>
      <c r="I6380" s="199"/>
      <c r="J6380" s="199"/>
      <c r="K6380" s="199"/>
      <c r="L6380" s="199"/>
      <c r="M6380" s="199"/>
    </row>
    <row r="6381" spans="5:13" x14ac:dyDescent="0.25">
      <c r="E6381" s="199"/>
      <c r="F6381" s="199"/>
      <c r="G6381" s="199"/>
      <c r="H6381" s="199"/>
      <c r="I6381" s="199"/>
      <c r="J6381" s="199"/>
      <c r="K6381" s="199"/>
      <c r="L6381" s="199"/>
      <c r="M6381" s="199"/>
    </row>
    <row r="6382" spans="5:13" x14ac:dyDescent="0.25">
      <c r="E6382" s="199"/>
      <c r="F6382" s="199"/>
      <c r="G6382" s="199"/>
      <c r="H6382" s="199"/>
      <c r="I6382" s="199"/>
      <c r="J6382" s="199"/>
      <c r="K6382" s="199"/>
      <c r="L6382" s="199"/>
      <c r="M6382" s="199"/>
    </row>
    <row r="6383" spans="5:13" x14ac:dyDescent="0.25">
      <c r="E6383" s="199"/>
      <c r="F6383" s="199"/>
      <c r="G6383" s="199"/>
      <c r="H6383" s="199"/>
      <c r="I6383" s="199"/>
      <c r="J6383" s="199"/>
      <c r="K6383" s="199"/>
      <c r="L6383" s="199"/>
      <c r="M6383" s="199"/>
    </row>
    <row r="6384" spans="5:13" x14ac:dyDescent="0.25">
      <c r="E6384" s="199"/>
      <c r="F6384" s="199"/>
      <c r="G6384" s="199"/>
      <c r="H6384" s="199"/>
      <c r="I6384" s="199"/>
      <c r="J6384" s="199"/>
      <c r="K6384" s="199"/>
      <c r="L6384" s="199"/>
      <c r="M6384" s="199"/>
    </row>
    <row r="6385" spans="5:13" x14ac:dyDescent="0.25">
      <c r="E6385" s="199"/>
      <c r="F6385" s="199"/>
      <c r="G6385" s="199"/>
      <c r="H6385" s="199"/>
      <c r="I6385" s="199"/>
      <c r="J6385" s="199"/>
      <c r="K6385" s="199"/>
      <c r="L6385" s="199"/>
      <c r="M6385" s="199"/>
    </row>
    <row r="6386" spans="5:13" x14ac:dyDescent="0.25">
      <c r="E6386" s="199"/>
      <c r="F6386" s="199"/>
      <c r="G6386" s="199"/>
      <c r="H6386" s="199"/>
      <c r="I6386" s="199"/>
      <c r="J6386" s="199"/>
      <c r="K6386" s="199"/>
      <c r="L6386" s="199"/>
      <c r="M6386" s="199"/>
    </row>
    <row r="6387" spans="5:13" x14ac:dyDescent="0.25">
      <c r="E6387" s="199"/>
      <c r="F6387" s="199"/>
      <c r="G6387" s="199"/>
      <c r="H6387" s="199"/>
      <c r="I6387" s="199"/>
      <c r="J6387" s="199"/>
      <c r="K6387" s="199"/>
      <c r="L6387" s="199"/>
      <c r="M6387" s="199"/>
    </row>
    <row r="6388" spans="5:13" x14ac:dyDescent="0.25">
      <c r="E6388" s="199"/>
      <c r="F6388" s="199"/>
      <c r="G6388" s="199"/>
      <c r="H6388" s="199"/>
      <c r="I6388" s="199"/>
      <c r="J6388" s="199"/>
      <c r="K6388" s="199"/>
      <c r="L6388" s="199"/>
      <c r="M6388" s="199"/>
    </row>
    <row r="6389" spans="5:13" x14ac:dyDescent="0.25">
      <c r="E6389" s="199"/>
      <c r="F6389" s="199"/>
      <c r="G6389" s="199"/>
      <c r="H6389" s="199"/>
      <c r="I6389" s="199"/>
      <c r="J6389" s="199"/>
      <c r="K6389" s="199"/>
      <c r="L6389" s="199"/>
      <c r="M6389" s="199"/>
    </row>
    <row r="6390" spans="5:13" x14ac:dyDescent="0.25">
      <c r="E6390" s="199"/>
      <c r="F6390" s="199"/>
      <c r="G6390" s="199"/>
      <c r="H6390" s="199"/>
      <c r="I6390" s="199"/>
      <c r="J6390" s="199"/>
      <c r="K6390" s="199"/>
      <c r="L6390" s="199"/>
      <c r="M6390" s="199"/>
    </row>
    <row r="6391" spans="5:13" x14ac:dyDescent="0.25">
      <c r="E6391" s="199"/>
      <c r="F6391" s="199"/>
      <c r="G6391" s="199"/>
      <c r="H6391" s="199"/>
      <c r="I6391" s="199"/>
      <c r="J6391" s="199"/>
      <c r="K6391" s="199"/>
      <c r="L6391" s="199"/>
      <c r="M6391" s="199"/>
    </row>
    <row r="6392" spans="5:13" x14ac:dyDescent="0.25">
      <c r="E6392" s="199"/>
      <c r="F6392" s="199"/>
      <c r="G6392" s="199"/>
      <c r="H6392" s="199"/>
      <c r="I6392" s="199"/>
      <c r="J6392" s="199"/>
      <c r="K6392" s="199"/>
      <c r="L6392" s="199"/>
      <c r="M6392" s="199"/>
    </row>
    <row r="6393" spans="5:13" x14ac:dyDescent="0.25">
      <c r="E6393" s="199"/>
      <c r="F6393" s="199"/>
      <c r="G6393" s="199"/>
      <c r="H6393" s="199"/>
      <c r="I6393" s="199"/>
      <c r="J6393" s="199"/>
      <c r="K6393" s="199"/>
      <c r="L6393" s="199"/>
      <c r="M6393" s="199"/>
    </row>
    <row r="6394" spans="5:13" x14ac:dyDescent="0.25">
      <c r="E6394" s="199"/>
      <c r="F6394" s="199"/>
      <c r="G6394" s="199"/>
      <c r="H6394" s="199"/>
      <c r="I6394" s="199"/>
      <c r="J6394" s="199"/>
      <c r="K6394" s="199"/>
      <c r="L6394" s="199"/>
      <c r="M6394" s="199"/>
    </row>
    <row r="6395" spans="5:13" x14ac:dyDescent="0.25">
      <c r="E6395" s="199"/>
      <c r="F6395" s="199"/>
      <c r="G6395" s="199"/>
      <c r="H6395" s="199"/>
      <c r="I6395" s="199"/>
      <c r="J6395" s="199"/>
      <c r="K6395" s="199"/>
      <c r="L6395" s="199"/>
      <c r="M6395" s="199"/>
    </row>
    <row r="6396" spans="5:13" x14ac:dyDescent="0.25">
      <c r="E6396" s="199"/>
      <c r="F6396" s="199"/>
      <c r="G6396" s="199"/>
      <c r="H6396" s="199"/>
      <c r="I6396" s="199"/>
      <c r="J6396" s="199"/>
      <c r="K6396" s="199"/>
      <c r="L6396" s="199"/>
      <c r="M6396" s="199"/>
    </row>
    <row r="6397" spans="5:13" x14ac:dyDescent="0.25">
      <c r="E6397" s="199"/>
      <c r="F6397" s="199"/>
      <c r="G6397" s="199"/>
      <c r="H6397" s="199"/>
      <c r="I6397" s="199"/>
      <c r="J6397" s="199"/>
      <c r="K6397" s="199"/>
      <c r="L6397" s="199"/>
      <c r="M6397" s="199"/>
    </row>
    <row r="6398" spans="5:13" x14ac:dyDescent="0.25">
      <c r="E6398" s="199"/>
      <c r="F6398" s="199"/>
      <c r="G6398" s="199"/>
      <c r="H6398" s="199"/>
      <c r="I6398" s="199"/>
      <c r="J6398" s="199"/>
      <c r="K6398" s="199"/>
      <c r="L6398" s="199"/>
      <c r="M6398" s="199"/>
    </row>
    <row r="6399" spans="5:13" x14ac:dyDescent="0.25">
      <c r="E6399" s="199"/>
      <c r="F6399" s="199"/>
      <c r="G6399" s="199"/>
      <c r="H6399" s="199"/>
      <c r="I6399" s="199"/>
      <c r="J6399" s="199"/>
      <c r="K6399" s="199"/>
      <c r="L6399" s="199"/>
      <c r="M6399" s="199"/>
    </row>
    <row r="6400" spans="5:13" x14ac:dyDescent="0.25">
      <c r="E6400" s="199"/>
      <c r="F6400" s="199"/>
      <c r="G6400" s="199"/>
      <c r="H6400" s="199"/>
      <c r="I6400" s="199"/>
      <c r="J6400" s="199"/>
      <c r="K6400" s="199"/>
      <c r="L6400" s="199"/>
      <c r="M6400" s="199"/>
    </row>
    <row r="6401" spans="5:13" x14ac:dyDescent="0.25">
      <c r="E6401" s="199"/>
      <c r="F6401" s="199"/>
      <c r="G6401" s="199"/>
      <c r="H6401" s="199"/>
      <c r="I6401" s="199"/>
      <c r="J6401" s="199"/>
      <c r="K6401" s="199"/>
      <c r="L6401" s="199"/>
      <c r="M6401" s="199"/>
    </row>
    <row r="6402" spans="5:13" x14ac:dyDescent="0.25">
      <c r="E6402" s="199"/>
      <c r="F6402" s="199"/>
      <c r="G6402" s="199"/>
      <c r="H6402" s="199"/>
      <c r="I6402" s="199"/>
      <c r="J6402" s="199"/>
      <c r="K6402" s="199"/>
      <c r="L6402" s="199"/>
      <c r="M6402" s="199"/>
    </row>
    <row r="6403" spans="5:13" x14ac:dyDescent="0.25">
      <c r="E6403" s="199"/>
      <c r="F6403" s="199"/>
      <c r="G6403" s="199"/>
      <c r="H6403" s="199"/>
      <c r="I6403" s="199"/>
      <c r="J6403" s="199"/>
      <c r="K6403" s="199"/>
      <c r="L6403" s="199"/>
      <c r="M6403" s="199"/>
    </row>
    <row r="6404" spans="5:13" x14ac:dyDescent="0.25">
      <c r="E6404" s="199"/>
      <c r="F6404" s="199"/>
      <c r="G6404" s="199"/>
      <c r="H6404" s="199"/>
      <c r="I6404" s="199"/>
      <c r="J6404" s="199"/>
      <c r="K6404" s="199"/>
      <c r="L6404" s="199"/>
      <c r="M6404" s="199"/>
    </row>
    <row r="6405" spans="5:13" x14ac:dyDescent="0.25">
      <c r="E6405" s="199"/>
      <c r="F6405" s="199"/>
      <c r="G6405" s="199"/>
      <c r="H6405" s="199"/>
      <c r="I6405" s="199"/>
      <c r="J6405" s="199"/>
      <c r="K6405" s="199"/>
      <c r="L6405" s="199"/>
      <c r="M6405" s="199"/>
    </row>
    <row r="6406" spans="5:13" x14ac:dyDescent="0.25">
      <c r="E6406" s="199"/>
      <c r="F6406" s="199"/>
      <c r="G6406" s="199"/>
      <c r="H6406" s="199"/>
      <c r="I6406" s="199"/>
      <c r="J6406" s="199"/>
      <c r="K6406" s="199"/>
      <c r="L6406" s="199"/>
      <c r="M6406" s="199"/>
    </row>
    <row r="6407" spans="5:13" x14ac:dyDescent="0.25">
      <c r="E6407" s="199"/>
      <c r="F6407" s="199"/>
      <c r="G6407" s="199"/>
      <c r="H6407" s="199"/>
      <c r="I6407" s="199"/>
      <c r="J6407" s="199"/>
      <c r="K6407" s="199"/>
      <c r="L6407" s="199"/>
      <c r="M6407" s="199"/>
    </row>
    <row r="6408" spans="5:13" x14ac:dyDescent="0.25">
      <c r="E6408" s="199"/>
      <c r="F6408" s="199"/>
      <c r="G6408" s="199"/>
      <c r="H6408" s="199"/>
      <c r="I6408" s="199"/>
      <c r="J6408" s="199"/>
      <c r="K6408" s="199"/>
      <c r="L6408" s="199"/>
      <c r="M6408" s="199"/>
    </row>
    <row r="6409" spans="5:13" x14ac:dyDescent="0.25">
      <c r="E6409" s="199"/>
      <c r="F6409" s="199"/>
      <c r="G6409" s="199"/>
      <c r="H6409" s="199"/>
      <c r="I6409" s="199"/>
      <c r="J6409" s="199"/>
      <c r="K6409" s="199"/>
      <c r="L6409" s="199"/>
      <c r="M6409" s="199"/>
    </row>
    <row r="6410" spans="5:13" x14ac:dyDescent="0.25">
      <c r="E6410" s="199"/>
      <c r="F6410" s="199"/>
      <c r="G6410" s="199"/>
      <c r="H6410" s="199"/>
      <c r="I6410" s="199"/>
      <c r="J6410" s="199"/>
      <c r="K6410" s="199"/>
      <c r="L6410" s="199"/>
      <c r="M6410" s="199"/>
    </row>
    <row r="6411" spans="5:13" x14ac:dyDescent="0.25">
      <c r="E6411" s="199"/>
      <c r="F6411" s="199"/>
      <c r="G6411" s="199"/>
      <c r="H6411" s="199"/>
      <c r="I6411" s="199"/>
      <c r="J6411" s="199"/>
      <c r="K6411" s="199"/>
      <c r="L6411" s="199"/>
      <c r="M6411" s="199"/>
    </row>
    <row r="6412" spans="5:13" x14ac:dyDescent="0.25">
      <c r="E6412" s="199"/>
      <c r="F6412" s="199"/>
      <c r="G6412" s="199"/>
      <c r="H6412" s="199"/>
      <c r="I6412" s="199"/>
      <c r="J6412" s="199"/>
      <c r="K6412" s="199"/>
      <c r="L6412" s="199"/>
      <c r="M6412" s="199"/>
    </row>
    <row r="6413" spans="5:13" x14ac:dyDescent="0.25">
      <c r="E6413" s="199"/>
      <c r="F6413" s="199"/>
      <c r="G6413" s="199"/>
      <c r="H6413" s="199"/>
      <c r="I6413" s="199"/>
      <c r="J6413" s="199"/>
      <c r="K6413" s="199"/>
      <c r="L6413" s="199"/>
      <c r="M6413" s="199"/>
    </row>
    <row r="6414" spans="5:13" x14ac:dyDescent="0.25">
      <c r="E6414" s="199"/>
      <c r="F6414" s="199"/>
      <c r="G6414" s="199"/>
      <c r="H6414" s="199"/>
      <c r="I6414" s="199"/>
      <c r="J6414" s="199"/>
      <c r="K6414" s="199"/>
      <c r="L6414" s="199"/>
      <c r="M6414" s="199"/>
    </row>
    <row r="6415" spans="5:13" x14ac:dyDescent="0.25">
      <c r="E6415" s="199"/>
      <c r="F6415" s="199"/>
      <c r="G6415" s="199"/>
      <c r="H6415" s="199"/>
      <c r="I6415" s="199"/>
      <c r="J6415" s="199"/>
      <c r="K6415" s="199"/>
      <c r="L6415" s="199"/>
      <c r="M6415" s="199"/>
    </row>
    <row r="6416" spans="5:13" x14ac:dyDescent="0.25">
      <c r="E6416" s="199"/>
      <c r="F6416" s="199"/>
      <c r="G6416" s="199"/>
      <c r="H6416" s="199"/>
      <c r="I6416" s="199"/>
      <c r="J6416" s="199"/>
      <c r="K6416" s="199"/>
      <c r="L6416" s="199"/>
      <c r="M6416" s="199"/>
    </row>
    <row r="6417" spans="5:13" x14ac:dyDescent="0.25">
      <c r="E6417" s="199"/>
      <c r="F6417" s="199"/>
      <c r="G6417" s="199"/>
      <c r="H6417" s="199"/>
      <c r="I6417" s="199"/>
      <c r="J6417" s="199"/>
      <c r="K6417" s="199"/>
      <c r="L6417" s="199"/>
      <c r="M6417" s="199"/>
    </row>
    <row r="6418" spans="5:13" x14ac:dyDescent="0.25">
      <c r="E6418" s="199"/>
      <c r="F6418" s="199"/>
      <c r="G6418" s="199"/>
      <c r="H6418" s="199"/>
      <c r="I6418" s="199"/>
      <c r="J6418" s="199"/>
      <c r="K6418" s="199"/>
      <c r="L6418" s="199"/>
      <c r="M6418" s="199"/>
    </row>
    <row r="6419" spans="5:13" x14ac:dyDescent="0.25">
      <c r="E6419" s="199"/>
      <c r="F6419" s="199"/>
      <c r="G6419" s="199"/>
      <c r="H6419" s="199"/>
      <c r="I6419" s="199"/>
      <c r="J6419" s="199"/>
      <c r="K6419" s="199"/>
      <c r="L6419" s="199"/>
      <c r="M6419" s="199"/>
    </row>
    <row r="6420" spans="5:13" x14ac:dyDescent="0.25">
      <c r="E6420" s="199"/>
      <c r="F6420" s="199"/>
      <c r="G6420" s="199"/>
      <c r="H6420" s="199"/>
      <c r="I6420" s="199"/>
      <c r="J6420" s="199"/>
      <c r="K6420" s="199"/>
      <c r="L6420" s="199"/>
      <c r="M6420" s="199"/>
    </row>
    <row r="6421" spans="5:13" x14ac:dyDescent="0.25">
      <c r="E6421" s="199"/>
      <c r="F6421" s="199"/>
      <c r="G6421" s="199"/>
      <c r="H6421" s="199"/>
      <c r="I6421" s="199"/>
      <c r="J6421" s="199"/>
      <c r="K6421" s="199"/>
      <c r="L6421" s="199"/>
      <c r="M6421" s="199"/>
    </row>
    <row r="6422" spans="5:13" x14ac:dyDescent="0.25">
      <c r="E6422" s="199"/>
      <c r="F6422" s="199"/>
      <c r="G6422" s="199"/>
      <c r="H6422" s="199"/>
      <c r="I6422" s="199"/>
      <c r="J6422" s="199"/>
      <c r="K6422" s="199"/>
      <c r="L6422" s="199"/>
      <c r="M6422" s="199"/>
    </row>
    <row r="6423" spans="5:13" x14ac:dyDescent="0.25">
      <c r="E6423" s="199"/>
      <c r="F6423" s="199"/>
      <c r="G6423" s="199"/>
      <c r="H6423" s="199"/>
      <c r="I6423" s="199"/>
      <c r="J6423" s="199"/>
      <c r="K6423" s="199"/>
      <c r="L6423" s="199"/>
      <c r="M6423" s="199"/>
    </row>
    <row r="6424" spans="5:13" x14ac:dyDescent="0.25">
      <c r="E6424" s="199"/>
      <c r="F6424" s="199"/>
      <c r="G6424" s="199"/>
      <c r="H6424" s="199"/>
      <c r="I6424" s="199"/>
      <c r="J6424" s="199"/>
      <c r="K6424" s="199"/>
      <c r="L6424" s="199"/>
      <c r="M6424" s="199"/>
    </row>
    <row r="6425" spans="5:13" x14ac:dyDescent="0.25">
      <c r="E6425" s="199"/>
      <c r="F6425" s="199"/>
      <c r="G6425" s="199"/>
      <c r="H6425" s="199"/>
      <c r="I6425" s="199"/>
      <c r="J6425" s="199"/>
      <c r="K6425" s="199"/>
      <c r="L6425" s="199"/>
      <c r="M6425" s="199"/>
    </row>
    <row r="6426" spans="5:13" x14ac:dyDescent="0.25">
      <c r="E6426" s="199"/>
      <c r="F6426" s="199"/>
      <c r="G6426" s="199"/>
      <c r="H6426" s="199"/>
      <c r="I6426" s="199"/>
      <c r="J6426" s="199"/>
      <c r="K6426" s="199"/>
      <c r="L6426" s="199"/>
      <c r="M6426" s="199"/>
    </row>
    <row r="6427" spans="5:13" x14ac:dyDescent="0.25">
      <c r="E6427" s="199"/>
      <c r="F6427" s="199"/>
      <c r="G6427" s="199"/>
      <c r="H6427" s="199"/>
      <c r="I6427" s="199"/>
      <c r="J6427" s="199"/>
      <c r="K6427" s="199"/>
      <c r="L6427" s="199"/>
      <c r="M6427" s="199"/>
    </row>
    <row r="6428" spans="5:13" x14ac:dyDescent="0.25">
      <c r="E6428" s="199"/>
      <c r="F6428" s="199"/>
      <c r="G6428" s="199"/>
      <c r="H6428" s="199"/>
      <c r="I6428" s="199"/>
      <c r="J6428" s="199"/>
      <c r="K6428" s="199"/>
      <c r="L6428" s="199"/>
      <c r="M6428" s="199"/>
    </row>
    <row r="6429" spans="5:13" x14ac:dyDescent="0.25">
      <c r="E6429" s="199"/>
      <c r="F6429" s="199"/>
      <c r="G6429" s="199"/>
      <c r="H6429" s="199"/>
      <c r="I6429" s="199"/>
      <c r="J6429" s="199"/>
      <c r="K6429" s="199"/>
      <c r="L6429" s="199"/>
      <c r="M6429" s="199"/>
    </row>
    <row r="6430" spans="5:13" x14ac:dyDescent="0.25">
      <c r="E6430" s="199"/>
      <c r="F6430" s="199"/>
      <c r="G6430" s="199"/>
      <c r="H6430" s="199"/>
      <c r="I6430" s="199"/>
      <c r="J6430" s="199"/>
      <c r="K6430" s="199"/>
      <c r="L6430" s="199"/>
      <c r="M6430" s="199"/>
    </row>
    <row r="6431" spans="5:13" x14ac:dyDescent="0.25">
      <c r="E6431" s="199"/>
      <c r="F6431" s="199"/>
      <c r="G6431" s="199"/>
      <c r="H6431" s="199"/>
      <c r="I6431" s="199"/>
      <c r="J6431" s="199"/>
      <c r="K6431" s="199"/>
      <c r="L6431" s="199"/>
      <c r="M6431" s="199"/>
    </row>
    <row r="6432" spans="5:13" x14ac:dyDescent="0.25">
      <c r="E6432" s="199"/>
      <c r="F6432" s="199"/>
      <c r="G6432" s="199"/>
      <c r="H6432" s="199"/>
      <c r="I6432" s="199"/>
      <c r="J6432" s="199"/>
      <c r="K6432" s="199"/>
      <c r="L6432" s="199"/>
      <c r="M6432" s="199"/>
    </row>
    <row r="6433" spans="5:13" x14ac:dyDescent="0.25">
      <c r="E6433" s="199"/>
      <c r="F6433" s="199"/>
      <c r="G6433" s="199"/>
      <c r="H6433" s="199"/>
      <c r="I6433" s="199"/>
      <c r="J6433" s="199"/>
      <c r="K6433" s="199"/>
      <c r="L6433" s="199"/>
      <c r="M6433" s="199"/>
    </row>
    <row r="6434" spans="5:13" x14ac:dyDescent="0.25">
      <c r="E6434" s="199"/>
      <c r="F6434" s="199"/>
      <c r="G6434" s="199"/>
      <c r="H6434" s="199"/>
      <c r="I6434" s="199"/>
      <c r="J6434" s="199"/>
      <c r="K6434" s="199"/>
      <c r="L6434" s="199"/>
      <c r="M6434" s="199"/>
    </row>
    <row r="6435" spans="5:13" x14ac:dyDescent="0.25">
      <c r="E6435" s="199"/>
      <c r="F6435" s="199"/>
      <c r="G6435" s="199"/>
      <c r="H6435" s="199"/>
      <c r="I6435" s="199"/>
      <c r="J6435" s="199"/>
      <c r="K6435" s="199"/>
      <c r="L6435" s="199"/>
      <c r="M6435" s="199"/>
    </row>
    <row r="6436" spans="5:13" x14ac:dyDescent="0.25">
      <c r="E6436" s="199"/>
      <c r="F6436" s="199"/>
      <c r="G6436" s="199"/>
      <c r="H6436" s="199"/>
      <c r="I6436" s="199"/>
      <c r="J6436" s="199"/>
      <c r="K6436" s="199"/>
      <c r="L6436" s="199"/>
      <c r="M6436" s="199"/>
    </row>
    <row r="6437" spans="5:13" x14ac:dyDescent="0.25">
      <c r="E6437" s="199"/>
      <c r="F6437" s="199"/>
      <c r="G6437" s="199"/>
      <c r="H6437" s="199"/>
      <c r="I6437" s="199"/>
      <c r="J6437" s="199"/>
      <c r="K6437" s="199"/>
      <c r="L6437" s="199"/>
      <c r="M6437" s="199"/>
    </row>
    <row r="6438" spans="5:13" x14ac:dyDescent="0.25">
      <c r="E6438" s="199"/>
      <c r="F6438" s="199"/>
      <c r="G6438" s="199"/>
      <c r="H6438" s="199"/>
      <c r="I6438" s="199"/>
      <c r="J6438" s="199"/>
      <c r="K6438" s="199"/>
      <c r="L6438" s="199"/>
      <c r="M6438" s="199"/>
    </row>
    <row r="6439" spans="5:13" x14ac:dyDescent="0.25">
      <c r="E6439" s="199"/>
      <c r="F6439" s="199"/>
      <c r="G6439" s="199"/>
      <c r="H6439" s="199"/>
      <c r="I6439" s="199"/>
      <c r="J6439" s="199"/>
      <c r="K6439" s="199"/>
      <c r="L6439" s="199"/>
      <c r="M6439" s="199"/>
    </row>
    <row r="6440" spans="5:13" x14ac:dyDescent="0.25">
      <c r="E6440" s="199"/>
      <c r="F6440" s="199"/>
      <c r="G6440" s="199"/>
      <c r="H6440" s="199"/>
      <c r="I6440" s="199"/>
      <c r="J6440" s="199"/>
      <c r="K6440" s="199"/>
      <c r="L6440" s="199"/>
      <c r="M6440" s="199"/>
    </row>
    <row r="6441" spans="5:13" x14ac:dyDescent="0.25">
      <c r="E6441" s="199"/>
      <c r="F6441" s="199"/>
      <c r="G6441" s="199"/>
      <c r="H6441" s="199"/>
      <c r="I6441" s="199"/>
      <c r="J6441" s="199"/>
      <c r="K6441" s="199"/>
      <c r="L6441" s="199"/>
      <c r="M6441" s="199"/>
    </row>
    <row r="6442" spans="5:13" x14ac:dyDescent="0.25">
      <c r="E6442" s="199"/>
      <c r="F6442" s="199"/>
      <c r="G6442" s="199"/>
      <c r="H6442" s="199"/>
      <c r="I6442" s="199"/>
      <c r="J6442" s="199"/>
      <c r="K6442" s="199"/>
      <c r="L6442" s="199"/>
      <c r="M6442" s="199"/>
    </row>
    <row r="6443" spans="5:13" x14ac:dyDescent="0.25">
      <c r="E6443" s="199"/>
      <c r="F6443" s="199"/>
      <c r="G6443" s="199"/>
      <c r="H6443" s="199"/>
      <c r="I6443" s="199"/>
      <c r="J6443" s="199"/>
      <c r="K6443" s="199"/>
      <c r="L6443" s="199"/>
      <c r="M6443" s="199"/>
    </row>
    <row r="6444" spans="5:13" x14ac:dyDescent="0.25">
      <c r="E6444" s="199"/>
      <c r="F6444" s="199"/>
      <c r="G6444" s="199"/>
      <c r="H6444" s="199"/>
      <c r="I6444" s="199"/>
      <c r="J6444" s="199"/>
      <c r="K6444" s="199"/>
      <c r="L6444" s="199"/>
      <c r="M6444" s="199"/>
    </row>
    <row r="6445" spans="5:13" x14ac:dyDescent="0.25">
      <c r="E6445" s="199"/>
      <c r="F6445" s="199"/>
      <c r="G6445" s="199"/>
      <c r="H6445" s="199"/>
      <c r="I6445" s="199"/>
      <c r="J6445" s="199"/>
      <c r="K6445" s="199"/>
      <c r="L6445" s="199"/>
      <c r="M6445" s="199"/>
    </row>
    <row r="6446" spans="5:13" x14ac:dyDescent="0.25">
      <c r="E6446" s="199"/>
      <c r="F6446" s="199"/>
      <c r="G6446" s="199"/>
      <c r="H6446" s="199"/>
      <c r="I6446" s="199"/>
      <c r="J6446" s="199"/>
      <c r="K6446" s="199"/>
      <c r="L6446" s="199"/>
      <c r="M6446" s="199"/>
    </row>
    <row r="6447" spans="5:13" x14ac:dyDescent="0.25">
      <c r="E6447" s="199"/>
      <c r="F6447" s="199"/>
      <c r="G6447" s="199"/>
      <c r="H6447" s="199"/>
      <c r="I6447" s="199"/>
      <c r="J6447" s="199"/>
      <c r="K6447" s="199"/>
      <c r="L6447" s="199"/>
      <c r="M6447" s="199"/>
    </row>
    <row r="6448" spans="5:13" x14ac:dyDescent="0.25">
      <c r="E6448" s="199"/>
      <c r="F6448" s="199"/>
      <c r="G6448" s="199"/>
      <c r="H6448" s="199"/>
      <c r="I6448" s="199"/>
      <c r="J6448" s="199"/>
      <c r="K6448" s="199"/>
      <c r="L6448" s="199"/>
      <c r="M6448" s="199"/>
    </row>
    <row r="6449" spans="5:13" x14ac:dyDescent="0.25">
      <c r="E6449" s="199"/>
      <c r="F6449" s="199"/>
      <c r="G6449" s="199"/>
      <c r="H6449" s="199"/>
      <c r="I6449" s="199"/>
      <c r="J6449" s="199"/>
      <c r="K6449" s="199"/>
      <c r="L6449" s="199"/>
      <c r="M6449" s="199"/>
    </row>
    <row r="6450" spans="5:13" x14ac:dyDescent="0.25">
      <c r="E6450" s="199"/>
      <c r="F6450" s="199"/>
      <c r="G6450" s="199"/>
      <c r="H6450" s="199"/>
      <c r="I6450" s="199"/>
      <c r="J6450" s="199"/>
      <c r="K6450" s="199"/>
      <c r="L6450" s="199"/>
      <c r="M6450" s="199"/>
    </row>
    <row r="6451" spans="5:13" x14ac:dyDescent="0.25">
      <c r="E6451" s="199"/>
      <c r="F6451" s="199"/>
      <c r="G6451" s="199"/>
      <c r="H6451" s="199"/>
      <c r="I6451" s="199"/>
      <c r="J6451" s="199"/>
      <c r="K6451" s="199"/>
      <c r="L6451" s="199"/>
      <c r="M6451" s="199"/>
    </row>
    <row r="6452" spans="5:13" x14ac:dyDescent="0.25">
      <c r="E6452" s="199"/>
      <c r="F6452" s="199"/>
      <c r="G6452" s="199"/>
      <c r="H6452" s="199"/>
      <c r="I6452" s="199"/>
      <c r="J6452" s="199"/>
      <c r="K6452" s="199"/>
      <c r="L6452" s="199"/>
      <c r="M6452" s="199"/>
    </row>
    <row r="6453" spans="5:13" x14ac:dyDescent="0.25">
      <c r="E6453" s="199"/>
      <c r="F6453" s="199"/>
      <c r="G6453" s="199"/>
      <c r="H6453" s="199"/>
      <c r="I6453" s="199"/>
      <c r="J6453" s="199"/>
      <c r="K6453" s="199"/>
      <c r="L6453" s="199"/>
      <c r="M6453" s="199"/>
    </row>
    <row r="6454" spans="5:13" x14ac:dyDescent="0.25">
      <c r="E6454" s="199"/>
      <c r="F6454" s="199"/>
      <c r="G6454" s="199"/>
      <c r="H6454" s="199"/>
      <c r="I6454" s="199"/>
      <c r="J6454" s="199"/>
      <c r="K6454" s="199"/>
      <c r="L6454" s="199"/>
      <c r="M6454" s="199"/>
    </row>
    <row r="6455" spans="5:13" x14ac:dyDescent="0.25">
      <c r="E6455" s="199"/>
      <c r="F6455" s="199"/>
      <c r="G6455" s="199"/>
      <c r="H6455" s="199"/>
      <c r="I6455" s="199"/>
      <c r="J6455" s="199"/>
      <c r="K6455" s="199"/>
      <c r="L6455" s="199"/>
      <c r="M6455" s="199"/>
    </row>
    <row r="6456" spans="5:13" x14ac:dyDescent="0.25">
      <c r="E6456" s="199"/>
      <c r="F6456" s="199"/>
      <c r="G6456" s="199"/>
      <c r="H6456" s="199"/>
      <c r="I6456" s="199"/>
      <c r="J6456" s="199"/>
      <c r="K6456" s="199"/>
      <c r="L6456" s="199"/>
      <c r="M6456" s="199"/>
    </row>
    <row r="6457" spans="5:13" x14ac:dyDescent="0.25">
      <c r="E6457" s="199"/>
      <c r="F6457" s="199"/>
      <c r="G6457" s="199"/>
      <c r="H6457" s="199"/>
      <c r="I6457" s="199"/>
      <c r="J6457" s="199"/>
      <c r="K6457" s="199"/>
      <c r="L6457" s="199"/>
      <c r="M6457" s="199"/>
    </row>
    <row r="6458" spans="5:13" x14ac:dyDescent="0.25">
      <c r="E6458" s="199"/>
      <c r="F6458" s="199"/>
      <c r="G6458" s="199"/>
      <c r="H6458" s="199"/>
      <c r="I6458" s="199"/>
      <c r="J6458" s="199"/>
      <c r="K6458" s="199"/>
      <c r="L6458" s="199"/>
      <c r="M6458" s="199"/>
    </row>
    <row r="6459" spans="5:13" x14ac:dyDescent="0.25">
      <c r="E6459" s="199"/>
      <c r="F6459" s="199"/>
      <c r="G6459" s="199"/>
      <c r="H6459" s="199"/>
      <c r="I6459" s="199"/>
      <c r="J6459" s="199"/>
      <c r="K6459" s="199"/>
      <c r="L6459" s="199"/>
      <c r="M6459" s="199"/>
    </row>
    <row r="6460" spans="5:13" x14ac:dyDescent="0.25">
      <c r="E6460" s="199"/>
      <c r="F6460" s="199"/>
      <c r="G6460" s="199"/>
      <c r="H6460" s="199"/>
      <c r="I6460" s="199"/>
      <c r="J6460" s="199"/>
      <c r="K6460" s="199"/>
      <c r="L6460" s="199"/>
      <c r="M6460" s="199"/>
    </row>
    <row r="6461" spans="5:13" x14ac:dyDescent="0.25">
      <c r="E6461" s="199"/>
      <c r="F6461" s="199"/>
      <c r="G6461" s="199"/>
      <c r="H6461" s="199"/>
      <c r="I6461" s="199"/>
      <c r="J6461" s="199"/>
      <c r="K6461" s="199"/>
      <c r="L6461" s="199"/>
      <c r="M6461" s="199"/>
    </row>
    <row r="6462" spans="5:13" x14ac:dyDescent="0.25">
      <c r="E6462" s="199"/>
      <c r="F6462" s="199"/>
      <c r="G6462" s="199"/>
      <c r="H6462" s="199"/>
      <c r="I6462" s="199"/>
      <c r="J6462" s="199"/>
      <c r="K6462" s="199"/>
      <c r="L6462" s="199"/>
      <c r="M6462" s="199"/>
    </row>
    <row r="6463" spans="5:13" x14ac:dyDescent="0.25">
      <c r="E6463" s="199"/>
      <c r="F6463" s="199"/>
      <c r="G6463" s="199"/>
      <c r="H6463" s="199"/>
      <c r="I6463" s="199"/>
      <c r="J6463" s="199"/>
      <c r="K6463" s="199"/>
      <c r="L6463" s="199"/>
      <c r="M6463" s="199"/>
    </row>
    <row r="6464" spans="5:13" x14ac:dyDescent="0.25">
      <c r="E6464" s="199"/>
      <c r="F6464" s="199"/>
      <c r="G6464" s="199"/>
      <c r="H6464" s="199"/>
      <c r="I6464" s="199"/>
      <c r="J6464" s="199"/>
      <c r="K6464" s="199"/>
      <c r="L6464" s="199"/>
      <c r="M6464" s="199"/>
    </row>
    <row r="6465" spans="5:13" x14ac:dyDescent="0.25">
      <c r="E6465" s="199"/>
      <c r="F6465" s="199"/>
      <c r="G6465" s="199"/>
      <c r="H6465" s="199"/>
      <c r="I6465" s="199"/>
      <c r="J6465" s="199"/>
      <c r="K6465" s="199"/>
      <c r="L6465" s="199"/>
      <c r="M6465" s="199"/>
    </row>
    <row r="6466" spans="5:13" x14ac:dyDescent="0.25">
      <c r="E6466" s="199"/>
      <c r="F6466" s="199"/>
      <c r="G6466" s="199"/>
      <c r="H6466" s="199"/>
      <c r="I6466" s="199"/>
      <c r="J6466" s="199"/>
      <c r="K6466" s="199"/>
      <c r="L6466" s="199"/>
      <c r="M6466" s="199"/>
    </row>
    <row r="6467" spans="5:13" x14ac:dyDescent="0.25">
      <c r="E6467" s="199"/>
      <c r="F6467" s="199"/>
      <c r="G6467" s="199"/>
      <c r="H6467" s="199"/>
      <c r="I6467" s="199"/>
      <c r="J6467" s="199"/>
      <c r="K6467" s="199"/>
      <c r="L6467" s="199"/>
      <c r="M6467" s="199"/>
    </row>
    <row r="6468" spans="5:13" x14ac:dyDescent="0.25">
      <c r="E6468" s="199"/>
      <c r="F6468" s="199"/>
      <c r="G6468" s="199"/>
      <c r="H6468" s="199"/>
      <c r="I6468" s="199"/>
      <c r="J6468" s="199"/>
      <c r="K6468" s="199"/>
      <c r="L6468" s="199"/>
      <c r="M6468" s="199"/>
    </row>
    <row r="6469" spans="5:13" x14ac:dyDescent="0.25">
      <c r="E6469" s="199"/>
      <c r="F6469" s="199"/>
      <c r="G6469" s="199"/>
      <c r="H6469" s="199"/>
      <c r="I6469" s="199"/>
      <c r="J6469" s="199"/>
      <c r="K6469" s="199"/>
      <c r="L6469" s="199"/>
      <c r="M6469" s="199"/>
    </row>
    <row r="6470" spans="5:13" x14ac:dyDescent="0.25">
      <c r="E6470" s="199"/>
      <c r="F6470" s="199"/>
      <c r="G6470" s="199"/>
      <c r="H6470" s="199"/>
      <c r="I6470" s="199"/>
      <c r="J6470" s="199"/>
      <c r="K6470" s="199"/>
      <c r="L6470" s="199"/>
      <c r="M6470" s="199"/>
    </row>
    <row r="6471" spans="5:13" x14ac:dyDescent="0.25">
      <c r="E6471" s="199"/>
      <c r="F6471" s="199"/>
      <c r="G6471" s="199"/>
      <c r="H6471" s="199"/>
      <c r="I6471" s="199"/>
      <c r="J6471" s="199"/>
      <c r="K6471" s="199"/>
      <c r="L6471" s="199"/>
      <c r="M6471" s="199"/>
    </row>
    <row r="6472" spans="5:13" x14ac:dyDescent="0.25">
      <c r="E6472" s="199"/>
      <c r="F6472" s="199"/>
      <c r="G6472" s="199"/>
      <c r="H6472" s="199"/>
      <c r="I6472" s="199"/>
      <c r="J6472" s="199"/>
      <c r="K6472" s="199"/>
      <c r="L6472" s="199"/>
      <c r="M6472" s="199"/>
    </row>
    <row r="6473" spans="5:13" x14ac:dyDescent="0.25">
      <c r="E6473" s="199"/>
      <c r="F6473" s="199"/>
      <c r="G6473" s="199"/>
      <c r="H6473" s="199"/>
      <c r="I6473" s="199"/>
      <c r="J6473" s="199"/>
      <c r="K6473" s="199"/>
      <c r="L6473" s="199"/>
      <c r="M6473" s="199"/>
    </row>
    <row r="6474" spans="5:13" x14ac:dyDescent="0.25">
      <c r="E6474" s="199"/>
      <c r="F6474" s="199"/>
      <c r="G6474" s="199"/>
      <c r="H6474" s="199"/>
      <c r="I6474" s="199"/>
      <c r="J6474" s="199"/>
      <c r="K6474" s="199"/>
      <c r="L6474" s="199"/>
      <c r="M6474" s="199"/>
    </row>
    <row r="6475" spans="5:13" x14ac:dyDescent="0.25">
      <c r="E6475" s="199"/>
      <c r="F6475" s="199"/>
      <c r="G6475" s="199"/>
      <c r="H6475" s="199"/>
      <c r="I6475" s="199"/>
      <c r="J6475" s="199"/>
      <c r="K6475" s="199"/>
      <c r="L6475" s="199"/>
      <c r="M6475" s="199"/>
    </row>
    <row r="6476" spans="5:13" x14ac:dyDescent="0.25">
      <c r="E6476" s="199"/>
      <c r="F6476" s="199"/>
      <c r="G6476" s="199"/>
      <c r="H6476" s="199"/>
      <c r="I6476" s="199"/>
      <c r="J6476" s="199"/>
      <c r="K6476" s="199"/>
      <c r="L6476" s="199"/>
      <c r="M6476" s="199"/>
    </row>
    <row r="6477" spans="5:13" x14ac:dyDescent="0.25">
      <c r="E6477" s="199"/>
      <c r="F6477" s="199"/>
      <c r="G6477" s="199"/>
      <c r="H6477" s="199"/>
      <c r="I6477" s="199"/>
      <c r="J6477" s="199"/>
      <c r="K6477" s="199"/>
      <c r="L6477" s="199"/>
      <c r="M6477" s="199"/>
    </row>
    <row r="6478" spans="5:13" x14ac:dyDescent="0.25">
      <c r="E6478" s="199"/>
      <c r="F6478" s="199"/>
      <c r="G6478" s="199"/>
      <c r="H6478" s="199"/>
      <c r="I6478" s="199"/>
      <c r="J6478" s="199"/>
      <c r="K6478" s="199"/>
      <c r="L6478" s="199"/>
      <c r="M6478" s="199"/>
    </row>
    <row r="6479" spans="5:13" x14ac:dyDescent="0.25">
      <c r="E6479" s="199"/>
      <c r="F6479" s="199"/>
      <c r="G6479" s="199"/>
      <c r="H6479" s="199"/>
      <c r="I6479" s="199"/>
      <c r="J6479" s="199"/>
      <c r="K6479" s="199"/>
      <c r="L6479" s="199"/>
      <c r="M6479" s="199"/>
    </row>
    <row r="6480" spans="5:13" x14ac:dyDescent="0.25">
      <c r="E6480" s="199"/>
      <c r="F6480" s="199"/>
      <c r="G6480" s="199"/>
      <c r="H6480" s="199"/>
      <c r="I6480" s="199"/>
      <c r="J6480" s="199"/>
      <c r="K6480" s="199"/>
      <c r="L6480" s="199"/>
      <c r="M6480" s="199"/>
    </row>
    <row r="6481" spans="5:13" x14ac:dyDescent="0.25">
      <c r="E6481" s="199"/>
      <c r="F6481" s="199"/>
      <c r="G6481" s="199"/>
      <c r="H6481" s="199"/>
      <c r="I6481" s="199"/>
      <c r="J6481" s="199"/>
      <c r="K6481" s="199"/>
      <c r="L6481" s="199"/>
      <c r="M6481" s="199"/>
    </row>
    <row r="6482" spans="5:13" x14ac:dyDescent="0.25">
      <c r="E6482" s="199"/>
      <c r="F6482" s="199"/>
      <c r="G6482" s="199"/>
      <c r="H6482" s="199"/>
      <c r="I6482" s="199"/>
      <c r="J6482" s="199"/>
      <c r="K6482" s="199"/>
      <c r="L6482" s="199"/>
      <c r="M6482" s="199"/>
    </row>
    <row r="6483" spans="5:13" x14ac:dyDescent="0.25">
      <c r="E6483" s="199"/>
      <c r="F6483" s="199"/>
      <c r="G6483" s="199"/>
      <c r="H6483" s="199"/>
      <c r="I6483" s="199"/>
      <c r="J6483" s="199"/>
      <c r="K6483" s="199"/>
      <c r="L6483" s="199"/>
      <c r="M6483" s="199"/>
    </row>
    <row r="6484" spans="5:13" x14ac:dyDescent="0.25">
      <c r="E6484" s="199"/>
      <c r="F6484" s="199"/>
      <c r="G6484" s="199"/>
      <c r="H6484" s="199"/>
      <c r="I6484" s="199"/>
      <c r="J6484" s="199"/>
      <c r="K6484" s="199"/>
      <c r="L6484" s="199"/>
      <c r="M6484" s="199"/>
    </row>
    <row r="6485" spans="5:13" x14ac:dyDescent="0.25">
      <c r="E6485" s="199"/>
      <c r="F6485" s="199"/>
      <c r="G6485" s="199"/>
      <c r="H6485" s="199"/>
      <c r="I6485" s="199"/>
      <c r="J6485" s="199"/>
      <c r="K6485" s="199"/>
      <c r="L6485" s="199"/>
      <c r="M6485" s="199"/>
    </row>
    <row r="6486" spans="5:13" x14ac:dyDescent="0.25">
      <c r="E6486" s="199"/>
      <c r="F6486" s="199"/>
      <c r="G6486" s="199"/>
      <c r="H6486" s="199"/>
      <c r="I6486" s="199"/>
      <c r="J6486" s="199"/>
      <c r="K6486" s="199"/>
      <c r="L6486" s="199"/>
      <c r="M6486" s="199"/>
    </row>
    <row r="6487" spans="5:13" x14ac:dyDescent="0.25">
      <c r="E6487" s="199"/>
      <c r="F6487" s="199"/>
      <c r="G6487" s="199"/>
      <c r="H6487" s="199"/>
      <c r="I6487" s="199"/>
      <c r="J6487" s="199"/>
      <c r="K6487" s="199"/>
      <c r="L6487" s="199"/>
      <c r="M6487" s="199"/>
    </row>
    <row r="6488" spans="5:13" x14ac:dyDescent="0.25">
      <c r="E6488" s="199"/>
      <c r="F6488" s="199"/>
      <c r="G6488" s="199"/>
      <c r="H6488" s="199"/>
      <c r="I6488" s="199"/>
      <c r="J6488" s="199"/>
      <c r="K6488" s="199"/>
      <c r="L6488" s="199"/>
      <c r="M6488" s="199"/>
    </row>
    <row r="6489" spans="5:13" x14ac:dyDescent="0.25">
      <c r="E6489" s="199"/>
      <c r="F6489" s="199"/>
      <c r="G6489" s="199"/>
      <c r="H6489" s="199"/>
      <c r="I6489" s="199"/>
      <c r="J6489" s="199"/>
      <c r="K6489" s="199"/>
      <c r="L6489" s="199"/>
      <c r="M6489" s="199"/>
    </row>
    <row r="6490" spans="5:13" x14ac:dyDescent="0.25">
      <c r="E6490" s="199"/>
      <c r="F6490" s="199"/>
      <c r="G6490" s="199"/>
      <c r="H6490" s="199"/>
      <c r="I6490" s="199"/>
      <c r="J6490" s="199"/>
      <c r="K6490" s="199"/>
      <c r="L6490" s="199"/>
      <c r="M6490" s="199"/>
    </row>
    <row r="6491" spans="5:13" x14ac:dyDescent="0.25">
      <c r="E6491" s="199"/>
      <c r="F6491" s="199"/>
      <c r="G6491" s="199"/>
      <c r="H6491" s="199"/>
      <c r="I6491" s="199"/>
      <c r="J6491" s="199"/>
      <c r="K6491" s="199"/>
      <c r="L6491" s="199"/>
      <c r="M6491" s="199"/>
    </row>
    <row r="6492" spans="5:13" x14ac:dyDescent="0.25">
      <c r="E6492" s="199"/>
      <c r="F6492" s="199"/>
      <c r="G6492" s="199"/>
      <c r="H6492" s="199"/>
      <c r="I6492" s="199"/>
      <c r="J6492" s="199"/>
      <c r="K6492" s="199"/>
      <c r="L6492" s="199"/>
      <c r="M6492" s="199"/>
    </row>
    <row r="6493" spans="5:13" x14ac:dyDescent="0.25">
      <c r="E6493" s="199"/>
      <c r="F6493" s="199"/>
      <c r="G6493" s="199"/>
      <c r="H6493" s="199"/>
      <c r="I6493" s="199"/>
      <c r="J6493" s="199"/>
      <c r="K6493" s="199"/>
      <c r="L6493" s="199"/>
      <c r="M6493" s="199"/>
    </row>
    <row r="6494" spans="5:13" x14ac:dyDescent="0.25">
      <c r="E6494" s="199"/>
      <c r="F6494" s="199"/>
      <c r="G6494" s="199"/>
      <c r="H6494" s="199"/>
      <c r="I6494" s="199"/>
      <c r="J6494" s="199"/>
      <c r="K6494" s="199"/>
      <c r="L6494" s="199"/>
      <c r="M6494" s="199"/>
    </row>
    <row r="6495" spans="5:13" x14ac:dyDescent="0.25">
      <c r="E6495" s="199"/>
      <c r="F6495" s="199"/>
      <c r="G6495" s="199"/>
      <c r="H6495" s="199"/>
      <c r="I6495" s="199"/>
      <c r="J6495" s="199"/>
      <c r="K6495" s="199"/>
      <c r="L6495" s="199"/>
      <c r="M6495" s="199"/>
    </row>
    <row r="6496" spans="5:13" x14ac:dyDescent="0.25">
      <c r="E6496" s="199"/>
      <c r="F6496" s="199"/>
      <c r="G6496" s="199"/>
      <c r="H6496" s="199"/>
      <c r="I6496" s="199"/>
      <c r="J6496" s="199"/>
      <c r="K6496" s="199"/>
      <c r="L6496" s="199"/>
      <c r="M6496" s="199"/>
    </row>
    <row r="6497" spans="5:13" x14ac:dyDescent="0.25">
      <c r="E6497" s="199"/>
      <c r="F6497" s="199"/>
      <c r="G6497" s="199"/>
      <c r="H6497" s="199"/>
      <c r="I6497" s="199"/>
      <c r="J6497" s="199"/>
      <c r="K6497" s="199"/>
      <c r="L6497" s="199"/>
      <c r="M6497" s="199"/>
    </row>
    <row r="6498" spans="5:13" x14ac:dyDescent="0.25">
      <c r="E6498" s="199"/>
      <c r="F6498" s="199"/>
      <c r="G6498" s="199"/>
      <c r="H6498" s="199"/>
      <c r="I6498" s="199"/>
      <c r="J6498" s="199"/>
      <c r="K6498" s="199"/>
      <c r="L6498" s="199"/>
      <c r="M6498" s="199"/>
    </row>
    <row r="6499" spans="5:13" x14ac:dyDescent="0.25">
      <c r="E6499" s="199"/>
      <c r="F6499" s="199"/>
      <c r="G6499" s="199"/>
      <c r="H6499" s="199"/>
      <c r="I6499" s="199"/>
      <c r="J6499" s="199"/>
      <c r="K6499" s="199"/>
      <c r="L6499" s="199"/>
      <c r="M6499" s="199"/>
    </row>
    <row r="6500" spans="5:13" x14ac:dyDescent="0.25">
      <c r="E6500" s="199"/>
      <c r="F6500" s="199"/>
      <c r="G6500" s="199"/>
      <c r="H6500" s="199"/>
      <c r="I6500" s="199"/>
      <c r="J6500" s="199"/>
      <c r="K6500" s="199"/>
      <c r="L6500" s="199"/>
      <c r="M6500" s="199"/>
    </row>
    <row r="6501" spans="5:13" x14ac:dyDescent="0.25">
      <c r="E6501" s="199"/>
      <c r="F6501" s="199"/>
      <c r="G6501" s="199"/>
      <c r="H6501" s="199"/>
      <c r="I6501" s="199"/>
      <c r="J6501" s="199"/>
      <c r="K6501" s="199"/>
      <c r="L6501" s="199"/>
      <c r="M6501" s="199"/>
    </row>
    <row r="6502" spans="5:13" x14ac:dyDescent="0.25">
      <c r="E6502" s="199"/>
      <c r="F6502" s="199"/>
      <c r="G6502" s="199"/>
      <c r="H6502" s="199"/>
      <c r="I6502" s="199"/>
      <c r="J6502" s="199"/>
      <c r="K6502" s="199"/>
      <c r="L6502" s="199"/>
      <c r="M6502" s="199"/>
    </row>
    <row r="6503" spans="5:13" x14ac:dyDescent="0.25">
      <c r="E6503" s="199"/>
      <c r="F6503" s="199"/>
      <c r="G6503" s="199"/>
      <c r="H6503" s="199"/>
      <c r="I6503" s="199"/>
      <c r="J6503" s="199"/>
      <c r="K6503" s="199"/>
      <c r="L6503" s="199"/>
      <c r="M6503" s="199"/>
    </row>
    <row r="6504" spans="5:13" x14ac:dyDescent="0.25">
      <c r="E6504" s="199"/>
      <c r="F6504" s="199"/>
      <c r="G6504" s="199"/>
      <c r="H6504" s="199"/>
      <c r="I6504" s="199"/>
      <c r="J6504" s="199"/>
      <c r="K6504" s="199"/>
      <c r="L6504" s="199"/>
      <c r="M6504" s="199"/>
    </row>
    <row r="6505" spans="5:13" x14ac:dyDescent="0.25">
      <c r="E6505" s="199"/>
      <c r="F6505" s="199"/>
      <c r="G6505" s="199"/>
      <c r="H6505" s="199"/>
      <c r="I6505" s="199"/>
      <c r="J6505" s="199"/>
      <c r="K6505" s="199"/>
      <c r="L6505" s="199"/>
      <c r="M6505" s="199"/>
    </row>
    <row r="6506" spans="5:13" x14ac:dyDescent="0.25">
      <c r="E6506" s="199"/>
      <c r="F6506" s="199"/>
      <c r="G6506" s="199"/>
      <c r="H6506" s="199"/>
      <c r="I6506" s="199"/>
      <c r="J6506" s="199"/>
      <c r="K6506" s="199"/>
      <c r="L6506" s="199"/>
      <c r="M6506" s="199"/>
    </row>
    <row r="6507" spans="5:13" x14ac:dyDescent="0.25">
      <c r="E6507" s="199"/>
      <c r="F6507" s="199"/>
      <c r="G6507" s="199"/>
      <c r="H6507" s="199"/>
      <c r="I6507" s="199"/>
      <c r="J6507" s="199"/>
      <c r="K6507" s="199"/>
      <c r="L6507" s="199"/>
      <c r="M6507" s="199"/>
    </row>
    <row r="6508" spans="5:13" x14ac:dyDescent="0.25">
      <c r="E6508" s="199"/>
      <c r="F6508" s="199"/>
      <c r="G6508" s="199"/>
      <c r="H6508" s="199"/>
      <c r="I6508" s="199"/>
      <c r="J6508" s="199"/>
      <c r="K6508" s="199"/>
      <c r="L6508" s="199"/>
      <c r="M6508" s="199"/>
    </row>
    <row r="6509" spans="5:13" x14ac:dyDescent="0.25">
      <c r="E6509" s="199"/>
      <c r="F6509" s="199"/>
      <c r="G6509" s="199"/>
      <c r="H6509" s="199"/>
      <c r="I6509" s="199"/>
      <c r="J6509" s="199"/>
      <c r="K6509" s="199"/>
      <c r="L6509" s="199"/>
      <c r="M6509" s="199"/>
    </row>
    <row r="6510" spans="5:13" x14ac:dyDescent="0.25">
      <c r="E6510" s="199"/>
      <c r="F6510" s="199"/>
      <c r="G6510" s="199"/>
      <c r="H6510" s="199"/>
      <c r="I6510" s="199"/>
      <c r="J6510" s="199"/>
      <c r="K6510" s="199"/>
      <c r="L6510" s="199"/>
      <c r="M6510" s="199"/>
    </row>
    <row r="6511" spans="5:13" x14ac:dyDescent="0.25">
      <c r="E6511" s="199"/>
      <c r="F6511" s="199"/>
      <c r="G6511" s="199"/>
      <c r="H6511" s="199"/>
      <c r="I6511" s="199"/>
      <c r="J6511" s="199"/>
      <c r="K6511" s="199"/>
      <c r="L6511" s="199"/>
      <c r="M6511" s="199"/>
    </row>
    <row r="6512" spans="5:13" x14ac:dyDescent="0.25">
      <c r="E6512" s="199"/>
      <c r="F6512" s="199"/>
      <c r="G6512" s="199"/>
      <c r="H6512" s="199"/>
      <c r="I6512" s="199"/>
      <c r="J6512" s="199"/>
      <c r="K6512" s="199"/>
      <c r="L6512" s="199"/>
      <c r="M6512" s="199"/>
    </row>
    <row r="6513" spans="5:13" x14ac:dyDescent="0.25">
      <c r="E6513" s="199"/>
      <c r="F6513" s="199"/>
      <c r="G6513" s="199"/>
      <c r="H6513" s="199"/>
      <c r="I6513" s="199"/>
      <c r="J6513" s="199"/>
      <c r="K6513" s="199"/>
      <c r="L6513" s="199"/>
      <c r="M6513" s="199"/>
    </row>
    <row r="6514" spans="5:13" x14ac:dyDescent="0.25">
      <c r="E6514" s="199"/>
      <c r="F6514" s="199"/>
      <c r="G6514" s="199"/>
      <c r="H6514" s="199"/>
      <c r="I6514" s="199"/>
      <c r="J6514" s="199"/>
      <c r="K6514" s="199"/>
      <c r="L6514" s="199"/>
      <c r="M6514" s="199"/>
    </row>
    <row r="6515" spans="5:13" x14ac:dyDescent="0.25">
      <c r="E6515" s="199"/>
      <c r="F6515" s="199"/>
      <c r="G6515" s="199"/>
      <c r="H6515" s="199"/>
      <c r="I6515" s="199"/>
      <c r="J6515" s="199"/>
      <c r="K6515" s="199"/>
      <c r="L6515" s="199"/>
      <c r="M6515" s="199"/>
    </row>
    <row r="6516" spans="5:13" x14ac:dyDescent="0.25">
      <c r="E6516" s="199"/>
      <c r="F6516" s="199"/>
      <c r="G6516" s="199"/>
      <c r="H6516" s="199"/>
      <c r="I6516" s="199"/>
      <c r="J6516" s="199"/>
      <c r="K6516" s="199"/>
      <c r="L6516" s="199"/>
      <c r="M6516" s="199"/>
    </row>
    <row r="6517" spans="5:13" x14ac:dyDescent="0.25">
      <c r="E6517" s="199"/>
      <c r="F6517" s="199"/>
      <c r="G6517" s="199"/>
      <c r="H6517" s="199"/>
      <c r="I6517" s="199"/>
      <c r="J6517" s="199"/>
      <c r="K6517" s="199"/>
      <c r="L6517" s="199"/>
      <c r="M6517" s="199"/>
    </row>
    <row r="6518" spans="5:13" x14ac:dyDescent="0.25">
      <c r="E6518" s="199"/>
      <c r="F6518" s="199"/>
      <c r="G6518" s="199"/>
      <c r="H6518" s="199"/>
      <c r="I6518" s="199"/>
      <c r="J6518" s="199"/>
      <c r="K6518" s="199"/>
      <c r="L6518" s="199"/>
      <c r="M6518" s="199"/>
    </row>
    <row r="6519" spans="5:13" x14ac:dyDescent="0.25">
      <c r="E6519" s="199"/>
      <c r="F6519" s="199"/>
      <c r="G6519" s="199"/>
      <c r="H6519" s="199"/>
      <c r="I6519" s="199"/>
      <c r="J6519" s="199"/>
      <c r="K6519" s="199"/>
      <c r="L6519" s="199"/>
      <c r="M6519" s="199"/>
    </row>
    <row r="6520" spans="5:13" x14ac:dyDescent="0.25">
      <c r="E6520" s="199"/>
      <c r="F6520" s="199"/>
      <c r="G6520" s="199"/>
      <c r="H6520" s="199"/>
      <c r="I6520" s="199"/>
      <c r="J6520" s="199"/>
      <c r="K6520" s="199"/>
      <c r="L6520" s="199"/>
      <c r="M6520" s="199"/>
    </row>
    <row r="6521" spans="5:13" x14ac:dyDescent="0.25">
      <c r="E6521" s="199"/>
      <c r="F6521" s="199"/>
      <c r="G6521" s="199"/>
      <c r="H6521" s="199"/>
      <c r="I6521" s="199"/>
      <c r="J6521" s="199"/>
      <c r="K6521" s="199"/>
      <c r="L6521" s="199"/>
      <c r="M6521" s="199"/>
    </row>
    <row r="6522" spans="5:13" x14ac:dyDescent="0.25">
      <c r="E6522" s="199"/>
      <c r="F6522" s="199"/>
      <c r="G6522" s="199"/>
      <c r="H6522" s="199"/>
      <c r="I6522" s="199"/>
      <c r="J6522" s="199"/>
      <c r="K6522" s="199"/>
      <c r="L6522" s="199"/>
      <c r="M6522" s="199"/>
    </row>
    <row r="6523" spans="5:13" x14ac:dyDescent="0.25">
      <c r="E6523" s="199"/>
      <c r="F6523" s="199"/>
      <c r="G6523" s="199"/>
      <c r="H6523" s="199"/>
      <c r="I6523" s="199"/>
      <c r="J6523" s="199"/>
      <c r="K6523" s="199"/>
      <c r="L6523" s="199"/>
      <c r="M6523" s="199"/>
    </row>
    <row r="6524" spans="5:13" x14ac:dyDescent="0.25">
      <c r="E6524" s="199"/>
      <c r="F6524" s="199"/>
      <c r="G6524" s="199"/>
      <c r="H6524" s="199"/>
      <c r="I6524" s="199"/>
      <c r="J6524" s="199"/>
      <c r="K6524" s="199"/>
      <c r="L6524" s="199"/>
      <c r="M6524" s="199"/>
    </row>
    <row r="6525" spans="5:13" x14ac:dyDescent="0.25">
      <c r="E6525" s="199"/>
      <c r="F6525" s="199"/>
      <c r="G6525" s="199"/>
      <c r="H6525" s="199"/>
      <c r="I6525" s="199"/>
      <c r="J6525" s="199"/>
      <c r="K6525" s="199"/>
      <c r="L6525" s="199"/>
      <c r="M6525" s="199"/>
    </row>
    <row r="6526" spans="5:13" x14ac:dyDescent="0.25">
      <c r="E6526" s="199"/>
      <c r="F6526" s="199"/>
      <c r="G6526" s="199"/>
      <c r="H6526" s="199"/>
      <c r="I6526" s="199"/>
      <c r="J6526" s="199"/>
      <c r="K6526" s="199"/>
      <c r="L6526" s="199"/>
      <c r="M6526" s="199"/>
    </row>
    <row r="6527" spans="5:13" x14ac:dyDescent="0.25">
      <c r="E6527" s="199"/>
      <c r="F6527" s="199"/>
      <c r="G6527" s="199"/>
      <c r="H6527" s="199"/>
      <c r="I6527" s="199"/>
      <c r="J6527" s="199"/>
      <c r="K6527" s="199"/>
      <c r="L6527" s="199"/>
      <c r="M6527" s="199"/>
    </row>
    <row r="6528" spans="5:13" x14ac:dyDescent="0.25">
      <c r="E6528" s="199"/>
      <c r="F6528" s="199"/>
      <c r="G6528" s="199"/>
      <c r="H6528" s="199"/>
      <c r="I6528" s="199"/>
      <c r="J6528" s="199"/>
      <c r="K6528" s="199"/>
      <c r="L6528" s="199"/>
      <c r="M6528" s="199"/>
    </row>
    <row r="6529" spans="5:13" x14ac:dyDescent="0.25">
      <c r="E6529" s="199"/>
      <c r="F6529" s="199"/>
      <c r="G6529" s="199"/>
      <c r="H6529" s="199"/>
      <c r="I6529" s="199"/>
      <c r="J6529" s="199"/>
      <c r="K6529" s="199"/>
      <c r="L6529" s="199"/>
      <c r="M6529" s="199"/>
    </row>
    <row r="6530" spans="5:13" x14ac:dyDescent="0.25">
      <c r="E6530" s="199"/>
      <c r="F6530" s="199"/>
      <c r="G6530" s="199"/>
      <c r="H6530" s="199"/>
      <c r="I6530" s="199"/>
      <c r="J6530" s="199"/>
      <c r="K6530" s="199"/>
      <c r="L6530" s="199"/>
      <c r="M6530" s="199"/>
    </row>
    <row r="6531" spans="5:13" x14ac:dyDescent="0.25">
      <c r="E6531" s="199"/>
      <c r="F6531" s="199"/>
      <c r="G6531" s="199"/>
      <c r="H6531" s="199"/>
      <c r="I6531" s="199"/>
      <c r="J6531" s="199"/>
      <c r="K6531" s="199"/>
      <c r="L6531" s="199"/>
      <c r="M6531" s="199"/>
    </row>
    <row r="6532" spans="5:13" x14ac:dyDescent="0.25">
      <c r="E6532" s="199"/>
      <c r="F6532" s="199"/>
      <c r="G6532" s="199"/>
      <c r="H6532" s="199"/>
      <c r="I6532" s="199"/>
      <c r="J6532" s="199"/>
      <c r="K6532" s="199"/>
      <c r="L6532" s="199"/>
      <c r="M6532" s="199"/>
    </row>
    <row r="6533" spans="5:13" x14ac:dyDescent="0.25">
      <c r="E6533" s="199"/>
      <c r="F6533" s="199"/>
      <c r="G6533" s="199"/>
      <c r="H6533" s="199"/>
      <c r="I6533" s="199"/>
      <c r="J6533" s="199"/>
      <c r="K6533" s="199"/>
      <c r="L6533" s="199"/>
      <c r="M6533" s="199"/>
    </row>
    <row r="6534" spans="5:13" x14ac:dyDescent="0.25">
      <c r="E6534" s="199"/>
      <c r="F6534" s="199"/>
      <c r="G6534" s="199"/>
      <c r="H6534" s="199"/>
      <c r="I6534" s="199"/>
      <c r="J6534" s="199"/>
      <c r="K6534" s="199"/>
      <c r="L6534" s="199"/>
      <c r="M6534" s="199"/>
    </row>
    <row r="6535" spans="5:13" x14ac:dyDescent="0.25">
      <c r="E6535" s="199"/>
      <c r="F6535" s="199"/>
      <c r="G6535" s="199"/>
      <c r="H6535" s="199"/>
      <c r="I6535" s="199"/>
      <c r="J6535" s="199"/>
      <c r="K6535" s="199"/>
      <c r="L6535" s="199"/>
      <c r="M6535" s="199"/>
    </row>
    <row r="6536" spans="5:13" x14ac:dyDescent="0.25">
      <c r="E6536" s="199"/>
      <c r="F6536" s="199"/>
      <c r="G6536" s="199"/>
      <c r="H6536" s="199"/>
      <c r="I6536" s="199"/>
      <c r="J6536" s="199"/>
      <c r="K6536" s="199"/>
      <c r="L6536" s="199"/>
      <c r="M6536" s="199"/>
    </row>
    <row r="6537" spans="5:13" x14ac:dyDescent="0.25">
      <c r="E6537" s="199"/>
      <c r="F6537" s="199"/>
      <c r="G6537" s="199"/>
      <c r="H6537" s="199"/>
      <c r="I6537" s="199"/>
      <c r="J6537" s="199"/>
      <c r="K6537" s="199"/>
      <c r="L6537" s="199"/>
      <c r="M6537" s="199"/>
    </row>
    <row r="6538" spans="5:13" x14ac:dyDescent="0.25">
      <c r="E6538" s="199"/>
      <c r="F6538" s="199"/>
      <c r="G6538" s="199"/>
      <c r="H6538" s="199"/>
      <c r="I6538" s="199"/>
      <c r="J6538" s="199"/>
      <c r="K6538" s="199"/>
      <c r="L6538" s="199"/>
      <c r="M6538" s="199"/>
    </row>
    <row r="6539" spans="5:13" x14ac:dyDescent="0.25">
      <c r="E6539" s="199"/>
      <c r="F6539" s="199"/>
      <c r="G6539" s="199"/>
      <c r="H6539" s="199"/>
      <c r="I6539" s="199"/>
      <c r="J6539" s="199"/>
      <c r="K6539" s="199"/>
      <c r="L6539" s="199"/>
      <c r="M6539" s="199"/>
    </row>
    <row r="6540" spans="5:13" x14ac:dyDescent="0.25">
      <c r="E6540" s="199"/>
      <c r="F6540" s="199"/>
      <c r="G6540" s="199"/>
      <c r="H6540" s="199"/>
      <c r="I6540" s="199"/>
      <c r="J6540" s="199"/>
      <c r="K6540" s="199"/>
      <c r="L6540" s="199"/>
      <c r="M6540" s="199"/>
    </row>
    <row r="6541" spans="5:13" x14ac:dyDescent="0.25">
      <c r="E6541" s="199"/>
      <c r="F6541" s="199"/>
      <c r="G6541" s="199"/>
      <c r="H6541" s="199"/>
      <c r="I6541" s="199"/>
      <c r="J6541" s="199"/>
      <c r="K6541" s="199"/>
      <c r="L6541" s="199"/>
      <c r="M6541" s="199"/>
    </row>
    <row r="6542" spans="5:13" x14ac:dyDescent="0.25">
      <c r="E6542" s="199"/>
      <c r="F6542" s="199"/>
      <c r="G6542" s="199"/>
      <c r="H6542" s="199"/>
      <c r="I6542" s="199"/>
      <c r="J6542" s="199"/>
      <c r="K6542" s="199"/>
      <c r="L6542" s="199"/>
      <c r="M6542" s="199"/>
    </row>
    <row r="6543" spans="5:13" x14ac:dyDescent="0.25">
      <c r="E6543" s="199"/>
      <c r="F6543" s="199"/>
      <c r="G6543" s="199"/>
      <c r="H6543" s="199"/>
      <c r="I6543" s="199"/>
      <c r="J6543" s="199"/>
      <c r="K6543" s="199"/>
      <c r="L6543" s="199"/>
      <c r="M6543" s="199"/>
    </row>
    <row r="6544" spans="5:13" x14ac:dyDescent="0.25">
      <c r="E6544" s="199"/>
      <c r="F6544" s="199"/>
      <c r="G6544" s="199"/>
      <c r="H6544" s="199"/>
      <c r="I6544" s="199"/>
      <c r="J6544" s="199"/>
      <c r="K6544" s="199"/>
      <c r="L6544" s="199"/>
      <c r="M6544" s="199"/>
    </row>
    <row r="6545" spans="5:13" x14ac:dyDescent="0.25">
      <c r="E6545" s="199"/>
      <c r="F6545" s="199"/>
      <c r="G6545" s="199"/>
      <c r="H6545" s="199"/>
      <c r="I6545" s="199"/>
      <c r="J6545" s="199"/>
      <c r="K6545" s="199"/>
      <c r="L6545" s="199"/>
      <c r="M6545" s="199"/>
    </row>
    <row r="6546" spans="5:13" x14ac:dyDescent="0.25">
      <c r="E6546" s="199"/>
      <c r="F6546" s="199"/>
      <c r="G6546" s="199"/>
      <c r="H6546" s="199"/>
      <c r="I6546" s="199"/>
      <c r="J6546" s="199"/>
      <c r="K6546" s="199"/>
      <c r="L6546" s="199"/>
      <c r="M6546" s="199"/>
    </row>
    <row r="6547" spans="5:13" x14ac:dyDescent="0.25">
      <c r="E6547" s="199"/>
      <c r="F6547" s="199"/>
      <c r="G6547" s="199"/>
      <c r="H6547" s="199"/>
      <c r="I6547" s="199"/>
      <c r="J6547" s="199"/>
      <c r="K6547" s="199"/>
      <c r="L6547" s="199"/>
      <c r="M6547" s="199"/>
    </row>
    <row r="6548" spans="5:13" x14ac:dyDescent="0.25">
      <c r="E6548" s="199"/>
      <c r="F6548" s="199"/>
      <c r="G6548" s="199"/>
      <c r="H6548" s="199"/>
      <c r="I6548" s="199"/>
      <c r="J6548" s="199"/>
      <c r="K6548" s="199"/>
      <c r="L6548" s="199"/>
      <c r="M6548" s="199"/>
    </row>
    <row r="6549" spans="5:13" x14ac:dyDescent="0.25">
      <c r="E6549" s="199"/>
      <c r="F6549" s="199"/>
      <c r="G6549" s="199"/>
      <c r="H6549" s="199"/>
      <c r="I6549" s="199"/>
      <c r="J6549" s="199"/>
      <c r="K6549" s="199"/>
      <c r="L6549" s="199"/>
      <c r="M6549" s="199"/>
    </row>
    <row r="6550" spans="5:13" x14ac:dyDescent="0.25">
      <c r="E6550" s="199"/>
      <c r="F6550" s="199"/>
      <c r="G6550" s="199"/>
      <c r="H6550" s="199"/>
      <c r="I6550" s="199"/>
      <c r="J6550" s="199"/>
      <c r="K6550" s="199"/>
      <c r="L6550" s="199"/>
      <c r="M6550" s="199"/>
    </row>
    <row r="6551" spans="5:13" x14ac:dyDescent="0.25">
      <c r="E6551" s="199"/>
      <c r="F6551" s="199"/>
      <c r="G6551" s="199"/>
      <c r="H6551" s="199"/>
      <c r="I6551" s="199"/>
      <c r="J6551" s="199"/>
      <c r="K6551" s="199"/>
      <c r="L6551" s="199"/>
      <c r="M6551" s="199"/>
    </row>
    <row r="6552" spans="5:13" x14ac:dyDescent="0.25">
      <c r="E6552" s="199"/>
      <c r="F6552" s="199"/>
      <c r="G6552" s="199"/>
      <c r="H6552" s="199"/>
      <c r="I6552" s="199"/>
      <c r="J6552" s="199"/>
      <c r="K6552" s="199"/>
      <c r="L6552" s="199"/>
      <c r="M6552" s="199"/>
    </row>
    <row r="6553" spans="5:13" x14ac:dyDescent="0.25">
      <c r="E6553" s="199"/>
      <c r="F6553" s="199"/>
      <c r="G6553" s="199"/>
      <c r="H6553" s="199"/>
      <c r="I6553" s="199"/>
      <c r="J6553" s="199"/>
      <c r="K6553" s="199"/>
      <c r="L6553" s="199"/>
      <c r="M6553" s="199"/>
    </row>
    <row r="6554" spans="5:13" x14ac:dyDescent="0.25">
      <c r="E6554" s="199"/>
      <c r="F6554" s="199"/>
      <c r="G6554" s="199"/>
      <c r="H6554" s="199"/>
      <c r="I6554" s="199"/>
      <c r="J6554" s="199"/>
      <c r="K6554" s="199"/>
      <c r="L6554" s="199"/>
      <c r="M6554" s="199"/>
    </row>
    <row r="6555" spans="5:13" x14ac:dyDescent="0.25">
      <c r="E6555" s="199"/>
      <c r="F6555" s="199"/>
      <c r="G6555" s="199"/>
      <c r="H6555" s="199"/>
      <c r="I6555" s="199"/>
      <c r="J6555" s="199"/>
      <c r="K6555" s="199"/>
      <c r="L6555" s="199"/>
      <c r="M6555" s="199"/>
    </row>
    <row r="6556" spans="5:13" x14ac:dyDescent="0.25">
      <c r="E6556" s="199"/>
      <c r="F6556" s="199"/>
      <c r="G6556" s="199"/>
      <c r="H6556" s="199"/>
      <c r="I6556" s="199"/>
      <c r="J6556" s="199"/>
      <c r="K6556" s="199"/>
      <c r="L6556" s="199"/>
      <c r="M6556" s="199"/>
    </row>
    <row r="6557" spans="5:13" x14ac:dyDescent="0.25">
      <c r="E6557" s="199"/>
      <c r="F6557" s="199"/>
      <c r="G6557" s="199"/>
      <c r="H6557" s="199"/>
      <c r="I6557" s="199"/>
      <c r="J6557" s="199"/>
      <c r="K6557" s="199"/>
      <c r="L6557" s="199"/>
      <c r="M6557" s="199"/>
    </row>
    <row r="6558" spans="5:13" x14ac:dyDescent="0.25">
      <c r="E6558" s="199"/>
      <c r="F6558" s="199"/>
      <c r="G6558" s="199"/>
      <c r="H6558" s="199"/>
      <c r="I6558" s="199"/>
      <c r="J6558" s="199"/>
      <c r="K6558" s="199"/>
      <c r="L6558" s="199"/>
      <c r="M6558" s="199"/>
    </row>
    <row r="6559" spans="5:13" x14ac:dyDescent="0.25">
      <c r="E6559" s="199"/>
      <c r="F6559" s="199"/>
      <c r="G6559" s="199"/>
      <c r="H6559" s="199"/>
      <c r="I6559" s="199"/>
      <c r="J6559" s="199"/>
      <c r="K6559" s="199"/>
      <c r="L6559" s="199"/>
      <c r="M6559" s="199"/>
    </row>
    <row r="6560" spans="5:13" x14ac:dyDescent="0.25">
      <c r="E6560" s="199"/>
      <c r="F6560" s="199"/>
      <c r="G6560" s="199"/>
      <c r="H6560" s="199"/>
      <c r="I6560" s="199"/>
      <c r="J6560" s="199"/>
      <c r="K6560" s="199"/>
      <c r="L6560" s="199"/>
      <c r="M6560" s="199"/>
    </row>
    <row r="6561" spans="5:13" x14ac:dyDescent="0.25">
      <c r="E6561" s="199"/>
      <c r="F6561" s="199"/>
      <c r="G6561" s="199"/>
      <c r="H6561" s="199"/>
      <c r="I6561" s="199"/>
      <c r="J6561" s="199"/>
      <c r="K6561" s="199"/>
      <c r="L6561" s="199"/>
      <c r="M6561" s="199"/>
    </row>
    <row r="6562" spans="5:13" x14ac:dyDescent="0.25">
      <c r="E6562" s="199"/>
      <c r="F6562" s="199"/>
      <c r="G6562" s="199"/>
      <c r="H6562" s="199"/>
      <c r="I6562" s="199"/>
      <c r="J6562" s="199"/>
      <c r="K6562" s="199"/>
      <c r="L6562" s="199"/>
      <c r="M6562" s="199"/>
    </row>
    <row r="6563" spans="5:13" x14ac:dyDescent="0.25">
      <c r="E6563" s="199"/>
      <c r="F6563" s="199"/>
      <c r="G6563" s="199"/>
      <c r="H6563" s="199"/>
      <c r="I6563" s="199"/>
      <c r="J6563" s="199"/>
      <c r="K6563" s="199"/>
      <c r="L6563" s="199"/>
      <c r="M6563" s="199"/>
    </row>
    <row r="6564" spans="5:13" x14ac:dyDescent="0.25">
      <c r="E6564" s="199"/>
      <c r="F6564" s="199"/>
      <c r="G6564" s="199"/>
      <c r="H6564" s="199"/>
      <c r="I6564" s="199"/>
      <c r="J6564" s="199"/>
      <c r="K6564" s="199"/>
      <c r="L6564" s="199"/>
      <c r="M6564" s="199"/>
    </row>
    <row r="6565" spans="5:13" x14ac:dyDescent="0.25">
      <c r="E6565" s="199"/>
      <c r="F6565" s="199"/>
      <c r="G6565" s="199"/>
      <c r="H6565" s="199"/>
      <c r="I6565" s="199"/>
      <c r="J6565" s="199"/>
      <c r="K6565" s="199"/>
      <c r="L6565" s="199"/>
      <c r="M6565" s="199"/>
    </row>
    <row r="6566" spans="5:13" x14ac:dyDescent="0.25">
      <c r="E6566" s="199"/>
      <c r="F6566" s="199"/>
      <c r="G6566" s="199"/>
      <c r="H6566" s="199"/>
      <c r="I6566" s="199"/>
      <c r="J6566" s="199"/>
      <c r="K6566" s="199"/>
      <c r="L6566" s="199"/>
      <c r="M6566" s="199"/>
    </row>
    <row r="6567" spans="5:13" x14ac:dyDescent="0.25">
      <c r="E6567" s="199"/>
      <c r="F6567" s="199"/>
      <c r="G6567" s="199"/>
      <c r="H6567" s="199"/>
      <c r="I6567" s="199"/>
      <c r="J6567" s="199"/>
      <c r="K6567" s="199"/>
      <c r="L6567" s="199"/>
      <c r="M6567" s="199"/>
    </row>
    <row r="6568" spans="5:13" x14ac:dyDescent="0.25">
      <c r="E6568" s="199"/>
      <c r="F6568" s="199"/>
      <c r="G6568" s="199"/>
      <c r="H6568" s="199"/>
      <c r="I6568" s="199"/>
      <c r="J6568" s="199"/>
      <c r="K6568" s="199"/>
      <c r="L6568" s="199"/>
      <c r="M6568" s="199"/>
    </row>
    <row r="6569" spans="5:13" x14ac:dyDescent="0.25">
      <c r="E6569" s="199"/>
      <c r="F6569" s="199"/>
      <c r="G6569" s="199"/>
      <c r="H6569" s="199"/>
      <c r="I6569" s="199"/>
      <c r="J6569" s="199"/>
      <c r="K6569" s="199"/>
      <c r="L6569" s="199"/>
      <c r="M6569" s="199"/>
    </row>
    <row r="6570" spans="5:13" x14ac:dyDescent="0.25">
      <c r="E6570" s="199"/>
      <c r="F6570" s="199"/>
      <c r="G6570" s="199"/>
      <c r="H6570" s="199"/>
      <c r="I6570" s="199"/>
      <c r="J6570" s="199"/>
      <c r="K6570" s="199"/>
      <c r="L6570" s="199"/>
      <c r="M6570" s="199"/>
    </row>
    <row r="6571" spans="5:13" x14ac:dyDescent="0.25">
      <c r="E6571" s="199"/>
      <c r="F6571" s="199"/>
      <c r="G6571" s="199"/>
      <c r="H6571" s="199"/>
      <c r="I6571" s="199"/>
      <c r="J6571" s="199"/>
      <c r="K6571" s="199"/>
      <c r="L6571" s="199"/>
      <c r="M6571" s="199"/>
    </row>
    <row r="6572" spans="5:13" x14ac:dyDescent="0.25">
      <c r="E6572" s="199"/>
      <c r="F6572" s="199"/>
      <c r="G6572" s="199"/>
      <c r="H6572" s="199"/>
      <c r="I6572" s="199"/>
      <c r="J6572" s="199"/>
      <c r="K6572" s="199"/>
      <c r="L6572" s="199"/>
      <c r="M6572" s="199"/>
    </row>
    <row r="6573" spans="5:13" x14ac:dyDescent="0.25">
      <c r="E6573" s="199"/>
      <c r="F6573" s="199"/>
      <c r="G6573" s="199"/>
      <c r="H6573" s="199"/>
      <c r="I6573" s="199"/>
      <c r="J6573" s="199"/>
      <c r="K6573" s="199"/>
      <c r="L6573" s="199"/>
      <c r="M6573" s="199"/>
    </row>
    <row r="6574" spans="5:13" x14ac:dyDescent="0.25">
      <c r="E6574" s="199"/>
      <c r="F6574" s="199"/>
      <c r="G6574" s="199"/>
      <c r="H6574" s="199"/>
      <c r="I6574" s="199"/>
      <c r="J6574" s="199"/>
      <c r="K6574" s="199"/>
      <c r="L6574" s="199"/>
      <c r="M6574" s="199"/>
    </row>
    <row r="6575" spans="5:13" x14ac:dyDescent="0.25">
      <c r="E6575" s="199"/>
      <c r="F6575" s="199"/>
      <c r="G6575" s="199"/>
      <c r="H6575" s="199"/>
      <c r="I6575" s="199"/>
      <c r="J6575" s="199"/>
      <c r="K6575" s="199"/>
      <c r="L6575" s="199"/>
      <c r="M6575" s="199"/>
    </row>
    <row r="6576" spans="5:13" x14ac:dyDescent="0.25">
      <c r="E6576" s="199"/>
      <c r="F6576" s="199"/>
      <c r="G6576" s="199"/>
      <c r="H6576" s="199"/>
      <c r="I6576" s="199"/>
      <c r="J6576" s="199"/>
      <c r="K6576" s="199"/>
      <c r="L6576" s="199"/>
      <c r="M6576" s="199"/>
    </row>
    <row r="6577" spans="5:13" x14ac:dyDescent="0.25">
      <c r="E6577" s="199"/>
      <c r="F6577" s="199"/>
      <c r="G6577" s="199"/>
      <c r="H6577" s="199"/>
      <c r="I6577" s="199"/>
      <c r="J6577" s="199"/>
      <c r="K6577" s="199"/>
      <c r="L6577" s="199"/>
      <c r="M6577" s="199"/>
    </row>
    <row r="6578" spans="5:13" x14ac:dyDescent="0.25">
      <c r="E6578" s="199"/>
      <c r="F6578" s="199"/>
      <c r="G6578" s="199"/>
      <c r="H6578" s="199"/>
      <c r="I6578" s="199"/>
      <c r="J6578" s="199"/>
      <c r="K6578" s="199"/>
      <c r="L6578" s="199"/>
      <c r="M6578" s="199"/>
    </row>
    <row r="6579" spans="5:13" x14ac:dyDescent="0.25">
      <c r="E6579" s="199"/>
      <c r="F6579" s="199"/>
      <c r="G6579" s="199"/>
      <c r="H6579" s="199"/>
      <c r="I6579" s="199"/>
      <c r="J6579" s="199"/>
      <c r="K6579" s="199"/>
      <c r="L6579" s="199"/>
      <c r="M6579" s="199"/>
    </row>
    <row r="6580" spans="5:13" x14ac:dyDescent="0.25">
      <c r="E6580" s="199"/>
      <c r="F6580" s="199"/>
      <c r="G6580" s="199"/>
      <c r="H6580" s="199"/>
      <c r="I6580" s="199"/>
      <c r="J6580" s="199"/>
      <c r="K6580" s="199"/>
      <c r="L6580" s="199"/>
      <c r="M6580" s="199"/>
    </row>
    <row r="6581" spans="5:13" x14ac:dyDescent="0.25">
      <c r="E6581" s="199"/>
      <c r="F6581" s="199"/>
      <c r="G6581" s="199"/>
      <c r="H6581" s="199"/>
      <c r="I6581" s="199"/>
      <c r="J6581" s="199"/>
      <c r="K6581" s="199"/>
      <c r="L6581" s="199"/>
      <c r="M6581" s="199"/>
    </row>
    <row r="6582" spans="5:13" x14ac:dyDescent="0.25">
      <c r="E6582" s="199"/>
      <c r="F6582" s="199"/>
      <c r="G6582" s="199"/>
      <c r="H6582" s="199"/>
      <c r="I6582" s="199"/>
      <c r="J6582" s="199"/>
      <c r="K6582" s="199"/>
      <c r="L6582" s="199"/>
      <c r="M6582" s="199"/>
    </row>
    <row r="6583" spans="5:13" x14ac:dyDescent="0.25">
      <c r="E6583" s="199"/>
      <c r="F6583" s="199"/>
      <c r="G6583" s="199"/>
      <c r="H6583" s="199"/>
      <c r="I6583" s="199"/>
      <c r="J6583" s="199"/>
      <c r="K6583" s="199"/>
      <c r="L6583" s="199"/>
      <c r="M6583" s="199"/>
    </row>
    <row r="6584" spans="5:13" x14ac:dyDescent="0.25">
      <c r="E6584" s="199"/>
      <c r="F6584" s="199"/>
      <c r="G6584" s="199"/>
      <c r="H6584" s="199"/>
      <c r="I6584" s="199"/>
      <c r="J6584" s="199"/>
      <c r="K6584" s="199"/>
      <c r="L6584" s="199"/>
      <c r="M6584" s="199"/>
    </row>
    <row r="6585" spans="5:13" x14ac:dyDescent="0.25">
      <c r="E6585" s="199"/>
      <c r="F6585" s="199"/>
      <c r="G6585" s="199"/>
      <c r="H6585" s="199"/>
      <c r="I6585" s="199"/>
      <c r="J6585" s="199"/>
      <c r="K6585" s="199"/>
      <c r="L6585" s="199"/>
      <c r="M6585" s="199"/>
    </row>
    <row r="6586" spans="5:13" x14ac:dyDescent="0.25">
      <c r="E6586" s="199"/>
      <c r="F6586" s="199"/>
      <c r="G6586" s="199"/>
      <c r="H6586" s="199"/>
      <c r="I6586" s="199"/>
      <c r="J6586" s="199"/>
      <c r="K6586" s="199"/>
      <c r="L6586" s="199"/>
      <c r="M6586" s="199"/>
    </row>
    <row r="6587" spans="5:13" x14ac:dyDescent="0.25">
      <c r="E6587" s="199"/>
      <c r="F6587" s="199"/>
      <c r="G6587" s="199"/>
      <c r="H6587" s="199"/>
      <c r="I6587" s="199"/>
      <c r="J6587" s="199"/>
      <c r="K6587" s="199"/>
      <c r="L6587" s="199"/>
      <c r="M6587" s="199"/>
    </row>
    <row r="6588" spans="5:13" x14ac:dyDescent="0.25">
      <c r="E6588" s="199"/>
      <c r="F6588" s="199"/>
      <c r="G6588" s="199"/>
      <c r="H6588" s="199"/>
      <c r="I6588" s="199"/>
      <c r="J6588" s="199"/>
      <c r="K6588" s="199"/>
      <c r="L6588" s="199"/>
      <c r="M6588" s="199"/>
    </row>
    <row r="6589" spans="5:13" x14ac:dyDescent="0.25">
      <c r="E6589" s="199"/>
      <c r="F6589" s="199"/>
      <c r="G6589" s="199"/>
      <c r="H6589" s="199"/>
      <c r="I6589" s="199"/>
      <c r="J6589" s="199"/>
      <c r="K6589" s="199"/>
      <c r="L6589" s="199"/>
      <c r="M6589" s="199"/>
    </row>
    <row r="6590" spans="5:13" x14ac:dyDescent="0.25">
      <c r="E6590" s="199"/>
      <c r="F6590" s="199"/>
      <c r="G6590" s="199"/>
      <c r="H6590" s="199"/>
      <c r="I6590" s="199"/>
      <c r="J6590" s="199"/>
      <c r="K6590" s="199"/>
      <c r="L6590" s="199"/>
      <c r="M6590" s="199"/>
    </row>
    <row r="6591" spans="5:13" x14ac:dyDescent="0.25">
      <c r="E6591" s="199"/>
      <c r="F6591" s="199"/>
      <c r="G6591" s="199"/>
      <c r="H6591" s="199"/>
      <c r="I6591" s="199"/>
      <c r="J6591" s="199"/>
      <c r="K6591" s="199"/>
      <c r="L6591" s="199"/>
      <c r="M6591" s="199"/>
    </row>
    <row r="6592" spans="5:13" x14ac:dyDescent="0.25">
      <c r="E6592" s="199"/>
      <c r="F6592" s="199"/>
      <c r="G6592" s="199"/>
      <c r="H6592" s="199"/>
      <c r="I6592" s="199"/>
      <c r="J6592" s="199"/>
      <c r="K6592" s="199"/>
      <c r="L6592" s="199"/>
      <c r="M6592" s="199"/>
    </row>
    <row r="6593" spans="5:13" x14ac:dyDescent="0.25">
      <c r="E6593" s="199"/>
      <c r="F6593" s="199"/>
      <c r="G6593" s="199"/>
      <c r="H6593" s="199"/>
      <c r="I6593" s="199"/>
      <c r="J6593" s="199"/>
      <c r="K6593" s="199"/>
      <c r="L6593" s="199"/>
      <c r="M6593" s="199"/>
    </row>
    <row r="6594" spans="5:13" x14ac:dyDescent="0.25">
      <c r="E6594" s="199"/>
      <c r="F6594" s="199"/>
      <c r="G6594" s="199"/>
      <c r="H6594" s="199"/>
      <c r="I6594" s="199"/>
      <c r="J6594" s="199"/>
      <c r="K6594" s="199"/>
      <c r="L6594" s="199"/>
      <c r="M6594" s="199"/>
    </row>
    <row r="6595" spans="5:13" x14ac:dyDescent="0.25">
      <c r="E6595" s="199"/>
      <c r="F6595" s="199"/>
      <c r="G6595" s="199"/>
      <c r="H6595" s="199"/>
      <c r="I6595" s="199"/>
      <c r="J6595" s="199"/>
      <c r="K6595" s="199"/>
      <c r="L6595" s="199"/>
      <c r="M6595" s="199"/>
    </row>
    <row r="6596" spans="5:13" x14ac:dyDescent="0.25">
      <c r="E6596" s="199"/>
      <c r="F6596" s="199"/>
      <c r="G6596" s="199"/>
      <c r="H6596" s="199"/>
      <c r="I6596" s="199"/>
      <c r="J6596" s="199"/>
      <c r="K6596" s="199"/>
      <c r="L6596" s="199"/>
      <c r="M6596" s="199"/>
    </row>
    <row r="6597" spans="5:13" x14ac:dyDescent="0.25">
      <c r="E6597" s="199"/>
      <c r="F6597" s="199"/>
      <c r="G6597" s="199"/>
      <c r="H6597" s="199"/>
      <c r="I6597" s="199"/>
      <c r="J6597" s="199"/>
      <c r="K6597" s="199"/>
      <c r="L6597" s="199"/>
      <c r="M6597" s="199"/>
    </row>
    <row r="6598" spans="5:13" x14ac:dyDescent="0.25">
      <c r="E6598" s="199"/>
      <c r="F6598" s="199"/>
      <c r="G6598" s="199"/>
      <c r="H6598" s="199"/>
      <c r="I6598" s="199"/>
      <c r="J6598" s="199"/>
      <c r="K6598" s="199"/>
      <c r="L6598" s="199"/>
      <c r="M6598" s="199"/>
    </row>
    <row r="6599" spans="5:13" x14ac:dyDescent="0.25">
      <c r="E6599" s="199"/>
      <c r="F6599" s="199"/>
      <c r="G6599" s="199"/>
      <c r="H6599" s="199"/>
      <c r="I6599" s="199"/>
      <c r="J6599" s="199"/>
      <c r="K6599" s="199"/>
      <c r="L6599" s="199"/>
      <c r="M6599" s="199"/>
    </row>
    <row r="6600" spans="5:13" x14ac:dyDescent="0.25">
      <c r="E6600" s="199"/>
      <c r="F6600" s="199"/>
      <c r="G6600" s="199"/>
      <c r="H6600" s="199"/>
      <c r="I6600" s="199"/>
      <c r="J6600" s="199"/>
      <c r="K6600" s="199"/>
      <c r="L6600" s="199"/>
      <c r="M6600" s="199"/>
    </row>
    <row r="6601" spans="5:13" x14ac:dyDescent="0.25">
      <c r="E6601" s="199"/>
      <c r="F6601" s="199"/>
      <c r="G6601" s="199"/>
      <c r="H6601" s="199"/>
      <c r="I6601" s="199"/>
      <c r="J6601" s="199"/>
      <c r="K6601" s="199"/>
      <c r="L6601" s="199"/>
      <c r="M6601" s="199"/>
    </row>
    <row r="6602" spans="5:13" x14ac:dyDescent="0.25">
      <c r="E6602" s="199"/>
      <c r="F6602" s="199"/>
      <c r="G6602" s="199"/>
      <c r="H6602" s="199"/>
      <c r="I6602" s="199"/>
      <c r="J6602" s="199"/>
      <c r="K6602" s="199"/>
      <c r="L6602" s="199"/>
      <c r="M6602" s="199"/>
    </row>
    <row r="6603" spans="5:13" x14ac:dyDescent="0.25">
      <c r="E6603" s="199"/>
      <c r="F6603" s="199"/>
      <c r="G6603" s="199"/>
      <c r="H6603" s="199"/>
      <c r="I6603" s="199"/>
      <c r="J6603" s="199"/>
      <c r="K6603" s="199"/>
      <c r="L6603" s="199"/>
      <c r="M6603" s="199"/>
    </row>
    <row r="6604" spans="5:13" x14ac:dyDescent="0.25">
      <c r="E6604" s="199"/>
      <c r="F6604" s="199"/>
      <c r="G6604" s="199"/>
      <c r="H6604" s="199"/>
      <c r="I6604" s="199"/>
      <c r="J6604" s="199"/>
      <c r="K6604" s="199"/>
      <c r="L6604" s="199"/>
      <c r="M6604" s="199"/>
    </row>
    <row r="6605" spans="5:13" x14ac:dyDescent="0.25">
      <c r="E6605" s="199"/>
      <c r="F6605" s="199"/>
      <c r="G6605" s="199"/>
      <c r="H6605" s="199"/>
      <c r="I6605" s="199"/>
      <c r="J6605" s="199"/>
      <c r="K6605" s="199"/>
      <c r="L6605" s="199"/>
      <c r="M6605" s="199"/>
    </row>
    <row r="6606" spans="5:13" x14ac:dyDescent="0.25">
      <c r="E6606" s="199"/>
      <c r="F6606" s="199"/>
      <c r="G6606" s="199"/>
      <c r="H6606" s="199"/>
      <c r="I6606" s="199"/>
      <c r="J6606" s="199"/>
      <c r="K6606" s="199"/>
      <c r="L6606" s="199"/>
      <c r="M6606" s="199"/>
    </row>
    <row r="6607" spans="5:13" x14ac:dyDescent="0.25">
      <c r="E6607" s="199"/>
      <c r="F6607" s="199"/>
      <c r="G6607" s="199"/>
      <c r="H6607" s="199"/>
      <c r="I6607" s="199"/>
      <c r="J6607" s="199"/>
      <c r="K6607" s="199"/>
      <c r="L6607" s="199"/>
      <c r="M6607" s="199"/>
    </row>
    <row r="6608" spans="5:13" x14ac:dyDescent="0.25">
      <c r="E6608" s="199"/>
      <c r="F6608" s="199"/>
      <c r="G6608" s="199"/>
      <c r="H6608" s="199"/>
      <c r="I6608" s="199"/>
      <c r="J6608" s="199"/>
      <c r="K6608" s="199"/>
      <c r="L6608" s="199"/>
      <c r="M6608" s="199"/>
    </row>
    <row r="6609" spans="5:13" x14ac:dyDescent="0.25">
      <c r="E6609" s="199"/>
      <c r="F6609" s="199"/>
      <c r="G6609" s="199"/>
      <c r="H6609" s="199"/>
      <c r="I6609" s="199"/>
      <c r="J6609" s="199"/>
      <c r="K6609" s="199"/>
      <c r="L6609" s="199"/>
      <c r="M6609" s="199"/>
    </row>
    <row r="6610" spans="5:13" x14ac:dyDescent="0.25">
      <c r="E6610" s="199"/>
      <c r="F6610" s="199"/>
      <c r="G6610" s="199"/>
      <c r="H6610" s="199"/>
      <c r="I6610" s="199"/>
      <c r="J6610" s="199"/>
      <c r="K6610" s="199"/>
      <c r="L6610" s="199"/>
      <c r="M6610" s="199"/>
    </row>
    <row r="6611" spans="5:13" x14ac:dyDescent="0.25">
      <c r="E6611" s="199"/>
      <c r="F6611" s="199"/>
      <c r="G6611" s="199"/>
      <c r="H6611" s="199"/>
      <c r="I6611" s="199"/>
      <c r="J6611" s="199"/>
      <c r="K6611" s="199"/>
      <c r="L6611" s="199"/>
      <c r="M6611" s="199"/>
    </row>
    <row r="6612" spans="5:13" x14ac:dyDescent="0.25">
      <c r="E6612" s="199"/>
      <c r="F6612" s="199"/>
      <c r="G6612" s="199"/>
      <c r="H6612" s="199"/>
      <c r="I6612" s="199"/>
      <c r="J6612" s="199"/>
      <c r="K6612" s="199"/>
      <c r="L6612" s="199"/>
      <c r="M6612" s="199"/>
    </row>
    <row r="6613" spans="5:13" x14ac:dyDescent="0.25">
      <c r="E6613" s="199"/>
      <c r="F6613" s="199"/>
      <c r="G6613" s="199"/>
      <c r="H6613" s="199"/>
      <c r="I6613" s="199"/>
      <c r="J6613" s="199"/>
      <c r="K6613" s="199"/>
      <c r="L6613" s="199"/>
      <c r="M6613" s="199"/>
    </row>
    <row r="6614" spans="5:13" x14ac:dyDescent="0.25">
      <c r="E6614" s="199"/>
      <c r="F6614" s="199"/>
      <c r="G6614" s="199"/>
      <c r="H6614" s="199"/>
      <c r="I6614" s="199"/>
      <c r="J6614" s="199"/>
      <c r="K6614" s="199"/>
      <c r="L6614" s="199"/>
      <c r="M6614" s="199"/>
    </row>
    <row r="6615" spans="5:13" x14ac:dyDescent="0.25">
      <c r="E6615" s="199"/>
      <c r="F6615" s="199"/>
      <c r="G6615" s="199"/>
      <c r="H6615" s="199"/>
      <c r="I6615" s="199"/>
      <c r="J6615" s="199"/>
      <c r="K6615" s="199"/>
      <c r="L6615" s="199"/>
      <c r="M6615" s="199"/>
    </row>
    <row r="6616" spans="5:13" x14ac:dyDescent="0.25">
      <c r="E6616" s="199"/>
      <c r="F6616" s="199"/>
      <c r="G6616" s="199"/>
      <c r="H6616" s="199"/>
      <c r="I6616" s="199"/>
      <c r="J6616" s="199"/>
      <c r="K6616" s="199"/>
      <c r="L6616" s="199"/>
      <c r="M6616" s="199"/>
    </row>
    <row r="6617" spans="5:13" x14ac:dyDescent="0.25">
      <c r="E6617" s="199"/>
      <c r="F6617" s="199"/>
      <c r="G6617" s="199"/>
      <c r="H6617" s="199"/>
      <c r="I6617" s="199"/>
      <c r="J6617" s="199"/>
      <c r="K6617" s="199"/>
      <c r="L6617" s="199"/>
      <c r="M6617" s="199"/>
    </row>
    <row r="6618" spans="5:13" x14ac:dyDescent="0.25">
      <c r="E6618" s="199"/>
      <c r="F6618" s="199"/>
      <c r="G6618" s="199"/>
      <c r="H6618" s="199"/>
      <c r="I6618" s="199"/>
      <c r="J6618" s="199"/>
      <c r="K6618" s="199"/>
      <c r="L6618" s="199"/>
      <c r="M6618" s="199"/>
    </row>
    <row r="6619" spans="5:13" x14ac:dyDescent="0.25">
      <c r="E6619" s="199"/>
      <c r="F6619" s="199"/>
      <c r="G6619" s="199"/>
      <c r="H6619" s="199"/>
      <c r="I6619" s="199"/>
      <c r="J6619" s="199"/>
      <c r="K6619" s="199"/>
      <c r="L6619" s="199"/>
      <c r="M6619" s="199"/>
    </row>
    <row r="6620" spans="5:13" x14ac:dyDescent="0.25">
      <c r="E6620" s="199"/>
      <c r="F6620" s="199"/>
      <c r="G6620" s="199"/>
      <c r="H6620" s="199"/>
      <c r="I6620" s="199"/>
      <c r="J6620" s="199"/>
      <c r="K6620" s="199"/>
      <c r="L6620" s="199"/>
      <c r="M6620" s="199"/>
    </row>
    <row r="6621" spans="5:13" x14ac:dyDescent="0.25">
      <c r="E6621" s="199"/>
      <c r="F6621" s="199"/>
      <c r="G6621" s="199"/>
      <c r="H6621" s="199"/>
      <c r="I6621" s="199"/>
      <c r="J6621" s="199"/>
      <c r="K6621" s="199"/>
      <c r="L6621" s="199"/>
      <c r="M6621" s="199"/>
    </row>
    <row r="6622" spans="5:13" x14ac:dyDescent="0.25">
      <c r="E6622" s="199"/>
      <c r="F6622" s="199"/>
      <c r="G6622" s="199"/>
      <c r="H6622" s="199"/>
      <c r="I6622" s="199"/>
      <c r="J6622" s="199"/>
      <c r="K6622" s="199"/>
      <c r="L6622" s="199"/>
      <c r="M6622" s="199"/>
    </row>
    <row r="6623" spans="5:13" x14ac:dyDescent="0.25">
      <c r="E6623" s="199"/>
      <c r="F6623" s="199"/>
      <c r="G6623" s="199"/>
      <c r="H6623" s="199"/>
      <c r="I6623" s="199"/>
      <c r="J6623" s="199"/>
      <c r="K6623" s="199"/>
      <c r="L6623" s="199"/>
      <c r="M6623" s="199"/>
    </row>
    <row r="6624" spans="5:13" x14ac:dyDescent="0.25">
      <c r="E6624" s="199"/>
      <c r="F6624" s="199"/>
      <c r="G6624" s="199"/>
      <c r="H6624" s="199"/>
      <c r="I6624" s="199"/>
      <c r="J6624" s="199"/>
      <c r="K6624" s="199"/>
      <c r="L6624" s="199"/>
      <c r="M6624" s="199"/>
    </row>
    <row r="6625" spans="5:13" x14ac:dyDescent="0.25">
      <c r="E6625" s="199"/>
      <c r="F6625" s="199"/>
      <c r="G6625" s="199"/>
      <c r="H6625" s="199"/>
      <c r="I6625" s="199"/>
      <c r="J6625" s="199"/>
      <c r="K6625" s="199"/>
      <c r="L6625" s="199"/>
      <c r="M6625" s="199"/>
    </row>
    <row r="6626" spans="5:13" x14ac:dyDescent="0.25">
      <c r="E6626" s="199"/>
      <c r="F6626" s="199"/>
      <c r="G6626" s="199"/>
      <c r="H6626" s="199"/>
      <c r="I6626" s="199"/>
      <c r="J6626" s="199"/>
      <c r="K6626" s="199"/>
      <c r="L6626" s="199"/>
      <c r="M6626" s="199"/>
    </row>
    <row r="6627" spans="5:13" x14ac:dyDescent="0.25">
      <c r="E6627" s="199"/>
      <c r="F6627" s="199"/>
      <c r="G6627" s="199"/>
      <c r="H6627" s="199"/>
      <c r="I6627" s="199"/>
      <c r="J6627" s="199"/>
      <c r="K6627" s="199"/>
      <c r="L6627" s="199"/>
      <c r="M6627" s="199"/>
    </row>
    <row r="6628" spans="5:13" x14ac:dyDescent="0.25">
      <c r="E6628" s="199"/>
      <c r="F6628" s="199"/>
      <c r="G6628" s="199"/>
      <c r="H6628" s="199"/>
      <c r="I6628" s="199"/>
      <c r="J6628" s="199"/>
      <c r="K6628" s="199"/>
      <c r="L6628" s="199"/>
      <c r="M6628" s="199"/>
    </row>
    <row r="6629" spans="5:13" x14ac:dyDescent="0.25">
      <c r="E6629" s="199"/>
      <c r="F6629" s="199"/>
      <c r="G6629" s="199"/>
      <c r="H6629" s="199"/>
      <c r="I6629" s="199"/>
      <c r="J6629" s="199"/>
      <c r="K6629" s="199"/>
      <c r="L6629" s="199"/>
      <c r="M6629" s="199"/>
    </row>
    <row r="6630" spans="5:13" x14ac:dyDescent="0.25">
      <c r="E6630" s="199"/>
      <c r="F6630" s="199"/>
      <c r="G6630" s="199"/>
      <c r="H6630" s="199"/>
      <c r="I6630" s="199"/>
      <c r="J6630" s="199"/>
      <c r="K6630" s="199"/>
      <c r="L6630" s="199"/>
      <c r="M6630" s="199"/>
    </row>
    <row r="6631" spans="5:13" x14ac:dyDescent="0.25">
      <c r="E6631" s="199"/>
      <c r="F6631" s="199"/>
      <c r="G6631" s="199"/>
      <c r="H6631" s="199"/>
      <c r="I6631" s="199"/>
      <c r="J6631" s="199"/>
      <c r="K6631" s="199"/>
      <c r="L6631" s="199"/>
      <c r="M6631" s="199"/>
    </row>
    <row r="6632" spans="5:13" x14ac:dyDescent="0.25">
      <c r="E6632" s="199"/>
      <c r="F6632" s="199"/>
      <c r="G6632" s="199"/>
      <c r="H6632" s="199"/>
      <c r="I6632" s="199"/>
      <c r="J6632" s="199"/>
      <c r="K6632" s="199"/>
      <c r="L6632" s="199"/>
      <c r="M6632" s="199"/>
    </row>
    <row r="6633" spans="5:13" x14ac:dyDescent="0.25">
      <c r="E6633" s="199"/>
      <c r="F6633" s="199"/>
      <c r="G6633" s="199"/>
      <c r="H6633" s="199"/>
      <c r="I6633" s="199"/>
      <c r="J6633" s="199"/>
      <c r="K6633" s="199"/>
      <c r="L6633" s="199"/>
      <c r="M6633" s="199"/>
    </row>
    <row r="6634" spans="5:13" x14ac:dyDescent="0.25">
      <c r="E6634" s="199"/>
      <c r="F6634" s="199"/>
      <c r="G6634" s="199"/>
      <c r="H6634" s="199"/>
      <c r="I6634" s="199"/>
      <c r="J6634" s="199"/>
      <c r="K6634" s="199"/>
      <c r="L6634" s="199"/>
      <c r="M6634" s="199"/>
    </row>
    <row r="6635" spans="5:13" x14ac:dyDescent="0.25">
      <c r="E6635" s="199"/>
      <c r="F6635" s="199"/>
      <c r="G6635" s="199"/>
      <c r="H6635" s="199"/>
      <c r="I6635" s="199"/>
      <c r="J6635" s="199"/>
      <c r="K6635" s="199"/>
      <c r="L6635" s="199"/>
      <c r="M6635" s="199"/>
    </row>
    <row r="6636" spans="5:13" x14ac:dyDescent="0.25">
      <c r="E6636" s="199"/>
      <c r="F6636" s="199"/>
      <c r="G6636" s="199"/>
      <c r="H6636" s="199"/>
      <c r="I6636" s="199"/>
      <c r="J6636" s="199"/>
      <c r="K6636" s="199"/>
      <c r="L6636" s="199"/>
      <c r="M6636" s="199"/>
    </row>
    <row r="6637" spans="5:13" x14ac:dyDescent="0.25">
      <c r="E6637" s="199"/>
      <c r="F6637" s="199"/>
      <c r="G6637" s="199"/>
      <c r="H6637" s="199"/>
      <c r="I6637" s="199"/>
      <c r="J6637" s="199"/>
      <c r="K6637" s="199"/>
      <c r="L6637" s="199"/>
      <c r="M6637" s="199"/>
    </row>
    <row r="6638" spans="5:13" x14ac:dyDescent="0.25">
      <c r="E6638" s="199"/>
      <c r="F6638" s="199"/>
      <c r="G6638" s="199"/>
      <c r="H6638" s="199"/>
      <c r="I6638" s="199"/>
      <c r="J6638" s="199"/>
      <c r="K6638" s="199"/>
      <c r="L6638" s="199"/>
      <c r="M6638" s="199"/>
    </row>
    <row r="6639" spans="5:13" x14ac:dyDescent="0.25">
      <c r="E6639" s="199"/>
      <c r="F6639" s="199"/>
      <c r="G6639" s="199"/>
      <c r="H6639" s="199"/>
      <c r="I6639" s="199"/>
      <c r="J6639" s="199"/>
      <c r="K6639" s="199"/>
      <c r="L6639" s="199"/>
      <c r="M6639" s="199"/>
    </row>
    <row r="6640" spans="5:13" x14ac:dyDescent="0.25">
      <c r="E6640" s="199"/>
      <c r="F6640" s="199"/>
      <c r="G6640" s="199"/>
      <c r="H6640" s="199"/>
      <c r="I6640" s="199"/>
      <c r="J6640" s="199"/>
      <c r="K6640" s="199"/>
      <c r="L6640" s="199"/>
      <c r="M6640" s="199"/>
    </row>
    <row r="6641" spans="5:13" x14ac:dyDescent="0.25">
      <c r="E6641" s="199"/>
      <c r="F6641" s="199"/>
      <c r="G6641" s="199"/>
      <c r="H6641" s="199"/>
      <c r="I6641" s="199"/>
      <c r="J6641" s="199"/>
      <c r="K6641" s="199"/>
      <c r="L6641" s="199"/>
      <c r="M6641" s="199"/>
    </row>
    <row r="6642" spans="5:13" x14ac:dyDescent="0.25">
      <c r="E6642" s="199"/>
      <c r="F6642" s="199"/>
      <c r="G6642" s="199"/>
      <c r="H6642" s="199"/>
      <c r="I6642" s="199"/>
      <c r="J6642" s="199"/>
      <c r="K6642" s="199"/>
      <c r="L6642" s="199"/>
      <c r="M6642" s="199"/>
    </row>
    <row r="6643" spans="5:13" x14ac:dyDescent="0.25">
      <c r="E6643" s="199"/>
      <c r="F6643" s="199"/>
      <c r="G6643" s="199"/>
      <c r="H6643" s="199"/>
      <c r="I6643" s="199"/>
      <c r="J6643" s="199"/>
      <c r="K6643" s="199"/>
      <c r="L6643" s="199"/>
      <c r="M6643" s="199"/>
    </row>
    <row r="6644" spans="5:13" x14ac:dyDescent="0.25">
      <c r="E6644" s="199"/>
      <c r="F6644" s="199"/>
      <c r="G6644" s="199"/>
      <c r="H6644" s="199"/>
      <c r="I6644" s="199"/>
      <c r="J6644" s="199"/>
      <c r="K6644" s="199"/>
      <c r="L6644" s="199"/>
      <c r="M6644" s="199"/>
    </row>
    <row r="6645" spans="5:13" x14ac:dyDescent="0.25">
      <c r="E6645" s="199"/>
      <c r="F6645" s="199"/>
      <c r="G6645" s="199"/>
      <c r="H6645" s="199"/>
      <c r="I6645" s="199"/>
      <c r="J6645" s="199"/>
      <c r="K6645" s="199"/>
      <c r="L6645" s="199"/>
      <c r="M6645" s="199"/>
    </row>
    <row r="6646" spans="5:13" x14ac:dyDescent="0.25">
      <c r="E6646" s="199"/>
      <c r="F6646" s="199"/>
      <c r="G6646" s="199"/>
      <c r="H6646" s="199"/>
      <c r="I6646" s="199"/>
      <c r="J6646" s="199"/>
      <c r="K6646" s="199"/>
      <c r="L6646" s="199"/>
      <c r="M6646" s="199"/>
    </row>
    <row r="6647" spans="5:13" x14ac:dyDescent="0.25">
      <c r="E6647" s="199"/>
      <c r="F6647" s="199"/>
      <c r="G6647" s="199"/>
      <c r="H6647" s="199"/>
      <c r="I6647" s="199"/>
      <c r="J6647" s="199"/>
      <c r="K6647" s="199"/>
      <c r="L6647" s="199"/>
      <c r="M6647" s="199"/>
    </row>
    <row r="6648" spans="5:13" x14ac:dyDescent="0.25">
      <c r="E6648" s="199"/>
      <c r="F6648" s="199"/>
      <c r="G6648" s="199"/>
      <c r="H6648" s="199"/>
      <c r="I6648" s="199"/>
      <c r="J6648" s="199"/>
      <c r="K6648" s="199"/>
      <c r="L6648" s="199"/>
      <c r="M6648" s="199"/>
    </row>
    <row r="6649" spans="5:13" x14ac:dyDescent="0.25">
      <c r="E6649" s="199"/>
      <c r="F6649" s="199"/>
      <c r="G6649" s="199"/>
      <c r="H6649" s="199"/>
      <c r="I6649" s="199"/>
      <c r="J6649" s="199"/>
      <c r="K6649" s="199"/>
      <c r="L6649" s="199"/>
      <c r="M6649" s="199"/>
    </row>
    <row r="6650" spans="5:13" x14ac:dyDescent="0.25">
      <c r="E6650" s="199"/>
      <c r="F6650" s="199"/>
      <c r="G6650" s="199"/>
      <c r="H6650" s="199"/>
      <c r="I6650" s="199"/>
      <c r="J6650" s="199"/>
      <c r="K6650" s="199"/>
      <c r="L6650" s="199"/>
      <c r="M6650" s="199"/>
    </row>
    <row r="6651" spans="5:13" x14ac:dyDescent="0.25">
      <c r="E6651" s="199"/>
      <c r="F6651" s="199"/>
      <c r="G6651" s="199"/>
      <c r="H6651" s="199"/>
      <c r="I6651" s="199"/>
      <c r="J6651" s="199"/>
      <c r="K6651" s="199"/>
      <c r="L6651" s="199"/>
      <c r="M6651" s="199"/>
    </row>
    <row r="6652" spans="5:13" x14ac:dyDescent="0.25">
      <c r="E6652" s="199"/>
      <c r="F6652" s="199"/>
      <c r="G6652" s="199"/>
      <c r="H6652" s="199"/>
      <c r="I6652" s="199"/>
      <c r="J6652" s="199"/>
      <c r="K6652" s="199"/>
      <c r="L6652" s="199"/>
      <c r="M6652" s="199"/>
    </row>
    <row r="6653" spans="5:13" x14ac:dyDescent="0.25">
      <c r="E6653" s="199"/>
      <c r="F6653" s="199"/>
      <c r="G6653" s="199"/>
      <c r="H6653" s="199"/>
      <c r="I6653" s="199"/>
      <c r="J6653" s="199"/>
      <c r="K6653" s="199"/>
      <c r="L6653" s="199"/>
      <c r="M6653" s="199"/>
    </row>
    <row r="6654" spans="5:13" x14ac:dyDescent="0.25">
      <c r="E6654" s="199"/>
      <c r="F6654" s="199"/>
      <c r="G6654" s="199"/>
      <c r="H6654" s="199"/>
      <c r="I6654" s="199"/>
      <c r="J6654" s="199"/>
      <c r="K6654" s="199"/>
      <c r="L6654" s="199"/>
      <c r="M6654" s="199"/>
    </row>
    <row r="6655" spans="5:13" x14ac:dyDescent="0.25">
      <c r="E6655" s="199"/>
      <c r="F6655" s="199"/>
      <c r="G6655" s="199"/>
      <c r="H6655" s="199"/>
      <c r="I6655" s="199"/>
      <c r="J6655" s="199"/>
      <c r="K6655" s="199"/>
      <c r="L6655" s="199"/>
      <c r="M6655" s="199"/>
    </row>
    <row r="6656" spans="5:13" x14ac:dyDescent="0.25">
      <c r="E6656" s="199"/>
      <c r="F6656" s="199"/>
      <c r="G6656" s="199"/>
      <c r="H6656" s="199"/>
      <c r="I6656" s="199"/>
      <c r="J6656" s="199"/>
      <c r="K6656" s="199"/>
      <c r="L6656" s="199"/>
      <c r="M6656" s="199"/>
    </row>
    <row r="6657" spans="5:13" x14ac:dyDescent="0.25">
      <c r="E6657" s="199"/>
      <c r="F6657" s="199"/>
      <c r="G6657" s="199"/>
      <c r="H6657" s="199"/>
      <c r="I6657" s="199"/>
      <c r="J6657" s="199"/>
      <c r="K6657" s="199"/>
      <c r="L6657" s="199"/>
      <c r="M6657" s="199"/>
    </row>
    <row r="6658" spans="5:13" x14ac:dyDescent="0.25">
      <c r="E6658" s="199"/>
      <c r="F6658" s="199"/>
      <c r="G6658" s="199"/>
      <c r="H6658" s="199"/>
      <c r="I6658" s="199"/>
      <c r="J6658" s="199"/>
      <c r="K6658" s="199"/>
      <c r="L6658" s="199"/>
      <c r="M6658" s="199"/>
    </row>
    <row r="6659" spans="5:13" x14ac:dyDescent="0.25">
      <c r="E6659" s="199"/>
      <c r="F6659" s="199"/>
      <c r="G6659" s="199"/>
      <c r="H6659" s="199"/>
      <c r="I6659" s="199"/>
      <c r="J6659" s="199"/>
      <c r="K6659" s="199"/>
      <c r="L6659" s="199"/>
      <c r="M6659" s="199"/>
    </row>
    <row r="6660" spans="5:13" x14ac:dyDescent="0.25">
      <c r="E6660" s="199"/>
      <c r="F6660" s="199"/>
      <c r="G6660" s="199"/>
      <c r="H6660" s="199"/>
      <c r="I6660" s="199"/>
      <c r="J6660" s="199"/>
      <c r="K6660" s="199"/>
      <c r="L6660" s="199"/>
      <c r="M6660" s="199"/>
    </row>
    <row r="6661" spans="5:13" x14ac:dyDescent="0.25">
      <c r="E6661" s="199"/>
      <c r="F6661" s="199"/>
      <c r="G6661" s="199"/>
      <c r="H6661" s="199"/>
      <c r="I6661" s="199"/>
      <c r="J6661" s="199"/>
      <c r="K6661" s="199"/>
      <c r="L6661" s="199"/>
      <c r="M6661" s="199"/>
    </row>
    <row r="6662" spans="5:13" x14ac:dyDescent="0.25">
      <c r="E6662" s="199"/>
      <c r="F6662" s="199"/>
      <c r="G6662" s="199"/>
      <c r="H6662" s="199"/>
      <c r="I6662" s="199"/>
      <c r="J6662" s="199"/>
      <c r="K6662" s="199"/>
      <c r="L6662" s="199"/>
      <c r="M6662" s="199"/>
    </row>
    <row r="6663" spans="5:13" x14ac:dyDescent="0.25">
      <c r="E6663" s="199"/>
      <c r="F6663" s="199"/>
      <c r="G6663" s="199"/>
      <c r="H6663" s="199"/>
      <c r="I6663" s="199"/>
      <c r="J6663" s="199"/>
      <c r="K6663" s="199"/>
      <c r="L6663" s="199"/>
      <c r="M6663" s="199"/>
    </row>
    <row r="6664" spans="5:13" x14ac:dyDescent="0.25">
      <c r="E6664" s="199"/>
      <c r="F6664" s="199"/>
      <c r="G6664" s="199"/>
      <c r="H6664" s="199"/>
      <c r="I6664" s="199"/>
      <c r="J6664" s="199"/>
      <c r="K6664" s="199"/>
      <c r="L6664" s="199"/>
      <c r="M6664" s="199"/>
    </row>
    <row r="6665" spans="5:13" x14ac:dyDescent="0.25">
      <c r="E6665" s="199"/>
      <c r="F6665" s="199"/>
      <c r="G6665" s="199"/>
      <c r="H6665" s="199"/>
      <c r="I6665" s="199"/>
      <c r="J6665" s="199"/>
      <c r="K6665" s="199"/>
      <c r="L6665" s="199"/>
      <c r="M6665" s="199"/>
    </row>
    <row r="6666" spans="5:13" x14ac:dyDescent="0.25">
      <c r="E6666" s="199"/>
      <c r="F6666" s="199"/>
      <c r="G6666" s="199"/>
      <c r="H6666" s="199"/>
      <c r="I6666" s="199"/>
      <c r="J6666" s="199"/>
      <c r="K6666" s="199"/>
      <c r="L6666" s="199"/>
      <c r="M6666" s="199"/>
    </row>
    <row r="6667" spans="5:13" x14ac:dyDescent="0.25">
      <c r="E6667" s="199"/>
      <c r="F6667" s="199"/>
      <c r="G6667" s="199"/>
      <c r="H6667" s="199"/>
      <c r="I6667" s="199"/>
      <c r="J6667" s="199"/>
      <c r="K6667" s="199"/>
      <c r="L6667" s="199"/>
      <c r="M6667" s="199"/>
    </row>
    <row r="6668" spans="5:13" x14ac:dyDescent="0.25">
      <c r="E6668" s="199"/>
      <c r="F6668" s="199"/>
      <c r="G6668" s="199"/>
      <c r="H6668" s="199"/>
      <c r="I6668" s="199"/>
      <c r="J6668" s="199"/>
      <c r="K6668" s="199"/>
      <c r="L6668" s="199"/>
      <c r="M6668" s="199"/>
    </row>
    <row r="6669" spans="5:13" x14ac:dyDescent="0.25">
      <c r="E6669" s="199"/>
      <c r="F6669" s="199"/>
      <c r="G6669" s="199"/>
      <c r="H6669" s="199"/>
      <c r="I6669" s="199"/>
      <c r="J6669" s="199"/>
      <c r="K6669" s="199"/>
      <c r="L6669" s="199"/>
      <c r="M6669" s="199"/>
    </row>
    <row r="6670" spans="5:13" x14ac:dyDescent="0.25">
      <c r="E6670" s="199"/>
      <c r="F6670" s="199"/>
      <c r="G6670" s="199"/>
      <c r="H6670" s="199"/>
      <c r="I6670" s="199"/>
      <c r="J6670" s="199"/>
      <c r="K6670" s="199"/>
      <c r="L6670" s="199"/>
      <c r="M6670" s="199"/>
    </row>
    <row r="6671" spans="5:13" x14ac:dyDescent="0.25">
      <c r="E6671" s="199"/>
      <c r="F6671" s="199"/>
      <c r="G6671" s="199"/>
      <c r="H6671" s="199"/>
      <c r="I6671" s="199"/>
      <c r="J6671" s="199"/>
      <c r="K6671" s="199"/>
      <c r="L6671" s="199"/>
      <c r="M6671" s="199"/>
    </row>
    <row r="6672" spans="5:13" x14ac:dyDescent="0.25">
      <c r="E6672" s="199"/>
      <c r="F6672" s="199"/>
      <c r="G6672" s="199"/>
      <c r="H6672" s="199"/>
      <c r="I6672" s="199"/>
      <c r="J6672" s="199"/>
      <c r="K6672" s="199"/>
      <c r="L6672" s="199"/>
      <c r="M6672" s="199"/>
    </row>
    <row r="6673" spans="5:13" x14ac:dyDescent="0.25">
      <c r="E6673" s="199"/>
      <c r="F6673" s="199"/>
      <c r="G6673" s="199"/>
      <c r="H6673" s="199"/>
      <c r="I6673" s="199"/>
      <c r="J6673" s="199"/>
      <c r="K6673" s="199"/>
      <c r="L6673" s="199"/>
      <c r="M6673" s="199"/>
    </row>
    <row r="6674" spans="5:13" x14ac:dyDescent="0.25">
      <c r="E6674" s="199"/>
      <c r="F6674" s="199"/>
      <c r="G6674" s="199"/>
      <c r="H6674" s="199"/>
      <c r="I6674" s="199"/>
      <c r="J6674" s="199"/>
      <c r="K6674" s="199"/>
      <c r="L6674" s="199"/>
      <c r="M6674" s="199"/>
    </row>
    <row r="6675" spans="5:13" x14ac:dyDescent="0.25">
      <c r="E6675" s="199"/>
      <c r="F6675" s="199"/>
      <c r="G6675" s="199"/>
      <c r="H6675" s="199"/>
      <c r="I6675" s="199"/>
      <c r="J6675" s="199"/>
      <c r="K6675" s="199"/>
      <c r="L6675" s="199"/>
      <c r="M6675" s="199"/>
    </row>
    <row r="6676" spans="5:13" x14ac:dyDescent="0.25">
      <c r="E6676" s="199"/>
      <c r="F6676" s="199"/>
      <c r="G6676" s="199"/>
      <c r="H6676" s="199"/>
      <c r="I6676" s="199"/>
      <c r="J6676" s="199"/>
      <c r="K6676" s="199"/>
      <c r="L6676" s="199"/>
      <c r="M6676" s="199"/>
    </row>
    <row r="6677" spans="5:13" x14ac:dyDescent="0.25">
      <c r="E6677" s="199"/>
      <c r="F6677" s="199"/>
      <c r="G6677" s="199"/>
      <c r="H6677" s="199"/>
      <c r="I6677" s="199"/>
      <c r="J6677" s="199"/>
      <c r="K6677" s="199"/>
      <c r="L6677" s="199"/>
      <c r="M6677" s="199"/>
    </row>
    <row r="6678" spans="5:13" x14ac:dyDescent="0.25">
      <c r="E6678" s="199"/>
      <c r="F6678" s="199"/>
      <c r="G6678" s="199"/>
      <c r="H6678" s="199"/>
      <c r="I6678" s="199"/>
      <c r="J6678" s="199"/>
      <c r="K6678" s="199"/>
      <c r="L6678" s="199"/>
      <c r="M6678" s="199"/>
    </row>
    <row r="6679" spans="5:13" x14ac:dyDescent="0.25">
      <c r="E6679" s="199"/>
      <c r="F6679" s="199"/>
      <c r="G6679" s="199"/>
      <c r="H6679" s="199"/>
      <c r="I6679" s="199"/>
      <c r="J6679" s="199"/>
      <c r="K6679" s="199"/>
      <c r="L6679" s="199"/>
      <c r="M6679" s="199"/>
    </row>
    <row r="6680" spans="5:13" x14ac:dyDescent="0.25">
      <c r="E6680" s="199"/>
      <c r="F6680" s="199"/>
      <c r="G6680" s="199"/>
      <c r="H6680" s="199"/>
      <c r="I6680" s="199"/>
      <c r="J6680" s="199"/>
      <c r="K6680" s="199"/>
      <c r="L6680" s="199"/>
      <c r="M6680" s="199"/>
    </row>
    <row r="6681" spans="5:13" x14ac:dyDescent="0.25">
      <c r="E6681" s="199"/>
      <c r="F6681" s="199"/>
      <c r="G6681" s="199"/>
      <c r="H6681" s="199"/>
      <c r="I6681" s="199"/>
      <c r="J6681" s="199"/>
      <c r="K6681" s="199"/>
      <c r="L6681" s="199"/>
      <c r="M6681" s="199"/>
    </row>
    <row r="6682" spans="5:13" x14ac:dyDescent="0.25">
      <c r="E6682" s="199"/>
      <c r="F6682" s="199"/>
      <c r="G6682" s="199"/>
      <c r="H6682" s="199"/>
      <c r="I6682" s="199"/>
      <c r="J6682" s="199"/>
      <c r="K6682" s="199"/>
      <c r="L6682" s="199"/>
      <c r="M6682" s="199"/>
    </row>
    <row r="6683" spans="5:13" x14ac:dyDescent="0.25">
      <c r="E6683" s="199"/>
      <c r="F6683" s="199"/>
      <c r="G6683" s="199"/>
      <c r="H6683" s="199"/>
      <c r="I6683" s="199"/>
      <c r="J6683" s="199"/>
      <c r="K6683" s="199"/>
      <c r="L6683" s="199"/>
      <c r="M6683" s="199"/>
    </row>
    <row r="6684" spans="5:13" x14ac:dyDescent="0.25">
      <c r="E6684" s="199"/>
      <c r="F6684" s="199"/>
      <c r="G6684" s="199"/>
      <c r="H6684" s="199"/>
      <c r="I6684" s="199"/>
      <c r="J6684" s="199"/>
      <c r="K6684" s="199"/>
      <c r="L6684" s="199"/>
      <c r="M6684" s="199"/>
    </row>
    <row r="6685" spans="5:13" x14ac:dyDescent="0.25">
      <c r="E6685" s="199"/>
      <c r="F6685" s="199"/>
      <c r="G6685" s="199"/>
      <c r="H6685" s="199"/>
      <c r="I6685" s="199"/>
      <c r="J6685" s="199"/>
      <c r="K6685" s="199"/>
      <c r="L6685" s="199"/>
      <c r="M6685" s="199"/>
    </row>
    <row r="6686" spans="5:13" x14ac:dyDescent="0.25">
      <c r="E6686" s="199"/>
      <c r="F6686" s="199"/>
      <c r="G6686" s="199"/>
      <c r="H6686" s="199"/>
      <c r="I6686" s="199"/>
      <c r="J6686" s="199"/>
      <c r="K6686" s="199"/>
      <c r="L6686" s="199"/>
      <c r="M6686" s="199"/>
    </row>
    <row r="6687" spans="5:13" x14ac:dyDescent="0.25">
      <c r="E6687" s="199"/>
      <c r="F6687" s="199"/>
      <c r="G6687" s="199"/>
      <c r="H6687" s="199"/>
      <c r="I6687" s="199"/>
      <c r="J6687" s="199"/>
      <c r="K6687" s="199"/>
      <c r="L6687" s="199"/>
      <c r="M6687" s="199"/>
    </row>
    <row r="6688" spans="5:13" x14ac:dyDescent="0.25">
      <c r="E6688" s="199"/>
      <c r="F6688" s="199"/>
      <c r="G6688" s="199"/>
      <c r="H6688" s="199"/>
      <c r="I6688" s="199"/>
      <c r="J6688" s="199"/>
      <c r="K6688" s="199"/>
      <c r="L6688" s="199"/>
      <c r="M6688" s="199"/>
    </row>
    <row r="6689" spans="5:13" x14ac:dyDescent="0.25">
      <c r="E6689" s="199"/>
      <c r="F6689" s="199"/>
      <c r="G6689" s="199"/>
      <c r="H6689" s="199"/>
      <c r="I6689" s="199"/>
      <c r="J6689" s="199"/>
      <c r="K6689" s="199"/>
      <c r="L6689" s="199"/>
      <c r="M6689" s="199"/>
    </row>
    <row r="6690" spans="5:13" x14ac:dyDescent="0.25">
      <c r="E6690" s="199"/>
      <c r="F6690" s="199"/>
      <c r="G6690" s="199"/>
      <c r="H6690" s="199"/>
      <c r="I6690" s="199"/>
      <c r="J6690" s="199"/>
      <c r="K6690" s="199"/>
      <c r="L6690" s="199"/>
      <c r="M6690" s="199"/>
    </row>
    <row r="6691" spans="5:13" x14ac:dyDescent="0.25">
      <c r="E6691" s="199"/>
      <c r="F6691" s="199"/>
      <c r="G6691" s="199"/>
      <c r="H6691" s="199"/>
      <c r="I6691" s="199"/>
      <c r="J6691" s="199"/>
      <c r="K6691" s="199"/>
      <c r="L6691" s="199"/>
      <c r="M6691" s="199"/>
    </row>
    <row r="6692" spans="5:13" x14ac:dyDescent="0.25">
      <c r="E6692" s="199"/>
      <c r="F6692" s="199"/>
      <c r="G6692" s="199"/>
      <c r="H6692" s="199"/>
      <c r="I6692" s="199"/>
      <c r="J6692" s="199"/>
      <c r="K6692" s="199"/>
      <c r="L6692" s="199"/>
      <c r="M6692" s="199"/>
    </row>
    <row r="6693" spans="5:13" x14ac:dyDescent="0.25">
      <c r="E6693" s="199"/>
      <c r="F6693" s="199"/>
      <c r="G6693" s="199"/>
      <c r="H6693" s="199"/>
      <c r="I6693" s="199"/>
      <c r="J6693" s="199"/>
      <c r="K6693" s="199"/>
      <c r="L6693" s="199"/>
      <c r="M6693" s="199"/>
    </row>
    <row r="6694" spans="5:13" x14ac:dyDescent="0.25">
      <c r="E6694" s="199"/>
      <c r="F6694" s="199"/>
      <c r="G6694" s="199"/>
      <c r="H6694" s="199"/>
      <c r="I6694" s="199"/>
      <c r="J6694" s="199"/>
      <c r="K6694" s="199"/>
      <c r="L6694" s="199"/>
      <c r="M6694" s="199"/>
    </row>
    <row r="6695" spans="5:13" x14ac:dyDescent="0.25">
      <c r="E6695" s="199"/>
      <c r="F6695" s="199"/>
      <c r="G6695" s="199"/>
      <c r="H6695" s="199"/>
      <c r="I6695" s="199"/>
      <c r="J6695" s="199"/>
      <c r="K6695" s="199"/>
      <c r="L6695" s="199"/>
      <c r="M6695" s="199"/>
    </row>
    <row r="6696" spans="5:13" x14ac:dyDescent="0.25">
      <c r="E6696" s="199"/>
      <c r="F6696" s="199"/>
      <c r="G6696" s="199"/>
      <c r="H6696" s="199"/>
      <c r="I6696" s="199"/>
      <c r="J6696" s="199"/>
      <c r="K6696" s="199"/>
      <c r="L6696" s="199"/>
      <c r="M6696" s="199"/>
    </row>
    <row r="6697" spans="5:13" x14ac:dyDescent="0.25">
      <c r="E6697" s="199"/>
      <c r="F6697" s="199"/>
      <c r="G6697" s="199"/>
      <c r="H6697" s="199"/>
      <c r="I6697" s="199"/>
      <c r="J6697" s="199"/>
      <c r="K6697" s="199"/>
      <c r="L6697" s="199"/>
      <c r="M6697" s="199"/>
    </row>
    <row r="6698" spans="5:13" x14ac:dyDescent="0.25">
      <c r="E6698" s="199"/>
      <c r="F6698" s="199"/>
      <c r="G6698" s="199"/>
      <c r="H6698" s="199"/>
      <c r="I6698" s="199"/>
      <c r="J6698" s="199"/>
      <c r="K6698" s="199"/>
      <c r="L6698" s="199"/>
      <c r="M6698" s="199"/>
    </row>
    <row r="6699" spans="5:13" x14ac:dyDescent="0.25">
      <c r="E6699" s="199"/>
      <c r="F6699" s="199"/>
      <c r="G6699" s="199"/>
      <c r="H6699" s="199"/>
      <c r="I6699" s="199"/>
      <c r="J6699" s="199"/>
      <c r="K6699" s="199"/>
      <c r="L6699" s="199"/>
      <c r="M6699" s="199"/>
    </row>
    <row r="6700" spans="5:13" x14ac:dyDescent="0.25">
      <c r="E6700" s="199"/>
      <c r="F6700" s="199"/>
      <c r="G6700" s="199"/>
      <c r="H6700" s="199"/>
      <c r="I6700" s="199"/>
      <c r="J6700" s="199"/>
      <c r="K6700" s="199"/>
      <c r="L6700" s="199"/>
      <c r="M6700" s="199"/>
    </row>
    <row r="6701" spans="5:13" x14ac:dyDescent="0.25">
      <c r="E6701" s="199"/>
      <c r="F6701" s="199"/>
      <c r="G6701" s="199"/>
      <c r="H6701" s="199"/>
      <c r="I6701" s="199"/>
      <c r="J6701" s="199"/>
      <c r="K6701" s="199"/>
      <c r="L6701" s="199"/>
      <c r="M6701" s="199"/>
    </row>
    <row r="6702" spans="5:13" x14ac:dyDescent="0.25">
      <c r="E6702" s="199"/>
      <c r="F6702" s="199"/>
      <c r="G6702" s="199"/>
      <c r="H6702" s="199"/>
      <c r="I6702" s="199"/>
      <c r="J6702" s="199"/>
      <c r="K6702" s="199"/>
      <c r="L6702" s="199"/>
      <c r="M6702" s="199"/>
    </row>
    <row r="6703" spans="5:13" x14ac:dyDescent="0.25">
      <c r="E6703" s="199"/>
      <c r="F6703" s="199"/>
      <c r="G6703" s="199"/>
      <c r="H6703" s="199"/>
      <c r="I6703" s="199"/>
      <c r="J6703" s="199"/>
      <c r="K6703" s="199"/>
      <c r="L6703" s="199"/>
      <c r="M6703" s="199"/>
    </row>
    <row r="6704" spans="5:13" x14ac:dyDescent="0.25">
      <c r="E6704" s="199"/>
      <c r="F6704" s="199"/>
      <c r="G6704" s="199"/>
      <c r="H6704" s="199"/>
      <c r="I6704" s="199"/>
      <c r="J6704" s="199"/>
      <c r="K6704" s="199"/>
      <c r="L6704" s="199"/>
      <c r="M6704" s="199"/>
    </row>
    <row r="6705" spans="5:13" x14ac:dyDescent="0.25">
      <c r="E6705" s="199"/>
      <c r="F6705" s="199"/>
      <c r="G6705" s="199"/>
      <c r="H6705" s="199"/>
      <c r="I6705" s="199"/>
      <c r="J6705" s="199"/>
      <c r="K6705" s="199"/>
      <c r="L6705" s="199"/>
      <c r="M6705" s="199"/>
    </row>
    <row r="6706" spans="5:13" x14ac:dyDescent="0.25">
      <c r="E6706" s="199"/>
      <c r="F6706" s="199"/>
      <c r="G6706" s="199"/>
      <c r="H6706" s="199"/>
      <c r="I6706" s="199"/>
      <c r="J6706" s="199"/>
      <c r="K6706" s="199"/>
      <c r="L6706" s="199"/>
      <c r="M6706" s="199"/>
    </row>
    <row r="6707" spans="5:13" x14ac:dyDescent="0.25">
      <c r="E6707" s="199"/>
      <c r="F6707" s="199"/>
      <c r="G6707" s="199"/>
      <c r="H6707" s="199"/>
      <c r="I6707" s="199"/>
      <c r="J6707" s="199"/>
      <c r="K6707" s="199"/>
      <c r="L6707" s="199"/>
      <c r="M6707" s="199"/>
    </row>
    <row r="6708" spans="5:13" x14ac:dyDescent="0.25">
      <c r="E6708" s="199"/>
      <c r="F6708" s="199"/>
      <c r="G6708" s="199"/>
      <c r="H6708" s="199"/>
      <c r="I6708" s="199"/>
      <c r="J6708" s="199"/>
      <c r="K6708" s="199"/>
      <c r="L6708" s="199"/>
      <c r="M6708" s="199"/>
    </row>
    <row r="6709" spans="5:13" x14ac:dyDescent="0.25">
      <c r="E6709" s="199"/>
      <c r="F6709" s="199"/>
      <c r="G6709" s="199"/>
      <c r="H6709" s="199"/>
      <c r="I6709" s="199"/>
      <c r="J6709" s="199"/>
      <c r="K6709" s="199"/>
      <c r="L6709" s="199"/>
      <c r="M6709" s="199"/>
    </row>
    <row r="6710" spans="5:13" x14ac:dyDescent="0.25">
      <c r="E6710" s="199"/>
      <c r="F6710" s="199"/>
      <c r="G6710" s="199"/>
      <c r="H6710" s="199"/>
      <c r="I6710" s="199"/>
      <c r="J6710" s="199"/>
      <c r="K6710" s="199"/>
      <c r="L6710" s="199"/>
      <c r="M6710" s="199"/>
    </row>
    <row r="6711" spans="5:13" x14ac:dyDescent="0.25">
      <c r="E6711" s="199"/>
      <c r="F6711" s="199"/>
      <c r="G6711" s="199"/>
      <c r="H6711" s="199"/>
      <c r="I6711" s="199"/>
      <c r="J6711" s="199"/>
      <c r="K6711" s="199"/>
      <c r="L6711" s="199"/>
      <c r="M6711" s="199"/>
    </row>
    <row r="6712" spans="5:13" x14ac:dyDescent="0.25">
      <c r="E6712" s="199"/>
      <c r="F6712" s="199"/>
      <c r="G6712" s="199"/>
      <c r="H6712" s="199"/>
      <c r="I6712" s="199"/>
      <c r="J6712" s="199"/>
      <c r="K6712" s="199"/>
      <c r="L6712" s="199"/>
      <c r="M6712" s="199"/>
    </row>
    <row r="6713" spans="5:13" x14ac:dyDescent="0.25">
      <c r="E6713" s="199"/>
      <c r="F6713" s="199"/>
      <c r="G6713" s="199"/>
      <c r="H6713" s="199"/>
      <c r="I6713" s="199"/>
      <c r="J6713" s="199"/>
      <c r="K6713" s="199"/>
      <c r="L6713" s="199"/>
      <c r="M6713" s="199"/>
    </row>
    <row r="6714" spans="5:13" x14ac:dyDescent="0.25">
      <c r="E6714" s="199"/>
      <c r="F6714" s="199"/>
      <c r="G6714" s="199"/>
      <c r="H6714" s="199"/>
      <c r="I6714" s="199"/>
      <c r="J6714" s="199"/>
      <c r="K6714" s="199"/>
      <c r="L6714" s="199"/>
      <c r="M6714" s="199"/>
    </row>
    <row r="6715" spans="5:13" x14ac:dyDescent="0.25">
      <c r="E6715" s="199"/>
      <c r="F6715" s="199"/>
      <c r="G6715" s="199"/>
      <c r="H6715" s="199"/>
      <c r="I6715" s="199"/>
      <c r="J6715" s="199"/>
      <c r="K6715" s="199"/>
      <c r="L6715" s="199"/>
      <c r="M6715" s="199"/>
    </row>
    <row r="6716" spans="5:13" x14ac:dyDescent="0.25">
      <c r="E6716" s="199"/>
      <c r="F6716" s="199"/>
      <c r="G6716" s="199"/>
      <c r="H6716" s="199"/>
      <c r="I6716" s="199"/>
      <c r="J6716" s="199"/>
      <c r="K6716" s="199"/>
      <c r="L6716" s="199"/>
      <c r="M6716" s="199"/>
    </row>
    <row r="6717" spans="5:13" x14ac:dyDescent="0.25">
      <c r="E6717" s="199"/>
      <c r="F6717" s="199"/>
      <c r="G6717" s="199"/>
      <c r="H6717" s="199"/>
      <c r="I6717" s="199"/>
      <c r="J6717" s="199"/>
      <c r="K6717" s="199"/>
      <c r="L6717" s="199"/>
      <c r="M6717" s="199"/>
    </row>
    <row r="6718" spans="5:13" x14ac:dyDescent="0.25">
      <c r="E6718" s="199"/>
      <c r="F6718" s="199"/>
      <c r="G6718" s="199"/>
      <c r="H6718" s="199"/>
      <c r="I6718" s="199"/>
      <c r="J6718" s="199"/>
      <c r="K6718" s="199"/>
      <c r="L6718" s="199"/>
      <c r="M6718" s="199"/>
    </row>
    <row r="6719" spans="5:13" x14ac:dyDescent="0.25">
      <c r="E6719" s="199"/>
      <c r="F6719" s="199"/>
      <c r="G6719" s="199"/>
      <c r="H6719" s="199"/>
      <c r="I6719" s="199"/>
      <c r="J6719" s="199"/>
      <c r="K6719" s="199"/>
      <c r="L6719" s="199"/>
      <c r="M6719" s="199"/>
    </row>
    <row r="6720" spans="5:13" x14ac:dyDescent="0.25">
      <c r="E6720" s="199"/>
      <c r="F6720" s="199"/>
      <c r="G6720" s="199"/>
      <c r="H6720" s="199"/>
      <c r="I6720" s="199"/>
      <c r="J6720" s="199"/>
      <c r="K6720" s="199"/>
      <c r="L6720" s="199"/>
      <c r="M6720" s="199"/>
    </row>
    <row r="6721" spans="5:13" x14ac:dyDescent="0.25">
      <c r="E6721" s="199"/>
      <c r="F6721" s="199"/>
      <c r="G6721" s="199"/>
      <c r="H6721" s="199"/>
      <c r="I6721" s="199"/>
      <c r="J6721" s="199"/>
      <c r="K6721" s="199"/>
      <c r="L6721" s="199"/>
      <c r="M6721" s="199"/>
    </row>
    <row r="6722" spans="5:13" x14ac:dyDescent="0.25">
      <c r="E6722" s="199"/>
      <c r="F6722" s="199"/>
      <c r="G6722" s="199"/>
      <c r="H6722" s="199"/>
      <c r="I6722" s="199"/>
      <c r="J6722" s="199"/>
      <c r="K6722" s="199"/>
      <c r="L6722" s="199"/>
      <c r="M6722" s="199"/>
    </row>
    <row r="6723" spans="5:13" x14ac:dyDescent="0.25">
      <c r="E6723" s="199"/>
      <c r="F6723" s="199"/>
      <c r="G6723" s="199"/>
      <c r="H6723" s="199"/>
      <c r="I6723" s="199"/>
      <c r="J6723" s="199"/>
      <c r="K6723" s="199"/>
      <c r="L6723" s="199"/>
      <c r="M6723" s="199"/>
    </row>
    <row r="6724" spans="5:13" x14ac:dyDescent="0.25">
      <c r="E6724" s="199"/>
      <c r="F6724" s="199"/>
      <c r="G6724" s="199"/>
      <c r="H6724" s="199"/>
      <c r="I6724" s="199"/>
      <c r="J6724" s="199"/>
      <c r="K6724" s="199"/>
      <c r="L6724" s="199"/>
      <c r="M6724" s="199"/>
    </row>
    <row r="6725" spans="5:13" x14ac:dyDescent="0.25">
      <c r="E6725" s="199"/>
      <c r="F6725" s="199"/>
      <c r="G6725" s="199"/>
      <c r="H6725" s="199"/>
      <c r="I6725" s="199"/>
      <c r="J6725" s="199"/>
      <c r="K6725" s="199"/>
      <c r="L6725" s="199"/>
      <c r="M6725" s="199"/>
    </row>
    <row r="6726" spans="5:13" x14ac:dyDescent="0.25">
      <c r="E6726" s="199"/>
      <c r="F6726" s="199"/>
      <c r="G6726" s="199"/>
      <c r="H6726" s="199"/>
      <c r="I6726" s="199"/>
      <c r="J6726" s="199"/>
      <c r="K6726" s="199"/>
      <c r="L6726" s="199"/>
      <c r="M6726" s="199"/>
    </row>
    <row r="6727" spans="5:13" x14ac:dyDescent="0.25">
      <c r="E6727" s="199"/>
      <c r="F6727" s="199"/>
      <c r="G6727" s="199"/>
      <c r="H6727" s="199"/>
      <c r="I6727" s="199"/>
      <c r="J6727" s="199"/>
      <c r="K6727" s="199"/>
      <c r="L6727" s="199"/>
      <c r="M6727" s="199"/>
    </row>
    <row r="6728" spans="5:13" x14ac:dyDescent="0.25">
      <c r="E6728" s="199"/>
      <c r="F6728" s="199"/>
      <c r="G6728" s="199"/>
      <c r="H6728" s="199"/>
      <c r="I6728" s="199"/>
      <c r="J6728" s="199"/>
      <c r="K6728" s="199"/>
      <c r="L6728" s="199"/>
      <c r="M6728" s="199"/>
    </row>
    <row r="6729" spans="5:13" x14ac:dyDescent="0.25">
      <c r="E6729" s="199"/>
      <c r="F6729" s="199"/>
      <c r="G6729" s="199"/>
      <c r="H6729" s="199"/>
      <c r="I6729" s="199"/>
      <c r="J6729" s="199"/>
      <c r="K6729" s="199"/>
      <c r="L6729" s="199"/>
      <c r="M6729" s="199"/>
    </row>
    <row r="6730" spans="5:13" x14ac:dyDescent="0.25">
      <c r="E6730" s="199"/>
      <c r="F6730" s="199"/>
      <c r="G6730" s="199"/>
      <c r="H6730" s="199"/>
      <c r="I6730" s="199"/>
      <c r="J6730" s="199"/>
      <c r="K6730" s="199"/>
      <c r="L6730" s="199"/>
      <c r="M6730" s="199"/>
    </row>
    <row r="6731" spans="5:13" x14ac:dyDescent="0.25">
      <c r="E6731" s="199"/>
      <c r="F6731" s="199"/>
      <c r="G6731" s="199"/>
      <c r="H6731" s="199"/>
      <c r="I6731" s="199"/>
      <c r="J6731" s="199"/>
      <c r="K6731" s="199"/>
      <c r="L6731" s="199"/>
      <c r="M6731" s="199"/>
    </row>
    <row r="6732" spans="5:13" x14ac:dyDescent="0.25">
      <c r="E6732" s="199"/>
      <c r="F6732" s="199"/>
      <c r="G6732" s="199"/>
      <c r="H6732" s="199"/>
      <c r="I6732" s="199"/>
      <c r="J6732" s="199"/>
      <c r="K6732" s="199"/>
      <c r="L6732" s="199"/>
      <c r="M6732" s="199"/>
    </row>
    <row r="6733" spans="5:13" x14ac:dyDescent="0.25">
      <c r="E6733" s="199"/>
      <c r="F6733" s="199"/>
      <c r="G6733" s="199"/>
      <c r="H6733" s="199"/>
      <c r="I6733" s="199"/>
      <c r="J6733" s="199"/>
      <c r="K6733" s="199"/>
      <c r="L6733" s="199"/>
      <c r="M6733" s="199"/>
    </row>
    <row r="6734" spans="5:13" x14ac:dyDescent="0.25">
      <c r="E6734" s="199"/>
      <c r="F6734" s="199"/>
      <c r="G6734" s="199"/>
      <c r="H6734" s="199"/>
      <c r="I6734" s="199"/>
      <c r="J6734" s="199"/>
      <c r="K6734" s="199"/>
      <c r="L6734" s="199"/>
      <c r="M6734" s="199"/>
    </row>
    <row r="6735" spans="5:13" x14ac:dyDescent="0.25">
      <c r="E6735" s="199"/>
      <c r="F6735" s="199"/>
      <c r="G6735" s="199"/>
      <c r="H6735" s="199"/>
      <c r="I6735" s="199"/>
      <c r="J6735" s="199"/>
      <c r="K6735" s="199"/>
      <c r="L6735" s="199"/>
      <c r="M6735" s="199"/>
    </row>
    <row r="6736" spans="5:13" x14ac:dyDescent="0.25">
      <c r="E6736" s="199"/>
      <c r="F6736" s="199"/>
      <c r="G6736" s="199"/>
      <c r="H6736" s="199"/>
      <c r="I6736" s="199"/>
      <c r="J6736" s="199"/>
      <c r="K6736" s="199"/>
      <c r="L6736" s="199"/>
      <c r="M6736" s="199"/>
    </row>
    <row r="6737" spans="5:13" x14ac:dyDescent="0.25">
      <c r="E6737" s="199"/>
      <c r="F6737" s="199"/>
      <c r="G6737" s="199"/>
      <c r="H6737" s="199"/>
      <c r="I6737" s="199"/>
      <c r="J6737" s="199"/>
      <c r="K6737" s="199"/>
      <c r="L6737" s="199"/>
      <c r="M6737" s="199"/>
    </row>
    <row r="6738" spans="5:13" x14ac:dyDescent="0.25">
      <c r="E6738" s="199"/>
      <c r="F6738" s="199"/>
      <c r="G6738" s="199"/>
      <c r="H6738" s="199"/>
      <c r="I6738" s="199"/>
      <c r="J6738" s="199"/>
      <c r="K6738" s="199"/>
      <c r="L6738" s="199"/>
      <c r="M6738" s="199"/>
    </row>
    <row r="6739" spans="5:13" x14ac:dyDescent="0.25">
      <c r="E6739" s="199"/>
      <c r="F6739" s="199"/>
      <c r="G6739" s="199"/>
      <c r="H6739" s="199"/>
      <c r="I6739" s="199"/>
      <c r="J6739" s="199"/>
      <c r="K6739" s="199"/>
      <c r="L6739" s="199"/>
      <c r="M6739" s="199"/>
    </row>
    <row r="6740" spans="5:13" x14ac:dyDescent="0.25">
      <c r="E6740" s="199"/>
      <c r="F6740" s="199"/>
      <c r="G6740" s="199"/>
      <c r="H6740" s="199"/>
      <c r="I6740" s="199"/>
      <c r="J6740" s="199"/>
      <c r="K6740" s="199"/>
      <c r="L6740" s="199"/>
      <c r="M6740" s="199"/>
    </row>
    <row r="6741" spans="5:13" x14ac:dyDescent="0.25">
      <c r="E6741" s="199"/>
      <c r="F6741" s="199"/>
      <c r="G6741" s="199"/>
      <c r="H6741" s="199"/>
      <c r="I6741" s="199"/>
      <c r="J6741" s="199"/>
      <c r="K6741" s="199"/>
      <c r="L6741" s="199"/>
      <c r="M6741" s="199"/>
    </row>
    <row r="6742" spans="5:13" x14ac:dyDescent="0.25">
      <c r="E6742" s="199"/>
      <c r="F6742" s="199"/>
      <c r="G6742" s="199"/>
      <c r="H6742" s="199"/>
      <c r="I6742" s="199"/>
      <c r="J6742" s="199"/>
      <c r="K6742" s="199"/>
      <c r="L6742" s="199"/>
      <c r="M6742" s="199"/>
    </row>
    <row r="6743" spans="5:13" x14ac:dyDescent="0.25">
      <c r="E6743" s="199"/>
      <c r="F6743" s="199"/>
      <c r="G6743" s="199"/>
      <c r="H6743" s="199"/>
      <c r="I6743" s="199"/>
      <c r="J6743" s="199"/>
      <c r="K6743" s="199"/>
      <c r="L6743" s="199"/>
      <c r="M6743" s="199"/>
    </row>
    <row r="6744" spans="5:13" x14ac:dyDescent="0.25">
      <c r="E6744" s="199"/>
      <c r="F6744" s="199"/>
      <c r="G6744" s="199"/>
      <c r="H6744" s="199"/>
      <c r="I6744" s="199"/>
      <c r="J6744" s="199"/>
      <c r="K6744" s="199"/>
      <c r="L6744" s="199"/>
      <c r="M6744" s="199"/>
    </row>
    <row r="6745" spans="5:13" x14ac:dyDescent="0.25">
      <c r="E6745" s="199"/>
      <c r="F6745" s="199"/>
      <c r="G6745" s="199"/>
      <c r="H6745" s="199"/>
      <c r="I6745" s="199"/>
      <c r="J6745" s="199"/>
      <c r="K6745" s="199"/>
      <c r="L6745" s="199"/>
      <c r="M6745" s="199"/>
    </row>
    <row r="6746" spans="5:13" x14ac:dyDescent="0.25">
      <c r="E6746" s="199"/>
      <c r="F6746" s="199"/>
      <c r="G6746" s="199"/>
      <c r="H6746" s="199"/>
      <c r="I6746" s="199"/>
      <c r="J6746" s="199"/>
      <c r="K6746" s="199"/>
      <c r="L6746" s="199"/>
      <c r="M6746" s="199"/>
    </row>
    <row r="6747" spans="5:13" x14ac:dyDescent="0.25">
      <c r="E6747" s="199"/>
      <c r="F6747" s="199"/>
      <c r="G6747" s="199"/>
      <c r="H6747" s="199"/>
      <c r="I6747" s="199"/>
      <c r="J6747" s="199"/>
      <c r="K6747" s="199"/>
      <c r="L6747" s="199"/>
      <c r="M6747" s="199"/>
    </row>
    <row r="6748" spans="5:13" x14ac:dyDescent="0.25">
      <c r="E6748" s="199"/>
      <c r="F6748" s="199"/>
      <c r="G6748" s="199"/>
      <c r="H6748" s="199"/>
      <c r="I6748" s="199"/>
      <c r="J6748" s="199"/>
      <c r="K6748" s="199"/>
      <c r="L6748" s="199"/>
      <c r="M6748" s="199"/>
    </row>
    <row r="6749" spans="5:13" x14ac:dyDescent="0.25">
      <c r="E6749" s="199"/>
      <c r="F6749" s="199"/>
      <c r="G6749" s="199"/>
      <c r="H6749" s="199"/>
      <c r="I6749" s="199"/>
      <c r="J6749" s="199"/>
      <c r="K6749" s="199"/>
      <c r="L6749" s="199"/>
      <c r="M6749" s="199"/>
    </row>
    <row r="6750" spans="5:13" x14ac:dyDescent="0.25">
      <c r="E6750" s="199"/>
      <c r="F6750" s="199"/>
      <c r="G6750" s="199"/>
      <c r="H6750" s="199"/>
      <c r="I6750" s="199"/>
      <c r="J6750" s="199"/>
      <c r="K6750" s="199"/>
      <c r="L6750" s="199"/>
      <c r="M6750" s="199"/>
    </row>
    <row r="6751" spans="5:13" x14ac:dyDescent="0.25">
      <c r="E6751" s="199"/>
      <c r="F6751" s="199"/>
      <c r="G6751" s="199"/>
      <c r="H6751" s="199"/>
      <c r="I6751" s="199"/>
      <c r="J6751" s="199"/>
      <c r="K6751" s="199"/>
      <c r="L6751" s="199"/>
      <c r="M6751" s="199"/>
    </row>
    <row r="6752" spans="5:13" x14ac:dyDescent="0.25">
      <c r="E6752" s="199"/>
      <c r="F6752" s="199"/>
      <c r="G6752" s="199"/>
      <c r="H6752" s="199"/>
      <c r="I6752" s="199"/>
      <c r="J6752" s="199"/>
      <c r="K6752" s="199"/>
      <c r="L6752" s="199"/>
      <c r="M6752" s="199"/>
    </row>
    <row r="6753" spans="5:13" x14ac:dyDescent="0.25">
      <c r="E6753" s="199"/>
      <c r="F6753" s="199"/>
      <c r="G6753" s="199"/>
      <c r="H6753" s="199"/>
      <c r="I6753" s="199"/>
      <c r="J6753" s="199"/>
      <c r="K6753" s="199"/>
      <c r="L6753" s="199"/>
      <c r="M6753" s="199"/>
    </row>
    <row r="6754" spans="5:13" x14ac:dyDescent="0.25">
      <c r="E6754" s="199"/>
      <c r="F6754" s="199"/>
      <c r="G6754" s="199"/>
      <c r="H6754" s="199"/>
      <c r="I6754" s="199"/>
      <c r="J6754" s="199"/>
      <c r="K6754" s="199"/>
      <c r="L6754" s="199"/>
      <c r="M6754" s="199"/>
    </row>
    <row r="6755" spans="5:13" x14ac:dyDescent="0.25">
      <c r="E6755" s="199"/>
      <c r="F6755" s="199"/>
      <c r="G6755" s="199"/>
      <c r="H6755" s="199"/>
      <c r="I6755" s="199"/>
      <c r="J6755" s="199"/>
      <c r="K6755" s="199"/>
      <c r="L6755" s="199"/>
      <c r="M6755" s="199"/>
    </row>
    <row r="6756" spans="5:13" x14ac:dyDescent="0.25">
      <c r="E6756" s="199"/>
      <c r="F6756" s="199"/>
      <c r="G6756" s="199"/>
      <c r="H6756" s="199"/>
      <c r="I6756" s="199"/>
      <c r="J6756" s="199"/>
      <c r="K6756" s="199"/>
      <c r="L6756" s="199"/>
      <c r="M6756" s="199"/>
    </row>
    <row r="6757" spans="5:13" x14ac:dyDescent="0.25">
      <c r="E6757" s="199"/>
      <c r="F6757" s="199"/>
      <c r="G6757" s="199"/>
      <c r="H6757" s="199"/>
      <c r="I6757" s="199"/>
      <c r="J6757" s="199"/>
      <c r="K6757" s="199"/>
      <c r="L6757" s="199"/>
      <c r="M6757" s="199"/>
    </row>
    <row r="6758" spans="5:13" x14ac:dyDescent="0.25">
      <c r="E6758" s="199"/>
      <c r="F6758" s="199"/>
      <c r="G6758" s="199"/>
      <c r="H6758" s="199"/>
      <c r="I6758" s="199"/>
      <c r="J6758" s="199"/>
      <c r="K6758" s="199"/>
      <c r="L6758" s="199"/>
      <c r="M6758" s="199"/>
    </row>
    <row r="6759" spans="5:13" x14ac:dyDescent="0.25">
      <c r="E6759" s="199"/>
      <c r="F6759" s="199"/>
      <c r="G6759" s="199"/>
      <c r="H6759" s="199"/>
      <c r="I6759" s="199"/>
      <c r="J6759" s="199"/>
      <c r="K6759" s="199"/>
      <c r="L6759" s="199"/>
      <c r="M6759" s="199"/>
    </row>
    <row r="6760" spans="5:13" x14ac:dyDescent="0.25">
      <c r="E6760" s="199"/>
      <c r="F6760" s="199"/>
      <c r="G6760" s="199"/>
      <c r="H6760" s="199"/>
      <c r="I6760" s="199"/>
      <c r="J6760" s="199"/>
      <c r="K6760" s="199"/>
      <c r="L6760" s="199"/>
      <c r="M6760" s="199"/>
    </row>
    <row r="6761" spans="5:13" x14ac:dyDescent="0.25">
      <c r="E6761" s="199"/>
      <c r="F6761" s="199"/>
      <c r="G6761" s="199"/>
      <c r="H6761" s="199"/>
      <c r="I6761" s="199"/>
      <c r="J6761" s="199"/>
      <c r="K6761" s="199"/>
      <c r="L6761" s="199"/>
      <c r="M6761" s="199"/>
    </row>
    <row r="6762" spans="5:13" x14ac:dyDescent="0.25">
      <c r="E6762" s="199"/>
      <c r="F6762" s="199"/>
      <c r="G6762" s="199"/>
      <c r="H6762" s="199"/>
      <c r="I6762" s="199"/>
      <c r="J6762" s="199"/>
      <c r="K6762" s="199"/>
      <c r="L6762" s="199"/>
      <c r="M6762" s="199"/>
    </row>
    <row r="6763" spans="5:13" x14ac:dyDescent="0.25">
      <c r="E6763" s="199"/>
      <c r="F6763" s="199"/>
      <c r="G6763" s="199"/>
      <c r="H6763" s="199"/>
      <c r="I6763" s="199"/>
      <c r="J6763" s="199"/>
      <c r="K6763" s="199"/>
      <c r="L6763" s="199"/>
      <c r="M6763" s="199"/>
    </row>
    <row r="6764" spans="5:13" x14ac:dyDescent="0.25">
      <c r="E6764" s="199"/>
      <c r="F6764" s="199"/>
      <c r="G6764" s="199"/>
      <c r="H6764" s="199"/>
      <c r="I6764" s="199"/>
      <c r="J6764" s="199"/>
      <c r="K6764" s="199"/>
      <c r="L6764" s="199"/>
      <c r="M6764" s="199"/>
    </row>
    <row r="6765" spans="5:13" x14ac:dyDescent="0.25">
      <c r="E6765" s="199"/>
      <c r="F6765" s="199"/>
      <c r="G6765" s="199"/>
      <c r="H6765" s="199"/>
      <c r="I6765" s="199"/>
      <c r="J6765" s="199"/>
      <c r="K6765" s="199"/>
      <c r="L6765" s="199"/>
      <c r="M6765" s="199"/>
    </row>
    <row r="6766" spans="5:13" x14ac:dyDescent="0.25">
      <c r="E6766" s="199"/>
      <c r="F6766" s="199"/>
      <c r="G6766" s="199"/>
      <c r="H6766" s="199"/>
      <c r="I6766" s="199"/>
      <c r="J6766" s="199"/>
      <c r="K6766" s="199"/>
      <c r="L6766" s="199"/>
      <c r="M6766" s="199"/>
    </row>
    <row r="6767" spans="5:13" x14ac:dyDescent="0.25">
      <c r="E6767" s="199"/>
      <c r="F6767" s="199"/>
      <c r="G6767" s="199"/>
      <c r="H6767" s="199"/>
      <c r="I6767" s="199"/>
      <c r="J6767" s="199"/>
      <c r="K6767" s="199"/>
      <c r="L6767" s="199"/>
      <c r="M6767" s="199"/>
    </row>
    <row r="6768" spans="5:13" x14ac:dyDescent="0.25">
      <c r="E6768" s="199"/>
      <c r="F6768" s="199"/>
      <c r="G6768" s="199"/>
      <c r="H6768" s="199"/>
      <c r="I6768" s="199"/>
      <c r="J6768" s="199"/>
      <c r="K6768" s="199"/>
      <c r="L6768" s="199"/>
      <c r="M6768" s="199"/>
    </row>
    <row r="6769" spans="5:13" x14ac:dyDescent="0.25">
      <c r="E6769" s="199"/>
      <c r="F6769" s="199"/>
      <c r="G6769" s="199"/>
      <c r="H6769" s="199"/>
      <c r="I6769" s="199"/>
      <c r="J6769" s="199"/>
      <c r="K6769" s="199"/>
      <c r="L6769" s="199"/>
      <c r="M6769" s="199"/>
    </row>
    <row r="6770" spans="5:13" x14ac:dyDescent="0.25">
      <c r="E6770" s="199"/>
      <c r="F6770" s="199"/>
      <c r="G6770" s="199"/>
      <c r="H6770" s="199"/>
      <c r="I6770" s="199"/>
      <c r="J6770" s="199"/>
      <c r="K6770" s="199"/>
      <c r="L6770" s="199"/>
      <c r="M6770" s="199"/>
    </row>
    <row r="6771" spans="5:13" x14ac:dyDescent="0.25">
      <c r="E6771" s="199"/>
      <c r="F6771" s="199"/>
      <c r="G6771" s="199"/>
      <c r="H6771" s="199"/>
      <c r="I6771" s="199"/>
      <c r="J6771" s="199"/>
      <c r="K6771" s="199"/>
      <c r="L6771" s="199"/>
      <c r="M6771" s="199"/>
    </row>
    <row r="6772" spans="5:13" x14ac:dyDescent="0.25">
      <c r="E6772" s="199"/>
      <c r="F6772" s="199"/>
      <c r="G6772" s="199"/>
      <c r="H6772" s="199"/>
      <c r="I6772" s="199"/>
      <c r="J6772" s="199"/>
      <c r="K6772" s="199"/>
      <c r="L6772" s="199"/>
      <c r="M6772" s="199"/>
    </row>
    <row r="6773" spans="5:13" x14ac:dyDescent="0.25">
      <c r="E6773" s="199"/>
      <c r="F6773" s="199"/>
      <c r="G6773" s="199"/>
      <c r="H6773" s="199"/>
      <c r="I6773" s="199"/>
      <c r="J6773" s="199"/>
      <c r="K6773" s="199"/>
      <c r="L6773" s="199"/>
      <c r="M6773" s="199"/>
    </row>
    <row r="6774" spans="5:13" x14ac:dyDescent="0.25">
      <c r="E6774" s="199"/>
      <c r="F6774" s="199"/>
      <c r="G6774" s="199"/>
      <c r="H6774" s="199"/>
      <c r="I6774" s="199"/>
      <c r="J6774" s="199"/>
      <c r="K6774" s="199"/>
      <c r="L6774" s="199"/>
      <c r="M6774" s="199"/>
    </row>
    <row r="6775" spans="5:13" x14ac:dyDescent="0.25">
      <c r="E6775" s="199"/>
      <c r="F6775" s="199"/>
      <c r="G6775" s="199"/>
      <c r="H6775" s="199"/>
      <c r="I6775" s="199"/>
      <c r="J6775" s="199"/>
      <c r="K6775" s="199"/>
      <c r="L6775" s="199"/>
      <c r="M6775" s="199"/>
    </row>
    <row r="6776" spans="5:13" x14ac:dyDescent="0.25">
      <c r="E6776" s="199"/>
      <c r="F6776" s="199"/>
      <c r="G6776" s="199"/>
      <c r="H6776" s="199"/>
      <c r="I6776" s="199"/>
      <c r="J6776" s="199"/>
      <c r="K6776" s="199"/>
      <c r="L6776" s="199"/>
      <c r="M6776" s="199"/>
    </row>
    <row r="6777" spans="5:13" x14ac:dyDescent="0.25">
      <c r="E6777" s="199"/>
      <c r="F6777" s="199"/>
      <c r="G6777" s="199"/>
      <c r="H6777" s="199"/>
      <c r="I6777" s="199"/>
      <c r="J6777" s="199"/>
      <c r="K6777" s="199"/>
      <c r="L6777" s="199"/>
      <c r="M6777" s="199"/>
    </row>
    <row r="6778" spans="5:13" x14ac:dyDescent="0.25">
      <c r="E6778" s="199"/>
      <c r="F6778" s="199"/>
      <c r="G6778" s="199"/>
      <c r="H6778" s="199"/>
      <c r="I6778" s="199"/>
      <c r="J6778" s="199"/>
      <c r="K6778" s="199"/>
      <c r="L6778" s="199"/>
      <c r="M6778" s="199"/>
    </row>
    <row r="6779" spans="5:13" x14ac:dyDescent="0.25">
      <c r="E6779" s="199"/>
      <c r="F6779" s="199"/>
      <c r="G6779" s="199"/>
      <c r="H6779" s="199"/>
      <c r="I6779" s="199"/>
      <c r="J6779" s="199"/>
      <c r="K6779" s="199"/>
      <c r="L6779" s="199"/>
      <c r="M6779" s="199"/>
    </row>
    <row r="6780" spans="5:13" x14ac:dyDescent="0.25">
      <c r="E6780" s="199"/>
      <c r="F6780" s="199"/>
      <c r="G6780" s="199"/>
      <c r="H6780" s="199"/>
      <c r="I6780" s="199"/>
      <c r="J6780" s="199"/>
      <c r="K6780" s="199"/>
      <c r="L6780" s="199"/>
      <c r="M6780" s="199"/>
    </row>
    <row r="6781" spans="5:13" x14ac:dyDescent="0.25">
      <c r="E6781" s="199"/>
      <c r="F6781" s="199"/>
      <c r="G6781" s="199"/>
      <c r="H6781" s="199"/>
      <c r="I6781" s="199"/>
      <c r="J6781" s="199"/>
      <c r="K6781" s="199"/>
      <c r="L6781" s="199"/>
      <c r="M6781" s="199"/>
    </row>
    <row r="6782" spans="5:13" x14ac:dyDescent="0.25">
      <c r="E6782" s="199"/>
      <c r="F6782" s="199"/>
      <c r="G6782" s="199"/>
      <c r="H6782" s="199"/>
      <c r="I6782" s="199"/>
      <c r="J6782" s="199"/>
      <c r="K6782" s="199"/>
      <c r="L6782" s="199"/>
      <c r="M6782" s="199"/>
    </row>
    <row r="6783" spans="5:13" x14ac:dyDescent="0.25">
      <c r="E6783" s="199"/>
      <c r="F6783" s="199"/>
      <c r="G6783" s="199"/>
      <c r="H6783" s="199"/>
      <c r="I6783" s="199"/>
      <c r="J6783" s="199"/>
      <c r="K6783" s="199"/>
      <c r="L6783" s="199"/>
      <c r="M6783" s="199"/>
    </row>
    <row r="6784" spans="5:13" x14ac:dyDescent="0.25">
      <c r="E6784" s="199"/>
      <c r="F6784" s="199"/>
      <c r="G6784" s="199"/>
      <c r="H6784" s="199"/>
      <c r="I6784" s="199"/>
      <c r="J6784" s="199"/>
      <c r="K6784" s="199"/>
      <c r="L6784" s="199"/>
      <c r="M6784" s="199"/>
    </row>
    <row r="6785" spans="5:13" x14ac:dyDescent="0.25">
      <c r="E6785" s="199"/>
      <c r="F6785" s="199"/>
      <c r="G6785" s="199"/>
      <c r="H6785" s="199"/>
      <c r="I6785" s="199"/>
      <c r="J6785" s="199"/>
      <c r="K6785" s="199"/>
      <c r="L6785" s="199"/>
      <c r="M6785" s="199"/>
    </row>
    <row r="6786" spans="5:13" x14ac:dyDescent="0.25">
      <c r="E6786" s="199"/>
      <c r="F6786" s="199"/>
      <c r="G6786" s="199"/>
      <c r="H6786" s="199"/>
      <c r="I6786" s="199"/>
      <c r="J6786" s="199"/>
      <c r="K6786" s="199"/>
      <c r="L6786" s="199"/>
      <c r="M6786" s="199"/>
    </row>
    <row r="6787" spans="5:13" x14ac:dyDescent="0.25">
      <c r="E6787" s="199"/>
      <c r="F6787" s="199"/>
      <c r="G6787" s="199"/>
      <c r="H6787" s="199"/>
      <c r="I6787" s="199"/>
      <c r="J6787" s="199"/>
      <c r="K6787" s="199"/>
      <c r="L6787" s="199"/>
      <c r="M6787" s="199"/>
    </row>
    <row r="6788" spans="5:13" x14ac:dyDescent="0.25">
      <c r="E6788" s="199"/>
      <c r="F6788" s="199"/>
      <c r="G6788" s="199"/>
      <c r="H6788" s="199"/>
      <c r="I6788" s="199"/>
      <c r="J6788" s="199"/>
      <c r="K6788" s="199"/>
      <c r="L6788" s="199"/>
      <c r="M6788" s="199"/>
    </row>
    <row r="6789" spans="5:13" x14ac:dyDescent="0.25">
      <c r="E6789" s="199"/>
      <c r="F6789" s="199"/>
      <c r="G6789" s="199"/>
      <c r="H6789" s="199"/>
      <c r="I6789" s="199"/>
      <c r="J6789" s="199"/>
      <c r="K6789" s="199"/>
      <c r="L6789" s="199"/>
      <c r="M6789" s="199"/>
    </row>
    <row r="6790" spans="5:13" x14ac:dyDescent="0.25">
      <c r="E6790" s="199"/>
      <c r="F6790" s="199"/>
      <c r="G6790" s="199"/>
      <c r="H6790" s="199"/>
      <c r="I6790" s="199"/>
      <c r="J6790" s="199"/>
      <c r="K6790" s="199"/>
      <c r="L6790" s="199"/>
      <c r="M6790" s="199"/>
    </row>
    <row r="6791" spans="5:13" x14ac:dyDescent="0.25">
      <c r="E6791" s="199"/>
      <c r="F6791" s="199"/>
      <c r="G6791" s="199"/>
      <c r="H6791" s="199"/>
      <c r="I6791" s="199"/>
      <c r="J6791" s="199"/>
      <c r="K6791" s="199"/>
      <c r="L6791" s="199"/>
      <c r="M6791" s="199"/>
    </row>
    <row r="6792" spans="5:13" x14ac:dyDescent="0.25">
      <c r="E6792" s="199"/>
      <c r="F6792" s="199"/>
      <c r="G6792" s="199"/>
      <c r="H6792" s="199"/>
      <c r="I6792" s="199"/>
      <c r="J6792" s="199"/>
      <c r="K6792" s="199"/>
      <c r="L6792" s="199"/>
      <c r="M6792" s="199"/>
    </row>
    <row r="6793" spans="5:13" x14ac:dyDescent="0.25">
      <c r="E6793" s="199"/>
      <c r="F6793" s="199"/>
      <c r="G6793" s="199"/>
      <c r="H6793" s="199"/>
      <c r="I6793" s="199"/>
      <c r="J6793" s="199"/>
      <c r="K6793" s="199"/>
      <c r="L6793" s="199"/>
      <c r="M6793" s="199"/>
    </row>
    <row r="6794" spans="5:13" x14ac:dyDescent="0.25">
      <c r="E6794" s="199"/>
      <c r="F6794" s="199"/>
      <c r="G6794" s="199"/>
      <c r="H6794" s="199"/>
      <c r="I6794" s="199"/>
      <c r="J6794" s="199"/>
      <c r="K6794" s="199"/>
      <c r="L6794" s="199"/>
      <c r="M6794" s="199"/>
    </row>
    <row r="6795" spans="5:13" x14ac:dyDescent="0.25">
      <c r="E6795" s="199"/>
      <c r="F6795" s="199"/>
      <c r="G6795" s="199"/>
      <c r="H6795" s="199"/>
      <c r="I6795" s="199"/>
      <c r="J6795" s="199"/>
      <c r="K6795" s="199"/>
      <c r="L6795" s="199"/>
      <c r="M6795" s="199"/>
    </row>
    <row r="6796" spans="5:13" x14ac:dyDescent="0.25">
      <c r="E6796" s="199"/>
      <c r="F6796" s="199"/>
      <c r="G6796" s="199"/>
      <c r="H6796" s="199"/>
      <c r="I6796" s="199"/>
      <c r="J6796" s="199"/>
      <c r="K6796" s="199"/>
      <c r="L6796" s="199"/>
      <c r="M6796" s="199"/>
    </row>
    <row r="6797" spans="5:13" x14ac:dyDescent="0.25">
      <c r="E6797" s="199"/>
      <c r="F6797" s="199"/>
      <c r="G6797" s="199"/>
      <c r="H6797" s="199"/>
      <c r="I6797" s="199"/>
      <c r="J6797" s="199"/>
      <c r="K6797" s="199"/>
      <c r="L6797" s="199"/>
      <c r="M6797" s="199"/>
    </row>
    <row r="6798" spans="5:13" x14ac:dyDescent="0.25">
      <c r="E6798" s="199"/>
      <c r="F6798" s="199"/>
      <c r="G6798" s="199"/>
      <c r="H6798" s="199"/>
      <c r="I6798" s="199"/>
      <c r="J6798" s="199"/>
      <c r="K6798" s="199"/>
      <c r="L6798" s="199"/>
      <c r="M6798" s="199"/>
    </row>
    <row r="6799" spans="5:13" x14ac:dyDescent="0.25">
      <c r="E6799" s="199"/>
      <c r="F6799" s="199"/>
      <c r="G6799" s="199"/>
      <c r="H6799" s="199"/>
      <c r="I6799" s="199"/>
      <c r="J6799" s="199"/>
      <c r="K6799" s="199"/>
      <c r="L6799" s="199"/>
      <c r="M6799" s="199"/>
    </row>
    <row r="6800" spans="5:13" x14ac:dyDescent="0.25">
      <c r="E6800" s="199"/>
      <c r="F6800" s="199"/>
      <c r="G6800" s="199"/>
      <c r="H6800" s="199"/>
      <c r="I6800" s="199"/>
      <c r="J6800" s="199"/>
      <c r="K6800" s="199"/>
      <c r="L6800" s="199"/>
      <c r="M6800" s="199"/>
    </row>
    <row r="6801" spans="5:13" x14ac:dyDescent="0.25">
      <c r="E6801" s="199"/>
      <c r="F6801" s="199"/>
      <c r="G6801" s="199"/>
      <c r="H6801" s="199"/>
      <c r="I6801" s="199"/>
      <c r="J6801" s="199"/>
      <c r="K6801" s="199"/>
      <c r="L6801" s="199"/>
      <c r="M6801" s="199"/>
    </row>
    <row r="6802" spans="5:13" x14ac:dyDescent="0.25">
      <c r="E6802" s="199"/>
      <c r="F6802" s="199"/>
      <c r="G6802" s="199"/>
      <c r="H6802" s="199"/>
      <c r="I6802" s="199"/>
      <c r="J6802" s="199"/>
      <c r="K6802" s="199"/>
      <c r="L6802" s="199"/>
      <c r="M6802" s="199"/>
    </row>
    <row r="6803" spans="5:13" x14ac:dyDescent="0.25">
      <c r="E6803" s="199"/>
      <c r="F6803" s="199"/>
      <c r="G6803" s="199"/>
      <c r="H6803" s="199"/>
      <c r="I6803" s="199"/>
      <c r="J6803" s="199"/>
      <c r="K6803" s="199"/>
      <c r="L6803" s="199"/>
      <c r="M6803" s="199"/>
    </row>
    <row r="6804" spans="5:13" x14ac:dyDescent="0.25">
      <c r="E6804" s="199"/>
      <c r="F6804" s="199"/>
      <c r="G6804" s="199"/>
      <c r="H6804" s="199"/>
      <c r="I6804" s="199"/>
      <c r="J6804" s="199"/>
      <c r="K6804" s="199"/>
      <c r="L6804" s="199"/>
      <c r="M6804" s="199"/>
    </row>
    <row r="6805" spans="5:13" x14ac:dyDescent="0.25">
      <c r="E6805" s="199"/>
      <c r="F6805" s="199"/>
      <c r="G6805" s="199"/>
      <c r="H6805" s="199"/>
      <c r="I6805" s="199"/>
      <c r="J6805" s="199"/>
      <c r="K6805" s="199"/>
      <c r="L6805" s="199"/>
      <c r="M6805" s="199"/>
    </row>
    <row r="6806" spans="5:13" x14ac:dyDescent="0.25">
      <c r="E6806" s="199"/>
      <c r="F6806" s="199"/>
      <c r="G6806" s="199"/>
      <c r="H6806" s="199"/>
      <c r="I6806" s="199"/>
      <c r="J6806" s="199"/>
      <c r="K6806" s="199"/>
      <c r="L6806" s="199"/>
      <c r="M6806" s="199"/>
    </row>
    <row r="6807" spans="5:13" x14ac:dyDescent="0.25">
      <c r="E6807" s="199"/>
      <c r="F6807" s="199"/>
      <c r="G6807" s="199"/>
      <c r="H6807" s="199"/>
      <c r="I6807" s="199"/>
      <c r="J6807" s="199"/>
      <c r="K6807" s="199"/>
      <c r="L6807" s="199"/>
      <c r="M6807" s="199"/>
    </row>
    <row r="6808" spans="5:13" x14ac:dyDescent="0.25">
      <c r="E6808" s="199"/>
      <c r="F6808" s="199"/>
      <c r="G6808" s="199"/>
      <c r="H6808" s="199"/>
      <c r="I6808" s="199"/>
      <c r="J6808" s="199"/>
      <c r="K6808" s="199"/>
      <c r="L6808" s="199"/>
      <c r="M6808" s="199"/>
    </row>
    <row r="6809" spans="5:13" x14ac:dyDescent="0.25">
      <c r="E6809" s="199"/>
      <c r="F6809" s="199"/>
      <c r="G6809" s="199"/>
      <c r="H6809" s="199"/>
      <c r="I6809" s="199"/>
      <c r="J6809" s="199"/>
      <c r="K6809" s="199"/>
      <c r="L6809" s="199"/>
      <c r="M6809" s="199"/>
    </row>
    <row r="6810" spans="5:13" x14ac:dyDescent="0.25">
      <c r="E6810" s="199"/>
      <c r="F6810" s="199"/>
      <c r="G6810" s="199"/>
      <c r="H6810" s="199"/>
      <c r="I6810" s="199"/>
      <c r="J6810" s="199"/>
      <c r="K6810" s="199"/>
      <c r="L6810" s="199"/>
      <c r="M6810" s="199"/>
    </row>
    <row r="6811" spans="5:13" x14ac:dyDescent="0.25">
      <c r="E6811" s="199"/>
      <c r="F6811" s="199"/>
      <c r="G6811" s="199"/>
      <c r="H6811" s="199"/>
      <c r="I6811" s="199"/>
      <c r="J6811" s="199"/>
      <c r="K6811" s="199"/>
      <c r="L6811" s="199"/>
      <c r="M6811" s="199"/>
    </row>
    <row r="6812" spans="5:13" x14ac:dyDescent="0.25">
      <c r="E6812" s="199"/>
      <c r="F6812" s="199"/>
      <c r="G6812" s="199"/>
      <c r="H6812" s="199"/>
      <c r="I6812" s="199"/>
      <c r="J6812" s="199"/>
      <c r="K6812" s="199"/>
      <c r="L6812" s="199"/>
      <c r="M6812" s="199"/>
    </row>
    <row r="6813" spans="5:13" x14ac:dyDescent="0.25">
      <c r="E6813" s="199"/>
      <c r="F6813" s="199"/>
      <c r="G6813" s="199"/>
      <c r="H6813" s="199"/>
      <c r="I6813" s="199"/>
      <c r="J6813" s="199"/>
      <c r="K6813" s="199"/>
      <c r="L6813" s="199"/>
      <c r="M6813" s="199"/>
    </row>
    <row r="6814" spans="5:13" x14ac:dyDescent="0.25">
      <c r="E6814" s="199"/>
      <c r="F6814" s="199"/>
      <c r="G6814" s="199"/>
      <c r="H6814" s="199"/>
      <c r="I6814" s="199"/>
      <c r="J6814" s="199"/>
      <c r="K6814" s="199"/>
      <c r="L6814" s="199"/>
      <c r="M6814" s="199"/>
    </row>
    <row r="6815" spans="5:13" x14ac:dyDescent="0.25">
      <c r="E6815" s="199"/>
      <c r="F6815" s="199"/>
      <c r="G6815" s="199"/>
      <c r="H6815" s="199"/>
      <c r="I6815" s="199"/>
      <c r="J6815" s="199"/>
      <c r="K6815" s="199"/>
      <c r="L6815" s="199"/>
      <c r="M6815" s="199"/>
    </row>
    <row r="6816" spans="5:13" x14ac:dyDescent="0.25">
      <c r="E6816" s="199"/>
      <c r="F6816" s="199"/>
      <c r="G6816" s="199"/>
      <c r="H6816" s="199"/>
      <c r="I6816" s="199"/>
      <c r="J6816" s="199"/>
      <c r="K6816" s="199"/>
      <c r="L6816" s="199"/>
      <c r="M6816" s="199"/>
    </row>
    <row r="6817" spans="5:13" x14ac:dyDescent="0.25">
      <c r="E6817" s="199"/>
      <c r="F6817" s="199"/>
      <c r="G6817" s="199"/>
      <c r="H6817" s="199"/>
      <c r="I6817" s="199"/>
      <c r="J6817" s="199"/>
      <c r="K6817" s="199"/>
      <c r="L6817" s="199"/>
      <c r="M6817" s="199"/>
    </row>
    <row r="6818" spans="5:13" x14ac:dyDescent="0.25">
      <c r="E6818" s="199"/>
      <c r="F6818" s="199"/>
      <c r="G6818" s="199"/>
      <c r="H6818" s="199"/>
      <c r="I6818" s="199"/>
      <c r="J6818" s="199"/>
      <c r="K6818" s="199"/>
      <c r="L6818" s="199"/>
      <c r="M6818" s="199"/>
    </row>
    <row r="6819" spans="5:13" x14ac:dyDescent="0.25">
      <c r="E6819" s="199"/>
      <c r="F6819" s="199"/>
      <c r="G6819" s="199"/>
      <c r="H6819" s="199"/>
      <c r="I6819" s="199"/>
      <c r="J6819" s="199"/>
      <c r="K6819" s="199"/>
      <c r="L6819" s="199"/>
      <c r="M6819" s="199"/>
    </row>
    <row r="6820" spans="5:13" x14ac:dyDescent="0.25">
      <c r="E6820" s="199"/>
      <c r="F6820" s="199"/>
      <c r="G6820" s="199"/>
      <c r="H6820" s="199"/>
      <c r="I6820" s="199"/>
      <c r="J6820" s="199"/>
      <c r="K6820" s="199"/>
      <c r="L6820" s="199"/>
      <c r="M6820" s="199"/>
    </row>
    <row r="6821" spans="5:13" x14ac:dyDescent="0.25">
      <c r="E6821" s="199"/>
      <c r="F6821" s="199"/>
      <c r="G6821" s="199"/>
      <c r="H6821" s="199"/>
      <c r="I6821" s="199"/>
      <c r="J6821" s="199"/>
      <c r="K6821" s="199"/>
      <c r="L6821" s="199"/>
      <c r="M6821" s="199"/>
    </row>
    <row r="6822" spans="5:13" x14ac:dyDescent="0.25">
      <c r="E6822" s="199"/>
      <c r="F6822" s="199"/>
      <c r="G6822" s="199"/>
      <c r="H6822" s="199"/>
      <c r="I6822" s="199"/>
      <c r="J6822" s="199"/>
      <c r="K6822" s="199"/>
      <c r="L6822" s="199"/>
      <c r="M6822" s="199"/>
    </row>
    <row r="6823" spans="5:13" x14ac:dyDescent="0.25">
      <c r="E6823" s="199"/>
      <c r="F6823" s="199"/>
      <c r="G6823" s="199"/>
      <c r="H6823" s="199"/>
      <c r="I6823" s="199"/>
      <c r="J6823" s="199"/>
      <c r="K6823" s="199"/>
      <c r="L6823" s="199"/>
      <c r="M6823" s="199"/>
    </row>
    <row r="6824" spans="5:13" x14ac:dyDescent="0.25">
      <c r="E6824" s="199"/>
      <c r="F6824" s="199"/>
      <c r="G6824" s="199"/>
      <c r="H6824" s="199"/>
      <c r="I6824" s="199"/>
      <c r="J6824" s="199"/>
      <c r="K6824" s="199"/>
      <c r="L6824" s="199"/>
      <c r="M6824" s="199"/>
    </row>
    <row r="6825" spans="5:13" x14ac:dyDescent="0.25">
      <c r="E6825" s="199"/>
      <c r="F6825" s="199"/>
      <c r="G6825" s="199"/>
      <c r="H6825" s="199"/>
      <c r="I6825" s="199"/>
      <c r="J6825" s="199"/>
      <c r="K6825" s="199"/>
      <c r="L6825" s="199"/>
      <c r="M6825" s="199"/>
    </row>
    <row r="6826" spans="5:13" x14ac:dyDescent="0.25">
      <c r="E6826" s="199"/>
      <c r="F6826" s="199"/>
      <c r="G6826" s="199"/>
      <c r="H6826" s="199"/>
      <c r="I6826" s="199"/>
      <c r="J6826" s="199"/>
      <c r="K6826" s="199"/>
      <c r="L6826" s="199"/>
      <c r="M6826" s="199"/>
    </row>
    <row r="6827" spans="5:13" x14ac:dyDescent="0.25">
      <c r="E6827" s="199"/>
      <c r="F6827" s="199"/>
      <c r="G6827" s="199"/>
      <c r="H6827" s="199"/>
      <c r="I6827" s="199"/>
      <c r="J6827" s="199"/>
      <c r="K6827" s="199"/>
      <c r="L6827" s="199"/>
      <c r="M6827" s="199"/>
    </row>
    <row r="6828" spans="5:13" x14ac:dyDescent="0.25">
      <c r="E6828" s="199"/>
      <c r="F6828" s="199"/>
      <c r="G6828" s="199"/>
      <c r="H6828" s="199"/>
      <c r="I6828" s="199"/>
      <c r="J6828" s="199"/>
      <c r="K6828" s="199"/>
      <c r="L6828" s="199"/>
      <c r="M6828" s="199"/>
    </row>
    <row r="6829" spans="5:13" x14ac:dyDescent="0.25">
      <c r="E6829" s="199"/>
      <c r="F6829" s="199"/>
      <c r="G6829" s="199"/>
      <c r="H6829" s="199"/>
      <c r="I6829" s="199"/>
      <c r="J6829" s="199"/>
      <c r="K6829" s="199"/>
      <c r="L6829" s="199"/>
      <c r="M6829" s="199"/>
    </row>
    <row r="6830" spans="5:13" x14ac:dyDescent="0.25">
      <c r="E6830" s="199"/>
      <c r="F6830" s="199"/>
      <c r="G6830" s="199"/>
      <c r="H6830" s="199"/>
      <c r="I6830" s="199"/>
      <c r="J6830" s="199"/>
      <c r="K6830" s="199"/>
      <c r="L6830" s="199"/>
      <c r="M6830" s="199"/>
    </row>
    <row r="6831" spans="5:13" x14ac:dyDescent="0.25">
      <c r="E6831" s="199"/>
      <c r="F6831" s="199"/>
      <c r="G6831" s="199"/>
      <c r="H6831" s="199"/>
      <c r="I6831" s="199"/>
      <c r="J6831" s="199"/>
      <c r="K6831" s="199"/>
      <c r="L6831" s="199"/>
      <c r="M6831" s="199"/>
    </row>
    <row r="6832" spans="5:13" x14ac:dyDescent="0.25">
      <c r="E6832" s="199"/>
      <c r="F6832" s="199"/>
      <c r="G6832" s="199"/>
      <c r="H6832" s="199"/>
      <c r="I6832" s="199"/>
      <c r="J6832" s="199"/>
      <c r="K6832" s="199"/>
      <c r="L6832" s="199"/>
      <c r="M6832" s="199"/>
    </row>
    <row r="6833" spans="5:13" x14ac:dyDescent="0.25">
      <c r="E6833" s="199"/>
      <c r="F6833" s="199"/>
      <c r="G6833" s="199"/>
      <c r="H6833" s="199"/>
      <c r="I6833" s="199"/>
      <c r="J6833" s="199"/>
      <c r="K6833" s="199"/>
      <c r="L6833" s="199"/>
      <c r="M6833" s="199"/>
    </row>
    <row r="6834" spans="5:13" x14ac:dyDescent="0.25">
      <c r="E6834" s="199"/>
      <c r="F6834" s="199"/>
      <c r="G6834" s="199"/>
      <c r="H6834" s="199"/>
      <c r="I6834" s="199"/>
      <c r="J6834" s="199"/>
      <c r="K6834" s="199"/>
      <c r="L6834" s="199"/>
      <c r="M6834" s="199"/>
    </row>
    <row r="6835" spans="5:13" x14ac:dyDescent="0.25">
      <c r="E6835" s="199"/>
      <c r="F6835" s="199"/>
      <c r="G6835" s="199"/>
      <c r="H6835" s="199"/>
      <c r="I6835" s="199"/>
      <c r="J6835" s="199"/>
      <c r="K6835" s="199"/>
      <c r="L6835" s="199"/>
      <c r="M6835" s="199"/>
    </row>
    <row r="6836" spans="5:13" x14ac:dyDescent="0.25">
      <c r="E6836" s="199"/>
      <c r="F6836" s="199"/>
      <c r="G6836" s="199"/>
      <c r="H6836" s="199"/>
      <c r="I6836" s="199"/>
      <c r="J6836" s="199"/>
      <c r="K6836" s="199"/>
      <c r="L6836" s="199"/>
      <c r="M6836" s="199"/>
    </row>
    <row r="6837" spans="5:13" x14ac:dyDescent="0.25">
      <c r="E6837" s="199"/>
      <c r="F6837" s="199"/>
      <c r="G6837" s="199"/>
      <c r="H6837" s="199"/>
      <c r="I6837" s="199"/>
      <c r="J6837" s="199"/>
      <c r="K6837" s="199"/>
      <c r="L6837" s="199"/>
      <c r="M6837" s="199"/>
    </row>
    <row r="6838" spans="5:13" x14ac:dyDescent="0.25">
      <c r="E6838" s="199"/>
      <c r="F6838" s="199"/>
      <c r="G6838" s="199"/>
      <c r="H6838" s="199"/>
      <c r="I6838" s="199"/>
      <c r="J6838" s="199"/>
      <c r="K6838" s="199"/>
      <c r="L6838" s="199"/>
      <c r="M6838" s="199"/>
    </row>
    <row r="6839" spans="5:13" x14ac:dyDescent="0.25">
      <c r="E6839" s="199"/>
      <c r="F6839" s="199"/>
      <c r="G6839" s="199"/>
      <c r="H6839" s="199"/>
      <c r="I6839" s="199"/>
      <c r="J6839" s="199"/>
      <c r="K6839" s="199"/>
      <c r="L6839" s="199"/>
      <c r="M6839" s="199"/>
    </row>
    <row r="6840" spans="5:13" x14ac:dyDescent="0.25">
      <c r="E6840" s="199"/>
      <c r="F6840" s="199"/>
      <c r="G6840" s="199"/>
      <c r="H6840" s="199"/>
      <c r="I6840" s="199"/>
      <c r="J6840" s="199"/>
      <c r="K6840" s="199"/>
      <c r="L6840" s="199"/>
      <c r="M6840" s="199"/>
    </row>
    <row r="6841" spans="5:13" x14ac:dyDescent="0.25">
      <c r="E6841" s="199"/>
      <c r="F6841" s="199"/>
      <c r="G6841" s="199"/>
      <c r="H6841" s="199"/>
      <c r="I6841" s="199"/>
      <c r="J6841" s="199"/>
      <c r="K6841" s="199"/>
      <c r="L6841" s="199"/>
      <c r="M6841" s="199"/>
    </row>
    <row r="6842" spans="5:13" x14ac:dyDescent="0.25">
      <c r="E6842" s="199"/>
      <c r="F6842" s="199"/>
      <c r="G6842" s="199"/>
      <c r="H6842" s="199"/>
      <c r="I6842" s="199"/>
      <c r="J6842" s="199"/>
      <c r="K6842" s="199"/>
      <c r="L6842" s="199"/>
      <c r="M6842" s="199"/>
    </row>
    <row r="6843" spans="5:13" x14ac:dyDescent="0.25">
      <c r="E6843" s="199"/>
      <c r="F6843" s="199"/>
      <c r="G6843" s="199"/>
      <c r="H6843" s="199"/>
      <c r="I6843" s="199"/>
      <c r="J6843" s="199"/>
      <c r="K6843" s="199"/>
      <c r="L6843" s="199"/>
      <c r="M6843" s="199"/>
    </row>
    <row r="6844" spans="5:13" x14ac:dyDescent="0.25">
      <c r="E6844" s="199"/>
      <c r="F6844" s="199"/>
      <c r="G6844" s="199"/>
      <c r="H6844" s="199"/>
      <c r="I6844" s="199"/>
      <c r="J6844" s="199"/>
      <c r="K6844" s="199"/>
      <c r="L6844" s="199"/>
      <c r="M6844" s="199"/>
    </row>
    <row r="6845" spans="5:13" x14ac:dyDescent="0.25">
      <c r="E6845" s="199"/>
      <c r="F6845" s="199"/>
      <c r="G6845" s="199"/>
      <c r="H6845" s="199"/>
      <c r="I6845" s="199"/>
      <c r="J6845" s="199"/>
      <c r="K6845" s="199"/>
      <c r="L6845" s="199"/>
      <c r="M6845" s="199"/>
    </row>
    <row r="6846" spans="5:13" x14ac:dyDescent="0.25">
      <c r="E6846" s="199"/>
      <c r="F6846" s="199"/>
      <c r="G6846" s="199"/>
      <c r="H6846" s="199"/>
      <c r="I6846" s="199"/>
      <c r="J6846" s="199"/>
      <c r="K6846" s="199"/>
      <c r="L6846" s="199"/>
      <c r="M6846" s="199"/>
    </row>
    <row r="6847" spans="5:13" x14ac:dyDescent="0.25">
      <c r="E6847" s="199"/>
      <c r="F6847" s="199"/>
      <c r="G6847" s="199"/>
      <c r="H6847" s="199"/>
      <c r="I6847" s="199"/>
      <c r="J6847" s="199"/>
      <c r="K6847" s="199"/>
      <c r="L6847" s="199"/>
      <c r="M6847" s="199"/>
    </row>
    <row r="6848" spans="5:13" x14ac:dyDescent="0.25">
      <c r="E6848" s="199"/>
      <c r="F6848" s="199"/>
      <c r="G6848" s="199"/>
      <c r="H6848" s="199"/>
      <c r="I6848" s="199"/>
      <c r="J6848" s="199"/>
      <c r="K6848" s="199"/>
      <c r="L6848" s="199"/>
      <c r="M6848" s="199"/>
    </row>
    <row r="6849" spans="5:13" x14ac:dyDescent="0.25">
      <c r="E6849" s="199"/>
      <c r="F6849" s="199"/>
      <c r="G6849" s="199"/>
      <c r="H6849" s="199"/>
      <c r="I6849" s="199"/>
      <c r="J6849" s="199"/>
      <c r="K6849" s="199"/>
      <c r="L6849" s="199"/>
      <c r="M6849" s="199"/>
    </row>
    <row r="6850" spans="5:13" x14ac:dyDescent="0.25">
      <c r="E6850" s="199"/>
      <c r="F6850" s="199"/>
      <c r="G6850" s="199"/>
      <c r="H6850" s="199"/>
      <c r="I6850" s="199"/>
      <c r="J6850" s="199"/>
      <c r="K6850" s="199"/>
      <c r="L6850" s="199"/>
      <c r="M6850" s="199"/>
    </row>
    <row r="6851" spans="5:13" x14ac:dyDescent="0.25">
      <c r="E6851" s="199"/>
      <c r="F6851" s="199"/>
      <c r="G6851" s="199"/>
      <c r="H6851" s="199"/>
      <c r="I6851" s="199"/>
      <c r="J6851" s="199"/>
      <c r="K6851" s="199"/>
      <c r="L6851" s="199"/>
      <c r="M6851" s="199"/>
    </row>
    <row r="6852" spans="5:13" x14ac:dyDescent="0.25">
      <c r="E6852" s="199"/>
      <c r="F6852" s="199"/>
      <c r="G6852" s="199"/>
      <c r="H6852" s="199"/>
      <c r="I6852" s="199"/>
      <c r="J6852" s="199"/>
      <c r="K6852" s="199"/>
      <c r="L6852" s="199"/>
      <c r="M6852" s="199"/>
    </row>
    <row r="6853" spans="5:13" x14ac:dyDescent="0.25">
      <c r="E6853" s="199"/>
      <c r="F6853" s="199"/>
      <c r="G6853" s="199"/>
      <c r="H6853" s="199"/>
      <c r="I6853" s="199"/>
      <c r="J6853" s="199"/>
      <c r="K6853" s="199"/>
      <c r="L6853" s="199"/>
      <c r="M6853" s="199"/>
    </row>
    <row r="6854" spans="5:13" x14ac:dyDescent="0.25">
      <c r="E6854" s="199"/>
      <c r="F6854" s="199"/>
      <c r="G6854" s="199"/>
      <c r="H6854" s="199"/>
      <c r="I6854" s="199"/>
      <c r="J6854" s="199"/>
      <c r="K6854" s="199"/>
      <c r="L6854" s="199"/>
      <c r="M6854" s="199"/>
    </row>
    <row r="6855" spans="5:13" x14ac:dyDescent="0.25">
      <c r="E6855" s="199"/>
      <c r="F6855" s="199"/>
      <c r="G6855" s="199"/>
      <c r="H6855" s="199"/>
      <c r="I6855" s="199"/>
      <c r="J6855" s="199"/>
      <c r="K6855" s="199"/>
      <c r="L6855" s="199"/>
      <c r="M6855" s="199"/>
    </row>
    <row r="6856" spans="5:13" x14ac:dyDescent="0.25">
      <c r="E6856" s="199"/>
      <c r="F6856" s="199"/>
      <c r="G6856" s="199"/>
      <c r="H6856" s="199"/>
      <c r="I6856" s="199"/>
      <c r="J6856" s="199"/>
      <c r="K6856" s="199"/>
      <c r="L6856" s="199"/>
      <c r="M6856" s="199"/>
    </row>
    <row r="6857" spans="5:13" x14ac:dyDescent="0.25">
      <c r="E6857" s="199"/>
      <c r="F6857" s="199"/>
      <c r="G6857" s="199"/>
      <c r="H6857" s="199"/>
      <c r="I6857" s="199"/>
      <c r="J6857" s="199"/>
      <c r="K6857" s="199"/>
      <c r="L6857" s="199"/>
      <c r="M6857" s="199"/>
    </row>
    <row r="6858" spans="5:13" x14ac:dyDescent="0.25">
      <c r="E6858" s="199"/>
      <c r="F6858" s="199"/>
      <c r="G6858" s="199"/>
      <c r="H6858" s="199"/>
      <c r="I6858" s="199"/>
      <c r="J6858" s="199"/>
      <c r="K6858" s="199"/>
      <c r="L6858" s="199"/>
      <c r="M6858" s="199"/>
    </row>
    <row r="6859" spans="5:13" x14ac:dyDescent="0.25">
      <c r="E6859" s="199"/>
      <c r="F6859" s="199"/>
      <c r="G6859" s="199"/>
      <c r="H6859" s="199"/>
      <c r="I6859" s="199"/>
      <c r="J6859" s="199"/>
      <c r="K6859" s="199"/>
      <c r="L6859" s="199"/>
      <c r="M6859" s="199"/>
    </row>
    <row r="6860" spans="5:13" x14ac:dyDescent="0.25">
      <c r="E6860" s="199"/>
      <c r="F6860" s="199"/>
      <c r="G6860" s="199"/>
      <c r="H6860" s="199"/>
      <c r="I6860" s="199"/>
      <c r="J6860" s="199"/>
      <c r="K6860" s="199"/>
      <c r="L6860" s="199"/>
      <c r="M6860" s="199"/>
    </row>
    <row r="6861" spans="5:13" x14ac:dyDescent="0.25">
      <c r="E6861" s="199"/>
      <c r="F6861" s="199"/>
      <c r="G6861" s="199"/>
      <c r="H6861" s="199"/>
      <c r="I6861" s="199"/>
      <c r="J6861" s="199"/>
      <c r="K6861" s="199"/>
      <c r="L6861" s="199"/>
      <c r="M6861" s="199"/>
    </row>
    <row r="6862" spans="5:13" x14ac:dyDescent="0.25">
      <c r="E6862" s="199"/>
      <c r="F6862" s="199"/>
      <c r="G6862" s="199"/>
      <c r="H6862" s="199"/>
      <c r="I6862" s="199"/>
      <c r="J6862" s="199"/>
      <c r="K6862" s="199"/>
      <c r="L6862" s="199"/>
      <c r="M6862" s="199"/>
    </row>
    <row r="6863" spans="5:13" x14ac:dyDescent="0.25">
      <c r="E6863" s="199"/>
      <c r="F6863" s="199"/>
      <c r="G6863" s="199"/>
      <c r="H6863" s="199"/>
      <c r="I6863" s="199"/>
      <c r="J6863" s="199"/>
      <c r="K6863" s="199"/>
      <c r="L6863" s="199"/>
      <c r="M6863" s="199"/>
    </row>
    <row r="6864" spans="5:13" x14ac:dyDescent="0.25">
      <c r="E6864" s="199"/>
      <c r="F6864" s="199"/>
      <c r="G6864" s="199"/>
      <c r="H6864" s="199"/>
      <c r="I6864" s="199"/>
      <c r="J6864" s="199"/>
      <c r="K6864" s="199"/>
      <c r="L6864" s="199"/>
      <c r="M6864" s="199"/>
    </row>
    <row r="6865" spans="5:13" x14ac:dyDescent="0.25">
      <c r="E6865" s="199"/>
      <c r="F6865" s="199"/>
      <c r="G6865" s="199"/>
      <c r="H6865" s="199"/>
      <c r="I6865" s="199"/>
      <c r="J6865" s="199"/>
      <c r="K6865" s="199"/>
      <c r="L6865" s="199"/>
      <c r="M6865" s="199"/>
    </row>
    <row r="6866" spans="5:13" x14ac:dyDescent="0.25">
      <c r="E6866" s="199"/>
      <c r="F6866" s="199"/>
      <c r="G6866" s="199"/>
      <c r="H6866" s="199"/>
      <c r="I6866" s="199"/>
      <c r="J6866" s="199"/>
      <c r="K6866" s="199"/>
      <c r="L6866" s="199"/>
      <c r="M6866" s="199"/>
    </row>
    <row r="6867" spans="5:13" x14ac:dyDescent="0.25">
      <c r="E6867" s="199"/>
      <c r="F6867" s="199"/>
      <c r="G6867" s="199"/>
      <c r="H6867" s="199"/>
      <c r="I6867" s="199"/>
      <c r="J6867" s="199"/>
      <c r="K6867" s="199"/>
      <c r="L6867" s="199"/>
      <c r="M6867" s="199"/>
    </row>
    <row r="6868" spans="5:13" x14ac:dyDescent="0.25">
      <c r="E6868" s="199"/>
      <c r="F6868" s="199"/>
      <c r="G6868" s="199"/>
      <c r="H6868" s="199"/>
      <c r="I6868" s="199"/>
      <c r="J6868" s="199"/>
      <c r="K6868" s="199"/>
      <c r="L6868" s="199"/>
      <c r="M6868" s="199"/>
    </row>
    <row r="6869" spans="5:13" x14ac:dyDescent="0.25">
      <c r="E6869" s="199"/>
      <c r="F6869" s="199"/>
      <c r="G6869" s="199"/>
      <c r="H6869" s="199"/>
      <c r="I6869" s="199"/>
      <c r="J6869" s="199"/>
      <c r="K6869" s="199"/>
      <c r="L6869" s="199"/>
      <c r="M6869" s="199"/>
    </row>
    <row r="6870" spans="5:13" x14ac:dyDescent="0.25">
      <c r="E6870" s="199"/>
      <c r="F6870" s="199"/>
      <c r="G6870" s="199"/>
      <c r="H6870" s="199"/>
      <c r="I6870" s="199"/>
      <c r="J6870" s="199"/>
      <c r="K6870" s="199"/>
      <c r="L6870" s="199"/>
      <c r="M6870" s="199"/>
    </row>
    <row r="6871" spans="5:13" x14ac:dyDescent="0.25">
      <c r="E6871" s="199"/>
      <c r="F6871" s="199"/>
      <c r="G6871" s="199"/>
      <c r="H6871" s="199"/>
      <c r="I6871" s="199"/>
      <c r="J6871" s="199"/>
      <c r="K6871" s="199"/>
      <c r="L6871" s="199"/>
      <c r="M6871" s="199"/>
    </row>
    <row r="6872" spans="5:13" x14ac:dyDescent="0.25">
      <c r="E6872" s="199"/>
      <c r="F6872" s="199"/>
      <c r="G6872" s="199"/>
      <c r="H6872" s="199"/>
      <c r="I6872" s="199"/>
      <c r="J6872" s="199"/>
      <c r="K6872" s="199"/>
      <c r="L6872" s="199"/>
      <c r="M6872" s="199"/>
    </row>
    <row r="6873" spans="5:13" x14ac:dyDescent="0.25">
      <c r="E6873" s="199"/>
      <c r="F6873" s="199"/>
      <c r="G6873" s="199"/>
      <c r="H6873" s="199"/>
      <c r="I6873" s="199"/>
      <c r="J6873" s="199"/>
      <c r="K6873" s="199"/>
      <c r="L6873" s="199"/>
      <c r="M6873" s="199"/>
    </row>
    <row r="6874" spans="5:13" x14ac:dyDescent="0.25">
      <c r="E6874" s="199"/>
      <c r="F6874" s="199"/>
      <c r="G6874" s="199"/>
      <c r="H6874" s="199"/>
      <c r="I6874" s="199"/>
      <c r="J6874" s="199"/>
      <c r="K6874" s="199"/>
      <c r="L6874" s="199"/>
      <c r="M6874" s="199"/>
    </row>
    <row r="6875" spans="5:13" x14ac:dyDescent="0.25">
      <c r="E6875" s="199"/>
      <c r="F6875" s="199"/>
      <c r="G6875" s="199"/>
      <c r="H6875" s="199"/>
      <c r="I6875" s="199"/>
      <c r="J6875" s="199"/>
      <c r="K6875" s="199"/>
      <c r="L6875" s="199"/>
      <c r="M6875" s="199"/>
    </row>
    <row r="6876" spans="5:13" x14ac:dyDescent="0.25">
      <c r="E6876" s="199"/>
      <c r="F6876" s="199"/>
      <c r="G6876" s="199"/>
      <c r="H6876" s="199"/>
      <c r="I6876" s="199"/>
      <c r="J6876" s="199"/>
      <c r="K6876" s="199"/>
      <c r="L6876" s="199"/>
      <c r="M6876" s="199"/>
    </row>
    <row r="6877" spans="5:13" x14ac:dyDescent="0.25">
      <c r="E6877" s="199"/>
      <c r="F6877" s="199"/>
      <c r="G6877" s="199"/>
      <c r="H6877" s="199"/>
      <c r="I6877" s="199"/>
      <c r="J6877" s="199"/>
      <c r="K6877" s="199"/>
      <c r="L6877" s="199"/>
      <c r="M6877" s="199"/>
    </row>
    <row r="6878" spans="5:13" x14ac:dyDescent="0.25">
      <c r="E6878" s="199"/>
      <c r="F6878" s="199"/>
      <c r="G6878" s="199"/>
      <c r="H6878" s="199"/>
      <c r="I6878" s="199"/>
      <c r="J6878" s="199"/>
      <c r="K6878" s="199"/>
      <c r="L6878" s="199"/>
      <c r="M6878" s="199"/>
    </row>
    <row r="6879" spans="5:13" x14ac:dyDescent="0.25">
      <c r="E6879" s="199"/>
      <c r="F6879" s="199"/>
      <c r="G6879" s="199"/>
      <c r="H6879" s="199"/>
      <c r="I6879" s="199"/>
      <c r="J6879" s="199"/>
      <c r="K6879" s="199"/>
      <c r="L6879" s="199"/>
      <c r="M6879" s="199"/>
    </row>
    <row r="6880" spans="5:13" x14ac:dyDescent="0.25">
      <c r="E6880" s="199"/>
      <c r="F6880" s="199"/>
      <c r="G6880" s="199"/>
      <c r="H6880" s="199"/>
      <c r="I6880" s="199"/>
      <c r="J6880" s="199"/>
      <c r="K6880" s="199"/>
      <c r="L6880" s="199"/>
      <c r="M6880" s="199"/>
    </row>
    <row r="6881" spans="5:13" x14ac:dyDescent="0.25">
      <c r="E6881" s="199"/>
      <c r="F6881" s="199"/>
      <c r="G6881" s="199"/>
      <c r="H6881" s="199"/>
      <c r="I6881" s="199"/>
      <c r="J6881" s="199"/>
      <c r="K6881" s="199"/>
      <c r="L6881" s="199"/>
      <c r="M6881" s="199"/>
    </row>
    <row r="6882" spans="5:13" x14ac:dyDescent="0.25">
      <c r="E6882" s="199"/>
      <c r="F6882" s="199"/>
      <c r="G6882" s="199"/>
      <c r="H6882" s="199"/>
      <c r="I6882" s="199"/>
      <c r="J6882" s="199"/>
      <c r="K6882" s="199"/>
      <c r="L6882" s="199"/>
      <c r="M6882" s="199"/>
    </row>
    <row r="6883" spans="5:13" x14ac:dyDescent="0.25">
      <c r="E6883" s="199"/>
      <c r="F6883" s="199"/>
      <c r="G6883" s="199"/>
      <c r="H6883" s="199"/>
      <c r="I6883" s="199"/>
      <c r="J6883" s="199"/>
      <c r="K6883" s="199"/>
      <c r="L6883" s="199"/>
      <c r="M6883" s="199"/>
    </row>
    <row r="6884" spans="5:13" x14ac:dyDescent="0.25">
      <c r="E6884" s="199"/>
      <c r="F6884" s="199"/>
      <c r="G6884" s="199"/>
      <c r="H6884" s="199"/>
      <c r="I6884" s="199"/>
      <c r="J6884" s="199"/>
      <c r="K6884" s="199"/>
      <c r="L6884" s="199"/>
      <c r="M6884" s="199"/>
    </row>
    <row r="6885" spans="5:13" x14ac:dyDescent="0.25">
      <c r="E6885" s="199"/>
      <c r="F6885" s="199"/>
      <c r="G6885" s="199"/>
      <c r="H6885" s="199"/>
      <c r="I6885" s="199"/>
      <c r="J6885" s="199"/>
      <c r="K6885" s="199"/>
      <c r="L6885" s="199"/>
      <c r="M6885" s="199"/>
    </row>
    <row r="6886" spans="5:13" x14ac:dyDescent="0.25">
      <c r="E6886" s="199"/>
      <c r="F6886" s="199"/>
      <c r="G6886" s="199"/>
      <c r="H6886" s="199"/>
      <c r="I6886" s="199"/>
      <c r="J6886" s="199"/>
      <c r="K6886" s="199"/>
      <c r="L6886" s="199"/>
      <c r="M6886" s="199"/>
    </row>
    <row r="6887" spans="5:13" x14ac:dyDescent="0.25">
      <c r="E6887" s="199"/>
      <c r="F6887" s="199"/>
      <c r="G6887" s="199"/>
      <c r="H6887" s="199"/>
      <c r="I6887" s="199"/>
      <c r="J6887" s="199"/>
      <c r="K6887" s="199"/>
      <c r="L6887" s="199"/>
      <c r="M6887" s="199"/>
    </row>
    <row r="6888" spans="5:13" x14ac:dyDescent="0.25">
      <c r="E6888" s="199"/>
      <c r="F6888" s="199"/>
      <c r="G6888" s="199"/>
      <c r="H6888" s="199"/>
      <c r="I6888" s="199"/>
      <c r="J6888" s="199"/>
      <c r="K6888" s="199"/>
      <c r="L6888" s="199"/>
      <c r="M6888" s="199"/>
    </row>
    <row r="6889" spans="5:13" x14ac:dyDescent="0.25">
      <c r="E6889" s="199"/>
      <c r="F6889" s="199"/>
      <c r="G6889" s="199"/>
      <c r="H6889" s="199"/>
      <c r="I6889" s="199"/>
      <c r="J6889" s="199"/>
      <c r="K6889" s="199"/>
      <c r="L6889" s="199"/>
      <c r="M6889" s="199"/>
    </row>
    <row r="6890" spans="5:13" x14ac:dyDescent="0.25">
      <c r="E6890" s="199"/>
      <c r="F6890" s="199"/>
      <c r="G6890" s="199"/>
      <c r="H6890" s="199"/>
      <c r="I6890" s="199"/>
      <c r="J6890" s="199"/>
      <c r="K6890" s="199"/>
      <c r="L6890" s="199"/>
      <c r="M6890" s="199"/>
    </row>
    <row r="6891" spans="5:13" x14ac:dyDescent="0.25">
      <c r="E6891" s="199"/>
      <c r="F6891" s="199"/>
      <c r="G6891" s="199"/>
      <c r="H6891" s="199"/>
      <c r="I6891" s="199"/>
      <c r="J6891" s="199"/>
      <c r="K6891" s="199"/>
      <c r="L6891" s="199"/>
      <c r="M6891" s="199"/>
    </row>
    <row r="6892" spans="5:13" x14ac:dyDescent="0.25">
      <c r="E6892" s="199"/>
      <c r="F6892" s="199"/>
      <c r="G6892" s="199"/>
      <c r="H6892" s="199"/>
      <c r="I6892" s="199"/>
      <c r="J6892" s="199"/>
      <c r="K6892" s="199"/>
      <c r="L6892" s="199"/>
      <c r="M6892" s="199"/>
    </row>
    <row r="6893" spans="5:13" x14ac:dyDescent="0.25">
      <c r="E6893" s="199"/>
      <c r="F6893" s="199"/>
      <c r="G6893" s="199"/>
      <c r="H6893" s="199"/>
      <c r="I6893" s="199"/>
      <c r="J6893" s="199"/>
      <c r="K6893" s="199"/>
      <c r="L6893" s="199"/>
      <c r="M6893" s="199"/>
    </row>
    <row r="6894" spans="5:13" x14ac:dyDescent="0.25">
      <c r="E6894" s="199"/>
      <c r="F6894" s="199"/>
      <c r="G6894" s="199"/>
      <c r="H6894" s="199"/>
      <c r="I6894" s="199"/>
      <c r="J6894" s="199"/>
      <c r="K6894" s="199"/>
      <c r="L6894" s="199"/>
      <c r="M6894" s="199"/>
    </row>
    <row r="6895" spans="5:13" x14ac:dyDescent="0.25">
      <c r="E6895" s="199"/>
      <c r="F6895" s="199"/>
      <c r="G6895" s="199"/>
      <c r="H6895" s="199"/>
      <c r="I6895" s="199"/>
      <c r="J6895" s="199"/>
      <c r="K6895" s="199"/>
      <c r="L6895" s="199"/>
      <c r="M6895" s="199"/>
    </row>
    <row r="6896" spans="5:13" x14ac:dyDescent="0.25">
      <c r="E6896" s="199"/>
      <c r="F6896" s="199"/>
      <c r="G6896" s="199"/>
      <c r="H6896" s="199"/>
      <c r="I6896" s="199"/>
      <c r="J6896" s="199"/>
      <c r="K6896" s="199"/>
      <c r="L6896" s="199"/>
      <c r="M6896" s="199"/>
    </row>
    <row r="6897" spans="5:13" x14ac:dyDescent="0.25">
      <c r="E6897" s="199"/>
      <c r="F6897" s="199"/>
      <c r="G6897" s="199"/>
      <c r="H6897" s="199"/>
      <c r="I6897" s="199"/>
      <c r="J6897" s="199"/>
      <c r="K6897" s="199"/>
      <c r="L6897" s="199"/>
      <c r="M6897" s="199"/>
    </row>
    <row r="6898" spans="5:13" x14ac:dyDescent="0.25">
      <c r="E6898" s="199"/>
      <c r="F6898" s="199"/>
      <c r="G6898" s="199"/>
      <c r="H6898" s="199"/>
      <c r="I6898" s="199"/>
      <c r="J6898" s="199"/>
      <c r="K6898" s="199"/>
      <c r="L6898" s="199"/>
      <c r="M6898" s="199"/>
    </row>
    <row r="6899" spans="5:13" x14ac:dyDescent="0.25">
      <c r="E6899" s="199"/>
      <c r="F6899" s="199"/>
      <c r="G6899" s="199"/>
      <c r="H6899" s="199"/>
      <c r="I6899" s="199"/>
      <c r="J6899" s="199"/>
      <c r="K6899" s="199"/>
      <c r="L6899" s="199"/>
      <c r="M6899" s="199"/>
    </row>
    <row r="6900" spans="5:13" x14ac:dyDescent="0.25">
      <c r="E6900" s="199"/>
      <c r="F6900" s="199"/>
      <c r="G6900" s="199"/>
      <c r="H6900" s="199"/>
      <c r="I6900" s="199"/>
      <c r="J6900" s="199"/>
      <c r="K6900" s="199"/>
      <c r="L6900" s="199"/>
      <c r="M6900" s="199"/>
    </row>
    <row r="6901" spans="5:13" x14ac:dyDescent="0.25">
      <c r="E6901" s="199"/>
      <c r="F6901" s="199"/>
      <c r="G6901" s="199"/>
      <c r="H6901" s="199"/>
      <c r="I6901" s="199"/>
      <c r="J6901" s="199"/>
      <c r="K6901" s="199"/>
      <c r="L6901" s="199"/>
      <c r="M6901" s="199"/>
    </row>
    <row r="6902" spans="5:13" x14ac:dyDescent="0.25">
      <c r="E6902" s="199"/>
      <c r="F6902" s="199"/>
      <c r="G6902" s="199"/>
      <c r="H6902" s="199"/>
      <c r="I6902" s="199"/>
      <c r="J6902" s="199"/>
      <c r="K6902" s="199"/>
      <c r="L6902" s="199"/>
      <c r="M6902" s="199"/>
    </row>
    <row r="6903" spans="5:13" x14ac:dyDescent="0.25">
      <c r="E6903" s="199"/>
      <c r="F6903" s="199"/>
      <c r="G6903" s="199"/>
      <c r="H6903" s="199"/>
      <c r="I6903" s="199"/>
      <c r="J6903" s="199"/>
      <c r="K6903" s="199"/>
      <c r="L6903" s="199"/>
      <c r="M6903" s="199"/>
    </row>
    <row r="6904" spans="5:13" x14ac:dyDescent="0.25">
      <c r="E6904" s="199"/>
      <c r="F6904" s="199"/>
      <c r="G6904" s="199"/>
      <c r="H6904" s="199"/>
      <c r="I6904" s="199"/>
      <c r="J6904" s="199"/>
      <c r="K6904" s="199"/>
      <c r="L6904" s="199"/>
      <c r="M6904" s="199"/>
    </row>
    <row r="6905" spans="5:13" x14ac:dyDescent="0.25">
      <c r="E6905" s="199"/>
      <c r="F6905" s="199"/>
      <c r="G6905" s="199"/>
      <c r="H6905" s="199"/>
      <c r="I6905" s="199"/>
      <c r="J6905" s="199"/>
      <c r="K6905" s="199"/>
      <c r="L6905" s="199"/>
      <c r="M6905" s="199"/>
    </row>
    <row r="6906" spans="5:13" x14ac:dyDescent="0.25">
      <c r="E6906" s="199"/>
      <c r="F6906" s="199"/>
      <c r="G6906" s="199"/>
      <c r="H6906" s="199"/>
      <c r="I6906" s="199"/>
      <c r="J6906" s="199"/>
      <c r="K6906" s="199"/>
      <c r="L6906" s="199"/>
      <c r="M6906" s="199"/>
    </row>
    <row r="6907" spans="5:13" x14ac:dyDescent="0.25">
      <c r="E6907" s="199"/>
      <c r="F6907" s="199"/>
      <c r="G6907" s="199"/>
      <c r="H6907" s="199"/>
      <c r="I6907" s="199"/>
      <c r="J6907" s="199"/>
      <c r="K6907" s="199"/>
      <c r="L6907" s="199"/>
      <c r="M6907" s="199"/>
    </row>
    <row r="6908" spans="5:13" x14ac:dyDescent="0.25">
      <c r="E6908" s="199"/>
      <c r="F6908" s="199"/>
      <c r="G6908" s="199"/>
      <c r="H6908" s="199"/>
      <c r="I6908" s="199"/>
      <c r="J6908" s="199"/>
      <c r="K6908" s="199"/>
      <c r="L6908" s="199"/>
      <c r="M6908" s="199"/>
    </row>
    <row r="6909" spans="5:13" x14ac:dyDescent="0.25">
      <c r="E6909" s="199"/>
      <c r="F6909" s="199"/>
      <c r="G6909" s="199"/>
      <c r="H6909" s="199"/>
      <c r="I6909" s="199"/>
      <c r="J6909" s="199"/>
      <c r="K6909" s="199"/>
      <c r="L6909" s="199"/>
      <c r="M6909" s="199"/>
    </row>
    <row r="6910" spans="5:13" x14ac:dyDescent="0.25">
      <c r="E6910" s="199"/>
      <c r="F6910" s="199"/>
      <c r="G6910" s="199"/>
      <c r="H6910" s="199"/>
      <c r="I6910" s="199"/>
      <c r="J6910" s="199"/>
      <c r="K6910" s="199"/>
      <c r="L6910" s="199"/>
      <c r="M6910" s="199"/>
    </row>
    <row r="6911" spans="5:13" x14ac:dyDescent="0.25">
      <c r="E6911" s="199"/>
      <c r="F6911" s="199"/>
      <c r="G6911" s="199"/>
      <c r="H6911" s="199"/>
      <c r="I6911" s="199"/>
      <c r="J6911" s="199"/>
      <c r="K6911" s="199"/>
      <c r="L6911" s="199"/>
      <c r="M6911" s="199"/>
    </row>
    <row r="6912" spans="5:13" x14ac:dyDescent="0.25">
      <c r="E6912" s="199"/>
      <c r="F6912" s="199"/>
      <c r="G6912" s="199"/>
      <c r="H6912" s="199"/>
      <c r="I6912" s="199"/>
      <c r="J6912" s="199"/>
      <c r="K6912" s="199"/>
      <c r="L6912" s="199"/>
      <c r="M6912" s="199"/>
    </row>
    <row r="6913" spans="5:13" x14ac:dyDescent="0.25">
      <c r="E6913" s="199"/>
      <c r="F6913" s="199"/>
      <c r="G6913" s="199"/>
      <c r="H6913" s="199"/>
      <c r="I6913" s="199"/>
      <c r="J6913" s="199"/>
      <c r="K6913" s="199"/>
      <c r="L6913" s="199"/>
      <c r="M6913" s="199"/>
    </row>
    <row r="6914" spans="5:13" x14ac:dyDescent="0.25">
      <c r="E6914" s="199"/>
      <c r="F6914" s="199"/>
      <c r="G6914" s="199"/>
      <c r="H6914" s="199"/>
      <c r="I6914" s="199"/>
      <c r="J6914" s="199"/>
      <c r="K6914" s="199"/>
      <c r="L6914" s="199"/>
      <c r="M6914" s="199"/>
    </row>
    <row r="6915" spans="5:13" x14ac:dyDescent="0.25">
      <c r="E6915" s="199"/>
      <c r="F6915" s="199"/>
      <c r="G6915" s="199"/>
      <c r="H6915" s="199"/>
      <c r="I6915" s="199"/>
      <c r="J6915" s="199"/>
      <c r="K6915" s="199"/>
      <c r="L6915" s="199"/>
      <c r="M6915" s="199"/>
    </row>
    <row r="6916" spans="5:13" x14ac:dyDescent="0.25">
      <c r="E6916" s="199"/>
      <c r="F6916" s="199"/>
      <c r="G6916" s="199"/>
      <c r="H6916" s="199"/>
      <c r="I6916" s="199"/>
      <c r="J6916" s="199"/>
      <c r="K6916" s="199"/>
      <c r="L6916" s="199"/>
      <c r="M6916" s="199"/>
    </row>
    <row r="6917" spans="5:13" x14ac:dyDescent="0.25">
      <c r="E6917" s="199"/>
      <c r="F6917" s="199"/>
      <c r="G6917" s="199"/>
      <c r="H6917" s="199"/>
      <c r="I6917" s="199"/>
      <c r="J6917" s="199"/>
      <c r="K6917" s="199"/>
      <c r="L6917" s="199"/>
      <c r="M6917" s="199"/>
    </row>
    <row r="6918" spans="5:13" x14ac:dyDescent="0.25">
      <c r="E6918" s="199"/>
      <c r="F6918" s="199"/>
      <c r="G6918" s="199"/>
      <c r="H6918" s="199"/>
      <c r="I6918" s="199"/>
      <c r="J6918" s="199"/>
      <c r="K6918" s="199"/>
      <c r="L6918" s="199"/>
      <c r="M6918" s="199"/>
    </row>
    <row r="6919" spans="5:13" x14ac:dyDescent="0.25">
      <c r="E6919" s="199"/>
      <c r="F6919" s="199"/>
      <c r="G6919" s="199"/>
      <c r="H6919" s="199"/>
      <c r="I6919" s="199"/>
      <c r="J6919" s="199"/>
      <c r="K6919" s="199"/>
      <c r="L6919" s="199"/>
      <c r="M6919" s="199"/>
    </row>
    <row r="6920" spans="5:13" x14ac:dyDescent="0.25">
      <c r="E6920" s="199"/>
      <c r="F6920" s="199"/>
      <c r="G6920" s="199"/>
      <c r="H6920" s="199"/>
      <c r="I6920" s="199"/>
      <c r="J6920" s="199"/>
      <c r="K6920" s="199"/>
      <c r="L6920" s="199"/>
      <c r="M6920" s="199"/>
    </row>
    <row r="6921" spans="5:13" x14ac:dyDescent="0.25">
      <c r="E6921" s="199"/>
      <c r="F6921" s="199"/>
      <c r="G6921" s="199"/>
      <c r="H6921" s="199"/>
      <c r="I6921" s="199"/>
      <c r="J6921" s="199"/>
      <c r="K6921" s="199"/>
      <c r="L6921" s="199"/>
      <c r="M6921" s="199"/>
    </row>
    <row r="6922" spans="5:13" x14ac:dyDescent="0.25">
      <c r="E6922" s="199"/>
      <c r="F6922" s="199"/>
      <c r="G6922" s="199"/>
      <c r="H6922" s="199"/>
      <c r="I6922" s="199"/>
      <c r="J6922" s="199"/>
      <c r="K6922" s="199"/>
      <c r="L6922" s="199"/>
      <c r="M6922" s="199"/>
    </row>
    <row r="6923" spans="5:13" x14ac:dyDescent="0.25">
      <c r="E6923" s="199"/>
      <c r="F6923" s="199"/>
      <c r="G6923" s="199"/>
      <c r="H6923" s="199"/>
      <c r="I6923" s="199"/>
      <c r="J6923" s="199"/>
      <c r="K6923" s="199"/>
      <c r="L6923" s="199"/>
      <c r="M6923" s="199"/>
    </row>
    <row r="6924" spans="5:13" x14ac:dyDescent="0.25">
      <c r="E6924" s="199"/>
      <c r="F6924" s="199"/>
      <c r="G6924" s="199"/>
      <c r="H6924" s="199"/>
      <c r="I6924" s="199"/>
      <c r="J6924" s="199"/>
      <c r="K6924" s="199"/>
      <c r="L6924" s="199"/>
      <c r="M6924" s="199"/>
    </row>
    <row r="6925" spans="5:13" x14ac:dyDescent="0.25">
      <c r="E6925" s="199"/>
      <c r="F6925" s="199"/>
      <c r="G6925" s="199"/>
      <c r="H6925" s="199"/>
      <c r="I6925" s="199"/>
      <c r="J6925" s="199"/>
      <c r="K6925" s="199"/>
      <c r="L6925" s="199"/>
      <c r="M6925" s="199"/>
    </row>
    <row r="6926" spans="5:13" x14ac:dyDescent="0.25">
      <c r="E6926" s="199"/>
      <c r="F6926" s="199"/>
      <c r="G6926" s="199"/>
      <c r="H6926" s="199"/>
      <c r="I6926" s="199"/>
      <c r="J6926" s="199"/>
      <c r="K6926" s="199"/>
      <c r="L6926" s="199"/>
      <c r="M6926" s="199"/>
    </row>
    <row r="6927" spans="5:13" x14ac:dyDescent="0.25">
      <c r="E6927" s="199"/>
      <c r="F6927" s="199"/>
      <c r="G6927" s="199"/>
      <c r="H6927" s="199"/>
      <c r="I6927" s="199"/>
      <c r="J6927" s="199"/>
      <c r="K6927" s="199"/>
      <c r="L6927" s="199"/>
      <c r="M6927" s="199"/>
    </row>
    <row r="6928" spans="5:13" x14ac:dyDescent="0.25">
      <c r="E6928" s="199"/>
      <c r="F6928" s="199"/>
      <c r="G6928" s="199"/>
      <c r="H6928" s="199"/>
      <c r="I6928" s="199"/>
      <c r="J6928" s="199"/>
      <c r="K6928" s="199"/>
      <c r="L6928" s="199"/>
      <c r="M6928" s="199"/>
    </row>
    <row r="6929" spans="5:13" x14ac:dyDescent="0.25">
      <c r="E6929" s="199"/>
      <c r="F6929" s="199"/>
      <c r="G6929" s="199"/>
      <c r="H6929" s="199"/>
      <c r="I6929" s="199"/>
      <c r="J6929" s="199"/>
      <c r="K6929" s="199"/>
      <c r="L6929" s="199"/>
      <c r="M6929" s="199"/>
    </row>
    <row r="6930" spans="5:13" x14ac:dyDescent="0.25">
      <c r="E6930" s="199"/>
      <c r="F6930" s="199"/>
      <c r="G6930" s="199"/>
      <c r="H6930" s="199"/>
      <c r="I6930" s="199"/>
      <c r="J6930" s="199"/>
      <c r="K6930" s="199"/>
      <c r="L6930" s="199"/>
      <c r="M6930" s="199"/>
    </row>
    <row r="6931" spans="5:13" x14ac:dyDescent="0.25">
      <c r="E6931" s="199"/>
      <c r="F6931" s="199"/>
      <c r="G6931" s="199"/>
      <c r="H6931" s="199"/>
      <c r="I6931" s="199"/>
      <c r="J6931" s="199"/>
      <c r="K6931" s="199"/>
      <c r="L6931" s="199"/>
      <c r="M6931" s="199"/>
    </row>
    <row r="6932" spans="5:13" x14ac:dyDescent="0.25">
      <c r="E6932" s="199"/>
      <c r="F6932" s="199"/>
      <c r="G6932" s="199"/>
      <c r="H6932" s="199"/>
      <c r="I6932" s="199"/>
      <c r="J6932" s="199"/>
      <c r="K6932" s="199"/>
      <c r="L6932" s="199"/>
      <c r="M6932" s="199"/>
    </row>
    <row r="6933" spans="5:13" x14ac:dyDescent="0.25">
      <c r="E6933" s="199"/>
      <c r="F6933" s="199"/>
      <c r="G6933" s="199"/>
      <c r="H6933" s="199"/>
      <c r="I6933" s="199"/>
      <c r="J6933" s="199"/>
      <c r="K6933" s="199"/>
      <c r="L6933" s="199"/>
      <c r="M6933" s="199"/>
    </row>
    <row r="6934" spans="5:13" x14ac:dyDescent="0.25">
      <c r="E6934" s="199"/>
      <c r="F6934" s="199"/>
      <c r="G6934" s="199"/>
      <c r="H6934" s="199"/>
      <c r="I6934" s="199"/>
      <c r="J6934" s="199"/>
      <c r="K6934" s="199"/>
      <c r="L6934" s="199"/>
      <c r="M6934" s="199"/>
    </row>
    <row r="6935" spans="5:13" x14ac:dyDescent="0.25">
      <c r="E6935" s="199"/>
      <c r="F6935" s="199"/>
      <c r="G6935" s="199"/>
      <c r="H6935" s="199"/>
      <c r="I6935" s="199"/>
      <c r="J6935" s="199"/>
      <c r="K6935" s="199"/>
      <c r="L6935" s="199"/>
      <c r="M6935" s="199"/>
    </row>
    <row r="6936" spans="5:13" x14ac:dyDescent="0.25">
      <c r="E6936" s="199"/>
      <c r="F6936" s="199"/>
      <c r="G6936" s="199"/>
      <c r="H6936" s="199"/>
      <c r="I6936" s="199"/>
      <c r="J6936" s="199"/>
      <c r="K6936" s="199"/>
      <c r="L6936" s="199"/>
      <c r="M6936" s="199"/>
    </row>
    <row r="6937" spans="5:13" x14ac:dyDescent="0.25">
      <c r="E6937" s="199"/>
      <c r="F6937" s="199"/>
      <c r="G6937" s="199"/>
      <c r="H6937" s="199"/>
      <c r="I6937" s="199"/>
      <c r="J6937" s="199"/>
      <c r="K6937" s="199"/>
      <c r="L6937" s="199"/>
      <c r="M6937" s="199"/>
    </row>
    <row r="6938" spans="5:13" x14ac:dyDescent="0.25">
      <c r="E6938" s="199"/>
      <c r="F6938" s="199"/>
      <c r="G6938" s="199"/>
      <c r="H6938" s="199"/>
      <c r="I6938" s="199"/>
      <c r="J6938" s="199"/>
      <c r="K6938" s="199"/>
      <c r="L6938" s="199"/>
      <c r="M6938" s="199"/>
    </row>
    <row r="6939" spans="5:13" x14ac:dyDescent="0.25">
      <c r="E6939" s="199"/>
      <c r="F6939" s="199"/>
      <c r="G6939" s="199"/>
      <c r="H6939" s="199"/>
      <c r="I6939" s="199"/>
      <c r="J6939" s="199"/>
      <c r="K6939" s="199"/>
      <c r="L6939" s="199"/>
      <c r="M6939" s="199"/>
    </row>
    <row r="6940" spans="5:13" x14ac:dyDescent="0.25">
      <c r="E6940" s="199"/>
      <c r="F6940" s="199"/>
      <c r="G6940" s="199"/>
      <c r="H6940" s="199"/>
      <c r="I6940" s="199"/>
      <c r="J6940" s="199"/>
      <c r="K6940" s="199"/>
      <c r="L6940" s="199"/>
      <c r="M6940" s="199"/>
    </row>
    <row r="6941" spans="5:13" x14ac:dyDescent="0.25">
      <c r="E6941" s="199"/>
      <c r="F6941" s="199"/>
      <c r="G6941" s="199"/>
      <c r="H6941" s="199"/>
      <c r="I6941" s="199"/>
      <c r="J6941" s="199"/>
      <c r="K6941" s="199"/>
      <c r="L6941" s="199"/>
      <c r="M6941" s="199"/>
    </row>
    <row r="6942" spans="5:13" x14ac:dyDescent="0.25">
      <c r="E6942" s="199"/>
      <c r="F6942" s="199"/>
      <c r="G6942" s="199"/>
      <c r="H6942" s="199"/>
      <c r="I6942" s="199"/>
      <c r="J6942" s="199"/>
      <c r="K6942" s="199"/>
      <c r="L6942" s="199"/>
      <c r="M6942" s="199"/>
    </row>
    <row r="6943" spans="5:13" x14ac:dyDescent="0.25">
      <c r="E6943" s="199"/>
      <c r="F6943" s="199"/>
      <c r="G6943" s="199"/>
      <c r="H6943" s="199"/>
      <c r="I6943" s="199"/>
      <c r="J6943" s="199"/>
      <c r="K6943" s="199"/>
      <c r="L6943" s="199"/>
      <c r="M6943" s="199"/>
    </row>
    <row r="6944" spans="5:13" x14ac:dyDescent="0.25">
      <c r="E6944" s="199"/>
      <c r="F6944" s="199"/>
      <c r="G6944" s="199"/>
      <c r="H6944" s="199"/>
      <c r="I6944" s="199"/>
      <c r="J6944" s="199"/>
      <c r="K6944" s="199"/>
      <c r="L6944" s="199"/>
      <c r="M6944" s="199"/>
    </row>
    <row r="6945" spans="5:13" x14ac:dyDescent="0.25">
      <c r="E6945" s="199"/>
      <c r="F6945" s="199"/>
      <c r="G6945" s="199"/>
      <c r="H6945" s="199"/>
      <c r="I6945" s="199"/>
      <c r="J6945" s="199"/>
      <c r="K6945" s="199"/>
      <c r="L6945" s="199"/>
      <c r="M6945" s="199"/>
    </row>
    <row r="6946" spans="5:13" x14ac:dyDescent="0.25">
      <c r="E6946" s="199"/>
      <c r="F6946" s="199"/>
      <c r="G6946" s="199"/>
      <c r="H6946" s="199"/>
      <c r="I6946" s="199"/>
      <c r="J6946" s="199"/>
      <c r="K6946" s="199"/>
      <c r="L6946" s="199"/>
      <c r="M6946" s="199"/>
    </row>
    <row r="6947" spans="5:13" x14ac:dyDescent="0.25">
      <c r="E6947" s="199"/>
      <c r="F6947" s="199"/>
      <c r="G6947" s="199"/>
      <c r="H6947" s="199"/>
      <c r="I6947" s="199"/>
      <c r="J6947" s="199"/>
      <c r="K6947" s="199"/>
      <c r="L6947" s="199"/>
      <c r="M6947" s="199"/>
    </row>
    <row r="6948" spans="5:13" x14ac:dyDescent="0.25">
      <c r="E6948" s="199"/>
      <c r="F6948" s="199"/>
      <c r="G6948" s="199"/>
      <c r="H6948" s="199"/>
      <c r="I6948" s="199"/>
      <c r="J6948" s="199"/>
      <c r="K6948" s="199"/>
      <c r="L6948" s="199"/>
      <c r="M6948" s="199"/>
    </row>
    <row r="6949" spans="5:13" x14ac:dyDescent="0.25">
      <c r="E6949" s="199"/>
      <c r="F6949" s="199"/>
      <c r="G6949" s="199"/>
      <c r="H6949" s="199"/>
      <c r="I6949" s="199"/>
      <c r="J6949" s="199"/>
      <c r="K6949" s="199"/>
      <c r="L6949" s="199"/>
      <c r="M6949" s="199"/>
    </row>
    <row r="6950" spans="5:13" x14ac:dyDescent="0.25">
      <c r="E6950" s="199"/>
      <c r="F6950" s="199"/>
      <c r="G6950" s="199"/>
      <c r="H6950" s="199"/>
      <c r="I6950" s="199"/>
      <c r="J6950" s="199"/>
      <c r="K6950" s="199"/>
      <c r="L6950" s="199"/>
      <c r="M6950" s="199"/>
    </row>
    <row r="6951" spans="5:13" x14ac:dyDescent="0.25">
      <c r="E6951" s="199"/>
      <c r="F6951" s="199"/>
      <c r="G6951" s="199"/>
      <c r="H6951" s="199"/>
      <c r="I6951" s="199"/>
      <c r="J6951" s="199"/>
      <c r="K6951" s="199"/>
      <c r="L6951" s="199"/>
      <c r="M6951" s="199"/>
    </row>
    <row r="6952" spans="5:13" x14ac:dyDescent="0.25">
      <c r="E6952" s="199"/>
      <c r="F6952" s="199"/>
      <c r="G6952" s="199"/>
      <c r="H6952" s="199"/>
      <c r="I6952" s="199"/>
      <c r="J6952" s="199"/>
      <c r="K6952" s="199"/>
      <c r="L6952" s="199"/>
      <c r="M6952" s="199"/>
    </row>
    <row r="6953" spans="5:13" x14ac:dyDescent="0.25">
      <c r="E6953" s="199"/>
      <c r="F6953" s="199"/>
      <c r="G6953" s="199"/>
      <c r="H6953" s="199"/>
      <c r="I6953" s="199"/>
      <c r="J6953" s="199"/>
      <c r="K6953" s="199"/>
      <c r="L6953" s="199"/>
      <c r="M6953" s="199"/>
    </row>
    <row r="6954" spans="5:13" x14ac:dyDescent="0.25">
      <c r="E6954" s="199"/>
      <c r="F6954" s="199"/>
      <c r="G6954" s="199"/>
      <c r="H6954" s="199"/>
      <c r="I6954" s="199"/>
      <c r="J6954" s="199"/>
      <c r="K6954" s="199"/>
      <c r="L6954" s="199"/>
      <c r="M6954" s="199"/>
    </row>
    <row r="6955" spans="5:13" x14ac:dyDescent="0.25">
      <c r="E6955" s="199"/>
      <c r="F6955" s="199"/>
      <c r="G6955" s="199"/>
      <c r="H6955" s="199"/>
      <c r="I6955" s="199"/>
      <c r="J6955" s="199"/>
      <c r="K6955" s="199"/>
      <c r="L6955" s="199"/>
      <c r="M6955" s="199"/>
    </row>
    <row r="6956" spans="5:13" x14ac:dyDescent="0.25">
      <c r="E6956" s="199"/>
      <c r="F6956" s="199"/>
      <c r="G6956" s="199"/>
      <c r="H6956" s="199"/>
      <c r="I6956" s="199"/>
      <c r="J6956" s="199"/>
      <c r="K6956" s="199"/>
      <c r="L6956" s="199"/>
      <c r="M6956" s="199"/>
    </row>
    <row r="6957" spans="5:13" x14ac:dyDescent="0.25">
      <c r="E6957" s="199"/>
      <c r="F6957" s="199"/>
      <c r="G6957" s="199"/>
      <c r="H6957" s="199"/>
      <c r="I6957" s="199"/>
      <c r="J6957" s="199"/>
      <c r="K6957" s="199"/>
      <c r="L6957" s="199"/>
      <c r="M6957" s="199"/>
    </row>
    <row r="6958" spans="5:13" x14ac:dyDescent="0.25">
      <c r="E6958" s="199"/>
      <c r="F6958" s="199"/>
      <c r="G6958" s="199"/>
      <c r="H6958" s="199"/>
      <c r="I6958" s="199"/>
      <c r="J6958" s="199"/>
      <c r="K6958" s="199"/>
      <c r="L6958" s="199"/>
      <c r="M6958" s="199"/>
    </row>
    <row r="6959" spans="5:13" x14ac:dyDescent="0.25">
      <c r="E6959" s="199"/>
      <c r="F6959" s="199"/>
      <c r="G6959" s="199"/>
      <c r="H6959" s="199"/>
      <c r="I6959" s="199"/>
      <c r="J6959" s="199"/>
      <c r="K6959" s="199"/>
      <c r="L6959" s="199"/>
      <c r="M6959" s="199"/>
    </row>
    <row r="6960" spans="5:13" x14ac:dyDescent="0.25">
      <c r="E6960" s="199"/>
      <c r="F6960" s="199"/>
      <c r="G6960" s="199"/>
      <c r="H6960" s="199"/>
      <c r="I6960" s="199"/>
      <c r="J6960" s="199"/>
      <c r="K6960" s="199"/>
      <c r="L6960" s="199"/>
      <c r="M6960" s="199"/>
    </row>
    <row r="6961" spans="5:13" x14ac:dyDescent="0.25">
      <c r="E6961" s="199"/>
      <c r="F6961" s="199"/>
      <c r="G6961" s="199"/>
      <c r="H6961" s="199"/>
      <c r="I6961" s="199"/>
      <c r="J6961" s="199"/>
      <c r="K6961" s="199"/>
      <c r="L6961" s="199"/>
      <c r="M6961" s="199"/>
    </row>
    <row r="6962" spans="5:13" x14ac:dyDescent="0.25">
      <c r="E6962" s="199"/>
      <c r="F6962" s="199"/>
      <c r="G6962" s="199"/>
      <c r="H6962" s="199"/>
      <c r="I6962" s="199"/>
      <c r="J6962" s="199"/>
      <c r="K6962" s="199"/>
      <c r="L6962" s="199"/>
      <c r="M6962" s="199"/>
    </row>
    <row r="6963" spans="5:13" x14ac:dyDescent="0.25">
      <c r="E6963" s="199"/>
      <c r="F6963" s="199"/>
      <c r="G6963" s="199"/>
      <c r="H6963" s="199"/>
      <c r="I6963" s="199"/>
      <c r="J6963" s="199"/>
      <c r="K6963" s="199"/>
      <c r="L6963" s="199"/>
      <c r="M6963" s="199"/>
    </row>
    <row r="6964" spans="5:13" x14ac:dyDescent="0.25">
      <c r="E6964" s="199"/>
      <c r="F6964" s="199"/>
      <c r="G6964" s="199"/>
      <c r="H6964" s="199"/>
      <c r="I6964" s="199"/>
      <c r="J6964" s="199"/>
      <c r="K6964" s="199"/>
      <c r="L6964" s="199"/>
      <c r="M6964" s="199"/>
    </row>
    <row r="6965" spans="5:13" x14ac:dyDescent="0.25">
      <c r="E6965" s="199"/>
      <c r="F6965" s="199"/>
      <c r="G6965" s="199"/>
      <c r="H6965" s="199"/>
      <c r="I6965" s="199"/>
      <c r="J6965" s="199"/>
      <c r="K6965" s="199"/>
      <c r="L6965" s="199"/>
      <c r="M6965" s="199"/>
    </row>
    <row r="6966" spans="5:13" x14ac:dyDescent="0.25">
      <c r="E6966" s="199"/>
      <c r="F6966" s="199"/>
      <c r="G6966" s="199"/>
      <c r="H6966" s="199"/>
      <c r="I6966" s="199"/>
      <c r="J6966" s="199"/>
      <c r="K6966" s="199"/>
      <c r="L6966" s="199"/>
      <c r="M6966" s="199"/>
    </row>
    <row r="6967" spans="5:13" x14ac:dyDescent="0.25">
      <c r="E6967" s="199"/>
      <c r="F6967" s="199"/>
      <c r="G6967" s="199"/>
      <c r="H6967" s="199"/>
      <c r="I6967" s="199"/>
      <c r="J6967" s="199"/>
      <c r="K6967" s="199"/>
      <c r="L6967" s="199"/>
      <c r="M6967" s="199"/>
    </row>
    <row r="6968" spans="5:13" x14ac:dyDescent="0.25">
      <c r="E6968" s="199"/>
      <c r="F6968" s="199"/>
      <c r="G6968" s="199"/>
      <c r="H6968" s="199"/>
      <c r="I6968" s="199"/>
      <c r="J6968" s="199"/>
      <c r="K6968" s="199"/>
      <c r="L6968" s="199"/>
      <c r="M6968" s="199"/>
    </row>
    <row r="6969" spans="5:13" x14ac:dyDescent="0.25">
      <c r="E6969" s="199"/>
      <c r="F6969" s="199"/>
      <c r="G6969" s="199"/>
      <c r="H6969" s="199"/>
      <c r="I6969" s="199"/>
      <c r="J6969" s="199"/>
      <c r="K6969" s="199"/>
      <c r="L6969" s="199"/>
      <c r="M6969" s="199"/>
    </row>
    <row r="6970" spans="5:13" x14ac:dyDescent="0.25">
      <c r="E6970" s="199"/>
      <c r="F6970" s="199"/>
      <c r="G6970" s="199"/>
      <c r="H6970" s="199"/>
      <c r="I6970" s="199"/>
      <c r="J6970" s="199"/>
      <c r="K6970" s="199"/>
      <c r="L6970" s="199"/>
      <c r="M6970" s="199"/>
    </row>
    <row r="6971" spans="5:13" x14ac:dyDescent="0.25">
      <c r="E6971" s="199"/>
      <c r="F6971" s="199"/>
      <c r="G6971" s="199"/>
      <c r="H6971" s="199"/>
      <c r="I6971" s="199"/>
      <c r="J6971" s="199"/>
      <c r="K6971" s="199"/>
      <c r="L6971" s="199"/>
      <c r="M6971" s="199"/>
    </row>
    <row r="6972" spans="5:13" x14ac:dyDescent="0.25">
      <c r="E6972" s="199"/>
      <c r="F6972" s="199"/>
      <c r="G6972" s="199"/>
      <c r="H6972" s="199"/>
      <c r="I6972" s="199"/>
      <c r="J6972" s="199"/>
      <c r="K6972" s="199"/>
      <c r="L6972" s="199"/>
      <c r="M6972" s="199"/>
    </row>
    <row r="6973" spans="5:13" x14ac:dyDescent="0.25">
      <c r="E6973" s="199"/>
      <c r="F6973" s="199"/>
      <c r="G6973" s="199"/>
      <c r="H6973" s="199"/>
      <c r="I6973" s="199"/>
      <c r="J6973" s="199"/>
      <c r="K6973" s="199"/>
      <c r="L6973" s="199"/>
      <c r="M6973" s="199"/>
    </row>
    <row r="6974" spans="5:13" x14ac:dyDescent="0.25">
      <c r="E6974" s="199"/>
      <c r="F6974" s="199"/>
      <c r="G6974" s="199"/>
      <c r="H6974" s="199"/>
      <c r="I6974" s="199"/>
      <c r="J6974" s="199"/>
      <c r="K6974" s="199"/>
      <c r="L6974" s="199"/>
      <c r="M6974" s="199"/>
    </row>
    <row r="6975" spans="5:13" x14ac:dyDescent="0.25">
      <c r="E6975" s="199"/>
      <c r="F6975" s="199"/>
      <c r="G6975" s="199"/>
      <c r="H6975" s="199"/>
      <c r="I6975" s="199"/>
      <c r="J6975" s="199"/>
      <c r="K6975" s="199"/>
      <c r="L6975" s="199"/>
      <c r="M6975" s="199"/>
    </row>
    <row r="6976" spans="5:13" x14ac:dyDescent="0.25">
      <c r="E6976" s="199"/>
      <c r="F6976" s="199"/>
      <c r="G6976" s="199"/>
      <c r="H6976" s="199"/>
      <c r="I6976" s="199"/>
      <c r="J6976" s="199"/>
      <c r="K6976" s="199"/>
      <c r="L6976" s="199"/>
      <c r="M6976" s="199"/>
    </row>
    <row r="6977" spans="5:13" x14ac:dyDescent="0.25">
      <c r="E6977" s="199"/>
      <c r="F6977" s="199"/>
      <c r="G6977" s="199"/>
      <c r="H6977" s="199"/>
      <c r="I6977" s="199"/>
      <c r="J6977" s="199"/>
      <c r="K6977" s="199"/>
      <c r="L6977" s="199"/>
      <c r="M6977" s="199"/>
    </row>
    <row r="6978" spans="5:13" x14ac:dyDescent="0.25">
      <c r="E6978" s="199"/>
      <c r="F6978" s="199"/>
      <c r="G6978" s="199"/>
      <c r="H6978" s="199"/>
      <c r="I6978" s="199"/>
      <c r="J6978" s="199"/>
      <c r="K6978" s="199"/>
      <c r="L6978" s="199"/>
      <c r="M6978" s="199"/>
    </row>
    <row r="6979" spans="5:13" x14ac:dyDescent="0.25">
      <c r="E6979" s="199"/>
      <c r="F6979" s="199"/>
      <c r="G6979" s="199"/>
      <c r="H6979" s="199"/>
      <c r="I6979" s="199"/>
      <c r="J6979" s="199"/>
      <c r="K6979" s="199"/>
      <c r="L6979" s="199"/>
      <c r="M6979" s="199"/>
    </row>
    <row r="6980" spans="5:13" x14ac:dyDescent="0.25">
      <c r="E6980" s="199"/>
      <c r="F6980" s="199"/>
      <c r="G6980" s="199"/>
      <c r="H6980" s="199"/>
      <c r="I6980" s="199"/>
      <c r="J6980" s="199"/>
      <c r="K6980" s="199"/>
      <c r="L6980" s="199"/>
      <c r="M6980" s="199"/>
    </row>
    <row r="6981" spans="5:13" x14ac:dyDescent="0.25">
      <c r="E6981" s="199"/>
      <c r="F6981" s="199"/>
      <c r="G6981" s="199"/>
      <c r="H6981" s="199"/>
      <c r="I6981" s="199"/>
      <c r="J6981" s="199"/>
      <c r="K6981" s="199"/>
      <c r="L6981" s="199"/>
      <c r="M6981" s="199"/>
    </row>
    <row r="6982" spans="5:13" x14ac:dyDescent="0.25">
      <c r="E6982" s="199"/>
      <c r="F6982" s="199"/>
      <c r="G6982" s="199"/>
      <c r="H6982" s="199"/>
      <c r="I6982" s="199"/>
      <c r="J6982" s="199"/>
      <c r="K6982" s="199"/>
      <c r="L6982" s="199"/>
      <c r="M6982" s="199"/>
    </row>
    <row r="6983" spans="5:13" x14ac:dyDescent="0.25">
      <c r="E6983" s="199"/>
      <c r="F6983" s="199"/>
      <c r="G6983" s="199"/>
      <c r="H6983" s="199"/>
      <c r="I6983" s="199"/>
      <c r="J6983" s="199"/>
      <c r="K6983" s="199"/>
      <c r="L6983" s="199"/>
      <c r="M6983" s="199"/>
    </row>
    <row r="6984" spans="5:13" x14ac:dyDescent="0.25">
      <c r="E6984" s="199"/>
      <c r="F6984" s="199"/>
      <c r="G6984" s="199"/>
      <c r="H6984" s="199"/>
      <c r="I6984" s="199"/>
      <c r="J6984" s="199"/>
      <c r="K6984" s="199"/>
      <c r="L6984" s="199"/>
      <c r="M6984" s="199"/>
    </row>
    <row r="6985" spans="5:13" x14ac:dyDescent="0.25">
      <c r="E6985" s="199"/>
      <c r="F6985" s="199"/>
      <c r="G6985" s="199"/>
      <c r="H6985" s="199"/>
      <c r="I6985" s="199"/>
      <c r="J6985" s="199"/>
      <c r="K6985" s="199"/>
      <c r="L6985" s="199"/>
      <c r="M6985" s="199"/>
    </row>
    <row r="6986" spans="5:13" x14ac:dyDescent="0.25">
      <c r="E6986" s="199"/>
      <c r="F6986" s="199"/>
      <c r="G6986" s="199"/>
      <c r="H6986" s="199"/>
      <c r="I6986" s="199"/>
      <c r="J6986" s="199"/>
      <c r="K6986" s="199"/>
      <c r="L6986" s="199"/>
      <c r="M6986" s="199"/>
    </row>
    <row r="6987" spans="5:13" x14ac:dyDescent="0.25">
      <c r="E6987" s="199"/>
      <c r="F6987" s="199"/>
      <c r="G6987" s="199"/>
      <c r="H6987" s="199"/>
      <c r="I6987" s="199"/>
      <c r="J6987" s="199"/>
      <c r="K6987" s="199"/>
      <c r="L6987" s="199"/>
      <c r="M6987" s="199"/>
    </row>
    <row r="6988" spans="5:13" x14ac:dyDescent="0.25">
      <c r="E6988" s="199"/>
      <c r="F6988" s="199"/>
      <c r="G6988" s="199"/>
      <c r="H6988" s="199"/>
      <c r="I6988" s="199"/>
      <c r="J6988" s="199"/>
      <c r="K6988" s="199"/>
      <c r="L6988" s="199"/>
      <c r="M6988" s="199"/>
    </row>
    <row r="6989" spans="5:13" x14ac:dyDescent="0.25">
      <c r="E6989" s="199"/>
      <c r="F6989" s="199"/>
      <c r="G6989" s="199"/>
      <c r="H6989" s="199"/>
      <c r="I6989" s="199"/>
      <c r="J6989" s="199"/>
      <c r="K6989" s="199"/>
      <c r="L6989" s="199"/>
      <c r="M6989" s="199"/>
    </row>
    <row r="6990" spans="5:13" x14ac:dyDescent="0.25">
      <c r="E6990" s="199"/>
      <c r="F6990" s="199"/>
      <c r="G6990" s="199"/>
      <c r="H6990" s="199"/>
      <c r="I6990" s="199"/>
      <c r="J6990" s="199"/>
      <c r="K6990" s="199"/>
      <c r="L6990" s="199"/>
      <c r="M6990" s="199"/>
    </row>
    <row r="6991" spans="5:13" x14ac:dyDescent="0.25">
      <c r="E6991" s="199"/>
      <c r="F6991" s="199"/>
      <c r="G6991" s="199"/>
      <c r="H6991" s="199"/>
      <c r="I6991" s="199"/>
      <c r="J6991" s="199"/>
      <c r="K6991" s="199"/>
      <c r="L6991" s="199"/>
      <c r="M6991" s="199"/>
    </row>
    <row r="6992" spans="5:13" x14ac:dyDescent="0.25">
      <c r="E6992" s="199"/>
      <c r="F6992" s="199"/>
      <c r="G6992" s="199"/>
      <c r="H6992" s="199"/>
      <c r="I6992" s="199"/>
      <c r="J6992" s="199"/>
      <c r="K6992" s="199"/>
      <c r="L6992" s="199"/>
      <c r="M6992" s="199"/>
    </row>
    <row r="6993" spans="5:13" x14ac:dyDescent="0.25">
      <c r="E6993" s="199"/>
      <c r="F6993" s="199"/>
      <c r="G6993" s="199"/>
      <c r="H6993" s="199"/>
      <c r="I6993" s="199"/>
      <c r="J6993" s="199"/>
      <c r="K6993" s="199"/>
      <c r="L6993" s="199"/>
      <c r="M6993" s="199"/>
    </row>
    <row r="6994" spans="5:13" x14ac:dyDescent="0.25">
      <c r="E6994" s="199"/>
      <c r="F6994" s="199"/>
      <c r="G6994" s="199"/>
      <c r="H6994" s="199"/>
      <c r="I6994" s="199"/>
      <c r="J6994" s="199"/>
      <c r="K6994" s="199"/>
      <c r="L6994" s="199"/>
      <c r="M6994" s="199"/>
    </row>
    <row r="6995" spans="5:13" x14ac:dyDescent="0.25">
      <c r="E6995" s="199"/>
      <c r="F6995" s="199"/>
      <c r="G6995" s="199"/>
      <c r="H6995" s="199"/>
      <c r="I6995" s="199"/>
      <c r="J6995" s="199"/>
      <c r="K6995" s="199"/>
      <c r="L6995" s="199"/>
      <c r="M6995" s="199"/>
    </row>
    <row r="6996" spans="5:13" x14ac:dyDescent="0.25">
      <c r="E6996" s="199"/>
      <c r="F6996" s="199"/>
      <c r="G6996" s="199"/>
      <c r="H6996" s="199"/>
      <c r="I6996" s="199"/>
      <c r="J6996" s="199"/>
      <c r="K6996" s="199"/>
      <c r="L6996" s="199"/>
      <c r="M6996" s="199"/>
    </row>
    <row r="6997" spans="5:13" x14ac:dyDescent="0.25">
      <c r="E6997" s="199"/>
      <c r="F6997" s="199"/>
      <c r="G6997" s="199"/>
      <c r="H6997" s="199"/>
      <c r="I6997" s="199"/>
      <c r="J6997" s="199"/>
      <c r="K6997" s="199"/>
      <c r="L6997" s="199"/>
      <c r="M6997" s="199"/>
    </row>
    <row r="6998" spans="5:13" x14ac:dyDescent="0.25">
      <c r="E6998" s="199"/>
      <c r="F6998" s="199"/>
      <c r="G6998" s="199"/>
      <c r="H6998" s="199"/>
      <c r="I6998" s="199"/>
      <c r="J6998" s="199"/>
      <c r="K6998" s="199"/>
      <c r="L6998" s="199"/>
      <c r="M6998" s="199"/>
    </row>
    <row r="6999" spans="5:13" x14ac:dyDescent="0.25">
      <c r="E6999" s="199"/>
      <c r="F6999" s="199"/>
      <c r="G6999" s="199"/>
      <c r="H6999" s="199"/>
      <c r="I6999" s="199"/>
      <c r="J6999" s="199"/>
      <c r="K6999" s="199"/>
      <c r="L6999" s="199"/>
      <c r="M6999" s="199"/>
    </row>
    <row r="7000" spans="5:13" x14ac:dyDescent="0.25">
      <c r="E7000" s="199"/>
      <c r="F7000" s="199"/>
      <c r="G7000" s="199"/>
      <c r="H7000" s="199"/>
      <c r="I7000" s="199"/>
      <c r="J7000" s="199"/>
      <c r="K7000" s="199"/>
      <c r="L7000" s="199"/>
      <c r="M7000" s="199"/>
    </row>
    <row r="7001" spans="5:13" x14ac:dyDescent="0.25">
      <c r="E7001" s="199"/>
      <c r="F7001" s="199"/>
      <c r="G7001" s="199"/>
      <c r="H7001" s="199"/>
      <c r="I7001" s="199"/>
      <c r="J7001" s="199"/>
      <c r="K7001" s="199"/>
      <c r="L7001" s="199"/>
      <c r="M7001" s="199"/>
    </row>
    <row r="7002" spans="5:13" x14ac:dyDescent="0.25">
      <c r="E7002" s="199"/>
      <c r="F7002" s="199"/>
      <c r="G7002" s="199"/>
      <c r="H7002" s="199"/>
      <c r="I7002" s="199"/>
      <c r="J7002" s="199"/>
      <c r="K7002" s="199"/>
      <c r="L7002" s="199"/>
      <c r="M7002" s="199"/>
    </row>
    <row r="7003" spans="5:13" x14ac:dyDescent="0.25">
      <c r="E7003" s="199"/>
      <c r="F7003" s="199"/>
      <c r="G7003" s="199"/>
      <c r="H7003" s="199"/>
      <c r="I7003" s="199"/>
      <c r="J7003" s="199"/>
      <c r="K7003" s="199"/>
      <c r="L7003" s="199"/>
      <c r="M7003" s="199"/>
    </row>
    <row r="7004" spans="5:13" x14ac:dyDescent="0.25">
      <c r="E7004" s="199"/>
      <c r="F7004" s="199"/>
      <c r="G7004" s="199"/>
      <c r="H7004" s="199"/>
      <c r="I7004" s="199"/>
      <c r="J7004" s="199"/>
      <c r="K7004" s="199"/>
      <c r="L7004" s="199"/>
      <c r="M7004" s="199"/>
    </row>
    <row r="7005" spans="5:13" x14ac:dyDescent="0.25">
      <c r="E7005" s="199"/>
      <c r="F7005" s="199"/>
      <c r="G7005" s="199"/>
      <c r="H7005" s="199"/>
      <c r="I7005" s="199"/>
      <c r="J7005" s="199"/>
      <c r="K7005" s="199"/>
      <c r="L7005" s="199"/>
      <c r="M7005" s="199"/>
    </row>
    <row r="7006" spans="5:13" x14ac:dyDescent="0.25">
      <c r="E7006" s="199"/>
      <c r="F7006" s="199"/>
      <c r="G7006" s="199"/>
      <c r="H7006" s="199"/>
      <c r="I7006" s="199"/>
      <c r="J7006" s="199"/>
      <c r="K7006" s="199"/>
      <c r="L7006" s="199"/>
      <c r="M7006" s="199"/>
    </row>
    <row r="7007" spans="5:13" x14ac:dyDescent="0.25">
      <c r="E7007" s="199"/>
      <c r="F7007" s="199"/>
      <c r="G7007" s="199"/>
      <c r="H7007" s="199"/>
      <c r="I7007" s="199"/>
      <c r="J7007" s="199"/>
      <c r="K7007" s="199"/>
      <c r="L7007" s="199"/>
      <c r="M7007" s="199"/>
    </row>
    <row r="7008" spans="5:13" x14ac:dyDescent="0.25">
      <c r="E7008" s="199"/>
      <c r="F7008" s="199"/>
      <c r="G7008" s="199"/>
      <c r="H7008" s="199"/>
      <c r="I7008" s="199"/>
      <c r="J7008" s="199"/>
      <c r="K7008" s="199"/>
      <c r="L7008" s="199"/>
      <c r="M7008" s="199"/>
    </row>
    <row r="7009" spans="5:13" x14ac:dyDescent="0.25">
      <c r="E7009" s="199"/>
      <c r="F7009" s="199"/>
      <c r="G7009" s="199"/>
      <c r="H7009" s="199"/>
      <c r="I7009" s="199"/>
      <c r="J7009" s="199"/>
      <c r="K7009" s="199"/>
      <c r="L7009" s="199"/>
      <c r="M7009" s="199"/>
    </row>
    <row r="7010" spans="5:13" x14ac:dyDescent="0.25">
      <c r="E7010" s="199"/>
      <c r="F7010" s="199"/>
      <c r="G7010" s="199"/>
      <c r="H7010" s="199"/>
      <c r="I7010" s="199"/>
      <c r="J7010" s="199"/>
      <c r="K7010" s="199"/>
      <c r="L7010" s="199"/>
      <c r="M7010" s="199"/>
    </row>
    <row r="7011" spans="5:13" x14ac:dyDescent="0.25">
      <c r="E7011" s="199"/>
      <c r="F7011" s="199"/>
      <c r="G7011" s="199"/>
      <c r="H7011" s="199"/>
      <c r="I7011" s="199"/>
      <c r="J7011" s="199"/>
      <c r="K7011" s="199"/>
      <c r="L7011" s="199"/>
      <c r="M7011" s="199"/>
    </row>
    <row r="7012" spans="5:13" x14ac:dyDescent="0.25">
      <c r="E7012" s="199"/>
      <c r="F7012" s="199"/>
      <c r="G7012" s="199"/>
      <c r="H7012" s="199"/>
      <c r="I7012" s="199"/>
      <c r="J7012" s="199"/>
      <c r="K7012" s="199"/>
      <c r="L7012" s="199"/>
      <c r="M7012" s="199"/>
    </row>
    <row r="7013" spans="5:13" x14ac:dyDescent="0.25">
      <c r="E7013" s="199"/>
      <c r="F7013" s="199"/>
      <c r="G7013" s="199"/>
      <c r="H7013" s="199"/>
      <c r="I7013" s="199"/>
      <c r="J7013" s="199"/>
      <c r="K7013" s="199"/>
      <c r="L7013" s="199"/>
      <c r="M7013" s="199"/>
    </row>
    <row r="7014" spans="5:13" x14ac:dyDescent="0.25">
      <c r="E7014" s="199"/>
      <c r="F7014" s="199"/>
      <c r="G7014" s="199"/>
      <c r="H7014" s="199"/>
      <c r="I7014" s="199"/>
      <c r="J7014" s="199"/>
      <c r="K7014" s="199"/>
      <c r="L7014" s="199"/>
      <c r="M7014" s="199"/>
    </row>
    <row r="7015" spans="5:13" x14ac:dyDescent="0.25">
      <c r="E7015" s="199"/>
      <c r="F7015" s="199"/>
      <c r="G7015" s="199"/>
      <c r="H7015" s="199"/>
      <c r="I7015" s="199"/>
      <c r="J7015" s="199"/>
      <c r="K7015" s="199"/>
      <c r="L7015" s="199"/>
      <c r="M7015" s="199"/>
    </row>
    <row r="7016" spans="5:13" x14ac:dyDescent="0.25">
      <c r="E7016" s="199"/>
      <c r="F7016" s="199"/>
      <c r="G7016" s="199"/>
      <c r="H7016" s="199"/>
      <c r="I7016" s="199"/>
      <c r="J7016" s="199"/>
      <c r="K7016" s="199"/>
      <c r="L7016" s="199"/>
      <c r="M7016" s="199"/>
    </row>
    <row r="7017" spans="5:13" x14ac:dyDescent="0.25">
      <c r="E7017" s="199"/>
      <c r="F7017" s="199"/>
      <c r="G7017" s="199"/>
      <c r="H7017" s="199"/>
      <c r="I7017" s="199"/>
      <c r="J7017" s="199"/>
      <c r="K7017" s="199"/>
      <c r="L7017" s="199"/>
      <c r="M7017" s="199"/>
    </row>
    <row r="7018" spans="5:13" x14ac:dyDescent="0.25">
      <c r="E7018" s="199"/>
      <c r="F7018" s="199"/>
      <c r="G7018" s="199"/>
      <c r="H7018" s="199"/>
      <c r="I7018" s="199"/>
      <c r="J7018" s="199"/>
      <c r="K7018" s="199"/>
      <c r="L7018" s="199"/>
      <c r="M7018" s="199"/>
    </row>
    <row r="7019" spans="5:13" x14ac:dyDescent="0.25">
      <c r="E7019" s="199"/>
      <c r="F7019" s="199"/>
      <c r="G7019" s="199"/>
      <c r="H7019" s="199"/>
      <c r="I7019" s="199"/>
      <c r="J7019" s="199"/>
      <c r="K7019" s="199"/>
      <c r="L7019" s="199"/>
      <c r="M7019" s="199"/>
    </row>
    <row r="7020" spans="5:13" x14ac:dyDescent="0.25">
      <c r="E7020" s="199"/>
      <c r="F7020" s="199"/>
      <c r="G7020" s="199"/>
      <c r="H7020" s="199"/>
      <c r="I7020" s="199"/>
      <c r="J7020" s="199"/>
      <c r="K7020" s="199"/>
      <c r="L7020" s="199"/>
      <c r="M7020" s="199"/>
    </row>
    <row r="7021" spans="5:13" x14ac:dyDescent="0.25">
      <c r="E7021" s="199"/>
      <c r="F7021" s="199"/>
      <c r="G7021" s="199"/>
      <c r="H7021" s="199"/>
      <c r="I7021" s="199"/>
      <c r="J7021" s="199"/>
      <c r="K7021" s="199"/>
      <c r="L7021" s="199"/>
      <c r="M7021" s="199"/>
    </row>
    <row r="7022" spans="5:13" x14ac:dyDescent="0.25">
      <c r="E7022" s="199"/>
      <c r="F7022" s="199"/>
      <c r="G7022" s="199"/>
      <c r="H7022" s="199"/>
      <c r="I7022" s="199"/>
      <c r="J7022" s="199"/>
      <c r="K7022" s="199"/>
      <c r="L7022" s="199"/>
      <c r="M7022" s="199"/>
    </row>
    <row r="7023" spans="5:13" x14ac:dyDescent="0.25">
      <c r="E7023" s="199"/>
      <c r="F7023" s="199"/>
      <c r="G7023" s="199"/>
      <c r="H7023" s="199"/>
      <c r="I7023" s="199"/>
      <c r="J7023" s="199"/>
      <c r="K7023" s="199"/>
      <c r="L7023" s="199"/>
      <c r="M7023" s="199"/>
    </row>
    <row r="7024" spans="5:13" x14ac:dyDescent="0.25">
      <c r="E7024" s="199"/>
      <c r="F7024" s="199"/>
      <c r="G7024" s="199"/>
      <c r="H7024" s="199"/>
      <c r="I7024" s="199"/>
      <c r="J7024" s="199"/>
      <c r="K7024" s="199"/>
      <c r="L7024" s="199"/>
      <c r="M7024" s="199"/>
    </row>
    <row r="7025" spans="5:13" x14ac:dyDescent="0.25">
      <c r="E7025" s="199"/>
      <c r="F7025" s="199"/>
      <c r="G7025" s="199"/>
      <c r="H7025" s="199"/>
      <c r="I7025" s="199"/>
      <c r="J7025" s="199"/>
      <c r="K7025" s="199"/>
      <c r="L7025" s="199"/>
      <c r="M7025" s="199"/>
    </row>
    <row r="7026" spans="5:13" x14ac:dyDescent="0.25">
      <c r="E7026" s="199"/>
      <c r="F7026" s="199"/>
      <c r="G7026" s="199"/>
      <c r="H7026" s="199"/>
      <c r="I7026" s="199"/>
      <c r="J7026" s="199"/>
      <c r="K7026" s="199"/>
      <c r="L7026" s="199"/>
      <c r="M7026" s="199"/>
    </row>
    <row r="7027" spans="5:13" x14ac:dyDescent="0.25">
      <c r="E7027" s="199"/>
      <c r="F7027" s="199"/>
      <c r="G7027" s="199"/>
      <c r="H7027" s="199"/>
      <c r="I7027" s="199"/>
      <c r="J7027" s="199"/>
      <c r="K7027" s="199"/>
      <c r="L7027" s="199"/>
      <c r="M7027" s="199"/>
    </row>
    <row r="7028" spans="5:13" x14ac:dyDescent="0.25">
      <c r="E7028" s="199"/>
      <c r="F7028" s="199"/>
      <c r="G7028" s="199"/>
      <c r="H7028" s="199"/>
      <c r="I7028" s="199"/>
      <c r="J7028" s="199"/>
      <c r="K7028" s="199"/>
      <c r="L7028" s="199"/>
      <c r="M7028" s="199"/>
    </row>
    <row r="7029" spans="5:13" x14ac:dyDescent="0.25">
      <c r="E7029" s="199"/>
      <c r="F7029" s="199"/>
      <c r="G7029" s="199"/>
      <c r="H7029" s="199"/>
      <c r="I7029" s="199"/>
      <c r="J7029" s="199"/>
      <c r="K7029" s="199"/>
      <c r="L7029" s="199"/>
      <c r="M7029" s="199"/>
    </row>
    <row r="7030" spans="5:13" x14ac:dyDescent="0.25">
      <c r="E7030" s="199"/>
      <c r="F7030" s="199"/>
      <c r="G7030" s="199"/>
      <c r="H7030" s="199"/>
      <c r="I7030" s="199"/>
      <c r="J7030" s="199"/>
      <c r="K7030" s="199"/>
      <c r="L7030" s="199"/>
      <c r="M7030" s="199"/>
    </row>
    <row r="7031" spans="5:13" x14ac:dyDescent="0.25">
      <c r="E7031" s="199"/>
      <c r="F7031" s="199"/>
      <c r="G7031" s="199"/>
      <c r="H7031" s="199"/>
      <c r="I7031" s="199"/>
      <c r="J7031" s="199"/>
      <c r="K7031" s="199"/>
      <c r="L7031" s="199"/>
      <c r="M7031" s="199"/>
    </row>
    <row r="7032" spans="5:13" x14ac:dyDescent="0.25">
      <c r="E7032" s="199"/>
      <c r="F7032" s="199"/>
      <c r="G7032" s="199"/>
      <c r="H7032" s="199"/>
      <c r="I7032" s="199"/>
      <c r="J7032" s="199"/>
      <c r="K7032" s="199"/>
      <c r="L7032" s="199"/>
      <c r="M7032" s="199"/>
    </row>
    <row r="7033" spans="5:13" x14ac:dyDescent="0.25">
      <c r="E7033" s="199"/>
      <c r="F7033" s="199"/>
      <c r="G7033" s="199"/>
      <c r="H7033" s="199"/>
      <c r="I7033" s="199"/>
      <c r="J7033" s="199"/>
      <c r="K7033" s="199"/>
      <c r="L7033" s="199"/>
      <c r="M7033" s="199"/>
    </row>
    <row r="7034" spans="5:13" x14ac:dyDescent="0.25">
      <c r="E7034" s="199"/>
      <c r="F7034" s="199"/>
      <c r="G7034" s="199"/>
      <c r="H7034" s="199"/>
      <c r="I7034" s="199"/>
      <c r="J7034" s="199"/>
      <c r="K7034" s="199"/>
      <c r="L7034" s="199"/>
      <c r="M7034" s="199"/>
    </row>
    <row r="7035" spans="5:13" x14ac:dyDescent="0.25">
      <c r="E7035" s="199"/>
      <c r="F7035" s="199"/>
      <c r="G7035" s="199"/>
      <c r="H7035" s="199"/>
      <c r="I7035" s="199"/>
      <c r="J7035" s="199"/>
      <c r="K7035" s="199"/>
      <c r="L7035" s="199"/>
      <c r="M7035" s="199"/>
    </row>
    <row r="7036" spans="5:13" x14ac:dyDescent="0.25">
      <c r="E7036" s="199"/>
      <c r="F7036" s="199"/>
      <c r="G7036" s="199"/>
      <c r="H7036" s="199"/>
      <c r="I7036" s="199"/>
      <c r="J7036" s="199"/>
      <c r="K7036" s="199"/>
      <c r="L7036" s="199"/>
      <c r="M7036" s="199"/>
    </row>
    <row r="7037" spans="5:13" x14ac:dyDescent="0.25">
      <c r="E7037" s="199"/>
      <c r="F7037" s="199"/>
      <c r="G7037" s="199"/>
      <c r="H7037" s="199"/>
      <c r="I7037" s="199"/>
      <c r="J7037" s="199"/>
      <c r="K7037" s="199"/>
      <c r="L7037" s="199"/>
      <c r="M7037" s="199"/>
    </row>
    <row r="7038" spans="5:13" x14ac:dyDescent="0.25">
      <c r="E7038" s="199"/>
      <c r="F7038" s="199"/>
      <c r="G7038" s="199"/>
      <c r="H7038" s="199"/>
      <c r="I7038" s="199"/>
      <c r="J7038" s="199"/>
      <c r="K7038" s="199"/>
      <c r="L7038" s="199"/>
      <c r="M7038" s="199"/>
    </row>
    <row r="7039" spans="5:13" x14ac:dyDescent="0.25">
      <c r="E7039" s="199"/>
      <c r="F7039" s="199"/>
      <c r="G7039" s="199"/>
      <c r="H7039" s="199"/>
      <c r="I7039" s="199"/>
      <c r="J7039" s="199"/>
      <c r="K7039" s="199"/>
      <c r="L7039" s="199"/>
      <c r="M7039" s="199"/>
    </row>
    <row r="7040" spans="5:13" x14ac:dyDescent="0.25">
      <c r="E7040" s="199"/>
      <c r="F7040" s="199"/>
      <c r="G7040" s="199"/>
      <c r="H7040" s="199"/>
      <c r="I7040" s="199"/>
      <c r="J7040" s="199"/>
      <c r="K7040" s="199"/>
      <c r="L7040" s="199"/>
      <c r="M7040" s="199"/>
    </row>
    <row r="7041" spans="5:13" x14ac:dyDescent="0.25">
      <c r="E7041" s="199"/>
      <c r="F7041" s="199"/>
      <c r="G7041" s="199"/>
      <c r="H7041" s="199"/>
      <c r="I7041" s="199"/>
      <c r="J7041" s="199"/>
      <c r="K7041" s="199"/>
      <c r="L7041" s="199"/>
      <c r="M7041" s="199"/>
    </row>
    <row r="7042" spans="5:13" x14ac:dyDescent="0.25">
      <c r="E7042" s="199"/>
      <c r="F7042" s="199"/>
      <c r="G7042" s="199"/>
      <c r="H7042" s="199"/>
      <c r="I7042" s="199"/>
      <c r="J7042" s="199"/>
      <c r="K7042" s="199"/>
      <c r="L7042" s="199"/>
      <c r="M7042" s="199"/>
    </row>
    <row r="7043" spans="5:13" x14ac:dyDescent="0.25">
      <c r="E7043" s="199"/>
      <c r="F7043" s="199"/>
      <c r="G7043" s="199"/>
      <c r="H7043" s="199"/>
      <c r="I7043" s="199"/>
      <c r="J7043" s="199"/>
      <c r="K7043" s="199"/>
      <c r="L7043" s="199"/>
      <c r="M7043" s="199"/>
    </row>
    <row r="7044" spans="5:13" x14ac:dyDescent="0.25">
      <c r="E7044" s="199"/>
      <c r="F7044" s="199"/>
      <c r="G7044" s="199"/>
      <c r="H7044" s="199"/>
      <c r="I7044" s="199"/>
      <c r="J7044" s="199"/>
      <c r="K7044" s="199"/>
      <c r="L7044" s="199"/>
      <c r="M7044" s="199"/>
    </row>
    <row r="7045" spans="5:13" x14ac:dyDescent="0.25">
      <c r="E7045" s="199"/>
      <c r="F7045" s="199"/>
      <c r="G7045" s="199"/>
      <c r="H7045" s="199"/>
      <c r="I7045" s="199"/>
      <c r="J7045" s="199"/>
      <c r="K7045" s="199"/>
      <c r="L7045" s="199"/>
      <c r="M7045" s="199"/>
    </row>
    <row r="7046" spans="5:13" x14ac:dyDescent="0.25">
      <c r="E7046" s="199"/>
      <c r="F7046" s="199"/>
      <c r="G7046" s="199"/>
      <c r="H7046" s="199"/>
      <c r="I7046" s="199"/>
      <c r="J7046" s="199"/>
      <c r="K7046" s="199"/>
      <c r="L7046" s="199"/>
      <c r="M7046" s="199"/>
    </row>
    <row r="7047" spans="5:13" x14ac:dyDescent="0.25">
      <c r="E7047" s="199"/>
      <c r="F7047" s="199"/>
      <c r="G7047" s="199"/>
      <c r="H7047" s="199"/>
      <c r="I7047" s="199"/>
      <c r="J7047" s="199"/>
      <c r="K7047" s="199"/>
      <c r="L7047" s="199"/>
      <c r="M7047" s="199"/>
    </row>
    <row r="7048" spans="5:13" x14ac:dyDescent="0.25">
      <c r="E7048" s="199"/>
      <c r="F7048" s="199"/>
      <c r="G7048" s="199"/>
      <c r="H7048" s="199"/>
      <c r="I7048" s="199"/>
      <c r="J7048" s="199"/>
      <c r="K7048" s="199"/>
      <c r="L7048" s="199"/>
      <c r="M7048" s="199"/>
    </row>
    <row r="7049" spans="5:13" x14ac:dyDescent="0.25">
      <c r="E7049" s="199"/>
      <c r="F7049" s="199"/>
      <c r="G7049" s="199"/>
      <c r="H7049" s="199"/>
      <c r="I7049" s="199"/>
      <c r="J7049" s="199"/>
      <c r="K7049" s="199"/>
      <c r="L7049" s="199"/>
      <c r="M7049" s="199"/>
    </row>
    <row r="7050" spans="5:13" x14ac:dyDescent="0.25">
      <c r="E7050" s="199"/>
      <c r="F7050" s="199"/>
      <c r="G7050" s="199"/>
      <c r="H7050" s="199"/>
      <c r="I7050" s="199"/>
      <c r="J7050" s="199"/>
      <c r="K7050" s="199"/>
      <c r="L7050" s="199"/>
      <c r="M7050" s="199"/>
    </row>
    <row r="7051" spans="5:13" x14ac:dyDescent="0.25">
      <c r="E7051" s="199"/>
      <c r="F7051" s="199"/>
      <c r="G7051" s="199"/>
      <c r="H7051" s="199"/>
      <c r="I7051" s="199"/>
      <c r="J7051" s="199"/>
      <c r="K7051" s="199"/>
      <c r="L7051" s="199"/>
      <c r="M7051" s="199"/>
    </row>
    <row r="7052" spans="5:13" x14ac:dyDescent="0.25">
      <c r="E7052" s="199"/>
      <c r="F7052" s="199"/>
      <c r="G7052" s="199"/>
      <c r="H7052" s="199"/>
      <c r="I7052" s="199"/>
      <c r="J7052" s="199"/>
      <c r="K7052" s="199"/>
      <c r="L7052" s="199"/>
      <c r="M7052" s="199"/>
    </row>
    <row r="7053" spans="5:13" x14ac:dyDescent="0.25">
      <c r="E7053" s="199"/>
      <c r="F7053" s="199"/>
      <c r="G7053" s="199"/>
      <c r="H7053" s="199"/>
      <c r="I7053" s="199"/>
      <c r="J7053" s="199"/>
      <c r="K7053" s="199"/>
      <c r="L7053" s="199"/>
      <c r="M7053" s="199"/>
    </row>
    <row r="7054" spans="5:13" x14ac:dyDescent="0.25">
      <c r="E7054" s="199"/>
      <c r="F7054" s="199"/>
      <c r="G7054" s="199"/>
      <c r="H7054" s="199"/>
      <c r="I7054" s="199"/>
      <c r="J7054" s="199"/>
      <c r="K7054" s="199"/>
      <c r="L7054" s="199"/>
      <c r="M7054" s="199"/>
    </row>
    <row r="7055" spans="5:13" x14ac:dyDescent="0.25">
      <c r="E7055" s="199"/>
      <c r="F7055" s="199"/>
      <c r="G7055" s="199"/>
      <c r="H7055" s="199"/>
      <c r="I7055" s="199"/>
      <c r="J7055" s="199"/>
      <c r="K7055" s="199"/>
      <c r="L7055" s="199"/>
      <c r="M7055" s="199"/>
    </row>
    <row r="7056" spans="5:13" x14ac:dyDescent="0.25">
      <c r="E7056" s="199"/>
      <c r="F7056" s="199"/>
      <c r="G7056" s="199"/>
      <c r="H7056" s="199"/>
      <c r="I7056" s="199"/>
      <c r="J7056" s="199"/>
      <c r="K7056" s="199"/>
      <c r="L7056" s="199"/>
      <c r="M7056" s="199"/>
    </row>
    <row r="7057" spans="5:13" x14ac:dyDescent="0.25">
      <c r="E7057" s="199"/>
      <c r="F7057" s="199"/>
      <c r="G7057" s="199"/>
      <c r="H7057" s="199"/>
      <c r="I7057" s="199"/>
      <c r="J7057" s="199"/>
      <c r="K7057" s="199"/>
      <c r="L7057" s="199"/>
      <c r="M7057" s="199"/>
    </row>
    <row r="7058" spans="5:13" x14ac:dyDescent="0.25">
      <c r="E7058" s="199"/>
      <c r="F7058" s="199"/>
      <c r="G7058" s="199"/>
      <c r="H7058" s="199"/>
      <c r="I7058" s="199"/>
      <c r="J7058" s="199"/>
      <c r="K7058" s="199"/>
      <c r="L7058" s="199"/>
      <c r="M7058" s="199"/>
    </row>
    <row r="7059" spans="5:13" x14ac:dyDescent="0.25">
      <c r="E7059" s="199"/>
      <c r="F7059" s="199"/>
      <c r="G7059" s="199"/>
      <c r="H7059" s="199"/>
      <c r="I7059" s="199"/>
      <c r="J7059" s="199"/>
      <c r="K7059" s="199"/>
      <c r="L7059" s="199"/>
      <c r="M7059" s="199"/>
    </row>
    <row r="7060" spans="5:13" x14ac:dyDescent="0.25">
      <c r="E7060" s="199"/>
      <c r="F7060" s="199"/>
      <c r="G7060" s="199"/>
      <c r="H7060" s="199"/>
      <c r="I7060" s="199"/>
      <c r="J7060" s="199"/>
      <c r="K7060" s="199"/>
      <c r="L7060" s="199"/>
      <c r="M7060" s="199"/>
    </row>
    <row r="7061" spans="5:13" x14ac:dyDescent="0.25">
      <c r="E7061" s="199"/>
      <c r="F7061" s="199"/>
      <c r="G7061" s="199"/>
      <c r="H7061" s="199"/>
      <c r="I7061" s="199"/>
      <c r="J7061" s="199"/>
      <c r="K7061" s="199"/>
      <c r="L7061" s="199"/>
      <c r="M7061" s="199"/>
    </row>
    <row r="7062" spans="5:13" x14ac:dyDescent="0.25">
      <c r="E7062" s="199"/>
      <c r="F7062" s="199"/>
      <c r="G7062" s="199"/>
      <c r="H7062" s="199"/>
      <c r="I7062" s="199"/>
      <c r="J7062" s="199"/>
      <c r="K7062" s="199"/>
      <c r="L7062" s="199"/>
      <c r="M7062" s="199"/>
    </row>
    <row r="7063" spans="5:13" x14ac:dyDescent="0.25">
      <c r="E7063" s="199"/>
      <c r="F7063" s="199"/>
      <c r="G7063" s="199"/>
      <c r="H7063" s="199"/>
      <c r="I7063" s="199"/>
      <c r="J7063" s="199"/>
      <c r="K7063" s="199"/>
      <c r="L7063" s="199"/>
      <c r="M7063" s="199"/>
    </row>
    <row r="7064" spans="5:13" x14ac:dyDescent="0.25">
      <c r="E7064" s="199"/>
      <c r="F7064" s="199"/>
      <c r="G7064" s="199"/>
      <c r="H7064" s="199"/>
      <c r="I7064" s="199"/>
      <c r="J7064" s="199"/>
      <c r="K7064" s="199"/>
      <c r="L7064" s="199"/>
      <c r="M7064" s="199"/>
    </row>
    <row r="7065" spans="5:13" x14ac:dyDescent="0.25">
      <c r="E7065" s="199"/>
      <c r="F7065" s="199"/>
      <c r="G7065" s="199"/>
      <c r="H7065" s="199"/>
      <c r="I7065" s="199"/>
      <c r="J7065" s="199"/>
      <c r="K7065" s="199"/>
      <c r="L7065" s="199"/>
      <c r="M7065" s="199"/>
    </row>
    <row r="7066" spans="5:13" x14ac:dyDescent="0.25">
      <c r="E7066" s="199"/>
      <c r="F7066" s="199"/>
      <c r="G7066" s="199"/>
      <c r="H7066" s="199"/>
      <c r="I7066" s="199"/>
      <c r="J7066" s="199"/>
      <c r="K7066" s="199"/>
      <c r="L7066" s="199"/>
      <c r="M7066" s="199"/>
    </row>
    <row r="7067" spans="5:13" x14ac:dyDescent="0.25">
      <c r="E7067" s="199"/>
      <c r="F7067" s="199"/>
      <c r="G7067" s="199"/>
      <c r="H7067" s="199"/>
      <c r="I7067" s="199"/>
      <c r="J7067" s="199"/>
      <c r="K7067" s="199"/>
      <c r="L7067" s="199"/>
      <c r="M7067" s="199"/>
    </row>
    <row r="7068" spans="5:13" x14ac:dyDescent="0.25">
      <c r="E7068" s="199"/>
      <c r="F7068" s="199"/>
      <c r="G7068" s="199"/>
      <c r="H7068" s="199"/>
      <c r="I7068" s="199"/>
      <c r="J7068" s="199"/>
      <c r="K7068" s="199"/>
      <c r="L7068" s="199"/>
      <c r="M7068" s="199"/>
    </row>
    <row r="7069" spans="5:13" x14ac:dyDescent="0.25">
      <c r="E7069" s="199"/>
      <c r="F7069" s="199"/>
      <c r="G7069" s="199"/>
      <c r="H7069" s="199"/>
      <c r="I7069" s="199"/>
      <c r="J7069" s="199"/>
      <c r="K7069" s="199"/>
      <c r="L7069" s="199"/>
      <c r="M7069" s="199"/>
    </row>
    <row r="7070" spans="5:13" x14ac:dyDescent="0.25">
      <c r="E7070" s="199"/>
      <c r="F7070" s="199"/>
      <c r="G7070" s="199"/>
      <c r="H7070" s="199"/>
      <c r="I7070" s="199"/>
      <c r="J7070" s="199"/>
      <c r="K7070" s="199"/>
      <c r="L7070" s="199"/>
      <c r="M7070" s="199"/>
    </row>
    <row r="7071" spans="5:13" x14ac:dyDescent="0.25">
      <c r="E7071" s="199"/>
      <c r="F7071" s="199"/>
      <c r="G7071" s="199"/>
      <c r="H7071" s="199"/>
      <c r="I7071" s="199"/>
      <c r="J7071" s="199"/>
      <c r="K7071" s="199"/>
      <c r="L7071" s="199"/>
      <c r="M7071" s="199"/>
    </row>
    <row r="7072" spans="5:13" x14ac:dyDescent="0.25">
      <c r="E7072" s="199"/>
      <c r="F7072" s="199"/>
      <c r="G7072" s="199"/>
      <c r="H7072" s="199"/>
      <c r="I7072" s="199"/>
      <c r="J7072" s="199"/>
      <c r="K7072" s="199"/>
      <c r="L7072" s="199"/>
      <c r="M7072" s="199"/>
    </row>
    <row r="7073" spans="5:13" x14ac:dyDescent="0.25">
      <c r="E7073" s="199"/>
      <c r="F7073" s="199"/>
      <c r="G7073" s="199"/>
      <c r="H7073" s="199"/>
      <c r="I7073" s="199"/>
      <c r="J7073" s="199"/>
      <c r="K7073" s="199"/>
      <c r="L7073" s="199"/>
      <c r="M7073" s="199"/>
    </row>
    <row r="7074" spans="5:13" x14ac:dyDescent="0.25">
      <c r="E7074" s="199"/>
      <c r="F7074" s="199"/>
      <c r="G7074" s="199"/>
      <c r="H7074" s="199"/>
      <c r="I7074" s="199"/>
      <c r="J7074" s="199"/>
      <c r="K7074" s="199"/>
      <c r="L7074" s="199"/>
      <c r="M7074" s="199"/>
    </row>
    <row r="7075" spans="5:13" x14ac:dyDescent="0.25">
      <c r="E7075" s="199"/>
      <c r="F7075" s="199"/>
      <c r="G7075" s="199"/>
      <c r="H7075" s="199"/>
      <c r="I7075" s="199"/>
      <c r="J7075" s="199"/>
      <c r="K7075" s="199"/>
      <c r="L7075" s="199"/>
      <c r="M7075" s="199"/>
    </row>
    <row r="7076" spans="5:13" x14ac:dyDescent="0.25">
      <c r="E7076" s="199"/>
      <c r="F7076" s="199"/>
      <c r="G7076" s="199"/>
      <c r="H7076" s="199"/>
      <c r="I7076" s="199"/>
      <c r="J7076" s="199"/>
      <c r="K7076" s="199"/>
      <c r="L7076" s="199"/>
      <c r="M7076" s="199"/>
    </row>
    <row r="7077" spans="5:13" x14ac:dyDescent="0.25">
      <c r="E7077" s="199"/>
      <c r="F7077" s="199"/>
      <c r="G7077" s="199"/>
      <c r="H7077" s="199"/>
      <c r="I7077" s="199"/>
      <c r="J7077" s="199"/>
      <c r="K7077" s="199"/>
      <c r="L7077" s="199"/>
      <c r="M7077" s="199"/>
    </row>
    <row r="7078" spans="5:13" x14ac:dyDescent="0.25">
      <c r="E7078" s="199"/>
      <c r="F7078" s="199"/>
      <c r="G7078" s="199"/>
      <c r="H7078" s="199"/>
      <c r="I7078" s="199"/>
      <c r="J7078" s="199"/>
      <c r="K7078" s="199"/>
      <c r="L7078" s="199"/>
      <c r="M7078" s="199"/>
    </row>
    <row r="7079" spans="5:13" x14ac:dyDescent="0.25">
      <c r="E7079" s="199"/>
      <c r="F7079" s="199"/>
      <c r="G7079" s="199"/>
      <c r="H7079" s="199"/>
      <c r="I7079" s="199"/>
      <c r="J7079" s="199"/>
      <c r="K7079" s="199"/>
      <c r="L7079" s="199"/>
      <c r="M7079" s="199"/>
    </row>
    <row r="7080" spans="5:13" x14ac:dyDescent="0.25">
      <c r="E7080" s="199"/>
      <c r="F7080" s="199"/>
      <c r="G7080" s="199"/>
      <c r="H7080" s="199"/>
      <c r="I7080" s="199"/>
      <c r="J7080" s="199"/>
      <c r="K7080" s="199"/>
      <c r="L7080" s="199"/>
      <c r="M7080" s="199"/>
    </row>
    <row r="7081" spans="5:13" x14ac:dyDescent="0.25">
      <c r="E7081" s="199"/>
      <c r="F7081" s="199"/>
      <c r="G7081" s="199"/>
      <c r="H7081" s="199"/>
      <c r="I7081" s="199"/>
      <c r="J7081" s="199"/>
      <c r="K7081" s="199"/>
      <c r="L7081" s="199"/>
      <c r="M7081" s="199"/>
    </row>
    <row r="7082" spans="5:13" x14ac:dyDescent="0.25">
      <c r="E7082" s="199"/>
      <c r="F7082" s="199"/>
      <c r="G7082" s="199"/>
      <c r="H7082" s="199"/>
      <c r="I7082" s="199"/>
      <c r="J7082" s="199"/>
      <c r="K7082" s="199"/>
      <c r="L7082" s="199"/>
      <c r="M7082" s="199"/>
    </row>
    <row r="7083" spans="5:13" x14ac:dyDescent="0.25">
      <c r="E7083" s="199"/>
      <c r="F7083" s="199"/>
      <c r="G7083" s="199"/>
      <c r="H7083" s="199"/>
      <c r="I7083" s="199"/>
      <c r="J7083" s="199"/>
      <c r="K7083" s="199"/>
      <c r="L7083" s="199"/>
      <c r="M7083" s="199"/>
    </row>
    <row r="7084" spans="5:13" x14ac:dyDescent="0.25">
      <c r="E7084" s="199"/>
      <c r="F7084" s="199"/>
      <c r="G7084" s="199"/>
      <c r="H7084" s="199"/>
      <c r="I7084" s="199"/>
      <c r="J7084" s="199"/>
      <c r="K7084" s="199"/>
      <c r="L7084" s="199"/>
      <c r="M7084" s="199"/>
    </row>
    <row r="7085" spans="5:13" x14ac:dyDescent="0.25">
      <c r="E7085" s="199"/>
      <c r="F7085" s="199"/>
      <c r="G7085" s="199"/>
      <c r="H7085" s="199"/>
      <c r="I7085" s="199"/>
      <c r="J7085" s="199"/>
      <c r="K7085" s="199"/>
      <c r="L7085" s="199"/>
      <c r="M7085" s="199"/>
    </row>
    <row r="7086" spans="5:13" x14ac:dyDescent="0.25">
      <c r="E7086" s="199"/>
      <c r="F7086" s="199"/>
      <c r="G7086" s="199"/>
      <c r="H7086" s="199"/>
      <c r="I7086" s="199"/>
      <c r="J7086" s="199"/>
      <c r="K7086" s="199"/>
      <c r="L7086" s="199"/>
      <c r="M7086" s="199"/>
    </row>
    <row r="7087" spans="5:13" x14ac:dyDescent="0.25">
      <c r="E7087" s="199"/>
      <c r="F7087" s="199"/>
      <c r="G7087" s="199"/>
      <c r="H7087" s="199"/>
      <c r="I7087" s="199"/>
      <c r="J7087" s="199"/>
      <c r="K7087" s="199"/>
      <c r="L7087" s="199"/>
      <c r="M7087" s="199"/>
    </row>
    <row r="7088" spans="5:13" x14ac:dyDescent="0.25">
      <c r="E7088" s="199"/>
      <c r="F7088" s="199"/>
      <c r="G7088" s="199"/>
      <c r="H7088" s="199"/>
      <c r="I7088" s="199"/>
      <c r="J7088" s="199"/>
      <c r="K7088" s="199"/>
      <c r="L7088" s="199"/>
      <c r="M7088" s="199"/>
    </row>
    <row r="7089" spans="5:13" x14ac:dyDescent="0.25">
      <c r="E7089" s="199"/>
      <c r="F7089" s="199"/>
      <c r="G7089" s="199"/>
      <c r="H7089" s="199"/>
      <c r="I7089" s="199"/>
      <c r="J7089" s="199"/>
      <c r="K7089" s="199"/>
      <c r="L7089" s="199"/>
      <c r="M7089" s="199"/>
    </row>
    <row r="7090" spans="5:13" x14ac:dyDescent="0.25">
      <c r="E7090" s="199"/>
      <c r="F7090" s="199"/>
      <c r="G7090" s="199"/>
      <c r="H7090" s="199"/>
      <c r="I7090" s="199"/>
      <c r="J7090" s="199"/>
      <c r="K7090" s="199"/>
      <c r="L7090" s="199"/>
      <c r="M7090" s="199"/>
    </row>
    <row r="7091" spans="5:13" x14ac:dyDescent="0.25">
      <c r="E7091" s="199"/>
      <c r="F7091" s="199"/>
      <c r="G7091" s="199"/>
      <c r="H7091" s="199"/>
      <c r="I7091" s="199"/>
      <c r="J7091" s="199"/>
      <c r="K7091" s="199"/>
      <c r="L7091" s="199"/>
      <c r="M7091" s="199"/>
    </row>
    <row r="7092" spans="5:13" x14ac:dyDescent="0.25">
      <c r="E7092" s="199"/>
      <c r="F7092" s="199"/>
      <c r="G7092" s="199"/>
      <c r="H7092" s="199"/>
      <c r="I7092" s="199"/>
      <c r="J7092" s="199"/>
      <c r="K7092" s="199"/>
      <c r="L7092" s="199"/>
      <c r="M7092" s="199"/>
    </row>
    <row r="7093" spans="5:13" x14ac:dyDescent="0.25">
      <c r="E7093" s="199"/>
      <c r="F7093" s="199"/>
      <c r="G7093" s="199"/>
      <c r="H7093" s="199"/>
      <c r="I7093" s="199"/>
      <c r="J7093" s="199"/>
      <c r="K7093" s="199"/>
      <c r="L7093" s="199"/>
      <c r="M7093" s="199"/>
    </row>
    <row r="7094" spans="5:13" x14ac:dyDescent="0.25">
      <c r="E7094" s="199"/>
      <c r="F7094" s="199"/>
      <c r="G7094" s="199"/>
      <c r="H7094" s="199"/>
      <c r="I7094" s="199"/>
      <c r="J7094" s="199"/>
      <c r="K7094" s="199"/>
      <c r="L7094" s="199"/>
      <c r="M7094" s="199"/>
    </row>
    <row r="7095" spans="5:13" x14ac:dyDescent="0.25">
      <c r="E7095" s="199"/>
      <c r="F7095" s="199"/>
      <c r="G7095" s="199"/>
      <c r="H7095" s="199"/>
      <c r="I7095" s="199"/>
      <c r="J7095" s="199"/>
      <c r="K7095" s="199"/>
      <c r="L7095" s="199"/>
      <c r="M7095" s="199"/>
    </row>
    <row r="7096" spans="5:13" x14ac:dyDescent="0.25">
      <c r="E7096" s="199"/>
      <c r="F7096" s="199"/>
      <c r="G7096" s="199"/>
      <c r="H7096" s="199"/>
      <c r="I7096" s="199"/>
      <c r="J7096" s="199"/>
      <c r="K7096" s="199"/>
      <c r="L7096" s="199"/>
      <c r="M7096" s="199"/>
    </row>
    <row r="7097" spans="5:13" x14ac:dyDescent="0.25">
      <c r="E7097" s="199"/>
      <c r="F7097" s="199"/>
      <c r="G7097" s="199"/>
      <c r="H7097" s="199"/>
      <c r="I7097" s="199"/>
      <c r="J7097" s="199"/>
      <c r="K7097" s="199"/>
      <c r="L7097" s="199"/>
      <c r="M7097" s="199"/>
    </row>
    <row r="7098" spans="5:13" x14ac:dyDescent="0.25">
      <c r="E7098" s="199"/>
      <c r="F7098" s="199"/>
      <c r="G7098" s="199"/>
      <c r="H7098" s="199"/>
      <c r="I7098" s="199"/>
      <c r="J7098" s="199"/>
      <c r="K7098" s="199"/>
      <c r="L7098" s="199"/>
      <c r="M7098" s="199"/>
    </row>
    <row r="7099" spans="5:13" x14ac:dyDescent="0.25">
      <c r="E7099" s="199"/>
      <c r="F7099" s="199"/>
      <c r="G7099" s="199"/>
      <c r="H7099" s="199"/>
      <c r="I7099" s="199"/>
      <c r="J7099" s="199"/>
      <c r="K7099" s="199"/>
      <c r="L7099" s="199"/>
      <c r="M7099" s="199"/>
    </row>
    <row r="7100" spans="5:13" x14ac:dyDescent="0.25">
      <c r="E7100" s="199"/>
      <c r="F7100" s="199"/>
      <c r="G7100" s="199"/>
      <c r="H7100" s="199"/>
      <c r="I7100" s="199"/>
      <c r="J7100" s="199"/>
      <c r="K7100" s="199"/>
      <c r="L7100" s="199"/>
      <c r="M7100" s="199"/>
    </row>
    <row r="7101" spans="5:13" x14ac:dyDescent="0.25">
      <c r="E7101" s="199"/>
      <c r="F7101" s="199"/>
      <c r="G7101" s="199"/>
      <c r="H7101" s="199"/>
      <c r="I7101" s="199"/>
      <c r="J7101" s="199"/>
      <c r="K7101" s="199"/>
      <c r="L7101" s="199"/>
      <c r="M7101" s="199"/>
    </row>
    <row r="7102" spans="5:13" x14ac:dyDescent="0.25">
      <c r="E7102" s="199"/>
      <c r="F7102" s="199"/>
      <c r="G7102" s="199"/>
      <c r="H7102" s="199"/>
      <c r="I7102" s="199"/>
      <c r="J7102" s="199"/>
      <c r="K7102" s="199"/>
      <c r="L7102" s="199"/>
      <c r="M7102" s="199"/>
    </row>
    <row r="7103" spans="5:13" x14ac:dyDescent="0.25">
      <c r="E7103" s="199"/>
      <c r="F7103" s="199"/>
      <c r="G7103" s="199"/>
      <c r="H7103" s="199"/>
      <c r="I7103" s="199"/>
      <c r="J7103" s="199"/>
      <c r="K7103" s="199"/>
      <c r="L7103" s="199"/>
      <c r="M7103" s="199"/>
    </row>
    <row r="7104" spans="5:13" x14ac:dyDescent="0.25">
      <c r="E7104" s="199"/>
      <c r="F7104" s="199"/>
      <c r="G7104" s="199"/>
      <c r="H7104" s="199"/>
      <c r="I7104" s="199"/>
      <c r="J7104" s="199"/>
      <c r="K7104" s="199"/>
      <c r="L7104" s="199"/>
      <c r="M7104" s="199"/>
    </row>
    <row r="7105" spans="5:13" x14ac:dyDescent="0.25">
      <c r="E7105" s="199"/>
      <c r="F7105" s="199"/>
      <c r="G7105" s="199"/>
      <c r="H7105" s="199"/>
      <c r="I7105" s="199"/>
      <c r="J7105" s="199"/>
      <c r="K7105" s="199"/>
      <c r="L7105" s="199"/>
      <c r="M7105" s="199"/>
    </row>
    <row r="7106" spans="5:13" x14ac:dyDescent="0.25">
      <c r="E7106" s="199"/>
      <c r="F7106" s="199"/>
      <c r="G7106" s="199"/>
      <c r="H7106" s="199"/>
      <c r="I7106" s="199"/>
      <c r="J7106" s="199"/>
      <c r="K7106" s="199"/>
      <c r="L7106" s="199"/>
      <c r="M7106" s="199"/>
    </row>
    <row r="7107" spans="5:13" x14ac:dyDescent="0.25">
      <c r="E7107" s="199"/>
      <c r="F7107" s="199"/>
      <c r="G7107" s="199"/>
      <c r="H7107" s="199"/>
      <c r="I7107" s="199"/>
      <c r="J7107" s="199"/>
      <c r="K7107" s="199"/>
      <c r="L7107" s="199"/>
      <c r="M7107" s="199"/>
    </row>
    <row r="7108" spans="5:13" x14ac:dyDescent="0.25">
      <c r="E7108" s="199"/>
      <c r="F7108" s="199"/>
      <c r="G7108" s="199"/>
      <c r="H7108" s="199"/>
      <c r="I7108" s="199"/>
      <c r="J7108" s="199"/>
      <c r="K7108" s="199"/>
      <c r="L7108" s="199"/>
      <c r="M7108" s="199"/>
    </row>
    <row r="7109" spans="5:13" x14ac:dyDescent="0.25">
      <c r="E7109" s="199"/>
      <c r="F7109" s="199"/>
      <c r="G7109" s="199"/>
      <c r="H7109" s="199"/>
      <c r="I7109" s="199"/>
      <c r="J7109" s="199"/>
      <c r="K7109" s="199"/>
      <c r="L7109" s="199"/>
      <c r="M7109" s="199"/>
    </row>
    <row r="7110" spans="5:13" x14ac:dyDescent="0.25">
      <c r="E7110" s="199"/>
      <c r="F7110" s="199"/>
      <c r="G7110" s="199"/>
      <c r="H7110" s="199"/>
      <c r="I7110" s="199"/>
      <c r="J7110" s="199"/>
      <c r="K7110" s="199"/>
      <c r="L7110" s="199"/>
      <c r="M7110" s="199"/>
    </row>
    <row r="7111" spans="5:13" x14ac:dyDescent="0.25">
      <c r="E7111" s="199"/>
      <c r="F7111" s="199"/>
      <c r="G7111" s="199"/>
      <c r="H7111" s="199"/>
      <c r="I7111" s="199"/>
      <c r="J7111" s="199"/>
      <c r="K7111" s="199"/>
      <c r="L7111" s="199"/>
      <c r="M7111" s="199"/>
    </row>
    <row r="7112" spans="5:13" x14ac:dyDescent="0.25">
      <c r="E7112" s="199"/>
      <c r="F7112" s="199"/>
      <c r="G7112" s="199"/>
      <c r="H7112" s="199"/>
      <c r="I7112" s="199"/>
      <c r="J7112" s="199"/>
      <c r="K7112" s="199"/>
      <c r="L7112" s="199"/>
      <c r="M7112" s="199"/>
    </row>
    <row r="7113" spans="5:13" x14ac:dyDescent="0.25">
      <c r="E7113" s="199"/>
      <c r="F7113" s="199"/>
      <c r="G7113" s="199"/>
      <c r="H7113" s="199"/>
      <c r="I7113" s="199"/>
      <c r="J7113" s="199"/>
      <c r="K7113" s="199"/>
      <c r="L7113" s="199"/>
      <c r="M7113" s="199"/>
    </row>
    <row r="7114" spans="5:13" x14ac:dyDescent="0.25">
      <c r="E7114" s="199"/>
      <c r="F7114" s="199"/>
      <c r="G7114" s="199"/>
      <c r="H7114" s="199"/>
      <c r="I7114" s="199"/>
      <c r="J7114" s="199"/>
      <c r="K7114" s="199"/>
      <c r="L7114" s="199"/>
      <c r="M7114" s="199"/>
    </row>
    <row r="7115" spans="5:13" x14ac:dyDescent="0.25">
      <c r="E7115" s="199"/>
      <c r="F7115" s="199"/>
      <c r="G7115" s="199"/>
      <c r="H7115" s="199"/>
      <c r="I7115" s="199"/>
      <c r="J7115" s="199"/>
      <c r="K7115" s="199"/>
      <c r="L7115" s="199"/>
      <c r="M7115" s="199"/>
    </row>
    <row r="7116" spans="5:13" x14ac:dyDescent="0.25">
      <c r="E7116" s="199"/>
      <c r="F7116" s="199"/>
      <c r="G7116" s="199"/>
      <c r="H7116" s="199"/>
      <c r="I7116" s="199"/>
      <c r="J7116" s="199"/>
      <c r="K7116" s="199"/>
      <c r="L7116" s="199"/>
      <c r="M7116" s="199"/>
    </row>
    <row r="7117" spans="5:13" x14ac:dyDescent="0.25">
      <c r="E7117" s="199"/>
      <c r="F7117" s="199"/>
      <c r="G7117" s="199"/>
      <c r="H7117" s="199"/>
      <c r="I7117" s="199"/>
      <c r="J7117" s="199"/>
      <c r="K7117" s="199"/>
      <c r="L7117" s="199"/>
      <c r="M7117" s="199"/>
    </row>
    <row r="7118" spans="5:13" x14ac:dyDescent="0.25">
      <c r="E7118" s="199"/>
      <c r="F7118" s="199"/>
      <c r="G7118" s="199"/>
      <c r="H7118" s="199"/>
      <c r="I7118" s="199"/>
      <c r="J7118" s="199"/>
      <c r="K7118" s="199"/>
      <c r="L7118" s="199"/>
      <c r="M7118" s="199"/>
    </row>
    <row r="7119" spans="5:13" x14ac:dyDescent="0.25">
      <c r="E7119" s="199"/>
      <c r="F7119" s="199"/>
      <c r="G7119" s="199"/>
      <c r="H7119" s="199"/>
      <c r="I7119" s="199"/>
      <c r="J7119" s="199"/>
      <c r="K7119" s="199"/>
      <c r="L7119" s="199"/>
      <c r="M7119" s="199"/>
    </row>
    <row r="7120" spans="5:13" x14ac:dyDescent="0.25">
      <c r="E7120" s="199"/>
      <c r="F7120" s="199"/>
      <c r="G7120" s="199"/>
      <c r="H7120" s="199"/>
      <c r="I7120" s="199"/>
      <c r="J7120" s="199"/>
      <c r="K7120" s="199"/>
      <c r="L7120" s="199"/>
      <c r="M7120" s="199"/>
    </row>
    <row r="7121" spans="5:13" x14ac:dyDescent="0.25">
      <c r="E7121" s="199"/>
      <c r="F7121" s="199"/>
      <c r="G7121" s="199"/>
      <c r="H7121" s="199"/>
      <c r="I7121" s="199"/>
      <c r="J7121" s="199"/>
      <c r="K7121" s="199"/>
      <c r="L7121" s="199"/>
      <c r="M7121" s="199"/>
    </row>
    <row r="7122" spans="5:13" x14ac:dyDescent="0.25">
      <c r="E7122" s="199"/>
      <c r="F7122" s="199"/>
      <c r="G7122" s="199"/>
      <c r="H7122" s="199"/>
      <c r="I7122" s="199"/>
      <c r="J7122" s="199"/>
      <c r="K7122" s="199"/>
      <c r="L7122" s="199"/>
      <c r="M7122" s="199"/>
    </row>
    <row r="7123" spans="5:13" x14ac:dyDescent="0.25">
      <c r="E7123" s="199"/>
      <c r="F7123" s="199"/>
      <c r="G7123" s="199"/>
      <c r="H7123" s="199"/>
      <c r="I7123" s="199"/>
      <c r="J7123" s="199"/>
      <c r="K7123" s="199"/>
      <c r="L7123" s="199"/>
      <c r="M7123" s="199"/>
    </row>
    <row r="7124" spans="5:13" x14ac:dyDescent="0.25">
      <c r="E7124" s="199"/>
      <c r="F7124" s="199"/>
      <c r="G7124" s="199"/>
      <c r="H7124" s="199"/>
      <c r="I7124" s="199"/>
      <c r="J7124" s="199"/>
      <c r="K7124" s="199"/>
      <c r="L7124" s="199"/>
      <c r="M7124" s="199"/>
    </row>
    <row r="7125" spans="5:13" x14ac:dyDescent="0.25">
      <c r="E7125" s="199"/>
      <c r="F7125" s="199"/>
      <c r="G7125" s="199"/>
      <c r="H7125" s="199"/>
      <c r="I7125" s="199"/>
      <c r="J7125" s="199"/>
      <c r="K7125" s="199"/>
      <c r="L7125" s="199"/>
      <c r="M7125" s="199"/>
    </row>
    <row r="7126" spans="5:13" x14ac:dyDescent="0.25">
      <c r="E7126" s="199"/>
      <c r="F7126" s="199"/>
      <c r="G7126" s="199"/>
      <c r="H7126" s="199"/>
      <c r="I7126" s="199"/>
      <c r="J7126" s="199"/>
      <c r="K7126" s="199"/>
      <c r="L7126" s="199"/>
      <c r="M7126" s="199"/>
    </row>
    <row r="7127" spans="5:13" x14ac:dyDescent="0.25">
      <c r="E7127" s="199"/>
      <c r="F7127" s="199"/>
      <c r="G7127" s="199"/>
      <c r="H7127" s="199"/>
      <c r="I7127" s="199"/>
      <c r="J7127" s="199"/>
      <c r="K7127" s="199"/>
      <c r="L7127" s="199"/>
      <c r="M7127" s="199"/>
    </row>
    <row r="7128" spans="5:13" x14ac:dyDescent="0.25">
      <c r="E7128" s="199"/>
      <c r="F7128" s="199"/>
      <c r="G7128" s="199"/>
      <c r="H7128" s="199"/>
      <c r="I7128" s="199"/>
      <c r="J7128" s="199"/>
      <c r="K7128" s="199"/>
      <c r="L7128" s="199"/>
      <c r="M7128" s="199"/>
    </row>
    <row r="7129" spans="5:13" x14ac:dyDescent="0.25">
      <c r="E7129" s="199"/>
      <c r="F7129" s="199"/>
      <c r="G7129" s="199"/>
      <c r="H7129" s="199"/>
      <c r="I7129" s="199"/>
      <c r="J7129" s="199"/>
      <c r="K7129" s="199"/>
      <c r="L7129" s="199"/>
      <c r="M7129" s="199"/>
    </row>
    <row r="7130" spans="5:13" x14ac:dyDescent="0.25">
      <c r="E7130" s="199"/>
      <c r="F7130" s="199"/>
      <c r="G7130" s="199"/>
      <c r="H7130" s="199"/>
      <c r="I7130" s="199"/>
      <c r="J7130" s="199"/>
      <c r="K7130" s="199"/>
      <c r="L7130" s="199"/>
      <c r="M7130" s="199"/>
    </row>
    <row r="7131" spans="5:13" x14ac:dyDescent="0.25">
      <c r="E7131" s="199"/>
      <c r="F7131" s="199"/>
      <c r="G7131" s="199"/>
      <c r="H7131" s="199"/>
      <c r="I7131" s="199"/>
      <c r="J7131" s="199"/>
      <c r="K7131" s="199"/>
      <c r="L7131" s="199"/>
      <c r="M7131" s="199"/>
    </row>
    <row r="7132" spans="5:13" x14ac:dyDescent="0.25">
      <c r="E7132" s="199"/>
      <c r="F7132" s="199"/>
      <c r="G7132" s="199"/>
      <c r="H7132" s="199"/>
      <c r="I7132" s="199"/>
      <c r="J7132" s="199"/>
      <c r="K7132" s="199"/>
      <c r="L7132" s="199"/>
      <c r="M7132" s="199"/>
    </row>
    <row r="7133" spans="5:13" x14ac:dyDescent="0.25">
      <c r="E7133" s="199"/>
      <c r="F7133" s="199"/>
      <c r="G7133" s="199"/>
      <c r="H7133" s="199"/>
      <c r="I7133" s="199"/>
      <c r="J7133" s="199"/>
      <c r="K7133" s="199"/>
      <c r="L7133" s="199"/>
      <c r="M7133" s="199"/>
    </row>
    <row r="7134" spans="5:13" x14ac:dyDescent="0.25">
      <c r="E7134" s="199"/>
      <c r="F7134" s="199"/>
      <c r="G7134" s="199"/>
      <c r="H7134" s="199"/>
      <c r="I7134" s="199"/>
      <c r="J7134" s="199"/>
      <c r="K7134" s="199"/>
      <c r="L7134" s="199"/>
      <c r="M7134" s="199"/>
    </row>
    <row r="7135" spans="5:13" x14ac:dyDescent="0.25">
      <c r="E7135" s="199"/>
      <c r="F7135" s="199"/>
      <c r="G7135" s="199"/>
      <c r="H7135" s="199"/>
      <c r="I7135" s="199"/>
      <c r="J7135" s="199"/>
      <c r="K7135" s="199"/>
      <c r="L7135" s="199"/>
      <c r="M7135" s="199"/>
    </row>
    <row r="7136" spans="5:13" x14ac:dyDescent="0.25">
      <c r="E7136" s="199"/>
      <c r="F7136" s="199"/>
      <c r="G7136" s="199"/>
      <c r="H7136" s="199"/>
      <c r="I7136" s="199"/>
      <c r="J7136" s="199"/>
      <c r="K7136" s="199"/>
      <c r="L7136" s="199"/>
      <c r="M7136" s="199"/>
    </row>
    <row r="7137" spans="5:13" x14ac:dyDescent="0.25">
      <c r="E7137" s="199"/>
      <c r="F7137" s="199"/>
      <c r="G7137" s="199"/>
      <c r="H7137" s="199"/>
      <c r="I7137" s="199"/>
      <c r="J7137" s="199"/>
      <c r="K7137" s="199"/>
      <c r="L7137" s="199"/>
      <c r="M7137" s="199"/>
    </row>
    <row r="7138" spans="5:13" x14ac:dyDescent="0.25">
      <c r="E7138" s="199"/>
      <c r="F7138" s="199"/>
      <c r="G7138" s="199"/>
      <c r="H7138" s="199"/>
      <c r="I7138" s="199"/>
      <c r="J7138" s="199"/>
      <c r="K7138" s="199"/>
      <c r="L7138" s="199"/>
      <c r="M7138" s="199"/>
    </row>
    <row r="7139" spans="5:13" x14ac:dyDescent="0.25">
      <c r="E7139" s="199"/>
      <c r="F7139" s="199"/>
      <c r="G7139" s="199"/>
      <c r="H7139" s="199"/>
      <c r="I7139" s="199"/>
      <c r="J7139" s="199"/>
      <c r="K7139" s="199"/>
      <c r="L7139" s="199"/>
      <c r="M7139" s="199"/>
    </row>
    <row r="7140" spans="5:13" x14ac:dyDescent="0.25">
      <c r="E7140" s="199"/>
      <c r="F7140" s="199"/>
      <c r="G7140" s="199"/>
      <c r="H7140" s="199"/>
      <c r="I7140" s="199"/>
      <c r="J7140" s="199"/>
      <c r="K7140" s="199"/>
      <c r="L7140" s="199"/>
      <c r="M7140" s="199"/>
    </row>
    <row r="7141" spans="5:13" x14ac:dyDescent="0.25">
      <c r="E7141" s="199"/>
      <c r="F7141" s="199"/>
      <c r="G7141" s="199"/>
      <c r="H7141" s="199"/>
      <c r="I7141" s="199"/>
      <c r="J7141" s="199"/>
      <c r="K7141" s="199"/>
      <c r="L7141" s="199"/>
      <c r="M7141" s="199"/>
    </row>
    <row r="7142" spans="5:13" x14ac:dyDescent="0.25">
      <c r="E7142" s="199"/>
      <c r="F7142" s="199"/>
      <c r="G7142" s="199"/>
      <c r="H7142" s="199"/>
      <c r="I7142" s="199"/>
      <c r="J7142" s="199"/>
      <c r="K7142" s="199"/>
      <c r="L7142" s="199"/>
      <c r="M7142" s="199"/>
    </row>
    <row r="7143" spans="5:13" x14ac:dyDescent="0.25">
      <c r="E7143" s="199"/>
      <c r="F7143" s="199"/>
      <c r="G7143" s="199"/>
      <c r="H7143" s="199"/>
      <c r="I7143" s="199"/>
      <c r="J7143" s="199"/>
      <c r="K7143" s="199"/>
      <c r="L7143" s="199"/>
      <c r="M7143" s="199"/>
    </row>
    <row r="7144" spans="5:13" x14ac:dyDescent="0.25">
      <c r="E7144" s="199"/>
      <c r="F7144" s="199"/>
      <c r="G7144" s="199"/>
      <c r="H7144" s="199"/>
      <c r="I7144" s="199"/>
      <c r="J7144" s="199"/>
      <c r="K7144" s="199"/>
      <c r="L7144" s="199"/>
      <c r="M7144" s="199"/>
    </row>
    <row r="7145" spans="5:13" x14ac:dyDescent="0.25">
      <c r="E7145" s="199"/>
      <c r="F7145" s="199"/>
      <c r="G7145" s="199"/>
      <c r="H7145" s="199"/>
      <c r="I7145" s="199"/>
      <c r="J7145" s="199"/>
      <c r="K7145" s="199"/>
      <c r="L7145" s="199"/>
      <c r="M7145" s="199"/>
    </row>
    <row r="7146" spans="5:13" x14ac:dyDescent="0.25">
      <c r="E7146" s="199"/>
      <c r="F7146" s="199"/>
      <c r="G7146" s="199"/>
      <c r="H7146" s="199"/>
      <c r="I7146" s="199"/>
      <c r="J7146" s="199"/>
      <c r="K7146" s="199"/>
      <c r="L7146" s="199"/>
      <c r="M7146" s="199"/>
    </row>
    <row r="7147" spans="5:13" x14ac:dyDescent="0.25">
      <c r="E7147" s="199"/>
      <c r="F7147" s="199"/>
      <c r="G7147" s="199"/>
      <c r="H7147" s="199"/>
      <c r="I7147" s="199"/>
      <c r="J7147" s="199"/>
      <c r="K7147" s="199"/>
      <c r="L7147" s="199"/>
      <c r="M7147" s="199"/>
    </row>
    <row r="7148" spans="5:13" x14ac:dyDescent="0.25">
      <c r="E7148" s="199"/>
      <c r="F7148" s="199"/>
      <c r="G7148" s="199"/>
      <c r="H7148" s="199"/>
      <c r="I7148" s="199"/>
      <c r="J7148" s="199"/>
      <c r="K7148" s="199"/>
      <c r="L7148" s="199"/>
      <c r="M7148" s="199"/>
    </row>
    <row r="7149" spans="5:13" x14ac:dyDescent="0.25">
      <c r="E7149" s="199"/>
      <c r="F7149" s="199"/>
      <c r="G7149" s="199"/>
      <c r="H7149" s="199"/>
      <c r="I7149" s="199"/>
      <c r="J7149" s="199"/>
      <c r="K7149" s="199"/>
      <c r="L7149" s="199"/>
      <c r="M7149" s="199"/>
    </row>
    <row r="7150" spans="5:13" x14ac:dyDescent="0.25">
      <c r="E7150" s="199"/>
      <c r="F7150" s="199"/>
      <c r="G7150" s="199"/>
      <c r="H7150" s="199"/>
      <c r="I7150" s="199"/>
      <c r="J7150" s="199"/>
      <c r="K7150" s="199"/>
      <c r="L7150" s="199"/>
      <c r="M7150" s="199"/>
    </row>
    <row r="7151" spans="5:13" x14ac:dyDescent="0.25">
      <c r="E7151" s="199"/>
      <c r="F7151" s="199"/>
      <c r="G7151" s="199"/>
      <c r="H7151" s="199"/>
      <c r="I7151" s="199"/>
      <c r="J7151" s="199"/>
      <c r="K7151" s="199"/>
      <c r="L7151" s="199"/>
      <c r="M7151" s="199"/>
    </row>
    <row r="7152" spans="5:13" x14ac:dyDescent="0.25">
      <c r="E7152" s="199"/>
      <c r="F7152" s="199"/>
      <c r="G7152" s="199"/>
      <c r="H7152" s="199"/>
      <c r="I7152" s="199"/>
      <c r="J7152" s="199"/>
      <c r="K7152" s="199"/>
      <c r="L7152" s="199"/>
      <c r="M7152" s="199"/>
    </row>
    <row r="7153" spans="5:13" x14ac:dyDescent="0.25">
      <c r="E7153" s="199"/>
      <c r="F7153" s="199"/>
      <c r="G7153" s="199"/>
      <c r="H7153" s="199"/>
      <c r="I7153" s="199"/>
      <c r="J7153" s="199"/>
      <c r="K7153" s="199"/>
      <c r="L7153" s="199"/>
      <c r="M7153" s="199"/>
    </row>
    <row r="7154" spans="5:13" x14ac:dyDescent="0.25">
      <c r="E7154" s="199"/>
      <c r="F7154" s="199"/>
      <c r="G7154" s="199"/>
      <c r="H7154" s="199"/>
      <c r="I7154" s="199"/>
      <c r="J7154" s="199"/>
      <c r="K7154" s="199"/>
      <c r="L7154" s="199"/>
      <c r="M7154" s="199"/>
    </row>
    <row r="7155" spans="5:13" x14ac:dyDescent="0.25">
      <c r="E7155" s="199"/>
      <c r="F7155" s="199"/>
      <c r="G7155" s="199"/>
      <c r="H7155" s="199"/>
      <c r="I7155" s="199"/>
      <c r="J7155" s="199"/>
      <c r="K7155" s="199"/>
      <c r="L7155" s="199"/>
      <c r="M7155" s="199"/>
    </row>
    <row r="7156" spans="5:13" x14ac:dyDescent="0.25">
      <c r="E7156" s="199"/>
      <c r="F7156" s="199"/>
      <c r="G7156" s="199"/>
      <c r="H7156" s="199"/>
      <c r="I7156" s="199"/>
      <c r="J7156" s="199"/>
      <c r="K7156" s="199"/>
      <c r="L7156" s="199"/>
      <c r="M7156" s="199"/>
    </row>
    <row r="7157" spans="5:13" x14ac:dyDescent="0.25">
      <c r="E7157" s="199"/>
      <c r="F7157" s="199"/>
      <c r="G7157" s="199"/>
      <c r="H7157" s="199"/>
      <c r="I7157" s="199"/>
      <c r="J7157" s="199"/>
      <c r="K7157" s="199"/>
      <c r="L7157" s="199"/>
      <c r="M7157" s="199"/>
    </row>
    <row r="7158" spans="5:13" x14ac:dyDescent="0.25">
      <c r="E7158" s="199"/>
      <c r="F7158" s="199"/>
      <c r="G7158" s="199"/>
      <c r="H7158" s="199"/>
      <c r="I7158" s="199"/>
      <c r="J7158" s="199"/>
      <c r="K7158" s="199"/>
      <c r="L7158" s="199"/>
      <c r="M7158" s="199"/>
    </row>
    <row r="7159" spans="5:13" x14ac:dyDescent="0.25">
      <c r="E7159" s="199"/>
      <c r="F7159" s="199"/>
      <c r="G7159" s="199"/>
      <c r="H7159" s="199"/>
      <c r="I7159" s="199"/>
      <c r="J7159" s="199"/>
      <c r="K7159" s="199"/>
      <c r="L7159" s="199"/>
      <c r="M7159" s="199"/>
    </row>
    <row r="7160" spans="5:13" x14ac:dyDescent="0.25">
      <c r="E7160" s="199"/>
      <c r="F7160" s="199"/>
      <c r="G7160" s="199"/>
      <c r="H7160" s="199"/>
      <c r="I7160" s="199"/>
      <c r="J7160" s="199"/>
      <c r="K7160" s="199"/>
      <c r="L7160" s="199"/>
      <c r="M7160" s="199"/>
    </row>
    <row r="7161" spans="5:13" x14ac:dyDescent="0.25">
      <c r="E7161" s="199"/>
      <c r="F7161" s="199"/>
      <c r="G7161" s="199"/>
      <c r="H7161" s="199"/>
      <c r="I7161" s="199"/>
      <c r="J7161" s="199"/>
      <c r="K7161" s="199"/>
      <c r="L7161" s="199"/>
      <c r="M7161" s="199"/>
    </row>
    <row r="7162" spans="5:13" x14ac:dyDescent="0.25">
      <c r="E7162" s="199"/>
      <c r="F7162" s="199"/>
      <c r="G7162" s="199"/>
      <c r="H7162" s="199"/>
      <c r="I7162" s="199"/>
      <c r="J7162" s="199"/>
      <c r="K7162" s="199"/>
      <c r="L7162" s="199"/>
      <c r="M7162" s="199"/>
    </row>
    <row r="7163" spans="5:13" x14ac:dyDescent="0.25">
      <c r="E7163" s="199"/>
      <c r="F7163" s="199"/>
      <c r="G7163" s="199"/>
      <c r="H7163" s="199"/>
      <c r="I7163" s="199"/>
      <c r="J7163" s="199"/>
      <c r="K7163" s="199"/>
      <c r="L7163" s="199"/>
      <c r="M7163" s="199"/>
    </row>
    <row r="7164" spans="5:13" x14ac:dyDescent="0.25">
      <c r="E7164" s="199"/>
      <c r="F7164" s="199"/>
      <c r="G7164" s="199"/>
      <c r="H7164" s="199"/>
      <c r="I7164" s="199"/>
      <c r="J7164" s="199"/>
      <c r="K7164" s="199"/>
      <c r="L7164" s="199"/>
      <c r="M7164" s="199"/>
    </row>
    <row r="7165" spans="5:13" x14ac:dyDescent="0.25">
      <c r="E7165" s="199"/>
      <c r="F7165" s="199"/>
      <c r="G7165" s="199"/>
      <c r="H7165" s="199"/>
      <c r="I7165" s="199"/>
      <c r="J7165" s="199"/>
      <c r="K7165" s="199"/>
      <c r="L7165" s="199"/>
      <c r="M7165" s="199"/>
    </row>
    <row r="7166" spans="5:13" x14ac:dyDescent="0.25">
      <c r="E7166" s="199"/>
      <c r="F7166" s="199"/>
      <c r="G7166" s="199"/>
      <c r="H7166" s="199"/>
      <c r="I7166" s="199"/>
      <c r="J7166" s="199"/>
      <c r="K7166" s="199"/>
      <c r="L7166" s="199"/>
      <c r="M7166" s="199"/>
    </row>
    <row r="7167" spans="5:13" x14ac:dyDescent="0.25">
      <c r="E7167" s="199"/>
      <c r="F7167" s="199"/>
      <c r="G7167" s="199"/>
      <c r="H7167" s="199"/>
      <c r="I7167" s="199"/>
      <c r="J7167" s="199"/>
      <c r="K7167" s="199"/>
      <c r="L7167" s="199"/>
      <c r="M7167" s="199"/>
    </row>
    <row r="7168" spans="5:13" x14ac:dyDescent="0.25">
      <c r="E7168" s="199"/>
      <c r="F7168" s="199"/>
      <c r="G7168" s="199"/>
      <c r="H7168" s="199"/>
      <c r="I7168" s="199"/>
      <c r="J7168" s="199"/>
      <c r="K7168" s="199"/>
      <c r="L7168" s="199"/>
      <c r="M7168" s="199"/>
    </row>
    <row r="7169" spans="5:13" x14ac:dyDescent="0.25">
      <c r="E7169" s="199"/>
      <c r="F7169" s="199"/>
      <c r="G7169" s="199"/>
      <c r="H7169" s="199"/>
      <c r="I7169" s="199"/>
      <c r="J7169" s="199"/>
      <c r="K7169" s="199"/>
      <c r="L7169" s="199"/>
      <c r="M7169" s="199"/>
    </row>
    <row r="7170" spans="5:13" x14ac:dyDescent="0.25">
      <c r="E7170" s="199"/>
      <c r="F7170" s="199"/>
      <c r="G7170" s="199"/>
      <c r="H7170" s="199"/>
      <c r="I7170" s="199"/>
      <c r="J7170" s="199"/>
      <c r="K7170" s="199"/>
      <c r="L7170" s="199"/>
      <c r="M7170" s="199"/>
    </row>
    <row r="7171" spans="5:13" x14ac:dyDescent="0.25">
      <c r="E7171" s="199"/>
      <c r="F7171" s="199"/>
      <c r="G7171" s="199"/>
      <c r="H7171" s="199"/>
      <c r="I7171" s="199"/>
      <c r="J7171" s="199"/>
      <c r="K7171" s="199"/>
      <c r="L7171" s="199"/>
      <c r="M7171" s="199"/>
    </row>
    <row r="7172" spans="5:13" x14ac:dyDescent="0.25">
      <c r="E7172" s="199"/>
      <c r="F7172" s="199"/>
      <c r="G7172" s="199"/>
      <c r="H7172" s="199"/>
      <c r="I7172" s="199"/>
      <c r="J7172" s="199"/>
      <c r="K7172" s="199"/>
      <c r="L7172" s="199"/>
      <c r="M7172" s="199"/>
    </row>
    <row r="7173" spans="5:13" x14ac:dyDescent="0.25">
      <c r="E7173" s="199"/>
      <c r="F7173" s="199"/>
      <c r="G7173" s="199"/>
      <c r="H7173" s="199"/>
      <c r="I7173" s="199"/>
      <c r="J7173" s="199"/>
      <c r="K7173" s="199"/>
      <c r="L7173" s="199"/>
      <c r="M7173" s="199"/>
    </row>
    <row r="7174" spans="5:13" x14ac:dyDescent="0.25">
      <c r="E7174" s="199"/>
      <c r="F7174" s="199"/>
      <c r="G7174" s="199"/>
      <c r="H7174" s="199"/>
      <c r="I7174" s="199"/>
      <c r="J7174" s="199"/>
      <c r="K7174" s="199"/>
      <c r="L7174" s="199"/>
      <c r="M7174" s="199"/>
    </row>
    <row r="7175" spans="5:13" x14ac:dyDescent="0.25">
      <c r="E7175" s="199"/>
      <c r="F7175" s="199"/>
      <c r="G7175" s="199"/>
      <c r="H7175" s="199"/>
      <c r="I7175" s="199"/>
      <c r="J7175" s="199"/>
      <c r="K7175" s="199"/>
      <c r="L7175" s="199"/>
      <c r="M7175" s="199"/>
    </row>
    <row r="7176" spans="5:13" x14ac:dyDescent="0.25">
      <c r="E7176" s="199"/>
      <c r="F7176" s="199"/>
      <c r="G7176" s="199"/>
      <c r="H7176" s="199"/>
      <c r="I7176" s="199"/>
      <c r="J7176" s="199"/>
      <c r="K7176" s="199"/>
      <c r="L7176" s="199"/>
      <c r="M7176" s="199"/>
    </row>
    <row r="7177" spans="5:13" x14ac:dyDescent="0.25">
      <c r="E7177" s="199"/>
      <c r="F7177" s="199"/>
      <c r="G7177" s="199"/>
      <c r="H7177" s="199"/>
      <c r="I7177" s="199"/>
      <c r="J7177" s="199"/>
      <c r="K7177" s="199"/>
      <c r="L7177" s="199"/>
      <c r="M7177" s="199"/>
    </row>
    <row r="7178" spans="5:13" x14ac:dyDescent="0.25">
      <c r="E7178" s="199"/>
      <c r="F7178" s="199"/>
      <c r="G7178" s="199"/>
      <c r="H7178" s="199"/>
      <c r="I7178" s="199"/>
      <c r="J7178" s="199"/>
      <c r="K7178" s="199"/>
      <c r="L7178" s="199"/>
      <c r="M7178" s="199"/>
    </row>
    <row r="7179" spans="5:13" x14ac:dyDescent="0.25">
      <c r="E7179" s="199"/>
      <c r="F7179" s="199"/>
      <c r="G7179" s="199"/>
      <c r="H7179" s="199"/>
      <c r="I7179" s="199"/>
      <c r="J7179" s="199"/>
      <c r="K7179" s="199"/>
      <c r="L7179" s="199"/>
      <c r="M7179" s="199"/>
    </row>
    <row r="7180" spans="5:13" x14ac:dyDescent="0.25">
      <c r="E7180" s="199"/>
      <c r="F7180" s="199"/>
      <c r="G7180" s="199"/>
      <c r="H7180" s="199"/>
      <c r="I7180" s="199"/>
      <c r="J7180" s="199"/>
      <c r="K7180" s="199"/>
      <c r="L7180" s="199"/>
      <c r="M7180" s="199"/>
    </row>
    <row r="7181" spans="5:13" x14ac:dyDescent="0.25">
      <c r="E7181" s="199"/>
      <c r="F7181" s="199"/>
      <c r="G7181" s="199"/>
      <c r="H7181" s="199"/>
      <c r="I7181" s="199"/>
      <c r="J7181" s="199"/>
      <c r="K7181" s="199"/>
      <c r="L7181" s="199"/>
      <c r="M7181" s="199"/>
    </row>
    <row r="7182" spans="5:13" x14ac:dyDescent="0.25">
      <c r="E7182" s="199"/>
      <c r="F7182" s="199"/>
      <c r="G7182" s="199"/>
      <c r="H7182" s="199"/>
      <c r="I7182" s="199"/>
      <c r="J7182" s="199"/>
      <c r="K7182" s="199"/>
      <c r="L7182" s="199"/>
      <c r="M7182" s="199"/>
    </row>
    <row r="7183" spans="5:13" x14ac:dyDescent="0.25">
      <c r="E7183" s="199"/>
      <c r="F7183" s="199"/>
      <c r="G7183" s="199"/>
      <c r="H7183" s="199"/>
      <c r="I7183" s="199"/>
      <c r="J7183" s="199"/>
      <c r="K7183" s="199"/>
      <c r="L7183" s="199"/>
      <c r="M7183" s="199"/>
    </row>
    <row r="7184" spans="5:13" x14ac:dyDescent="0.25">
      <c r="E7184" s="199"/>
      <c r="F7184" s="199"/>
      <c r="G7184" s="199"/>
      <c r="H7184" s="199"/>
      <c r="I7184" s="199"/>
      <c r="J7184" s="199"/>
      <c r="K7184" s="199"/>
      <c r="L7184" s="199"/>
      <c r="M7184" s="199"/>
    </row>
    <row r="7185" spans="5:13" x14ac:dyDescent="0.25">
      <c r="E7185" s="199"/>
      <c r="F7185" s="199"/>
      <c r="G7185" s="199"/>
      <c r="H7185" s="199"/>
      <c r="I7185" s="199"/>
      <c r="J7185" s="199"/>
      <c r="K7185" s="199"/>
      <c r="L7185" s="199"/>
      <c r="M7185" s="199"/>
    </row>
    <row r="7186" spans="5:13" x14ac:dyDescent="0.25">
      <c r="E7186" s="199"/>
      <c r="F7186" s="199"/>
      <c r="G7186" s="199"/>
      <c r="H7186" s="199"/>
      <c r="I7186" s="199"/>
      <c r="J7186" s="199"/>
      <c r="K7186" s="199"/>
      <c r="L7186" s="199"/>
      <c r="M7186" s="199"/>
    </row>
    <row r="7187" spans="5:13" x14ac:dyDescent="0.25">
      <c r="E7187" s="199"/>
      <c r="F7187" s="199"/>
      <c r="G7187" s="199"/>
      <c r="H7187" s="199"/>
      <c r="I7187" s="199"/>
      <c r="J7187" s="199"/>
      <c r="K7187" s="199"/>
      <c r="L7187" s="199"/>
      <c r="M7187" s="199"/>
    </row>
    <row r="7188" spans="5:13" x14ac:dyDescent="0.25">
      <c r="E7188" s="199"/>
      <c r="F7188" s="199"/>
      <c r="G7188" s="199"/>
      <c r="H7188" s="199"/>
      <c r="I7188" s="199"/>
      <c r="J7188" s="199"/>
      <c r="K7188" s="199"/>
      <c r="L7188" s="199"/>
      <c r="M7188" s="199"/>
    </row>
    <row r="7189" spans="5:13" x14ac:dyDescent="0.25">
      <c r="E7189" s="199"/>
      <c r="F7189" s="199"/>
      <c r="G7189" s="199"/>
      <c r="H7189" s="199"/>
      <c r="I7189" s="199"/>
      <c r="J7189" s="199"/>
      <c r="K7189" s="199"/>
      <c r="L7189" s="199"/>
      <c r="M7189" s="199"/>
    </row>
    <row r="7190" spans="5:13" x14ac:dyDescent="0.25">
      <c r="E7190" s="199"/>
      <c r="F7190" s="199"/>
      <c r="G7190" s="199"/>
      <c r="H7190" s="199"/>
      <c r="I7190" s="199"/>
      <c r="J7190" s="199"/>
      <c r="K7190" s="199"/>
      <c r="L7190" s="199"/>
      <c r="M7190" s="199"/>
    </row>
    <row r="7191" spans="5:13" x14ac:dyDescent="0.25">
      <c r="E7191" s="199"/>
      <c r="F7191" s="199"/>
      <c r="G7191" s="199"/>
      <c r="H7191" s="199"/>
      <c r="I7191" s="199"/>
      <c r="J7191" s="199"/>
      <c r="K7191" s="199"/>
      <c r="L7191" s="199"/>
      <c r="M7191" s="199"/>
    </row>
    <row r="7192" spans="5:13" x14ac:dyDescent="0.25">
      <c r="E7192" s="199"/>
      <c r="F7192" s="199"/>
      <c r="G7192" s="199"/>
      <c r="H7192" s="199"/>
      <c r="I7192" s="199"/>
      <c r="J7192" s="199"/>
      <c r="K7192" s="199"/>
      <c r="L7192" s="199"/>
      <c r="M7192" s="199"/>
    </row>
    <row r="7193" spans="5:13" x14ac:dyDescent="0.25">
      <c r="E7193" s="199"/>
      <c r="F7193" s="199"/>
      <c r="G7193" s="199"/>
      <c r="H7193" s="199"/>
      <c r="I7193" s="199"/>
      <c r="J7193" s="199"/>
      <c r="K7193" s="199"/>
      <c r="L7193" s="199"/>
      <c r="M7193" s="199"/>
    </row>
    <row r="7194" spans="5:13" x14ac:dyDescent="0.25">
      <c r="E7194" s="199"/>
      <c r="F7194" s="199"/>
      <c r="G7194" s="199"/>
      <c r="H7194" s="199"/>
      <c r="I7194" s="199"/>
      <c r="J7194" s="199"/>
      <c r="K7194" s="199"/>
      <c r="L7194" s="199"/>
      <c r="M7194" s="199"/>
    </row>
    <row r="7195" spans="5:13" x14ac:dyDescent="0.25">
      <c r="E7195" s="199"/>
      <c r="F7195" s="199"/>
      <c r="G7195" s="199"/>
      <c r="H7195" s="199"/>
      <c r="I7195" s="199"/>
      <c r="J7195" s="199"/>
      <c r="K7195" s="199"/>
      <c r="L7195" s="199"/>
      <c r="M7195" s="199"/>
    </row>
    <row r="7196" spans="5:13" x14ac:dyDescent="0.25">
      <c r="E7196" s="199"/>
      <c r="F7196" s="199"/>
      <c r="G7196" s="199"/>
      <c r="H7196" s="199"/>
      <c r="I7196" s="199"/>
      <c r="J7196" s="199"/>
      <c r="K7196" s="199"/>
      <c r="L7196" s="199"/>
      <c r="M7196" s="199"/>
    </row>
    <row r="7197" spans="5:13" x14ac:dyDescent="0.25">
      <c r="E7197" s="199"/>
      <c r="F7197" s="199"/>
      <c r="G7197" s="199"/>
      <c r="H7197" s="199"/>
      <c r="I7197" s="199"/>
      <c r="J7197" s="199"/>
      <c r="K7197" s="199"/>
      <c r="L7197" s="199"/>
      <c r="M7197" s="199"/>
    </row>
    <row r="7198" spans="5:13" x14ac:dyDescent="0.25">
      <c r="E7198" s="199"/>
      <c r="F7198" s="199"/>
      <c r="G7198" s="199"/>
      <c r="H7198" s="199"/>
      <c r="I7198" s="199"/>
      <c r="J7198" s="199"/>
      <c r="K7198" s="199"/>
      <c r="L7198" s="199"/>
      <c r="M7198" s="199"/>
    </row>
    <row r="7199" spans="5:13" x14ac:dyDescent="0.25">
      <c r="E7199" s="199"/>
      <c r="F7199" s="199"/>
      <c r="G7199" s="199"/>
      <c r="H7199" s="199"/>
      <c r="I7199" s="199"/>
      <c r="J7199" s="199"/>
      <c r="K7199" s="199"/>
      <c r="L7199" s="199"/>
      <c r="M7199" s="199"/>
    </row>
    <row r="7200" spans="5:13" x14ac:dyDescent="0.25">
      <c r="E7200" s="199"/>
      <c r="F7200" s="199"/>
      <c r="G7200" s="199"/>
      <c r="H7200" s="199"/>
      <c r="I7200" s="199"/>
      <c r="J7200" s="199"/>
      <c r="K7200" s="199"/>
      <c r="L7200" s="199"/>
      <c r="M7200" s="199"/>
    </row>
    <row r="7201" spans="5:13" x14ac:dyDescent="0.25">
      <c r="E7201" s="199"/>
      <c r="F7201" s="199"/>
      <c r="G7201" s="199"/>
      <c r="H7201" s="199"/>
      <c r="I7201" s="199"/>
      <c r="J7201" s="199"/>
      <c r="K7201" s="199"/>
      <c r="L7201" s="199"/>
      <c r="M7201" s="199"/>
    </row>
    <row r="7202" spans="5:13" x14ac:dyDescent="0.25">
      <c r="E7202" s="199"/>
      <c r="F7202" s="199"/>
      <c r="G7202" s="199"/>
      <c r="H7202" s="199"/>
      <c r="I7202" s="199"/>
      <c r="J7202" s="199"/>
      <c r="K7202" s="199"/>
      <c r="L7202" s="199"/>
      <c r="M7202" s="199"/>
    </row>
    <row r="7203" spans="5:13" x14ac:dyDescent="0.25">
      <c r="E7203" s="199"/>
      <c r="F7203" s="199"/>
      <c r="G7203" s="199"/>
      <c r="H7203" s="199"/>
      <c r="I7203" s="199"/>
      <c r="J7203" s="199"/>
      <c r="K7203" s="199"/>
      <c r="L7203" s="199"/>
      <c r="M7203" s="199"/>
    </row>
    <row r="7204" spans="5:13" x14ac:dyDescent="0.25">
      <c r="E7204" s="199"/>
      <c r="F7204" s="199"/>
      <c r="G7204" s="199"/>
      <c r="H7204" s="199"/>
      <c r="I7204" s="199"/>
      <c r="J7204" s="199"/>
      <c r="K7204" s="199"/>
      <c r="L7204" s="199"/>
      <c r="M7204" s="199"/>
    </row>
    <row r="7205" spans="5:13" x14ac:dyDescent="0.25">
      <c r="E7205" s="199"/>
      <c r="F7205" s="199"/>
      <c r="G7205" s="199"/>
      <c r="H7205" s="199"/>
      <c r="I7205" s="199"/>
      <c r="J7205" s="199"/>
      <c r="K7205" s="199"/>
      <c r="L7205" s="199"/>
      <c r="M7205" s="199"/>
    </row>
    <row r="7206" spans="5:13" x14ac:dyDescent="0.25">
      <c r="E7206" s="199"/>
      <c r="F7206" s="199"/>
      <c r="G7206" s="199"/>
      <c r="H7206" s="199"/>
      <c r="I7206" s="199"/>
      <c r="J7206" s="199"/>
      <c r="K7206" s="199"/>
      <c r="L7206" s="199"/>
      <c r="M7206" s="199"/>
    </row>
    <row r="7207" spans="5:13" x14ac:dyDescent="0.25">
      <c r="E7207" s="199"/>
      <c r="F7207" s="199"/>
      <c r="G7207" s="199"/>
      <c r="H7207" s="199"/>
      <c r="I7207" s="199"/>
      <c r="J7207" s="199"/>
      <c r="K7207" s="199"/>
      <c r="L7207" s="199"/>
      <c r="M7207" s="199"/>
    </row>
    <row r="7208" spans="5:13" x14ac:dyDescent="0.25">
      <c r="E7208" s="199"/>
      <c r="F7208" s="199"/>
      <c r="G7208" s="199"/>
      <c r="H7208" s="199"/>
      <c r="I7208" s="199"/>
      <c r="J7208" s="199"/>
      <c r="K7208" s="199"/>
      <c r="L7208" s="199"/>
      <c r="M7208" s="199"/>
    </row>
    <row r="7209" spans="5:13" x14ac:dyDescent="0.25">
      <c r="E7209" s="199"/>
      <c r="F7209" s="199"/>
      <c r="G7209" s="199"/>
      <c r="H7209" s="199"/>
      <c r="I7209" s="199"/>
      <c r="J7209" s="199"/>
      <c r="K7209" s="199"/>
      <c r="L7209" s="199"/>
      <c r="M7209" s="199"/>
    </row>
    <row r="7210" spans="5:13" x14ac:dyDescent="0.25">
      <c r="E7210" s="199"/>
      <c r="F7210" s="199"/>
      <c r="G7210" s="199"/>
      <c r="H7210" s="199"/>
      <c r="I7210" s="199"/>
      <c r="J7210" s="199"/>
      <c r="K7210" s="199"/>
      <c r="L7210" s="199"/>
      <c r="M7210" s="199"/>
    </row>
    <row r="7211" spans="5:13" x14ac:dyDescent="0.25">
      <c r="E7211" s="199"/>
      <c r="F7211" s="199"/>
      <c r="G7211" s="199"/>
      <c r="H7211" s="199"/>
      <c r="I7211" s="199"/>
      <c r="J7211" s="199"/>
      <c r="K7211" s="199"/>
      <c r="L7211" s="199"/>
      <c r="M7211" s="199"/>
    </row>
    <row r="7212" spans="5:13" x14ac:dyDescent="0.25">
      <c r="E7212" s="199"/>
      <c r="F7212" s="199"/>
      <c r="G7212" s="199"/>
      <c r="H7212" s="199"/>
      <c r="I7212" s="199"/>
      <c r="J7212" s="199"/>
      <c r="K7212" s="199"/>
      <c r="L7212" s="199"/>
      <c r="M7212" s="199"/>
    </row>
    <row r="7213" spans="5:13" x14ac:dyDescent="0.25">
      <c r="E7213" s="199"/>
      <c r="F7213" s="199"/>
      <c r="G7213" s="199"/>
      <c r="H7213" s="199"/>
      <c r="I7213" s="199"/>
      <c r="J7213" s="199"/>
      <c r="K7213" s="199"/>
      <c r="L7213" s="199"/>
      <c r="M7213" s="199"/>
    </row>
    <row r="7214" spans="5:13" x14ac:dyDescent="0.25">
      <c r="E7214" s="199"/>
      <c r="F7214" s="199"/>
      <c r="G7214" s="199"/>
      <c r="H7214" s="199"/>
      <c r="I7214" s="199"/>
      <c r="J7214" s="199"/>
      <c r="K7214" s="199"/>
      <c r="L7214" s="199"/>
      <c r="M7214" s="199"/>
    </row>
    <row r="7215" spans="5:13" x14ac:dyDescent="0.25">
      <c r="E7215" s="199"/>
      <c r="F7215" s="199"/>
      <c r="G7215" s="199"/>
      <c r="H7215" s="199"/>
      <c r="I7215" s="199"/>
      <c r="J7215" s="199"/>
      <c r="K7215" s="199"/>
      <c r="L7215" s="199"/>
      <c r="M7215" s="199"/>
    </row>
    <row r="7216" spans="5:13" x14ac:dyDescent="0.25">
      <c r="E7216" s="199"/>
      <c r="F7216" s="199"/>
      <c r="G7216" s="199"/>
      <c r="H7216" s="199"/>
      <c r="I7216" s="199"/>
      <c r="J7216" s="199"/>
      <c r="K7216" s="199"/>
      <c r="L7216" s="199"/>
      <c r="M7216" s="199"/>
    </row>
    <row r="7217" spans="5:13" x14ac:dyDescent="0.25">
      <c r="E7217" s="199"/>
      <c r="F7217" s="199"/>
      <c r="G7217" s="199"/>
      <c r="H7217" s="199"/>
      <c r="I7217" s="199"/>
      <c r="J7217" s="199"/>
      <c r="K7217" s="199"/>
      <c r="L7217" s="199"/>
      <c r="M7217" s="199"/>
    </row>
    <row r="7218" spans="5:13" x14ac:dyDescent="0.25">
      <c r="E7218" s="199"/>
      <c r="F7218" s="199"/>
      <c r="G7218" s="199"/>
      <c r="H7218" s="199"/>
      <c r="I7218" s="199"/>
      <c r="J7218" s="199"/>
      <c r="K7218" s="199"/>
      <c r="L7218" s="199"/>
      <c r="M7218" s="199"/>
    </row>
    <row r="7219" spans="5:13" x14ac:dyDescent="0.25">
      <c r="E7219" s="199"/>
      <c r="F7219" s="199"/>
      <c r="G7219" s="199"/>
      <c r="H7219" s="199"/>
      <c r="I7219" s="199"/>
      <c r="J7219" s="199"/>
      <c r="K7219" s="199"/>
      <c r="L7219" s="199"/>
      <c r="M7219" s="199"/>
    </row>
    <row r="7220" spans="5:13" x14ac:dyDescent="0.25">
      <c r="E7220" s="199"/>
      <c r="F7220" s="199"/>
      <c r="G7220" s="199"/>
      <c r="H7220" s="199"/>
      <c r="I7220" s="199"/>
      <c r="J7220" s="199"/>
      <c r="K7220" s="199"/>
      <c r="L7220" s="199"/>
      <c r="M7220" s="199"/>
    </row>
    <row r="7221" spans="5:13" x14ac:dyDescent="0.25">
      <c r="E7221" s="199"/>
      <c r="F7221" s="199"/>
      <c r="G7221" s="199"/>
      <c r="H7221" s="199"/>
      <c r="I7221" s="199"/>
      <c r="J7221" s="199"/>
      <c r="K7221" s="199"/>
      <c r="L7221" s="199"/>
      <c r="M7221" s="199"/>
    </row>
    <row r="7222" spans="5:13" x14ac:dyDescent="0.25">
      <c r="E7222" s="199"/>
      <c r="F7222" s="199"/>
      <c r="G7222" s="199"/>
      <c r="H7222" s="199"/>
      <c r="I7222" s="199"/>
      <c r="J7222" s="199"/>
      <c r="K7222" s="199"/>
      <c r="L7222" s="199"/>
      <c r="M7222" s="199"/>
    </row>
    <row r="7223" spans="5:13" x14ac:dyDescent="0.25">
      <c r="E7223" s="199"/>
      <c r="F7223" s="199"/>
      <c r="G7223" s="199"/>
      <c r="H7223" s="199"/>
      <c r="I7223" s="199"/>
      <c r="J7223" s="199"/>
      <c r="K7223" s="199"/>
      <c r="L7223" s="199"/>
      <c r="M7223" s="199"/>
    </row>
    <row r="7224" spans="5:13" x14ac:dyDescent="0.25">
      <c r="E7224" s="199"/>
      <c r="F7224" s="199"/>
      <c r="G7224" s="199"/>
      <c r="H7224" s="199"/>
      <c r="I7224" s="199"/>
      <c r="J7224" s="199"/>
      <c r="K7224" s="199"/>
      <c r="L7224" s="199"/>
      <c r="M7224" s="199"/>
    </row>
    <row r="7225" spans="5:13" x14ac:dyDescent="0.25">
      <c r="E7225" s="199"/>
      <c r="F7225" s="199"/>
      <c r="G7225" s="199"/>
      <c r="H7225" s="199"/>
      <c r="I7225" s="199"/>
      <c r="J7225" s="199"/>
      <c r="K7225" s="199"/>
      <c r="L7225" s="199"/>
      <c r="M7225" s="199"/>
    </row>
    <row r="7226" spans="5:13" x14ac:dyDescent="0.25">
      <c r="E7226" s="199"/>
      <c r="F7226" s="199"/>
      <c r="G7226" s="199"/>
      <c r="H7226" s="199"/>
      <c r="I7226" s="199"/>
      <c r="J7226" s="199"/>
      <c r="K7226" s="199"/>
      <c r="L7226" s="199"/>
      <c r="M7226" s="199"/>
    </row>
    <row r="7227" spans="5:13" x14ac:dyDescent="0.25">
      <c r="E7227" s="199"/>
      <c r="F7227" s="199"/>
      <c r="G7227" s="199"/>
      <c r="H7227" s="199"/>
      <c r="I7227" s="199"/>
      <c r="J7227" s="199"/>
      <c r="K7227" s="199"/>
      <c r="L7227" s="199"/>
      <c r="M7227" s="199"/>
    </row>
    <row r="7228" spans="5:13" x14ac:dyDescent="0.25">
      <c r="E7228" s="199"/>
      <c r="F7228" s="199"/>
      <c r="G7228" s="199"/>
      <c r="H7228" s="199"/>
      <c r="I7228" s="199"/>
      <c r="J7228" s="199"/>
      <c r="K7228" s="199"/>
      <c r="L7228" s="199"/>
      <c r="M7228" s="199"/>
    </row>
    <row r="7229" spans="5:13" x14ac:dyDescent="0.25">
      <c r="E7229" s="199"/>
      <c r="F7229" s="199"/>
      <c r="G7229" s="199"/>
      <c r="H7229" s="199"/>
      <c r="I7229" s="199"/>
      <c r="J7229" s="199"/>
      <c r="K7229" s="199"/>
      <c r="L7229" s="199"/>
      <c r="M7229" s="199"/>
    </row>
    <row r="7230" spans="5:13" x14ac:dyDescent="0.25">
      <c r="E7230" s="199"/>
      <c r="F7230" s="199"/>
      <c r="G7230" s="199"/>
      <c r="H7230" s="199"/>
      <c r="I7230" s="199"/>
      <c r="J7230" s="199"/>
      <c r="K7230" s="199"/>
      <c r="L7230" s="199"/>
      <c r="M7230" s="199"/>
    </row>
    <row r="7231" spans="5:13" x14ac:dyDescent="0.25">
      <c r="E7231" s="199"/>
      <c r="F7231" s="199"/>
      <c r="G7231" s="199"/>
      <c r="H7231" s="199"/>
      <c r="I7231" s="199"/>
      <c r="J7231" s="199"/>
      <c r="K7231" s="199"/>
      <c r="L7231" s="199"/>
      <c r="M7231" s="199"/>
    </row>
    <row r="7232" spans="5:13" x14ac:dyDescent="0.25">
      <c r="E7232" s="199"/>
      <c r="F7232" s="199"/>
      <c r="G7232" s="199"/>
      <c r="H7232" s="199"/>
      <c r="I7232" s="199"/>
      <c r="J7232" s="199"/>
      <c r="K7232" s="199"/>
      <c r="L7232" s="199"/>
      <c r="M7232" s="199"/>
    </row>
    <row r="7233" spans="5:13" x14ac:dyDescent="0.25">
      <c r="E7233" s="199"/>
      <c r="F7233" s="199"/>
      <c r="G7233" s="199"/>
      <c r="H7233" s="199"/>
      <c r="I7233" s="199"/>
      <c r="J7233" s="199"/>
      <c r="K7233" s="199"/>
      <c r="L7233" s="199"/>
      <c r="M7233" s="199"/>
    </row>
    <row r="7234" spans="5:13" x14ac:dyDescent="0.25">
      <c r="E7234" s="199"/>
      <c r="F7234" s="199"/>
      <c r="G7234" s="199"/>
      <c r="H7234" s="199"/>
      <c r="I7234" s="199"/>
      <c r="J7234" s="199"/>
      <c r="K7234" s="199"/>
      <c r="L7234" s="199"/>
      <c r="M7234" s="199"/>
    </row>
    <row r="7235" spans="5:13" x14ac:dyDescent="0.25">
      <c r="E7235" s="199"/>
      <c r="F7235" s="199"/>
      <c r="G7235" s="199"/>
      <c r="H7235" s="199"/>
      <c r="I7235" s="199"/>
      <c r="J7235" s="199"/>
      <c r="K7235" s="199"/>
      <c r="L7235" s="199"/>
      <c r="M7235" s="199"/>
    </row>
    <row r="7236" spans="5:13" x14ac:dyDescent="0.25">
      <c r="E7236" s="199"/>
      <c r="F7236" s="199"/>
      <c r="G7236" s="199"/>
      <c r="H7236" s="199"/>
      <c r="I7236" s="199"/>
      <c r="J7236" s="199"/>
      <c r="K7236" s="199"/>
      <c r="L7236" s="199"/>
      <c r="M7236" s="199"/>
    </row>
    <row r="7237" spans="5:13" x14ac:dyDescent="0.25">
      <c r="E7237" s="199"/>
      <c r="F7237" s="199"/>
      <c r="G7237" s="199"/>
      <c r="H7237" s="199"/>
      <c r="I7237" s="199"/>
      <c r="J7237" s="199"/>
      <c r="K7237" s="199"/>
      <c r="L7237" s="199"/>
      <c r="M7237" s="199"/>
    </row>
    <row r="7238" spans="5:13" x14ac:dyDescent="0.25">
      <c r="E7238" s="199"/>
      <c r="F7238" s="199"/>
      <c r="G7238" s="199"/>
      <c r="H7238" s="199"/>
      <c r="I7238" s="199"/>
      <c r="J7238" s="199"/>
      <c r="K7238" s="199"/>
      <c r="L7238" s="199"/>
      <c r="M7238" s="199"/>
    </row>
    <row r="7239" spans="5:13" x14ac:dyDescent="0.25">
      <c r="E7239" s="199"/>
      <c r="F7239" s="199"/>
      <c r="G7239" s="199"/>
      <c r="H7239" s="199"/>
      <c r="I7239" s="199"/>
      <c r="J7239" s="199"/>
      <c r="K7239" s="199"/>
      <c r="L7239" s="199"/>
      <c r="M7239" s="199"/>
    </row>
    <row r="7240" spans="5:13" x14ac:dyDescent="0.25">
      <c r="E7240" s="199"/>
      <c r="F7240" s="199"/>
      <c r="G7240" s="199"/>
      <c r="H7240" s="199"/>
      <c r="I7240" s="199"/>
      <c r="J7240" s="199"/>
      <c r="K7240" s="199"/>
      <c r="L7240" s="199"/>
      <c r="M7240" s="199"/>
    </row>
    <row r="7241" spans="5:13" x14ac:dyDescent="0.25">
      <c r="E7241" s="199"/>
      <c r="F7241" s="199"/>
      <c r="G7241" s="199"/>
      <c r="H7241" s="199"/>
      <c r="I7241" s="199"/>
      <c r="J7241" s="199"/>
      <c r="K7241" s="199"/>
      <c r="L7241" s="199"/>
      <c r="M7241" s="199"/>
    </row>
    <row r="7242" spans="5:13" x14ac:dyDescent="0.25">
      <c r="E7242" s="199"/>
      <c r="F7242" s="199"/>
      <c r="G7242" s="199"/>
      <c r="H7242" s="199"/>
      <c r="I7242" s="199"/>
      <c r="J7242" s="199"/>
      <c r="K7242" s="199"/>
      <c r="L7242" s="199"/>
      <c r="M7242" s="199"/>
    </row>
    <row r="7243" spans="5:13" x14ac:dyDescent="0.25">
      <c r="E7243" s="199"/>
      <c r="F7243" s="199"/>
      <c r="G7243" s="199"/>
      <c r="H7243" s="199"/>
      <c r="I7243" s="199"/>
      <c r="J7243" s="199"/>
      <c r="K7243" s="199"/>
      <c r="L7243" s="199"/>
      <c r="M7243" s="199"/>
    </row>
    <row r="7244" spans="5:13" x14ac:dyDescent="0.25">
      <c r="E7244" s="199"/>
      <c r="F7244" s="199"/>
      <c r="G7244" s="199"/>
      <c r="H7244" s="199"/>
      <c r="I7244" s="199"/>
      <c r="J7244" s="199"/>
      <c r="K7244" s="199"/>
      <c r="L7244" s="199"/>
      <c r="M7244" s="199"/>
    </row>
    <row r="7245" spans="5:13" x14ac:dyDescent="0.25">
      <c r="E7245" s="199"/>
      <c r="F7245" s="199"/>
      <c r="G7245" s="199"/>
      <c r="H7245" s="199"/>
      <c r="I7245" s="199"/>
      <c r="J7245" s="199"/>
      <c r="K7245" s="199"/>
      <c r="L7245" s="199"/>
      <c r="M7245" s="199"/>
    </row>
    <row r="7246" spans="5:13" x14ac:dyDescent="0.25">
      <c r="E7246" s="199"/>
      <c r="F7246" s="199"/>
      <c r="G7246" s="199"/>
      <c r="H7246" s="199"/>
      <c r="I7246" s="199"/>
      <c r="J7246" s="199"/>
      <c r="K7246" s="199"/>
      <c r="L7246" s="199"/>
      <c r="M7246" s="199"/>
    </row>
    <row r="7247" spans="5:13" x14ac:dyDescent="0.25">
      <c r="E7247" s="199"/>
      <c r="F7247" s="199"/>
      <c r="G7247" s="199"/>
      <c r="H7247" s="199"/>
      <c r="I7247" s="199"/>
      <c r="J7247" s="199"/>
      <c r="K7247" s="199"/>
      <c r="L7247" s="199"/>
      <c r="M7247" s="199"/>
    </row>
    <row r="7248" spans="5:13" x14ac:dyDescent="0.25">
      <c r="E7248" s="199"/>
      <c r="F7248" s="199"/>
      <c r="G7248" s="199"/>
      <c r="H7248" s="199"/>
      <c r="I7248" s="199"/>
      <c r="J7248" s="199"/>
      <c r="K7248" s="199"/>
      <c r="L7248" s="199"/>
      <c r="M7248" s="199"/>
    </row>
    <row r="7249" spans="5:13" x14ac:dyDescent="0.25">
      <c r="E7249" s="199"/>
      <c r="F7249" s="199"/>
      <c r="G7249" s="199"/>
      <c r="H7249" s="199"/>
      <c r="I7249" s="199"/>
      <c r="J7249" s="199"/>
      <c r="K7249" s="199"/>
      <c r="L7249" s="199"/>
      <c r="M7249" s="199"/>
    </row>
    <row r="7250" spans="5:13" x14ac:dyDescent="0.25">
      <c r="E7250" s="199"/>
      <c r="F7250" s="199"/>
      <c r="G7250" s="199"/>
      <c r="H7250" s="199"/>
      <c r="I7250" s="199"/>
      <c r="J7250" s="199"/>
      <c r="K7250" s="199"/>
      <c r="L7250" s="199"/>
      <c r="M7250" s="199"/>
    </row>
    <row r="7251" spans="5:13" x14ac:dyDescent="0.25">
      <c r="E7251" s="199"/>
      <c r="F7251" s="199"/>
      <c r="G7251" s="199"/>
      <c r="H7251" s="199"/>
      <c r="I7251" s="199"/>
      <c r="J7251" s="199"/>
      <c r="K7251" s="199"/>
      <c r="L7251" s="199"/>
      <c r="M7251" s="199"/>
    </row>
    <row r="7252" spans="5:13" x14ac:dyDescent="0.25">
      <c r="E7252" s="199"/>
      <c r="F7252" s="199"/>
      <c r="G7252" s="199"/>
      <c r="H7252" s="199"/>
      <c r="I7252" s="199"/>
      <c r="J7252" s="199"/>
      <c r="K7252" s="199"/>
      <c r="L7252" s="199"/>
      <c r="M7252" s="199"/>
    </row>
    <row r="7253" spans="5:13" x14ac:dyDescent="0.25">
      <c r="E7253" s="199"/>
      <c r="F7253" s="199"/>
      <c r="G7253" s="199"/>
      <c r="H7253" s="199"/>
      <c r="I7253" s="199"/>
      <c r="J7253" s="199"/>
      <c r="K7253" s="199"/>
      <c r="L7253" s="199"/>
      <c r="M7253" s="199"/>
    </row>
    <row r="7254" spans="5:13" x14ac:dyDescent="0.25">
      <c r="E7254" s="199"/>
      <c r="F7254" s="199"/>
      <c r="G7254" s="199"/>
      <c r="H7254" s="199"/>
      <c r="I7254" s="199"/>
      <c r="J7254" s="199"/>
      <c r="K7254" s="199"/>
      <c r="L7254" s="199"/>
      <c r="M7254" s="199"/>
    </row>
    <row r="7255" spans="5:13" x14ac:dyDescent="0.25">
      <c r="E7255" s="199"/>
      <c r="F7255" s="199"/>
      <c r="G7255" s="199"/>
      <c r="H7255" s="199"/>
      <c r="I7255" s="199"/>
      <c r="J7255" s="199"/>
      <c r="K7255" s="199"/>
      <c r="L7255" s="199"/>
      <c r="M7255" s="199"/>
    </row>
    <row r="7256" spans="5:13" x14ac:dyDescent="0.25">
      <c r="E7256" s="199"/>
      <c r="F7256" s="199"/>
      <c r="G7256" s="199"/>
      <c r="H7256" s="199"/>
      <c r="I7256" s="199"/>
      <c r="J7256" s="199"/>
      <c r="K7256" s="199"/>
      <c r="L7256" s="199"/>
      <c r="M7256" s="199"/>
    </row>
    <row r="7257" spans="5:13" x14ac:dyDescent="0.25">
      <c r="E7257" s="199"/>
      <c r="F7257" s="199"/>
      <c r="G7257" s="199"/>
      <c r="H7257" s="199"/>
      <c r="I7257" s="199"/>
      <c r="J7257" s="199"/>
      <c r="K7257" s="199"/>
      <c r="L7257" s="199"/>
      <c r="M7257" s="199"/>
    </row>
    <row r="7258" spans="5:13" x14ac:dyDescent="0.25">
      <c r="E7258" s="199"/>
      <c r="F7258" s="199"/>
      <c r="G7258" s="199"/>
      <c r="H7258" s="199"/>
      <c r="I7258" s="199"/>
      <c r="J7258" s="199"/>
      <c r="K7258" s="199"/>
      <c r="L7258" s="199"/>
      <c r="M7258" s="199"/>
    </row>
    <row r="7259" spans="5:13" x14ac:dyDescent="0.25">
      <c r="E7259" s="199"/>
      <c r="F7259" s="199"/>
      <c r="G7259" s="199"/>
      <c r="H7259" s="199"/>
      <c r="I7259" s="199"/>
      <c r="J7259" s="199"/>
      <c r="K7259" s="199"/>
      <c r="L7259" s="199"/>
      <c r="M7259" s="199"/>
    </row>
    <row r="7260" spans="5:13" x14ac:dyDescent="0.25">
      <c r="E7260" s="199"/>
      <c r="F7260" s="199"/>
      <c r="G7260" s="199"/>
      <c r="H7260" s="199"/>
      <c r="I7260" s="199"/>
      <c r="J7260" s="199"/>
      <c r="K7260" s="199"/>
      <c r="L7260" s="199"/>
      <c r="M7260" s="199"/>
    </row>
    <row r="7261" spans="5:13" x14ac:dyDescent="0.25">
      <c r="E7261" s="199"/>
      <c r="F7261" s="199"/>
      <c r="G7261" s="199"/>
      <c r="H7261" s="199"/>
      <c r="I7261" s="199"/>
      <c r="J7261" s="199"/>
      <c r="K7261" s="199"/>
      <c r="L7261" s="199"/>
      <c r="M7261" s="199"/>
    </row>
    <row r="7262" spans="5:13" x14ac:dyDescent="0.25">
      <c r="E7262" s="199"/>
      <c r="F7262" s="199"/>
      <c r="G7262" s="199"/>
      <c r="H7262" s="199"/>
      <c r="I7262" s="199"/>
      <c r="J7262" s="199"/>
      <c r="K7262" s="199"/>
      <c r="L7262" s="199"/>
      <c r="M7262" s="199"/>
    </row>
    <row r="7263" spans="5:13" x14ac:dyDescent="0.25">
      <c r="E7263" s="199"/>
      <c r="F7263" s="199"/>
      <c r="G7263" s="199"/>
      <c r="H7263" s="199"/>
      <c r="I7263" s="199"/>
      <c r="J7263" s="199"/>
      <c r="K7263" s="199"/>
      <c r="L7263" s="199"/>
      <c r="M7263" s="199"/>
    </row>
    <row r="7264" spans="5:13" x14ac:dyDescent="0.25">
      <c r="E7264" s="199"/>
      <c r="F7264" s="199"/>
      <c r="G7264" s="199"/>
      <c r="H7264" s="199"/>
      <c r="I7264" s="199"/>
      <c r="J7264" s="199"/>
      <c r="K7264" s="199"/>
      <c r="L7264" s="199"/>
      <c r="M7264" s="199"/>
    </row>
    <row r="7265" spans="5:13" x14ac:dyDescent="0.25">
      <c r="E7265" s="199"/>
      <c r="F7265" s="199"/>
      <c r="G7265" s="199"/>
      <c r="H7265" s="199"/>
      <c r="I7265" s="199"/>
      <c r="J7265" s="199"/>
      <c r="K7265" s="199"/>
      <c r="L7265" s="199"/>
      <c r="M7265" s="199"/>
    </row>
    <row r="7266" spans="5:13" x14ac:dyDescent="0.25">
      <c r="E7266" s="199"/>
      <c r="F7266" s="199"/>
      <c r="G7266" s="199"/>
      <c r="H7266" s="199"/>
      <c r="I7266" s="199"/>
      <c r="J7266" s="199"/>
      <c r="K7266" s="199"/>
      <c r="L7266" s="199"/>
      <c r="M7266" s="199"/>
    </row>
    <row r="7267" spans="5:13" x14ac:dyDescent="0.25">
      <c r="E7267" s="199"/>
      <c r="F7267" s="199"/>
      <c r="G7267" s="199"/>
      <c r="H7267" s="199"/>
      <c r="I7267" s="199"/>
      <c r="J7267" s="199"/>
      <c r="K7267" s="199"/>
      <c r="L7267" s="199"/>
      <c r="M7267" s="199"/>
    </row>
    <row r="7268" spans="5:13" x14ac:dyDescent="0.25">
      <c r="E7268" s="199"/>
      <c r="F7268" s="199"/>
      <c r="G7268" s="199"/>
      <c r="H7268" s="199"/>
      <c r="I7268" s="199"/>
      <c r="J7268" s="199"/>
      <c r="K7268" s="199"/>
      <c r="L7268" s="199"/>
      <c r="M7268" s="199"/>
    </row>
    <row r="7269" spans="5:13" x14ac:dyDescent="0.25">
      <c r="E7269" s="199"/>
      <c r="F7269" s="199"/>
      <c r="G7269" s="199"/>
      <c r="H7269" s="199"/>
      <c r="I7269" s="199"/>
      <c r="J7269" s="199"/>
      <c r="K7269" s="199"/>
      <c r="L7269" s="199"/>
      <c r="M7269" s="199"/>
    </row>
    <row r="7270" spans="5:13" x14ac:dyDescent="0.25">
      <c r="E7270" s="199"/>
      <c r="F7270" s="199"/>
      <c r="G7270" s="199"/>
      <c r="H7270" s="199"/>
      <c r="I7270" s="199"/>
      <c r="J7270" s="199"/>
      <c r="K7270" s="199"/>
      <c r="L7270" s="199"/>
      <c r="M7270" s="199"/>
    </row>
    <row r="7271" spans="5:13" x14ac:dyDescent="0.25">
      <c r="E7271" s="199"/>
      <c r="F7271" s="199"/>
      <c r="G7271" s="199"/>
      <c r="H7271" s="199"/>
      <c r="I7271" s="199"/>
      <c r="J7271" s="199"/>
      <c r="K7271" s="199"/>
      <c r="L7271" s="199"/>
      <c r="M7271" s="199"/>
    </row>
    <row r="7272" spans="5:13" x14ac:dyDescent="0.25">
      <c r="E7272" s="199"/>
      <c r="F7272" s="199"/>
      <c r="G7272" s="199"/>
      <c r="H7272" s="199"/>
      <c r="I7272" s="199"/>
      <c r="J7272" s="199"/>
      <c r="K7272" s="199"/>
      <c r="L7272" s="199"/>
      <c r="M7272" s="199"/>
    </row>
    <row r="7273" spans="5:13" x14ac:dyDescent="0.25">
      <c r="E7273" s="199"/>
      <c r="F7273" s="199"/>
      <c r="G7273" s="199"/>
      <c r="H7273" s="199"/>
      <c r="I7273" s="199"/>
      <c r="J7273" s="199"/>
      <c r="K7273" s="199"/>
      <c r="L7273" s="199"/>
      <c r="M7273" s="199"/>
    </row>
    <row r="7274" spans="5:13" x14ac:dyDescent="0.25">
      <c r="E7274" s="199"/>
      <c r="F7274" s="199"/>
      <c r="G7274" s="199"/>
      <c r="H7274" s="199"/>
      <c r="I7274" s="199"/>
      <c r="J7274" s="199"/>
      <c r="K7274" s="199"/>
      <c r="L7274" s="199"/>
      <c r="M7274" s="199"/>
    </row>
    <row r="7275" spans="5:13" x14ac:dyDescent="0.25">
      <c r="E7275" s="199"/>
      <c r="F7275" s="199"/>
      <c r="G7275" s="199"/>
      <c r="H7275" s="199"/>
      <c r="I7275" s="199"/>
      <c r="J7275" s="199"/>
      <c r="K7275" s="199"/>
      <c r="L7275" s="199"/>
      <c r="M7275" s="199"/>
    </row>
    <row r="7276" spans="5:13" x14ac:dyDescent="0.25">
      <c r="E7276" s="199"/>
      <c r="F7276" s="199"/>
      <c r="G7276" s="199"/>
      <c r="H7276" s="199"/>
      <c r="I7276" s="199"/>
      <c r="J7276" s="199"/>
      <c r="K7276" s="199"/>
      <c r="L7276" s="199"/>
      <c r="M7276" s="199"/>
    </row>
    <row r="7277" spans="5:13" x14ac:dyDescent="0.25">
      <c r="E7277" s="199"/>
      <c r="F7277" s="199"/>
      <c r="G7277" s="199"/>
      <c r="H7277" s="199"/>
      <c r="I7277" s="199"/>
      <c r="J7277" s="199"/>
      <c r="K7277" s="199"/>
      <c r="L7277" s="199"/>
      <c r="M7277" s="199"/>
    </row>
    <row r="7278" spans="5:13" x14ac:dyDescent="0.25">
      <c r="E7278" s="199"/>
      <c r="F7278" s="199"/>
      <c r="G7278" s="199"/>
      <c r="H7278" s="199"/>
      <c r="I7278" s="199"/>
      <c r="J7278" s="199"/>
      <c r="K7278" s="199"/>
      <c r="L7278" s="199"/>
      <c r="M7278" s="199"/>
    </row>
    <row r="7279" spans="5:13" x14ac:dyDescent="0.25">
      <c r="E7279" s="199"/>
      <c r="F7279" s="199"/>
      <c r="G7279" s="199"/>
      <c r="H7279" s="199"/>
      <c r="I7279" s="199"/>
      <c r="J7279" s="199"/>
      <c r="K7279" s="199"/>
      <c r="L7279" s="199"/>
      <c r="M7279" s="199"/>
    </row>
    <row r="7280" spans="5:13" x14ac:dyDescent="0.25">
      <c r="E7280" s="199"/>
      <c r="F7280" s="199"/>
      <c r="G7280" s="199"/>
      <c r="H7280" s="199"/>
      <c r="I7280" s="199"/>
      <c r="J7280" s="199"/>
      <c r="K7280" s="199"/>
      <c r="L7280" s="199"/>
      <c r="M7280" s="199"/>
    </row>
    <row r="7281" spans="5:13" x14ac:dyDescent="0.25">
      <c r="E7281" s="199"/>
      <c r="F7281" s="199"/>
      <c r="G7281" s="199"/>
      <c r="H7281" s="199"/>
      <c r="I7281" s="199"/>
      <c r="J7281" s="199"/>
      <c r="K7281" s="199"/>
      <c r="L7281" s="199"/>
      <c r="M7281" s="199"/>
    </row>
    <row r="7282" spans="5:13" x14ac:dyDescent="0.25">
      <c r="E7282" s="199"/>
      <c r="F7282" s="199"/>
      <c r="G7282" s="199"/>
      <c r="H7282" s="199"/>
      <c r="I7282" s="199"/>
      <c r="J7282" s="199"/>
      <c r="K7282" s="199"/>
      <c r="L7282" s="199"/>
      <c r="M7282" s="199"/>
    </row>
    <row r="7283" spans="5:13" x14ac:dyDescent="0.25">
      <c r="E7283" s="199"/>
      <c r="F7283" s="199"/>
      <c r="G7283" s="199"/>
      <c r="H7283" s="199"/>
      <c r="I7283" s="199"/>
      <c r="J7283" s="199"/>
      <c r="K7283" s="199"/>
      <c r="L7283" s="199"/>
      <c r="M7283" s="199"/>
    </row>
    <row r="7284" spans="5:13" x14ac:dyDescent="0.25">
      <c r="E7284" s="199"/>
      <c r="F7284" s="199"/>
      <c r="G7284" s="199"/>
      <c r="H7284" s="199"/>
      <c r="I7284" s="199"/>
      <c r="J7284" s="199"/>
      <c r="K7284" s="199"/>
      <c r="L7284" s="199"/>
      <c r="M7284" s="199"/>
    </row>
    <row r="7285" spans="5:13" x14ac:dyDescent="0.25">
      <c r="E7285" s="199"/>
      <c r="F7285" s="199"/>
      <c r="G7285" s="199"/>
      <c r="H7285" s="199"/>
      <c r="I7285" s="199"/>
      <c r="J7285" s="199"/>
      <c r="K7285" s="199"/>
      <c r="L7285" s="199"/>
      <c r="M7285" s="199"/>
    </row>
    <row r="7286" spans="5:13" x14ac:dyDescent="0.25">
      <c r="E7286" s="199"/>
      <c r="F7286" s="199"/>
      <c r="G7286" s="199"/>
      <c r="H7286" s="199"/>
      <c r="I7286" s="199"/>
      <c r="J7286" s="199"/>
      <c r="K7286" s="199"/>
      <c r="L7286" s="199"/>
      <c r="M7286" s="199"/>
    </row>
    <row r="7287" spans="5:13" x14ac:dyDescent="0.25">
      <c r="E7287" s="199"/>
      <c r="F7287" s="199"/>
      <c r="G7287" s="199"/>
      <c r="H7287" s="199"/>
      <c r="I7287" s="199"/>
      <c r="J7287" s="199"/>
      <c r="K7287" s="199"/>
      <c r="L7287" s="199"/>
      <c r="M7287" s="199"/>
    </row>
    <row r="7288" spans="5:13" x14ac:dyDescent="0.25">
      <c r="E7288" s="199"/>
      <c r="F7288" s="199"/>
      <c r="G7288" s="199"/>
      <c r="H7288" s="199"/>
      <c r="I7288" s="199"/>
      <c r="J7288" s="199"/>
      <c r="K7288" s="199"/>
      <c r="L7288" s="199"/>
      <c r="M7288" s="199"/>
    </row>
    <row r="7289" spans="5:13" x14ac:dyDescent="0.25">
      <c r="E7289" s="199"/>
      <c r="F7289" s="199"/>
      <c r="G7289" s="199"/>
      <c r="H7289" s="199"/>
      <c r="I7289" s="199"/>
      <c r="J7289" s="199"/>
      <c r="K7289" s="199"/>
      <c r="L7289" s="199"/>
      <c r="M7289" s="199"/>
    </row>
    <row r="7290" spans="5:13" x14ac:dyDescent="0.25">
      <c r="E7290" s="199"/>
      <c r="F7290" s="199"/>
      <c r="G7290" s="199"/>
      <c r="H7290" s="199"/>
      <c r="I7290" s="199"/>
      <c r="J7290" s="199"/>
      <c r="K7290" s="199"/>
      <c r="L7290" s="199"/>
      <c r="M7290" s="199"/>
    </row>
    <row r="7291" spans="5:13" x14ac:dyDescent="0.25">
      <c r="E7291" s="199"/>
      <c r="F7291" s="199"/>
      <c r="G7291" s="199"/>
      <c r="H7291" s="199"/>
      <c r="I7291" s="199"/>
      <c r="J7291" s="199"/>
      <c r="K7291" s="199"/>
      <c r="L7291" s="199"/>
      <c r="M7291" s="199"/>
    </row>
    <row r="7292" spans="5:13" x14ac:dyDescent="0.25">
      <c r="E7292" s="199"/>
      <c r="F7292" s="199"/>
      <c r="G7292" s="199"/>
      <c r="H7292" s="199"/>
      <c r="I7292" s="199"/>
      <c r="J7292" s="199"/>
      <c r="K7292" s="199"/>
      <c r="L7292" s="199"/>
      <c r="M7292" s="199"/>
    </row>
    <row r="7293" spans="5:13" x14ac:dyDescent="0.25">
      <c r="E7293" s="199"/>
      <c r="F7293" s="199"/>
      <c r="G7293" s="199"/>
      <c r="H7293" s="199"/>
      <c r="I7293" s="199"/>
      <c r="J7293" s="199"/>
      <c r="K7293" s="199"/>
      <c r="L7293" s="199"/>
      <c r="M7293" s="199"/>
    </row>
    <row r="7294" spans="5:13" x14ac:dyDescent="0.25">
      <c r="E7294" s="199"/>
      <c r="F7294" s="199"/>
      <c r="G7294" s="199"/>
      <c r="H7294" s="199"/>
      <c r="I7294" s="199"/>
      <c r="J7294" s="199"/>
      <c r="K7294" s="199"/>
      <c r="L7294" s="199"/>
      <c r="M7294" s="199"/>
    </row>
    <row r="7295" spans="5:13" x14ac:dyDescent="0.25">
      <c r="E7295" s="199"/>
      <c r="F7295" s="199"/>
      <c r="G7295" s="199"/>
      <c r="H7295" s="199"/>
      <c r="I7295" s="199"/>
      <c r="J7295" s="199"/>
      <c r="K7295" s="199"/>
      <c r="L7295" s="199"/>
      <c r="M7295" s="199"/>
    </row>
    <row r="7296" spans="5:13" x14ac:dyDescent="0.25">
      <c r="E7296" s="199"/>
      <c r="F7296" s="199"/>
      <c r="G7296" s="199"/>
      <c r="H7296" s="199"/>
      <c r="I7296" s="199"/>
      <c r="J7296" s="199"/>
      <c r="K7296" s="199"/>
      <c r="L7296" s="199"/>
      <c r="M7296" s="199"/>
    </row>
    <row r="7297" spans="5:13" x14ac:dyDescent="0.25">
      <c r="E7297" s="199"/>
      <c r="F7297" s="199"/>
      <c r="G7297" s="199"/>
      <c r="H7297" s="199"/>
      <c r="I7297" s="199"/>
      <c r="J7297" s="199"/>
      <c r="K7297" s="199"/>
      <c r="L7297" s="199"/>
      <c r="M7297" s="199"/>
    </row>
    <row r="7298" spans="5:13" x14ac:dyDescent="0.25">
      <c r="E7298" s="199"/>
      <c r="F7298" s="199"/>
      <c r="G7298" s="199"/>
      <c r="H7298" s="199"/>
      <c r="I7298" s="199"/>
      <c r="J7298" s="199"/>
      <c r="K7298" s="199"/>
      <c r="L7298" s="199"/>
      <c r="M7298" s="199"/>
    </row>
    <row r="7299" spans="5:13" x14ac:dyDescent="0.25">
      <c r="E7299" s="199"/>
      <c r="F7299" s="199"/>
      <c r="G7299" s="199"/>
      <c r="H7299" s="199"/>
      <c r="I7299" s="199"/>
      <c r="J7299" s="199"/>
      <c r="K7299" s="199"/>
      <c r="L7299" s="199"/>
      <c r="M7299" s="199"/>
    </row>
    <row r="7300" spans="5:13" x14ac:dyDescent="0.25">
      <c r="E7300" s="199"/>
      <c r="F7300" s="199"/>
      <c r="G7300" s="199"/>
      <c r="H7300" s="199"/>
      <c r="I7300" s="199"/>
      <c r="J7300" s="199"/>
      <c r="K7300" s="199"/>
      <c r="L7300" s="199"/>
      <c r="M7300" s="199"/>
    </row>
    <row r="7301" spans="5:13" x14ac:dyDescent="0.25">
      <c r="E7301" s="199"/>
      <c r="F7301" s="199"/>
      <c r="G7301" s="199"/>
      <c r="H7301" s="199"/>
      <c r="I7301" s="199"/>
      <c r="J7301" s="199"/>
      <c r="K7301" s="199"/>
      <c r="L7301" s="199"/>
      <c r="M7301" s="199"/>
    </row>
    <row r="7302" spans="5:13" x14ac:dyDescent="0.25">
      <c r="E7302" s="199"/>
      <c r="F7302" s="199"/>
      <c r="G7302" s="199"/>
      <c r="H7302" s="199"/>
      <c r="I7302" s="199"/>
      <c r="J7302" s="199"/>
      <c r="K7302" s="199"/>
      <c r="L7302" s="199"/>
      <c r="M7302" s="199"/>
    </row>
    <row r="7303" spans="5:13" x14ac:dyDescent="0.25">
      <c r="E7303" s="199"/>
      <c r="F7303" s="199"/>
      <c r="G7303" s="199"/>
      <c r="H7303" s="199"/>
      <c r="I7303" s="199"/>
      <c r="J7303" s="199"/>
      <c r="K7303" s="199"/>
      <c r="L7303" s="199"/>
      <c r="M7303" s="199"/>
    </row>
    <row r="7304" spans="5:13" x14ac:dyDescent="0.25">
      <c r="E7304" s="199"/>
      <c r="F7304" s="199"/>
      <c r="G7304" s="199"/>
      <c r="H7304" s="199"/>
      <c r="I7304" s="199"/>
      <c r="J7304" s="199"/>
      <c r="K7304" s="199"/>
      <c r="L7304" s="199"/>
      <c r="M7304" s="199"/>
    </row>
    <row r="7305" spans="5:13" x14ac:dyDescent="0.25">
      <c r="E7305" s="199"/>
      <c r="F7305" s="199"/>
      <c r="G7305" s="199"/>
      <c r="H7305" s="199"/>
      <c r="I7305" s="199"/>
      <c r="J7305" s="199"/>
      <c r="K7305" s="199"/>
      <c r="L7305" s="199"/>
      <c r="M7305" s="199"/>
    </row>
    <row r="7306" spans="5:13" x14ac:dyDescent="0.25">
      <c r="E7306" s="199"/>
      <c r="F7306" s="199"/>
      <c r="G7306" s="199"/>
      <c r="H7306" s="199"/>
      <c r="I7306" s="199"/>
      <c r="J7306" s="199"/>
      <c r="K7306" s="199"/>
      <c r="L7306" s="199"/>
      <c r="M7306" s="199"/>
    </row>
    <row r="7307" spans="5:13" x14ac:dyDescent="0.25">
      <c r="E7307" s="199"/>
      <c r="F7307" s="199"/>
      <c r="G7307" s="199"/>
      <c r="H7307" s="199"/>
      <c r="I7307" s="199"/>
      <c r="J7307" s="199"/>
      <c r="K7307" s="199"/>
      <c r="L7307" s="199"/>
      <c r="M7307" s="199"/>
    </row>
    <row r="7308" spans="5:13" x14ac:dyDescent="0.25">
      <c r="E7308" s="199"/>
      <c r="F7308" s="199"/>
      <c r="G7308" s="199"/>
      <c r="H7308" s="199"/>
      <c r="I7308" s="199"/>
      <c r="J7308" s="199"/>
      <c r="K7308" s="199"/>
      <c r="L7308" s="199"/>
      <c r="M7308" s="199"/>
    </row>
    <row r="7309" spans="5:13" x14ac:dyDescent="0.25">
      <c r="E7309" s="199"/>
      <c r="F7309" s="199"/>
      <c r="G7309" s="199"/>
      <c r="H7309" s="199"/>
      <c r="I7309" s="199"/>
      <c r="J7309" s="199"/>
      <c r="K7309" s="199"/>
      <c r="L7309" s="199"/>
      <c r="M7309" s="199"/>
    </row>
    <row r="7310" spans="5:13" x14ac:dyDescent="0.25">
      <c r="E7310" s="199"/>
      <c r="F7310" s="199"/>
      <c r="G7310" s="199"/>
      <c r="H7310" s="199"/>
      <c r="I7310" s="199"/>
      <c r="J7310" s="199"/>
      <c r="K7310" s="199"/>
      <c r="L7310" s="199"/>
      <c r="M7310" s="199"/>
    </row>
    <row r="7311" spans="5:13" x14ac:dyDescent="0.25">
      <c r="E7311" s="199"/>
      <c r="F7311" s="199"/>
      <c r="G7311" s="199"/>
      <c r="H7311" s="199"/>
      <c r="I7311" s="199"/>
      <c r="J7311" s="199"/>
      <c r="K7311" s="199"/>
      <c r="L7311" s="199"/>
      <c r="M7311" s="199"/>
    </row>
    <row r="7312" spans="5:13" x14ac:dyDescent="0.25">
      <c r="E7312" s="199"/>
      <c r="F7312" s="199"/>
      <c r="G7312" s="199"/>
      <c r="H7312" s="199"/>
      <c r="I7312" s="199"/>
      <c r="J7312" s="199"/>
      <c r="K7312" s="199"/>
      <c r="L7312" s="199"/>
      <c r="M7312" s="199"/>
    </row>
    <row r="7313" spans="5:13" x14ac:dyDescent="0.25">
      <c r="E7313" s="199"/>
      <c r="F7313" s="199"/>
      <c r="G7313" s="199"/>
      <c r="H7313" s="199"/>
      <c r="I7313" s="199"/>
      <c r="J7313" s="199"/>
      <c r="K7313" s="199"/>
      <c r="L7313" s="199"/>
      <c r="M7313" s="199"/>
    </row>
    <row r="7314" spans="5:13" x14ac:dyDescent="0.25">
      <c r="E7314" s="199"/>
      <c r="F7314" s="199"/>
      <c r="G7314" s="199"/>
      <c r="H7314" s="199"/>
      <c r="I7314" s="199"/>
      <c r="J7314" s="199"/>
      <c r="K7314" s="199"/>
      <c r="L7314" s="199"/>
      <c r="M7314" s="199"/>
    </row>
    <row r="7315" spans="5:13" x14ac:dyDescent="0.25">
      <c r="E7315" s="199"/>
      <c r="F7315" s="199"/>
      <c r="G7315" s="199"/>
      <c r="H7315" s="199"/>
      <c r="I7315" s="199"/>
      <c r="J7315" s="199"/>
      <c r="K7315" s="199"/>
      <c r="L7315" s="199"/>
      <c r="M7315" s="199"/>
    </row>
    <row r="7316" spans="5:13" x14ac:dyDescent="0.25">
      <c r="E7316" s="199"/>
      <c r="F7316" s="199"/>
      <c r="G7316" s="199"/>
      <c r="H7316" s="199"/>
      <c r="I7316" s="199"/>
      <c r="J7316" s="199"/>
      <c r="K7316" s="199"/>
      <c r="L7316" s="199"/>
      <c r="M7316" s="199"/>
    </row>
    <row r="7317" spans="5:13" x14ac:dyDescent="0.25">
      <c r="E7317" s="199"/>
      <c r="F7317" s="199"/>
      <c r="G7317" s="199"/>
      <c r="H7317" s="199"/>
      <c r="I7317" s="199"/>
      <c r="J7317" s="199"/>
      <c r="K7317" s="199"/>
      <c r="L7317" s="199"/>
      <c r="M7317" s="199"/>
    </row>
    <row r="7318" spans="5:13" x14ac:dyDescent="0.25">
      <c r="E7318" s="199"/>
      <c r="F7318" s="199"/>
      <c r="G7318" s="199"/>
      <c r="H7318" s="199"/>
      <c r="I7318" s="199"/>
      <c r="J7318" s="199"/>
      <c r="K7318" s="199"/>
      <c r="L7318" s="199"/>
      <c r="M7318" s="199"/>
    </row>
    <row r="7319" spans="5:13" x14ac:dyDescent="0.25">
      <c r="E7319" s="199"/>
      <c r="F7319" s="199"/>
      <c r="G7319" s="199"/>
      <c r="H7319" s="199"/>
      <c r="I7319" s="199"/>
      <c r="J7319" s="199"/>
      <c r="K7319" s="199"/>
      <c r="L7319" s="199"/>
      <c r="M7319" s="199"/>
    </row>
    <row r="7320" spans="5:13" x14ac:dyDescent="0.25">
      <c r="E7320" s="199"/>
      <c r="F7320" s="199"/>
      <c r="G7320" s="199"/>
      <c r="H7320" s="199"/>
      <c r="I7320" s="199"/>
      <c r="J7320" s="199"/>
      <c r="K7320" s="199"/>
      <c r="L7320" s="199"/>
      <c r="M7320" s="199"/>
    </row>
    <row r="7321" spans="5:13" x14ac:dyDescent="0.25">
      <c r="E7321" s="199"/>
      <c r="F7321" s="199"/>
      <c r="G7321" s="199"/>
      <c r="H7321" s="199"/>
      <c r="I7321" s="199"/>
      <c r="J7321" s="199"/>
      <c r="K7321" s="199"/>
      <c r="L7321" s="199"/>
      <c r="M7321" s="199"/>
    </row>
    <row r="7322" spans="5:13" x14ac:dyDescent="0.25">
      <c r="E7322" s="199"/>
      <c r="F7322" s="199"/>
      <c r="G7322" s="199"/>
      <c r="H7322" s="199"/>
      <c r="I7322" s="199"/>
      <c r="J7322" s="199"/>
      <c r="K7322" s="199"/>
      <c r="L7322" s="199"/>
      <c r="M7322" s="199"/>
    </row>
    <row r="7323" spans="5:13" x14ac:dyDescent="0.25">
      <c r="E7323" s="199"/>
      <c r="F7323" s="199"/>
      <c r="G7323" s="199"/>
      <c r="H7323" s="199"/>
      <c r="I7323" s="199"/>
      <c r="J7323" s="199"/>
      <c r="K7323" s="199"/>
      <c r="L7323" s="199"/>
      <c r="M7323" s="199"/>
    </row>
    <row r="7324" spans="5:13" x14ac:dyDescent="0.25">
      <c r="E7324" s="199"/>
      <c r="F7324" s="199"/>
      <c r="G7324" s="199"/>
      <c r="H7324" s="199"/>
      <c r="I7324" s="199"/>
      <c r="J7324" s="199"/>
      <c r="K7324" s="199"/>
      <c r="L7324" s="199"/>
      <c r="M7324" s="199"/>
    </row>
    <row r="7325" spans="5:13" x14ac:dyDescent="0.25">
      <c r="E7325" s="199"/>
      <c r="F7325" s="199"/>
      <c r="G7325" s="199"/>
      <c r="H7325" s="199"/>
      <c r="I7325" s="199"/>
      <c r="J7325" s="199"/>
      <c r="K7325" s="199"/>
      <c r="L7325" s="199"/>
      <c r="M7325" s="199"/>
    </row>
    <row r="7326" spans="5:13" x14ac:dyDescent="0.25">
      <c r="E7326" s="199"/>
      <c r="F7326" s="199"/>
      <c r="G7326" s="199"/>
      <c r="H7326" s="199"/>
      <c r="I7326" s="199"/>
      <c r="J7326" s="199"/>
      <c r="K7326" s="199"/>
      <c r="L7326" s="199"/>
      <c r="M7326" s="199"/>
    </row>
    <row r="7327" spans="5:13" x14ac:dyDescent="0.25">
      <c r="E7327" s="199"/>
      <c r="F7327" s="199"/>
      <c r="G7327" s="199"/>
      <c r="H7327" s="199"/>
      <c r="I7327" s="199"/>
      <c r="J7327" s="199"/>
      <c r="K7327" s="199"/>
      <c r="L7327" s="199"/>
      <c r="M7327" s="199"/>
    </row>
    <row r="7328" spans="5:13" x14ac:dyDescent="0.25">
      <c r="E7328" s="199"/>
      <c r="F7328" s="199"/>
      <c r="G7328" s="199"/>
      <c r="H7328" s="199"/>
      <c r="I7328" s="199"/>
      <c r="J7328" s="199"/>
      <c r="K7328" s="199"/>
      <c r="L7328" s="199"/>
      <c r="M7328" s="199"/>
    </row>
    <row r="7329" spans="5:13" x14ac:dyDescent="0.25">
      <c r="E7329" s="199"/>
      <c r="F7329" s="199"/>
      <c r="G7329" s="199"/>
      <c r="H7329" s="199"/>
      <c r="I7329" s="199"/>
      <c r="J7329" s="199"/>
      <c r="K7329" s="199"/>
      <c r="L7329" s="199"/>
      <c r="M7329" s="199"/>
    </row>
    <row r="7330" spans="5:13" x14ac:dyDescent="0.25">
      <c r="E7330" s="199"/>
      <c r="F7330" s="199"/>
      <c r="G7330" s="199"/>
      <c r="H7330" s="199"/>
      <c r="I7330" s="199"/>
      <c r="J7330" s="199"/>
      <c r="K7330" s="199"/>
      <c r="L7330" s="199"/>
      <c r="M7330" s="199"/>
    </row>
    <row r="7331" spans="5:13" x14ac:dyDescent="0.25">
      <c r="E7331" s="199"/>
      <c r="F7331" s="199"/>
      <c r="G7331" s="199"/>
      <c r="H7331" s="199"/>
      <c r="I7331" s="199"/>
      <c r="J7331" s="199"/>
      <c r="K7331" s="199"/>
      <c r="L7331" s="199"/>
      <c r="M7331" s="199"/>
    </row>
    <row r="7332" spans="5:13" x14ac:dyDescent="0.25">
      <c r="E7332" s="199"/>
      <c r="F7332" s="199"/>
      <c r="G7332" s="199"/>
      <c r="H7332" s="199"/>
      <c r="I7332" s="199"/>
      <c r="J7332" s="199"/>
      <c r="K7332" s="199"/>
      <c r="L7332" s="199"/>
      <c r="M7332" s="199"/>
    </row>
    <row r="7333" spans="5:13" x14ac:dyDescent="0.25">
      <c r="E7333" s="199"/>
      <c r="F7333" s="199"/>
      <c r="G7333" s="199"/>
      <c r="H7333" s="199"/>
      <c r="I7333" s="199"/>
      <c r="J7333" s="199"/>
      <c r="K7333" s="199"/>
      <c r="L7333" s="199"/>
      <c r="M7333" s="199"/>
    </row>
    <row r="7334" spans="5:13" x14ac:dyDescent="0.25">
      <c r="E7334" s="199"/>
      <c r="F7334" s="199"/>
      <c r="G7334" s="199"/>
      <c r="H7334" s="199"/>
      <c r="I7334" s="199"/>
      <c r="J7334" s="199"/>
      <c r="K7334" s="199"/>
      <c r="L7334" s="199"/>
      <c r="M7334" s="199"/>
    </row>
    <row r="7335" spans="5:13" x14ac:dyDescent="0.25">
      <c r="E7335" s="199"/>
      <c r="F7335" s="199"/>
      <c r="G7335" s="199"/>
      <c r="H7335" s="199"/>
      <c r="I7335" s="199"/>
      <c r="J7335" s="199"/>
      <c r="K7335" s="199"/>
      <c r="L7335" s="199"/>
      <c r="M7335" s="199"/>
    </row>
    <row r="7336" spans="5:13" x14ac:dyDescent="0.25">
      <c r="E7336" s="199"/>
      <c r="F7336" s="199"/>
      <c r="G7336" s="199"/>
      <c r="H7336" s="199"/>
      <c r="I7336" s="199"/>
      <c r="J7336" s="199"/>
      <c r="K7336" s="199"/>
      <c r="L7336" s="199"/>
      <c r="M7336" s="199"/>
    </row>
    <row r="7337" spans="5:13" x14ac:dyDescent="0.25">
      <c r="E7337" s="199"/>
      <c r="F7337" s="199"/>
      <c r="G7337" s="199"/>
      <c r="H7337" s="199"/>
      <c r="I7337" s="199"/>
      <c r="J7337" s="199"/>
      <c r="K7337" s="199"/>
      <c r="L7337" s="199"/>
      <c r="M7337" s="199"/>
    </row>
    <row r="7338" spans="5:13" x14ac:dyDescent="0.25">
      <c r="E7338" s="199"/>
      <c r="F7338" s="199"/>
      <c r="G7338" s="199"/>
      <c r="H7338" s="199"/>
      <c r="I7338" s="199"/>
      <c r="J7338" s="199"/>
      <c r="K7338" s="199"/>
      <c r="L7338" s="199"/>
      <c r="M7338" s="199"/>
    </row>
    <row r="7339" spans="5:13" x14ac:dyDescent="0.25">
      <c r="E7339" s="199"/>
      <c r="F7339" s="199"/>
      <c r="G7339" s="199"/>
      <c r="H7339" s="199"/>
      <c r="I7339" s="199"/>
      <c r="J7339" s="199"/>
      <c r="K7339" s="199"/>
      <c r="L7339" s="199"/>
      <c r="M7339" s="199"/>
    </row>
    <row r="7340" spans="5:13" x14ac:dyDescent="0.25">
      <c r="E7340" s="199"/>
      <c r="F7340" s="199"/>
      <c r="G7340" s="199"/>
      <c r="H7340" s="199"/>
      <c r="I7340" s="199"/>
      <c r="J7340" s="199"/>
      <c r="K7340" s="199"/>
      <c r="L7340" s="199"/>
      <c r="M7340" s="199"/>
    </row>
    <row r="7341" spans="5:13" x14ac:dyDescent="0.25">
      <c r="E7341" s="199"/>
      <c r="F7341" s="199"/>
      <c r="G7341" s="199"/>
      <c r="H7341" s="199"/>
      <c r="I7341" s="199"/>
      <c r="J7341" s="199"/>
      <c r="K7341" s="199"/>
      <c r="L7341" s="199"/>
      <c r="M7341" s="199"/>
    </row>
    <row r="7342" spans="5:13" x14ac:dyDescent="0.25">
      <c r="E7342" s="199"/>
      <c r="F7342" s="199"/>
      <c r="G7342" s="199"/>
      <c r="H7342" s="199"/>
      <c r="I7342" s="199"/>
      <c r="J7342" s="199"/>
      <c r="K7342" s="199"/>
      <c r="L7342" s="199"/>
      <c r="M7342" s="199"/>
    </row>
    <row r="7343" spans="5:13" x14ac:dyDescent="0.25">
      <c r="E7343" s="199"/>
      <c r="F7343" s="199"/>
      <c r="G7343" s="199"/>
      <c r="H7343" s="199"/>
      <c r="I7343" s="199"/>
      <c r="J7343" s="199"/>
      <c r="K7343" s="199"/>
      <c r="L7343" s="199"/>
      <c r="M7343" s="199"/>
    </row>
    <row r="7344" spans="5:13" x14ac:dyDescent="0.25">
      <c r="E7344" s="199"/>
      <c r="F7344" s="199"/>
      <c r="G7344" s="199"/>
      <c r="H7344" s="199"/>
      <c r="I7344" s="199"/>
      <c r="J7344" s="199"/>
      <c r="K7344" s="199"/>
      <c r="L7344" s="199"/>
      <c r="M7344" s="199"/>
    </row>
    <row r="7345" spans="5:13" x14ac:dyDescent="0.25">
      <c r="E7345" s="199"/>
      <c r="F7345" s="199"/>
      <c r="G7345" s="199"/>
      <c r="H7345" s="199"/>
      <c r="I7345" s="199"/>
      <c r="J7345" s="199"/>
      <c r="K7345" s="199"/>
      <c r="L7345" s="199"/>
      <c r="M7345" s="199"/>
    </row>
    <row r="7346" spans="5:13" x14ac:dyDescent="0.25">
      <c r="E7346" s="199"/>
      <c r="F7346" s="199"/>
      <c r="G7346" s="199"/>
      <c r="H7346" s="199"/>
      <c r="I7346" s="199"/>
      <c r="J7346" s="199"/>
      <c r="K7346" s="199"/>
      <c r="L7346" s="199"/>
      <c r="M7346" s="199"/>
    </row>
    <row r="7347" spans="5:13" x14ac:dyDescent="0.25">
      <c r="E7347" s="199"/>
      <c r="F7347" s="199"/>
      <c r="G7347" s="199"/>
      <c r="H7347" s="199"/>
      <c r="I7347" s="199"/>
      <c r="J7347" s="199"/>
      <c r="K7347" s="199"/>
      <c r="L7347" s="199"/>
      <c r="M7347" s="199"/>
    </row>
    <row r="7348" spans="5:13" x14ac:dyDescent="0.25">
      <c r="E7348" s="199"/>
      <c r="F7348" s="199"/>
      <c r="G7348" s="199"/>
      <c r="H7348" s="199"/>
      <c r="I7348" s="199"/>
      <c r="J7348" s="199"/>
      <c r="K7348" s="199"/>
      <c r="L7348" s="199"/>
      <c r="M7348" s="199"/>
    </row>
    <row r="7349" spans="5:13" x14ac:dyDescent="0.25">
      <c r="E7349" s="199"/>
      <c r="F7349" s="199"/>
      <c r="G7349" s="199"/>
      <c r="H7349" s="199"/>
      <c r="I7349" s="199"/>
      <c r="J7349" s="199"/>
      <c r="K7349" s="199"/>
      <c r="L7349" s="199"/>
      <c r="M7349" s="199"/>
    </row>
    <row r="7350" spans="5:13" x14ac:dyDescent="0.25">
      <c r="E7350" s="199"/>
      <c r="F7350" s="199"/>
      <c r="G7350" s="199"/>
      <c r="H7350" s="199"/>
      <c r="I7350" s="199"/>
      <c r="J7350" s="199"/>
      <c r="K7350" s="199"/>
      <c r="L7350" s="199"/>
      <c r="M7350" s="199"/>
    </row>
    <row r="7351" spans="5:13" x14ac:dyDescent="0.25">
      <c r="E7351" s="199"/>
      <c r="F7351" s="199"/>
      <c r="G7351" s="199"/>
      <c r="H7351" s="199"/>
      <c r="I7351" s="199"/>
      <c r="J7351" s="199"/>
      <c r="K7351" s="199"/>
      <c r="L7351" s="199"/>
      <c r="M7351" s="199"/>
    </row>
    <row r="7352" spans="5:13" x14ac:dyDescent="0.25">
      <c r="E7352" s="199"/>
      <c r="F7352" s="199"/>
      <c r="G7352" s="199"/>
      <c r="H7352" s="199"/>
      <c r="I7352" s="199"/>
      <c r="J7352" s="199"/>
      <c r="K7352" s="199"/>
      <c r="L7352" s="199"/>
      <c r="M7352" s="199"/>
    </row>
    <row r="7353" spans="5:13" x14ac:dyDescent="0.25">
      <c r="E7353" s="199"/>
      <c r="F7353" s="199"/>
      <c r="G7353" s="199"/>
      <c r="H7353" s="199"/>
      <c r="I7353" s="199"/>
      <c r="J7353" s="199"/>
      <c r="K7353" s="199"/>
      <c r="L7353" s="199"/>
      <c r="M7353" s="199"/>
    </row>
    <row r="7354" spans="5:13" x14ac:dyDescent="0.25">
      <c r="E7354" s="199"/>
      <c r="F7354" s="199"/>
      <c r="G7354" s="199"/>
      <c r="H7354" s="199"/>
      <c r="I7354" s="199"/>
      <c r="J7354" s="199"/>
      <c r="K7354" s="199"/>
      <c r="L7354" s="199"/>
      <c r="M7354" s="199"/>
    </row>
    <row r="7355" spans="5:13" x14ac:dyDescent="0.25">
      <c r="E7355" s="199"/>
      <c r="F7355" s="199"/>
      <c r="G7355" s="199"/>
      <c r="H7355" s="199"/>
      <c r="I7355" s="199"/>
      <c r="J7355" s="199"/>
      <c r="K7355" s="199"/>
      <c r="L7355" s="199"/>
      <c r="M7355" s="199"/>
    </row>
    <row r="7356" spans="5:13" x14ac:dyDescent="0.25">
      <c r="E7356" s="199"/>
      <c r="F7356" s="199"/>
      <c r="G7356" s="199"/>
      <c r="H7356" s="199"/>
      <c r="I7356" s="199"/>
      <c r="J7356" s="199"/>
      <c r="K7356" s="199"/>
      <c r="L7356" s="199"/>
      <c r="M7356" s="199"/>
    </row>
    <row r="7357" spans="5:13" x14ac:dyDescent="0.25">
      <c r="E7357" s="199"/>
      <c r="F7357" s="199"/>
      <c r="G7357" s="199"/>
      <c r="H7357" s="199"/>
      <c r="I7357" s="199"/>
      <c r="J7357" s="199"/>
      <c r="K7357" s="199"/>
      <c r="L7357" s="199"/>
      <c r="M7357" s="199"/>
    </row>
    <row r="7358" spans="5:13" x14ac:dyDescent="0.25">
      <c r="E7358" s="199"/>
      <c r="F7358" s="199"/>
      <c r="G7358" s="199"/>
      <c r="H7358" s="199"/>
      <c r="I7358" s="199"/>
      <c r="J7358" s="199"/>
      <c r="K7358" s="199"/>
      <c r="L7358" s="199"/>
      <c r="M7358" s="199"/>
    </row>
    <row r="7359" spans="5:13" x14ac:dyDescent="0.25">
      <c r="E7359" s="199"/>
      <c r="F7359" s="199"/>
      <c r="G7359" s="199"/>
      <c r="H7359" s="199"/>
      <c r="I7359" s="199"/>
      <c r="J7359" s="199"/>
      <c r="K7359" s="199"/>
      <c r="L7359" s="199"/>
      <c r="M7359" s="199"/>
    </row>
    <row r="7360" spans="5:13" x14ac:dyDescent="0.25">
      <c r="E7360" s="199"/>
      <c r="F7360" s="199"/>
      <c r="G7360" s="199"/>
      <c r="H7360" s="199"/>
      <c r="I7360" s="199"/>
      <c r="J7360" s="199"/>
      <c r="K7360" s="199"/>
      <c r="L7360" s="199"/>
      <c r="M7360" s="199"/>
    </row>
    <row r="7361" spans="5:13" x14ac:dyDescent="0.25">
      <c r="E7361" s="199"/>
      <c r="F7361" s="199"/>
      <c r="G7361" s="199"/>
      <c r="H7361" s="199"/>
      <c r="I7361" s="199"/>
      <c r="J7361" s="199"/>
      <c r="K7361" s="199"/>
      <c r="L7361" s="199"/>
      <c r="M7361" s="199"/>
    </row>
    <row r="7362" spans="5:13" x14ac:dyDescent="0.25">
      <c r="E7362" s="199"/>
      <c r="F7362" s="199"/>
      <c r="G7362" s="199"/>
      <c r="H7362" s="199"/>
      <c r="I7362" s="199"/>
      <c r="J7362" s="199"/>
      <c r="K7362" s="199"/>
      <c r="L7362" s="199"/>
      <c r="M7362" s="199"/>
    </row>
    <row r="7363" spans="5:13" x14ac:dyDescent="0.25">
      <c r="E7363" s="199"/>
      <c r="F7363" s="199"/>
      <c r="G7363" s="199"/>
      <c r="H7363" s="199"/>
      <c r="I7363" s="199"/>
      <c r="J7363" s="199"/>
      <c r="K7363" s="199"/>
      <c r="L7363" s="199"/>
      <c r="M7363" s="199"/>
    </row>
    <row r="7364" spans="5:13" x14ac:dyDescent="0.25">
      <c r="E7364" s="199"/>
      <c r="F7364" s="199"/>
      <c r="G7364" s="199"/>
      <c r="H7364" s="199"/>
      <c r="I7364" s="199"/>
      <c r="J7364" s="199"/>
      <c r="K7364" s="199"/>
      <c r="L7364" s="199"/>
      <c r="M7364" s="199"/>
    </row>
    <row r="7365" spans="5:13" x14ac:dyDescent="0.25">
      <c r="E7365" s="199"/>
      <c r="F7365" s="199"/>
      <c r="G7365" s="199"/>
      <c r="H7365" s="199"/>
      <c r="I7365" s="199"/>
      <c r="J7365" s="199"/>
      <c r="K7365" s="199"/>
      <c r="L7365" s="199"/>
      <c r="M7365" s="199"/>
    </row>
    <row r="7366" spans="5:13" x14ac:dyDescent="0.25">
      <c r="E7366" s="199"/>
      <c r="F7366" s="199"/>
      <c r="G7366" s="199"/>
      <c r="H7366" s="199"/>
      <c r="I7366" s="199"/>
      <c r="J7366" s="199"/>
      <c r="K7366" s="199"/>
      <c r="L7366" s="199"/>
      <c r="M7366" s="199"/>
    </row>
    <row r="7367" spans="5:13" x14ac:dyDescent="0.25">
      <c r="E7367" s="199"/>
      <c r="F7367" s="199"/>
      <c r="G7367" s="199"/>
      <c r="H7367" s="199"/>
      <c r="I7367" s="199"/>
      <c r="J7367" s="199"/>
      <c r="K7367" s="199"/>
      <c r="L7367" s="199"/>
      <c r="M7367" s="199"/>
    </row>
    <row r="7368" spans="5:13" x14ac:dyDescent="0.25">
      <c r="E7368" s="199"/>
      <c r="F7368" s="199"/>
      <c r="G7368" s="199"/>
      <c r="H7368" s="199"/>
      <c r="I7368" s="199"/>
      <c r="J7368" s="199"/>
      <c r="K7368" s="199"/>
      <c r="L7368" s="199"/>
      <c r="M7368" s="199"/>
    </row>
    <row r="7369" spans="5:13" x14ac:dyDescent="0.25">
      <c r="E7369" s="199"/>
      <c r="F7369" s="199"/>
      <c r="G7369" s="199"/>
      <c r="H7369" s="199"/>
      <c r="I7369" s="199"/>
      <c r="J7369" s="199"/>
      <c r="K7369" s="199"/>
      <c r="L7369" s="199"/>
      <c r="M7369" s="199"/>
    </row>
    <row r="7370" spans="5:13" x14ac:dyDescent="0.25">
      <c r="E7370" s="199"/>
      <c r="F7370" s="199"/>
      <c r="G7370" s="199"/>
      <c r="H7370" s="199"/>
      <c r="I7370" s="199"/>
      <c r="J7370" s="199"/>
      <c r="K7370" s="199"/>
      <c r="L7370" s="199"/>
      <c r="M7370" s="199"/>
    </row>
    <row r="7371" spans="5:13" x14ac:dyDescent="0.25">
      <c r="E7371" s="199"/>
      <c r="F7371" s="199"/>
      <c r="G7371" s="199"/>
      <c r="H7371" s="199"/>
      <c r="I7371" s="199"/>
      <c r="J7371" s="199"/>
      <c r="K7371" s="199"/>
      <c r="L7371" s="199"/>
      <c r="M7371" s="199"/>
    </row>
    <row r="7372" spans="5:13" x14ac:dyDescent="0.25">
      <c r="E7372" s="199"/>
      <c r="F7372" s="199"/>
      <c r="G7372" s="199"/>
      <c r="H7372" s="199"/>
      <c r="I7372" s="199"/>
      <c r="J7372" s="199"/>
      <c r="K7372" s="199"/>
      <c r="L7372" s="199"/>
      <c r="M7372" s="199"/>
    </row>
    <row r="7373" spans="5:13" x14ac:dyDescent="0.25">
      <c r="E7373" s="199"/>
      <c r="F7373" s="199"/>
      <c r="G7373" s="199"/>
      <c r="H7373" s="199"/>
      <c r="I7373" s="199"/>
      <c r="J7373" s="199"/>
      <c r="K7373" s="199"/>
      <c r="L7373" s="199"/>
      <c r="M7373" s="199"/>
    </row>
    <row r="7374" spans="5:13" x14ac:dyDescent="0.25">
      <c r="E7374" s="199"/>
      <c r="F7374" s="199"/>
      <c r="G7374" s="199"/>
      <c r="H7374" s="199"/>
      <c r="I7374" s="199"/>
      <c r="J7374" s="199"/>
      <c r="K7374" s="199"/>
      <c r="L7374" s="199"/>
      <c r="M7374" s="199"/>
    </row>
    <row r="7375" spans="5:13" x14ac:dyDescent="0.25">
      <c r="E7375" s="199"/>
      <c r="F7375" s="199"/>
      <c r="G7375" s="199"/>
      <c r="H7375" s="199"/>
      <c r="I7375" s="199"/>
      <c r="J7375" s="199"/>
      <c r="K7375" s="199"/>
      <c r="L7375" s="199"/>
      <c r="M7375" s="199"/>
    </row>
    <row r="7376" spans="5:13" x14ac:dyDescent="0.25">
      <c r="E7376" s="199"/>
      <c r="F7376" s="199"/>
      <c r="G7376" s="199"/>
      <c r="H7376" s="199"/>
      <c r="I7376" s="199"/>
      <c r="J7376" s="199"/>
      <c r="K7376" s="199"/>
      <c r="L7376" s="199"/>
      <c r="M7376" s="199"/>
    </row>
    <row r="7377" spans="5:13" x14ac:dyDescent="0.25">
      <c r="E7377" s="199"/>
      <c r="F7377" s="199"/>
      <c r="G7377" s="199"/>
      <c r="H7377" s="199"/>
      <c r="I7377" s="199"/>
      <c r="J7377" s="199"/>
      <c r="K7377" s="199"/>
      <c r="L7377" s="199"/>
      <c r="M7377" s="199"/>
    </row>
    <row r="7378" spans="5:13" x14ac:dyDescent="0.25">
      <c r="E7378" s="199"/>
      <c r="F7378" s="199"/>
      <c r="G7378" s="199"/>
      <c r="H7378" s="199"/>
      <c r="I7378" s="199"/>
      <c r="J7378" s="199"/>
      <c r="K7378" s="199"/>
      <c r="L7378" s="199"/>
      <c r="M7378" s="199"/>
    </row>
    <row r="7379" spans="5:13" x14ac:dyDescent="0.25">
      <c r="E7379" s="199"/>
      <c r="F7379" s="199"/>
      <c r="G7379" s="199"/>
      <c r="H7379" s="199"/>
      <c r="I7379" s="199"/>
      <c r="J7379" s="199"/>
      <c r="K7379" s="199"/>
      <c r="L7379" s="199"/>
      <c r="M7379" s="199"/>
    </row>
    <row r="7380" spans="5:13" x14ac:dyDescent="0.25">
      <c r="E7380" s="199"/>
      <c r="F7380" s="199"/>
      <c r="G7380" s="199"/>
      <c r="H7380" s="199"/>
      <c r="I7380" s="199"/>
      <c r="J7380" s="199"/>
      <c r="K7380" s="199"/>
      <c r="L7380" s="199"/>
      <c r="M7380" s="199"/>
    </row>
    <row r="7381" spans="5:13" x14ac:dyDescent="0.25">
      <c r="E7381" s="199"/>
      <c r="F7381" s="199"/>
      <c r="G7381" s="199"/>
      <c r="H7381" s="199"/>
      <c r="I7381" s="199"/>
      <c r="J7381" s="199"/>
      <c r="K7381" s="199"/>
      <c r="L7381" s="199"/>
      <c r="M7381" s="199"/>
    </row>
    <row r="7382" spans="5:13" x14ac:dyDescent="0.25">
      <c r="E7382" s="199"/>
      <c r="F7382" s="199"/>
      <c r="G7382" s="199"/>
      <c r="H7382" s="199"/>
      <c r="I7382" s="199"/>
      <c r="J7382" s="199"/>
      <c r="K7382" s="199"/>
      <c r="L7382" s="199"/>
      <c r="M7382" s="199"/>
    </row>
    <row r="7383" spans="5:13" x14ac:dyDescent="0.25">
      <c r="E7383" s="199"/>
      <c r="F7383" s="199"/>
      <c r="G7383" s="199"/>
      <c r="H7383" s="199"/>
      <c r="I7383" s="199"/>
      <c r="J7383" s="199"/>
      <c r="K7383" s="199"/>
      <c r="L7383" s="199"/>
      <c r="M7383" s="199"/>
    </row>
    <row r="7384" spans="5:13" x14ac:dyDescent="0.25">
      <c r="E7384" s="199"/>
      <c r="F7384" s="199"/>
      <c r="G7384" s="199"/>
      <c r="H7384" s="199"/>
      <c r="I7384" s="199"/>
      <c r="J7384" s="199"/>
      <c r="K7384" s="199"/>
      <c r="L7384" s="199"/>
      <c r="M7384" s="199"/>
    </row>
    <row r="7385" spans="5:13" x14ac:dyDescent="0.25">
      <c r="E7385" s="199"/>
      <c r="F7385" s="199"/>
      <c r="G7385" s="199"/>
      <c r="H7385" s="199"/>
      <c r="I7385" s="199"/>
      <c r="J7385" s="199"/>
      <c r="K7385" s="199"/>
      <c r="L7385" s="199"/>
      <c r="M7385" s="199"/>
    </row>
    <row r="7386" spans="5:13" x14ac:dyDescent="0.25">
      <c r="E7386" s="199"/>
      <c r="F7386" s="199"/>
      <c r="G7386" s="199"/>
      <c r="H7386" s="199"/>
      <c r="I7386" s="199"/>
      <c r="J7386" s="199"/>
      <c r="K7386" s="199"/>
      <c r="L7386" s="199"/>
      <c r="M7386" s="199"/>
    </row>
    <row r="7387" spans="5:13" x14ac:dyDescent="0.25">
      <c r="E7387" s="199"/>
      <c r="F7387" s="199"/>
      <c r="G7387" s="199"/>
      <c r="H7387" s="199"/>
      <c r="I7387" s="199"/>
      <c r="J7387" s="199"/>
      <c r="K7387" s="199"/>
      <c r="L7387" s="199"/>
      <c r="M7387" s="199"/>
    </row>
    <row r="7388" spans="5:13" x14ac:dyDescent="0.25">
      <c r="E7388" s="199"/>
      <c r="F7388" s="199"/>
      <c r="G7388" s="199"/>
      <c r="H7388" s="199"/>
      <c r="I7388" s="199"/>
      <c r="J7388" s="199"/>
      <c r="K7388" s="199"/>
      <c r="L7388" s="199"/>
      <c r="M7388" s="199"/>
    </row>
    <row r="7389" spans="5:13" x14ac:dyDescent="0.25">
      <c r="E7389" s="199"/>
      <c r="F7389" s="199"/>
      <c r="G7389" s="199"/>
      <c r="H7389" s="199"/>
      <c r="I7389" s="199"/>
      <c r="J7389" s="199"/>
      <c r="K7389" s="199"/>
      <c r="L7389" s="199"/>
      <c r="M7389" s="199"/>
    </row>
    <row r="7390" spans="5:13" x14ac:dyDescent="0.25">
      <c r="E7390" s="199"/>
      <c r="F7390" s="199"/>
      <c r="G7390" s="199"/>
      <c r="H7390" s="199"/>
      <c r="I7390" s="199"/>
      <c r="J7390" s="199"/>
      <c r="K7390" s="199"/>
      <c r="L7390" s="199"/>
      <c r="M7390" s="199"/>
    </row>
    <row r="7391" spans="5:13" x14ac:dyDescent="0.25">
      <c r="E7391" s="199"/>
      <c r="F7391" s="199"/>
      <c r="G7391" s="199"/>
      <c r="H7391" s="199"/>
      <c r="I7391" s="199"/>
      <c r="J7391" s="199"/>
      <c r="K7391" s="199"/>
      <c r="L7391" s="199"/>
      <c r="M7391" s="199"/>
    </row>
    <row r="7392" spans="5:13" x14ac:dyDescent="0.25">
      <c r="E7392" s="199"/>
      <c r="F7392" s="199"/>
      <c r="G7392" s="199"/>
      <c r="H7392" s="199"/>
      <c r="I7392" s="199"/>
      <c r="J7392" s="199"/>
      <c r="K7392" s="199"/>
      <c r="L7392" s="199"/>
      <c r="M7392" s="199"/>
    </row>
    <row r="7393" spans="5:13" x14ac:dyDescent="0.25">
      <c r="E7393" s="199"/>
      <c r="F7393" s="199"/>
      <c r="G7393" s="199"/>
      <c r="H7393" s="199"/>
      <c r="I7393" s="199"/>
      <c r="J7393" s="199"/>
      <c r="K7393" s="199"/>
      <c r="L7393" s="199"/>
      <c r="M7393" s="199"/>
    </row>
    <row r="7394" spans="5:13" x14ac:dyDescent="0.25">
      <c r="E7394" s="199"/>
      <c r="F7394" s="199"/>
      <c r="G7394" s="199"/>
      <c r="H7394" s="199"/>
      <c r="I7394" s="199"/>
      <c r="J7394" s="199"/>
      <c r="K7394" s="199"/>
      <c r="L7394" s="199"/>
      <c r="M7394" s="199"/>
    </row>
    <row r="7395" spans="5:13" x14ac:dyDescent="0.25">
      <c r="E7395" s="199"/>
      <c r="F7395" s="199"/>
      <c r="G7395" s="199"/>
      <c r="H7395" s="199"/>
      <c r="I7395" s="199"/>
      <c r="J7395" s="199"/>
      <c r="K7395" s="199"/>
      <c r="L7395" s="199"/>
      <c r="M7395" s="199"/>
    </row>
    <row r="7396" spans="5:13" x14ac:dyDescent="0.25">
      <c r="E7396" s="199"/>
      <c r="F7396" s="199"/>
      <c r="G7396" s="199"/>
      <c r="H7396" s="199"/>
      <c r="I7396" s="199"/>
      <c r="J7396" s="199"/>
      <c r="K7396" s="199"/>
      <c r="L7396" s="199"/>
      <c r="M7396" s="199"/>
    </row>
    <row r="7397" spans="5:13" x14ac:dyDescent="0.25">
      <c r="E7397" s="199"/>
      <c r="F7397" s="199"/>
      <c r="G7397" s="199"/>
      <c r="H7397" s="199"/>
      <c r="I7397" s="199"/>
      <c r="J7397" s="199"/>
      <c r="K7397" s="199"/>
      <c r="L7397" s="199"/>
      <c r="M7397" s="199"/>
    </row>
    <row r="7398" spans="5:13" x14ac:dyDescent="0.25">
      <c r="E7398" s="199"/>
      <c r="F7398" s="199"/>
      <c r="G7398" s="199"/>
      <c r="H7398" s="199"/>
      <c r="I7398" s="199"/>
      <c r="J7398" s="199"/>
      <c r="K7398" s="199"/>
      <c r="L7398" s="199"/>
      <c r="M7398" s="199"/>
    </row>
    <row r="7399" spans="5:13" x14ac:dyDescent="0.25">
      <c r="E7399" s="199"/>
      <c r="F7399" s="199"/>
      <c r="G7399" s="199"/>
      <c r="H7399" s="199"/>
      <c r="I7399" s="199"/>
      <c r="J7399" s="199"/>
      <c r="K7399" s="199"/>
      <c r="L7399" s="199"/>
      <c r="M7399" s="199"/>
    </row>
    <row r="7400" spans="5:13" x14ac:dyDescent="0.25">
      <c r="E7400" s="199"/>
      <c r="F7400" s="199"/>
      <c r="G7400" s="199"/>
      <c r="H7400" s="199"/>
      <c r="I7400" s="199"/>
      <c r="J7400" s="199"/>
      <c r="K7400" s="199"/>
      <c r="L7400" s="199"/>
      <c r="M7400" s="199"/>
    </row>
    <row r="7401" spans="5:13" x14ac:dyDescent="0.25">
      <c r="E7401" s="199"/>
      <c r="F7401" s="199"/>
      <c r="G7401" s="199"/>
      <c r="H7401" s="199"/>
      <c r="I7401" s="199"/>
      <c r="J7401" s="199"/>
      <c r="K7401" s="199"/>
      <c r="L7401" s="199"/>
      <c r="M7401" s="199"/>
    </row>
    <row r="7402" spans="5:13" x14ac:dyDescent="0.25">
      <c r="E7402" s="199"/>
      <c r="F7402" s="199"/>
      <c r="G7402" s="199"/>
      <c r="H7402" s="199"/>
      <c r="I7402" s="199"/>
      <c r="J7402" s="199"/>
      <c r="K7402" s="199"/>
      <c r="L7402" s="199"/>
      <c r="M7402" s="199"/>
    </row>
    <row r="7403" spans="5:13" x14ac:dyDescent="0.25">
      <c r="E7403" s="199"/>
      <c r="F7403" s="199"/>
      <c r="G7403" s="199"/>
      <c r="H7403" s="199"/>
      <c r="I7403" s="199"/>
      <c r="J7403" s="199"/>
      <c r="K7403" s="199"/>
      <c r="L7403" s="199"/>
      <c r="M7403" s="199"/>
    </row>
    <row r="7404" spans="5:13" x14ac:dyDescent="0.25">
      <c r="E7404" s="199"/>
      <c r="F7404" s="199"/>
      <c r="G7404" s="199"/>
      <c r="H7404" s="199"/>
      <c r="I7404" s="199"/>
      <c r="J7404" s="199"/>
      <c r="K7404" s="199"/>
      <c r="L7404" s="199"/>
      <c r="M7404" s="199"/>
    </row>
    <row r="7405" spans="5:13" x14ac:dyDescent="0.25">
      <c r="E7405" s="199"/>
      <c r="F7405" s="199"/>
      <c r="G7405" s="199"/>
      <c r="H7405" s="199"/>
      <c r="I7405" s="199"/>
      <c r="J7405" s="199"/>
      <c r="K7405" s="199"/>
      <c r="L7405" s="199"/>
      <c r="M7405" s="199"/>
    </row>
    <row r="7406" spans="5:13" x14ac:dyDescent="0.25">
      <c r="E7406" s="199"/>
      <c r="F7406" s="199"/>
      <c r="G7406" s="199"/>
      <c r="H7406" s="199"/>
      <c r="I7406" s="199"/>
      <c r="J7406" s="199"/>
      <c r="K7406" s="199"/>
      <c r="L7406" s="199"/>
      <c r="M7406" s="199"/>
    </row>
    <row r="7407" spans="5:13" x14ac:dyDescent="0.25">
      <c r="E7407" s="199"/>
      <c r="F7407" s="199"/>
      <c r="G7407" s="199"/>
      <c r="H7407" s="199"/>
      <c r="I7407" s="199"/>
      <c r="J7407" s="199"/>
      <c r="K7407" s="199"/>
      <c r="L7407" s="199"/>
      <c r="M7407" s="199"/>
    </row>
    <row r="7408" spans="5:13" x14ac:dyDescent="0.25">
      <c r="E7408" s="199"/>
      <c r="F7408" s="199"/>
      <c r="G7408" s="199"/>
      <c r="H7408" s="199"/>
      <c r="I7408" s="199"/>
      <c r="J7408" s="199"/>
      <c r="K7408" s="199"/>
      <c r="L7408" s="199"/>
      <c r="M7408" s="199"/>
    </row>
    <row r="7409" spans="5:13" x14ac:dyDescent="0.25">
      <c r="E7409" s="199"/>
      <c r="F7409" s="199"/>
      <c r="G7409" s="199"/>
      <c r="H7409" s="199"/>
      <c r="I7409" s="199"/>
      <c r="J7409" s="199"/>
      <c r="K7409" s="199"/>
      <c r="L7409" s="199"/>
      <c r="M7409" s="199"/>
    </row>
    <row r="7410" spans="5:13" x14ac:dyDescent="0.25">
      <c r="E7410" s="199"/>
      <c r="F7410" s="199"/>
      <c r="G7410" s="199"/>
      <c r="H7410" s="199"/>
      <c r="I7410" s="199"/>
      <c r="J7410" s="199"/>
      <c r="K7410" s="199"/>
      <c r="L7410" s="199"/>
      <c r="M7410" s="199"/>
    </row>
    <row r="7411" spans="5:13" x14ac:dyDescent="0.25">
      <c r="E7411" s="199"/>
      <c r="F7411" s="199"/>
      <c r="G7411" s="199"/>
      <c r="H7411" s="199"/>
      <c r="I7411" s="199"/>
      <c r="J7411" s="199"/>
      <c r="K7411" s="199"/>
      <c r="L7411" s="199"/>
      <c r="M7411" s="199"/>
    </row>
    <row r="7412" spans="5:13" x14ac:dyDescent="0.25">
      <c r="E7412" s="199"/>
      <c r="F7412" s="199"/>
      <c r="G7412" s="199"/>
      <c r="H7412" s="199"/>
      <c r="I7412" s="199"/>
      <c r="J7412" s="199"/>
      <c r="K7412" s="199"/>
      <c r="L7412" s="199"/>
      <c r="M7412" s="199"/>
    </row>
    <row r="7413" spans="5:13" x14ac:dyDescent="0.25">
      <c r="E7413" s="199"/>
      <c r="F7413" s="199"/>
      <c r="G7413" s="199"/>
      <c r="H7413" s="199"/>
      <c r="I7413" s="199"/>
      <c r="J7413" s="199"/>
      <c r="K7413" s="199"/>
      <c r="L7413" s="199"/>
      <c r="M7413" s="199"/>
    </row>
    <row r="7414" spans="5:13" x14ac:dyDescent="0.25">
      <c r="E7414" s="199"/>
      <c r="F7414" s="199"/>
      <c r="G7414" s="199"/>
      <c r="H7414" s="199"/>
      <c r="I7414" s="199"/>
      <c r="J7414" s="199"/>
      <c r="K7414" s="199"/>
      <c r="L7414" s="199"/>
      <c r="M7414" s="199"/>
    </row>
    <row r="7415" spans="5:13" x14ac:dyDescent="0.25">
      <c r="E7415" s="199"/>
      <c r="F7415" s="199"/>
      <c r="G7415" s="199"/>
      <c r="H7415" s="199"/>
      <c r="I7415" s="199"/>
      <c r="J7415" s="199"/>
      <c r="K7415" s="199"/>
      <c r="L7415" s="199"/>
      <c r="M7415" s="199"/>
    </row>
    <row r="7416" spans="5:13" x14ac:dyDescent="0.25">
      <c r="E7416" s="199"/>
      <c r="F7416" s="199"/>
      <c r="G7416" s="199"/>
      <c r="H7416" s="199"/>
      <c r="I7416" s="199"/>
      <c r="J7416" s="199"/>
      <c r="K7416" s="199"/>
      <c r="L7416" s="199"/>
      <c r="M7416" s="199"/>
    </row>
    <row r="7417" spans="5:13" x14ac:dyDescent="0.25">
      <c r="E7417" s="199"/>
      <c r="F7417" s="199"/>
      <c r="G7417" s="199"/>
      <c r="H7417" s="199"/>
      <c r="I7417" s="199"/>
      <c r="J7417" s="199"/>
      <c r="K7417" s="199"/>
      <c r="L7417" s="199"/>
      <c r="M7417" s="199"/>
    </row>
    <row r="7418" spans="5:13" x14ac:dyDescent="0.25">
      <c r="E7418" s="199"/>
      <c r="F7418" s="199"/>
      <c r="G7418" s="199"/>
      <c r="H7418" s="199"/>
      <c r="I7418" s="199"/>
      <c r="J7418" s="199"/>
      <c r="K7418" s="199"/>
      <c r="L7418" s="199"/>
      <c r="M7418" s="199"/>
    </row>
    <row r="7419" spans="5:13" x14ac:dyDescent="0.25">
      <c r="E7419" s="199"/>
      <c r="F7419" s="199"/>
      <c r="G7419" s="199"/>
      <c r="H7419" s="199"/>
      <c r="I7419" s="199"/>
      <c r="J7419" s="199"/>
      <c r="K7419" s="199"/>
      <c r="L7419" s="199"/>
      <c r="M7419" s="199"/>
    </row>
    <row r="7420" spans="5:13" x14ac:dyDescent="0.25">
      <c r="E7420" s="199"/>
      <c r="F7420" s="199"/>
      <c r="G7420" s="199"/>
      <c r="H7420" s="199"/>
      <c r="I7420" s="199"/>
      <c r="J7420" s="199"/>
      <c r="K7420" s="199"/>
      <c r="L7420" s="199"/>
      <c r="M7420" s="199"/>
    </row>
    <row r="7421" spans="5:13" x14ac:dyDescent="0.25">
      <c r="E7421" s="199"/>
      <c r="F7421" s="199"/>
      <c r="G7421" s="199"/>
      <c r="H7421" s="199"/>
      <c r="I7421" s="199"/>
      <c r="J7421" s="199"/>
      <c r="K7421" s="199"/>
      <c r="L7421" s="199"/>
      <c r="M7421" s="199"/>
    </row>
    <row r="7422" spans="5:13" x14ac:dyDescent="0.25">
      <c r="E7422" s="199"/>
      <c r="F7422" s="199"/>
      <c r="G7422" s="199"/>
      <c r="H7422" s="199"/>
      <c r="I7422" s="199"/>
      <c r="J7422" s="199"/>
      <c r="K7422" s="199"/>
      <c r="L7422" s="199"/>
      <c r="M7422" s="199"/>
    </row>
    <row r="7423" spans="5:13" x14ac:dyDescent="0.25">
      <c r="E7423" s="199"/>
      <c r="F7423" s="199"/>
      <c r="G7423" s="199"/>
      <c r="H7423" s="199"/>
      <c r="I7423" s="199"/>
      <c r="J7423" s="199"/>
      <c r="K7423" s="199"/>
      <c r="L7423" s="199"/>
      <c r="M7423" s="199"/>
    </row>
    <row r="7424" spans="5:13" x14ac:dyDescent="0.25">
      <c r="E7424" s="199"/>
      <c r="F7424" s="199"/>
      <c r="G7424" s="199"/>
      <c r="H7424" s="199"/>
      <c r="I7424" s="199"/>
      <c r="J7424" s="199"/>
      <c r="K7424" s="199"/>
      <c r="L7424" s="199"/>
      <c r="M7424" s="199"/>
    </row>
    <row r="7425" spans="5:13" x14ac:dyDescent="0.25">
      <c r="E7425" s="199"/>
      <c r="F7425" s="199"/>
      <c r="G7425" s="199"/>
      <c r="H7425" s="199"/>
      <c r="I7425" s="199"/>
      <c r="J7425" s="199"/>
      <c r="K7425" s="199"/>
      <c r="L7425" s="199"/>
      <c r="M7425" s="199"/>
    </row>
    <row r="7426" spans="5:13" x14ac:dyDescent="0.25">
      <c r="E7426" s="199"/>
      <c r="F7426" s="199"/>
      <c r="G7426" s="199"/>
      <c r="H7426" s="199"/>
      <c r="I7426" s="199"/>
      <c r="J7426" s="199"/>
      <c r="K7426" s="199"/>
      <c r="L7426" s="199"/>
      <c r="M7426" s="199"/>
    </row>
    <row r="7427" spans="5:13" x14ac:dyDescent="0.25">
      <c r="E7427" s="199"/>
      <c r="F7427" s="199"/>
      <c r="G7427" s="199"/>
      <c r="H7427" s="199"/>
      <c r="I7427" s="199"/>
      <c r="J7427" s="199"/>
      <c r="K7427" s="199"/>
      <c r="L7427" s="199"/>
      <c r="M7427" s="199"/>
    </row>
    <row r="7428" spans="5:13" x14ac:dyDescent="0.25">
      <c r="E7428" s="199"/>
      <c r="F7428" s="199"/>
      <c r="G7428" s="199"/>
      <c r="H7428" s="199"/>
      <c r="I7428" s="199"/>
      <c r="J7428" s="199"/>
      <c r="K7428" s="199"/>
      <c r="L7428" s="199"/>
      <c r="M7428" s="199"/>
    </row>
    <row r="7429" spans="5:13" x14ac:dyDescent="0.25">
      <c r="E7429" s="199"/>
      <c r="F7429" s="199"/>
      <c r="G7429" s="199"/>
      <c r="H7429" s="199"/>
      <c r="I7429" s="199"/>
      <c r="J7429" s="199"/>
      <c r="K7429" s="199"/>
      <c r="L7429" s="199"/>
      <c r="M7429" s="199"/>
    </row>
    <row r="7430" spans="5:13" x14ac:dyDescent="0.25">
      <c r="E7430" s="199"/>
      <c r="F7430" s="199"/>
      <c r="G7430" s="199"/>
      <c r="H7430" s="199"/>
      <c r="I7430" s="199"/>
      <c r="J7430" s="199"/>
      <c r="K7430" s="199"/>
      <c r="L7430" s="199"/>
      <c r="M7430" s="199"/>
    </row>
    <row r="7431" spans="5:13" x14ac:dyDescent="0.25">
      <c r="E7431" s="199"/>
      <c r="F7431" s="199"/>
      <c r="G7431" s="199"/>
      <c r="H7431" s="199"/>
      <c r="I7431" s="199"/>
      <c r="J7431" s="199"/>
      <c r="K7431" s="199"/>
      <c r="L7431" s="199"/>
      <c r="M7431" s="199"/>
    </row>
    <row r="7432" spans="5:13" x14ac:dyDescent="0.25">
      <c r="E7432" s="199"/>
      <c r="F7432" s="199"/>
      <c r="G7432" s="199"/>
      <c r="H7432" s="199"/>
      <c r="I7432" s="199"/>
      <c r="J7432" s="199"/>
      <c r="K7432" s="199"/>
      <c r="L7432" s="199"/>
      <c r="M7432" s="199"/>
    </row>
    <row r="7433" spans="5:13" x14ac:dyDescent="0.25">
      <c r="E7433" s="199"/>
      <c r="F7433" s="199"/>
      <c r="G7433" s="199"/>
      <c r="H7433" s="199"/>
      <c r="I7433" s="199"/>
      <c r="J7433" s="199"/>
      <c r="K7433" s="199"/>
      <c r="L7433" s="199"/>
      <c r="M7433" s="199"/>
    </row>
    <row r="7434" spans="5:13" x14ac:dyDescent="0.25">
      <c r="E7434" s="199"/>
      <c r="F7434" s="199"/>
      <c r="G7434" s="199"/>
      <c r="H7434" s="199"/>
      <c r="I7434" s="199"/>
      <c r="J7434" s="199"/>
      <c r="K7434" s="199"/>
      <c r="L7434" s="199"/>
      <c r="M7434" s="199"/>
    </row>
    <row r="7435" spans="5:13" x14ac:dyDescent="0.25">
      <c r="E7435" s="199"/>
      <c r="F7435" s="199"/>
      <c r="G7435" s="199"/>
      <c r="H7435" s="199"/>
      <c r="I7435" s="199"/>
      <c r="J7435" s="199"/>
      <c r="K7435" s="199"/>
      <c r="L7435" s="199"/>
      <c r="M7435" s="199"/>
    </row>
    <row r="7436" spans="5:13" x14ac:dyDescent="0.25">
      <c r="E7436" s="199"/>
      <c r="F7436" s="199"/>
      <c r="G7436" s="199"/>
      <c r="H7436" s="199"/>
      <c r="I7436" s="199"/>
      <c r="J7436" s="199"/>
      <c r="K7436" s="199"/>
      <c r="L7436" s="199"/>
      <c r="M7436" s="199"/>
    </row>
    <row r="7437" spans="5:13" x14ac:dyDescent="0.25">
      <c r="E7437" s="199"/>
      <c r="F7437" s="199"/>
      <c r="G7437" s="199"/>
      <c r="H7437" s="199"/>
      <c r="I7437" s="199"/>
      <c r="J7437" s="199"/>
      <c r="K7437" s="199"/>
      <c r="L7437" s="199"/>
      <c r="M7437" s="199"/>
    </row>
    <row r="7438" spans="5:13" x14ac:dyDescent="0.25">
      <c r="E7438" s="199"/>
      <c r="F7438" s="199"/>
      <c r="G7438" s="199"/>
      <c r="H7438" s="199"/>
      <c r="I7438" s="199"/>
      <c r="J7438" s="199"/>
      <c r="K7438" s="199"/>
      <c r="L7438" s="199"/>
      <c r="M7438" s="199"/>
    </row>
    <row r="7439" spans="5:13" x14ac:dyDescent="0.25">
      <c r="E7439" s="199"/>
      <c r="F7439" s="199"/>
      <c r="G7439" s="199"/>
      <c r="H7439" s="199"/>
      <c r="I7439" s="199"/>
      <c r="J7439" s="199"/>
      <c r="K7439" s="199"/>
      <c r="L7439" s="199"/>
      <c r="M7439" s="199"/>
    </row>
    <row r="7440" spans="5:13" x14ac:dyDescent="0.25">
      <c r="E7440" s="199"/>
      <c r="F7440" s="199"/>
      <c r="G7440" s="199"/>
      <c r="H7440" s="199"/>
      <c r="I7440" s="199"/>
      <c r="J7440" s="199"/>
      <c r="K7440" s="199"/>
      <c r="L7440" s="199"/>
      <c r="M7440" s="199"/>
    </row>
    <row r="7441" spans="5:13" x14ac:dyDescent="0.25">
      <c r="E7441" s="199"/>
      <c r="F7441" s="199"/>
      <c r="G7441" s="199"/>
      <c r="H7441" s="199"/>
      <c r="I7441" s="199"/>
      <c r="J7441" s="199"/>
      <c r="K7441" s="199"/>
      <c r="L7441" s="199"/>
      <c r="M7441" s="199"/>
    </row>
    <row r="7442" spans="5:13" x14ac:dyDescent="0.25">
      <c r="E7442" s="199"/>
      <c r="F7442" s="199"/>
      <c r="G7442" s="199"/>
      <c r="H7442" s="199"/>
      <c r="I7442" s="199"/>
      <c r="J7442" s="199"/>
      <c r="K7442" s="199"/>
      <c r="L7442" s="199"/>
      <c r="M7442" s="199"/>
    </row>
    <row r="7443" spans="5:13" x14ac:dyDescent="0.25">
      <c r="E7443" s="199"/>
      <c r="F7443" s="199"/>
      <c r="G7443" s="199"/>
      <c r="H7443" s="199"/>
      <c r="I7443" s="199"/>
      <c r="J7443" s="199"/>
      <c r="K7443" s="199"/>
      <c r="L7443" s="199"/>
      <c r="M7443" s="199"/>
    </row>
    <row r="7444" spans="5:13" x14ac:dyDescent="0.25">
      <c r="E7444" s="199"/>
      <c r="F7444" s="199"/>
      <c r="G7444" s="199"/>
      <c r="H7444" s="199"/>
      <c r="I7444" s="199"/>
      <c r="J7444" s="199"/>
      <c r="K7444" s="199"/>
      <c r="L7444" s="199"/>
      <c r="M7444" s="199"/>
    </row>
    <row r="7445" spans="5:13" x14ac:dyDescent="0.25">
      <c r="E7445" s="199"/>
      <c r="F7445" s="199"/>
      <c r="G7445" s="199"/>
      <c r="H7445" s="199"/>
      <c r="I7445" s="199"/>
      <c r="J7445" s="199"/>
      <c r="K7445" s="199"/>
      <c r="L7445" s="199"/>
      <c r="M7445" s="199"/>
    </row>
    <row r="7446" spans="5:13" x14ac:dyDescent="0.25">
      <c r="E7446" s="199"/>
      <c r="F7446" s="199"/>
      <c r="G7446" s="199"/>
      <c r="H7446" s="199"/>
      <c r="I7446" s="199"/>
      <c r="J7446" s="199"/>
      <c r="K7446" s="199"/>
      <c r="L7446" s="199"/>
      <c r="M7446" s="199"/>
    </row>
    <row r="7447" spans="5:13" x14ac:dyDescent="0.25">
      <c r="E7447" s="199"/>
      <c r="F7447" s="199"/>
      <c r="G7447" s="199"/>
      <c r="H7447" s="199"/>
      <c r="I7447" s="199"/>
      <c r="J7447" s="199"/>
      <c r="K7447" s="199"/>
      <c r="L7447" s="199"/>
      <c r="M7447" s="199"/>
    </row>
    <row r="7448" spans="5:13" x14ac:dyDescent="0.25">
      <c r="E7448" s="199"/>
      <c r="F7448" s="199"/>
      <c r="G7448" s="199"/>
      <c r="H7448" s="199"/>
      <c r="I7448" s="199"/>
      <c r="J7448" s="199"/>
      <c r="K7448" s="199"/>
      <c r="L7448" s="199"/>
      <c r="M7448" s="199"/>
    </row>
    <row r="7449" spans="5:13" x14ac:dyDescent="0.25">
      <c r="E7449" s="199"/>
      <c r="F7449" s="199"/>
      <c r="G7449" s="199"/>
      <c r="H7449" s="199"/>
      <c r="I7449" s="199"/>
      <c r="J7449" s="199"/>
      <c r="K7449" s="199"/>
      <c r="L7449" s="199"/>
      <c r="M7449" s="199"/>
    </row>
    <row r="7450" spans="5:13" x14ac:dyDescent="0.25">
      <c r="E7450" s="199"/>
      <c r="F7450" s="199"/>
      <c r="G7450" s="199"/>
      <c r="H7450" s="199"/>
      <c r="I7450" s="199"/>
      <c r="J7450" s="199"/>
      <c r="K7450" s="199"/>
      <c r="L7450" s="199"/>
      <c r="M7450" s="199"/>
    </row>
    <row r="7451" spans="5:13" x14ac:dyDescent="0.25">
      <c r="E7451" s="199"/>
      <c r="F7451" s="199"/>
      <c r="G7451" s="199"/>
      <c r="H7451" s="199"/>
      <c r="I7451" s="199"/>
      <c r="J7451" s="199"/>
      <c r="K7451" s="199"/>
      <c r="L7451" s="199"/>
      <c r="M7451" s="199"/>
    </row>
    <row r="7452" spans="5:13" x14ac:dyDescent="0.25">
      <c r="E7452" s="199"/>
      <c r="F7452" s="199"/>
      <c r="G7452" s="199"/>
      <c r="H7452" s="199"/>
      <c r="I7452" s="199"/>
      <c r="J7452" s="199"/>
      <c r="K7452" s="199"/>
      <c r="L7452" s="199"/>
      <c r="M7452" s="199"/>
    </row>
    <row r="7453" spans="5:13" x14ac:dyDescent="0.25">
      <c r="E7453" s="199"/>
      <c r="F7453" s="199"/>
      <c r="G7453" s="199"/>
      <c r="H7453" s="199"/>
      <c r="I7453" s="199"/>
      <c r="J7453" s="199"/>
      <c r="K7453" s="199"/>
      <c r="L7453" s="199"/>
      <c r="M7453" s="199"/>
    </row>
    <row r="7454" spans="5:13" x14ac:dyDescent="0.25">
      <c r="E7454" s="199"/>
      <c r="F7454" s="199"/>
      <c r="G7454" s="199"/>
      <c r="H7454" s="199"/>
      <c r="I7454" s="199"/>
      <c r="J7454" s="199"/>
      <c r="K7454" s="199"/>
      <c r="L7454" s="199"/>
      <c r="M7454" s="199"/>
    </row>
    <row r="7455" spans="5:13" x14ac:dyDescent="0.25">
      <c r="E7455" s="199"/>
      <c r="F7455" s="199"/>
      <c r="G7455" s="199"/>
      <c r="H7455" s="199"/>
      <c r="I7455" s="199"/>
      <c r="J7455" s="199"/>
      <c r="K7455" s="199"/>
      <c r="L7455" s="199"/>
      <c r="M7455" s="199"/>
    </row>
    <row r="7456" spans="5:13" x14ac:dyDescent="0.25">
      <c r="E7456" s="199"/>
      <c r="F7456" s="199"/>
      <c r="G7456" s="199"/>
      <c r="H7456" s="199"/>
      <c r="I7456" s="199"/>
      <c r="J7456" s="199"/>
      <c r="K7456" s="199"/>
      <c r="L7456" s="199"/>
      <c r="M7456" s="199"/>
    </row>
    <row r="7457" spans="5:13" x14ac:dyDescent="0.25">
      <c r="E7457" s="199"/>
      <c r="F7457" s="199"/>
      <c r="G7457" s="199"/>
      <c r="H7457" s="199"/>
      <c r="I7457" s="199"/>
      <c r="J7457" s="199"/>
      <c r="K7457" s="199"/>
      <c r="L7457" s="199"/>
      <c r="M7457" s="199"/>
    </row>
    <row r="7458" spans="5:13" x14ac:dyDescent="0.25">
      <c r="E7458" s="199"/>
      <c r="F7458" s="199"/>
      <c r="G7458" s="199"/>
      <c r="H7458" s="199"/>
      <c r="I7458" s="199"/>
      <c r="J7458" s="199"/>
      <c r="K7458" s="199"/>
      <c r="L7458" s="199"/>
      <c r="M7458" s="199"/>
    </row>
    <row r="7459" spans="5:13" x14ac:dyDescent="0.25">
      <c r="E7459" s="199"/>
      <c r="F7459" s="199"/>
      <c r="G7459" s="199"/>
      <c r="H7459" s="199"/>
      <c r="I7459" s="199"/>
      <c r="J7459" s="199"/>
      <c r="K7459" s="199"/>
      <c r="L7459" s="199"/>
      <c r="M7459" s="199"/>
    </row>
    <row r="7460" spans="5:13" x14ac:dyDescent="0.25">
      <c r="E7460" s="199"/>
      <c r="F7460" s="199"/>
      <c r="G7460" s="199"/>
      <c r="H7460" s="199"/>
      <c r="I7460" s="199"/>
      <c r="J7460" s="199"/>
      <c r="K7460" s="199"/>
      <c r="L7460" s="199"/>
      <c r="M7460" s="199"/>
    </row>
    <row r="7461" spans="5:13" x14ac:dyDescent="0.25">
      <c r="E7461" s="199"/>
      <c r="F7461" s="199"/>
      <c r="G7461" s="199"/>
      <c r="H7461" s="199"/>
      <c r="I7461" s="199"/>
      <c r="J7461" s="199"/>
      <c r="K7461" s="199"/>
      <c r="L7461" s="199"/>
      <c r="M7461" s="199"/>
    </row>
    <row r="7462" spans="5:13" x14ac:dyDescent="0.25">
      <c r="E7462" s="199"/>
      <c r="F7462" s="199"/>
      <c r="G7462" s="199"/>
      <c r="H7462" s="199"/>
      <c r="I7462" s="199"/>
      <c r="J7462" s="199"/>
      <c r="K7462" s="199"/>
      <c r="L7462" s="199"/>
      <c r="M7462" s="199"/>
    </row>
    <row r="7463" spans="5:13" x14ac:dyDescent="0.25">
      <c r="E7463" s="199"/>
      <c r="F7463" s="199"/>
      <c r="G7463" s="199"/>
      <c r="H7463" s="199"/>
      <c r="I7463" s="199"/>
      <c r="J7463" s="199"/>
      <c r="K7463" s="199"/>
      <c r="L7463" s="199"/>
      <c r="M7463" s="199"/>
    </row>
    <row r="7464" spans="5:13" x14ac:dyDescent="0.25">
      <c r="E7464" s="199"/>
      <c r="F7464" s="199"/>
      <c r="G7464" s="199"/>
      <c r="H7464" s="199"/>
      <c r="I7464" s="199"/>
      <c r="J7464" s="199"/>
      <c r="K7464" s="199"/>
      <c r="L7464" s="199"/>
      <c r="M7464" s="199"/>
    </row>
    <row r="7465" spans="5:13" x14ac:dyDescent="0.25">
      <c r="E7465" s="199"/>
      <c r="F7465" s="199"/>
      <c r="G7465" s="199"/>
      <c r="H7465" s="199"/>
      <c r="I7465" s="199"/>
      <c r="J7465" s="199"/>
      <c r="K7465" s="199"/>
      <c r="L7465" s="199"/>
      <c r="M7465" s="199"/>
    </row>
    <row r="7466" spans="5:13" x14ac:dyDescent="0.25">
      <c r="E7466" s="199"/>
      <c r="F7466" s="199"/>
      <c r="G7466" s="199"/>
      <c r="H7466" s="199"/>
      <c r="I7466" s="199"/>
      <c r="J7466" s="199"/>
      <c r="K7466" s="199"/>
      <c r="L7466" s="199"/>
      <c r="M7466" s="199"/>
    </row>
    <row r="7467" spans="5:13" x14ac:dyDescent="0.25">
      <c r="E7467" s="199"/>
      <c r="F7467" s="199"/>
      <c r="G7467" s="199"/>
      <c r="H7467" s="199"/>
      <c r="I7467" s="199"/>
      <c r="J7467" s="199"/>
      <c r="K7467" s="199"/>
      <c r="L7467" s="199"/>
      <c r="M7467" s="199"/>
    </row>
    <row r="7468" spans="5:13" x14ac:dyDescent="0.25">
      <c r="E7468" s="199"/>
      <c r="F7468" s="199"/>
      <c r="G7468" s="199"/>
      <c r="H7468" s="199"/>
      <c r="I7468" s="199"/>
      <c r="J7468" s="199"/>
      <c r="K7468" s="199"/>
      <c r="L7468" s="199"/>
      <c r="M7468" s="199"/>
    </row>
    <row r="7469" spans="5:13" x14ac:dyDescent="0.25">
      <c r="E7469" s="199"/>
      <c r="F7469" s="199"/>
      <c r="G7469" s="199"/>
      <c r="H7469" s="199"/>
      <c r="I7469" s="199"/>
      <c r="J7469" s="199"/>
      <c r="K7469" s="199"/>
      <c r="L7469" s="199"/>
      <c r="M7469" s="199"/>
    </row>
    <row r="7470" spans="5:13" x14ac:dyDescent="0.25">
      <c r="E7470" s="199"/>
      <c r="F7470" s="199"/>
      <c r="G7470" s="199"/>
      <c r="H7470" s="199"/>
      <c r="I7470" s="199"/>
      <c r="J7470" s="199"/>
      <c r="K7470" s="199"/>
      <c r="L7470" s="199"/>
      <c r="M7470" s="199"/>
    </row>
    <row r="7471" spans="5:13" x14ac:dyDescent="0.25">
      <c r="E7471" s="199"/>
      <c r="F7471" s="199"/>
      <c r="G7471" s="199"/>
      <c r="H7471" s="199"/>
      <c r="I7471" s="199"/>
      <c r="J7471" s="199"/>
      <c r="K7471" s="199"/>
      <c r="L7471" s="199"/>
      <c r="M7471" s="199"/>
    </row>
    <row r="7472" spans="5:13" x14ac:dyDescent="0.25">
      <c r="E7472" s="199"/>
      <c r="F7472" s="199"/>
      <c r="G7472" s="199"/>
      <c r="H7472" s="199"/>
      <c r="I7472" s="199"/>
      <c r="J7472" s="199"/>
      <c r="K7472" s="199"/>
      <c r="L7472" s="199"/>
      <c r="M7472" s="199"/>
    </row>
    <row r="7473" spans="5:13" x14ac:dyDescent="0.25">
      <c r="E7473" s="199"/>
      <c r="F7473" s="199"/>
      <c r="G7473" s="199"/>
      <c r="H7473" s="199"/>
      <c r="I7473" s="199"/>
      <c r="J7473" s="199"/>
      <c r="K7473" s="199"/>
      <c r="L7473" s="199"/>
      <c r="M7473" s="199"/>
    </row>
    <row r="7474" spans="5:13" x14ac:dyDescent="0.25">
      <c r="E7474" s="199"/>
      <c r="F7474" s="199"/>
      <c r="G7474" s="199"/>
      <c r="H7474" s="199"/>
      <c r="I7474" s="199"/>
      <c r="J7474" s="199"/>
      <c r="K7474" s="199"/>
      <c r="L7474" s="199"/>
      <c r="M7474" s="199"/>
    </row>
    <row r="7475" spans="5:13" x14ac:dyDescent="0.25">
      <c r="E7475" s="199"/>
      <c r="F7475" s="199"/>
      <c r="G7475" s="199"/>
      <c r="H7475" s="199"/>
      <c r="I7475" s="199"/>
      <c r="J7475" s="199"/>
      <c r="K7475" s="199"/>
      <c r="L7475" s="199"/>
      <c r="M7475" s="199"/>
    </row>
    <row r="7476" spans="5:13" x14ac:dyDescent="0.25">
      <c r="E7476" s="199"/>
      <c r="F7476" s="199"/>
      <c r="G7476" s="199"/>
      <c r="H7476" s="199"/>
      <c r="I7476" s="199"/>
      <c r="J7476" s="199"/>
      <c r="K7476" s="199"/>
      <c r="L7476" s="199"/>
      <c r="M7476" s="199"/>
    </row>
    <row r="7477" spans="5:13" x14ac:dyDescent="0.25">
      <c r="E7477" s="199"/>
      <c r="F7477" s="199"/>
      <c r="G7477" s="199"/>
      <c r="H7477" s="199"/>
      <c r="I7477" s="199"/>
      <c r="J7477" s="199"/>
      <c r="K7477" s="199"/>
      <c r="L7477" s="199"/>
      <c r="M7477" s="199"/>
    </row>
    <row r="7478" spans="5:13" x14ac:dyDescent="0.25">
      <c r="E7478" s="199"/>
      <c r="F7478" s="199"/>
      <c r="G7478" s="199"/>
      <c r="H7478" s="199"/>
      <c r="I7478" s="199"/>
      <c r="J7478" s="199"/>
      <c r="K7478" s="199"/>
      <c r="L7478" s="199"/>
      <c r="M7478" s="199"/>
    </row>
    <row r="7479" spans="5:13" x14ac:dyDescent="0.25">
      <c r="E7479" s="199"/>
      <c r="F7479" s="199"/>
      <c r="G7479" s="199"/>
      <c r="H7479" s="199"/>
      <c r="I7479" s="199"/>
      <c r="J7479" s="199"/>
      <c r="K7479" s="199"/>
      <c r="L7479" s="199"/>
      <c r="M7479" s="199"/>
    </row>
    <row r="7480" spans="5:13" x14ac:dyDescent="0.25">
      <c r="E7480" s="199"/>
      <c r="F7480" s="199"/>
      <c r="G7480" s="199"/>
      <c r="H7480" s="199"/>
      <c r="I7480" s="199"/>
      <c r="J7480" s="199"/>
      <c r="K7480" s="199"/>
      <c r="L7480" s="199"/>
      <c r="M7480" s="199"/>
    </row>
    <row r="7481" spans="5:13" x14ac:dyDescent="0.25">
      <c r="E7481" s="199"/>
      <c r="F7481" s="199"/>
      <c r="G7481" s="199"/>
      <c r="H7481" s="199"/>
      <c r="I7481" s="199"/>
      <c r="J7481" s="199"/>
      <c r="K7481" s="199"/>
      <c r="L7481" s="199"/>
      <c r="M7481" s="199"/>
    </row>
    <row r="7482" spans="5:13" x14ac:dyDescent="0.25">
      <c r="E7482" s="199"/>
      <c r="F7482" s="199"/>
      <c r="G7482" s="199"/>
      <c r="H7482" s="199"/>
      <c r="I7482" s="199"/>
      <c r="J7482" s="199"/>
      <c r="K7482" s="199"/>
      <c r="L7482" s="199"/>
      <c r="M7482" s="199"/>
    </row>
    <row r="7483" spans="5:13" x14ac:dyDescent="0.25">
      <c r="E7483" s="199"/>
      <c r="F7483" s="199"/>
      <c r="G7483" s="199"/>
      <c r="H7483" s="199"/>
      <c r="I7483" s="199"/>
      <c r="J7483" s="199"/>
      <c r="K7483" s="199"/>
      <c r="L7483" s="199"/>
      <c r="M7483" s="199"/>
    </row>
    <row r="7484" spans="5:13" x14ac:dyDescent="0.25">
      <c r="E7484" s="199"/>
      <c r="F7484" s="199"/>
      <c r="G7484" s="199"/>
      <c r="H7484" s="199"/>
      <c r="I7484" s="199"/>
      <c r="J7484" s="199"/>
      <c r="K7484" s="199"/>
      <c r="L7484" s="199"/>
      <c r="M7484" s="199"/>
    </row>
    <row r="7485" spans="5:13" x14ac:dyDescent="0.25">
      <c r="E7485" s="199"/>
      <c r="F7485" s="199"/>
      <c r="G7485" s="199"/>
      <c r="H7485" s="199"/>
      <c r="I7485" s="199"/>
      <c r="J7485" s="199"/>
      <c r="K7485" s="199"/>
      <c r="L7485" s="199"/>
      <c r="M7485" s="199"/>
    </row>
    <row r="7486" spans="5:13" x14ac:dyDescent="0.25">
      <c r="E7486" s="199"/>
      <c r="F7486" s="199"/>
      <c r="G7486" s="199"/>
      <c r="H7486" s="199"/>
      <c r="I7486" s="199"/>
      <c r="J7486" s="199"/>
      <c r="K7486" s="199"/>
      <c r="L7486" s="199"/>
      <c r="M7486" s="199"/>
    </row>
    <row r="7487" spans="5:13" x14ac:dyDescent="0.25">
      <c r="E7487" s="199"/>
      <c r="F7487" s="199"/>
      <c r="G7487" s="199"/>
      <c r="H7487" s="199"/>
      <c r="I7487" s="199"/>
      <c r="J7487" s="199"/>
      <c r="K7487" s="199"/>
      <c r="L7487" s="199"/>
      <c r="M7487" s="199"/>
    </row>
    <row r="7488" spans="5:13" x14ac:dyDescent="0.25">
      <c r="E7488" s="199"/>
      <c r="F7488" s="199"/>
      <c r="G7488" s="199"/>
      <c r="H7488" s="199"/>
      <c r="I7488" s="199"/>
      <c r="J7488" s="199"/>
      <c r="K7488" s="199"/>
      <c r="L7488" s="199"/>
      <c r="M7488" s="199"/>
    </row>
    <row r="7489" spans="5:13" x14ac:dyDescent="0.25">
      <c r="E7489" s="199"/>
      <c r="F7489" s="199"/>
      <c r="G7489" s="199"/>
      <c r="H7489" s="199"/>
      <c r="I7489" s="199"/>
      <c r="J7489" s="199"/>
      <c r="K7489" s="199"/>
      <c r="L7489" s="199"/>
      <c r="M7489" s="199"/>
    </row>
    <row r="7490" spans="5:13" x14ac:dyDescent="0.25">
      <c r="E7490" s="199"/>
      <c r="F7490" s="199"/>
      <c r="G7490" s="199"/>
      <c r="H7490" s="199"/>
      <c r="I7490" s="199"/>
      <c r="J7490" s="199"/>
      <c r="K7490" s="199"/>
      <c r="L7490" s="199"/>
      <c r="M7490" s="199"/>
    </row>
    <row r="7491" spans="5:13" x14ac:dyDescent="0.25">
      <c r="E7491" s="199"/>
      <c r="F7491" s="199"/>
      <c r="G7491" s="199"/>
      <c r="H7491" s="199"/>
      <c r="I7491" s="199"/>
      <c r="J7491" s="199"/>
      <c r="K7491" s="199"/>
      <c r="L7491" s="199"/>
      <c r="M7491" s="199"/>
    </row>
    <row r="7492" spans="5:13" x14ac:dyDescent="0.25">
      <c r="E7492" s="199"/>
      <c r="F7492" s="199"/>
      <c r="G7492" s="199"/>
      <c r="H7492" s="199"/>
      <c r="I7492" s="199"/>
      <c r="J7492" s="199"/>
      <c r="K7492" s="199"/>
      <c r="L7492" s="199"/>
      <c r="M7492" s="199"/>
    </row>
    <row r="7493" spans="5:13" x14ac:dyDescent="0.25">
      <c r="E7493" s="199"/>
      <c r="F7493" s="199"/>
      <c r="G7493" s="199"/>
      <c r="H7493" s="199"/>
      <c r="I7493" s="199"/>
      <c r="J7493" s="199"/>
      <c r="K7493" s="199"/>
      <c r="L7493" s="199"/>
      <c r="M7493" s="199"/>
    </row>
    <row r="7494" spans="5:13" x14ac:dyDescent="0.25">
      <c r="E7494" s="199"/>
      <c r="F7494" s="199"/>
      <c r="G7494" s="199"/>
      <c r="H7494" s="199"/>
      <c r="I7494" s="199"/>
      <c r="J7494" s="199"/>
      <c r="K7494" s="199"/>
      <c r="L7494" s="199"/>
      <c r="M7494" s="199"/>
    </row>
    <row r="7495" spans="5:13" x14ac:dyDescent="0.25">
      <c r="E7495" s="199"/>
      <c r="F7495" s="199"/>
      <c r="G7495" s="199"/>
      <c r="H7495" s="199"/>
      <c r="I7495" s="199"/>
      <c r="J7495" s="199"/>
      <c r="K7495" s="199"/>
      <c r="L7495" s="199"/>
      <c r="M7495" s="199"/>
    </row>
    <row r="7496" spans="5:13" x14ac:dyDescent="0.25">
      <c r="E7496" s="199"/>
      <c r="F7496" s="199"/>
      <c r="G7496" s="199"/>
      <c r="H7496" s="199"/>
      <c r="I7496" s="199"/>
      <c r="J7496" s="199"/>
      <c r="K7496" s="199"/>
      <c r="L7496" s="199"/>
      <c r="M7496" s="199"/>
    </row>
    <row r="7497" spans="5:13" x14ac:dyDescent="0.25">
      <c r="E7497" s="199"/>
      <c r="F7497" s="199"/>
      <c r="G7497" s="199"/>
      <c r="H7497" s="199"/>
      <c r="I7497" s="199"/>
      <c r="J7497" s="199"/>
      <c r="K7497" s="199"/>
      <c r="L7497" s="199"/>
      <c r="M7497" s="199"/>
    </row>
    <row r="7498" spans="5:13" x14ac:dyDescent="0.25">
      <c r="E7498" s="199"/>
      <c r="F7498" s="199"/>
      <c r="G7498" s="199"/>
      <c r="H7498" s="199"/>
      <c r="I7498" s="199"/>
      <c r="J7498" s="199"/>
      <c r="K7498" s="199"/>
      <c r="L7498" s="199"/>
      <c r="M7498" s="199"/>
    </row>
    <row r="7499" spans="5:13" x14ac:dyDescent="0.25">
      <c r="E7499" s="199"/>
      <c r="F7499" s="199"/>
      <c r="G7499" s="199"/>
      <c r="H7499" s="199"/>
      <c r="I7499" s="199"/>
      <c r="J7499" s="199"/>
      <c r="K7499" s="199"/>
      <c r="L7499" s="199"/>
      <c r="M7499" s="199"/>
    </row>
    <row r="7500" spans="5:13" x14ac:dyDescent="0.25">
      <c r="E7500" s="199"/>
      <c r="F7500" s="199"/>
      <c r="G7500" s="199"/>
      <c r="H7500" s="199"/>
      <c r="I7500" s="199"/>
      <c r="J7500" s="199"/>
      <c r="K7500" s="199"/>
      <c r="L7500" s="199"/>
      <c r="M7500" s="199"/>
    </row>
    <row r="7501" spans="5:13" x14ac:dyDescent="0.25">
      <c r="E7501" s="199"/>
      <c r="F7501" s="199"/>
      <c r="G7501" s="199"/>
      <c r="H7501" s="199"/>
      <c r="I7501" s="199"/>
      <c r="J7501" s="199"/>
      <c r="K7501" s="199"/>
      <c r="L7501" s="199"/>
      <c r="M7501" s="199"/>
    </row>
    <row r="7502" spans="5:13" x14ac:dyDescent="0.25">
      <c r="E7502" s="199"/>
      <c r="F7502" s="199"/>
      <c r="G7502" s="199"/>
      <c r="H7502" s="199"/>
      <c r="I7502" s="199"/>
      <c r="J7502" s="199"/>
      <c r="K7502" s="199"/>
      <c r="L7502" s="199"/>
      <c r="M7502" s="199"/>
    </row>
    <row r="7503" spans="5:13" x14ac:dyDescent="0.25">
      <c r="E7503" s="199"/>
      <c r="F7503" s="199"/>
      <c r="G7503" s="199"/>
      <c r="H7503" s="199"/>
      <c r="I7503" s="199"/>
      <c r="J7503" s="199"/>
      <c r="K7503" s="199"/>
      <c r="L7503" s="199"/>
      <c r="M7503" s="199"/>
    </row>
    <row r="7504" spans="5:13" x14ac:dyDescent="0.25">
      <c r="E7504" s="199"/>
      <c r="F7504" s="199"/>
      <c r="G7504" s="199"/>
      <c r="H7504" s="199"/>
      <c r="I7504" s="199"/>
      <c r="J7504" s="199"/>
      <c r="K7504" s="199"/>
      <c r="L7504" s="199"/>
      <c r="M7504" s="199"/>
    </row>
    <row r="7505" spans="5:13" x14ac:dyDescent="0.25">
      <c r="E7505" s="199"/>
      <c r="F7505" s="199"/>
      <c r="G7505" s="199"/>
      <c r="H7505" s="199"/>
      <c r="I7505" s="199"/>
      <c r="J7505" s="199"/>
      <c r="K7505" s="199"/>
      <c r="L7505" s="199"/>
      <c r="M7505" s="199"/>
    </row>
    <row r="7506" spans="5:13" x14ac:dyDescent="0.25">
      <c r="E7506" s="199"/>
      <c r="F7506" s="199"/>
      <c r="G7506" s="199"/>
      <c r="H7506" s="199"/>
      <c r="I7506" s="199"/>
      <c r="J7506" s="199"/>
      <c r="K7506" s="199"/>
      <c r="L7506" s="199"/>
      <c r="M7506" s="199"/>
    </row>
    <row r="7507" spans="5:13" x14ac:dyDescent="0.25">
      <c r="E7507" s="199"/>
      <c r="F7507" s="199"/>
      <c r="G7507" s="199"/>
      <c r="H7507" s="199"/>
      <c r="I7507" s="199"/>
      <c r="J7507" s="199"/>
      <c r="K7507" s="199"/>
      <c r="L7507" s="199"/>
      <c r="M7507" s="199"/>
    </row>
    <row r="7508" spans="5:13" x14ac:dyDescent="0.25">
      <c r="E7508" s="199"/>
      <c r="F7508" s="199"/>
      <c r="G7508" s="199"/>
      <c r="H7508" s="199"/>
      <c r="I7508" s="199"/>
      <c r="J7508" s="199"/>
      <c r="K7508" s="199"/>
      <c r="L7508" s="199"/>
      <c r="M7508" s="199"/>
    </row>
    <row r="7509" spans="5:13" x14ac:dyDescent="0.25">
      <c r="E7509" s="199"/>
      <c r="F7509" s="199"/>
      <c r="G7509" s="199"/>
      <c r="H7509" s="199"/>
      <c r="I7509" s="199"/>
      <c r="J7509" s="199"/>
      <c r="K7509" s="199"/>
      <c r="L7509" s="199"/>
      <c r="M7509" s="199"/>
    </row>
    <row r="7510" spans="5:13" x14ac:dyDescent="0.25">
      <c r="E7510" s="199"/>
      <c r="F7510" s="199"/>
      <c r="G7510" s="199"/>
      <c r="H7510" s="199"/>
      <c r="I7510" s="199"/>
      <c r="J7510" s="199"/>
      <c r="K7510" s="199"/>
      <c r="L7510" s="199"/>
      <c r="M7510" s="199"/>
    </row>
    <row r="7511" spans="5:13" x14ac:dyDescent="0.25">
      <c r="E7511" s="199"/>
      <c r="F7511" s="199"/>
      <c r="G7511" s="199"/>
      <c r="H7511" s="199"/>
      <c r="I7511" s="199"/>
      <c r="J7511" s="199"/>
      <c r="K7511" s="199"/>
      <c r="L7511" s="199"/>
      <c r="M7511" s="199"/>
    </row>
    <row r="7512" spans="5:13" x14ac:dyDescent="0.25">
      <c r="E7512" s="199"/>
      <c r="F7512" s="199"/>
      <c r="G7512" s="199"/>
      <c r="H7512" s="199"/>
      <c r="I7512" s="199"/>
      <c r="J7512" s="199"/>
      <c r="K7512" s="199"/>
      <c r="L7512" s="199"/>
      <c r="M7512" s="199"/>
    </row>
    <row r="7513" spans="5:13" x14ac:dyDescent="0.25">
      <c r="E7513" s="199"/>
      <c r="F7513" s="199"/>
      <c r="G7513" s="199"/>
      <c r="H7513" s="199"/>
      <c r="I7513" s="199"/>
      <c r="J7513" s="199"/>
      <c r="K7513" s="199"/>
      <c r="L7513" s="199"/>
      <c r="M7513" s="199"/>
    </row>
    <row r="7514" spans="5:13" x14ac:dyDescent="0.25">
      <c r="E7514" s="199"/>
      <c r="F7514" s="199"/>
      <c r="G7514" s="199"/>
      <c r="H7514" s="199"/>
      <c r="I7514" s="199"/>
      <c r="J7514" s="199"/>
      <c r="K7514" s="199"/>
      <c r="L7514" s="199"/>
      <c r="M7514" s="199"/>
    </row>
    <row r="7515" spans="5:13" x14ac:dyDescent="0.25">
      <c r="E7515" s="199"/>
      <c r="F7515" s="199"/>
      <c r="G7515" s="199"/>
      <c r="H7515" s="199"/>
      <c r="I7515" s="199"/>
      <c r="J7515" s="199"/>
      <c r="K7515" s="199"/>
      <c r="L7515" s="199"/>
      <c r="M7515" s="199"/>
    </row>
    <row r="7516" spans="5:13" x14ac:dyDescent="0.25">
      <c r="E7516" s="199"/>
      <c r="F7516" s="199"/>
      <c r="G7516" s="199"/>
      <c r="H7516" s="199"/>
      <c r="I7516" s="199"/>
      <c r="J7516" s="199"/>
      <c r="K7516" s="199"/>
      <c r="L7516" s="199"/>
      <c r="M7516" s="199"/>
    </row>
    <row r="7517" spans="5:13" x14ac:dyDescent="0.25">
      <c r="E7517" s="199"/>
      <c r="F7517" s="199"/>
      <c r="G7517" s="199"/>
      <c r="H7517" s="199"/>
      <c r="I7517" s="199"/>
      <c r="J7517" s="199"/>
      <c r="K7517" s="199"/>
      <c r="L7517" s="199"/>
      <c r="M7517" s="199"/>
    </row>
    <row r="7518" spans="5:13" x14ac:dyDescent="0.25">
      <c r="E7518" s="199"/>
      <c r="F7518" s="199"/>
      <c r="G7518" s="199"/>
      <c r="H7518" s="199"/>
      <c r="I7518" s="199"/>
      <c r="J7518" s="199"/>
      <c r="K7518" s="199"/>
      <c r="L7518" s="199"/>
      <c r="M7518" s="199"/>
    </row>
    <row r="7519" spans="5:13" x14ac:dyDescent="0.25">
      <c r="E7519" s="199"/>
      <c r="F7519" s="199"/>
      <c r="G7519" s="199"/>
      <c r="H7519" s="199"/>
      <c r="I7519" s="199"/>
      <c r="J7519" s="199"/>
      <c r="K7519" s="199"/>
      <c r="L7519" s="199"/>
      <c r="M7519" s="199"/>
    </row>
    <row r="7520" spans="5:13" x14ac:dyDescent="0.25">
      <c r="E7520" s="199"/>
      <c r="F7520" s="199"/>
      <c r="G7520" s="199"/>
      <c r="H7520" s="199"/>
      <c r="I7520" s="199"/>
      <c r="J7520" s="199"/>
      <c r="K7520" s="199"/>
      <c r="L7520" s="199"/>
      <c r="M7520" s="199"/>
    </row>
    <row r="7521" spans="5:13" x14ac:dyDescent="0.25">
      <c r="E7521" s="199"/>
      <c r="F7521" s="199"/>
      <c r="G7521" s="199"/>
      <c r="H7521" s="199"/>
      <c r="I7521" s="199"/>
      <c r="J7521" s="199"/>
      <c r="K7521" s="199"/>
      <c r="L7521" s="199"/>
      <c r="M7521" s="199"/>
    </row>
    <row r="7522" spans="5:13" x14ac:dyDescent="0.25">
      <c r="E7522" s="199"/>
      <c r="F7522" s="199"/>
      <c r="G7522" s="199"/>
      <c r="H7522" s="199"/>
      <c r="I7522" s="199"/>
      <c r="J7522" s="199"/>
      <c r="K7522" s="199"/>
      <c r="L7522" s="199"/>
      <c r="M7522" s="199"/>
    </row>
    <row r="7523" spans="5:13" x14ac:dyDescent="0.25">
      <c r="E7523" s="199"/>
      <c r="F7523" s="199"/>
      <c r="G7523" s="199"/>
      <c r="H7523" s="199"/>
      <c r="I7523" s="199"/>
      <c r="J7523" s="199"/>
      <c r="K7523" s="199"/>
      <c r="L7523" s="199"/>
      <c r="M7523" s="199"/>
    </row>
    <row r="7524" spans="5:13" x14ac:dyDescent="0.25">
      <c r="E7524" s="199"/>
      <c r="F7524" s="199"/>
      <c r="G7524" s="199"/>
      <c r="H7524" s="199"/>
      <c r="I7524" s="199"/>
      <c r="J7524" s="199"/>
      <c r="K7524" s="199"/>
      <c r="L7524" s="199"/>
      <c r="M7524" s="199"/>
    </row>
    <row r="7525" spans="5:13" x14ac:dyDescent="0.25">
      <c r="E7525" s="199"/>
      <c r="F7525" s="199"/>
      <c r="G7525" s="199"/>
      <c r="H7525" s="199"/>
      <c r="I7525" s="199"/>
      <c r="J7525" s="199"/>
      <c r="K7525" s="199"/>
      <c r="L7525" s="199"/>
      <c r="M7525" s="199"/>
    </row>
    <row r="7526" spans="5:13" x14ac:dyDescent="0.25">
      <c r="E7526" s="199"/>
      <c r="F7526" s="199"/>
      <c r="G7526" s="199"/>
      <c r="H7526" s="199"/>
      <c r="I7526" s="199"/>
      <c r="J7526" s="199"/>
      <c r="K7526" s="199"/>
      <c r="L7526" s="199"/>
      <c r="M7526" s="199"/>
    </row>
    <row r="7527" spans="5:13" x14ac:dyDescent="0.25">
      <c r="E7527" s="199"/>
      <c r="F7527" s="199"/>
      <c r="G7527" s="199"/>
      <c r="H7527" s="199"/>
      <c r="I7527" s="199"/>
      <c r="J7527" s="199"/>
      <c r="K7527" s="199"/>
      <c r="L7527" s="199"/>
      <c r="M7527" s="199"/>
    </row>
    <row r="7528" spans="5:13" x14ac:dyDescent="0.25">
      <c r="E7528" s="199"/>
      <c r="F7528" s="199"/>
      <c r="G7528" s="199"/>
      <c r="H7528" s="199"/>
      <c r="I7528" s="199"/>
      <c r="J7528" s="199"/>
      <c r="K7528" s="199"/>
      <c r="L7528" s="199"/>
      <c r="M7528" s="199"/>
    </row>
    <row r="7529" spans="5:13" x14ac:dyDescent="0.25">
      <c r="E7529" s="199"/>
      <c r="F7529" s="199"/>
      <c r="G7529" s="199"/>
      <c r="H7529" s="199"/>
      <c r="I7529" s="199"/>
      <c r="J7529" s="199"/>
      <c r="K7529" s="199"/>
      <c r="L7529" s="199"/>
      <c r="M7529" s="199"/>
    </row>
    <row r="7530" spans="5:13" x14ac:dyDescent="0.25">
      <c r="E7530" s="199"/>
      <c r="F7530" s="199"/>
      <c r="G7530" s="199"/>
      <c r="H7530" s="199"/>
      <c r="I7530" s="199"/>
      <c r="J7530" s="199"/>
      <c r="K7530" s="199"/>
      <c r="L7530" s="199"/>
      <c r="M7530" s="199"/>
    </row>
    <row r="7531" spans="5:13" x14ac:dyDescent="0.25">
      <c r="E7531" s="199"/>
      <c r="F7531" s="199"/>
      <c r="G7531" s="199"/>
      <c r="H7531" s="199"/>
      <c r="I7531" s="199"/>
      <c r="J7531" s="199"/>
      <c r="K7531" s="199"/>
      <c r="L7531" s="199"/>
      <c r="M7531" s="199"/>
    </row>
    <row r="7532" spans="5:13" x14ac:dyDescent="0.25">
      <c r="E7532" s="199"/>
      <c r="F7532" s="199"/>
      <c r="G7532" s="199"/>
      <c r="H7532" s="199"/>
      <c r="I7532" s="199"/>
      <c r="J7532" s="199"/>
      <c r="K7532" s="199"/>
      <c r="L7532" s="199"/>
      <c r="M7532" s="199"/>
    </row>
    <row r="7533" spans="5:13" x14ac:dyDescent="0.25">
      <c r="E7533" s="199"/>
      <c r="F7533" s="199"/>
      <c r="G7533" s="199"/>
      <c r="H7533" s="199"/>
      <c r="I7533" s="199"/>
      <c r="J7533" s="199"/>
      <c r="K7533" s="199"/>
      <c r="L7533" s="199"/>
      <c r="M7533" s="199"/>
    </row>
    <row r="7534" spans="5:13" x14ac:dyDescent="0.25">
      <c r="E7534" s="199"/>
      <c r="F7534" s="199"/>
      <c r="G7534" s="199"/>
      <c r="H7534" s="199"/>
      <c r="I7534" s="199"/>
      <c r="J7534" s="199"/>
      <c r="K7534" s="199"/>
      <c r="L7534" s="199"/>
      <c r="M7534" s="199"/>
    </row>
    <row r="7535" spans="5:13" x14ac:dyDescent="0.25">
      <c r="E7535" s="199"/>
      <c r="F7535" s="199"/>
      <c r="G7535" s="199"/>
      <c r="H7535" s="199"/>
      <c r="I7535" s="199"/>
      <c r="J7535" s="199"/>
      <c r="K7535" s="199"/>
      <c r="L7535" s="199"/>
      <c r="M7535" s="199"/>
    </row>
    <row r="7536" spans="5:13" x14ac:dyDescent="0.25">
      <c r="E7536" s="199"/>
      <c r="F7536" s="199"/>
      <c r="G7536" s="199"/>
      <c r="H7536" s="199"/>
      <c r="I7536" s="199"/>
      <c r="J7536" s="199"/>
      <c r="K7536" s="199"/>
      <c r="L7536" s="199"/>
      <c r="M7536" s="199"/>
    </row>
    <row r="7537" spans="5:13" x14ac:dyDescent="0.25">
      <c r="E7537" s="199"/>
      <c r="F7537" s="199"/>
      <c r="G7537" s="199"/>
      <c r="H7537" s="199"/>
      <c r="I7537" s="199"/>
      <c r="J7537" s="199"/>
      <c r="K7537" s="199"/>
      <c r="L7537" s="199"/>
      <c r="M7537" s="199"/>
    </row>
    <row r="7538" spans="5:13" x14ac:dyDescent="0.25">
      <c r="E7538" s="199"/>
      <c r="F7538" s="199"/>
      <c r="G7538" s="199"/>
      <c r="H7538" s="199"/>
      <c r="I7538" s="199"/>
      <c r="J7538" s="199"/>
      <c r="K7538" s="199"/>
      <c r="L7538" s="199"/>
      <c r="M7538" s="199"/>
    </row>
    <row r="7539" spans="5:13" x14ac:dyDescent="0.25">
      <c r="E7539" s="199"/>
      <c r="F7539" s="199"/>
      <c r="G7539" s="199"/>
      <c r="H7539" s="199"/>
      <c r="I7539" s="199"/>
      <c r="J7539" s="199"/>
      <c r="K7539" s="199"/>
      <c r="L7539" s="199"/>
      <c r="M7539" s="199"/>
    </row>
    <row r="7540" spans="5:13" x14ac:dyDescent="0.25">
      <c r="E7540" s="199"/>
      <c r="F7540" s="199"/>
      <c r="G7540" s="199"/>
      <c r="H7540" s="199"/>
      <c r="I7540" s="199"/>
      <c r="J7540" s="199"/>
      <c r="K7540" s="199"/>
      <c r="L7540" s="199"/>
      <c r="M7540" s="199"/>
    </row>
    <row r="7541" spans="5:13" x14ac:dyDescent="0.25">
      <c r="E7541" s="199"/>
      <c r="F7541" s="199"/>
      <c r="G7541" s="199"/>
      <c r="H7541" s="199"/>
      <c r="I7541" s="199"/>
      <c r="J7541" s="199"/>
      <c r="K7541" s="199"/>
      <c r="L7541" s="199"/>
      <c r="M7541" s="199"/>
    </row>
    <row r="7542" spans="5:13" x14ac:dyDescent="0.25">
      <c r="E7542" s="199"/>
      <c r="F7542" s="199"/>
      <c r="G7542" s="199"/>
      <c r="H7542" s="199"/>
      <c r="I7542" s="199"/>
      <c r="J7542" s="199"/>
      <c r="K7542" s="199"/>
      <c r="L7542" s="199"/>
      <c r="M7542" s="199"/>
    </row>
    <row r="7543" spans="5:13" x14ac:dyDescent="0.25">
      <c r="E7543" s="199"/>
      <c r="F7543" s="199"/>
      <c r="G7543" s="199"/>
      <c r="H7543" s="199"/>
      <c r="I7543" s="199"/>
      <c r="J7543" s="199"/>
      <c r="K7543" s="199"/>
      <c r="L7543" s="199"/>
      <c r="M7543" s="199"/>
    </row>
    <row r="7544" spans="5:13" x14ac:dyDescent="0.25">
      <c r="E7544" s="199"/>
      <c r="F7544" s="199"/>
      <c r="G7544" s="199"/>
      <c r="H7544" s="199"/>
      <c r="I7544" s="199"/>
      <c r="J7544" s="199"/>
      <c r="K7544" s="199"/>
      <c r="L7544" s="199"/>
      <c r="M7544" s="199"/>
    </row>
    <row r="7545" spans="5:13" x14ac:dyDescent="0.25">
      <c r="E7545" s="199"/>
      <c r="F7545" s="199"/>
      <c r="G7545" s="199"/>
      <c r="H7545" s="199"/>
      <c r="I7545" s="199"/>
      <c r="J7545" s="199"/>
      <c r="K7545" s="199"/>
      <c r="L7545" s="199"/>
      <c r="M7545" s="199"/>
    </row>
    <row r="7546" spans="5:13" x14ac:dyDescent="0.25">
      <c r="E7546" s="199"/>
      <c r="F7546" s="199"/>
      <c r="G7546" s="199"/>
      <c r="H7546" s="199"/>
      <c r="I7546" s="199"/>
      <c r="J7546" s="199"/>
      <c r="K7546" s="199"/>
      <c r="L7546" s="199"/>
      <c r="M7546" s="199"/>
    </row>
    <row r="7547" spans="5:13" x14ac:dyDescent="0.25">
      <c r="E7547" s="199"/>
      <c r="F7547" s="199"/>
      <c r="G7547" s="199"/>
      <c r="H7547" s="199"/>
      <c r="I7547" s="199"/>
      <c r="J7547" s="199"/>
      <c r="K7547" s="199"/>
      <c r="L7547" s="199"/>
      <c r="M7547" s="199"/>
    </row>
    <row r="7548" spans="5:13" x14ac:dyDescent="0.25">
      <c r="E7548" s="199"/>
      <c r="F7548" s="199"/>
      <c r="G7548" s="199"/>
      <c r="H7548" s="199"/>
      <c r="I7548" s="199"/>
      <c r="J7548" s="199"/>
      <c r="K7548" s="199"/>
      <c r="L7548" s="199"/>
      <c r="M7548" s="199"/>
    </row>
    <row r="7549" spans="5:13" x14ac:dyDescent="0.25">
      <c r="E7549" s="199"/>
      <c r="F7549" s="199"/>
      <c r="G7549" s="199"/>
      <c r="H7549" s="199"/>
      <c r="I7549" s="199"/>
      <c r="J7549" s="199"/>
      <c r="K7549" s="199"/>
      <c r="L7549" s="199"/>
      <c r="M7549" s="199"/>
    </row>
    <row r="7550" spans="5:13" x14ac:dyDescent="0.25">
      <c r="E7550" s="199"/>
      <c r="F7550" s="199"/>
      <c r="G7550" s="199"/>
      <c r="H7550" s="199"/>
      <c r="I7550" s="199"/>
      <c r="J7550" s="199"/>
      <c r="K7550" s="199"/>
      <c r="L7550" s="199"/>
      <c r="M7550" s="199"/>
    </row>
    <row r="7551" spans="5:13" x14ac:dyDescent="0.25">
      <c r="E7551" s="199"/>
      <c r="F7551" s="199"/>
      <c r="G7551" s="199"/>
      <c r="H7551" s="199"/>
      <c r="I7551" s="199"/>
      <c r="J7551" s="199"/>
      <c r="K7551" s="199"/>
      <c r="L7551" s="199"/>
      <c r="M7551" s="199"/>
    </row>
    <row r="7552" spans="5:13" x14ac:dyDescent="0.25">
      <c r="E7552" s="199"/>
      <c r="F7552" s="199"/>
      <c r="G7552" s="199"/>
      <c r="H7552" s="199"/>
      <c r="I7552" s="199"/>
      <c r="J7552" s="199"/>
      <c r="K7552" s="199"/>
      <c r="L7552" s="199"/>
      <c r="M7552" s="199"/>
    </row>
    <row r="7553" spans="5:13" x14ac:dyDescent="0.25">
      <c r="E7553" s="199"/>
      <c r="F7553" s="199"/>
      <c r="G7553" s="199"/>
      <c r="H7553" s="199"/>
      <c r="I7553" s="199"/>
      <c r="J7553" s="199"/>
      <c r="K7553" s="199"/>
      <c r="L7553" s="199"/>
      <c r="M7553" s="199"/>
    </row>
    <row r="7554" spans="5:13" x14ac:dyDescent="0.25">
      <c r="E7554" s="199"/>
      <c r="F7554" s="199"/>
      <c r="G7554" s="199"/>
      <c r="H7554" s="199"/>
      <c r="I7554" s="199"/>
      <c r="J7554" s="199"/>
      <c r="K7554" s="199"/>
      <c r="L7554" s="199"/>
      <c r="M7554" s="199"/>
    </row>
    <row r="7555" spans="5:13" x14ac:dyDescent="0.25">
      <c r="E7555" s="199"/>
      <c r="F7555" s="199"/>
      <c r="G7555" s="199"/>
      <c r="H7555" s="199"/>
      <c r="I7555" s="199"/>
      <c r="J7555" s="199"/>
      <c r="K7555" s="199"/>
      <c r="L7555" s="199"/>
      <c r="M7555" s="199"/>
    </row>
    <row r="7556" spans="5:13" x14ac:dyDescent="0.25">
      <c r="E7556" s="199"/>
      <c r="F7556" s="199"/>
      <c r="G7556" s="199"/>
      <c r="H7556" s="199"/>
      <c r="I7556" s="199"/>
      <c r="J7556" s="199"/>
      <c r="K7556" s="199"/>
      <c r="L7556" s="199"/>
      <c r="M7556" s="199"/>
    </row>
    <row r="7557" spans="5:13" x14ac:dyDescent="0.25">
      <c r="E7557" s="199"/>
      <c r="F7557" s="199"/>
      <c r="G7557" s="199"/>
      <c r="H7557" s="199"/>
      <c r="I7557" s="199"/>
      <c r="J7557" s="199"/>
      <c r="K7557" s="199"/>
      <c r="L7557" s="199"/>
      <c r="M7557" s="199"/>
    </row>
    <row r="7558" spans="5:13" x14ac:dyDescent="0.25">
      <c r="E7558" s="199"/>
      <c r="F7558" s="199"/>
      <c r="G7558" s="199"/>
      <c r="H7558" s="199"/>
      <c r="I7558" s="199"/>
      <c r="J7558" s="199"/>
      <c r="K7558" s="199"/>
      <c r="L7558" s="199"/>
      <c r="M7558" s="199"/>
    </row>
    <row r="7559" spans="5:13" x14ac:dyDescent="0.25">
      <c r="E7559" s="199"/>
      <c r="F7559" s="199"/>
      <c r="G7559" s="199"/>
      <c r="H7559" s="199"/>
      <c r="I7559" s="199"/>
      <c r="J7559" s="199"/>
      <c r="K7559" s="199"/>
      <c r="L7559" s="199"/>
      <c r="M7559" s="199"/>
    </row>
    <row r="7560" spans="5:13" x14ac:dyDescent="0.25">
      <c r="E7560" s="199"/>
      <c r="F7560" s="199"/>
      <c r="G7560" s="199"/>
      <c r="H7560" s="199"/>
      <c r="I7560" s="199"/>
      <c r="J7560" s="199"/>
      <c r="K7560" s="199"/>
      <c r="L7560" s="199"/>
      <c r="M7560" s="199"/>
    </row>
    <row r="7561" spans="5:13" x14ac:dyDescent="0.25">
      <c r="E7561" s="199"/>
      <c r="F7561" s="199"/>
      <c r="G7561" s="199"/>
      <c r="H7561" s="199"/>
      <c r="I7561" s="199"/>
      <c r="J7561" s="199"/>
      <c r="K7561" s="199"/>
      <c r="L7561" s="199"/>
      <c r="M7561" s="199"/>
    </row>
    <row r="7562" spans="5:13" x14ac:dyDescent="0.25">
      <c r="E7562" s="199"/>
      <c r="F7562" s="199"/>
      <c r="G7562" s="199"/>
      <c r="H7562" s="199"/>
      <c r="I7562" s="199"/>
      <c r="J7562" s="199"/>
      <c r="K7562" s="199"/>
      <c r="L7562" s="199"/>
      <c r="M7562" s="199"/>
    </row>
    <row r="7563" spans="5:13" x14ac:dyDescent="0.25">
      <c r="E7563" s="199"/>
      <c r="F7563" s="199"/>
      <c r="G7563" s="199"/>
      <c r="H7563" s="199"/>
      <c r="I7563" s="199"/>
      <c r="J7563" s="199"/>
      <c r="K7563" s="199"/>
      <c r="L7563" s="199"/>
      <c r="M7563" s="199"/>
    </row>
    <row r="7564" spans="5:13" x14ac:dyDescent="0.25">
      <c r="E7564" s="199"/>
      <c r="F7564" s="199"/>
      <c r="G7564" s="199"/>
      <c r="H7564" s="199"/>
      <c r="I7564" s="199"/>
      <c r="J7564" s="199"/>
      <c r="K7564" s="199"/>
      <c r="L7564" s="199"/>
      <c r="M7564" s="199"/>
    </row>
    <row r="7565" spans="5:13" x14ac:dyDescent="0.25">
      <c r="E7565" s="199"/>
      <c r="F7565" s="199"/>
      <c r="G7565" s="199"/>
      <c r="H7565" s="199"/>
      <c r="I7565" s="199"/>
      <c r="J7565" s="199"/>
      <c r="K7565" s="199"/>
      <c r="L7565" s="199"/>
      <c r="M7565" s="199"/>
    </row>
    <row r="7566" spans="5:13" x14ac:dyDescent="0.25">
      <c r="E7566" s="199"/>
      <c r="F7566" s="199"/>
      <c r="G7566" s="199"/>
      <c r="H7566" s="199"/>
      <c r="I7566" s="199"/>
      <c r="J7566" s="199"/>
      <c r="K7566" s="199"/>
      <c r="L7566" s="199"/>
      <c r="M7566" s="199"/>
    </row>
    <row r="7567" spans="5:13" x14ac:dyDescent="0.25">
      <c r="E7567" s="199"/>
      <c r="F7567" s="199"/>
      <c r="G7567" s="199"/>
      <c r="H7567" s="199"/>
      <c r="I7567" s="199"/>
      <c r="J7567" s="199"/>
      <c r="K7567" s="199"/>
      <c r="L7567" s="199"/>
      <c r="M7567" s="199"/>
    </row>
    <row r="7568" spans="5:13" x14ac:dyDescent="0.25">
      <c r="E7568" s="199"/>
      <c r="F7568" s="199"/>
      <c r="G7568" s="199"/>
      <c r="H7568" s="199"/>
      <c r="I7568" s="199"/>
      <c r="J7568" s="199"/>
      <c r="K7568" s="199"/>
      <c r="L7568" s="199"/>
      <c r="M7568" s="199"/>
    </row>
    <row r="7569" spans="5:13" x14ac:dyDescent="0.25">
      <c r="E7569" s="199"/>
      <c r="F7569" s="199"/>
      <c r="G7569" s="199"/>
      <c r="H7569" s="199"/>
      <c r="I7569" s="199"/>
      <c r="J7569" s="199"/>
      <c r="K7569" s="199"/>
      <c r="L7569" s="199"/>
      <c r="M7569" s="199"/>
    </row>
    <row r="7570" spans="5:13" x14ac:dyDescent="0.25">
      <c r="E7570" s="199"/>
      <c r="F7570" s="199"/>
      <c r="G7570" s="199"/>
      <c r="H7570" s="199"/>
      <c r="I7570" s="199"/>
      <c r="J7570" s="199"/>
      <c r="K7570" s="199"/>
      <c r="L7570" s="199"/>
      <c r="M7570" s="199"/>
    </row>
    <row r="7571" spans="5:13" x14ac:dyDescent="0.25">
      <c r="E7571" s="199"/>
      <c r="F7571" s="199"/>
      <c r="G7571" s="199"/>
      <c r="H7571" s="199"/>
      <c r="I7571" s="199"/>
      <c r="J7571" s="199"/>
      <c r="K7571" s="199"/>
      <c r="L7571" s="199"/>
      <c r="M7571" s="199"/>
    </row>
    <row r="7572" spans="5:13" x14ac:dyDescent="0.25">
      <c r="E7572" s="199"/>
      <c r="F7572" s="199"/>
      <c r="G7572" s="199"/>
      <c r="H7572" s="199"/>
      <c r="I7572" s="199"/>
      <c r="J7572" s="199"/>
      <c r="K7572" s="199"/>
      <c r="L7572" s="199"/>
      <c r="M7572" s="199"/>
    </row>
    <row r="7573" spans="5:13" x14ac:dyDescent="0.25">
      <c r="E7573" s="199"/>
      <c r="F7573" s="199"/>
      <c r="G7573" s="199"/>
      <c r="H7573" s="199"/>
      <c r="I7573" s="199"/>
      <c r="J7573" s="199"/>
      <c r="K7573" s="199"/>
      <c r="L7573" s="199"/>
      <c r="M7573" s="199"/>
    </row>
    <row r="7574" spans="5:13" x14ac:dyDescent="0.25">
      <c r="E7574" s="199"/>
      <c r="F7574" s="199"/>
      <c r="G7574" s="199"/>
      <c r="H7574" s="199"/>
      <c r="I7574" s="199"/>
      <c r="J7574" s="199"/>
      <c r="K7574" s="199"/>
      <c r="L7574" s="199"/>
      <c r="M7574" s="199"/>
    </row>
    <row r="7575" spans="5:13" x14ac:dyDescent="0.25">
      <c r="E7575" s="199"/>
      <c r="F7575" s="199"/>
      <c r="G7575" s="199"/>
      <c r="H7575" s="199"/>
      <c r="I7575" s="199"/>
      <c r="J7575" s="199"/>
      <c r="K7575" s="199"/>
      <c r="L7575" s="199"/>
      <c r="M7575" s="199"/>
    </row>
    <row r="7576" spans="5:13" x14ac:dyDescent="0.25">
      <c r="E7576" s="199"/>
      <c r="F7576" s="199"/>
      <c r="G7576" s="199"/>
      <c r="H7576" s="199"/>
      <c r="I7576" s="199"/>
      <c r="J7576" s="199"/>
      <c r="K7576" s="199"/>
      <c r="L7576" s="199"/>
      <c r="M7576" s="199"/>
    </row>
    <row r="7577" spans="5:13" x14ac:dyDescent="0.25">
      <c r="E7577" s="199"/>
      <c r="F7577" s="199"/>
      <c r="G7577" s="199"/>
      <c r="H7577" s="199"/>
      <c r="I7577" s="199"/>
      <c r="J7577" s="199"/>
      <c r="K7577" s="199"/>
      <c r="L7577" s="199"/>
      <c r="M7577" s="199"/>
    </row>
    <row r="7578" spans="5:13" x14ac:dyDescent="0.25">
      <c r="E7578" s="199"/>
      <c r="F7578" s="199"/>
      <c r="G7578" s="199"/>
      <c r="H7578" s="199"/>
      <c r="I7578" s="199"/>
      <c r="J7578" s="199"/>
      <c r="K7578" s="199"/>
      <c r="L7578" s="199"/>
      <c r="M7578" s="199"/>
    </row>
    <row r="7579" spans="5:13" x14ac:dyDescent="0.25">
      <c r="E7579" s="199"/>
      <c r="F7579" s="199"/>
      <c r="G7579" s="199"/>
      <c r="H7579" s="199"/>
      <c r="I7579" s="199"/>
      <c r="J7579" s="199"/>
      <c r="K7579" s="199"/>
      <c r="L7579" s="199"/>
      <c r="M7579" s="199"/>
    </row>
    <row r="7580" spans="5:13" x14ac:dyDescent="0.25">
      <c r="E7580" s="199"/>
      <c r="F7580" s="199"/>
      <c r="G7580" s="199"/>
      <c r="H7580" s="199"/>
      <c r="I7580" s="199"/>
      <c r="J7580" s="199"/>
      <c r="K7580" s="199"/>
      <c r="L7580" s="199"/>
      <c r="M7580" s="199"/>
    </row>
    <row r="7581" spans="5:13" x14ac:dyDescent="0.25">
      <c r="E7581" s="199"/>
      <c r="F7581" s="199"/>
      <c r="G7581" s="199"/>
      <c r="H7581" s="199"/>
      <c r="I7581" s="199"/>
      <c r="J7581" s="199"/>
      <c r="K7581" s="199"/>
      <c r="L7581" s="199"/>
      <c r="M7581" s="199"/>
    </row>
    <row r="7582" spans="5:13" x14ac:dyDescent="0.25">
      <c r="E7582" s="199"/>
      <c r="F7582" s="199"/>
      <c r="G7582" s="199"/>
      <c r="H7582" s="199"/>
      <c r="I7582" s="199"/>
      <c r="J7582" s="199"/>
      <c r="K7582" s="199"/>
      <c r="L7582" s="199"/>
      <c r="M7582" s="199"/>
    </row>
    <row r="7583" spans="5:13" x14ac:dyDescent="0.25">
      <c r="E7583" s="199"/>
      <c r="F7583" s="199"/>
      <c r="G7583" s="199"/>
      <c r="H7583" s="199"/>
      <c r="I7583" s="199"/>
      <c r="J7583" s="199"/>
      <c r="K7583" s="199"/>
      <c r="L7583" s="199"/>
      <c r="M7583" s="199"/>
    </row>
    <row r="7584" spans="5:13" x14ac:dyDescent="0.25">
      <c r="E7584" s="199"/>
      <c r="F7584" s="199"/>
      <c r="G7584" s="199"/>
      <c r="H7584" s="199"/>
      <c r="I7584" s="199"/>
      <c r="J7584" s="199"/>
      <c r="K7584" s="199"/>
      <c r="L7584" s="199"/>
      <c r="M7584" s="199"/>
    </row>
    <row r="7585" spans="5:13" x14ac:dyDescent="0.25">
      <c r="E7585" s="199"/>
      <c r="F7585" s="199"/>
      <c r="G7585" s="199"/>
      <c r="H7585" s="199"/>
      <c r="I7585" s="199"/>
      <c r="J7585" s="199"/>
      <c r="K7585" s="199"/>
      <c r="L7585" s="199"/>
      <c r="M7585" s="199"/>
    </row>
    <row r="7586" spans="5:13" x14ac:dyDescent="0.25">
      <c r="E7586" s="199"/>
      <c r="F7586" s="199"/>
      <c r="G7586" s="199"/>
      <c r="H7586" s="199"/>
      <c r="I7586" s="199"/>
      <c r="J7586" s="199"/>
      <c r="K7586" s="199"/>
      <c r="L7586" s="199"/>
      <c r="M7586" s="199"/>
    </row>
    <row r="7587" spans="5:13" x14ac:dyDescent="0.25">
      <c r="E7587" s="199"/>
      <c r="F7587" s="199"/>
      <c r="G7587" s="199"/>
      <c r="H7587" s="199"/>
      <c r="I7587" s="199"/>
      <c r="J7587" s="199"/>
      <c r="K7587" s="199"/>
      <c r="L7587" s="199"/>
      <c r="M7587" s="199"/>
    </row>
    <row r="7588" spans="5:13" x14ac:dyDescent="0.25">
      <c r="E7588" s="199"/>
      <c r="F7588" s="199"/>
      <c r="G7588" s="199"/>
      <c r="H7588" s="199"/>
      <c r="I7588" s="199"/>
      <c r="J7588" s="199"/>
      <c r="K7588" s="199"/>
      <c r="L7588" s="199"/>
      <c r="M7588" s="199"/>
    </row>
    <row r="7589" spans="5:13" x14ac:dyDescent="0.25">
      <c r="E7589" s="199"/>
      <c r="F7589" s="199"/>
      <c r="G7589" s="199"/>
      <c r="H7589" s="199"/>
      <c r="I7589" s="199"/>
      <c r="J7589" s="199"/>
      <c r="K7589" s="199"/>
      <c r="L7589" s="199"/>
      <c r="M7589" s="199"/>
    </row>
    <row r="7590" spans="5:13" x14ac:dyDescent="0.25">
      <c r="E7590" s="199"/>
      <c r="F7590" s="199"/>
      <c r="G7590" s="199"/>
      <c r="H7590" s="199"/>
      <c r="I7590" s="199"/>
      <c r="J7590" s="199"/>
      <c r="K7590" s="199"/>
      <c r="L7590" s="199"/>
      <c r="M7590" s="199"/>
    </row>
    <row r="7591" spans="5:13" x14ac:dyDescent="0.25">
      <c r="E7591" s="199"/>
      <c r="F7591" s="199"/>
      <c r="G7591" s="199"/>
      <c r="H7591" s="199"/>
      <c r="I7591" s="199"/>
      <c r="J7591" s="199"/>
      <c r="K7591" s="199"/>
      <c r="L7591" s="199"/>
      <c r="M7591" s="199"/>
    </row>
    <row r="7592" spans="5:13" x14ac:dyDescent="0.25">
      <c r="E7592" s="199"/>
      <c r="F7592" s="199"/>
      <c r="G7592" s="199"/>
      <c r="H7592" s="199"/>
      <c r="I7592" s="199"/>
      <c r="J7592" s="199"/>
      <c r="K7592" s="199"/>
      <c r="L7592" s="199"/>
      <c r="M7592" s="199"/>
    </row>
    <row r="7593" spans="5:13" x14ac:dyDescent="0.25">
      <c r="E7593" s="199"/>
      <c r="F7593" s="199"/>
      <c r="G7593" s="199"/>
      <c r="H7593" s="199"/>
      <c r="I7593" s="199"/>
      <c r="J7593" s="199"/>
      <c r="K7593" s="199"/>
      <c r="L7593" s="199"/>
      <c r="M7593" s="199"/>
    </row>
    <row r="7594" spans="5:13" x14ac:dyDescent="0.25">
      <c r="E7594" s="199"/>
      <c r="F7594" s="199"/>
      <c r="G7594" s="199"/>
      <c r="H7594" s="199"/>
      <c r="I7594" s="199"/>
      <c r="J7594" s="199"/>
      <c r="K7594" s="199"/>
      <c r="L7594" s="199"/>
      <c r="M7594" s="199"/>
    </row>
    <row r="7595" spans="5:13" x14ac:dyDescent="0.25">
      <c r="E7595" s="199"/>
      <c r="F7595" s="199"/>
      <c r="G7595" s="199"/>
      <c r="H7595" s="199"/>
      <c r="I7595" s="199"/>
      <c r="J7595" s="199"/>
      <c r="K7595" s="199"/>
      <c r="L7595" s="199"/>
      <c r="M7595" s="199"/>
    </row>
    <row r="7596" spans="5:13" x14ac:dyDescent="0.25">
      <c r="E7596" s="199"/>
      <c r="F7596" s="199"/>
      <c r="G7596" s="199"/>
      <c r="H7596" s="199"/>
      <c r="I7596" s="199"/>
      <c r="J7596" s="199"/>
      <c r="K7596" s="199"/>
      <c r="L7596" s="199"/>
      <c r="M7596" s="199"/>
    </row>
    <row r="7597" spans="5:13" x14ac:dyDescent="0.25">
      <c r="E7597" s="199"/>
      <c r="F7597" s="199"/>
      <c r="G7597" s="199"/>
      <c r="H7597" s="199"/>
      <c r="I7597" s="199"/>
      <c r="J7597" s="199"/>
      <c r="K7597" s="199"/>
      <c r="L7597" s="199"/>
      <c r="M7597" s="199"/>
    </row>
    <row r="7598" spans="5:13" x14ac:dyDescent="0.25">
      <c r="E7598" s="199"/>
      <c r="F7598" s="199"/>
      <c r="G7598" s="199"/>
      <c r="H7598" s="199"/>
      <c r="I7598" s="199"/>
      <c r="J7598" s="199"/>
      <c r="K7598" s="199"/>
      <c r="L7598" s="199"/>
      <c r="M7598" s="199"/>
    </row>
    <row r="7599" spans="5:13" x14ac:dyDescent="0.25">
      <c r="E7599" s="199"/>
      <c r="F7599" s="199"/>
      <c r="G7599" s="199"/>
      <c r="H7599" s="199"/>
      <c r="I7599" s="199"/>
      <c r="J7599" s="199"/>
      <c r="K7599" s="199"/>
      <c r="L7599" s="199"/>
      <c r="M7599" s="199"/>
    </row>
    <row r="7600" spans="5:13" x14ac:dyDescent="0.25">
      <c r="E7600" s="199"/>
      <c r="F7600" s="199"/>
      <c r="G7600" s="199"/>
      <c r="H7600" s="199"/>
      <c r="I7600" s="199"/>
      <c r="J7600" s="199"/>
      <c r="K7600" s="199"/>
      <c r="L7600" s="199"/>
      <c r="M7600" s="199"/>
    </row>
    <row r="7601" spans="5:13" x14ac:dyDescent="0.25">
      <c r="E7601" s="199"/>
      <c r="F7601" s="199"/>
      <c r="G7601" s="199"/>
      <c r="H7601" s="199"/>
      <c r="I7601" s="199"/>
      <c r="J7601" s="199"/>
      <c r="K7601" s="199"/>
      <c r="L7601" s="199"/>
      <c r="M7601" s="199"/>
    </row>
    <row r="7602" spans="5:13" x14ac:dyDescent="0.25">
      <c r="E7602" s="199"/>
      <c r="F7602" s="199"/>
      <c r="G7602" s="199"/>
      <c r="H7602" s="199"/>
      <c r="I7602" s="199"/>
      <c r="J7602" s="199"/>
      <c r="K7602" s="199"/>
      <c r="L7602" s="199"/>
      <c r="M7602" s="199"/>
    </row>
    <row r="7603" spans="5:13" x14ac:dyDescent="0.25">
      <c r="E7603" s="199"/>
      <c r="F7603" s="199"/>
      <c r="G7603" s="199"/>
      <c r="H7603" s="199"/>
      <c r="I7603" s="199"/>
      <c r="J7603" s="199"/>
      <c r="K7603" s="199"/>
      <c r="L7603" s="199"/>
      <c r="M7603" s="199"/>
    </row>
    <row r="7604" spans="5:13" x14ac:dyDescent="0.25">
      <c r="E7604" s="199"/>
      <c r="F7604" s="199"/>
      <c r="G7604" s="199"/>
      <c r="H7604" s="199"/>
      <c r="I7604" s="199"/>
      <c r="J7604" s="199"/>
      <c r="K7604" s="199"/>
      <c r="L7604" s="199"/>
      <c r="M7604" s="199"/>
    </row>
    <row r="7605" spans="5:13" x14ac:dyDescent="0.25">
      <c r="E7605" s="199"/>
      <c r="F7605" s="199"/>
      <c r="G7605" s="199"/>
      <c r="H7605" s="199"/>
      <c r="I7605" s="199"/>
      <c r="J7605" s="199"/>
      <c r="K7605" s="199"/>
      <c r="L7605" s="199"/>
      <c r="M7605" s="199"/>
    </row>
    <row r="7606" spans="5:13" x14ac:dyDescent="0.25">
      <c r="E7606" s="199"/>
      <c r="F7606" s="199"/>
      <c r="G7606" s="199"/>
      <c r="H7606" s="199"/>
      <c r="I7606" s="199"/>
      <c r="J7606" s="199"/>
      <c r="K7606" s="199"/>
      <c r="L7606" s="199"/>
      <c r="M7606" s="199"/>
    </row>
    <row r="7607" spans="5:13" x14ac:dyDescent="0.25">
      <c r="E7607" s="199"/>
      <c r="F7607" s="199"/>
      <c r="G7607" s="199"/>
      <c r="H7607" s="199"/>
      <c r="I7607" s="199"/>
      <c r="J7607" s="199"/>
      <c r="K7607" s="199"/>
      <c r="L7607" s="199"/>
      <c r="M7607" s="199"/>
    </row>
    <row r="7608" spans="5:13" x14ac:dyDescent="0.25">
      <c r="E7608" s="199"/>
      <c r="F7608" s="199"/>
      <c r="G7608" s="199"/>
      <c r="H7608" s="199"/>
      <c r="I7608" s="199"/>
      <c r="J7608" s="199"/>
      <c r="K7608" s="199"/>
      <c r="L7608" s="199"/>
      <c r="M7608" s="199"/>
    </row>
    <row r="7609" spans="5:13" x14ac:dyDescent="0.25">
      <c r="E7609" s="199"/>
      <c r="F7609" s="199"/>
      <c r="G7609" s="199"/>
      <c r="H7609" s="199"/>
      <c r="I7609" s="199"/>
      <c r="J7609" s="199"/>
      <c r="K7609" s="199"/>
      <c r="L7609" s="199"/>
      <c r="M7609" s="199"/>
    </row>
    <row r="7610" spans="5:13" x14ac:dyDescent="0.25">
      <c r="E7610" s="199"/>
      <c r="F7610" s="199"/>
      <c r="G7610" s="199"/>
      <c r="H7610" s="199"/>
      <c r="I7610" s="199"/>
      <c r="J7610" s="199"/>
      <c r="K7610" s="199"/>
      <c r="L7610" s="199"/>
      <c r="M7610" s="199"/>
    </row>
    <row r="7611" spans="5:13" x14ac:dyDescent="0.25">
      <c r="E7611" s="199"/>
      <c r="F7611" s="199"/>
      <c r="G7611" s="199"/>
      <c r="H7611" s="199"/>
      <c r="I7611" s="199"/>
      <c r="J7611" s="199"/>
      <c r="K7611" s="199"/>
      <c r="L7611" s="199"/>
      <c r="M7611" s="199"/>
    </row>
    <row r="7612" spans="5:13" x14ac:dyDescent="0.25">
      <c r="E7612" s="199"/>
      <c r="F7612" s="199"/>
      <c r="G7612" s="199"/>
      <c r="H7612" s="199"/>
      <c r="I7612" s="199"/>
      <c r="J7612" s="199"/>
      <c r="K7612" s="199"/>
      <c r="L7612" s="199"/>
      <c r="M7612" s="199"/>
    </row>
    <row r="7613" spans="5:13" x14ac:dyDescent="0.25">
      <c r="E7613" s="199"/>
      <c r="F7613" s="199"/>
      <c r="G7613" s="199"/>
      <c r="H7613" s="199"/>
      <c r="I7613" s="199"/>
      <c r="J7613" s="199"/>
      <c r="K7613" s="199"/>
      <c r="L7613" s="199"/>
      <c r="M7613" s="199"/>
    </row>
    <row r="7614" spans="5:13" x14ac:dyDescent="0.25">
      <c r="E7614" s="199"/>
      <c r="F7614" s="199"/>
      <c r="G7614" s="199"/>
      <c r="H7614" s="199"/>
      <c r="I7614" s="199"/>
      <c r="J7614" s="199"/>
      <c r="K7614" s="199"/>
      <c r="L7614" s="199"/>
      <c r="M7614" s="199"/>
    </row>
    <row r="7615" spans="5:13" x14ac:dyDescent="0.25">
      <c r="E7615" s="199"/>
      <c r="F7615" s="199"/>
      <c r="G7615" s="199"/>
      <c r="H7615" s="199"/>
      <c r="I7615" s="199"/>
      <c r="J7615" s="199"/>
      <c r="K7615" s="199"/>
      <c r="L7615" s="199"/>
      <c r="M7615" s="199"/>
    </row>
    <row r="7616" spans="5:13" x14ac:dyDescent="0.25">
      <c r="E7616" s="199"/>
      <c r="F7616" s="199"/>
      <c r="G7616" s="199"/>
      <c r="H7616" s="199"/>
      <c r="I7616" s="199"/>
      <c r="J7616" s="199"/>
      <c r="K7616" s="199"/>
      <c r="L7616" s="199"/>
      <c r="M7616" s="199"/>
    </row>
    <row r="7617" spans="5:13" x14ac:dyDescent="0.25">
      <c r="E7617" s="199"/>
      <c r="F7617" s="199"/>
      <c r="G7617" s="199"/>
      <c r="H7617" s="199"/>
      <c r="I7617" s="199"/>
      <c r="J7617" s="199"/>
      <c r="K7617" s="199"/>
      <c r="L7617" s="199"/>
      <c r="M7617" s="199"/>
    </row>
    <row r="7618" spans="5:13" x14ac:dyDescent="0.25">
      <c r="E7618" s="199"/>
      <c r="F7618" s="199"/>
      <c r="G7618" s="199"/>
      <c r="H7618" s="199"/>
      <c r="I7618" s="199"/>
      <c r="J7618" s="199"/>
      <c r="K7618" s="199"/>
      <c r="L7618" s="199"/>
      <c r="M7618" s="199"/>
    </row>
    <row r="7619" spans="5:13" x14ac:dyDescent="0.25">
      <c r="E7619" s="199"/>
      <c r="F7619" s="199"/>
      <c r="G7619" s="199"/>
      <c r="H7619" s="199"/>
      <c r="I7619" s="199"/>
      <c r="J7619" s="199"/>
      <c r="K7619" s="199"/>
      <c r="L7619" s="199"/>
      <c r="M7619" s="199"/>
    </row>
    <row r="7620" spans="5:13" x14ac:dyDescent="0.25">
      <c r="E7620" s="199"/>
      <c r="F7620" s="199"/>
      <c r="G7620" s="199"/>
      <c r="H7620" s="199"/>
      <c r="I7620" s="199"/>
      <c r="J7620" s="199"/>
      <c r="K7620" s="199"/>
      <c r="L7620" s="199"/>
      <c r="M7620" s="199"/>
    </row>
    <row r="7621" spans="5:13" x14ac:dyDescent="0.25">
      <c r="E7621" s="199"/>
      <c r="F7621" s="199"/>
      <c r="G7621" s="199"/>
      <c r="H7621" s="199"/>
      <c r="I7621" s="199"/>
      <c r="J7621" s="199"/>
      <c r="K7621" s="199"/>
      <c r="L7621" s="199"/>
      <c r="M7621" s="199"/>
    </row>
    <row r="7622" spans="5:13" x14ac:dyDescent="0.25">
      <c r="E7622" s="199"/>
      <c r="F7622" s="199"/>
      <c r="G7622" s="199"/>
      <c r="H7622" s="199"/>
      <c r="I7622" s="199"/>
      <c r="J7622" s="199"/>
      <c r="K7622" s="199"/>
      <c r="L7622" s="199"/>
      <c r="M7622" s="199"/>
    </row>
    <row r="7623" spans="5:13" x14ac:dyDescent="0.25">
      <c r="E7623" s="199"/>
      <c r="F7623" s="199"/>
      <c r="G7623" s="199"/>
      <c r="H7623" s="199"/>
      <c r="I7623" s="199"/>
      <c r="J7623" s="199"/>
      <c r="K7623" s="199"/>
      <c r="L7623" s="199"/>
      <c r="M7623" s="199"/>
    </row>
    <row r="7624" spans="5:13" x14ac:dyDescent="0.25">
      <c r="E7624" s="199"/>
      <c r="F7624" s="199"/>
      <c r="G7624" s="199"/>
      <c r="H7624" s="199"/>
      <c r="I7624" s="199"/>
      <c r="J7624" s="199"/>
      <c r="K7624" s="199"/>
      <c r="L7624" s="199"/>
      <c r="M7624" s="199"/>
    </row>
    <row r="7625" spans="5:13" x14ac:dyDescent="0.25">
      <c r="E7625" s="199"/>
      <c r="F7625" s="199"/>
      <c r="G7625" s="199"/>
      <c r="H7625" s="199"/>
      <c r="I7625" s="199"/>
      <c r="J7625" s="199"/>
      <c r="K7625" s="199"/>
      <c r="L7625" s="199"/>
      <c r="M7625" s="199"/>
    </row>
    <row r="7626" spans="5:13" x14ac:dyDescent="0.25">
      <c r="E7626" s="199"/>
      <c r="F7626" s="199"/>
      <c r="G7626" s="199"/>
      <c r="H7626" s="199"/>
      <c r="I7626" s="199"/>
      <c r="J7626" s="199"/>
      <c r="K7626" s="199"/>
      <c r="L7626" s="199"/>
      <c r="M7626" s="199"/>
    </row>
    <row r="7627" spans="5:13" x14ac:dyDescent="0.25">
      <c r="E7627" s="199"/>
      <c r="F7627" s="199"/>
      <c r="G7627" s="199"/>
      <c r="H7627" s="199"/>
      <c r="I7627" s="199"/>
      <c r="J7627" s="199"/>
      <c r="K7627" s="199"/>
      <c r="L7627" s="199"/>
      <c r="M7627" s="199"/>
    </row>
    <row r="7628" spans="5:13" x14ac:dyDescent="0.25">
      <c r="E7628" s="199"/>
      <c r="F7628" s="199"/>
      <c r="G7628" s="199"/>
      <c r="H7628" s="199"/>
      <c r="I7628" s="199"/>
      <c r="J7628" s="199"/>
      <c r="K7628" s="199"/>
      <c r="L7628" s="199"/>
      <c r="M7628" s="199"/>
    </row>
    <row r="7629" spans="5:13" x14ac:dyDescent="0.25">
      <c r="E7629" s="199"/>
      <c r="F7629" s="199"/>
      <c r="G7629" s="199"/>
      <c r="H7629" s="199"/>
      <c r="I7629" s="199"/>
      <c r="J7629" s="199"/>
      <c r="K7629" s="199"/>
      <c r="L7629" s="199"/>
      <c r="M7629" s="199"/>
    </row>
    <row r="7630" spans="5:13" x14ac:dyDescent="0.25">
      <c r="E7630" s="199"/>
      <c r="F7630" s="199"/>
      <c r="G7630" s="199"/>
      <c r="H7630" s="199"/>
      <c r="I7630" s="199"/>
      <c r="J7630" s="199"/>
      <c r="K7630" s="199"/>
      <c r="L7630" s="199"/>
      <c r="M7630" s="199"/>
    </row>
    <row r="7631" spans="5:13" x14ac:dyDescent="0.25">
      <c r="E7631" s="199"/>
      <c r="F7631" s="199"/>
      <c r="G7631" s="199"/>
      <c r="H7631" s="199"/>
      <c r="I7631" s="199"/>
      <c r="J7631" s="199"/>
      <c r="K7631" s="199"/>
      <c r="L7631" s="199"/>
      <c r="M7631" s="199"/>
    </row>
    <row r="7632" spans="5:13" x14ac:dyDescent="0.25">
      <c r="E7632" s="199"/>
      <c r="F7632" s="199"/>
      <c r="G7632" s="199"/>
      <c r="H7632" s="199"/>
      <c r="I7632" s="199"/>
      <c r="J7632" s="199"/>
      <c r="K7632" s="199"/>
      <c r="L7632" s="199"/>
      <c r="M7632" s="199"/>
    </row>
    <row r="7633" spans="5:13" x14ac:dyDescent="0.25">
      <c r="E7633" s="199"/>
      <c r="F7633" s="199"/>
      <c r="G7633" s="199"/>
      <c r="H7633" s="199"/>
      <c r="I7633" s="199"/>
      <c r="J7633" s="199"/>
      <c r="K7633" s="199"/>
      <c r="L7633" s="199"/>
      <c r="M7633" s="199"/>
    </row>
    <row r="7634" spans="5:13" x14ac:dyDescent="0.25">
      <c r="E7634" s="199"/>
      <c r="F7634" s="199"/>
      <c r="G7634" s="199"/>
      <c r="H7634" s="199"/>
      <c r="I7634" s="199"/>
      <c r="J7634" s="199"/>
      <c r="K7634" s="199"/>
      <c r="L7634" s="199"/>
      <c r="M7634" s="199"/>
    </row>
    <row r="7635" spans="5:13" x14ac:dyDescent="0.25">
      <c r="E7635" s="199"/>
      <c r="F7635" s="199"/>
      <c r="G7635" s="199"/>
      <c r="H7635" s="199"/>
      <c r="I7635" s="199"/>
      <c r="J7635" s="199"/>
      <c r="K7635" s="199"/>
      <c r="L7635" s="199"/>
      <c r="M7635" s="199"/>
    </row>
    <row r="7636" spans="5:13" x14ac:dyDescent="0.25">
      <c r="E7636" s="199"/>
      <c r="F7636" s="199"/>
      <c r="G7636" s="199"/>
      <c r="H7636" s="199"/>
      <c r="I7636" s="199"/>
      <c r="J7636" s="199"/>
      <c r="K7636" s="199"/>
      <c r="L7636" s="199"/>
      <c r="M7636" s="199"/>
    </row>
    <row r="7637" spans="5:13" x14ac:dyDescent="0.25">
      <c r="E7637" s="199"/>
      <c r="F7637" s="199"/>
      <c r="G7637" s="199"/>
      <c r="H7637" s="199"/>
      <c r="I7637" s="199"/>
      <c r="J7637" s="199"/>
      <c r="K7637" s="199"/>
      <c r="L7637" s="199"/>
      <c r="M7637" s="199"/>
    </row>
    <row r="7638" spans="5:13" x14ac:dyDescent="0.25">
      <c r="E7638" s="199"/>
      <c r="F7638" s="199"/>
      <c r="G7638" s="199"/>
      <c r="H7638" s="199"/>
      <c r="I7638" s="199"/>
      <c r="J7638" s="199"/>
      <c r="K7638" s="199"/>
      <c r="L7638" s="199"/>
      <c r="M7638" s="199"/>
    </row>
    <row r="7639" spans="5:13" x14ac:dyDescent="0.25">
      <c r="E7639" s="199"/>
      <c r="F7639" s="199"/>
      <c r="G7639" s="199"/>
      <c r="H7639" s="199"/>
      <c r="I7639" s="199"/>
      <c r="J7639" s="199"/>
      <c r="K7639" s="199"/>
      <c r="L7639" s="199"/>
      <c r="M7639" s="199"/>
    </row>
    <row r="7640" spans="5:13" x14ac:dyDescent="0.25">
      <c r="E7640" s="199"/>
      <c r="F7640" s="199"/>
      <c r="G7640" s="199"/>
      <c r="H7640" s="199"/>
      <c r="I7640" s="199"/>
      <c r="J7640" s="199"/>
      <c r="K7640" s="199"/>
      <c r="L7640" s="199"/>
      <c r="M7640" s="199"/>
    </row>
    <row r="7641" spans="5:13" x14ac:dyDescent="0.25">
      <c r="E7641" s="199"/>
      <c r="F7641" s="199"/>
      <c r="G7641" s="199"/>
      <c r="H7641" s="199"/>
      <c r="I7641" s="199"/>
      <c r="J7641" s="199"/>
      <c r="K7641" s="199"/>
      <c r="L7641" s="199"/>
      <c r="M7641" s="199"/>
    </row>
    <row r="7642" spans="5:13" x14ac:dyDescent="0.25">
      <c r="E7642" s="199"/>
      <c r="F7642" s="199"/>
      <c r="G7642" s="199"/>
      <c r="H7642" s="199"/>
      <c r="I7642" s="199"/>
      <c r="J7642" s="199"/>
      <c r="K7642" s="199"/>
      <c r="L7642" s="199"/>
      <c r="M7642" s="199"/>
    </row>
    <row r="7643" spans="5:13" x14ac:dyDescent="0.25">
      <c r="E7643" s="199"/>
      <c r="F7643" s="199"/>
      <c r="G7643" s="199"/>
      <c r="H7643" s="199"/>
      <c r="I7643" s="199"/>
      <c r="J7643" s="199"/>
      <c r="K7643" s="199"/>
      <c r="L7643" s="199"/>
      <c r="M7643" s="199"/>
    </row>
    <row r="7644" spans="5:13" x14ac:dyDescent="0.25">
      <c r="E7644" s="199"/>
      <c r="F7644" s="199"/>
      <c r="G7644" s="199"/>
      <c r="H7644" s="199"/>
      <c r="I7644" s="199"/>
      <c r="J7644" s="199"/>
      <c r="K7644" s="199"/>
      <c r="L7644" s="199"/>
      <c r="M7644" s="199"/>
    </row>
    <row r="7645" spans="5:13" x14ac:dyDescent="0.25">
      <c r="E7645" s="199"/>
      <c r="F7645" s="199"/>
      <c r="G7645" s="199"/>
      <c r="H7645" s="199"/>
      <c r="I7645" s="199"/>
      <c r="J7645" s="199"/>
      <c r="K7645" s="199"/>
      <c r="L7645" s="199"/>
      <c r="M7645" s="199"/>
    </row>
    <row r="7646" spans="5:13" x14ac:dyDescent="0.25">
      <c r="E7646" s="199"/>
      <c r="F7646" s="199"/>
      <c r="G7646" s="199"/>
      <c r="H7646" s="199"/>
      <c r="I7646" s="199"/>
      <c r="J7646" s="199"/>
      <c r="K7646" s="199"/>
      <c r="L7646" s="199"/>
      <c r="M7646" s="199"/>
    </row>
    <row r="7647" spans="5:13" x14ac:dyDescent="0.25">
      <c r="E7647" s="199"/>
      <c r="F7647" s="199"/>
      <c r="G7647" s="199"/>
      <c r="H7647" s="199"/>
      <c r="I7647" s="199"/>
      <c r="J7647" s="199"/>
      <c r="K7647" s="199"/>
      <c r="L7647" s="199"/>
      <c r="M7647" s="199"/>
    </row>
    <row r="7648" spans="5:13" x14ac:dyDescent="0.25">
      <c r="E7648" s="199"/>
      <c r="F7648" s="199"/>
      <c r="G7648" s="199"/>
      <c r="H7648" s="199"/>
      <c r="I7648" s="199"/>
      <c r="J7648" s="199"/>
      <c r="K7648" s="199"/>
      <c r="L7648" s="199"/>
      <c r="M7648" s="199"/>
    </row>
    <row r="7649" spans="5:13" x14ac:dyDescent="0.25">
      <c r="E7649" s="199"/>
      <c r="F7649" s="199"/>
      <c r="G7649" s="199"/>
      <c r="H7649" s="199"/>
      <c r="I7649" s="199"/>
      <c r="J7649" s="199"/>
      <c r="K7649" s="199"/>
      <c r="L7649" s="199"/>
      <c r="M7649" s="199"/>
    </row>
    <row r="7650" spans="5:13" x14ac:dyDescent="0.25">
      <c r="E7650" s="199"/>
      <c r="F7650" s="199"/>
      <c r="G7650" s="199"/>
      <c r="H7650" s="199"/>
      <c r="I7650" s="199"/>
      <c r="J7650" s="199"/>
      <c r="K7650" s="199"/>
      <c r="L7650" s="199"/>
      <c r="M7650" s="199"/>
    </row>
    <row r="7651" spans="5:13" x14ac:dyDescent="0.25">
      <c r="E7651" s="199"/>
      <c r="F7651" s="199"/>
      <c r="G7651" s="199"/>
      <c r="H7651" s="199"/>
      <c r="I7651" s="199"/>
      <c r="J7651" s="199"/>
      <c r="K7651" s="199"/>
      <c r="L7651" s="199"/>
      <c r="M7651" s="199"/>
    </row>
    <row r="7652" spans="5:13" x14ac:dyDescent="0.25">
      <c r="E7652" s="199"/>
      <c r="F7652" s="199"/>
      <c r="G7652" s="199"/>
      <c r="H7652" s="199"/>
      <c r="I7652" s="199"/>
      <c r="J7652" s="199"/>
      <c r="K7652" s="199"/>
      <c r="L7652" s="199"/>
      <c r="M7652" s="199"/>
    </row>
    <row r="7653" spans="5:13" x14ac:dyDescent="0.25">
      <c r="E7653" s="199"/>
      <c r="F7653" s="199"/>
      <c r="G7653" s="199"/>
      <c r="H7653" s="199"/>
      <c r="I7653" s="199"/>
      <c r="J7653" s="199"/>
      <c r="K7653" s="199"/>
      <c r="L7653" s="199"/>
      <c r="M7653" s="199"/>
    </row>
    <row r="7654" spans="5:13" x14ac:dyDescent="0.25">
      <c r="E7654" s="199"/>
      <c r="F7654" s="199"/>
      <c r="G7654" s="199"/>
      <c r="H7654" s="199"/>
      <c r="I7654" s="199"/>
      <c r="J7654" s="199"/>
      <c r="K7654" s="199"/>
      <c r="L7654" s="199"/>
      <c r="M7654" s="199"/>
    </row>
    <row r="7655" spans="5:13" x14ac:dyDescent="0.25">
      <c r="E7655" s="199"/>
      <c r="F7655" s="199"/>
      <c r="G7655" s="199"/>
      <c r="H7655" s="199"/>
      <c r="I7655" s="199"/>
      <c r="J7655" s="199"/>
      <c r="K7655" s="199"/>
      <c r="L7655" s="199"/>
      <c r="M7655" s="199"/>
    </row>
    <row r="7656" spans="5:13" x14ac:dyDescent="0.25">
      <c r="E7656" s="199"/>
      <c r="F7656" s="199"/>
      <c r="G7656" s="199"/>
      <c r="H7656" s="199"/>
      <c r="I7656" s="199"/>
      <c r="J7656" s="199"/>
      <c r="K7656" s="199"/>
      <c r="L7656" s="199"/>
      <c r="M7656" s="199"/>
    </row>
    <row r="7657" spans="5:13" x14ac:dyDescent="0.25">
      <c r="E7657" s="199"/>
      <c r="F7657" s="199"/>
      <c r="G7657" s="199"/>
      <c r="H7657" s="199"/>
      <c r="I7657" s="199"/>
      <c r="J7657" s="199"/>
      <c r="K7657" s="199"/>
      <c r="L7657" s="199"/>
      <c r="M7657" s="199"/>
    </row>
    <row r="7658" spans="5:13" x14ac:dyDescent="0.25">
      <c r="E7658" s="199"/>
      <c r="F7658" s="199"/>
      <c r="G7658" s="199"/>
      <c r="H7658" s="199"/>
      <c r="I7658" s="199"/>
      <c r="J7658" s="199"/>
      <c r="K7658" s="199"/>
      <c r="L7658" s="199"/>
      <c r="M7658" s="199"/>
    </row>
    <row r="7659" spans="5:13" x14ac:dyDescent="0.25">
      <c r="E7659" s="199"/>
      <c r="F7659" s="199"/>
      <c r="G7659" s="199"/>
      <c r="H7659" s="199"/>
      <c r="I7659" s="199"/>
      <c r="J7659" s="199"/>
      <c r="K7659" s="199"/>
      <c r="L7659" s="199"/>
      <c r="M7659" s="199"/>
    </row>
    <row r="7660" spans="5:13" x14ac:dyDescent="0.25">
      <c r="E7660" s="199"/>
      <c r="F7660" s="199"/>
      <c r="G7660" s="199"/>
      <c r="H7660" s="199"/>
      <c r="I7660" s="199"/>
      <c r="J7660" s="199"/>
      <c r="K7660" s="199"/>
      <c r="L7660" s="199"/>
      <c r="M7660" s="199"/>
    </row>
    <row r="7661" spans="5:13" x14ac:dyDescent="0.25">
      <c r="E7661" s="199"/>
      <c r="F7661" s="199"/>
      <c r="G7661" s="199"/>
      <c r="H7661" s="199"/>
      <c r="I7661" s="199"/>
      <c r="J7661" s="199"/>
      <c r="K7661" s="199"/>
      <c r="L7661" s="199"/>
      <c r="M7661" s="199"/>
    </row>
    <row r="7662" spans="5:13" x14ac:dyDescent="0.25">
      <c r="E7662" s="199"/>
      <c r="F7662" s="199"/>
      <c r="G7662" s="199"/>
      <c r="H7662" s="199"/>
      <c r="I7662" s="199"/>
      <c r="J7662" s="199"/>
      <c r="K7662" s="199"/>
      <c r="L7662" s="199"/>
      <c r="M7662" s="199"/>
    </row>
    <row r="7663" spans="5:13" x14ac:dyDescent="0.25">
      <c r="E7663" s="199"/>
      <c r="F7663" s="199"/>
      <c r="G7663" s="199"/>
      <c r="H7663" s="199"/>
      <c r="I7663" s="199"/>
      <c r="J7663" s="199"/>
      <c r="K7663" s="199"/>
      <c r="L7663" s="199"/>
      <c r="M7663" s="199"/>
    </row>
    <row r="7664" spans="5:13" x14ac:dyDescent="0.25">
      <c r="E7664" s="199"/>
      <c r="F7664" s="199"/>
      <c r="G7664" s="199"/>
      <c r="H7664" s="199"/>
      <c r="I7664" s="199"/>
      <c r="J7664" s="199"/>
      <c r="K7664" s="199"/>
      <c r="L7664" s="199"/>
      <c r="M7664" s="199"/>
    </row>
    <row r="7665" spans="5:13" x14ac:dyDescent="0.25">
      <c r="E7665" s="199"/>
      <c r="F7665" s="199"/>
      <c r="G7665" s="199"/>
      <c r="H7665" s="199"/>
      <c r="I7665" s="199"/>
      <c r="J7665" s="199"/>
      <c r="K7665" s="199"/>
      <c r="L7665" s="199"/>
      <c r="M7665" s="199"/>
    </row>
    <row r="7666" spans="5:13" x14ac:dyDescent="0.25">
      <c r="E7666" s="199"/>
      <c r="F7666" s="199"/>
      <c r="G7666" s="199"/>
      <c r="H7666" s="199"/>
      <c r="I7666" s="199"/>
      <c r="J7666" s="199"/>
      <c r="K7666" s="199"/>
      <c r="L7666" s="199"/>
      <c r="M7666" s="199"/>
    </row>
    <row r="7667" spans="5:13" x14ac:dyDescent="0.25">
      <c r="E7667" s="199"/>
      <c r="F7667" s="199"/>
      <c r="G7667" s="199"/>
      <c r="H7667" s="199"/>
      <c r="I7667" s="199"/>
      <c r="J7667" s="199"/>
      <c r="K7667" s="199"/>
      <c r="L7667" s="199"/>
      <c r="M7667" s="199"/>
    </row>
    <row r="7668" spans="5:13" x14ac:dyDescent="0.25">
      <c r="E7668" s="199"/>
      <c r="F7668" s="199"/>
      <c r="G7668" s="199"/>
      <c r="H7668" s="199"/>
      <c r="I7668" s="199"/>
      <c r="J7668" s="199"/>
      <c r="K7668" s="199"/>
      <c r="L7668" s="199"/>
      <c r="M7668" s="199"/>
    </row>
    <row r="7669" spans="5:13" x14ac:dyDescent="0.25">
      <c r="E7669" s="199"/>
      <c r="F7669" s="199"/>
      <c r="G7669" s="199"/>
      <c r="H7669" s="199"/>
      <c r="I7669" s="199"/>
      <c r="J7669" s="199"/>
      <c r="K7669" s="199"/>
      <c r="L7669" s="199"/>
      <c r="M7669" s="199"/>
    </row>
    <row r="7670" spans="5:13" x14ac:dyDescent="0.25">
      <c r="E7670" s="199"/>
      <c r="F7670" s="199"/>
      <c r="G7670" s="199"/>
      <c r="H7670" s="199"/>
      <c r="I7670" s="199"/>
      <c r="J7670" s="199"/>
      <c r="K7670" s="199"/>
      <c r="L7670" s="199"/>
      <c r="M7670" s="199"/>
    </row>
    <row r="7671" spans="5:13" x14ac:dyDescent="0.25">
      <c r="E7671" s="199"/>
      <c r="F7671" s="199"/>
      <c r="G7671" s="199"/>
      <c r="H7671" s="199"/>
      <c r="I7671" s="199"/>
      <c r="J7671" s="199"/>
      <c r="K7671" s="199"/>
      <c r="L7671" s="199"/>
      <c r="M7671" s="199"/>
    </row>
    <row r="7672" spans="5:13" x14ac:dyDescent="0.25">
      <c r="E7672" s="199"/>
      <c r="F7672" s="199"/>
      <c r="G7672" s="199"/>
      <c r="H7672" s="199"/>
      <c r="I7672" s="199"/>
      <c r="J7672" s="199"/>
      <c r="K7672" s="199"/>
      <c r="L7672" s="199"/>
      <c r="M7672" s="199"/>
    </row>
    <row r="7673" spans="5:13" x14ac:dyDescent="0.25">
      <c r="E7673" s="199"/>
      <c r="F7673" s="199"/>
      <c r="G7673" s="199"/>
      <c r="H7673" s="199"/>
      <c r="I7673" s="199"/>
      <c r="J7673" s="199"/>
      <c r="K7673" s="199"/>
      <c r="L7673" s="199"/>
      <c r="M7673" s="199"/>
    </row>
    <row r="7674" spans="5:13" x14ac:dyDescent="0.25">
      <c r="E7674" s="199"/>
      <c r="F7674" s="199"/>
      <c r="G7674" s="199"/>
      <c r="H7674" s="199"/>
      <c r="I7674" s="199"/>
      <c r="J7674" s="199"/>
      <c r="K7674" s="199"/>
      <c r="L7674" s="199"/>
      <c r="M7674" s="199"/>
    </row>
    <row r="7675" spans="5:13" x14ac:dyDescent="0.25">
      <c r="E7675" s="199"/>
      <c r="F7675" s="199"/>
      <c r="G7675" s="199"/>
      <c r="H7675" s="199"/>
      <c r="I7675" s="199"/>
      <c r="J7675" s="199"/>
      <c r="K7675" s="199"/>
      <c r="L7675" s="199"/>
      <c r="M7675" s="199"/>
    </row>
    <row r="7676" spans="5:13" x14ac:dyDescent="0.25">
      <c r="E7676" s="199"/>
      <c r="F7676" s="199"/>
      <c r="G7676" s="199"/>
      <c r="H7676" s="199"/>
      <c r="I7676" s="199"/>
      <c r="J7676" s="199"/>
      <c r="K7676" s="199"/>
      <c r="L7676" s="199"/>
      <c r="M7676" s="199"/>
    </row>
    <row r="7677" spans="5:13" x14ac:dyDescent="0.25">
      <c r="E7677" s="199"/>
      <c r="F7677" s="199"/>
      <c r="G7677" s="199"/>
      <c r="H7677" s="199"/>
      <c r="I7677" s="199"/>
      <c r="J7677" s="199"/>
      <c r="K7677" s="199"/>
      <c r="L7677" s="199"/>
      <c r="M7677" s="199"/>
    </row>
    <row r="7678" spans="5:13" x14ac:dyDescent="0.25">
      <c r="E7678" s="199"/>
      <c r="F7678" s="199"/>
      <c r="G7678" s="199"/>
      <c r="H7678" s="199"/>
      <c r="I7678" s="199"/>
      <c r="J7678" s="199"/>
      <c r="K7678" s="199"/>
      <c r="L7678" s="199"/>
      <c r="M7678" s="199"/>
    </row>
    <row r="7679" spans="5:13" x14ac:dyDescent="0.25">
      <c r="E7679" s="199"/>
      <c r="F7679" s="199"/>
      <c r="G7679" s="199"/>
      <c r="H7679" s="199"/>
      <c r="I7679" s="199"/>
      <c r="J7679" s="199"/>
      <c r="K7679" s="199"/>
      <c r="L7679" s="199"/>
      <c r="M7679" s="199"/>
    </row>
    <row r="7680" spans="5:13" x14ac:dyDescent="0.25">
      <c r="E7680" s="199"/>
      <c r="F7680" s="199"/>
      <c r="G7680" s="199"/>
      <c r="H7680" s="199"/>
      <c r="I7680" s="199"/>
      <c r="J7680" s="199"/>
      <c r="K7680" s="199"/>
      <c r="L7680" s="199"/>
      <c r="M7680" s="199"/>
    </row>
    <row r="7681" spans="5:13" x14ac:dyDescent="0.25">
      <c r="E7681" s="199"/>
      <c r="F7681" s="199"/>
      <c r="G7681" s="199"/>
      <c r="H7681" s="199"/>
      <c r="I7681" s="199"/>
      <c r="J7681" s="199"/>
      <c r="K7681" s="199"/>
      <c r="L7681" s="199"/>
      <c r="M7681" s="199"/>
    </row>
    <row r="7682" spans="5:13" x14ac:dyDescent="0.25">
      <c r="E7682" s="199"/>
      <c r="F7682" s="199"/>
      <c r="G7682" s="199"/>
      <c r="H7682" s="199"/>
      <c r="I7682" s="199"/>
      <c r="J7682" s="199"/>
      <c r="K7682" s="199"/>
      <c r="L7682" s="199"/>
      <c r="M7682" s="199"/>
    </row>
    <row r="7683" spans="5:13" x14ac:dyDescent="0.25">
      <c r="E7683" s="199"/>
      <c r="F7683" s="199"/>
      <c r="G7683" s="199"/>
      <c r="H7683" s="199"/>
      <c r="I7683" s="199"/>
      <c r="J7683" s="199"/>
      <c r="K7683" s="199"/>
      <c r="L7683" s="199"/>
      <c r="M7683" s="199"/>
    </row>
    <row r="7684" spans="5:13" x14ac:dyDescent="0.25">
      <c r="E7684" s="199"/>
      <c r="F7684" s="199"/>
      <c r="G7684" s="199"/>
      <c r="H7684" s="199"/>
      <c r="I7684" s="199"/>
      <c r="J7684" s="199"/>
      <c r="K7684" s="199"/>
      <c r="L7684" s="199"/>
      <c r="M7684" s="199"/>
    </row>
    <row r="7685" spans="5:13" x14ac:dyDescent="0.25">
      <c r="E7685" s="199"/>
      <c r="F7685" s="199"/>
      <c r="G7685" s="199"/>
      <c r="H7685" s="199"/>
      <c r="I7685" s="199"/>
      <c r="J7685" s="199"/>
      <c r="K7685" s="199"/>
      <c r="L7685" s="199"/>
      <c r="M7685" s="199"/>
    </row>
    <row r="7686" spans="5:13" x14ac:dyDescent="0.25">
      <c r="E7686" s="199"/>
      <c r="F7686" s="199"/>
      <c r="G7686" s="199"/>
      <c r="H7686" s="199"/>
      <c r="I7686" s="199"/>
      <c r="J7686" s="199"/>
      <c r="K7686" s="199"/>
      <c r="L7686" s="199"/>
      <c r="M7686" s="199"/>
    </row>
    <row r="7687" spans="5:13" x14ac:dyDescent="0.25">
      <c r="E7687" s="199"/>
      <c r="F7687" s="199"/>
      <c r="G7687" s="199"/>
      <c r="H7687" s="199"/>
      <c r="I7687" s="199"/>
      <c r="J7687" s="199"/>
      <c r="K7687" s="199"/>
      <c r="L7687" s="199"/>
      <c r="M7687" s="199"/>
    </row>
    <row r="7688" spans="5:13" x14ac:dyDescent="0.25">
      <c r="E7688" s="199"/>
      <c r="F7688" s="199"/>
      <c r="G7688" s="199"/>
      <c r="H7688" s="199"/>
      <c r="I7688" s="199"/>
      <c r="J7688" s="199"/>
      <c r="K7688" s="199"/>
      <c r="L7688" s="199"/>
      <c r="M7688" s="199"/>
    </row>
    <row r="7689" spans="5:13" x14ac:dyDescent="0.25">
      <c r="E7689" s="199"/>
      <c r="F7689" s="199"/>
      <c r="G7689" s="199"/>
      <c r="H7689" s="199"/>
      <c r="I7689" s="199"/>
      <c r="J7689" s="199"/>
      <c r="K7689" s="199"/>
      <c r="L7689" s="199"/>
      <c r="M7689" s="199"/>
    </row>
    <row r="7690" spans="5:13" x14ac:dyDescent="0.25">
      <c r="E7690" s="199"/>
      <c r="F7690" s="199"/>
      <c r="G7690" s="199"/>
      <c r="H7690" s="199"/>
      <c r="I7690" s="199"/>
      <c r="J7690" s="199"/>
      <c r="K7690" s="199"/>
      <c r="L7690" s="199"/>
      <c r="M7690" s="199"/>
    </row>
    <row r="7691" spans="5:13" x14ac:dyDescent="0.25">
      <c r="E7691" s="199"/>
      <c r="F7691" s="199"/>
      <c r="G7691" s="199"/>
      <c r="H7691" s="199"/>
      <c r="I7691" s="199"/>
      <c r="J7691" s="199"/>
      <c r="K7691" s="199"/>
      <c r="L7691" s="199"/>
      <c r="M7691" s="199"/>
    </row>
    <row r="7692" spans="5:13" x14ac:dyDescent="0.25">
      <c r="E7692" s="199"/>
      <c r="F7692" s="199"/>
      <c r="G7692" s="199"/>
      <c r="H7692" s="199"/>
      <c r="I7692" s="199"/>
      <c r="J7692" s="199"/>
      <c r="K7692" s="199"/>
      <c r="L7692" s="199"/>
      <c r="M7692" s="199"/>
    </row>
    <row r="7693" spans="5:13" x14ac:dyDescent="0.25">
      <c r="E7693" s="199"/>
      <c r="F7693" s="199"/>
      <c r="G7693" s="199"/>
      <c r="H7693" s="199"/>
      <c r="I7693" s="199"/>
      <c r="J7693" s="199"/>
      <c r="K7693" s="199"/>
      <c r="L7693" s="199"/>
      <c r="M7693" s="199"/>
    </row>
    <row r="7694" spans="5:13" x14ac:dyDescent="0.25">
      <c r="E7694" s="199"/>
      <c r="F7694" s="199"/>
      <c r="G7694" s="199"/>
      <c r="H7694" s="199"/>
      <c r="I7694" s="199"/>
      <c r="J7694" s="199"/>
      <c r="K7694" s="199"/>
      <c r="L7694" s="199"/>
      <c r="M7694" s="199"/>
    </row>
    <row r="7695" spans="5:13" x14ac:dyDescent="0.25">
      <c r="E7695" s="199"/>
      <c r="F7695" s="199"/>
      <c r="G7695" s="199"/>
      <c r="H7695" s="199"/>
      <c r="I7695" s="199"/>
      <c r="J7695" s="199"/>
      <c r="K7695" s="199"/>
      <c r="L7695" s="199"/>
      <c r="M7695" s="199"/>
    </row>
    <row r="7696" spans="5:13" x14ac:dyDescent="0.25">
      <c r="E7696" s="199"/>
      <c r="F7696" s="199"/>
      <c r="G7696" s="199"/>
      <c r="H7696" s="199"/>
      <c r="I7696" s="199"/>
      <c r="J7696" s="199"/>
      <c r="K7696" s="199"/>
      <c r="L7696" s="199"/>
      <c r="M7696" s="199"/>
    </row>
    <row r="7697" spans="5:13" x14ac:dyDescent="0.25">
      <c r="E7697" s="199"/>
      <c r="F7697" s="199"/>
      <c r="G7697" s="199"/>
      <c r="H7697" s="199"/>
      <c r="I7697" s="199"/>
      <c r="J7697" s="199"/>
      <c r="K7697" s="199"/>
      <c r="L7697" s="199"/>
      <c r="M7697" s="199"/>
    </row>
    <row r="7698" spans="5:13" x14ac:dyDescent="0.25">
      <c r="E7698" s="199"/>
      <c r="F7698" s="199"/>
      <c r="G7698" s="199"/>
      <c r="H7698" s="199"/>
      <c r="I7698" s="199"/>
      <c r="J7698" s="199"/>
      <c r="K7698" s="199"/>
      <c r="L7698" s="199"/>
      <c r="M7698" s="199"/>
    </row>
    <row r="7699" spans="5:13" x14ac:dyDescent="0.25">
      <c r="E7699" s="199"/>
      <c r="F7699" s="199"/>
      <c r="G7699" s="199"/>
      <c r="H7699" s="199"/>
      <c r="I7699" s="199"/>
      <c r="J7699" s="199"/>
      <c r="K7699" s="199"/>
      <c r="L7699" s="199"/>
      <c r="M7699" s="199"/>
    </row>
    <row r="7700" spans="5:13" x14ac:dyDescent="0.25">
      <c r="E7700" s="199"/>
      <c r="F7700" s="199"/>
      <c r="G7700" s="199"/>
      <c r="H7700" s="199"/>
      <c r="I7700" s="199"/>
      <c r="J7700" s="199"/>
      <c r="K7700" s="199"/>
      <c r="L7700" s="199"/>
      <c r="M7700" s="199"/>
    </row>
    <row r="7701" spans="5:13" x14ac:dyDescent="0.25">
      <c r="E7701" s="199"/>
      <c r="F7701" s="199"/>
      <c r="G7701" s="199"/>
      <c r="H7701" s="199"/>
      <c r="I7701" s="199"/>
      <c r="J7701" s="199"/>
      <c r="K7701" s="199"/>
      <c r="L7701" s="199"/>
      <c r="M7701" s="199"/>
    </row>
    <row r="7702" spans="5:13" x14ac:dyDescent="0.25">
      <c r="E7702" s="199"/>
      <c r="F7702" s="199"/>
      <c r="G7702" s="199"/>
      <c r="H7702" s="199"/>
      <c r="I7702" s="199"/>
      <c r="J7702" s="199"/>
      <c r="K7702" s="199"/>
      <c r="L7702" s="199"/>
      <c r="M7702" s="199"/>
    </row>
    <row r="7703" spans="5:13" x14ac:dyDescent="0.25">
      <c r="E7703" s="199"/>
      <c r="F7703" s="199"/>
      <c r="G7703" s="199"/>
      <c r="H7703" s="199"/>
      <c r="I7703" s="199"/>
      <c r="J7703" s="199"/>
      <c r="K7703" s="199"/>
      <c r="L7703" s="199"/>
      <c r="M7703" s="199"/>
    </row>
    <row r="7704" spans="5:13" x14ac:dyDescent="0.25">
      <c r="E7704" s="199"/>
      <c r="F7704" s="199"/>
      <c r="G7704" s="199"/>
      <c r="H7704" s="199"/>
      <c r="I7704" s="199"/>
      <c r="J7704" s="199"/>
      <c r="K7704" s="199"/>
      <c r="L7704" s="199"/>
      <c r="M7704" s="199"/>
    </row>
    <row r="7705" spans="5:13" x14ac:dyDescent="0.25">
      <c r="E7705" s="199"/>
      <c r="F7705" s="199"/>
      <c r="G7705" s="199"/>
      <c r="H7705" s="199"/>
      <c r="I7705" s="199"/>
      <c r="J7705" s="199"/>
      <c r="K7705" s="199"/>
      <c r="L7705" s="199"/>
      <c r="M7705" s="199"/>
    </row>
    <row r="7706" spans="5:13" x14ac:dyDescent="0.25">
      <c r="E7706" s="199"/>
      <c r="F7706" s="199"/>
      <c r="G7706" s="199"/>
      <c r="H7706" s="199"/>
      <c r="I7706" s="199"/>
      <c r="J7706" s="199"/>
      <c r="K7706" s="199"/>
      <c r="L7706" s="199"/>
      <c r="M7706" s="199"/>
    </row>
    <row r="7707" spans="5:13" x14ac:dyDescent="0.25">
      <c r="E7707" s="199"/>
      <c r="F7707" s="199"/>
      <c r="G7707" s="199"/>
      <c r="H7707" s="199"/>
      <c r="I7707" s="199"/>
      <c r="J7707" s="199"/>
      <c r="K7707" s="199"/>
      <c r="L7707" s="199"/>
      <c r="M7707" s="199"/>
    </row>
    <row r="7708" spans="5:13" x14ac:dyDescent="0.25">
      <c r="E7708" s="199"/>
      <c r="F7708" s="199"/>
      <c r="G7708" s="199"/>
      <c r="H7708" s="199"/>
      <c r="I7708" s="199"/>
      <c r="J7708" s="199"/>
      <c r="K7708" s="199"/>
      <c r="L7708" s="199"/>
      <c r="M7708" s="199"/>
    </row>
    <row r="7709" spans="5:13" x14ac:dyDescent="0.25">
      <c r="E7709" s="199"/>
      <c r="F7709" s="199"/>
      <c r="G7709" s="199"/>
      <c r="H7709" s="199"/>
      <c r="I7709" s="199"/>
      <c r="J7709" s="199"/>
      <c r="K7709" s="199"/>
      <c r="L7709" s="199"/>
      <c r="M7709" s="199"/>
    </row>
    <row r="7710" spans="5:13" x14ac:dyDescent="0.25">
      <c r="E7710" s="199"/>
      <c r="F7710" s="199"/>
      <c r="G7710" s="199"/>
      <c r="H7710" s="199"/>
      <c r="I7710" s="199"/>
      <c r="J7710" s="199"/>
      <c r="K7710" s="199"/>
      <c r="L7710" s="199"/>
      <c r="M7710" s="199"/>
    </row>
    <row r="7711" spans="5:13" x14ac:dyDescent="0.25">
      <c r="E7711" s="199"/>
      <c r="F7711" s="199"/>
      <c r="G7711" s="199"/>
      <c r="H7711" s="199"/>
      <c r="I7711" s="199"/>
      <c r="J7711" s="199"/>
      <c r="K7711" s="199"/>
      <c r="L7711" s="199"/>
      <c r="M7711" s="199"/>
    </row>
    <row r="7712" spans="5:13" x14ac:dyDescent="0.25">
      <c r="E7712" s="199"/>
      <c r="F7712" s="199"/>
      <c r="G7712" s="199"/>
      <c r="H7712" s="199"/>
      <c r="I7712" s="199"/>
      <c r="J7712" s="199"/>
      <c r="K7712" s="199"/>
      <c r="L7712" s="199"/>
      <c r="M7712" s="199"/>
    </row>
    <row r="7713" spans="5:13" x14ac:dyDescent="0.25">
      <c r="E7713" s="199"/>
      <c r="F7713" s="199"/>
      <c r="G7713" s="199"/>
      <c r="H7713" s="199"/>
      <c r="I7713" s="199"/>
      <c r="J7713" s="199"/>
      <c r="K7713" s="199"/>
      <c r="L7713" s="199"/>
      <c r="M7713" s="199"/>
    </row>
    <row r="7714" spans="5:13" x14ac:dyDescent="0.25">
      <c r="E7714" s="199"/>
      <c r="F7714" s="199"/>
      <c r="G7714" s="199"/>
      <c r="H7714" s="199"/>
      <c r="I7714" s="199"/>
      <c r="J7714" s="199"/>
      <c r="K7714" s="199"/>
      <c r="L7714" s="199"/>
      <c r="M7714" s="199"/>
    </row>
    <row r="7715" spans="5:13" x14ac:dyDescent="0.25">
      <c r="E7715" s="199"/>
      <c r="F7715" s="199"/>
      <c r="G7715" s="199"/>
      <c r="H7715" s="199"/>
      <c r="I7715" s="199"/>
      <c r="J7715" s="199"/>
      <c r="K7715" s="199"/>
      <c r="L7715" s="199"/>
      <c r="M7715" s="199"/>
    </row>
    <row r="7716" spans="5:13" x14ac:dyDescent="0.25">
      <c r="E7716" s="199"/>
      <c r="F7716" s="199"/>
      <c r="G7716" s="199"/>
      <c r="H7716" s="199"/>
      <c r="I7716" s="199"/>
      <c r="J7716" s="199"/>
      <c r="K7716" s="199"/>
      <c r="L7716" s="199"/>
      <c r="M7716" s="199"/>
    </row>
    <row r="7717" spans="5:13" x14ac:dyDescent="0.25">
      <c r="E7717" s="199"/>
      <c r="F7717" s="199"/>
      <c r="G7717" s="199"/>
      <c r="H7717" s="199"/>
      <c r="I7717" s="199"/>
      <c r="J7717" s="199"/>
      <c r="K7717" s="199"/>
      <c r="L7717" s="199"/>
      <c r="M7717" s="199"/>
    </row>
    <row r="7718" spans="5:13" x14ac:dyDescent="0.25">
      <c r="E7718" s="199"/>
      <c r="F7718" s="199"/>
      <c r="G7718" s="199"/>
      <c r="H7718" s="199"/>
      <c r="I7718" s="199"/>
      <c r="J7718" s="199"/>
      <c r="K7718" s="199"/>
      <c r="L7718" s="199"/>
      <c r="M7718" s="199"/>
    </row>
    <row r="7719" spans="5:13" x14ac:dyDescent="0.25">
      <c r="E7719" s="199"/>
      <c r="F7719" s="199"/>
      <c r="G7719" s="199"/>
      <c r="H7719" s="199"/>
      <c r="I7719" s="199"/>
      <c r="J7719" s="199"/>
      <c r="K7719" s="199"/>
      <c r="L7719" s="199"/>
      <c r="M7719" s="199"/>
    </row>
    <row r="7720" spans="5:13" x14ac:dyDescent="0.25">
      <c r="E7720" s="199"/>
      <c r="F7720" s="199"/>
      <c r="G7720" s="199"/>
      <c r="H7720" s="199"/>
      <c r="I7720" s="199"/>
      <c r="J7720" s="199"/>
      <c r="K7720" s="199"/>
      <c r="L7720" s="199"/>
      <c r="M7720" s="199"/>
    </row>
    <row r="7721" spans="5:13" x14ac:dyDescent="0.25">
      <c r="E7721" s="199"/>
      <c r="F7721" s="199"/>
      <c r="G7721" s="199"/>
      <c r="H7721" s="199"/>
      <c r="I7721" s="199"/>
      <c r="J7721" s="199"/>
      <c r="K7721" s="199"/>
      <c r="L7721" s="199"/>
      <c r="M7721" s="199"/>
    </row>
    <row r="7722" spans="5:13" x14ac:dyDescent="0.25">
      <c r="E7722" s="199"/>
      <c r="F7722" s="199"/>
      <c r="G7722" s="199"/>
      <c r="H7722" s="199"/>
      <c r="I7722" s="199"/>
      <c r="J7722" s="199"/>
      <c r="K7722" s="199"/>
      <c r="L7722" s="199"/>
      <c r="M7722" s="199"/>
    </row>
    <row r="7723" spans="5:13" x14ac:dyDescent="0.25">
      <c r="E7723" s="199"/>
      <c r="F7723" s="199"/>
      <c r="G7723" s="199"/>
      <c r="H7723" s="199"/>
      <c r="I7723" s="199"/>
      <c r="J7723" s="199"/>
      <c r="K7723" s="199"/>
      <c r="L7723" s="199"/>
      <c r="M7723" s="199"/>
    </row>
    <row r="7724" spans="5:13" x14ac:dyDescent="0.25">
      <c r="E7724" s="199"/>
      <c r="F7724" s="199"/>
      <c r="G7724" s="199"/>
      <c r="H7724" s="199"/>
      <c r="I7724" s="199"/>
      <c r="J7724" s="199"/>
      <c r="K7724" s="199"/>
      <c r="L7724" s="199"/>
      <c r="M7724" s="199"/>
    </row>
    <row r="7725" spans="5:13" x14ac:dyDescent="0.25">
      <c r="E7725" s="199"/>
      <c r="F7725" s="199"/>
      <c r="G7725" s="199"/>
      <c r="H7725" s="199"/>
      <c r="I7725" s="199"/>
      <c r="J7725" s="199"/>
      <c r="K7725" s="199"/>
      <c r="L7725" s="199"/>
      <c r="M7725" s="199"/>
    </row>
    <row r="7726" spans="5:13" x14ac:dyDescent="0.25">
      <c r="E7726" s="199"/>
      <c r="F7726" s="199"/>
      <c r="G7726" s="199"/>
      <c r="H7726" s="199"/>
      <c r="I7726" s="199"/>
      <c r="J7726" s="199"/>
      <c r="K7726" s="199"/>
      <c r="L7726" s="199"/>
      <c r="M7726" s="199"/>
    </row>
    <row r="7727" spans="5:13" x14ac:dyDescent="0.25">
      <c r="E7727" s="199"/>
      <c r="F7727" s="199"/>
      <c r="G7727" s="199"/>
      <c r="H7727" s="199"/>
      <c r="I7727" s="199"/>
      <c r="J7727" s="199"/>
      <c r="K7727" s="199"/>
      <c r="L7727" s="199"/>
      <c r="M7727" s="199"/>
    </row>
    <row r="7728" spans="5:13" x14ac:dyDescent="0.25">
      <c r="E7728" s="199"/>
      <c r="F7728" s="199"/>
      <c r="G7728" s="199"/>
      <c r="H7728" s="199"/>
      <c r="I7728" s="199"/>
      <c r="J7728" s="199"/>
      <c r="K7728" s="199"/>
      <c r="L7728" s="199"/>
      <c r="M7728" s="199"/>
    </row>
    <row r="7729" spans="5:13" x14ac:dyDescent="0.25">
      <c r="E7729" s="199"/>
      <c r="F7729" s="199"/>
      <c r="G7729" s="199"/>
      <c r="H7729" s="199"/>
      <c r="I7729" s="199"/>
      <c r="J7729" s="199"/>
      <c r="K7729" s="199"/>
      <c r="L7729" s="199"/>
      <c r="M7729" s="199"/>
    </row>
    <row r="7730" spans="5:13" x14ac:dyDescent="0.25">
      <c r="E7730" s="199"/>
      <c r="F7730" s="199"/>
      <c r="G7730" s="199"/>
      <c r="H7730" s="199"/>
      <c r="I7730" s="199"/>
      <c r="J7730" s="199"/>
      <c r="K7730" s="199"/>
      <c r="L7730" s="199"/>
      <c r="M7730" s="199"/>
    </row>
    <row r="7731" spans="5:13" x14ac:dyDescent="0.25">
      <c r="E7731" s="199"/>
      <c r="F7731" s="199"/>
      <c r="G7731" s="199"/>
      <c r="H7731" s="199"/>
      <c r="I7731" s="199"/>
      <c r="J7731" s="199"/>
      <c r="K7731" s="199"/>
      <c r="L7731" s="199"/>
      <c r="M7731" s="199"/>
    </row>
    <row r="7732" spans="5:13" x14ac:dyDescent="0.25">
      <c r="E7732" s="199"/>
      <c r="F7732" s="199"/>
      <c r="G7732" s="199"/>
      <c r="H7732" s="199"/>
      <c r="I7732" s="199"/>
      <c r="J7732" s="199"/>
      <c r="K7732" s="199"/>
      <c r="L7732" s="199"/>
      <c r="M7732" s="199"/>
    </row>
    <row r="7733" spans="5:13" x14ac:dyDescent="0.25">
      <c r="E7733" s="199"/>
      <c r="F7733" s="199"/>
      <c r="G7733" s="199"/>
      <c r="H7733" s="199"/>
      <c r="I7733" s="199"/>
      <c r="J7733" s="199"/>
      <c r="K7733" s="199"/>
      <c r="L7733" s="199"/>
      <c r="M7733" s="199"/>
    </row>
    <row r="7734" spans="5:13" x14ac:dyDescent="0.25">
      <c r="E7734" s="199"/>
      <c r="F7734" s="199"/>
      <c r="G7734" s="199"/>
      <c r="H7734" s="199"/>
      <c r="I7734" s="199"/>
      <c r="J7734" s="199"/>
      <c r="K7734" s="199"/>
      <c r="L7734" s="199"/>
      <c r="M7734" s="199"/>
    </row>
    <row r="7735" spans="5:13" x14ac:dyDescent="0.25">
      <c r="E7735" s="199"/>
      <c r="F7735" s="199"/>
      <c r="G7735" s="199"/>
      <c r="H7735" s="199"/>
      <c r="I7735" s="199"/>
      <c r="J7735" s="199"/>
      <c r="K7735" s="199"/>
      <c r="L7735" s="199"/>
      <c r="M7735" s="199"/>
    </row>
    <row r="7736" spans="5:13" x14ac:dyDescent="0.25">
      <c r="E7736" s="199"/>
      <c r="F7736" s="199"/>
      <c r="G7736" s="199"/>
      <c r="H7736" s="199"/>
      <c r="I7736" s="199"/>
      <c r="J7736" s="199"/>
      <c r="K7736" s="199"/>
      <c r="L7736" s="199"/>
      <c r="M7736" s="199"/>
    </row>
    <row r="7737" spans="5:13" x14ac:dyDescent="0.25">
      <c r="E7737" s="199"/>
      <c r="F7737" s="199"/>
      <c r="G7737" s="199"/>
      <c r="H7737" s="199"/>
      <c r="I7737" s="199"/>
      <c r="J7737" s="199"/>
      <c r="K7737" s="199"/>
      <c r="L7737" s="199"/>
      <c r="M7737" s="199"/>
    </row>
    <row r="7738" spans="5:13" x14ac:dyDescent="0.25">
      <c r="E7738" s="199"/>
      <c r="F7738" s="199"/>
      <c r="G7738" s="199"/>
      <c r="H7738" s="199"/>
      <c r="I7738" s="199"/>
      <c r="J7738" s="199"/>
      <c r="K7738" s="199"/>
      <c r="L7738" s="199"/>
      <c r="M7738" s="199"/>
    </row>
    <row r="7739" spans="5:13" x14ac:dyDescent="0.25">
      <c r="E7739" s="199"/>
      <c r="F7739" s="199"/>
      <c r="G7739" s="199"/>
      <c r="H7739" s="199"/>
      <c r="I7739" s="199"/>
      <c r="J7739" s="199"/>
      <c r="K7739" s="199"/>
      <c r="L7739" s="199"/>
      <c r="M7739" s="199"/>
    </row>
    <row r="7740" spans="5:13" x14ac:dyDescent="0.25">
      <c r="E7740" s="199"/>
      <c r="F7740" s="199"/>
      <c r="G7740" s="199"/>
      <c r="H7740" s="199"/>
      <c r="I7740" s="199"/>
      <c r="J7740" s="199"/>
      <c r="K7740" s="199"/>
      <c r="L7740" s="199"/>
      <c r="M7740" s="199"/>
    </row>
    <row r="7741" spans="5:13" x14ac:dyDescent="0.25">
      <c r="E7741" s="199"/>
      <c r="F7741" s="199"/>
      <c r="G7741" s="199"/>
      <c r="H7741" s="199"/>
      <c r="I7741" s="199"/>
      <c r="J7741" s="199"/>
      <c r="K7741" s="199"/>
      <c r="L7741" s="199"/>
      <c r="M7741" s="199"/>
    </row>
    <row r="7742" spans="5:13" x14ac:dyDescent="0.25">
      <c r="E7742" s="199"/>
      <c r="F7742" s="199"/>
      <c r="G7742" s="199"/>
      <c r="H7742" s="199"/>
      <c r="I7742" s="199"/>
      <c r="J7742" s="199"/>
      <c r="K7742" s="199"/>
      <c r="L7742" s="199"/>
      <c r="M7742" s="199"/>
    </row>
    <row r="7743" spans="5:13" x14ac:dyDescent="0.25">
      <c r="E7743" s="199"/>
      <c r="F7743" s="199"/>
      <c r="G7743" s="199"/>
      <c r="H7743" s="199"/>
      <c r="I7743" s="199"/>
      <c r="J7743" s="199"/>
      <c r="K7743" s="199"/>
      <c r="L7743" s="199"/>
      <c r="M7743" s="199"/>
    </row>
    <row r="7744" spans="5:13" x14ac:dyDescent="0.25">
      <c r="E7744" s="199"/>
      <c r="F7744" s="199"/>
      <c r="G7744" s="199"/>
      <c r="H7744" s="199"/>
      <c r="I7744" s="199"/>
      <c r="J7744" s="199"/>
      <c r="K7744" s="199"/>
      <c r="L7744" s="199"/>
      <c r="M7744" s="199"/>
    </row>
    <row r="7745" spans="5:13" x14ac:dyDescent="0.25">
      <c r="E7745" s="199"/>
      <c r="F7745" s="199"/>
      <c r="G7745" s="199"/>
      <c r="H7745" s="199"/>
      <c r="I7745" s="199"/>
      <c r="J7745" s="199"/>
      <c r="K7745" s="199"/>
      <c r="L7745" s="199"/>
      <c r="M7745" s="199"/>
    </row>
    <row r="7746" spans="5:13" x14ac:dyDescent="0.25">
      <c r="E7746" s="199"/>
      <c r="F7746" s="199"/>
      <c r="G7746" s="199"/>
      <c r="H7746" s="199"/>
      <c r="I7746" s="199"/>
      <c r="J7746" s="199"/>
      <c r="K7746" s="199"/>
      <c r="L7746" s="199"/>
      <c r="M7746" s="199"/>
    </row>
    <row r="7747" spans="5:13" x14ac:dyDescent="0.25">
      <c r="E7747" s="199"/>
      <c r="F7747" s="199"/>
      <c r="G7747" s="199"/>
      <c r="H7747" s="199"/>
      <c r="I7747" s="199"/>
      <c r="J7747" s="199"/>
      <c r="K7747" s="199"/>
      <c r="L7747" s="199"/>
      <c r="M7747" s="199"/>
    </row>
    <row r="7748" spans="5:13" x14ac:dyDescent="0.25">
      <c r="E7748" s="199"/>
      <c r="F7748" s="199"/>
      <c r="G7748" s="199"/>
      <c r="H7748" s="199"/>
      <c r="I7748" s="199"/>
      <c r="J7748" s="199"/>
      <c r="K7748" s="199"/>
      <c r="L7748" s="199"/>
      <c r="M7748" s="199"/>
    </row>
    <row r="7749" spans="5:13" x14ac:dyDescent="0.25">
      <c r="E7749" s="199"/>
      <c r="F7749" s="199"/>
      <c r="G7749" s="199"/>
      <c r="H7749" s="199"/>
      <c r="I7749" s="199"/>
      <c r="J7749" s="199"/>
      <c r="K7749" s="199"/>
      <c r="L7749" s="199"/>
      <c r="M7749" s="199"/>
    </row>
    <row r="7750" spans="5:13" x14ac:dyDescent="0.25">
      <c r="E7750" s="199"/>
      <c r="F7750" s="199"/>
      <c r="G7750" s="199"/>
      <c r="H7750" s="199"/>
      <c r="I7750" s="199"/>
      <c r="J7750" s="199"/>
      <c r="K7750" s="199"/>
      <c r="L7750" s="199"/>
      <c r="M7750" s="199"/>
    </row>
    <row r="7751" spans="5:13" x14ac:dyDescent="0.25">
      <c r="E7751" s="199"/>
      <c r="F7751" s="199"/>
      <c r="G7751" s="199"/>
      <c r="H7751" s="199"/>
      <c r="I7751" s="199"/>
      <c r="J7751" s="199"/>
      <c r="K7751" s="199"/>
      <c r="L7751" s="199"/>
      <c r="M7751" s="199"/>
    </row>
    <row r="7752" spans="5:13" x14ac:dyDescent="0.25">
      <c r="E7752" s="199"/>
      <c r="F7752" s="199"/>
      <c r="G7752" s="199"/>
      <c r="H7752" s="199"/>
      <c r="I7752" s="199"/>
      <c r="J7752" s="199"/>
      <c r="K7752" s="199"/>
      <c r="L7752" s="199"/>
      <c r="M7752" s="199"/>
    </row>
    <row r="7753" spans="5:13" x14ac:dyDescent="0.25">
      <c r="E7753" s="199"/>
      <c r="F7753" s="199"/>
      <c r="G7753" s="199"/>
      <c r="H7753" s="199"/>
      <c r="I7753" s="199"/>
      <c r="J7753" s="199"/>
      <c r="K7753" s="199"/>
      <c r="L7753" s="199"/>
      <c r="M7753" s="199"/>
    </row>
    <row r="7754" spans="5:13" x14ac:dyDescent="0.25">
      <c r="E7754" s="199"/>
      <c r="F7754" s="199"/>
      <c r="G7754" s="199"/>
      <c r="H7754" s="199"/>
      <c r="I7754" s="199"/>
      <c r="J7754" s="199"/>
      <c r="K7754" s="199"/>
      <c r="L7754" s="199"/>
      <c r="M7754" s="199"/>
    </row>
    <row r="7755" spans="5:13" x14ac:dyDescent="0.25">
      <c r="E7755" s="199"/>
      <c r="F7755" s="199"/>
      <c r="G7755" s="199"/>
      <c r="H7755" s="199"/>
      <c r="I7755" s="199"/>
      <c r="J7755" s="199"/>
      <c r="K7755" s="199"/>
      <c r="L7755" s="199"/>
      <c r="M7755" s="199"/>
    </row>
    <row r="7756" spans="5:13" x14ac:dyDescent="0.25">
      <c r="E7756" s="199"/>
      <c r="F7756" s="199"/>
      <c r="G7756" s="199"/>
      <c r="H7756" s="199"/>
      <c r="I7756" s="199"/>
      <c r="J7756" s="199"/>
      <c r="K7756" s="199"/>
      <c r="L7756" s="199"/>
      <c r="M7756" s="199"/>
    </row>
    <row r="7757" spans="5:13" x14ac:dyDescent="0.25">
      <c r="E7757" s="199"/>
      <c r="F7757" s="199"/>
      <c r="G7757" s="199"/>
      <c r="H7757" s="199"/>
      <c r="I7757" s="199"/>
      <c r="J7757" s="199"/>
      <c r="K7757" s="199"/>
      <c r="L7757" s="199"/>
      <c r="M7757" s="199"/>
    </row>
    <row r="7758" spans="5:13" x14ac:dyDescent="0.25">
      <c r="E7758" s="199"/>
      <c r="F7758" s="199"/>
      <c r="G7758" s="199"/>
      <c r="H7758" s="199"/>
      <c r="I7758" s="199"/>
      <c r="J7758" s="199"/>
      <c r="K7758" s="199"/>
      <c r="L7758" s="199"/>
      <c r="M7758" s="199"/>
    </row>
    <row r="7759" spans="5:13" x14ac:dyDescent="0.25">
      <c r="E7759" s="199"/>
      <c r="F7759" s="199"/>
      <c r="G7759" s="199"/>
      <c r="H7759" s="199"/>
      <c r="I7759" s="199"/>
      <c r="J7759" s="199"/>
      <c r="K7759" s="199"/>
      <c r="L7759" s="199"/>
      <c r="M7759" s="199"/>
    </row>
    <row r="7760" spans="5:13" x14ac:dyDescent="0.25">
      <c r="E7760" s="199"/>
      <c r="F7760" s="199"/>
      <c r="G7760" s="199"/>
      <c r="H7760" s="199"/>
      <c r="I7760" s="199"/>
      <c r="J7760" s="199"/>
      <c r="K7760" s="199"/>
      <c r="L7760" s="199"/>
      <c r="M7760" s="199"/>
    </row>
    <row r="7761" spans="5:13" x14ac:dyDescent="0.25">
      <c r="E7761" s="199"/>
      <c r="F7761" s="199"/>
      <c r="G7761" s="199"/>
      <c r="H7761" s="199"/>
      <c r="I7761" s="199"/>
      <c r="J7761" s="199"/>
      <c r="K7761" s="199"/>
      <c r="L7761" s="199"/>
      <c r="M7761" s="199"/>
    </row>
    <row r="7762" spans="5:13" x14ac:dyDescent="0.25">
      <c r="E7762" s="199"/>
      <c r="F7762" s="199"/>
      <c r="G7762" s="199"/>
      <c r="H7762" s="199"/>
      <c r="I7762" s="199"/>
      <c r="J7762" s="199"/>
      <c r="K7762" s="199"/>
      <c r="L7762" s="199"/>
      <c r="M7762" s="199"/>
    </row>
    <row r="7763" spans="5:13" x14ac:dyDescent="0.25">
      <c r="E7763" s="199"/>
      <c r="F7763" s="199"/>
      <c r="G7763" s="199"/>
      <c r="H7763" s="199"/>
      <c r="I7763" s="199"/>
      <c r="J7763" s="199"/>
      <c r="K7763" s="199"/>
      <c r="L7763" s="199"/>
      <c r="M7763" s="199"/>
    </row>
    <row r="7764" spans="5:13" x14ac:dyDescent="0.25">
      <c r="E7764" s="199"/>
      <c r="F7764" s="199"/>
      <c r="G7764" s="199"/>
      <c r="H7764" s="199"/>
      <c r="I7764" s="199"/>
      <c r="J7764" s="199"/>
      <c r="K7764" s="199"/>
      <c r="L7764" s="199"/>
      <c r="M7764" s="199"/>
    </row>
    <row r="7765" spans="5:13" x14ac:dyDescent="0.25">
      <c r="E7765" s="199"/>
      <c r="F7765" s="199"/>
      <c r="G7765" s="199"/>
      <c r="H7765" s="199"/>
      <c r="I7765" s="199"/>
      <c r="J7765" s="199"/>
      <c r="K7765" s="199"/>
      <c r="L7765" s="199"/>
      <c r="M7765" s="199"/>
    </row>
    <row r="7766" spans="5:13" x14ac:dyDescent="0.25">
      <c r="E7766" s="199"/>
      <c r="F7766" s="199"/>
      <c r="G7766" s="199"/>
      <c r="H7766" s="199"/>
      <c r="I7766" s="199"/>
      <c r="J7766" s="199"/>
      <c r="K7766" s="199"/>
      <c r="L7766" s="199"/>
      <c r="M7766" s="199"/>
    </row>
    <row r="7767" spans="5:13" x14ac:dyDescent="0.25">
      <c r="E7767" s="199"/>
      <c r="F7767" s="199"/>
      <c r="G7767" s="199"/>
      <c r="H7767" s="199"/>
      <c r="I7767" s="199"/>
      <c r="J7767" s="199"/>
      <c r="K7767" s="199"/>
      <c r="L7767" s="199"/>
      <c r="M7767" s="199"/>
    </row>
    <row r="7768" spans="5:13" x14ac:dyDescent="0.25">
      <c r="E7768" s="199"/>
      <c r="F7768" s="199"/>
      <c r="G7768" s="199"/>
      <c r="H7768" s="199"/>
      <c r="I7768" s="199"/>
      <c r="J7768" s="199"/>
      <c r="K7768" s="199"/>
      <c r="L7768" s="199"/>
      <c r="M7768" s="199"/>
    </row>
    <row r="7769" spans="5:13" x14ac:dyDescent="0.25">
      <c r="E7769" s="199"/>
      <c r="F7769" s="199"/>
      <c r="G7769" s="199"/>
      <c r="H7769" s="199"/>
      <c r="I7769" s="199"/>
      <c r="J7769" s="199"/>
      <c r="K7769" s="199"/>
      <c r="L7769" s="199"/>
      <c r="M7769" s="199"/>
    </row>
    <row r="7770" spans="5:13" x14ac:dyDescent="0.25">
      <c r="E7770" s="199"/>
      <c r="F7770" s="199"/>
      <c r="G7770" s="199"/>
      <c r="H7770" s="199"/>
      <c r="I7770" s="199"/>
      <c r="J7770" s="199"/>
      <c r="K7770" s="199"/>
      <c r="L7770" s="199"/>
      <c r="M7770" s="199"/>
    </row>
    <row r="7771" spans="5:13" x14ac:dyDescent="0.25">
      <c r="E7771" s="199"/>
      <c r="F7771" s="199"/>
      <c r="G7771" s="199"/>
      <c r="H7771" s="199"/>
      <c r="I7771" s="199"/>
      <c r="J7771" s="199"/>
      <c r="K7771" s="199"/>
      <c r="L7771" s="199"/>
      <c r="M7771" s="199"/>
    </row>
    <row r="7772" spans="5:13" x14ac:dyDescent="0.25">
      <c r="E7772" s="199"/>
      <c r="F7772" s="199"/>
      <c r="G7772" s="199"/>
      <c r="H7772" s="199"/>
      <c r="I7772" s="199"/>
      <c r="J7772" s="199"/>
      <c r="K7772" s="199"/>
      <c r="L7772" s="199"/>
      <c r="M7772" s="199"/>
    </row>
    <row r="7773" spans="5:13" x14ac:dyDescent="0.25">
      <c r="E7773" s="199"/>
      <c r="F7773" s="199"/>
      <c r="G7773" s="199"/>
      <c r="H7773" s="199"/>
      <c r="I7773" s="199"/>
      <c r="J7773" s="199"/>
      <c r="K7773" s="199"/>
      <c r="L7773" s="199"/>
      <c r="M7773" s="199"/>
    </row>
    <row r="7774" spans="5:13" x14ac:dyDescent="0.25">
      <c r="E7774" s="199"/>
      <c r="F7774" s="199"/>
      <c r="G7774" s="199"/>
      <c r="H7774" s="199"/>
      <c r="I7774" s="199"/>
      <c r="J7774" s="199"/>
      <c r="K7774" s="199"/>
      <c r="L7774" s="199"/>
      <c r="M7774" s="199"/>
    </row>
    <row r="7775" spans="5:13" x14ac:dyDescent="0.25">
      <c r="E7775" s="199"/>
      <c r="F7775" s="199"/>
      <c r="G7775" s="199"/>
      <c r="H7775" s="199"/>
      <c r="I7775" s="199"/>
      <c r="J7775" s="199"/>
      <c r="K7775" s="199"/>
      <c r="L7775" s="199"/>
      <c r="M7775" s="199"/>
    </row>
    <row r="7776" spans="5:13" x14ac:dyDescent="0.25">
      <c r="E7776" s="199"/>
      <c r="F7776" s="199"/>
      <c r="G7776" s="199"/>
      <c r="H7776" s="199"/>
      <c r="I7776" s="199"/>
      <c r="J7776" s="199"/>
      <c r="K7776" s="199"/>
      <c r="L7776" s="199"/>
      <c r="M7776" s="199"/>
    </row>
    <row r="7777" spans="5:13" x14ac:dyDescent="0.25">
      <c r="E7777" s="199"/>
      <c r="F7777" s="199"/>
      <c r="G7777" s="199"/>
      <c r="H7777" s="199"/>
      <c r="I7777" s="199"/>
      <c r="J7777" s="199"/>
      <c r="K7777" s="199"/>
      <c r="L7777" s="199"/>
      <c r="M7777" s="199"/>
    </row>
    <row r="7778" spans="5:13" x14ac:dyDescent="0.25">
      <c r="E7778" s="199"/>
      <c r="F7778" s="199"/>
      <c r="G7778" s="199"/>
      <c r="H7778" s="199"/>
      <c r="I7778" s="199"/>
      <c r="J7778" s="199"/>
      <c r="K7778" s="199"/>
      <c r="L7778" s="199"/>
      <c r="M7778" s="199"/>
    </row>
    <row r="7779" spans="5:13" x14ac:dyDescent="0.25">
      <c r="E7779" s="199"/>
      <c r="F7779" s="199"/>
      <c r="G7779" s="199"/>
      <c r="H7779" s="199"/>
      <c r="I7779" s="199"/>
      <c r="J7779" s="199"/>
      <c r="K7779" s="199"/>
      <c r="L7779" s="199"/>
      <c r="M7779" s="199"/>
    </row>
    <row r="7780" spans="5:13" x14ac:dyDescent="0.25">
      <c r="E7780" s="199"/>
      <c r="F7780" s="199"/>
      <c r="G7780" s="199"/>
      <c r="H7780" s="199"/>
      <c r="I7780" s="199"/>
      <c r="J7780" s="199"/>
      <c r="K7780" s="199"/>
      <c r="L7780" s="199"/>
      <c r="M7780" s="199"/>
    </row>
    <row r="7781" spans="5:13" x14ac:dyDescent="0.25">
      <c r="E7781" s="199"/>
      <c r="F7781" s="199"/>
      <c r="G7781" s="199"/>
      <c r="H7781" s="199"/>
      <c r="I7781" s="199"/>
      <c r="J7781" s="199"/>
      <c r="K7781" s="199"/>
      <c r="L7781" s="199"/>
      <c r="M7781" s="199"/>
    </row>
    <row r="7782" spans="5:13" x14ac:dyDescent="0.25">
      <c r="E7782" s="199"/>
      <c r="F7782" s="199"/>
      <c r="G7782" s="199"/>
      <c r="H7782" s="199"/>
      <c r="I7782" s="199"/>
      <c r="J7782" s="199"/>
      <c r="K7782" s="199"/>
      <c r="L7782" s="199"/>
      <c r="M7782" s="199"/>
    </row>
    <row r="7783" spans="5:13" x14ac:dyDescent="0.25">
      <c r="E7783" s="199"/>
      <c r="F7783" s="199"/>
      <c r="G7783" s="199"/>
      <c r="H7783" s="199"/>
      <c r="I7783" s="199"/>
      <c r="J7783" s="199"/>
      <c r="K7783" s="199"/>
      <c r="L7783" s="199"/>
      <c r="M7783" s="199"/>
    </row>
    <row r="7784" spans="5:13" x14ac:dyDescent="0.25">
      <c r="E7784" s="199"/>
      <c r="F7784" s="199"/>
      <c r="G7784" s="199"/>
      <c r="H7784" s="199"/>
      <c r="I7784" s="199"/>
      <c r="J7784" s="199"/>
      <c r="K7784" s="199"/>
      <c r="L7784" s="199"/>
      <c r="M7784" s="199"/>
    </row>
    <row r="7785" spans="5:13" x14ac:dyDescent="0.25">
      <c r="E7785" s="199"/>
      <c r="F7785" s="199"/>
      <c r="G7785" s="199"/>
      <c r="H7785" s="199"/>
      <c r="I7785" s="199"/>
      <c r="J7785" s="199"/>
      <c r="K7785" s="199"/>
      <c r="L7785" s="199"/>
      <c r="M7785" s="199"/>
    </row>
    <row r="7786" spans="5:13" x14ac:dyDescent="0.25">
      <c r="E7786" s="199"/>
      <c r="F7786" s="199"/>
      <c r="G7786" s="199"/>
      <c r="H7786" s="199"/>
      <c r="I7786" s="199"/>
      <c r="J7786" s="199"/>
      <c r="K7786" s="199"/>
      <c r="L7786" s="199"/>
      <c r="M7786" s="199"/>
    </row>
    <row r="7787" spans="5:13" x14ac:dyDescent="0.25">
      <c r="E7787" s="199"/>
      <c r="F7787" s="199"/>
      <c r="G7787" s="199"/>
      <c r="H7787" s="199"/>
      <c r="I7787" s="199"/>
      <c r="J7787" s="199"/>
      <c r="K7787" s="199"/>
      <c r="L7787" s="199"/>
      <c r="M7787" s="199"/>
    </row>
    <row r="7788" spans="5:13" x14ac:dyDescent="0.25">
      <c r="E7788" s="199"/>
      <c r="F7788" s="199"/>
      <c r="G7788" s="199"/>
      <c r="H7788" s="199"/>
      <c r="I7788" s="199"/>
      <c r="J7788" s="199"/>
      <c r="K7788" s="199"/>
      <c r="L7788" s="199"/>
      <c r="M7788" s="199"/>
    </row>
    <row r="7789" spans="5:13" x14ac:dyDescent="0.25">
      <c r="E7789" s="199"/>
      <c r="F7789" s="199"/>
      <c r="G7789" s="199"/>
      <c r="H7789" s="199"/>
      <c r="I7789" s="199"/>
      <c r="J7789" s="199"/>
      <c r="K7789" s="199"/>
      <c r="L7789" s="199"/>
      <c r="M7789" s="199"/>
    </row>
    <row r="7790" spans="5:13" x14ac:dyDescent="0.25">
      <c r="E7790" s="199"/>
      <c r="F7790" s="199"/>
      <c r="G7790" s="199"/>
      <c r="H7790" s="199"/>
      <c r="I7790" s="199"/>
      <c r="J7790" s="199"/>
      <c r="K7790" s="199"/>
      <c r="L7790" s="199"/>
      <c r="M7790" s="199"/>
    </row>
    <row r="7791" spans="5:13" x14ac:dyDescent="0.25">
      <c r="E7791" s="199"/>
      <c r="F7791" s="199"/>
      <c r="G7791" s="199"/>
      <c r="H7791" s="199"/>
      <c r="I7791" s="199"/>
      <c r="J7791" s="199"/>
      <c r="K7791" s="199"/>
      <c r="L7791" s="199"/>
      <c r="M7791" s="199"/>
    </row>
    <row r="7792" spans="5:13" x14ac:dyDescent="0.25">
      <c r="E7792" s="199"/>
      <c r="F7792" s="199"/>
      <c r="G7792" s="199"/>
      <c r="H7792" s="199"/>
      <c r="I7792" s="199"/>
      <c r="J7792" s="199"/>
      <c r="K7792" s="199"/>
      <c r="L7792" s="199"/>
      <c r="M7792" s="199"/>
    </row>
    <row r="7793" spans="5:13" x14ac:dyDescent="0.25">
      <c r="E7793" s="199"/>
      <c r="F7793" s="199"/>
      <c r="G7793" s="199"/>
      <c r="H7793" s="199"/>
      <c r="I7793" s="199"/>
      <c r="J7793" s="199"/>
      <c r="K7793" s="199"/>
      <c r="L7793" s="199"/>
      <c r="M7793" s="199"/>
    </row>
    <row r="7794" spans="5:13" x14ac:dyDescent="0.25">
      <c r="E7794" s="199"/>
      <c r="F7794" s="199"/>
      <c r="G7794" s="199"/>
      <c r="H7794" s="199"/>
      <c r="I7794" s="199"/>
      <c r="J7794" s="199"/>
      <c r="K7794" s="199"/>
      <c r="L7794" s="199"/>
      <c r="M7794" s="199"/>
    </row>
    <row r="7795" spans="5:13" x14ac:dyDescent="0.25">
      <c r="E7795" s="199"/>
      <c r="F7795" s="199"/>
      <c r="G7795" s="199"/>
      <c r="H7795" s="199"/>
      <c r="I7795" s="199"/>
      <c r="J7795" s="199"/>
      <c r="K7795" s="199"/>
      <c r="L7795" s="199"/>
      <c r="M7795" s="199"/>
    </row>
    <row r="7796" spans="5:13" x14ac:dyDescent="0.25">
      <c r="E7796" s="199"/>
      <c r="F7796" s="199"/>
      <c r="G7796" s="199"/>
      <c r="H7796" s="199"/>
      <c r="I7796" s="199"/>
      <c r="J7796" s="199"/>
      <c r="K7796" s="199"/>
      <c r="L7796" s="199"/>
      <c r="M7796" s="199"/>
    </row>
    <row r="7797" spans="5:13" x14ac:dyDescent="0.25">
      <c r="E7797" s="199"/>
      <c r="F7797" s="199"/>
      <c r="G7797" s="199"/>
      <c r="H7797" s="199"/>
      <c r="I7797" s="199"/>
      <c r="J7797" s="199"/>
      <c r="K7797" s="199"/>
      <c r="L7797" s="199"/>
      <c r="M7797" s="199"/>
    </row>
    <row r="7798" spans="5:13" x14ac:dyDescent="0.25">
      <c r="E7798" s="199"/>
      <c r="F7798" s="199"/>
      <c r="G7798" s="199"/>
      <c r="H7798" s="199"/>
      <c r="I7798" s="199"/>
      <c r="J7798" s="199"/>
      <c r="K7798" s="199"/>
      <c r="L7798" s="199"/>
      <c r="M7798" s="199"/>
    </row>
    <row r="7799" spans="5:13" x14ac:dyDescent="0.25">
      <c r="E7799" s="199"/>
      <c r="F7799" s="199"/>
      <c r="G7799" s="199"/>
      <c r="H7799" s="199"/>
      <c r="I7799" s="199"/>
      <c r="J7799" s="199"/>
      <c r="K7799" s="199"/>
      <c r="L7799" s="199"/>
      <c r="M7799" s="199"/>
    </row>
    <row r="7800" spans="5:13" x14ac:dyDescent="0.25">
      <c r="E7800" s="199"/>
      <c r="F7800" s="199"/>
      <c r="G7800" s="199"/>
      <c r="H7800" s="199"/>
      <c r="I7800" s="199"/>
      <c r="J7800" s="199"/>
      <c r="K7800" s="199"/>
      <c r="L7800" s="199"/>
      <c r="M7800" s="199"/>
    </row>
    <row r="7801" spans="5:13" x14ac:dyDescent="0.25">
      <c r="E7801" s="199"/>
      <c r="F7801" s="199"/>
      <c r="G7801" s="199"/>
      <c r="H7801" s="199"/>
      <c r="I7801" s="199"/>
      <c r="J7801" s="199"/>
      <c r="K7801" s="199"/>
      <c r="L7801" s="199"/>
      <c r="M7801" s="199"/>
    </row>
    <row r="7802" spans="5:13" x14ac:dyDescent="0.25">
      <c r="E7802" s="199"/>
      <c r="F7802" s="199"/>
      <c r="G7802" s="199"/>
      <c r="H7802" s="199"/>
      <c r="I7802" s="199"/>
      <c r="J7802" s="199"/>
      <c r="K7802" s="199"/>
      <c r="L7802" s="199"/>
      <c r="M7802" s="199"/>
    </row>
    <row r="7803" spans="5:13" x14ac:dyDescent="0.25">
      <c r="E7803" s="199"/>
      <c r="F7803" s="199"/>
      <c r="G7803" s="199"/>
      <c r="H7803" s="199"/>
      <c r="I7803" s="199"/>
      <c r="J7803" s="199"/>
      <c r="K7803" s="199"/>
      <c r="L7803" s="199"/>
      <c r="M7803" s="199"/>
    </row>
    <row r="7804" spans="5:13" x14ac:dyDescent="0.25">
      <c r="E7804" s="199"/>
      <c r="F7804" s="199"/>
      <c r="G7804" s="199"/>
      <c r="H7804" s="199"/>
      <c r="I7804" s="199"/>
      <c r="J7804" s="199"/>
      <c r="K7804" s="199"/>
      <c r="L7804" s="199"/>
      <c r="M7804" s="199"/>
    </row>
    <row r="7805" spans="5:13" x14ac:dyDescent="0.25">
      <c r="E7805" s="199"/>
      <c r="F7805" s="199"/>
      <c r="G7805" s="199"/>
      <c r="H7805" s="199"/>
      <c r="I7805" s="199"/>
      <c r="J7805" s="199"/>
      <c r="K7805" s="199"/>
      <c r="L7805" s="199"/>
      <c r="M7805" s="199"/>
    </row>
    <row r="7806" spans="5:13" x14ac:dyDescent="0.25">
      <c r="E7806" s="199"/>
      <c r="F7806" s="199"/>
      <c r="G7806" s="199"/>
      <c r="H7806" s="199"/>
      <c r="I7806" s="199"/>
      <c r="J7806" s="199"/>
      <c r="K7806" s="199"/>
      <c r="L7806" s="199"/>
      <c r="M7806" s="199"/>
    </row>
    <row r="7807" spans="5:13" x14ac:dyDescent="0.25">
      <c r="E7807" s="199"/>
      <c r="F7807" s="199"/>
      <c r="G7807" s="199"/>
      <c r="H7807" s="199"/>
      <c r="I7807" s="199"/>
      <c r="J7807" s="199"/>
      <c r="K7807" s="199"/>
      <c r="L7807" s="199"/>
      <c r="M7807" s="199"/>
    </row>
    <row r="7808" spans="5:13" x14ac:dyDescent="0.25">
      <c r="E7808" s="199"/>
      <c r="F7808" s="199"/>
      <c r="G7808" s="199"/>
      <c r="H7808" s="199"/>
      <c r="I7808" s="199"/>
      <c r="J7808" s="199"/>
      <c r="K7808" s="199"/>
      <c r="L7808" s="199"/>
      <c r="M7808" s="199"/>
    </row>
    <row r="7809" spans="5:13" x14ac:dyDescent="0.25">
      <c r="E7809" s="199"/>
      <c r="F7809" s="199"/>
      <c r="G7809" s="199"/>
      <c r="H7809" s="199"/>
      <c r="I7809" s="199"/>
      <c r="J7809" s="199"/>
      <c r="K7809" s="199"/>
      <c r="L7809" s="199"/>
      <c r="M7809" s="199"/>
    </row>
    <row r="7810" spans="5:13" x14ac:dyDescent="0.25">
      <c r="E7810" s="199"/>
      <c r="F7810" s="199"/>
      <c r="G7810" s="199"/>
      <c r="H7810" s="199"/>
      <c r="I7810" s="199"/>
      <c r="J7810" s="199"/>
      <c r="K7810" s="199"/>
      <c r="L7810" s="199"/>
      <c r="M7810" s="199"/>
    </row>
    <row r="7811" spans="5:13" x14ac:dyDescent="0.25">
      <c r="E7811" s="199"/>
      <c r="F7811" s="199"/>
      <c r="G7811" s="199"/>
      <c r="H7811" s="199"/>
      <c r="I7811" s="199"/>
      <c r="J7811" s="199"/>
      <c r="K7811" s="199"/>
      <c r="L7811" s="199"/>
      <c r="M7811" s="199"/>
    </row>
    <row r="7812" spans="5:13" x14ac:dyDescent="0.25">
      <c r="E7812" s="199"/>
      <c r="F7812" s="199"/>
      <c r="G7812" s="199"/>
      <c r="H7812" s="199"/>
      <c r="I7812" s="199"/>
      <c r="J7812" s="199"/>
      <c r="K7812" s="199"/>
      <c r="L7812" s="199"/>
      <c r="M7812" s="199"/>
    </row>
    <row r="7813" spans="5:13" x14ac:dyDescent="0.25">
      <c r="E7813" s="199"/>
      <c r="F7813" s="199"/>
      <c r="G7813" s="199"/>
      <c r="H7813" s="199"/>
      <c r="I7813" s="199"/>
      <c r="J7813" s="199"/>
      <c r="K7813" s="199"/>
      <c r="L7813" s="199"/>
      <c r="M7813" s="199"/>
    </row>
    <row r="7814" spans="5:13" x14ac:dyDescent="0.25">
      <c r="E7814" s="199"/>
      <c r="F7814" s="199"/>
      <c r="G7814" s="199"/>
      <c r="H7814" s="199"/>
      <c r="I7814" s="199"/>
      <c r="J7814" s="199"/>
      <c r="K7814" s="199"/>
      <c r="L7814" s="199"/>
      <c r="M7814" s="199"/>
    </row>
    <row r="7815" spans="5:13" x14ac:dyDescent="0.25">
      <c r="E7815" s="199"/>
      <c r="F7815" s="199"/>
      <c r="G7815" s="199"/>
      <c r="H7815" s="199"/>
      <c r="I7815" s="199"/>
      <c r="J7815" s="199"/>
      <c r="K7815" s="199"/>
      <c r="L7815" s="199"/>
      <c r="M7815" s="199"/>
    </row>
    <row r="7816" spans="5:13" x14ac:dyDescent="0.25">
      <c r="E7816" s="199"/>
      <c r="F7816" s="199"/>
      <c r="G7816" s="199"/>
      <c r="H7816" s="199"/>
      <c r="I7816" s="199"/>
      <c r="J7816" s="199"/>
      <c r="K7816" s="199"/>
      <c r="L7816" s="199"/>
      <c r="M7816" s="199"/>
    </row>
    <row r="7817" spans="5:13" x14ac:dyDescent="0.25">
      <c r="E7817" s="199"/>
      <c r="F7817" s="199"/>
      <c r="G7817" s="199"/>
      <c r="H7817" s="199"/>
      <c r="I7817" s="199"/>
      <c r="J7817" s="199"/>
      <c r="K7817" s="199"/>
      <c r="L7817" s="199"/>
      <c r="M7817" s="199"/>
    </row>
    <row r="7818" spans="5:13" x14ac:dyDescent="0.25">
      <c r="E7818" s="199"/>
      <c r="F7818" s="199"/>
      <c r="G7818" s="199"/>
      <c r="H7818" s="199"/>
      <c r="I7818" s="199"/>
      <c r="J7818" s="199"/>
      <c r="K7818" s="199"/>
      <c r="L7818" s="199"/>
      <c r="M7818" s="199"/>
    </row>
    <row r="7819" spans="5:13" x14ac:dyDescent="0.25">
      <c r="E7819" s="199"/>
      <c r="F7819" s="199"/>
      <c r="G7819" s="199"/>
      <c r="H7819" s="199"/>
      <c r="I7819" s="199"/>
      <c r="J7819" s="199"/>
      <c r="K7819" s="199"/>
      <c r="L7819" s="199"/>
      <c r="M7819" s="199"/>
    </row>
    <row r="7820" spans="5:13" x14ac:dyDescent="0.25">
      <c r="E7820" s="199"/>
      <c r="F7820" s="199"/>
      <c r="G7820" s="199"/>
      <c r="H7820" s="199"/>
      <c r="I7820" s="199"/>
      <c r="J7820" s="199"/>
      <c r="K7820" s="199"/>
      <c r="L7820" s="199"/>
      <c r="M7820" s="199"/>
    </row>
    <row r="7821" spans="5:13" x14ac:dyDescent="0.25">
      <c r="E7821" s="199"/>
      <c r="F7821" s="199"/>
      <c r="G7821" s="199"/>
      <c r="H7821" s="199"/>
      <c r="I7821" s="199"/>
      <c r="J7821" s="199"/>
      <c r="K7821" s="199"/>
      <c r="L7821" s="199"/>
      <c r="M7821" s="199"/>
    </row>
    <row r="7822" spans="5:13" x14ac:dyDescent="0.25">
      <c r="E7822" s="199"/>
      <c r="F7822" s="199"/>
      <c r="G7822" s="199"/>
      <c r="H7822" s="199"/>
      <c r="I7822" s="199"/>
      <c r="J7822" s="199"/>
      <c r="K7822" s="199"/>
      <c r="L7822" s="199"/>
      <c r="M7822" s="199"/>
    </row>
    <row r="7823" spans="5:13" x14ac:dyDescent="0.25">
      <c r="E7823" s="199"/>
      <c r="F7823" s="199"/>
      <c r="G7823" s="199"/>
      <c r="H7823" s="199"/>
      <c r="I7823" s="199"/>
      <c r="J7823" s="199"/>
      <c r="K7823" s="199"/>
      <c r="L7823" s="199"/>
      <c r="M7823" s="199"/>
    </row>
    <row r="7824" spans="5:13" x14ac:dyDescent="0.25">
      <c r="E7824" s="199"/>
      <c r="F7824" s="199"/>
      <c r="G7824" s="199"/>
      <c r="H7824" s="199"/>
      <c r="I7824" s="199"/>
      <c r="J7824" s="199"/>
      <c r="K7824" s="199"/>
      <c r="L7824" s="199"/>
      <c r="M7824" s="199"/>
    </row>
    <row r="7825" spans="5:13" x14ac:dyDescent="0.25">
      <c r="E7825" s="199"/>
      <c r="F7825" s="199"/>
      <c r="G7825" s="199"/>
      <c r="H7825" s="199"/>
      <c r="I7825" s="199"/>
      <c r="J7825" s="199"/>
      <c r="K7825" s="199"/>
      <c r="L7825" s="199"/>
      <c r="M7825" s="199"/>
    </row>
    <row r="7826" spans="5:13" x14ac:dyDescent="0.25">
      <c r="E7826" s="199"/>
      <c r="F7826" s="199"/>
      <c r="G7826" s="199"/>
      <c r="H7826" s="199"/>
      <c r="I7826" s="199"/>
      <c r="J7826" s="199"/>
      <c r="K7826" s="199"/>
      <c r="L7826" s="199"/>
      <c r="M7826" s="199"/>
    </row>
    <row r="7827" spans="5:13" x14ac:dyDescent="0.25">
      <c r="E7827" s="199"/>
      <c r="F7827" s="199"/>
      <c r="G7827" s="199"/>
      <c r="H7827" s="199"/>
      <c r="I7827" s="199"/>
      <c r="J7827" s="199"/>
      <c r="K7827" s="199"/>
      <c r="L7827" s="199"/>
      <c r="M7827" s="199"/>
    </row>
    <row r="7828" spans="5:13" x14ac:dyDescent="0.25">
      <c r="E7828" s="199"/>
      <c r="F7828" s="199"/>
      <c r="G7828" s="199"/>
      <c r="H7828" s="199"/>
      <c r="I7828" s="199"/>
      <c r="J7828" s="199"/>
      <c r="K7828" s="199"/>
      <c r="L7828" s="199"/>
      <c r="M7828" s="199"/>
    </row>
    <row r="7829" spans="5:13" x14ac:dyDescent="0.25">
      <c r="E7829" s="199"/>
      <c r="F7829" s="199"/>
      <c r="G7829" s="199"/>
      <c r="H7829" s="199"/>
      <c r="I7829" s="199"/>
      <c r="J7829" s="199"/>
      <c r="K7829" s="199"/>
      <c r="L7829" s="199"/>
      <c r="M7829" s="199"/>
    </row>
    <row r="7830" spans="5:13" x14ac:dyDescent="0.25">
      <c r="E7830" s="199"/>
      <c r="F7830" s="199"/>
      <c r="G7830" s="199"/>
      <c r="H7830" s="199"/>
      <c r="I7830" s="199"/>
      <c r="J7830" s="199"/>
      <c r="K7830" s="199"/>
      <c r="L7830" s="199"/>
      <c r="M7830" s="199"/>
    </row>
    <row r="7831" spans="5:13" x14ac:dyDescent="0.25">
      <c r="E7831" s="199"/>
      <c r="F7831" s="199"/>
      <c r="G7831" s="199"/>
      <c r="H7831" s="199"/>
      <c r="I7831" s="199"/>
      <c r="J7831" s="199"/>
      <c r="K7831" s="199"/>
      <c r="L7831" s="199"/>
      <c r="M7831" s="199"/>
    </row>
    <row r="7832" spans="5:13" x14ac:dyDescent="0.25">
      <c r="E7832" s="199"/>
      <c r="F7832" s="199"/>
      <c r="G7832" s="199"/>
      <c r="H7832" s="199"/>
      <c r="I7832" s="199"/>
      <c r="J7832" s="199"/>
      <c r="K7832" s="199"/>
      <c r="L7832" s="199"/>
      <c r="M7832" s="199"/>
    </row>
    <row r="7833" spans="5:13" x14ac:dyDescent="0.25">
      <c r="E7833" s="199"/>
      <c r="F7833" s="199"/>
      <c r="G7833" s="199"/>
      <c r="H7833" s="199"/>
      <c r="I7833" s="199"/>
      <c r="J7833" s="199"/>
      <c r="K7833" s="199"/>
      <c r="L7833" s="199"/>
      <c r="M7833" s="199"/>
    </row>
    <row r="7834" spans="5:13" x14ac:dyDescent="0.25">
      <c r="E7834" s="199"/>
      <c r="F7834" s="199"/>
      <c r="G7834" s="199"/>
      <c r="H7834" s="199"/>
      <c r="I7834" s="199"/>
      <c r="J7834" s="199"/>
      <c r="K7834" s="199"/>
      <c r="L7834" s="199"/>
      <c r="M7834" s="199"/>
    </row>
    <row r="7835" spans="5:13" x14ac:dyDescent="0.25">
      <c r="E7835" s="199"/>
      <c r="F7835" s="199"/>
      <c r="G7835" s="199"/>
      <c r="H7835" s="199"/>
      <c r="I7835" s="199"/>
      <c r="J7835" s="199"/>
      <c r="K7835" s="199"/>
      <c r="L7835" s="199"/>
      <c r="M7835" s="199"/>
    </row>
    <row r="7836" spans="5:13" x14ac:dyDescent="0.25">
      <c r="E7836" s="199"/>
      <c r="F7836" s="199"/>
      <c r="G7836" s="199"/>
      <c r="H7836" s="199"/>
      <c r="I7836" s="199"/>
      <c r="J7836" s="199"/>
      <c r="K7836" s="199"/>
      <c r="L7836" s="199"/>
      <c r="M7836" s="199"/>
    </row>
    <row r="7837" spans="5:13" x14ac:dyDescent="0.25">
      <c r="E7837" s="199"/>
      <c r="F7837" s="199"/>
      <c r="G7837" s="199"/>
      <c r="H7837" s="199"/>
      <c r="I7837" s="199"/>
      <c r="J7837" s="199"/>
      <c r="K7837" s="199"/>
      <c r="L7837" s="199"/>
      <c r="M7837" s="199"/>
    </row>
    <row r="7838" spans="5:13" x14ac:dyDescent="0.25">
      <c r="E7838" s="199"/>
      <c r="F7838" s="199"/>
      <c r="G7838" s="199"/>
      <c r="H7838" s="199"/>
      <c r="I7838" s="199"/>
      <c r="J7838" s="199"/>
      <c r="K7838" s="199"/>
      <c r="L7838" s="199"/>
      <c r="M7838" s="199"/>
    </row>
    <row r="7839" spans="5:13" x14ac:dyDescent="0.25">
      <c r="E7839" s="199"/>
      <c r="F7839" s="199"/>
      <c r="G7839" s="199"/>
      <c r="H7839" s="199"/>
      <c r="I7839" s="199"/>
      <c r="J7839" s="199"/>
      <c r="K7839" s="199"/>
      <c r="L7839" s="199"/>
      <c r="M7839" s="199"/>
    </row>
    <row r="7840" spans="5:13" x14ac:dyDescent="0.25">
      <c r="E7840" s="199"/>
      <c r="F7840" s="199"/>
      <c r="G7840" s="199"/>
      <c r="H7840" s="199"/>
      <c r="I7840" s="199"/>
      <c r="J7840" s="199"/>
      <c r="K7840" s="199"/>
      <c r="L7840" s="199"/>
      <c r="M7840" s="199"/>
    </row>
    <row r="7841" spans="5:13" x14ac:dyDescent="0.25">
      <c r="E7841" s="199"/>
      <c r="F7841" s="199"/>
      <c r="G7841" s="199"/>
      <c r="H7841" s="199"/>
      <c r="I7841" s="199"/>
      <c r="J7841" s="199"/>
      <c r="K7841" s="199"/>
      <c r="L7841" s="199"/>
      <c r="M7841" s="199"/>
    </row>
    <row r="7842" spans="5:13" x14ac:dyDescent="0.25">
      <c r="E7842" s="199"/>
      <c r="F7842" s="199"/>
      <c r="G7842" s="199"/>
      <c r="H7842" s="199"/>
      <c r="I7842" s="199"/>
      <c r="J7842" s="199"/>
      <c r="K7842" s="199"/>
      <c r="L7842" s="199"/>
      <c r="M7842" s="199"/>
    </row>
    <row r="7843" spans="5:13" x14ac:dyDescent="0.25">
      <c r="E7843" s="199"/>
      <c r="F7843" s="199"/>
      <c r="G7843" s="199"/>
      <c r="H7843" s="199"/>
      <c r="I7843" s="199"/>
      <c r="J7843" s="199"/>
      <c r="K7843" s="199"/>
      <c r="L7843" s="199"/>
      <c r="M7843" s="199"/>
    </row>
    <row r="7844" spans="5:13" x14ac:dyDescent="0.25">
      <c r="E7844" s="199"/>
      <c r="F7844" s="199"/>
      <c r="G7844" s="199"/>
      <c r="H7844" s="199"/>
      <c r="I7844" s="199"/>
      <c r="J7844" s="199"/>
      <c r="K7844" s="199"/>
      <c r="L7844" s="199"/>
      <c r="M7844" s="199"/>
    </row>
    <row r="7845" spans="5:13" x14ac:dyDescent="0.25">
      <c r="E7845" s="199"/>
      <c r="F7845" s="199"/>
      <c r="G7845" s="199"/>
      <c r="H7845" s="199"/>
      <c r="I7845" s="199"/>
      <c r="J7845" s="199"/>
      <c r="K7845" s="199"/>
      <c r="L7845" s="199"/>
      <c r="M7845" s="199"/>
    </row>
    <row r="7846" spans="5:13" x14ac:dyDescent="0.25">
      <c r="E7846" s="199"/>
      <c r="F7846" s="199"/>
      <c r="G7846" s="199"/>
      <c r="H7846" s="199"/>
      <c r="I7846" s="199"/>
      <c r="J7846" s="199"/>
      <c r="K7846" s="199"/>
      <c r="L7846" s="199"/>
      <c r="M7846" s="199"/>
    </row>
    <row r="7847" spans="5:13" x14ac:dyDescent="0.25">
      <c r="E7847" s="199"/>
      <c r="F7847" s="199"/>
      <c r="G7847" s="199"/>
      <c r="H7847" s="199"/>
      <c r="I7847" s="199"/>
      <c r="J7847" s="199"/>
      <c r="K7847" s="199"/>
      <c r="L7847" s="199"/>
      <c r="M7847" s="199"/>
    </row>
    <row r="7848" spans="5:13" x14ac:dyDescent="0.25">
      <c r="E7848" s="199"/>
      <c r="F7848" s="199"/>
      <c r="G7848" s="199"/>
      <c r="H7848" s="199"/>
      <c r="I7848" s="199"/>
      <c r="J7848" s="199"/>
      <c r="K7848" s="199"/>
      <c r="L7848" s="199"/>
      <c r="M7848" s="199"/>
    </row>
    <row r="7849" spans="5:13" x14ac:dyDescent="0.25">
      <c r="E7849" s="199"/>
      <c r="F7849" s="199"/>
      <c r="G7849" s="199"/>
      <c r="H7849" s="199"/>
      <c r="I7849" s="199"/>
      <c r="J7849" s="199"/>
      <c r="K7849" s="199"/>
      <c r="L7849" s="199"/>
      <c r="M7849" s="199"/>
    </row>
    <row r="7850" spans="5:13" x14ac:dyDescent="0.25">
      <c r="E7850" s="199"/>
      <c r="F7850" s="199"/>
      <c r="G7850" s="199"/>
      <c r="H7850" s="199"/>
      <c r="I7850" s="199"/>
      <c r="J7850" s="199"/>
      <c r="K7850" s="199"/>
      <c r="L7850" s="199"/>
      <c r="M7850" s="199"/>
    </row>
    <row r="7851" spans="5:13" x14ac:dyDescent="0.25">
      <c r="E7851" s="199"/>
      <c r="F7851" s="199"/>
      <c r="G7851" s="199"/>
      <c r="H7851" s="199"/>
      <c r="I7851" s="199"/>
      <c r="J7851" s="199"/>
      <c r="K7851" s="199"/>
      <c r="L7851" s="199"/>
      <c r="M7851" s="199"/>
    </row>
    <row r="7852" spans="5:13" x14ac:dyDescent="0.25">
      <c r="E7852" s="199"/>
      <c r="F7852" s="199"/>
      <c r="G7852" s="199"/>
      <c r="H7852" s="199"/>
      <c r="I7852" s="199"/>
      <c r="J7852" s="199"/>
      <c r="K7852" s="199"/>
      <c r="L7852" s="199"/>
      <c r="M7852" s="199"/>
    </row>
    <row r="7853" spans="5:13" x14ac:dyDescent="0.25">
      <c r="E7853" s="199"/>
      <c r="F7853" s="199"/>
      <c r="G7853" s="199"/>
      <c r="H7853" s="199"/>
      <c r="I7853" s="199"/>
      <c r="J7853" s="199"/>
      <c r="K7853" s="199"/>
      <c r="L7853" s="199"/>
      <c r="M7853" s="199"/>
    </row>
    <row r="7854" spans="5:13" x14ac:dyDescent="0.25">
      <c r="E7854" s="199"/>
      <c r="F7854" s="199"/>
      <c r="G7854" s="199"/>
      <c r="H7854" s="199"/>
      <c r="I7854" s="199"/>
      <c r="J7854" s="199"/>
      <c r="K7854" s="199"/>
      <c r="L7854" s="199"/>
      <c r="M7854" s="199"/>
    </row>
    <row r="7855" spans="5:13" x14ac:dyDescent="0.25">
      <c r="E7855" s="199"/>
      <c r="F7855" s="199"/>
      <c r="G7855" s="199"/>
      <c r="H7855" s="199"/>
      <c r="I7855" s="199"/>
      <c r="J7855" s="199"/>
      <c r="K7855" s="199"/>
      <c r="L7855" s="199"/>
      <c r="M7855" s="199"/>
    </row>
    <row r="7856" spans="5:13" x14ac:dyDescent="0.25">
      <c r="E7856" s="199"/>
      <c r="F7856" s="199"/>
      <c r="G7856" s="199"/>
      <c r="H7856" s="199"/>
      <c r="I7856" s="199"/>
      <c r="J7856" s="199"/>
      <c r="K7856" s="199"/>
      <c r="L7856" s="199"/>
      <c r="M7856" s="199"/>
    </row>
    <row r="7857" spans="5:13" x14ac:dyDescent="0.25">
      <c r="E7857" s="199"/>
      <c r="F7857" s="199"/>
      <c r="G7857" s="199"/>
      <c r="H7857" s="199"/>
      <c r="I7857" s="199"/>
      <c r="J7857" s="199"/>
      <c r="K7857" s="199"/>
      <c r="L7857" s="199"/>
      <c r="M7857" s="199"/>
    </row>
    <row r="7858" spans="5:13" x14ac:dyDescent="0.25">
      <c r="E7858" s="199"/>
      <c r="F7858" s="199"/>
      <c r="G7858" s="199"/>
      <c r="H7858" s="199"/>
      <c r="I7858" s="199"/>
      <c r="J7858" s="199"/>
      <c r="K7858" s="199"/>
      <c r="L7858" s="199"/>
      <c r="M7858" s="199"/>
    </row>
    <row r="7859" spans="5:13" x14ac:dyDescent="0.25">
      <c r="E7859" s="199"/>
      <c r="F7859" s="199"/>
      <c r="G7859" s="199"/>
      <c r="H7859" s="199"/>
      <c r="I7859" s="199"/>
      <c r="J7859" s="199"/>
      <c r="K7859" s="199"/>
      <c r="L7859" s="199"/>
      <c r="M7859" s="199"/>
    </row>
    <row r="7860" spans="5:13" x14ac:dyDescent="0.25">
      <c r="E7860" s="199"/>
      <c r="F7860" s="199"/>
      <c r="G7860" s="199"/>
      <c r="H7860" s="199"/>
      <c r="I7860" s="199"/>
      <c r="J7860" s="199"/>
      <c r="K7860" s="199"/>
      <c r="L7860" s="199"/>
      <c r="M7860" s="199"/>
    </row>
    <row r="7861" spans="5:13" x14ac:dyDescent="0.25">
      <c r="E7861" s="199"/>
      <c r="F7861" s="199"/>
      <c r="G7861" s="199"/>
      <c r="H7861" s="199"/>
      <c r="I7861" s="199"/>
      <c r="J7861" s="199"/>
      <c r="K7861" s="199"/>
      <c r="L7861" s="199"/>
      <c r="M7861" s="199"/>
    </row>
    <row r="7862" spans="5:13" x14ac:dyDescent="0.25">
      <c r="E7862" s="199"/>
      <c r="F7862" s="199"/>
      <c r="G7862" s="199"/>
      <c r="H7862" s="199"/>
      <c r="I7862" s="199"/>
      <c r="J7862" s="199"/>
      <c r="K7862" s="199"/>
      <c r="L7862" s="199"/>
      <c r="M7862" s="199"/>
    </row>
    <row r="7863" spans="5:13" x14ac:dyDescent="0.25">
      <c r="E7863" s="199"/>
      <c r="F7863" s="199"/>
      <c r="G7863" s="199"/>
      <c r="H7863" s="199"/>
      <c r="I7863" s="199"/>
      <c r="J7863" s="199"/>
      <c r="K7863" s="199"/>
      <c r="L7863" s="199"/>
      <c r="M7863" s="199"/>
    </row>
    <row r="7864" spans="5:13" x14ac:dyDescent="0.25">
      <c r="E7864" s="199"/>
      <c r="F7864" s="199"/>
      <c r="G7864" s="199"/>
      <c r="H7864" s="199"/>
      <c r="I7864" s="199"/>
      <c r="J7864" s="199"/>
      <c r="K7864" s="199"/>
      <c r="L7864" s="199"/>
      <c r="M7864" s="199"/>
    </row>
    <row r="7865" spans="5:13" x14ac:dyDescent="0.25">
      <c r="E7865" s="199"/>
      <c r="F7865" s="199"/>
      <c r="G7865" s="199"/>
      <c r="H7865" s="199"/>
      <c r="I7865" s="199"/>
      <c r="J7865" s="199"/>
      <c r="K7865" s="199"/>
      <c r="L7865" s="199"/>
      <c r="M7865" s="199"/>
    </row>
    <row r="7866" spans="5:13" x14ac:dyDescent="0.25">
      <c r="E7866" s="199"/>
      <c r="F7866" s="199"/>
      <c r="G7866" s="199"/>
      <c r="H7866" s="199"/>
      <c r="I7866" s="199"/>
      <c r="J7866" s="199"/>
      <c r="K7866" s="199"/>
      <c r="L7866" s="199"/>
      <c r="M7866" s="199"/>
    </row>
    <row r="7867" spans="5:13" x14ac:dyDescent="0.25">
      <c r="E7867" s="199"/>
      <c r="F7867" s="199"/>
      <c r="G7867" s="199"/>
      <c r="H7867" s="199"/>
      <c r="I7867" s="199"/>
      <c r="J7867" s="199"/>
      <c r="K7867" s="199"/>
      <c r="L7867" s="199"/>
      <c r="M7867" s="199"/>
    </row>
    <row r="7868" spans="5:13" x14ac:dyDescent="0.25">
      <c r="E7868" s="199"/>
      <c r="F7868" s="199"/>
      <c r="G7868" s="199"/>
      <c r="H7868" s="199"/>
      <c r="I7868" s="199"/>
      <c r="J7868" s="199"/>
      <c r="K7868" s="199"/>
      <c r="L7868" s="199"/>
      <c r="M7868" s="199"/>
    </row>
    <row r="7869" spans="5:13" x14ac:dyDescent="0.25">
      <c r="E7869" s="199"/>
      <c r="F7869" s="199"/>
      <c r="G7869" s="199"/>
      <c r="H7869" s="199"/>
      <c r="I7869" s="199"/>
      <c r="J7869" s="199"/>
      <c r="K7869" s="199"/>
      <c r="L7869" s="199"/>
      <c r="M7869" s="199"/>
    </row>
    <row r="7870" spans="5:13" x14ac:dyDescent="0.25">
      <c r="E7870" s="199"/>
      <c r="F7870" s="199"/>
      <c r="G7870" s="199"/>
      <c r="H7870" s="199"/>
      <c r="I7870" s="199"/>
      <c r="J7870" s="199"/>
      <c r="K7870" s="199"/>
      <c r="L7870" s="199"/>
      <c r="M7870" s="199"/>
    </row>
    <row r="7871" spans="5:13" x14ac:dyDescent="0.25">
      <c r="E7871" s="199"/>
      <c r="F7871" s="199"/>
      <c r="G7871" s="199"/>
      <c r="H7871" s="199"/>
      <c r="I7871" s="199"/>
      <c r="J7871" s="199"/>
      <c r="K7871" s="199"/>
      <c r="L7871" s="199"/>
      <c r="M7871" s="199"/>
    </row>
    <row r="7872" spans="5:13" x14ac:dyDescent="0.25">
      <c r="E7872" s="199"/>
      <c r="F7872" s="199"/>
      <c r="G7872" s="199"/>
      <c r="H7872" s="199"/>
      <c r="I7872" s="199"/>
      <c r="J7872" s="199"/>
      <c r="K7872" s="199"/>
      <c r="L7872" s="199"/>
      <c r="M7872" s="199"/>
    </row>
    <row r="7873" spans="5:13" x14ac:dyDescent="0.25">
      <c r="E7873" s="199"/>
      <c r="F7873" s="199"/>
      <c r="G7873" s="199"/>
      <c r="H7873" s="199"/>
      <c r="I7873" s="199"/>
      <c r="J7873" s="199"/>
      <c r="K7873" s="199"/>
      <c r="L7873" s="199"/>
      <c r="M7873" s="199"/>
    </row>
    <row r="7874" spans="5:13" x14ac:dyDescent="0.25">
      <c r="E7874" s="199"/>
      <c r="F7874" s="199"/>
      <c r="G7874" s="199"/>
      <c r="H7874" s="199"/>
      <c r="I7874" s="199"/>
      <c r="J7874" s="199"/>
      <c r="K7874" s="199"/>
      <c r="L7874" s="199"/>
      <c r="M7874" s="199"/>
    </row>
    <row r="7875" spans="5:13" x14ac:dyDescent="0.25">
      <c r="E7875" s="199"/>
      <c r="F7875" s="199"/>
      <c r="G7875" s="199"/>
      <c r="H7875" s="199"/>
      <c r="I7875" s="199"/>
      <c r="J7875" s="199"/>
      <c r="K7875" s="199"/>
      <c r="L7875" s="199"/>
      <c r="M7875" s="199"/>
    </row>
    <row r="7876" spans="5:13" x14ac:dyDescent="0.25">
      <c r="E7876" s="199"/>
      <c r="F7876" s="199"/>
      <c r="G7876" s="199"/>
      <c r="H7876" s="199"/>
      <c r="I7876" s="199"/>
      <c r="J7876" s="199"/>
      <c r="K7876" s="199"/>
      <c r="L7876" s="199"/>
      <c r="M7876" s="199"/>
    </row>
    <row r="7877" spans="5:13" x14ac:dyDescent="0.25">
      <c r="E7877" s="199"/>
      <c r="F7877" s="199"/>
      <c r="G7877" s="199"/>
      <c r="H7877" s="199"/>
      <c r="I7877" s="199"/>
      <c r="J7877" s="199"/>
      <c r="K7877" s="199"/>
      <c r="L7877" s="199"/>
      <c r="M7877" s="199"/>
    </row>
    <row r="7878" spans="5:13" x14ac:dyDescent="0.25">
      <c r="E7878" s="199"/>
      <c r="F7878" s="199"/>
      <c r="G7878" s="199"/>
      <c r="H7878" s="199"/>
      <c r="I7878" s="199"/>
      <c r="J7878" s="199"/>
      <c r="K7878" s="199"/>
      <c r="L7878" s="199"/>
      <c r="M7878" s="199"/>
    </row>
    <row r="7879" spans="5:13" x14ac:dyDescent="0.25">
      <c r="E7879" s="199"/>
      <c r="F7879" s="199"/>
      <c r="G7879" s="199"/>
      <c r="H7879" s="199"/>
      <c r="I7879" s="199"/>
      <c r="J7879" s="199"/>
      <c r="K7879" s="199"/>
      <c r="L7879" s="199"/>
      <c r="M7879" s="199"/>
    </row>
    <row r="7880" spans="5:13" x14ac:dyDescent="0.25">
      <c r="E7880" s="199"/>
      <c r="F7880" s="199"/>
      <c r="G7880" s="199"/>
      <c r="H7880" s="199"/>
      <c r="I7880" s="199"/>
      <c r="J7880" s="199"/>
      <c r="K7880" s="199"/>
      <c r="L7880" s="199"/>
      <c r="M7880" s="199"/>
    </row>
    <row r="7881" spans="5:13" x14ac:dyDescent="0.25">
      <c r="E7881" s="199"/>
      <c r="F7881" s="199"/>
      <c r="G7881" s="199"/>
      <c r="H7881" s="199"/>
      <c r="I7881" s="199"/>
      <c r="J7881" s="199"/>
      <c r="K7881" s="199"/>
      <c r="L7881" s="199"/>
      <c r="M7881" s="199"/>
    </row>
    <row r="7882" spans="5:13" x14ac:dyDescent="0.25">
      <c r="E7882" s="199"/>
      <c r="F7882" s="199"/>
      <c r="G7882" s="199"/>
      <c r="H7882" s="199"/>
      <c r="I7882" s="199"/>
      <c r="J7882" s="199"/>
      <c r="K7882" s="199"/>
      <c r="L7882" s="199"/>
      <c r="M7882" s="199"/>
    </row>
    <row r="7883" spans="5:13" x14ac:dyDescent="0.25">
      <c r="E7883" s="199"/>
      <c r="F7883" s="199"/>
      <c r="G7883" s="199"/>
      <c r="H7883" s="199"/>
      <c r="I7883" s="199"/>
      <c r="J7883" s="199"/>
      <c r="K7883" s="199"/>
      <c r="L7883" s="199"/>
      <c r="M7883" s="199"/>
    </row>
    <row r="7884" spans="5:13" x14ac:dyDescent="0.25">
      <c r="E7884" s="199"/>
      <c r="F7884" s="199"/>
      <c r="G7884" s="199"/>
      <c r="H7884" s="199"/>
      <c r="I7884" s="199"/>
      <c r="J7884" s="199"/>
      <c r="K7884" s="199"/>
      <c r="L7884" s="199"/>
      <c r="M7884" s="199"/>
    </row>
    <row r="7885" spans="5:13" x14ac:dyDescent="0.25">
      <c r="E7885" s="199"/>
      <c r="F7885" s="199"/>
      <c r="G7885" s="199"/>
      <c r="H7885" s="199"/>
      <c r="I7885" s="199"/>
      <c r="J7885" s="199"/>
      <c r="K7885" s="199"/>
      <c r="L7885" s="199"/>
      <c r="M7885" s="199"/>
    </row>
    <row r="7886" spans="5:13" x14ac:dyDescent="0.25">
      <c r="E7886" s="199"/>
      <c r="F7886" s="199"/>
      <c r="G7886" s="199"/>
      <c r="H7886" s="199"/>
      <c r="I7886" s="199"/>
      <c r="J7886" s="199"/>
      <c r="K7886" s="199"/>
      <c r="L7886" s="199"/>
      <c r="M7886" s="199"/>
    </row>
    <row r="7887" spans="5:13" x14ac:dyDescent="0.25">
      <c r="E7887" s="199"/>
      <c r="F7887" s="199"/>
      <c r="G7887" s="199"/>
      <c r="H7887" s="199"/>
      <c r="I7887" s="199"/>
      <c r="J7887" s="199"/>
      <c r="K7887" s="199"/>
      <c r="L7887" s="199"/>
      <c r="M7887" s="199"/>
    </row>
    <row r="7888" spans="5:13" x14ac:dyDescent="0.25">
      <c r="E7888" s="199"/>
      <c r="F7888" s="199"/>
      <c r="G7888" s="199"/>
      <c r="H7888" s="199"/>
      <c r="I7888" s="199"/>
      <c r="J7888" s="199"/>
      <c r="K7888" s="199"/>
      <c r="L7888" s="199"/>
      <c r="M7888" s="199"/>
    </row>
    <row r="7889" spans="5:13" x14ac:dyDescent="0.25">
      <c r="E7889" s="199"/>
      <c r="F7889" s="199"/>
      <c r="G7889" s="199"/>
      <c r="H7889" s="199"/>
      <c r="I7889" s="199"/>
      <c r="J7889" s="199"/>
      <c r="K7889" s="199"/>
      <c r="L7889" s="199"/>
      <c r="M7889" s="199"/>
    </row>
    <row r="7890" spans="5:13" x14ac:dyDescent="0.25">
      <c r="E7890" s="199"/>
      <c r="F7890" s="199"/>
      <c r="G7890" s="199"/>
      <c r="H7890" s="199"/>
      <c r="I7890" s="199"/>
      <c r="J7890" s="199"/>
      <c r="K7890" s="199"/>
      <c r="L7890" s="199"/>
      <c r="M7890" s="199"/>
    </row>
    <row r="7891" spans="5:13" x14ac:dyDescent="0.25">
      <c r="E7891" s="199"/>
      <c r="F7891" s="199"/>
      <c r="G7891" s="199"/>
      <c r="H7891" s="199"/>
      <c r="I7891" s="199"/>
      <c r="J7891" s="199"/>
      <c r="K7891" s="199"/>
      <c r="L7891" s="199"/>
      <c r="M7891" s="199"/>
    </row>
    <row r="7892" spans="5:13" x14ac:dyDescent="0.25">
      <c r="E7892" s="199"/>
      <c r="F7892" s="199"/>
      <c r="G7892" s="199"/>
      <c r="H7892" s="199"/>
      <c r="I7892" s="199"/>
      <c r="J7892" s="199"/>
      <c r="K7892" s="199"/>
      <c r="L7892" s="199"/>
      <c r="M7892" s="199"/>
    </row>
    <row r="7893" spans="5:13" x14ac:dyDescent="0.25">
      <c r="E7893" s="199"/>
      <c r="F7893" s="199"/>
      <c r="G7893" s="199"/>
      <c r="H7893" s="199"/>
      <c r="I7893" s="199"/>
      <c r="J7893" s="199"/>
      <c r="K7893" s="199"/>
      <c r="L7893" s="199"/>
      <c r="M7893" s="199"/>
    </row>
    <row r="7894" spans="5:13" x14ac:dyDescent="0.25">
      <c r="E7894" s="199"/>
      <c r="F7894" s="199"/>
      <c r="G7894" s="199"/>
      <c r="H7894" s="199"/>
      <c r="I7894" s="199"/>
      <c r="J7894" s="199"/>
      <c r="K7894" s="199"/>
      <c r="L7894" s="199"/>
      <c r="M7894" s="199"/>
    </row>
    <row r="7895" spans="5:13" x14ac:dyDescent="0.25">
      <c r="E7895" s="199"/>
      <c r="F7895" s="199"/>
      <c r="G7895" s="199"/>
      <c r="H7895" s="199"/>
      <c r="I7895" s="199"/>
      <c r="J7895" s="199"/>
      <c r="K7895" s="199"/>
      <c r="L7895" s="199"/>
      <c r="M7895" s="199"/>
    </row>
    <row r="7896" spans="5:13" x14ac:dyDescent="0.25">
      <c r="E7896" s="199"/>
      <c r="F7896" s="199"/>
      <c r="G7896" s="199"/>
      <c r="H7896" s="199"/>
      <c r="I7896" s="199"/>
      <c r="J7896" s="199"/>
      <c r="K7896" s="199"/>
      <c r="L7896" s="199"/>
      <c r="M7896" s="199"/>
    </row>
    <row r="7897" spans="5:13" x14ac:dyDescent="0.25">
      <c r="E7897" s="199"/>
      <c r="F7897" s="199"/>
      <c r="G7897" s="199"/>
      <c r="H7897" s="199"/>
      <c r="I7897" s="199"/>
      <c r="J7897" s="199"/>
      <c r="K7897" s="199"/>
      <c r="L7897" s="199"/>
      <c r="M7897" s="199"/>
    </row>
    <row r="7898" spans="5:13" x14ac:dyDescent="0.25">
      <c r="E7898" s="199"/>
      <c r="F7898" s="199"/>
      <c r="G7898" s="199"/>
      <c r="H7898" s="199"/>
      <c r="I7898" s="199"/>
      <c r="J7898" s="199"/>
      <c r="K7898" s="199"/>
      <c r="L7898" s="199"/>
      <c r="M7898" s="199"/>
    </row>
    <row r="7899" spans="5:13" x14ac:dyDescent="0.25">
      <c r="E7899" s="199"/>
      <c r="F7899" s="199"/>
      <c r="G7899" s="199"/>
      <c r="H7899" s="199"/>
      <c r="I7899" s="199"/>
      <c r="J7899" s="199"/>
      <c r="K7899" s="199"/>
      <c r="L7899" s="199"/>
      <c r="M7899" s="199"/>
    </row>
    <row r="7900" spans="5:13" x14ac:dyDescent="0.25">
      <c r="E7900" s="199"/>
      <c r="F7900" s="199"/>
      <c r="G7900" s="199"/>
      <c r="H7900" s="199"/>
      <c r="I7900" s="199"/>
      <c r="J7900" s="199"/>
      <c r="K7900" s="199"/>
      <c r="L7900" s="199"/>
      <c r="M7900" s="199"/>
    </row>
    <row r="7901" spans="5:13" x14ac:dyDescent="0.25">
      <c r="E7901" s="199"/>
      <c r="F7901" s="199"/>
      <c r="G7901" s="199"/>
      <c r="H7901" s="199"/>
      <c r="I7901" s="199"/>
      <c r="J7901" s="199"/>
      <c r="K7901" s="199"/>
      <c r="L7901" s="199"/>
      <c r="M7901" s="199"/>
    </row>
    <row r="7902" spans="5:13" x14ac:dyDescent="0.25">
      <c r="E7902" s="199"/>
      <c r="F7902" s="199"/>
      <c r="G7902" s="199"/>
      <c r="H7902" s="199"/>
      <c r="I7902" s="199"/>
      <c r="J7902" s="199"/>
      <c r="K7902" s="199"/>
      <c r="L7902" s="199"/>
      <c r="M7902" s="199"/>
    </row>
    <row r="7903" spans="5:13" x14ac:dyDescent="0.25">
      <c r="E7903" s="199"/>
      <c r="F7903" s="199"/>
      <c r="G7903" s="199"/>
      <c r="H7903" s="199"/>
      <c r="I7903" s="199"/>
      <c r="J7903" s="199"/>
      <c r="K7903" s="199"/>
      <c r="L7903" s="199"/>
      <c r="M7903" s="199"/>
    </row>
    <row r="7904" spans="5:13" x14ac:dyDescent="0.25">
      <c r="E7904" s="199"/>
      <c r="F7904" s="199"/>
      <c r="G7904" s="199"/>
      <c r="H7904" s="199"/>
      <c r="I7904" s="199"/>
      <c r="J7904" s="199"/>
      <c r="K7904" s="199"/>
      <c r="L7904" s="199"/>
      <c r="M7904" s="199"/>
    </row>
    <row r="7905" spans="8:8" s="66" customFormat="1" x14ac:dyDescent="0.25">
      <c r="H7905" s="120"/>
    </row>
    <row r="7906" spans="8:8" s="66" customFormat="1" x14ac:dyDescent="0.25">
      <c r="H7906" s="120"/>
    </row>
    <row r="7907" spans="8:8" s="66" customFormat="1" x14ac:dyDescent="0.25">
      <c r="H7907" s="120"/>
    </row>
    <row r="7908" spans="8:8" s="66" customFormat="1" x14ac:dyDescent="0.25">
      <c r="H7908" s="120"/>
    </row>
    <row r="7909" spans="8:8" s="66" customFormat="1" x14ac:dyDescent="0.25">
      <c r="H7909" s="120"/>
    </row>
    <row r="7910" spans="8:8" s="66" customFormat="1" x14ac:dyDescent="0.25">
      <c r="H7910" s="120"/>
    </row>
    <row r="7911" spans="8:8" s="66" customFormat="1" x14ac:dyDescent="0.25">
      <c r="H7911" s="120"/>
    </row>
    <row r="7912" spans="8:8" s="66" customFormat="1" x14ac:dyDescent="0.25">
      <c r="H7912" s="120"/>
    </row>
    <row r="7913" spans="8:8" s="66" customFormat="1" x14ac:dyDescent="0.25">
      <c r="H7913" s="120"/>
    </row>
    <row r="7914" spans="8:8" s="66" customFormat="1" x14ac:dyDescent="0.25">
      <c r="H7914" s="120"/>
    </row>
    <row r="7915" spans="8:8" s="66" customFormat="1" x14ac:dyDescent="0.25">
      <c r="H7915" s="120"/>
    </row>
    <row r="7916" spans="8:8" s="66" customFormat="1" x14ac:dyDescent="0.25">
      <c r="H7916" s="120"/>
    </row>
    <row r="7917" spans="8:8" s="66" customFormat="1" x14ac:dyDescent="0.25">
      <c r="H7917" s="120"/>
    </row>
    <row r="7918" spans="8:8" s="66" customFormat="1" x14ac:dyDescent="0.25">
      <c r="H7918" s="120"/>
    </row>
    <row r="7919" spans="8:8" s="66" customFormat="1" x14ac:dyDescent="0.25">
      <c r="H7919" s="120"/>
    </row>
    <row r="7920" spans="8:8" s="66" customFormat="1" x14ac:dyDescent="0.25">
      <c r="H7920" s="120"/>
    </row>
    <row r="7921" spans="8:8" s="66" customFormat="1" x14ac:dyDescent="0.25">
      <c r="H7921" s="120"/>
    </row>
    <row r="7922" spans="8:8" s="66" customFormat="1" x14ac:dyDescent="0.25">
      <c r="H7922" s="120"/>
    </row>
    <row r="7923" spans="8:8" s="66" customFormat="1" x14ac:dyDescent="0.25">
      <c r="H7923" s="120"/>
    </row>
    <row r="7924" spans="8:8" s="66" customFormat="1" x14ac:dyDescent="0.25">
      <c r="H7924" s="120"/>
    </row>
    <row r="7925" spans="8:8" s="66" customFormat="1" x14ac:dyDescent="0.25">
      <c r="H7925" s="120"/>
    </row>
    <row r="7926" spans="8:8" s="66" customFormat="1" x14ac:dyDescent="0.25">
      <c r="H7926" s="120"/>
    </row>
    <row r="7927" spans="8:8" s="66" customFormat="1" x14ac:dyDescent="0.25">
      <c r="H7927" s="120"/>
    </row>
    <row r="7928" spans="8:8" s="66" customFormat="1" x14ac:dyDescent="0.25">
      <c r="H7928" s="120"/>
    </row>
    <row r="7929" spans="8:8" s="66" customFormat="1" x14ac:dyDescent="0.25">
      <c r="H7929" s="120"/>
    </row>
    <row r="7930" spans="8:8" s="66" customFormat="1" x14ac:dyDescent="0.25">
      <c r="H7930" s="120"/>
    </row>
    <row r="7931" spans="8:8" s="66" customFormat="1" x14ac:dyDescent="0.25">
      <c r="H7931" s="120"/>
    </row>
    <row r="7932" spans="8:8" s="66" customFormat="1" x14ac:dyDescent="0.25">
      <c r="H7932" s="120"/>
    </row>
    <row r="7933" spans="8:8" s="66" customFormat="1" x14ac:dyDescent="0.25">
      <c r="H7933" s="120"/>
    </row>
    <row r="7934" spans="8:8" s="66" customFormat="1" x14ac:dyDescent="0.25">
      <c r="H7934" s="120"/>
    </row>
    <row r="7935" spans="8:8" s="66" customFormat="1" x14ac:dyDescent="0.25">
      <c r="H7935" s="120"/>
    </row>
    <row r="7936" spans="8:8" s="66" customFormat="1" x14ac:dyDescent="0.25">
      <c r="H7936" s="120"/>
    </row>
    <row r="7937" spans="8:8" s="66" customFormat="1" x14ac:dyDescent="0.25">
      <c r="H7937" s="120"/>
    </row>
    <row r="7938" spans="8:8" s="66" customFormat="1" x14ac:dyDescent="0.25">
      <c r="H7938" s="120"/>
    </row>
    <row r="7939" spans="8:8" s="66" customFormat="1" x14ac:dyDescent="0.25">
      <c r="H7939" s="120"/>
    </row>
    <row r="7940" spans="8:8" s="66" customFormat="1" x14ac:dyDescent="0.25">
      <c r="H7940" s="120"/>
    </row>
    <row r="7941" spans="8:8" s="66" customFormat="1" x14ac:dyDescent="0.25">
      <c r="H7941" s="120"/>
    </row>
    <row r="7942" spans="8:8" s="66" customFormat="1" x14ac:dyDescent="0.25">
      <c r="H7942" s="120"/>
    </row>
    <row r="7943" spans="8:8" s="66" customFormat="1" x14ac:dyDescent="0.25">
      <c r="H7943" s="120"/>
    </row>
    <row r="7944" spans="8:8" s="66" customFormat="1" x14ac:dyDescent="0.25">
      <c r="H7944" s="120"/>
    </row>
    <row r="7945" spans="8:8" s="66" customFormat="1" x14ac:dyDescent="0.25">
      <c r="H7945" s="120"/>
    </row>
    <row r="7946" spans="8:8" s="66" customFormat="1" x14ac:dyDescent="0.25">
      <c r="H7946" s="120"/>
    </row>
    <row r="7947" spans="8:8" s="66" customFormat="1" x14ac:dyDescent="0.25">
      <c r="H7947" s="120"/>
    </row>
    <row r="7948" spans="8:8" s="66" customFormat="1" x14ac:dyDescent="0.25">
      <c r="H7948" s="120"/>
    </row>
    <row r="7949" spans="8:8" s="66" customFormat="1" x14ac:dyDescent="0.25">
      <c r="H7949" s="120"/>
    </row>
    <row r="7950" spans="8:8" s="66" customFormat="1" x14ac:dyDescent="0.25">
      <c r="H7950" s="120"/>
    </row>
    <row r="7951" spans="8:8" s="66" customFormat="1" x14ac:dyDescent="0.25">
      <c r="H7951" s="120"/>
    </row>
    <row r="7952" spans="8:8" s="66" customFormat="1" x14ac:dyDescent="0.25">
      <c r="H7952" s="120"/>
    </row>
    <row r="7953" spans="8:8" s="66" customFormat="1" x14ac:dyDescent="0.25">
      <c r="H7953" s="120"/>
    </row>
    <row r="7954" spans="8:8" s="66" customFormat="1" x14ac:dyDescent="0.25">
      <c r="H7954" s="120"/>
    </row>
    <row r="7955" spans="8:8" s="66" customFormat="1" x14ac:dyDescent="0.25">
      <c r="H7955" s="120"/>
    </row>
    <row r="7956" spans="8:8" s="66" customFormat="1" x14ac:dyDescent="0.25">
      <c r="H7956" s="120"/>
    </row>
    <row r="7957" spans="8:8" s="66" customFormat="1" x14ac:dyDescent="0.25">
      <c r="H7957" s="120"/>
    </row>
    <row r="7958" spans="8:8" s="66" customFormat="1" x14ac:dyDescent="0.25">
      <c r="H7958" s="120"/>
    </row>
    <row r="7959" spans="8:8" s="66" customFormat="1" x14ac:dyDescent="0.25">
      <c r="H7959" s="120"/>
    </row>
    <row r="7960" spans="8:8" s="66" customFormat="1" x14ac:dyDescent="0.25">
      <c r="H7960" s="120"/>
    </row>
    <row r="7961" spans="8:8" s="66" customFormat="1" x14ac:dyDescent="0.25">
      <c r="H7961" s="120"/>
    </row>
    <row r="7962" spans="8:8" s="66" customFormat="1" x14ac:dyDescent="0.25">
      <c r="H7962" s="120"/>
    </row>
    <row r="7963" spans="8:8" s="66" customFormat="1" x14ac:dyDescent="0.25">
      <c r="H7963" s="120"/>
    </row>
    <row r="7964" spans="8:8" s="66" customFormat="1" x14ac:dyDescent="0.25">
      <c r="H7964" s="120"/>
    </row>
    <row r="7965" spans="8:8" s="66" customFormat="1" x14ac:dyDescent="0.25">
      <c r="H7965" s="120"/>
    </row>
    <row r="7966" spans="8:8" s="66" customFormat="1" x14ac:dyDescent="0.25">
      <c r="H7966" s="120"/>
    </row>
    <row r="7967" spans="8:8" s="66" customFormat="1" x14ac:dyDescent="0.25">
      <c r="H7967" s="120"/>
    </row>
    <row r="7968" spans="8:8" s="66" customFormat="1" x14ac:dyDescent="0.25">
      <c r="H7968" s="120"/>
    </row>
    <row r="7969" spans="8:8" s="66" customFormat="1" x14ac:dyDescent="0.25">
      <c r="H7969" s="120"/>
    </row>
    <row r="7970" spans="8:8" s="66" customFormat="1" x14ac:dyDescent="0.25">
      <c r="H7970" s="120"/>
    </row>
    <row r="7971" spans="8:8" s="66" customFormat="1" x14ac:dyDescent="0.25">
      <c r="H7971" s="120"/>
    </row>
    <row r="7972" spans="8:8" s="66" customFormat="1" x14ac:dyDescent="0.25">
      <c r="H7972" s="120"/>
    </row>
    <row r="7973" spans="8:8" s="66" customFormat="1" x14ac:dyDescent="0.25">
      <c r="H7973" s="120"/>
    </row>
    <row r="7974" spans="8:8" s="66" customFormat="1" x14ac:dyDescent="0.25">
      <c r="H7974" s="120"/>
    </row>
    <row r="7975" spans="8:8" s="66" customFormat="1" x14ac:dyDescent="0.25">
      <c r="H7975" s="120"/>
    </row>
    <row r="7976" spans="8:8" s="66" customFormat="1" x14ac:dyDescent="0.25">
      <c r="H7976" s="120"/>
    </row>
    <row r="7977" spans="8:8" s="66" customFormat="1" x14ac:dyDescent="0.25">
      <c r="H7977" s="120"/>
    </row>
    <row r="7978" spans="8:8" s="66" customFormat="1" x14ac:dyDescent="0.25">
      <c r="H7978" s="120"/>
    </row>
    <row r="7979" spans="8:8" s="66" customFormat="1" x14ac:dyDescent="0.25">
      <c r="H7979" s="120"/>
    </row>
    <row r="7980" spans="8:8" s="66" customFormat="1" x14ac:dyDescent="0.25">
      <c r="H7980" s="120"/>
    </row>
    <row r="7981" spans="8:8" s="66" customFormat="1" x14ac:dyDescent="0.25">
      <c r="H7981" s="120"/>
    </row>
    <row r="7982" spans="8:8" s="66" customFormat="1" x14ac:dyDescent="0.25">
      <c r="H7982" s="120"/>
    </row>
    <row r="7983" spans="8:8" s="66" customFormat="1" x14ac:dyDescent="0.25">
      <c r="H7983" s="120"/>
    </row>
    <row r="7984" spans="8:8" s="66" customFormat="1" x14ac:dyDescent="0.25">
      <c r="H7984" s="120"/>
    </row>
    <row r="7985" spans="8:8" s="66" customFormat="1" x14ac:dyDescent="0.25">
      <c r="H7985" s="120"/>
    </row>
    <row r="7986" spans="8:8" s="66" customFormat="1" x14ac:dyDescent="0.25">
      <c r="H7986" s="120"/>
    </row>
    <row r="7987" spans="8:8" s="66" customFormat="1" x14ac:dyDescent="0.25">
      <c r="H7987" s="120"/>
    </row>
    <row r="7988" spans="8:8" s="66" customFormat="1" x14ac:dyDescent="0.25">
      <c r="H7988" s="120"/>
    </row>
    <row r="7989" spans="8:8" s="66" customFormat="1" x14ac:dyDescent="0.25">
      <c r="H7989" s="120"/>
    </row>
    <row r="7990" spans="8:8" s="66" customFormat="1" x14ac:dyDescent="0.25">
      <c r="H7990" s="120"/>
    </row>
    <row r="7991" spans="8:8" s="66" customFormat="1" x14ac:dyDescent="0.25">
      <c r="H7991" s="120"/>
    </row>
    <row r="7992" spans="8:8" s="66" customFormat="1" x14ac:dyDescent="0.25">
      <c r="H7992" s="120"/>
    </row>
    <row r="7993" spans="8:8" s="66" customFormat="1" x14ac:dyDescent="0.25">
      <c r="H7993" s="120"/>
    </row>
    <row r="7994" spans="8:8" s="66" customFormat="1" x14ac:dyDescent="0.25">
      <c r="H7994" s="120"/>
    </row>
    <row r="7995" spans="8:8" s="66" customFormat="1" x14ac:dyDescent="0.25">
      <c r="H7995" s="120"/>
    </row>
    <row r="7996" spans="8:8" s="66" customFormat="1" x14ac:dyDescent="0.25">
      <c r="H7996" s="120"/>
    </row>
    <row r="7997" spans="8:8" s="66" customFormat="1" x14ac:dyDescent="0.25">
      <c r="H7997" s="120"/>
    </row>
    <row r="7998" spans="8:8" s="66" customFormat="1" x14ac:dyDescent="0.25">
      <c r="H7998" s="120"/>
    </row>
    <row r="7999" spans="8:8" s="66" customFormat="1" x14ac:dyDescent="0.25">
      <c r="H7999" s="120"/>
    </row>
    <row r="8000" spans="8:8" s="66" customFormat="1" x14ac:dyDescent="0.25">
      <c r="H8000" s="120"/>
    </row>
    <row r="8001" spans="8:8" s="66" customFormat="1" x14ac:dyDescent="0.25">
      <c r="H8001" s="120"/>
    </row>
    <row r="8002" spans="8:8" s="66" customFormat="1" x14ac:dyDescent="0.25">
      <c r="H8002" s="120"/>
    </row>
    <row r="8003" spans="8:8" s="66" customFormat="1" x14ac:dyDescent="0.25">
      <c r="H8003" s="120"/>
    </row>
    <row r="8004" spans="8:8" s="66" customFormat="1" x14ac:dyDescent="0.25">
      <c r="H8004" s="120"/>
    </row>
    <row r="8005" spans="8:8" s="66" customFormat="1" x14ac:dyDescent="0.25">
      <c r="H8005" s="120"/>
    </row>
    <row r="8006" spans="8:8" s="66" customFormat="1" x14ac:dyDescent="0.25">
      <c r="H8006" s="120"/>
    </row>
    <row r="8007" spans="8:8" s="66" customFormat="1" x14ac:dyDescent="0.25">
      <c r="H8007" s="120"/>
    </row>
    <row r="8008" spans="8:8" s="66" customFormat="1" x14ac:dyDescent="0.25">
      <c r="H8008" s="120"/>
    </row>
    <row r="8009" spans="8:8" s="66" customFormat="1" x14ac:dyDescent="0.25">
      <c r="H8009" s="120"/>
    </row>
    <row r="8010" spans="8:8" s="66" customFormat="1" x14ac:dyDescent="0.25">
      <c r="H8010" s="120"/>
    </row>
    <row r="8011" spans="8:8" s="66" customFormat="1" x14ac:dyDescent="0.25">
      <c r="H8011" s="120"/>
    </row>
    <row r="8012" spans="8:8" s="66" customFormat="1" x14ac:dyDescent="0.25">
      <c r="H8012" s="120"/>
    </row>
    <row r="8013" spans="8:8" s="66" customFormat="1" x14ac:dyDescent="0.25">
      <c r="H8013" s="120"/>
    </row>
    <row r="8014" spans="8:8" s="66" customFormat="1" x14ac:dyDescent="0.25">
      <c r="H8014" s="120"/>
    </row>
    <row r="8015" spans="8:8" s="66" customFormat="1" x14ac:dyDescent="0.25">
      <c r="H8015" s="120"/>
    </row>
    <row r="8016" spans="8:8" s="66" customFormat="1" x14ac:dyDescent="0.25">
      <c r="H8016" s="120"/>
    </row>
    <row r="8017" spans="8:8" s="66" customFormat="1" x14ac:dyDescent="0.25">
      <c r="H8017" s="120"/>
    </row>
    <row r="8018" spans="8:8" s="66" customFormat="1" x14ac:dyDescent="0.25">
      <c r="H8018" s="120"/>
    </row>
    <row r="8019" spans="8:8" s="66" customFormat="1" x14ac:dyDescent="0.25">
      <c r="H8019" s="120"/>
    </row>
    <row r="8020" spans="8:8" s="66" customFormat="1" x14ac:dyDescent="0.25">
      <c r="H8020" s="120"/>
    </row>
    <row r="8021" spans="8:8" s="66" customFormat="1" x14ac:dyDescent="0.25">
      <c r="H8021" s="120"/>
    </row>
    <row r="8022" spans="8:8" s="66" customFormat="1" x14ac:dyDescent="0.25">
      <c r="H8022" s="120"/>
    </row>
    <row r="8023" spans="8:8" s="66" customFormat="1" x14ac:dyDescent="0.25">
      <c r="H8023" s="120"/>
    </row>
    <row r="8024" spans="8:8" s="66" customFormat="1" x14ac:dyDescent="0.25">
      <c r="H8024" s="120"/>
    </row>
    <row r="8025" spans="8:8" s="66" customFormat="1" x14ac:dyDescent="0.25">
      <c r="H8025" s="120"/>
    </row>
    <row r="8026" spans="8:8" s="66" customFormat="1" x14ac:dyDescent="0.25">
      <c r="H8026" s="120"/>
    </row>
    <row r="8027" spans="8:8" s="66" customFormat="1" x14ac:dyDescent="0.25">
      <c r="H8027" s="120"/>
    </row>
    <row r="8028" spans="8:8" s="66" customFormat="1" x14ac:dyDescent="0.25">
      <c r="H8028" s="120"/>
    </row>
    <row r="8029" spans="8:8" s="66" customFormat="1" x14ac:dyDescent="0.25">
      <c r="H8029" s="120"/>
    </row>
    <row r="8030" spans="8:8" s="66" customFormat="1" x14ac:dyDescent="0.25">
      <c r="H8030" s="120"/>
    </row>
    <row r="8031" spans="8:8" s="66" customFormat="1" x14ac:dyDescent="0.25">
      <c r="H8031" s="120"/>
    </row>
    <row r="8032" spans="8:8" s="66" customFormat="1" x14ac:dyDescent="0.25">
      <c r="H8032" s="120"/>
    </row>
    <row r="8033" spans="8:8" s="66" customFormat="1" x14ac:dyDescent="0.25">
      <c r="H8033" s="120"/>
    </row>
    <row r="8034" spans="8:8" s="66" customFormat="1" x14ac:dyDescent="0.25">
      <c r="H8034" s="120"/>
    </row>
    <row r="8035" spans="8:8" s="66" customFormat="1" x14ac:dyDescent="0.25">
      <c r="H8035" s="120"/>
    </row>
    <row r="8036" spans="8:8" s="66" customFormat="1" x14ac:dyDescent="0.25">
      <c r="H8036" s="120"/>
    </row>
    <row r="8037" spans="8:8" s="66" customFormat="1" x14ac:dyDescent="0.25">
      <c r="H8037" s="120"/>
    </row>
    <row r="8038" spans="8:8" s="66" customFormat="1" x14ac:dyDescent="0.25">
      <c r="H8038" s="120"/>
    </row>
    <row r="8039" spans="8:8" s="66" customFormat="1" x14ac:dyDescent="0.25">
      <c r="H8039" s="120"/>
    </row>
    <row r="8040" spans="8:8" s="66" customFormat="1" x14ac:dyDescent="0.25">
      <c r="H8040" s="120"/>
    </row>
    <row r="8041" spans="8:8" s="66" customFormat="1" x14ac:dyDescent="0.25">
      <c r="H8041" s="120"/>
    </row>
    <row r="8042" spans="8:8" s="66" customFormat="1" x14ac:dyDescent="0.25">
      <c r="H8042" s="120"/>
    </row>
    <row r="8043" spans="8:8" s="66" customFormat="1" x14ac:dyDescent="0.25">
      <c r="H8043" s="120"/>
    </row>
    <row r="8044" spans="8:8" s="66" customFormat="1" x14ac:dyDescent="0.25">
      <c r="H8044" s="120"/>
    </row>
    <row r="8045" spans="8:8" s="66" customFormat="1" x14ac:dyDescent="0.25">
      <c r="H8045" s="120"/>
    </row>
    <row r="8046" spans="8:8" s="66" customFormat="1" x14ac:dyDescent="0.25">
      <c r="H8046" s="120"/>
    </row>
    <row r="8047" spans="8:8" s="66" customFormat="1" x14ac:dyDescent="0.25">
      <c r="H8047" s="120"/>
    </row>
    <row r="8048" spans="8:8" s="66" customFormat="1" x14ac:dyDescent="0.25">
      <c r="H8048" s="120"/>
    </row>
    <row r="8049" spans="8:8" s="66" customFormat="1" x14ac:dyDescent="0.25">
      <c r="H8049" s="120"/>
    </row>
    <row r="8050" spans="8:8" s="66" customFormat="1" x14ac:dyDescent="0.25">
      <c r="H8050" s="120"/>
    </row>
    <row r="8051" spans="8:8" s="66" customFormat="1" x14ac:dyDescent="0.25">
      <c r="H8051" s="120"/>
    </row>
    <row r="8052" spans="8:8" s="66" customFormat="1" x14ac:dyDescent="0.25">
      <c r="H8052" s="120"/>
    </row>
    <row r="8053" spans="8:8" s="66" customFormat="1" x14ac:dyDescent="0.25">
      <c r="H8053" s="120"/>
    </row>
    <row r="8054" spans="8:8" s="66" customFormat="1" x14ac:dyDescent="0.25">
      <c r="H8054" s="120"/>
    </row>
    <row r="8055" spans="8:8" s="66" customFormat="1" x14ac:dyDescent="0.25">
      <c r="H8055" s="120"/>
    </row>
    <row r="8056" spans="8:8" s="66" customFormat="1" x14ac:dyDescent="0.25">
      <c r="H8056" s="120"/>
    </row>
    <row r="8057" spans="8:8" s="66" customFormat="1" x14ac:dyDescent="0.25">
      <c r="H8057" s="120"/>
    </row>
    <row r="8058" spans="8:8" s="66" customFormat="1" x14ac:dyDescent="0.25">
      <c r="H8058" s="120"/>
    </row>
    <row r="8059" spans="8:8" s="66" customFormat="1" x14ac:dyDescent="0.25">
      <c r="H8059" s="120"/>
    </row>
    <row r="8060" spans="8:8" s="66" customFormat="1" x14ac:dyDescent="0.25">
      <c r="H8060" s="120"/>
    </row>
    <row r="8061" spans="8:8" s="66" customFormat="1" x14ac:dyDescent="0.25">
      <c r="H8061" s="120"/>
    </row>
    <row r="8062" spans="8:8" s="66" customFormat="1" x14ac:dyDescent="0.25">
      <c r="H8062" s="120"/>
    </row>
    <row r="8063" spans="8:8" s="66" customFormat="1" x14ac:dyDescent="0.25">
      <c r="H8063" s="120"/>
    </row>
    <row r="8064" spans="8:8" s="66" customFormat="1" x14ac:dyDescent="0.25">
      <c r="H8064" s="120"/>
    </row>
    <row r="8065" spans="8:8" s="66" customFormat="1" x14ac:dyDescent="0.25">
      <c r="H8065" s="120"/>
    </row>
    <row r="8066" spans="8:8" s="66" customFormat="1" x14ac:dyDescent="0.25">
      <c r="H8066" s="120"/>
    </row>
    <row r="8067" spans="8:8" s="66" customFormat="1" x14ac:dyDescent="0.25">
      <c r="H8067" s="120"/>
    </row>
    <row r="8068" spans="8:8" s="66" customFormat="1" x14ac:dyDescent="0.25">
      <c r="H8068" s="120"/>
    </row>
    <row r="8069" spans="8:8" s="66" customFormat="1" x14ac:dyDescent="0.25">
      <c r="H8069" s="120"/>
    </row>
    <row r="8070" spans="8:8" s="66" customFormat="1" x14ac:dyDescent="0.25">
      <c r="H8070" s="120"/>
    </row>
    <row r="8071" spans="8:8" s="66" customFormat="1" x14ac:dyDescent="0.25">
      <c r="H8071" s="120"/>
    </row>
    <row r="8072" spans="8:8" s="66" customFormat="1" x14ac:dyDescent="0.25">
      <c r="H8072" s="120"/>
    </row>
    <row r="8073" spans="8:8" s="66" customFormat="1" x14ac:dyDescent="0.25">
      <c r="H8073" s="120"/>
    </row>
    <row r="8074" spans="8:8" s="66" customFormat="1" x14ac:dyDescent="0.25">
      <c r="H8074" s="120"/>
    </row>
    <row r="8075" spans="8:8" s="66" customFormat="1" x14ac:dyDescent="0.25">
      <c r="H8075" s="120"/>
    </row>
    <row r="8076" spans="8:8" s="66" customFormat="1" x14ac:dyDescent="0.25">
      <c r="H8076" s="120"/>
    </row>
    <row r="8077" spans="8:8" s="66" customFormat="1" x14ac:dyDescent="0.25">
      <c r="H8077" s="120"/>
    </row>
    <row r="8078" spans="8:8" s="66" customFormat="1" x14ac:dyDescent="0.25">
      <c r="H8078" s="120"/>
    </row>
    <row r="8079" spans="8:8" s="66" customFormat="1" x14ac:dyDescent="0.25">
      <c r="H8079" s="120"/>
    </row>
    <row r="8080" spans="8:8" s="66" customFormat="1" x14ac:dyDescent="0.25">
      <c r="H8080" s="120"/>
    </row>
    <row r="8081" spans="8:8" s="66" customFormat="1" x14ac:dyDescent="0.25">
      <c r="H8081" s="120"/>
    </row>
    <row r="8082" spans="8:8" s="66" customFormat="1" x14ac:dyDescent="0.25">
      <c r="H8082" s="120"/>
    </row>
    <row r="8083" spans="8:8" s="66" customFormat="1" x14ac:dyDescent="0.25">
      <c r="H8083" s="120"/>
    </row>
    <row r="8084" spans="8:8" s="66" customFormat="1" x14ac:dyDescent="0.25">
      <c r="H8084" s="120"/>
    </row>
    <row r="8085" spans="8:8" s="66" customFormat="1" x14ac:dyDescent="0.25">
      <c r="H8085" s="120"/>
    </row>
    <row r="8086" spans="8:8" s="66" customFormat="1" x14ac:dyDescent="0.25">
      <c r="H8086" s="120"/>
    </row>
    <row r="8087" spans="8:8" s="66" customFormat="1" x14ac:dyDescent="0.25">
      <c r="H8087" s="120"/>
    </row>
    <row r="8088" spans="8:8" s="66" customFormat="1" x14ac:dyDescent="0.25">
      <c r="H8088" s="120"/>
    </row>
    <row r="8089" spans="8:8" s="66" customFormat="1" x14ac:dyDescent="0.25">
      <c r="H8089" s="120"/>
    </row>
    <row r="8090" spans="8:8" s="66" customFormat="1" x14ac:dyDescent="0.25">
      <c r="H8090" s="120"/>
    </row>
    <row r="8091" spans="8:8" s="66" customFormat="1" x14ac:dyDescent="0.25">
      <c r="H8091" s="120"/>
    </row>
    <row r="8092" spans="8:8" s="66" customFormat="1" x14ac:dyDescent="0.25">
      <c r="H8092" s="120"/>
    </row>
    <row r="8093" spans="8:8" s="66" customFormat="1" x14ac:dyDescent="0.25">
      <c r="H8093" s="120"/>
    </row>
    <row r="8094" spans="8:8" s="66" customFormat="1" x14ac:dyDescent="0.25">
      <c r="H8094" s="120"/>
    </row>
    <row r="8095" spans="8:8" s="66" customFormat="1" x14ac:dyDescent="0.25">
      <c r="H8095" s="120"/>
    </row>
    <row r="8096" spans="8:8" s="66" customFormat="1" x14ac:dyDescent="0.25">
      <c r="H8096" s="120"/>
    </row>
    <row r="8097" spans="8:8" s="66" customFormat="1" x14ac:dyDescent="0.25">
      <c r="H8097" s="120"/>
    </row>
    <row r="8098" spans="8:8" s="66" customFormat="1" x14ac:dyDescent="0.25">
      <c r="H8098" s="120"/>
    </row>
    <row r="8099" spans="8:8" s="66" customFormat="1" x14ac:dyDescent="0.25">
      <c r="H8099" s="120"/>
    </row>
    <row r="8100" spans="8:8" s="66" customFormat="1" x14ac:dyDescent="0.25">
      <c r="H8100" s="120"/>
    </row>
    <row r="8101" spans="8:8" s="66" customFormat="1" x14ac:dyDescent="0.25">
      <c r="H8101" s="120"/>
    </row>
    <row r="8102" spans="8:8" s="66" customFormat="1" x14ac:dyDescent="0.25">
      <c r="H8102" s="120"/>
    </row>
    <row r="8103" spans="8:8" s="66" customFormat="1" x14ac:dyDescent="0.25">
      <c r="H8103" s="120"/>
    </row>
    <row r="8104" spans="8:8" s="66" customFormat="1" x14ac:dyDescent="0.25">
      <c r="H8104" s="120"/>
    </row>
    <row r="8105" spans="8:8" s="66" customFormat="1" x14ac:dyDescent="0.25">
      <c r="H8105" s="120"/>
    </row>
    <row r="8106" spans="8:8" s="66" customFormat="1" x14ac:dyDescent="0.25">
      <c r="H8106" s="120"/>
    </row>
    <row r="8107" spans="8:8" s="66" customFormat="1" x14ac:dyDescent="0.25">
      <c r="H8107" s="120"/>
    </row>
    <row r="8108" spans="8:8" s="66" customFormat="1" x14ac:dyDescent="0.25">
      <c r="H8108" s="120"/>
    </row>
    <row r="8109" spans="8:8" s="66" customFormat="1" x14ac:dyDescent="0.25">
      <c r="H8109" s="120"/>
    </row>
    <row r="8110" spans="8:8" s="66" customFormat="1" x14ac:dyDescent="0.25">
      <c r="H8110" s="120"/>
    </row>
    <row r="8111" spans="8:8" s="66" customFormat="1" x14ac:dyDescent="0.25">
      <c r="H8111" s="120"/>
    </row>
    <row r="8112" spans="8:8" s="66" customFormat="1" x14ac:dyDescent="0.25">
      <c r="H8112" s="120"/>
    </row>
    <row r="8113" spans="8:8" s="66" customFormat="1" x14ac:dyDescent="0.25">
      <c r="H8113" s="120"/>
    </row>
    <row r="8114" spans="8:8" s="66" customFormat="1" x14ac:dyDescent="0.25">
      <c r="H8114" s="120"/>
    </row>
    <row r="8115" spans="8:8" s="66" customFormat="1" x14ac:dyDescent="0.25">
      <c r="H8115" s="120"/>
    </row>
    <row r="8116" spans="8:8" s="66" customFormat="1" x14ac:dyDescent="0.25">
      <c r="H8116" s="120"/>
    </row>
    <row r="8117" spans="8:8" s="66" customFormat="1" x14ac:dyDescent="0.25">
      <c r="H8117" s="120"/>
    </row>
    <row r="8118" spans="8:8" s="66" customFormat="1" x14ac:dyDescent="0.25">
      <c r="H8118" s="120"/>
    </row>
    <row r="8119" spans="8:8" s="66" customFormat="1" x14ac:dyDescent="0.25">
      <c r="H8119" s="120"/>
    </row>
    <row r="8120" spans="8:8" s="66" customFormat="1" x14ac:dyDescent="0.25">
      <c r="H8120" s="120"/>
    </row>
    <row r="8121" spans="8:8" s="66" customFormat="1" x14ac:dyDescent="0.25">
      <c r="H8121" s="120"/>
    </row>
    <row r="8122" spans="8:8" s="66" customFormat="1" x14ac:dyDescent="0.25">
      <c r="H8122" s="120"/>
    </row>
    <row r="8123" spans="8:8" s="66" customFormat="1" x14ac:dyDescent="0.25">
      <c r="H8123" s="120"/>
    </row>
    <row r="8124" spans="8:8" s="66" customFormat="1" x14ac:dyDescent="0.25">
      <c r="H8124" s="120"/>
    </row>
    <row r="8125" spans="8:8" s="66" customFormat="1" x14ac:dyDescent="0.25">
      <c r="H8125" s="120"/>
    </row>
    <row r="8126" spans="8:8" s="66" customFormat="1" x14ac:dyDescent="0.25">
      <c r="H8126" s="120"/>
    </row>
    <row r="8127" spans="8:8" s="66" customFormat="1" x14ac:dyDescent="0.25">
      <c r="H8127" s="120"/>
    </row>
    <row r="8128" spans="8:8" s="66" customFormat="1" x14ac:dyDescent="0.25">
      <c r="H8128" s="120"/>
    </row>
    <row r="8129" spans="8:8" s="66" customFormat="1" x14ac:dyDescent="0.25">
      <c r="H8129" s="120"/>
    </row>
    <row r="8130" spans="8:8" s="66" customFormat="1" x14ac:dyDescent="0.25">
      <c r="H8130" s="120"/>
    </row>
    <row r="8131" spans="8:8" s="66" customFormat="1" x14ac:dyDescent="0.25">
      <c r="H8131" s="120"/>
    </row>
    <row r="8132" spans="8:8" s="66" customFormat="1" x14ac:dyDescent="0.25">
      <c r="H8132" s="120"/>
    </row>
    <row r="8133" spans="8:8" s="66" customFormat="1" x14ac:dyDescent="0.25">
      <c r="H8133" s="120"/>
    </row>
    <row r="8134" spans="8:8" s="66" customFormat="1" x14ac:dyDescent="0.25">
      <c r="H8134" s="120"/>
    </row>
    <row r="8135" spans="8:8" s="66" customFormat="1" x14ac:dyDescent="0.25">
      <c r="H8135" s="120"/>
    </row>
    <row r="8136" spans="8:8" s="66" customFormat="1" x14ac:dyDescent="0.25">
      <c r="H8136" s="120"/>
    </row>
    <row r="8137" spans="8:8" s="66" customFormat="1" x14ac:dyDescent="0.25">
      <c r="H8137" s="120"/>
    </row>
    <row r="8138" spans="8:8" s="66" customFormat="1" x14ac:dyDescent="0.25">
      <c r="H8138" s="120"/>
    </row>
    <row r="8139" spans="8:8" s="66" customFormat="1" x14ac:dyDescent="0.25">
      <c r="H8139" s="120"/>
    </row>
    <row r="8140" spans="8:8" s="66" customFormat="1" x14ac:dyDescent="0.25">
      <c r="H8140" s="120"/>
    </row>
    <row r="8141" spans="8:8" s="66" customFormat="1" x14ac:dyDescent="0.25">
      <c r="H8141" s="120"/>
    </row>
    <row r="8142" spans="8:8" s="66" customFormat="1" x14ac:dyDescent="0.25">
      <c r="H8142" s="120"/>
    </row>
    <row r="8143" spans="8:8" s="66" customFormat="1" x14ac:dyDescent="0.25">
      <c r="H8143" s="120"/>
    </row>
    <row r="8144" spans="8:8" s="66" customFormat="1" x14ac:dyDescent="0.25">
      <c r="H8144" s="120"/>
    </row>
    <row r="8145" spans="8:8" s="66" customFormat="1" x14ac:dyDescent="0.25">
      <c r="H8145" s="120"/>
    </row>
    <row r="8146" spans="8:8" s="66" customFormat="1" x14ac:dyDescent="0.25">
      <c r="H8146" s="120"/>
    </row>
    <row r="8147" spans="8:8" s="66" customFormat="1" x14ac:dyDescent="0.25">
      <c r="H8147" s="120"/>
    </row>
    <row r="8148" spans="8:8" s="66" customFormat="1" x14ac:dyDescent="0.25">
      <c r="H8148" s="120"/>
    </row>
    <row r="8149" spans="8:8" s="66" customFormat="1" x14ac:dyDescent="0.25">
      <c r="H8149" s="120"/>
    </row>
    <row r="8150" spans="8:8" s="66" customFormat="1" x14ac:dyDescent="0.25">
      <c r="H8150" s="120"/>
    </row>
    <row r="8151" spans="8:8" s="66" customFormat="1" x14ac:dyDescent="0.25">
      <c r="H8151" s="120"/>
    </row>
    <row r="8152" spans="8:8" s="66" customFormat="1" x14ac:dyDescent="0.25">
      <c r="H8152" s="120"/>
    </row>
    <row r="8153" spans="8:8" s="66" customFormat="1" x14ac:dyDescent="0.25">
      <c r="H8153" s="120"/>
    </row>
    <row r="8154" spans="8:8" s="66" customFormat="1" x14ac:dyDescent="0.25">
      <c r="H8154" s="120"/>
    </row>
    <row r="8155" spans="8:8" s="66" customFormat="1" x14ac:dyDescent="0.25">
      <c r="H8155" s="120"/>
    </row>
    <row r="8156" spans="8:8" s="66" customFormat="1" x14ac:dyDescent="0.25">
      <c r="H8156" s="120"/>
    </row>
    <row r="8157" spans="8:8" s="66" customFormat="1" x14ac:dyDescent="0.25">
      <c r="H8157" s="120"/>
    </row>
    <row r="8158" spans="8:8" s="66" customFormat="1" x14ac:dyDescent="0.25">
      <c r="H8158" s="120"/>
    </row>
    <row r="8159" spans="8:8" s="66" customFormat="1" x14ac:dyDescent="0.25">
      <c r="H8159" s="120"/>
    </row>
    <row r="8160" spans="8:8" s="66" customFormat="1" x14ac:dyDescent="0.25">
      <c r="H8160" s="120"/>
    </row>
    <row r="8161" spans="8:8" s="66" customFormat="1" x14ac:dyDescent="0.25">
      <c r="H8161" s="120"/>
    </row>
    <row r="8162" spans="8:8" s="66" customFormat="1" x14ac:dyDescent="0.25">
      <c r="H8162" s="120"/>
    </row>
    <row r="8163" spans="8:8" s="66" customFormat="1" x14ac:dyDescent="0.25">
      <c r="H8163" s="120"/>
    </row>
    <row r="8164" spans="8:8" s="66" customFormat="1" x14ac:dyDescent="0.25">
      <c r="H8164" s="120"/>
    </row>
    <row r="8165" spans="8:8" s="66" customFormat="1" x14ac:dyDescent="0.25">
      <c r="H8165" s="120"/>
    </row>
    <row r="8166" spans="8:8" s="66" customFormat="1" x14ac:dyDescent="0.25">
      <c r="H8166" s="120"/>
    </row>
    <row r="8167" spans="8:8" s="66" customFormat="1" x14ac:dyDescent="0.25">
      <c r="H8167" s="120"/>
    </row>
    <row r="8168" spans="8:8" s="66" customFormat="1" x14ac:dyDescent="0.25">
      <c r="H8168" s="120"/>
    </row>
    <row r="8169" spans="8:8" s="66" customFormat="1" x14ac:dyDescent="0.25">
      <c r="H8169" s="120"/>
    </row>
    <row r="8170" spans="8:8" s="66" customFormat="1" x14ac:dyDescent="0.25">
      <c r="H8170" s="120"/>
    </row>
    <row r="8171" spans="8:8" s="66" customFormat="1" x14ac:dyDescent="0.25">
      <c r="H8171" s="120"/>
    </row>
    <row r="8172" spans="8:8" s="66" customFormat="1" x14ac:dyDescent="0.25">
      <c r="H8172" s="120"/>
    </row>
    <row r="8173" spans="8:8" s="66" customFormat="1" x14ac:dyDescent="0.25">
      <c r="H8173" s="120"/>
    </row>
    <row r="8174" spans="8:8" s="66" customFormat="1" x14ac:dyDescent="0.25">
      <c r="H8174" s="120"/>
    </row>
    <row r="8175" spans="8:8" s="66" customFormat="1" x14ac:dyDescent="0.25">
      <c r="H8175" s="120"/>
    </row>
    <row r="8176" spans="8:8" s="66" customFormat="1" x14ac:dyDescent="0.25">
      <c r="H8176" s="120"/>
    </row>
    <row r="8177" spans="8:8" s="66" customFormat="1" x14ac:dyDescent="0.25">
      <c r="H8177" s="120"/>
    </row>
    <row r="8178" spans="8:8" s="66" customFormat="1" x14ac:dyDescent="0.25">
      <c r="H8178" s="120"/>
    </row>
    <row r="8179" spans="8:8" s="66" customFormat="1" x14ac:dyDescent="0.25">
      <c r="H8179" s="120"/>
    </row>
    <row r="8180" spans="8:8" s="66" customFormat="1" x14ac:dyDescent="0.25">
      <c r="H8180" s="120"/>
    </row>
    <row r="8181" spans="8:8" s="66" customFormat="1" x14ac:dyDescent="0.25">
      <c r="H8181" s="120"/>
    </row>
    <row r="8182" spans="8:8" s="66" customFormat="1" x14ac:dyDescent="0.25">
      <c r="H8182" s="120"/>
    </row>
    <row r="8183" spans="8:8" s="66" customFormat="1" x14ac:dyDescent="0.25">
      <c r="H8183" s="120"/>
    </row>
    <row r="8184" spans="8:8" s="66" customFormat="1" x14ac:dyDescent="0.25">
      <c r="H8184" s="120"/>
    </row>
    <row r="8185" spans="8:8" s="66" customFormat="1" x14ac:dyDescent="0.25">
      <c r="H8185" s="120"/>
    </row>
    <row r="8186" spans="8:8" s="66" customFormat="1" x14ac:dyDescent="0.25">
      <c r="H8186" s="120"/>
    </row>
    <row r="8187" spans="8:8" s="66" customFormat="1" x14ac:dyDescent="0.25">
      <c r="H8187" s="120"/>
    </row>
    <row r="8188" spans="8:8" s="66" customFormat="1" x14ac:dyDescent="0.25">
      <c r="H8188" s="120"/>
    </row>
    <row r="8189" spans="8:8" s="66" customFormat="1" x14ac:dyDescent="0.25">
      <c r="H8189" s="120"/>
    </row>
    <row r="8190" spans="8:8" s="66" customFormat="1" x14ac:dyDescent="0.25">
      <c r="H8190" s="120"/>
    </row>
    <row r="8191" spans="8:8" s="66" customFormat="1" x14ac:dyDescent="0.25">
      <c r="H8191" s="120"/>
    </row>
    <row r="8192" spans="8:8" s="66" customFormat="1" x14ac:dyDescent="0.25">
      <c r="H8192" s="120"/>
    </row>
    <row r="8193" spans="8:8" s="66" customFormat="1" x14ac:dyDescent="0.25">
      <c r="H8193" s="120"/>
    </row>
    <row r="8194" spans="8:8" s="66" customFormat="1" x14ac:dyDescent="0.25">
      <c r="H8194" s="120"/>
    </row>
    <row r="8195" spans="8:8" s="66" customFormat="1" x14ac:dyDescent="0.25">
      <c r="H8195" s="120"/>
    </row>
    <row r="8196" spans="8:8" s="66" customFormat="1" x14ac:dyDescent="0.25">
      <c r="H8196" s="120"/>
    </row>
    <row r="8197" spans="8:8" s="66" customFormat="1" x14ac:dyDescent="0.25">
      <c r="H8197" s="120"/>
    </row>
    <row r="8198" spans="8:8" s="66" customFormat="1" x14ac:dyDescent="0.25">
      <c r="H8198" s="120"/>
    </row>
    <row r="8199" spans="8:8" s="66" customFormat="1" x14ac:dyDescent="0.25">
      <c r="H8199" s="120"/>
    </row>
    <row r="8200" spans="8:8" s="66" customFormat="1" x14ac:dyDescent="0.25">
      <c r="H8200" s="120"/>
    </row>
    <row r="8201" spans="8:8" s="66" customFormat="1" x14ac:dyDescent="0.25">
      <c r="H8201" s="120"/>
    </row>
    <row r="8202" spans="8:8" s="66" customFormat="1" x14ac:dyDescent="0.25">
      <c r="H8202" s="120"/>
    </row>
    <row r="8203" spans="8:8" s="66" customFormat="1" x14ac:dyDescent="0.25">
      <c r="H8203" s="120"/>
    </row>
    <row r="8204" spans="8:8" s="66" customFormat="1" x14ac:dyDescent="0.25">
      <c r="H8204" s="120"/>
    </row>
    <row r="8205" spans="8:8" s="66" customFormat="1" x14ac:dyDescent="0.25">
      <c r="H8205" s="120"/>
    </row>
    <row r="8206" spans="8:8" s="66" customFormat="1" x14ac:dyDescent="0.25">
      <c r="H8206" s="120"/>
    </row>
    <row r="8207" spans="8:8" s="66" customFormat="1" x14ac:dyDescent="0.25">
      <c r="H8207" s="120"/>
    </row>
    <row r="8208" spans="8:8" s="66" customFormat="1" x14ac:dyDescent="0.25">
      <c r="H8208" s="120"/>
    </row>
    <row r="8209" spans="8:8" s="66" customFormat="1" x14ac:dyDescent="0.25">
      <c r="H8209" s="120"/>
    </row>
    <row r="8210" spans="8:8" s="66" customFormat="1" x14ac:dyDescent="0.25">
      <c r="H8210" s="120"/>
    </row>
    <row r="8211" spans="8:8" s="66" customFormat="1" x14ac:dyDescent="0.25">
      <c r="H8211" s="120"/>
    </row>
    <row r="8212" spans="8:8" s="66" customFormat="1" x14ac:dyDescent="0.25">
      <c r="H8212" s="120"/>
    </row>
    <row r="8213" spans="8:8" s="66" customFormat="1" x14ac:dyDescent="0.25">
      <c r="H8213" s="120"/>
    </row>
    <row r="8214" spans="8:8" s="66" customFormat="1" x14ac:dyDescent="0.25">
      <c r="H8214" s="120"/>
    </row>
    <row r="8215" spans="8:8" s="66" customFormat="1" x14ac:dyDescent="0.25">
      <c r="H8215" s="120"/>
    </row>
    <row r="8216" spans="8:8" s="66" customFormat="1" x14ac:dyDescent="0.25">
      <c r="H8216" s="120"/>
    </row>
    <row r="8217" spans="8:8" s="66" customFormat="1" x14ac:dyDescent="0.25">
      <c r="H8217" s="120"/>
    </row>
    <row r="8218" spans="8:8" s="66" customFormat="1" x14ac:dyDescent="0.25">
      <c r="H8218" s="120"/>
    </row>
    <row r="8219" spans="8:8" s="66" customFormat="1" x14ac:dyDescent="0.25">
      <c r="H8219" s="120"/>
    </row>
    <row r="8220" spans="8:8" s="66" customFormat="1" x14ac:dyDescent="0.25">
      <c r="H8220" s="120"/>
    </row>
    <row r="8221" spans="8:8" s="66" customFormat="1" x14ac:dyDescent="0.25">
      <c r="H8221" s="120"/>
    </row>
    <row r="8222" spans="8:8" s="66" customFormat="1" x14ac:dyDescent="0.25">
      <c r="H8222" s="120"/>
    </row>
    <row r="8223" spans="8:8" s="66" customFormat="1" x14ac:dyDescent="0.25">
      <c r="H8223" s="120"/>
    </row>
    <row r="8224" spans="8:8" s="66" customFormat="1" x14ac:dyDescent="0.25">
      <c r="H8224" s="120"/>
    </row>
    <row r="8225" spans="8:8" s="66" customFormat="1" x14ac:dyDescent="0.25">
      <c r="H8225" s="120"/>
    </row>
    <row r="8226" spans="8:8" s="66" customFormat="1" x14ac:dyDescent="0.25">
      <c r="H8226" s="120"/>
    </row>
    <row r="8227" spans="8:8" s="66" customFormat="1" x14ac:dyDescent="0.25">
      <c r="H8227" s="120"/>
    </row>
    <row r="8228" spans="8:8" s="66" customFormat="1" x14ac:dyDescent="0.25">
      <c r="H8228" s="120"/>
    </row>
    <row r="8229" spans="8:8" s="66" customFormat="1" x14ac:dyDescent="0.25">
      <c r="H8229" s="120"/>
    </row>
    <row r="8230" spans="8:8" s="66" customFormat="1" x14ac:dyDescent="0.25">
      <c r="H8230" s="120"/>
    </row>
    <row r="8231" spans="8:8" s="66" customFormat="1" x14ac:dyDescent="0.25">
      <c r="H8231" s="120"/>
    </row>
    <row r="8232" spans="8:8" s="66" customFormat="1" x14ac:dyDescent="0.25">
      <c r="H8232" s="120"/>
    </row>
    <row r="8233" spans="8:8" s="66" customFormat="1" x14ac:dyDescent="0.25">
      <c r="H8233" s="120"/>
    </row>
    <row r="8234" spans="8:8" s="66" customFormat="1" x14ac:dyDescent="0.25">
      <c r="H8234" s="120"/>
    </row>
    <row r="8235" spans="8:8" s="66" customFormat="1" x14ac:dyDescent="0.25">
      <c r="H8235" s="120"/>
    </row>
    <row r="8236" spans="8:8" s="66" customFormat="1" x14ac:dyDescent="0.25">
      <c r="H8236" s="120"/>
    </row>
    <row r="8237" spans="8:8" s="66" customFormat="1" x14ac:dyDescent="0.25">
      <c r="H8237" s="120"/>
    </row>
    <row r="8238" spans="8:8" s="66" customFormat="1" x14ac:dyDescent="0.25">
      <c r="H8238" s="120"/>
    </row>
    <row r="8239" spans="8:8" s="66" customFormat="1" x14ac:dyDescent="0.25">
      <c r="H8239" s="120"/>
    </row>
    <row r="8240" spans="8:8" s="66" customFormat="1" x14ac:dyDescent="0.25">
      <c r="H8240" s="120"/>
    </row>
    <row r="8241" spans="8:8" s="66" customFormat="1" x14ac:dyDescent="0.25">
      <c r="H8241" s="120"/>
    </row>
    <row r="8242" spans="8:8" s="66" customFormat="1" x14ac:dyDescent="0.25">
      <c r="H8242" s="120"/>
    </row>
    <row r="8243" spans="8:8" s="66" customFormat="1" x14ac:dyDescent="0.25">
      <c r="H8243" s="120"/>
    </row>
    <row r="8244" spans="8:8" s="66" customFormat="1" x14ac:dyDescent="0.25">
      <c r="H8244" s="120"/>
    </row>
    <row r="8245" spans="8:8" s="66" customFormat="1" x14ac:dyDescent="0.25">
      <c r="H8245" s="120"/>
    </row>
    <row r="8246" spans="8:8" s="66" customFormat="1" x14ac:dyDescent="0.25">
      <c r="H8246" s="120"/>
    </row>
    <row r="8247" spans="8:8" s="66" customFormat="1" x14ac:dyDescent="0.25">
      <c r="H8247" s="120"/>
    </row>
    <row r="8248" spans="8:8" s="66" customFormat="1" x14ac:dyDescent="0.25">
      <c r="H8248" s="120"/>
    </row>
    <row r="8249" spans="8:8" s="66" customFormat="1" x14ac:dyDescent="0.25">
      <c r="H8249" s="120"/>
    </row>
    <row r="8250" spans="8:8" s="66" customFormat="1" x14ac:dyDescent="0.25">
      <c r="H8250" s="120"/>
    </row>
    <row r="8251" spans="8:8" s="66" customFormat="1" x14ac:dyDescent="0.25">
      <c r="H8251" s="120"/>
    </row>
    <row r="8252" spans="8:8" s="66" customFormat="1" x14ac:dyDescent="0.25">
      <c r="H8252" s="120"/>
    </row>
    <row r="8253" spans="8:8" s="66" customFormat="1" x14ac:dyDescent="0.25">
      <c r="H8253" s="120"/>
    </row>
    <row r="8254" spans="8:8" s="66" customFormat="1" x14ac:dyDescent="0.25">
      <c r="H8254" s="120"/>
    </row>
    <row r="8255" spans="8:8" s="66" customFormat="1" x14ac:dyDescent="0.25">
      <c r="H8255" s="120"/>
    </row>
    <row r="8256" spans="8:8" s="66" customFormat="1" x14ac:dyDescent="0.25">
      <c r="H8256" s="120"/>
    </row>
    <row r="8257" spans="8:8" s="66" customFormat="1" x14ac:dyDescent="0.25">
      <c r="H8257" s="120"/>
    </row>
    <row r="8258" spans="8:8" s="66" customFormat="1" x14ac:dyDescent="0.25">
      <c r="H8258" s="120"/>
    </row>
    <row r="8259" spans="8:8" s="66" customFormat="1" x14ac:dyDescent="0.25">
      <c r="H8259" s="120"/>
    </row>
    <row r="8260" spans="8:8" s="66" customFormat="1" x14ac:dyDescent="0.25">
      <c r="H8260" s="120"/>
    </row>
    <row r="8261" spans="8:8" s="66" customFormat="1" x14ac:dyDescent="0.25">
      <c r="H8261" s="120"/>
    </row>
    <row r="8262" spans="8:8" s="66" customFormat="1" x14ac:dyDescent="0.25">
      <c r="H8262" s="120"/>
    </row>
    <row r="8263" spans="8:8" s="66" customFormat="1" x14ac:dyDescent="0.25">
      <c r="H8263" s="120"/>
    </row>
    <row r="8264" spans="8:8" s="66" customFormat="1" x14ac:dyDescent="0.25">
      <c r="H8264" s="120"/>
    </row>
    <row r="8265" spans="8:8" s="66" customFormat="1" x14ac:dyDescent="0.25">
      <c r="H8265" s="120"/>
    </row>
    <row r="8266" spans="8:8" s="66" customFormat="1" x14ac:dyDescent="0.25">
      <c r="H8266" s="120"/>
    </row>
    <row r="8267" spans="8:8" s="66" customFormat="1" x14ac:dyDescent="0.25">
      <c r="H8267" s="120"/>
    </row>
    <row r="8268" spans="8:8" s="66" customFormat="1" x14ac:dyDescent="0.25">
      <c r="H8268" s="120"/>
    </row>
    <row r="8269" spans="8:8" s="66" customFormat="1" x14ac:dyDescent="0.25">
      <c r="H8269" s="120"/>
    </row>
    <row r="8270" spans="8:8" s="66" customFormat="1" x14ac:dyDescent="0.25">
      <c r="H8270" s="120"/>
    </row>
    <row r="8271" spans="8:8" s="66" customFormat="1" x14ac:dyDescent="0.25">
      <c r="H8271" s="120"/>
    </row>
    <row r="8272" spans="8:8" s="66" customFormat="1" x14ac:dyDescent="0.25">
      <c r="H8272" s="120"/>
    </row>
    <row r="8273" spans="8:8" s="66" customFormat="1" x14ac:dyDescent="0.25">
      <c r="H8273" s="120"/>
    </row>
    <row r="8274" spans="8:8" s="66" customFormat="1" x14ac:dyDescent="0.25">
      <c r="H8274" s="120"/>
    </row>
    <row r="8275" spans="8:8" s="66" customFormat="1" x14ac:dyDescent="0.25">
      <c r="H8275" s="120"/>
    </row>
    <row r="8276" spans="8:8" s="66" customFormat="1" x14ac:dyDescent="0.25">
      <c r="H8276" s="120"/>
    </row>
    <row r="8277" spans="8:8" s="66" customFormat="1" x14ac:dyDescent="0.25">
      <c r="H8277" s="120"/>
    </row>
    <row r="8278" spans="8:8" s="66" customFormat="1" x14ac:dyDescent="0.25">
      <c r="H8278" s="120"/>
    </row>
    <row r="8279" spans="8:8" s="66" customFormat="1" x14ac:dyDescent="0.25">
      <c r="H8279" s="120"/>
    </row>
    <row r="8280" spans="8:8" s="66" customFormat="1" x14ac:dyDescent="0.25">
      <c r="H8280" s="120"/>
    </row>
    <row r="8281" spans="8:8" s="66" customFormat="1" x14ac:dyDescent="0.25">
      <c r="H8281" s="120"/>
    </row>
    <row r="8282" spans="8:8" s="66" customFormat="1" x14ac:dyDescent="0.25">
      <c r="H8282" s="120"/>
    </row>
    <row r="8283" spans="8:8" s="66" customFormat="1" x14ac:dyDescent="0.25">
      <c r="H8283" s="120"/>
    </row>
    <row r="8284" spans="8:8" s="66" customFormat="1" x14ac:dyDescent="0.25">
      <c r="H8284" s="120"/>
    </row>
    <row r="8285" spans="8:8" s="66" customFormat="1" x14ac:dyDescent="0.25">
      <c r="H8285" s="120"/>
    </row>
    <row r="8286" spans="8:8" s="66" customFormat="1" x14ac:dyDescent="0.25">
      <c r="H8286" s="120"/>
    </row>
    <row r="8287" spans="8:8" s="66" customFormat="1" x14ac:dyDescent="0.25">
      <c r="H8287" s="120"/>
    </row>
    <row r="8288" spans="8:8" s="66" customFormat="1" x14ac:dyDescent="0.25">
      <c r="H8288" s="120"/>
    </row>
    <row r="8289" spans="8:8" s="66" customFormat="1" x14ac:dyDescent="0.25">
      <c r="H8289" s="120"/>
    </row>
    <row r="8290" spans="8:8" s="66" customFormat="1" x14ac:dyDescent="0.25">
      <c r="H8290" s="120"/>
    </row>
    <row r="8291" spans="8:8" s="66" customFormat="1" x14ac:dyDescent="0.25">
      <c r="H8291" s="120"/>
    </row>
    <row r="8292" spans="8:8" s="66" customFormat="1" x14ac:dyDescent="0.25">
      <c r="H8292" s="120"/>
    </row>
    <row r="8293" spans="8:8" s="66" customFormat="1" x14ac:dyDescent="0.25">
      <c r="H8293" s="120"/>
    </row>
    <row r="8294" spans="8:8" s="66" customFormat="1" x14ac:dyDescent="0.25">
      <c r="H8294" s="120"/>
    </row>
    <row r="8295" spans="8:8" s="66" customFormat="1" x14ac:dyDescent="0.25">
      <c r="H8295" s="120"/>
    </row>
    <row r="8296" spans="8:8" s="66" customFormat="1" x14ac:dyDescent="0.25">
      <c r="H8296" s="120"/>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V33"/>
  <sheetViews>
    <sheetView view="pageBreakPreview" topLeftCell="B1" zoomScaleNormal="70" zoomScaleSheetLayoutView="100" workbookViewId="0">
      <pane ySplit="1" topLeftCell="A2" activePane="bottomLeft" state="frozen"/>
      <selection pane="bottomLeft" activeCell="J11" sqref="J11"/>
    </sheetView>
  </sheetViews>
  <sheetFormatPr defaultColWidth="7.109375" defaultRowHeight="12.75" x14ac:dyDescent="0.2"/>
  <cols>
    <col min="1" max="3" width="7.109375" style="29"/>
    <col min="4" max="4" width="11.21875" style="29" customWidth="1"/>
    <col min="5" max="5" width="7.109375" style="29"/>
    <col min="6" max="6" width="4.88671875" style="29" customWidth="1"/>
    <col min="7" max="7" width="8" style="29" customWidth="1"/>
    <col min="8" max="8" width="6.44140625" style="29" customWidth="1"/>
    <col min="9" max="9" width="4.21875" style="29" customWidth="1"/>
    <col min="10" max="10" width="8.21875" style="29" customWidth="1"/>
    <col min="11" max="11" width="5.88671875" style="29" customWidth="1"/>
    <col min="12" max="12" width="6.109375" style="29" customWidth="1"/>
    <col min="13" max="16384" width="7.109375" style="29"/>
  </cols>
  <sheetData>
    <row r="1" spans="1:22" s="31" customFormat="1" ht="178.5" x14ac:dyDescent="0.2">
      <c r="B1" s="56" t="s">
        <v>1331</v>
      </c>
      <c r="C1" s="56"/>
      <c r="D1" s="56" t="s">
        <v>1968</v>
      </c>
      <c r="E1" s="56"/>
      <c r="F1" s="56"/>
      <c r="G1" s="56" t="s">
        <v>1097</v>
      </c>
      <c r="H1" s="56"/>
      <c r="I1" s="56"/>
      <c r="J1" s="56" t="s">
        <v>265</v>
      </c>
      <c r="K1" s="56"/>
      <c r="L1" s="56"/>
      <c r="M1" s="56" t="s">
        <v>1969</v>
      </c>
      <c r="N1" s="56"/>
      <c r="O1" s="56"/>
      <c r="P1" s="56" t="s">
        <v>2142</v>
      </c>
      <c r="Q1" s="56"/>
    </row>
    <row r="2" spans="1:22" x14ac:dyDescent="0.2">
      <c r="B2" s="54" t="s">
        <v>1332</v>
      </c>
      <c r="C2" s="54"/>
      <c r="D2" s="53" t="s">
        <v>0</v>
      </c>
      <c r="G2" s="52" t="s">
        <v>191</v>
      </c>
    </row>
    <row r="3" spans="1:22" x14ac:dyDescent="0.2">
      <c r="A3" s="29" t="s">
        <v>775</v>
      </c>
      <c r="B3" s="78">
        <v>6.02</v>
      </c>
      <c r="C3" s="29">
        <f>10*B3</f>
        <v>60.2</v>
      </c>
      <c r="D3" s="78">
        <v>9.6199999999999992</v>
      </c>
      <c r="E3" s="29">
        <f>10*D3</f>
        <v>96.2</v>
      </c>
      <c r="G3" s="78">
        <v>8.1199999999999992</v>
      </c>
      <c r="H3" s="29">
        <f>10*G3</f>
        <v>81.2</v>
      </c>
      <c r="J3" s="78">
        <v>10.82</v>
      </c>
      <c r="K3" s="29">
        <f>10*J3</f>
        <v>108.2</v>
      </c>
      <c r="M3" s="78">
        <v>13.52</v>
      </c>
      <c r="N3" s="29">
        <f>10*M3</f>
        <v>135.19999999999999</v>
      </c>
      <c r="P3" s="78">
        <v>6.6</v>
      </c>
      <c r="Q3" s="34">
        <f>10*P3</f>
        <v>66</v>
      </c>
    </row>
    <row r="4" spans="1:22" x14ac:dyDescent="0.2">
      <c r="A4" s="30" t="s">
        <v>367</v>
      </c>
      <c r="B4" s="78">
        <v>5.15</v>
      </c>
      <c r="C4" s="29">
        <f>+C3+10*B4</f>
        <v>111.7</v>
      </c>
      <c r="D4" s="78">
        <v>8.23</v>
      </c>
      <c r="E4" s="29">
        <f>+E3+10*D4</f>
        <v>178.5</v>
      </c>
      <c r="G4" s="229">
        <v>6.95</v>
      </c>
      <c r="H4" s="29">
        <f>+H3+10*G4</f>
        <v>150.69999999999999</v>
      </c>
      <c r="J4" s="78">
        <v>9.27</v>
      </c>
      <c r="K4" s="29">
        <f>+K3+10*J4</f>
        <v>200.9</v>
      </c>
      <c r="M4" s="77">
        <v>11.58</v>
      </c>
      <c r="N4" s="29">
        <f>+N3+10*M4</f>
        <v>251</v>
      </c>
      <c r="P4" s="78">
        <v>5.66</v>
      </c>
      <c r="Q4" s="29">
        <f>+Q3+10*P4</f>
        <v>122.6</v>
      </c>
    </row>
    <row r="5" spans="1:22" x14ac:dyDescent="0.2">
      <c r="A5" s="29" t="s">
        <v>839</v>
      </c>
      <c r="B5" s="78">
        <v>4.43</v>
      </c>
      <c r="C5" s="29">
        <f>+C4+20*B5</f>
        <v>200.3</v>
      </c>
      <c r="D5" s="78">
        <v>7.09</v>
      </c>
      <c r="E5" s="29">
        <f>+E4+20*D5</f>
        <v>320.3</v>
      </c>
      <c r="G5" s="78">
        <v>5.97</v>
      </c>
      <c r="H5" s="29">
        <f>+H4+20*G5</f>
        <v>270.10000000000002</v>
      </c>
      <c r="J5" s="78">
        <v>7.97</v>
      </c>
      <c r="K5" s="29">
        <f>+K4+20*J5</f>
        <v>360.3</v>
      </c>
      <c r="M5" s="78">
        <v>9.9600000000000009</v>
      </c>
      <c r="N5" s="29">
        <f>+N4+20*M5</f>
        <v>450.2</v>
      </c>
      <c r="P5" s="78">
        <v>4.87</v>
      </c>
      <c r="Q5" s="29">
        <f>+Q4+20*P5</f>
        <v>220</v>
      </c>
    </row>
    <row r="6" spans="1:22" x14ac:dyDescent="0.2">
      <c r="A6" s="29" t="s">
        <v>840</v>
      </c>
      <c r="B6" s="78">
        <v>3.82</v>
      </c>
      <c r="C6" s="29">
        <f>+C5+40*B6</f>
        <v>353.1</v>
      </c>
      <c r="D6" s="78">
        <v>6.65</v>
      </c>
      <c r="E6" s="29">
        <f>+E5+40*D6</f>
        <v>586.29999999999995</v>
      </c>
      <c r="G6" s="78">
        <v>5.15</v>
      </c>
      <c r="H6" s="29">
        <f>+H5+40*G6</f>
        <v>476.1</v>
      </c>
      <c r="J6" s="78">
        <v>6.86</v>
      </c>
      <c r="K6" s="29">
        <f>+K5+40*J6</f>
        <v>634.70000000000005</v>
      </c>
      <c r="M6" s="78">
        <v>8.6</v>
      </c>
      <c r="N6" s="29">
        <f>+N5+40*M6</f>
        <v>794.2</v>
      </c>
      <c r="P6" s="78">
        <v>4.21</v>
      </c>
      <c r="Q6" s="29">
        <f>+Q5+40*P6</f>
        <v>388.4</v>
      </c>
    </row>
    <row r="7" spans="1:22" x14ac:dyDescent="0.2">
      <c r="A7" s="29" t="s">
        <v>841</v>
      </c>
      <c r="B7" s="78">
        <v>3.49</v>
      </c>
      <c r="D7" s="78">
        <v>5.58</v>
      </c>
      <c r="G7" s="78">
        <v>4.71</v>
      </c>
      <c r="J7" s="78">
        <v>6.27</v>
      </c>
      <c r="M7" s="78">
        <v>7.84</v>
      </c>
      <c r="P7" s="78">
        <v>3.84</v>
      </c>
    </row>
    <row r="8" spans="1:22" ht="5.25" customHeight="1" x14ac:dyDescent="0.2"/>
    <row r="9" spans="1:22" ht="6.75" customHeight="1" x14ac:dyDescent="0.2">
      <c r="B9" s="33"/>
      <c r="C9" s="33"/>
    </row>
    <row r="10" spans="1:22" ht="28.5" customHeight="1" x14ac:dyDescent="0.2">
      <c r="A10" s="32"/>
      <c r="B10" s="32" t="s">
        <v>743</v>
      </c>
      <c r="C10" s="32"/>
      <c r="D10" s="241">
        <v>14</v>
      </c>
      <c r="E10" s="311">
        <f>IF(D10&lt;11,D10*$D$3,IF(D10&lt;21,($E$3+(D10-10)*$D$4),IF(D10&lt;41,$E$4+(D10-20)*$D$5,IF(D10&lt;81,($E$5+(D10-40)*$D$6),$E$6+(D10-80)*$D$7))))</f>
        <v>129.12</v>
      </c>
      <c r="F10" s="241"/>
      <c r="G10" s="241">
        <v>58</v>
      </c>
      <c r="H10" s="241">
        <f>IF(G10&lt;11,G10*$G$3,IF(G10&lt;21,($H$3+(G10-10)*$G$4),IF(G10&lt;41,$H$4+(G10-20)*$G$5,IF(G10&lt;81,($H$5+(G10-40)*$G$6),$H$6+(G10-80)*$G$7))))</f>
        <v>362.8</v>
      </c>
      <c r="I10" s="241"/>
      <c r="J10" s="241"/>
      <c r="K10" s="241"/>
      <c r="L10" s="35" t="s">
        <v>1023</v>
      </c>
      <c r="M10" s="241">
        <v>58</v>
      </c>
      <c r="N10" s="241">
        <f>IF(M10&lt;11,M10*$M$3,IF(M10&lt;21,($N$3+(M10-10)*$M$4),IF(M10&lt;41,$N$4+(M10-20)*$M$5,IF(M10&lt;81,($N$5+(M10-40)*$M$6),$N$6+(M10-80)*$M$7))))</f>
        <v>605</v>
      </c>
      <c r="O10" s="241"/>
      <c r="P10" s="241">
        <v>58</v>
      </c>
      <c r="Q10" s="29">
        <f>IF(P10&lt;11,P10*$P$3,IF(P10&lt;21,($Q$3+(P10-10)*$P$4),IF(P10&lt;41,$Q$4+(P10-20)*$P$5,IF(P10&lt;81,($Q$5+(P10-40)*$P$6),$Q$6+(P10-80)*$P$7))))</f>
        <v>295.77999999999997</v>
      </c>
      <c r="R10" s="32" t="s">
        <v>1013</v>
      </c>
    </row>
    <row r="11" spans="1:22" x14ac:dyDescent="0.2">
      <c r="B11" s="32" t="s">
        <v>932</v>
      </c>
      <c r="C11" s="32"/>
      <c r="D11" s="241">
        <v>52</v>
      </c>
      <c r="E11" s="311">
        <f>IF(D11&lt;11,D11*$D$3,(IF(D11&lt;21,($E$3+(D11-10)*$D$4),(IF(D11&lt;41,$E$4+(D11-20)*$D$5,IF(D11&lt;81,($E$5+(D11-40)*$D$6),$E$6+(D11-80)*$D$7))))))</f>
        <v>400.1</v>
      </c>
      <c r="F11" s="241"/>
      <c r="G11" s="241"/>
      <c r="H11" s="241">
        <f>IF(G11&lt;11,G11*$G$3,IF(G11&lt;21,($H$3+(G11-10)*$G$4),IF(G11&lt;41,$H$4+(G11-20)*$G$5,IF(G11&lt;81,($H$5+(G11-40)*$G$6),$H$6+(G11-80)*$G$7))))</f>
        <v>0</v>
      </c>
      <c r="I11" s="241"/>
      <c r="J11" s="241">
        <v>9</v>
      </c>
      <c r="K11" s="241">
        <f>IF(J11&lt;11,J11*$J$3,IF(J11&lt;21,($K$3+(J11-10)*$J$4),IF(J11&lt;41,$K$4+(J11-20)*$J$5,IF(J11&lt;81,($K$5+(J11-40)*$J$6),$K$6+(J11-80)*$J$7))))/2</f>
        <v>48.69</v>
      </c>
      <c r="L11" s="36" t="s">
        <v>266</v>
      </c>
      <c r="M11" s="241"/>
      <c r="N11" s="241"/>
      <c r="O11" s="241"/>
      <c r="P11" s="241">
        <v>0</v>
      </c>
      <c r="Q11" s="29">
        <f>IF(P11&lt;11,P11*$P$3,IF(P11&lt;21,($Q$3+(P11-10)*$P$4),IF(P11&lt;41,$Q$4+(P11-20)*$P$5,IF(P11&lt;81,($Q$5+(P11-40)*$P$6),$Q$6+(P11-80)*$P$7))))</f>
        <v>0</v>
      </c>
      <c r="R11" s="32" t="s">
        <v>1014</v>
      </c>
      <c r="T11" s="241" t="s">
        <v>3057</v>
      </c>
    </row>
    <row r="12" spans="1:22" ht="21" customHeight="1" x14ac:dyDescent="0.2">
      <c r="B12" s="35" t="s">
        <v>678</v>
      </c>
      <c r="C12" s="35"/>
      <c r="D12" s="241">
        <v>14</v>
      </c>
      <c r="E12" s="241">
        <f>IF(D12&lt;11,D12*$D$3,(IF(D12&lt;21,($E$3+(D12-10)*$D$4),(IF(D12&lt;41,$E$4+(D12-20)*$D$5,IF(D12&lt;81,($E$5+(D12-40)*$D$6),$E$6+(D12-80)*$D$7))))))</f>
        <v>129.12</v>
      </c>
      <c r="F12" s="241"/>
      <c r="G12" s="241"/>
      <c r="H12" s="241"/>
      <c r="I12" s="241"/>
      <c r="J12" s="241">
        <v>9</v>
      </c>
      <c r="K12" s="241">
        <f>IF(J12&lt;11,J12*$J$3,IF(J12&lt;21,($K$3+(J12-10)*$J$4),IF(J12&lt;41,$K$4+(J12-20)*$J$5,IF(J12&lt;81,($K$5+(J12-40)*$J$6),$K$6+(J12-80)*$J$7))))/2</f>
        <v>48.69</v>
      </c>
      <c r="L12" s="241"/>
      <c r="M12" s="241"/>
      <c r="N12" s="241">
        <f>90+77.5+6.85*20+5.7*23</f>
        <v>435.6</v>
      </c>
      <c r="O12" s="241"/>
      <c r="P12" s="241">
        <v>9</v>
      </c>
      <c r="Q12" s="29">
        <f>IF(P12&lt;11,P12*$P$3,IF(P12&lt;21,($Q$3+(P12-10)*$P$4),IF(P12&lt;41,$Q$4+(P12-20)*$P$5,IF(P12&lt;81,($Q$5+(P12-40)*$P$6),$Q$6+(P12-80)*$P$7))))</f>
        <v>59.4</v>
      </c>
      <c r="R12" s="241" t="s">
        <v>3181</v>
      </c>
      <c r="T12" s="29">
        <f>8.69*6</f>
        <v>52.14</v>
      </c>
      <c r="U12" s="52" t="s">
        <v>3056</v>
      </c>
    </row>
    <row r="13" spans="1:22" x14ac:dyDescent="0.2">
      <c r="B13" s="32" t="s">
        <v>182</v>
      </c>
      <c r="C13" s="32"/>
      <c r="D13" s="241">
        <v>0</v>
      </c>
      <c r="E13" s="311">
        <f>IF(D13&lt;11,D13*$D$3,(IF(D13&lt;21,($E$3+(D13-10)*$D$4),(IF(D13&lt;41,$E$4+(D13-20)*$D$5,IF(D13&lt;81,($E$5+(D13-40)*$D$6),$E$6+(D13-80)*$D$7))))))</f>
        <v>0</v>
      </c>
      <c r="F13" s="241"/>
      <c r="G13" s="241"/>
      <c r="H13" s="241"/>
      <c r="I13" s="241"/>
      <c r="J13" s="241"/>
      <c r="K13" s="241"/>
      <c r="L13" s="241"/>
      <c r="M13" s="241"/>
      <c r="N13" s="241"/>
      <c r="O13" s="241"/>
      <c r="P13" s="241">
        <v>14</v>
      </c>
      <c r="Q13" s="29">
        <f>IF(P13&lt;11,P13*$P$3,IF(P13&lt;21,($Q$3+(P13-10)*$P$4),IF(P13&lt;41,$Q$4+(P13-20)*$P$5,IF(P13&lt;81,($Q$5+(P13-40)*$P$6),$Q$6+(P13-80)*$P$7))))</f>
        <v>88.64</v>
      </c>
      <c r="R13" s="241" t="s">
        <v>3058</v>
      </c>
    </row>
    <row r="14" spans="1:22" x14ac:dyDescent="0.2">
      <c r="B14" s="32" t="s">
        <v>338</v>
      </c>
      <c r="C14" s="32"/>
      <c r="D14" s="29">
        <v>9</v>
      </c>
      <c r="E14" s="29">
        <f>IF(D14&lt;11,D14*$B$3,(IF(D14&lt;21,($C$3+(D14-10)*$B$4),(IF(D14&lt;41,$C$4+(D14-20)*$B$5,IF(D14&lt;81,($C$5+(D14-40)*$B$6),$C$6+(D14-80)*$B$7))))))</f>
        <v>54.18</v>
      </c>
      <c r="T14" s="241" t="s">
        <v>852</v>
      </c>
      <c r="U14" s="29">
        <f>8.69+7.44+6.4+6</f>
        <v>28.53</v>
      </c>
      <c r="V14" s="29">
        <f>U14*44</f>
        <v>1255.32</v>
      </c>
    </row>
    <row r="15" spans="1:22" x14ac:dyDescent="0.2">
      <c r="B15" s="32" t="s">
        <v>440</v>
      </c>
      <c r="D15" s="29">
        <v>9</v>
      </c>
      <c r="E15" s="29">
        <f>IF(D15&lt;11,D15*$B$3,(IF(D15&lt;21,($C$3+(D15-10)*$B$4),(IF(D15&lt;41,$C$4+(D15-20)*$B$5,IF(D15&lt;81,($C$5+(D15-40)*$B$6),$C$6+(D15-80)*$B$7))))))</f>
        <v>54.18</v>
      </c>
    </row>
    <row r="16" spans="1:22" x14ac:dyDescent="0.2">
      <c r="B16" s="32" t="s">
        <v>2821</v>
      </c>
      <c r="D16" s="29">
        <v>0</v>
      </c>
      <c r="E16" s="34">
        <f t="shared" ref="E16:E21" si="0">IF(D16&lt;11,D16*$D$3,(IF(D16&lt;21,($E$3+(D16-10)*$D$4),(IF(D16&lt;41,$E$4+(D16-20)*$D$5,IF(D16&lt;81,($E$5+(D16-40)*$D$6),$E$6+(D16-80)*$D$7))))))</f>
        <v>0</v>
      </c>
      <c r="U16" s="29">
        <f>8.69*10</f>
        <v>86.9</v>
      </c>
    </row>
    <row r="17" spans="4:21" x14ac:dyDescent="0.2">
      <c r="D17" s="29">
        <v>0</v>
      </c>
      <c r="E17" s="29">
        <f t="shared" si="0"/>
        <v>0</v>
      </c>
      <c r="U17" s="29">
        <f>7.44*10</f>
        <v>74.400000000000006</v>
      </c>
    </row>
    <row r="18" spans="4:21" x14ac:dyDescent="0.2">
      <c r="D18" s="241">
        <v>0</v>
      </c>
      <c r="E18" s="29">
        <f t="shared" si="0"/>
        <v>0</v>
      </c>
      <c r="G18" s="34"/>
      <c r="H18" s="34">
        <f>(G18+G19)/2</f>
        <v>0</v>
      </c>
      <c r="U18" s="29">
        <f>6.4*20</f>
        <v>128</v>
      </c>
    </row>
    <row r="19" spans="4:21" x14ac:dyDescent="0.2">
      <c r="D19" s="241">
        <v>0</v>
      </c>
      <c r="E19" s="29">
        <f t="shared" si="0"/>
        <v>0</v>
      </c>
      <c r="G19" s="34"/>
      <c r="H19" s="29">
        <f>15+20+25+0.2</f>
        <v>60.2</v>
      </c>
      <c r="U19" s="29">
        <f>6*4</f>
        <v>24</v>
      </c>
    </row>
    <row r="20" spans="4:21" x14ac:dyDescent="0.2">
      <c r="D20" s="241">
        <v>0</v>
      </c>
      <c r="E20" s="29">
        <f t="shared" si="0"/>
        <v>0</v>
      </c>
      <c r="G20" s="34"/>
      <c r="U20" s="52">
        <f>SUM(U16:U19)</f>
        <v>313.3</v>
      </c>
    </row>
    <row r="21" spans="4:21" x14ac:dyDescent="0.2">
      <c r="D21" s="241">
        <v>0</v>
      </c>
      <c r="E21" s="29">
        <f t="shared" si="0"/>
        <v>0</v>
      </c>
      <c r="G21" s="34"/>
    </row>
    <row r="22" spans="4:21" x14ac:dyDescent="0.2">
      <c r="G22" s="34"/>
    </row>
    <row r="23" spans="4:21" x14ac:dyDescent="0.2">
      <c r="G23" s="34"/>
    </row>
    <row r="24" spans="4:21" x14ac:dyDescent="0.2">
      <c r="G24" s="34"/>
    </row>
    <row r="25" spans="4:21" x14ac:dyDescent="0.2">
      <c r="G25" s="34"/>
      <c r="H25" s="29">
        <f>SUM(G20:G25)/6</f>
        <v>0</v>
      </c>
    </row>
    <row r="26" spans="4:21" x14ac:dyDescent="0.2">
      <c r="G26" s="34"/>
    </row>
    <row r="27" spans="4:21" x14ac:dyDescent="0.2">
      <c r="G27" s="34"/>
    </row>
    <row r="28" spans="4:21" x14ac:dyDescent="0.2">
      <c r="G28" s="34"/>
    </row>
    <row r="29" spans="4:21" x14ac:dyDescent="0.2">
      <c r="G29" s="34"/>
    </row>
    <row r="30" spans="4:21" x14ac:dyDescent="0.2">
      <c r="G30" s="34"/>
    </row>
    <row r="31" spans="4:21" x14ac:dyDescent="0.2">
      <c r="G31" s="34"/>
    </row>
    <row r="32" spans="4:21" x14ac:dyDescent="0.2">
      <c r="G32" s="34"/>
    </row>
    <row r="33" spans="7:7" x14ac:dyDescent="0.2">
      <c r="G33" s="34"/>
    </row>
  </sheetData>
  <phoneticPr fontId="7"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FF00"/>
  </sheetPr>
  <dimension ref="A1:IV94"/>
  <sheetViews>
    <sheetView view="pageBreakPreview" zoomScale="80" zoomScaleSheetLayoutView="80" workbookViewId="0">
      <selection activeCell="Q9" sqref="Q9"/>
    </sheetView>
  </sheetViews>
  <sheetFormatPr defaultRowHeight="14.25" x14ac:dyDescent="0.2"/>
  <cols>
    <col min="1" max="1" width="6.33203125" style="731" customWidth="1"/>
    <col min="2" max="2" width="30.77734375" style="731" customWidth="1"/>
    <col min="3" max="5" width="4.33203125" style="767" customWidth="1"/>
    <col min="6" max="9" width="8.77734375" style="768" customWidth="1"/>
    <col min="10" max="10" width="4.5546875" style="769" bestFit="1" customWidth="1"/>
    <col min="11" max="11" width="2.33203125" style="731" customWidth="1"/>
    <col min="12" max="256" width="8.88671875" style="731"/>
    <col min="257" max="257" width="7.44140625" style="731" customWidth="1"/>
    <col min="258" max="258" width="35.109375" style="731" customWidth="1"/>
    <col min="259" max="260" width="4.88671875" style="731" customWidth="1"/>
    <col min="261" max="261" width="5.6640625" style="731" customWidth="1"/>
    <col min="262" max="264" width="8.6640625" style="731" customWidth="1"/>
    <col min="265" max="265" width="10.88671875" style="731" customWidth="1"/>
    <col min="266" max="266" width="4.77734375" style="731" customWidth="1"/>
    <col min="267" max="267" width="2.33203125" style="731" customWidth="1"/>
    <col min="268" max="512" width="8.88671875" style="731"/>
    <col min="513" max="513" width="7.44140625" style="731" customWidth="1"/>
    <col min="514" max="514" width="35.109375" style="731" customWidth="1"/>
    <col min="515" max="516" width="4.88671875" style="731" customWidth="1"/>
    <col min="517" max="517" width="5.6640625" style="731" customWidth="1"/>
    <col min="518" max="520" width="8.6640625" style="731" customWidth="1"/>
    <col min="521" max="521" width="10.88671875" style="731" customWidth="1"/>
    <col min="522" max="522" width="4.77734375" style="731" customWidth="1"/>
    <col min="523" max="523" width="2.33203125" style="731" customWidth="1"/>
    <col min="524" max="768" width="8.88671875" style="731"/>
    <col min="769" max="769" width="7.44140625" style="731" customWidth="1"/>
    <col min="770" max="770" width="35.109375" style="731" customWidth="1"/>
    <col min="771" max="772" width="4.88671875" style="731" customWidth="1"/>
    <col min="773" max="773" width="5.6640625" style="731" customWidth="1"/>
    <col min="774" max="776" width="8.6640625" style="731" customWidth="1"/>
    <col min="777" max="777" width="10.88671875" style="731" customWidth="1"/>
    <col min="778" max="778" width="4.77734375" style="731" customWidth="1"/>
    <col min="779" max="779" width="2.33203125" style="731" customWidth="1"/>
    <col min="780" max="1024" width="8.88671875" style="731"/>
    <col min="1025" max="1025" width="7.44140625" style="731" customWidth="1"/>
    <col min="1026" max="1026" width="35.109375" style="731" customWidth="1"/>
    <col min="1027" max="1028" width="4.88671875" style="731" customWidth="1"/>
    <col min="1029" max="1029" width="5.6640625" style="731" customWidth="1"/>
    <col min="1030" max="1032" width="8.6640625" style="731" customWidth="1"/>
    <col min="1033" max="1033" width="10.88671875" style="731" customWidth="1"/>
    <col min="1034" max="1034" width="4.77734375" style="731" customWidth="1"/>
    <col min="1035" max="1035" width="2.33203125" style="731" customWidth="1"/>
    <col min="1036" max="1280" width="8.88671875" style="731"/>
    <col min="1281" max="1281" width="7.44140625" style="731" customWidth="1"/>
    <col min="1282" max="1282" width="35.109375" style="731" customWidth="1"/>
    <col min="1283" max="1284" width="4.88671875" style="731" customWidth="1"/>
    <col min="1285" max="1285" width="5.6640625" style="731" customWidth="1"/>
    <col min="1286" max="1288" width="8.6640625" style="731" customWidth="1"/>
    <col min="1289" max="1289" width="10.88671875" style="731" customWidth="1"/>
    <col min="1290" max="1290" width="4.77734375" style="731" customWidth="1"/>
    <col min="1291" max="1291" width="2.33203125" style="731" customWidth="1"/>
    <col min="1292" max="1536" width="8.88671875" style="731"/>
    <col min="1537" max="1537" width="7.44140625" style="731" customWidth="1"/>
    <col min="1538" max="1538" width="35.109375" style="731" customWidth="1"/>
    <col min="1539" max="1540" width="4.88671875" style="731" customWidth="1"/>
    <col min="1541" max="1541" width="5.6640625" style="731" customWidth="1"/>
    <col min="1542" max="1544" width="8.6640625" style="731" customWidth="1"/>
    <col min="1545" max="1545" width="10.88671875" style="731" customWidth="1"/>
    <col min="1546" max="1546" width="4.77734375" style="731" customWidth="1"/>
    <col min="1547" max="1547" width="2.33203125" style="731" customWidth="1"/>
    <col min="1548" max="1792" width="8.88671875" style="731"/>
    <col min="1793" max="1793" width="7.44140625" style="731" customWidth="1"/>
    <col min="1794" max="1794" width="35.109375" style="731" customWidth="1"/>
    <col min="1795" max="1796" width="4.88671875" style="731" customWidth="1"/>
    <col min="1797" max="1797" width="5.6640625" style="731" customWidth="1"/>
    <col min="1798" max="1800" width="8.6640625" style="731" customWidth="1"/>
    <col min="1801" max="1801" width="10.88671875" style="731" customWidth="1"/>
    <col min="1802" max="1802" width="4.77734375" style="731" customWidth="1"/>
    <col min="1803" max="1803" width="2.33203125" style="731" customWidth="1"/>
    <col min="1804" max="2048" width="8.88671875" style="731"/>
    <col min="2049" max="2049" width="7.44140625" style="731" customWidth="1"/>
    <col min="2050" max="2050" width="35.109375" style="731" customWidth="1"/>
    <col min="2051" max="2052" width="4.88671875" style="731" customWidth="1"/>
    <col min="2053" max="2053" width="5.6640625" style="731" customWidth="1"/>
    <col min="2054" max="2056" width="8.6640625" style="731" customWidth="1"/>
    <col min="2057" max="2057" width="10.88671875" style="731" customWidth="1"/>
    <col min="2058" max="2058" width="4.77734375" style="731" customWidth="1"/>
    <col min="2059" max="2059" width="2.33203125" style="731" customWidth="1"/>
    <col min="2060" max="2304" width="8.88671875" style="731"/>
    <col min="2305" max="2305" width="7.44140625" style="731" customWidth="1"/>
    <col min="2306" max="2306" width="35.109375" style="731" customWidth="1"/>
    <col min="2307" max="2308" width="4.88671875" style="731" customWidth="1"/>
    <col min="2309" max="2309" width="5.6640625" style="731" customWidth="1"/>
    <col min="2310" max="2312" width="8.6640625" style="731" customWidth="1"/>
    <col min="2313" max="2313" width="10.88671875" style="731" customWidth="1"/>
    <col min="2314" max="2314" width="4.77734375" style="731" customWidth="1"/>
    <col min="2315" max="2315" width="2.33203125" style="731" customWidth="1"/>
    <col min="2316" max="2560" width="8.88671875" style="731"/>
    <col min="2561" max="2561" width="7.44140625" style="731" customWidth="1"/>
    <col min="2562" max="2562" width="35.109375" style="731" customWidth="1"/>
    <col min="2563" max="2564" width="4.88671875" style="731" customWidth="1"/>
    <col min="2565" max="2565" width="5.6640625" style="731" customWidth="1"/>
    <col min="2566" max="2568" width="8.6640625" style="731" customWidth="1"/>
    <col min="2569" max="2569" width="10.88671875" style="731" customWidth="1"/>
    <col min="2570" max="2570" width="4.77734375" style="731" customWidth="1"/>
    <col min="2571" max="2571" width="2.33203125" style="731" customWidth="1"/>
    <col min="2572" max="2816" width="8.88671875" style="731"/>
    <col min="2817" max="2817" width="7.44140625" style="731" customWidth="1"/>
    <col min="2818" max="2818" width="35.109375" style="731" customWidth="1"/>
    <col min="2819" max="2820" width="4.88671875" style="731" customWidth="1"/>
    <col min="2821" max="2821" width="5.6640625" style="731" customWidth="1"/>
    <col min="2822" max="2824" width="8.6640625" style="731" customWidth="1"/>
    <col min="2825" max="2825" width="10.88671875" style="731" customWidth="1"/>
    <col min="2826" max="2826" width="4.77734375" style="731" customWidth="1"/>
    <col min="2827" max="2827" width="2.33203125" style="731" customWidth="1"/>
    <col min="2828" max="3072" width="8.88671875" style="731"/>
    <col min="3073" max="3073" width="7.44140625" style="731" customWidth="1"/>
    <col min="3074" max="3074" width="35.109375" style="731" customWidth="1"/>
    <col min="3075" max="3076" width="4.88671875" style="731" customWidth="1"/>
    <col min="3077" max="3077" width="5.6640625" style="731" customWidth="1"/>
    <col min="3078" max="3080" width="8.6640625" style="731" customWidth="1"/>
    <col min="3081" max="3081" width="10.88671875" style="731" customWidth="1"/>
    <col min="3082" max="3082" width="4.77734375" style="731" customWidth="1"/>
    <col min="3083" max="3083" width="2.33203125" style="731" customWidth="1"/>
    <col min="3084" max="3328" width="8.88671875" style="731"/>
    <col min="3329" max="3329" width="7.44140625" style="731" customWidth="1"/>
    <col min="3330" max="3330" width="35.109375" style="731" customWidth="1"/>
    <col min="3331" max="3332" width="4.88671875" style="731" customWidth="1"/>
    <col min="3333" max="3333" width="5.6640625" style="731" customWidth="1"/>
    <col min="3334" max="3336" width="8.6640625" style="731" customWidth="1"/>
    <col min="3337" max="3337" width="10.88671875" style="731" customWidth="1"/>
    <col min="3338" max="3338" width="4.77734375" style="731" customWidth="1"/>
    <col min="3339" max="3339" width="2.33203125" style="731" customWidth="1"/>
    <col min="3340" max="3584" width="8.88671875" style="731"/>
    <col min="3585" max="3585" width="7.44140625" style="731" customWidth="1"/>
    <col min="3586" max="3586" width="35.109375" style="731" customWidth="1"/>
    <col min="3587" max="3588" width="4.88671875" style="731" customWidth="1"/>
    <col min="3589" max="3589" width="5.6640625" style="731" customWidth="1"/>
    <col min="3590" max="3592" width="8.6640625" style="731" customWidth="1"/>
    <col min="3593" max="3593" width="10.88671875" style="731" customWidth="1"/>
    <col min="3594" max="3594" width="4.77734375" style="731" customWidth="1"/>
    <col min="3595" max="3595" width="2.33203125" style="731" customWidth="1"/>
    <col min="3596" max="3840" width="8.88671875" style="731"/>
    <col min="3841" max="3841" width="7.44140625" style="731" customWidth="1"/>
    <col min="3842" max="3842" width="35.109375" style="731" customWidth="1"/>
    <col min="3843" max="3844" width="4.88671875" style="731" customWidth="1"/>
    <col min="3845" max="3845" width="5.6640625" style="731" customWidth="1"/>
    <col min="3846" max="3848" width="8.6640625" style="731" customWidth="1"/>
    <col min="3849" max="3849" width="10.88671875" style="731" customWidth="1"/>
    <col min="3850" max="3850" width="4.77734375" style="731" customWidth="1"/>
    <col min="3851" max="3851" width="2.33203125" style="731" customWidth="1"/>
    <col min="3852" max="4096" width="8.88671875" style="731"/>
    <col min="4097" max="4097" width="7.44140625" style="731" customWidth="1"/>
    <col min="4098" max="4098" width="35.109375" style="731" customWidth="1"/>
    <col min="4099" max="4100" width="4.88671875" style="731" customWidth="1"/>
    <col min="4101" max="4101" width="5.6640625" style="731" customWidth="1"/>
    <col min="4102" max="4104" width="8.6640625" style="731" customWidth="1"/>
    <col min="4105" max="4105" width="10.88671875" style="731" customWidth="1"/>
    <col min="4106" max="4106" width="4.77734375" style="731" customWidth="1"/>
    <col min="4107" max="4107" width="2.33203125" style="731" customWidth="1"/>
    <col min="4108" max="4352" width="8.88671875" style="731"/>
    <col min="4353" max="4353" width="7.44140625" style="731" customWidth="1"/>
    <col min="4354" max="4354" width="35.109375" style="731" customWidth="1"/>
    <col min="4355" max="4356" width="4.88671875" style="731" customWidth="1"/>
    <col min="4357" max="4357" width="5.6640625" style="731" customWidth="1"/>
    <col min="4358" max="4360" width="8.6640625" style="731" customWidth="1"/>
    <col min="4361" max="4361" width="10.88671875" style="731" customWidth="1"/>
    <col min="4362" max="4362" width="4.77734375" style="731" customWidth="1"/>
    <col min="4363" max="4363" width="2.33203125" style="731" customWidth="1"/>
    <col min="4364" max="4608" width="8.88671875" style="731"/>
    <col min="4609" max="4609" width="7.44140625" style="731" customWidth="1"/>
    <col min="4610" max="4610" width="35.109375" style="731" customWidth="1"/>
    <col min="4611" max="4612" width="4.88671875" style="731" customWidth="1"/>
    <col min="4613" max="4613" width="5.6640625" style="731" customWidth="1"/>
    <col min="4614" max="4616" width="8.6640625" style="731" customWidth="1"/>
    <col min="4617" max="4617" width="10.88671875" style="731" customWidth="1"/>
    <col min="4618" max="4618" width="4.77734375" style="731" customWidth="1"/>
    <col min="4619" max="4619" width="2.33203125" style="731" customWidth="1"/>
    <col min="4620" max="4864" width="8.88671875" style="731"/>
    <col min="4865" max="4865" width="7.44140625" style="731" customWidth="1"/>
    <col min="4866" max="4866" width="35.109375" style="731" customWidth="1"/>
    <col min="4867" max="4868" width="4.88671875" style="731" customWidth="1"/>
    <col min="4869" max="4869" width="5.6640625" style="731" customWidth="1"/>
    <col min="4870" max="4872" width="8.6640625" style="731" customWidth="1"/>
    <col min="4873" max="4873" width="10.88671875" style="731" customWidth="1"/>
    <col min="4874" max="4874" width="4.77734375" style="731" customWidth="1"/>
    <col min="4875" max="4875" width="2.33203125" style="731" customWidth="1"/>
    <col min="4876" max="5120" width="8.88671875" style="731"/>
    <col min="5121" max="5121" width="7.44140625" style="731" customWidth="1"/>
    <col min="5122" max="5122" width="35.109375" style="731" customWidth="1"/>
    <col min="5123" max="5124" width="4.88671875" style="731" customWidth="1"/>
    <col min="5125" max="5125" width="5.6640625" style="731" customWidth="1"/>
    <col min="5126" max="5128" width="8.6640625" style="731" customWidth="1"/>
    <col min="5129" max="5129" width="10.88671875" style="731" customWidth="1"/>
    <col min="5130" max="5130" width="4.77734375" style="731" customWidth="1"/>
    <col min="5131" max="5131" width="2.33203125" style="731" customWidth="1"/>
    <col min="5132" max="5376" width="8.88671875" style="731"/>
    <col min="5377" max="5377" width="7.44140625" style="731" customWidth="1"/>
    <col min="5378" max="5378" width="35.109375" style="731" customWidth="1"/>
    <col min="5379" max="5380" width="4.88671875" style="731" customWidth="1"/>
    <col min="5381" max="5381" width="5.6640625" style="731" customWidth="1"/>
    <col min="5382" max="5384" width="8.6640625" style="731" customWidth="1"/>
    <col min="5385" max="5385" width="10.88671875" style="731" customWidth="1"/>
    <col min="5386" max="5386" width="4.77734375" style="731" customWidth="1"/>
    <col min="5387" max="5387" width="2.33203125" style="731" customWidth="1"/>
    <col min="5388" max="5632" width="8.88671875" style="731"/>
    <col min="5633" max="5633" width="7.44140625" style="731" customWidth="1"/>
    <col min="5634" max="5634" width="35.109375" style="731" customWidth="1"/>
    <col min="5635" max="5636" width="4.88671875" style="731" customWidth="1"/>
    <col min="5637" max="5637" width="5.6640625" style="731" customWidth="1"/>
    <col min="5638" max="5640" width="8.6640625" style="731" customWidth="1"/>
    <col min="5641" max="5641" width="10.88671875" style="731" customWidth="1"/>
    <col min="5642" max="5642" width="4.77734375" style="731" customWidth="1"/>
    <col min="5643" max="5643" width="2.33203125" style="731" customWidth="1"/>
    <col min="5644" max="5888" width="8.88671875" style="731"/>
    <col min="5889" max="5889" width="7.44140625" style="731" customWidth="1"/>
    <col min="5890" max="5890" width="35.109375" style="731" customWidth="1"/>
    <col min="5891" max="5892" width="4.88671875" style="731" customWidth="1"/>
    <col min="5893" max="5893" width="5.6640625" style="731" customWidth="1"/>
    <col min="5894" max="5896" width="8.6640625" style="731" customWidth="1"/>
    <col min="5897" max="5897" width="10.88671875" style="731" customWidth="1"/>
    <col min="5898" max="5898" width="4.77734375" style="731" customWidth="1"/>
    <col min="5899" max="5899" width="2.33203125" style="731" customWidth="1"/>
    <col min="5900" max="6144" width="8.88671875" style="731"/>
    <col min="6145" max="6145" width="7.44140625" style="731" customWidth="1"/>
    <col min="6146" max="6146" width="35.109375" style="731" customWidth="1"/>
    <col min="6147" max="6148" width="4.88671875" style="731" customWidth="1"/>
    <col min="6149" max="6149" width="5.6640625" style="731" customWidth="1"/>
    <col min="6150" max="6152" width="8.6640625" style="731" customWidth="1"/>
    <col min="6153" max="6153" width="10.88671875" style="731" customWidth="1"/>
    <col min="6154" max="6154" width="4.77734375" style="731" customWidth="1"/>
    <col min="6155" max="6155" width="2.33203125" style="731" customWidth="1"/>
    <col min="6156" max="6400" width="8.88671875" style="731"/>
    <col min="6401" max="6401" width="7.44140625" style="731" customWidth="1"/>
    <col min="6402" max="6402" width="35.109375" style="731" customWidth="1"/>
    <col min="6403" max="6404" width="4.88671875" style="731" customWidth="1"/>
    <col min="6405" max="6405" width="5.6640625" style="731" customWidth="1"/>
    <col min="6406" max="6408" width="8.6640625" style="731" customWidth="1"/>
    <col min="6409" max="6409" width="10.88671875" style="731" customWidth="1"/>
    <col min="6410" max="6410" width="4.77734375" style="731" customWidth="1"/>
    <col min="6411" max="6411" width="2.33203125" style="731" customWidth="1"/>
    <col min="6412" max="6656" width="8.88671875" style="731"/>
    <col min="6657" max="6657" width="7.44140625" style="731" customWidth="1"/>
    <col min="6658" max="6658" width="35.109375" style="731" customWidth="1"/>
    <col min="6659" max="6660" width="4.88671875" style="731" customWidth="1"/>
    <col min="6661" max="6661" width="5.6640625" style="731" customWidth="1"/>
    <col min="6662" max="6664" width="8.6640625" style="731" customWidth="1"/>
    <col min="6665" max="6665" width="10.88671875" style="731" customWidth="1"/>
    <col min="6666" max="6666" width="4.77734375" style="731" customWidth="1"/>
    <col min="6667" max="6667" width="2.33203125" style="731" customWidth="1"/>
    <col min="6668" max="6912" width="8.88671875" style="731"/>
    <col min="6913" max="6913" width="7.44140625" style="731" customWidth="1"/>
    <col min="6914" max="6914" width="35.109375" style="731" customWidth="1"/>
    <col min="6915" max="6916" width="4.88671875" style="731" customWidth="1"/>
    <col min="6917" max="6917" width="5.6640625" style="731" customWidth="1"/>
    <col min="6918" max="6920" width="8.6640625" style="731" customWidth="1"/>
    <col min="6921" max="6921" width="10.88671875" style="731" customWidth="1"/>
    <col min="6922" max="6922" width="4.77734375" style="731" customWidth="1"/>
    <col min="6923" max="6923" width="2.33203125" style="731" customWidth="1"/>
    <col min="6924" max="7168" width="8.88671875" style="731"/>
    <col min="7169" max="7169" width="7.44140625" style="731" customWidth="1"/>
    <col min="7170" max="7170" width="35.109375" style="731" customWidth="1"/>
    <col min="7171" max="7172" width="4.88671875" style="731" customWidth="1"/>
    <col min="7173" max="7173" width="5.6640625" style="731" customWidth="1"/>
    <col min="7174" max="7176" width="8.6640625" style="731" customWidth="1"/>
    <col min="7177" max="7177" width="10.88671875" style="731" customWidth="1"/>
    <col min="7178" max="7178" width="4.77734375" style="731" customWidth="1"/>
    <col min="7179" max="7179" width="2.33203125" style="731" customWidth="1"/>
    <col min="7180" max="7424" width="8.88671875" style="731"/>
    <col min="7425" max="7425" width="7.44140625" style="731" customWidth="1"/>
    <col min="7426" max="7426" width="35.109375" style="731" customWidth="1"/>
    <col min="7427" max="7428" width="4.88671875" style="731" customWidth="1"/>
    <col min="7429" max="7429" width="5.6640625" style="731" customWidth="1"/>
    <col min="7430" max="7432" width="8.6640625" style="731" customWidth="1"/>
    <col min="7433" max="7433" width="10.88671875" style="731" customWidth="1"/>
    <col min="7434" max="7434" width="4.77734375" style="731" customWidth="1"/>
    <col min="7435" max="7435" width="2.33203125" style="731" customWidth="1"/>
    <col min="7436" max="7680" width="8.88671875" style="731"/>
    <col min="7681" max="7681" width="7.44140625" style="731" customWidth="1"/>
    <col min="7682" max="7682" width="35.109375" style="731" customWidth="1"/>
    <col min="7683" max="7684" width="4.88671875" style="731" customWidth="1"/>
    <col min="7685" max="7685" width="5.6640625" style="731" customWidth="1"/>
    <col min="7686" max="7688" width="8.6640625" style="731" customWidth="1"/>
    <col min="7689" max="7689" width="10.88671875" style="731" customWidth="1"/>
    <col min="7690" max="7690" width="4.77734375" style="731" customWidth="1"/>
    <col min="7691" max="7691" width="2.33203125" style="731" customWidth="1"/>
    <col min="7692" max="7936" width="8.88671875" style="731"/>
    <col min="7937" max="7937" width="7.44140625" style="731" customWidth="1"/>
    <col min="7938" max="7938" width="35.109375" style="731" customWidth="1"/>
    <col min="7939" max="7940" width="4.88671875" style="731" customWidth="1"/>
    <col min="7941" max="7941" width="5.6640625" style="731" customWidth="1"/>
    <col min="7942" max="7944" width="8.6640625" style="731" customWidth="1"/>
    <col min="7945" max="7945" width="10.88671875" style="731" customWidth="1"/>
    <col min="7946" max="7946" width="4.77734375" style="731" customWidth="1"/>
    <col min="7947" max="7947" width="2.33203125" style="731" customWidth="1"/>
    <col min="7948" max="8192" width="8.88671875" style="731"/>
    <col min="8193" max="8193" width="7.44140625" style="731" customWidth="1"/>
    <col min="8194" max="8194" width="35.109375" style="731" customWidth="1"/>
    <col min="8195" max="8196" width="4.88671875" style="731" customWidth="1"/>
    <col min="8197" max="8197" width="5.6640625" style="731" customWidth="1"/>
    <col min="8198" max="8200" width="8.6640625" style="731" customWidth="1"/>
    <col min="8201" max="8201" width="10.88671875" style="731" customWidth="1"/>
    <col min="8202" max="8202" width="4.77734375" style="731" customWidth="1"/>
    <col min="8203" max="8203" width="2.33203125" style="731" customWidth="1"/>
    <col min="8204" max="8448" width="8.88671875" style="731"/>
    <col min="8449" max="8449" width="7.44140625" style="731" customWidth="1"/>
    <col min="8450" max="8450" width="35.109375" style="731" customWidth="1"/>
    <col min="8451" max="8452" width="4.88671875" style="731" customWidth="1"/>
    <col min="8453" max="8453" width="5.6640625" style="731" customWidth="1"/>
    <col min="8454" max="8456" width="8.6640625" style="731" customWidth="1"/>
    <col min="8457" max="8457" width="10.88671875" style="731" customWidth="1"/>
    <col min="8458" max="8458" width="4.77734375" style="731" customWidth="1"/>
    <col min="8459" max="8459" width="2.33203125" style="731" customWidth="1"/>
    <col min="8460" max="8704" width="8.88671875" style="731"/>
    <col min="8705" max="8705" width="7.44140625" style="731" customWidth="1"/>
    <col min="8706" max="8706" width="35.109375" style="731" customWidth="1"/>
    <col min="8707" max="8708" width="4.88671875" style="731" customWidth="1"/>
    <col min="8709" max="8709" width="5.6640625" style="731" customWidth="1"/>
    <col min="8710" max="8712" width="8.6640625" style="731" customWidth="1"/>
    <col min="8713" max="8713" width="10.88671875" style="731" customWidth="1"/>
    <col min="8714" max="8714" width="4.77734375" style="731" customWidth="1"/>
    <col min="8715" max="8715" width="2.33203125" style="731" customWidth="1"/>
    <col min="8716" max="8960" width="8.88671875" style="731"/>
    <col min="8961" max="8961" width="7.44140625" style="731" customWidth="1"/>
    <col min="8962" max="8962" width="35.109375" style="731" customWidth="1"/>
    <col min="8963" max="8964" width="4.88671875" style="731" customWidth="1"/>
    <col min="8965" max="8965" width="5.6640625" style="731" customWidth="1"/>
    <col min="8966" max="8968" width="8.6640625" style="731" customWidth="1"/>
    <col min="8969" max="8969" width="10.88671875" style="731" customWidth="1"/>
    <col min="8970" max="8970" width="4.77734375" style="731" customWidth="1"/>
    <col min="8971" max="8971" width="2.33203125" style="731" customWidth="1"/>
    <col min="8972" max="9216" width="8.88671875" style="731"/>
    <col min="9217" max="9217" width="7.44140625" style="731" customWidth="1"/>
    <col min="9218" max="9218" width="35.109375" style="731" customWidth="1"/>
    <col min="9219" max="9220" width="4.88671875" style="731" customWidth="1"/>
    <col min="9221" max="9221" width="5.6640625" style="731" customWidth="1"/>
    <col min="9222" max="9224" width="8.6640625" style="731" customWidth="1"/>
    <col min="9225" max="9225" width="10.88671875" style="731" customWidth="1"/>
    <col min="9226" max="9226" width="4.77734375" style="731" customWidth="1"/>
    <col min="9227" max="9227" width="2.33203125" style="731" customWidth="1"/>
    <col min="9228" max="9472" width="8.88671875" style="731"/>
    <col min="9473" max="9473" width="7.44140625" style="731" customWidth="1"/>
    <col min="9474" max="9474" width="35.109375" style="731" customWidth="1"/>
    <col min="9475" max="9476" width="4.88671875" style="731" customWidth="1"/>
    <col min="9477" max="9477" width="5.6640625" style="731" customWidth="1"/>
    <col min="9478" max="9480" width="8.6640625" style="731" customWidth="1"/>
    <col min="9481" max="9481" width="10.88671875" style="731" customWidth="1"/>
    <col min="9482" max="9482" width="4.77734375" style="731" customWidth="1"/>
    <col min="9483" max="9483" width="2.33203125" style="731" customWidth="1"/>
    <col min="9484" max="9728" width="8.88671875" style="731"/>
    <col min="9729" max="9729" width="7.44140625" style="731" customWidth="1"/>
    <col min="9730" max="9730" width="35.109375" style="731" customWidth="1"/>
    <col min="9731" max="9732" width="4.88671875" style="731" customWidth="1"/>
    <col min="9733" max="9733" width="5.6640625" style="731" customWidth="1"/>
    <col min="9734" max="9736" width="8.6640625" style="731" customWidth="1"/>
    <col min="9737" max="9737" width="10.88671875" style="731" customWidth="1"/>
    <col min="9738" max="9738" width="4.77734375" style="731" customWidth="1"/>
    <col min="9739" max="9739" width="2.33203125" style="731" customWidth="1"/>
    <col min="9740" max="9984" width="8.88671875" style="731"/>
    <col min="9985" max="9985" width="7.44140625" style="731" customWidth="1"/>
    <col min="9986" max="9986" width="35.109375" style="731" customWidth="1"/>
    <col min="9987" max="9988" width="4.88671875" style="731" customWidth="1"/>
    <col min="9989" max="9989" width="5.6640625" style="731" customWidth="1"/>
    <col min="9990" max="9992" width="8.6640625" style="731" customWidth="1"/>
    <col min="9993" max="9993" width="10.88671875" style="731" customWidth="1"/>
    <col min="9994" max="9994" width="4.77734375" style="731" customWidth="1"/>
    <col min="9995" max="9995" width="2.33203125" style="731" customWidth="1"/>
    <col min="9996" max="10240" width="8.88671875" style="731"/>
    <col min="10241" max="10241" width="7.44140625" style="731" customWidth="1"/>
    <col min="10242" max="10242" width="35.109375" style="731" customWidth="1"/>
    <col min="10243" max="10244" width="4.88671875" style="731" customWidth="1"/>
    <col min="10245" max="10245" width="5.6640625" style="731" customWidth="1"/>
    <col min="10246" max="10248" width="8.6640625" style="731" customWidth="1"/>
    <col min="10249" max="10249" width="10.88671875" style="731" customWidth="1"/>
    <col min="10250" max="10250" width="4.77734375" style="731" customWidth="1"/>
    <col min="10251" max="10251" width="2.33203125" style="731" customWidth="1"/>
    <col min="10252" max="10496" width="8.88671875" style="731"/>
    <col min="10497" max="10497" width="7.44140625" style="731" customWidth="1"/>
    <col min="10498" max="10498" width="35.109375" style="731" customWidth="1"/>
    <col min="10499" max="10500" width="4.88671875" style="731" customWidth="1"/>
    <col min="10501" max="10501" width="5.6640625" style="731" customWidth="1"/>
    <col min="10502" max="10504" width="8.6640625" style="731" customWidth="1"/>
    <col min="10505" max="10505" width="10.88671875" style="731" customWidth="1"/>
    <col min="10506" max="10506" width="4.77734375" style="731" customWidth="1"/>
    <col min="10507" max="10507" width="2.33203125" style="731" customWidth="1"/>
    <col min="10508" max="10752" width="8.88671875" style="731"/>
    <col min="10753" max="10753" width="7.44140625" style="731" customWidth="1"/>
    <col min="10754" max="10754" width="35.109375" style="731" customWidth="1"/>
    <col min="10755" max="10756" width="4.88671875" style="731" customWidth="1"/>
    <col min="10757" max="10757" width="5.6640625" style="731" customWidth="1"/>
    <col min="10758" max="10760" width="8.6640625" style="731" customWidth="1"/>
    <col min="10761" max="10761" width="10.88671875" style="731" customWidth="1"/>
    <col min="10762" max="10762" width="4.77734375" style="731" customWidth="1"/>
    <col min="10763" max="10763" width="2.33203125" style="731" customWidth="1"/>
    <col min="10764" max="11008" width="8.88671875" style="731"/>
    <col min="11009" max="11009" width="7.44140625" style="731" customWidth="1"/>
    <col min="11010" max="11010" width="35.109375" style="731" customWidth="1"/>
    <col min="11011" max="11012" width="4.88671875" style="731" customWidth="1"/>
    <col min="11013" max="11013" width="5.6640625" style="731" customWidth="1"/>
    <col min="11014" max="11016" width="8.6640625" style="731" customWidth="1"/>
    <col min="11017" max="11017" width="10.88671875" style="731" customWidth="1"/>
    <col min="11018" max="11018" width="4.77734375" style="731" customWidth="1"/>
    <col min="11019" max="11019" width="2.33203125" style="731" customWidth="1"/>
    <col min="11020" max="11264" width="8.88671875" style="731"/>
    <col min="11265" max="11265" width="7.44140625" style="731" customWidth="1"/>
    <col min="11266" max="11266" width="35.109375" style="731" customWidth="1"/>
    <col min="11267" max="11268" width="4.88671875" style="731" customWidth="1"/>
    <col min="11269" max="11269" width="5.6640625" style="731" customWidth="1"/>
    <col min="11270" max="11272" width="8.6640625" style="731" customWidth="1"/>
    <col min="11273" max="11273" width="10.88671875" style="731" customWidth="1"/>
    <col min="11274" max="11274" width="4.77734375" style="731" customWidth="1"/>
    <col min="11275" max="11275" width="2.33203125" style="731" customWidth="1"/>
    <col min="11276" max="11520" width="8.88671875" style="731"/>
    <col min="11521" max="11521" width="7.44140625" style="731" customWidth="1"/>
    <col min="11522" max="11522" width="35.109375" style="731" customWidth="1"/>
    <col min="11523" max="11524" width="4.88671875" style="731" customWidth="1"/>
    <col min="11525" max="11525" width="5.6640625" style="731" customWidth="1"/>
    <col min="11526" max="11528" width="8.6640625" style="731" customWidth="1"/>
    <col min="11529" max="11529" width="10.88671875" style="731" customWidth="1"/>
    <col min="11530" max="11530" width="4.77734375" style="731" customWidth="1"/>
    <col min="11531" max="11531" width="2.33203125" style="731" customWidth="1"/>
    <col min="11532" max="11776" width="8.88671875" style="731"/>
    <col min="11777" max="11777" width="7.44140625" style="731" customWidth="1"/>
    <col min="11778" max="11778" width="35.109375" style="731" customWidth="1"/>
    <col min="11779" max="11780" width="4.88671875" style="731" customWidth="1"/>
    <col min="11781" max="11781" width="5.6640625" style="731" customWidth="1"/>
    <col min="11782" max="11784" width="8.6640625" style="731" customWidth="1"/>
    <col min="11785" max="11785" width="10.88671875" style="731" customWidth="1"/>
    <col min="11786" max="11786" width="4.77734375" style="731" customWidth="1"/>
    <col min="11787" max="11787" width="2.33203125" style="731" customWidth="1"/>
    <col min="11788" max="12032" width="8.88671875" style="731"/>
    <col min="12033" max="12033" width="7.44140625" style="731" customWidth="1"/>
    <col min="12034" max="12034" width="35.109375" style="731" customWidth="1"/>
    <col min="12035" max="12036" width="4.88671875" style="731" customWidth="1"/>
    <col min="12037" max="12037" width="5.6640625" style="731" customWidth="1"/>
    <col min="12038" max="12040" width="8.6640625" style="731" customWidth="1"/>
    <col min="12041" max="12041" width="10.88671875" style="731" customWidth="1"/>
    <col min="12042" max="12042" width="4.77734375" style="731" customWidth="1"/>
    <col min="12043" max="12043" width="2.33203125" style="731" customWidth="1"/>
    <col min="12044" max="12288" width="8.88671875" style="731"/>
    <col min="12289" max="12289" width="7.44140625" style="731" customWidth="1"/>
    <col min="12290" max="12290" width="35.109375" style="731" customWidth="1"/>
    <col min="12291" max="12292" width="4.88671875" style="731" customWidth="1"/>
    <col min="12293" max="12293" width="5.6640625" style="731" customWidth="1"/>
    <col min="12294" max="12296" width="8.6640625" style="731" customWidth="1"/>
    <col min="12297" max="12297" width="10.88671875" style="731" customWidth="1"/>
    <col min="12298" max="12298" width="4.77734375" style="731" customWidth="1"/>
    <col min="12299" max="12299" width="2.33203125" style="731" customWidth="1"/>
    <col min="12300" max="12544" width="8.88671875" style="731"/>
    <col min="12545" max="12545" width="7.44140625" style="731" customWidth="1"/>
    <col min="12546" max="12546" width="35.109375" style="731" customWidth="1"/>
    <col min="12547" max="12548" width="4.88671875" style="731" customWidth="1"/>
    <col min="12549" max="12549" width="5.6640625" style="731" customWidth="1"/>
    <col min="12550" max="12552" width="8.6640625" style="731" customWidth="1"/>
    <col min="12553" max="12553" width="10.88671875" style="731" customWidth="1"/>
    <col min="12554" max="12554" width="4.77734375" style="731" customWidth="1"/>
    <col min="12555" max="12555" width="2.33203125" style="731" customWidth="1"/>
    <col min="12556" max="12800" width="8.88671875" style="731"/>
    <col min="12801" max="12801" width="7.44140625" style="731" customWidth="1"/>
    <col min="12802" max="12802" width="35.109375" style="731" customWidth="1"/>
    <col min="12803" max="12804" width="4.88671875" style="731" customWidth="1"/>
    <col min="12805" max="12805" width="5.6640625" style="731" customWidth="1"/>
    <col min="12806" max="12808" width="8.6640625" style="731" customWidth="1"/>
    <col min="12809" max="12809" width="10.88671875" style="731" customWidth="1"/>
    <col min="12810" max="12810" width="4.77734375" style="731" customWidth="1"/>
    <col min="12811" max="12811" width="2.33203125" style="731" customWidth="1"/>
    <col min="12812" max="13056" width="8.88671875" style="731"/>
    <col min="13057" max="13057" width="7.44140625" style="731" customWidth="1"/>
    <col min="13058" max="13058" width="35.109375" style="731" customWidth="1"/>
    <col min="13059" max="13060" width="4.88671875" style="731" customWidth="1"/>
    <col min="13061" max="13061" width="5.6640625" style="731" customWidth="1"/>
    <col min="13062" max="13064" width="8.6640625" style="731" customWidth="1"/>
    <col min="13065" max="13065" width="10.88671875" style="731" customWidth="1"/>
    <col min="13066" max="13066" width="4.77734375" style="731" customWidth="1"/>
    <col min="13067" max="13067" width="2.33203125" style="731" customWidth="1"/>
    <col min="13068" max="13312" width="8.88671875" style="731"/>
    <col min="13313" max="13313" width="7.44140625" style="731" customWidth="1"/>
    <col min="13314" max="13314" width="35.109375" style="731" customWidth="1"/>
    <col min="13315" max="13316" width="4.88671875" style="731" customWidth="1"/>
    <col min="13317" max="13317" width="5.6640625" style="731" customWidth="1"/>
    <col min="13318" max="13320" width="8.6640625" style="731" customWidth="1"/>
    <col min="13321" max="13321" width="10.88671875" style="731" customWidth="1"/>
    <col min="13322" max="13322" width="4.77734375" style="731" customWidth="1"/>
    <col min="13323" max="13323" width="2.33203125" style="731" customWidth="1"/>
    <col min="13324" max="13568" width="8.88671875" style="731"/>
    <col min="13569" max="13569" width="7.44140625" style="731" customWidth="1"/>
    <col min="13570" max="13570" width="35.109375" style="731" customWidth="1"/>
    <col min="13571" max="13572" width="4.88671875" style="731" customWidth="1"/>
    <col min="13573" max="13573" width="5.6640625" style="731" customWidth="1"/>
    <col min="13574" max="13576" width="8.6640625" style="731" customWidth="1"/>
    <col min="13577" max="13577" width="10.88671875" style="731" customWidth="1"/>
    <col min="13578" max="13578" width="4.77734375" style="731" customWidth="1"/>
    <col min="13579" max="13579" width="2.33203125" style="731" customWidth="1"/>
    <col min="13580" max="13824" width="8.88671875" style="731"/>
    <col min="13825" max="13825" width="7.44140625" style="731" customWidth="1"/>
    <col min="13826" max="13826" width="35.109375" style="731" customWidth="1"/>
    <col min="13827" max="13828" width="4.88671875" style="731" customWidth="1"/>
    <col min="13829" max="13829" width="5.6640625" style="731" customWidth="1"/>
    <col min="13830" max="13832" width="8.6640625" style="731" customWidth="1"/>
    <col min="13833" max="13833" width="10.88671875" style="731" customWidth="1"/>
    <col min="13834" max="13834" width="4.77734375" style="731" customWidth="1"/>
    <col min="13835" max="13835" width="2.33203125" style="731" customWidth="1"/>
    <col min="13836" max="14080" width="8.88671875" style="731"/>
    <col min="14081" max="14081" width="7.44140625" style="731" customWidth="1"/>
    <col min="14082" max="14082" width="35.109375" style="731" customWidth="1"/>
    <col min="14083" max="14084" width="4.88671875" style="731" customWidth="1"/>
    <col min="14085" max="14085" width="5.6640625" style="731" customWidth="1"/>
    <col min="14086" max="14088" width="8.6640625" style="731" customWidth="1"/>
    <col min="14089" max="14089" width="10.88671875" style="731" customWidth="1"/>
    <col min="14090" max="14090" width="4.77734375" style="731" customWidth="1"/>
    <col min="14091" max="14091" width="2.33203125" style="731" customWidth="1"/>
    <col min="14092" max="14336" width="8.88671875" style="731"/>
    <col min="14337" max="14337" width="7.44140625" style="731" customWidth="1"/>
    <col min="14338" max="14338" width="35.109375" style="731" customWidth="1"/>
    <col min="14339" max="14340" width="4.88671875" style="731" customWidth="1"/>
    <col min="14341" max="14341" width="5.6640625" style="731" customWidth="1"/>
    <col min="14342" max="14344" width="8.6640625" style="731" customWidth="1"/>
    <col min="14345" max="14345" width="10.88671875" style="731" customWidth="1"/>
    <col min="14346" max="14346" width="4.77734375" style="731" customWidth="1"/>
    <col min="14347" max="14347" width="2.33203125" style="731" customWidth="1"/>
    <col min="14348" max="14592" width="8.88671875" style="731"/>
    <col min="14593" max="14593" width="7.44140625" style="731" customWidth="1"/>
    <col min="14594" max="14594" width="35.109375" style="731" customWidth="1"/>
    <col min="14595" max="14596" width="4.88671875" style="731" customWidth="1"/>
    <col min="14597" max="14597" width="5.6640625" style="731" customWidth="1"/>
    <col min="14598" max="14600" width="8.6640625" style="731" customWidth="1"/>
    <col min="14601" max="14601" width="10.88671875" style="731" customWidth="1"/>
    <col min="14602" max="14602" width="4.77734375" style="731" customWidth="1"/>
    <col min="14603" max="14603" width="2.33203125" style="731" customWidth="1"/>
    <col min="14604" max="14848" width="8.88671875" style="731"/>
    <col min="14849" max="14849" width="7.44140625" style="731" customWidth="1"/>
    <col min="14850" max="14850" width="35.109375" style="731" customWidth="1"/>
    <col min="14851" max="14852" width="4.88671875" style="731" customWidth="1"/>
    <col min="14853" max="14853" width="5.6640625" style="731" customWidth="1"/>
    <col min="14854" max="14856" width="8.6640625" style="731" customWidth="1"/>
    <col min="14857" max="14857" width="10.88671875" style="731" customWidth="1"/>
    <col min="14858" max="14858" width="4.77734375" style="731" customWidth="1"/>
    <col min="14859" max="14859" width="2.33203125" style="731" customWidth="1"/>
    <col min="14860" max="15104" width="8.88671875" style="731"/>
    <col min="15105" max="15105" width="7.44140625" style="731" customWidth="1"/>
    <col min="15106" max="15106" width="35.109375" style="731" customWidth="1"/>
    <col min="15107" max="15108" width="4.88671875" style="731" customWidth="1"/>
    <col min="15109" max="15109" width="5.6640625" style="731" customWidth="1"/>
    <col min="15110" max="15112" width="8.6640625" style="731" customWidth="1"/>
    <col min="15113" max="15113" width="10.88671875" style="731" customWidth="1"/>
    <col min="15114" max="15114" width="4.77734375" style="731" customWidth="1"/>
    <col min="15115" max="15115" width="2.33203125" style="731" customWidth="1"/>
    <col min="15116" max="15360" width="8.88671875" style="731"/>
    <col min="15361" max="15361" width="7.44140625" style="731" customWidth="1"/>
    <col min="15362" max="15362" width="35.109375" style="731" customWidth="1"/>
    <col min="15363" max="15364" width="4.88671875" style="731" customWidth="1"/>
    <col min="15365" max="15365" width="5.6640625" style="731" customWidth="1"/>
    <col min="15366" max="15368" width="8.6640625" style="731" customWidth="1"/>
    <col min="15369" max="15369" width="10.88671875" style="731" customWidth="1"/>
    <col min="15370" max="15370" width="4.77734375" style="731" customWidth="1"/>
    <col min="15371" max="15371" width="2.33203125" style="731" customWidth="1"/>
    <col min="15372" max="15616" width="8.88671875" style="731"/>
    <col min="15617" max="15617" width="7.44140625" style="731" customWidth="1"/>
    <col min="15618" max="15618" width="35.109375" style="731" customWidth="1"/>
    <col min="15619" max="15620" width="4.88671875" style="731" customWidth="1"/>
    <col min="15621" max="15621" width="5.6640625" style="731" customWidth="1"/>
    <col min="15622" max="15624" width="8.6640625" style="731" customWidth="1"/>
    <col min="15625" max="15625" width="10.88671875" style="731" customWidth="1"/>
    <col min="15626" max="15626" width="4.77734375" style="731" customWidth="1"/>
    <col min="15627" max="15627" width="2.33203125" style="731" customWidth="1"/>
    <col min="15628" max="15872" width="8.88671875" style="731"/>
    <col min="15873" max="15873" width="7.44140625" style="731" customWidth="1"/>
    <col min="15874" max="15874" width="35.109375" style="731" customWidth="1"/>
    <col min="15875" max="15876" width="4.88671875" style="731" customWidth="1"/>
    <col min="15877" max="15877" width="5.6640625" style="731" customWidth="1"/>
    <col min="15878" max="15880" width="8.6640625" style="731" customWidth="1"/>
    <col min="15881" max="15881" width="10.88671875" style="731" customWidth="1"/>
    <col min="15882" max="15882" width="4.77734375" style="731" customWidth="1"/>
    <col min="15883" max="15883" width="2.33203125" style="731" customWidth="1"/>
    <col min="15884" max="16128" width="8.88671875" style="731"/>
    <col min="16129" max="16129" width="7.44140625" style="731" customWidth="1"/>
    <col min="16130" max="16130" width="35.109375" style="731" customWidth="1"/>
    <col min="16131" max="16132" width="4.88671875" style="731" customWidth="1"/>
    <col min="16133" max="16133" width="5.6640625" style="731" customWidth="1"/>
    <col min="16134" max="16136" width="8.6640625" style="731" customWidth="1"/>
    <col min="16137" max="16137" width="10.88671875" style="731" customWidth="1"/>
    <col min="16138" max="16138" width="4.77734375" style="731" customWidth="1"/>
    <col min="16139" max="16139" width="2.33203125" style="731" customWidth="1"/>
    <col min="16140" max="16384" width="8.88671875" style="731"/>
  </cols>
  <sheetData>
    <row r="1" spans="1:256" s="723" customFormat="1" ht="52.5" customHeight="1" x14ac:dyDescent="0.25">
      <c r="A1" s="1590" t="s">
        <v>4990</v>
      </c>
      <c r="B1" s="1590"/>
      <c r="C1" s="1590"/>
      <c r="D1" s="1590"/>
      <c r="E1" s="1590"/>
      <c r="F1" s="1590"/>
      <c r="G1" s="1590"/>
      <c r="H1" s="1590"/>
      <c r="I1" s="1590"/>
      <c r="J1" s="1590"/>
      <c r="K1" s="722"/>
      <c r="L1" s="722"/>
      <c r="M1" s="722"/>
      <c r="N1" s="722"/>
      <c r="O1" s="722"/>
      <c r="P1" s="722"/>
      <c r="Q1" s="722"/>
      <c r="R1" s="722"/>
      <c r="S1" s="722"/>
      <c r="T1" s="722"/>
      <c r="U1" s="722"/>
      <c r="V1" s="722"/>
      <c r="W1" s="722"/>
      <c r="X1" s="722"/>
      <c r="Y1" s="722"/>
      <c r="Z1" s="722"/>
      <c r="AA1" s="722"/>
      <c r="AB1" s="722"/>
      <c r="AC1" s="722"/>
      <c r="AD1" s="722"/>
      <c r="AE1" s="722"/>
      <c r="AF1" s="722"/>
      <c r="AG1" s="722"/>
      <c r="AH1" s="722"/>
      <c r="AI1" s="722"/>
      <c r="AJ1" s="722"/>
      <c r="AK1" s="722"/>
      <c r="AL1" s="722"/>
      <c r="AM1" s="722"/>
      <c r="AN1" s="722"/>
      <c r="AO1" s="722"/>
      <c r="AP1" s="722"/>
      <c r="AQ1" s="722"/>
      <c r="AR1" s="722"/>
      <c r="AS1" s="722"/>
      <c r="AT1" s="722"/>
      <c r="AU1" s="722"/>
      <c r="AV1" s="722"/>
      <c r="AW1" s="722"/>
      <c r="AX1" s="722"/>
      <c r="AY1" s="722"/>
      <c r="AZ1" s="722"/>
      <c r="BA1" s="722"/>
      <c r="BB1" s="722"/>
      <c r="BC1" s="722"/>
      <c r="BD1" s="722"/>
      <c r="BE1" s="722"/>
      <c r="BF1" s="722"/>
      <c r="BG1" s="722"/>
      <c r="BH1" s="722"/>
      <c r="BI1" s="722"/>
      <c r="BJ1" s="722"/>
      <c r="BK1" s="722"/>
      <c r="BL1" s="722"/>
      <c r="BM1" s="722"/>
      <c r="BN1" s="722"/>
      <c r="BO1" s="722"/>
      <c r="BP1" s="722"/>
      <c r="BQ1" s="722"/>
      <c r="BR1" s="722"/>
      <c r="BS1" s="722"/>
      <c r="BT1" s="722"/>
      <c r="BU1" s="722"/>
      <c r="BV1" s="722"/>
      <c r="BW1" s="722"/>
      <c r="BX1" s="722"/>
      <c r="BY1" s="722"/>
      <c r="BZ1" s="722"/>
      <c r="CA1" s="722"/>
      <c r="CB1" s="722"/>
      <c r="CC1" s="722"/>
      <c r="CD1" s="722"/>
      <c r="CE1" s="722"/>
      <c r="CF1" s="722"/>
      <c r="CG1" s="722"/>
      <c r="CH1" s="722"/>
      <c r="CI1" s="722"/>
      <c r="CJ1" s="722"/>
      <c r="CK1" s="722"/>
      <c r="CL1" s="722"/>
      <c r="CM1" s="722"/>
      <c r="CN1" s="722"/>
      <c r="CO1" s="722"/>
      <c r="CP1" s="722"/>
      <c r="CQ1" s="722"/>
      <c r="CR1" s="722"/>
      <c r="CS1" s="722"/>
      <c r="CT1" s="722"/>
      <c r="CU1" s="722"/>
      <c r="CV1" s="722"/>
      <c r="CW1" s="722"/>
      <c r="CX1" s="722"/>
      <c r="CY1" s="722"/>
      <c r="CZ1" s="722"/>
      <c r="DA1" s="722"/>
      <c r="DB1" s="722"/>
      <c r="DC1" s="722"/>
      <c r="DD1" s="722"/>
      <c r="DE1" s="722"/>
      <c r="DF1" s="722"/>
      <c r="DG1" s="722"/>
      <c r="DH1" s="722"/>
      <c r="DI1" s="722"/>
      <c r="DJ1" s="722"/>
      <c r="DK1" s="722"/>
      <c r="DL1" s="722"/>
      <c r="DM1" s="722"/>
      <c r="DN1" s="722"/>
      <c r="DO1" s="722"/>
      <c r="DP1" s="722"/>
      <c r="DQ1" s="722"/>
      <c r="DR1" s="722"/>
      <c r="DS1" s="722"/>
      <c r="DT1" s="722"/>
      <c r="DU1" s="722"/>
      <c r="DV1" s="722"/>
      <c r="DW1" s="722"/>
      <c r="DX1" s="722"/>
      <c r="DY1" s="722"/>
      <c r="DZ1" s="722"/>
      <c r="EA1" s="722"/>
      <c r="EB1" s="722"/>
      <c r="EC1" s="722"/>
      <c r="ED1" s="722"/>
      <c r="EE1" s="722"/>
      <c r="EF1" s="722"/>
      <c r="EG1" s="722"/>
      <c r="EH1" s="722"/>
      <c r="EI1" s="722"/>
      <c r="EJ1" s="722"/>
      <c r="EK1" s="722"/>
      <c r="EL1" s="722"/>
      <c r="EM1" s="722"/>
      <c r="EN1" s="722"/>
      <c r="EO1" s="722"/>
      <c r="EP1" s="722"/>
      <c r="EQ1" s="722"/>
      <c r="ER1" s="722"/>
      <c r="ES1" s="722"/>
      <c r="ET1" s="722"/>
      <c r="EU1" s="722"/>
      <c r="EV1" s="722"/>
      <c r="EW1" s="722"/>
      <c r="EX1" s="722"/>
      <c r="EY1" s="722"/>
      <c r="EZ1" s="722"/>
      <c r="FA1" s="722"/>
      <c r="FB1" s="722"/>
      <c r="FC1" s="722"/>
      <c r="FD1" s="722"/>
      <c r="FE1" s="722"/>
      <c r="FF1" s="722"/>
      <c r="FG1" s="722"/>
      <c r="FH1" s="722"/>
      <c r="FI1" s="722"/>
      <c r="FJ1" s="722"/>
      <c r="FK1" s="722"/>
      <c r="FL1" s="722"/>
      <c r="FM1" s="722"/>
      <c r="FN1" s="722"/>
      <c r="FO1" s="722"/>
      <c r="FP1" s="722"/>
      <c r="FQ1" s="722"/>
      <c r="FR1" s="722"/>
      <c r="FS1" s="722"/>
      <c r="FT1" s="722"/>
      <c r="FU1" s="722"/>
      <c r="FV1" s="722"/>
      <c r="FW1" s="722"/>
      <c r="FX1" s="722"/>
      <c r="FY1" s="722"/>
      <c r="FZ1" s="722"/>
      <c r="GA1" s="722"/>
      <c r="GB1" s="722"/>
      <c r="GC1" s="722"/>
      <c r="GD1" s="722"/>
      <c r="GE1" s="722"/>
      <c r="GF1" s="722"/>
      <c r="GG1" s="722"/>
      <c r="GH1" s="722"/>
      <c r="GI1" s="722"/>
      <c r="GJ1" s="722"/>
      <c r="GK1" s="722"/>
      <c r="GL1" s="722"/>
      <c r="GM1" s="722"/>
      <c r="GN1" s="722"/>
      <c r="GO1" s="722"/>
      <c r="GP1" s="722"/>
      <c r="GQ1" s="722"/>
      <c r="GR1" s="722"/>
      <c r="GS1" s="722"/>
      <c r="GT1" s="722"/>
      <c r="GU1" s="722"/>
      <c r="GV1" s="722"/>
      <c r="GW1" s="722"/>
      <c r="GX1" s="722"/>
      <c r="GY1" s="722"/>
      <c r="GZ1" s="722"/>
      <c r="HA1" s="722"/>
      <c r="HB1" s="722"/>
      <c r="HC1" s="722"/>
      <c r="HD1" s="722"/>
      <c r="HE1" s="722"/>
      <c r="HF1" s="722"/>
      <c r="HG1" s="722"/>
      <c r="HH1" s="722"/>
      <c r="HI1" s="722"/>
      <c r="HJ1" s="722"/>
      <c r="HK1" s="722"/>
      <c r="HL1" s="722"/>
      <c r="HM1" s="722"/>
      <c r="HN1" s="722"/>
      <c r="HO1" s="722"/>
      <c r="HP1" s="722"/>
      <c r="HQ1" s="722"/>
      <c r="HR1" s="722"/>
      <c r="HS1" s="722"/>
      <c r="HT1" s="722"/>
      <c r="HU1" s="722"/>
      <c r="HV1" s="722"/>
      <c r="HW1" s="722"/>
      <c r="HX1" s="722"/>
      <c r="HY1" s="722"/>
      <c r="HZ1" s="722"/>
      <c r="IA1" s="722"/>
      <c r="IB1" s="722"/>
      <c r="IC1" s="722"/>
      <c r="ID1" s="722"/>
      <c r="IE1" s="722"/>
      <c r="IF1" s="722"/>
      <c r="IG1" s="722"/>
      <c r="IH1" s="722"/>
      <c r="II1" s="722"/>
      <c r="IJ1" s="722"/>
      <c r="IK1" s="722"/>
      <c r="IL1" s="722"/>
      <c r="IM1" s="722"/>
      <c r="IN1" s="722"/>
      <c r="IO1" s="722"/>
      <c r="IP1" s="722"/>
      <c r="IQ1" s="722"/>
      <c r="IR1" s="722"/>
      <c r="IS1" s="722"/>
      <c r="IT1" s="722"/>
      <c r="IU1" s="722"/>
      <c r="IV1" s="722"/>
    </row>
    <row r="2" spans="1:256" s="723" customFormat="1" ht="20.25" customHeight="1" x14ac:dyDescent="0.25">
      <c r="A2" s="1591" t="s">
        <v>3599</v>
      </c>
      <c r="B2" s="1591"/>
      <c r="C2" s="1591"/>
      <c r="D2" s="1591"/>
      <c r="E2" s="1591"/>
      <c r="F2" s="1591"/>
      <c r="G2" s="1591"/>
      <c r="H2" s="1591"/>
      <c r="I2" s="1591"/>
      <c r="J2" s="1591"/>
      <c r="K2" s="722"/>
      <c r="L2" s="722"/>
      <c r="M2" s="722"/>
      <c r="N2" s="722"/>
      <c r="O2" s="722"/>
      <c r="P2" s="722"/>
      <c r="Q2" s="722"/>
      <c r="R2" s="722"/>
      <c r="S2" s="722"/>
      <c r="T2" s="722"/>
      <c r="U2" s="722"/>
      <c r="V2" s="722"/>
      <c r="W2" s="722"/>
      <c r="X2" s="722"/>
      <c r="Y2" s="722"/>
      <c r="Z2" s="722"/>
      <c r="AA2" s="722"/>
      <c r="AB2" s="722"/>
      <c r="AC2" s="722"/>
      <c r="AD2" s="722"/>
      <c r="AE2" s="722"/>
      <c r="AF2" s="722"/>
      <c r="AG2" s="722"/>
      <c r="AH2" s="722"/>
      <c r="AI2" s="722"/>
      <c r="AJ2" s="722"/>
      <c r="AK2" s="722"/>
      <c r="AL2" s="722"/>
      <c r="AM2" s="722"/>
      <c r="AN2" s="722"/>
      <c r="AO2" s="722"/>
      <c r="AP2" s="722"/>
      <c r="AQ2" s="722"/>
      <c r="AR2" s="722"/>
      <c r="AS2" s="722"/>
      <c r="AT2" s="722"/>
      <c r="AU2" s="722"/>
      <c r="AV2" s="722"/>
      <c r="AW2" s="722"/>
      <c r="AX2" s="722"/>
      <c r="AY2" s="722"/>
      <c r="AZ2" s="722"/>
      <c r="BA2" s="722"/>
      <c r="BB2" s="722"/>
      <c r="BC2" s="722"/>
      <c r="BD2" s="722"/>
      <c r="BE2" s="722"/>
      <c r="BF2" s="722"/>
      <c r="BG2" s="722"/>
      <c r="BH2" s="722"/>
      <c r="BI2" s="722"/>
      <c r="BJ2" s="722"/>
      <c r="BK2" s="722"/>
      <c r="BL2" s="722"/>
      <c r="BM2" s="722"/>
      <c r="BN2" s="722"/>
      <c r="BO2" s="722"/>
      <c r="BP2" s="722"/>
      <c r="BQ2" s="722"/>
      <c r="BR2" s="722"/>
      <c r="BS2" s="722"/>
      <c r="BT2" s="722"/>
      <c r="BU2" s="722"/>
      <c r="BV2" s="722"/>
      <c r="BW2" s="722"/>
      <c r="BX2" s="722"/>
      <c r="BY2" s="722"/>
      <c r="BZ2" s="722"/>
      <c r="CA2" s="722"/>
      <c r="CB2" s="722"/>
      <c r="CC2" s="722"/>
      <c r="CD2" s="722"/>
      <c r="CE2" s="722"/>
      <c r="CF2" s="722"/>
      <c r="CG2" s="722"/>
      <c r="CH2" s="722"/>
      <c r="CI2" s="722"/>
      <c r="CJ2" s="722"/>
      <c r="CK2" s="722"/>
      <c r="CL2" s="722"/>
      <c r="CM2" s="722"/>
      <c r="CN2" s="722"/>
      <c r="CO2" s="722"/>
      <c r="CP2" s="722"/>
      <c r="CQ2" s="722"/>
      <c r="CR2" s="722"/>
      <c r="CS2" s="722"/>
      <c r="CT2" s="722"/>
      <c r="CU2" s="722"/>
      <c r="CV2" s="722"/>
      <c r="CW2" s="722"/>
      <c r="CX2" s="722"/>
      <c r="CY2" s="722"/>
      <c r="CZ2" s="722"/>
      <c r="DA2" s="722"/>
      <c r="DB2" s="722"/>
      <c r="DC2" s="722"/>
      <c r="DD2" s="722"/>
      <c r="DE2" s="722"/>
      <c r="DF2" s="722"/>
      <c r="DG2" s="722"/>
      <c r="DH2" s="722"/>
      <c r="DI2" s="722"/>
      <c r="DJ2" s="722"/>
      <c r="DK2" s="722"/>
      <c r="DL2" s="722"/>
      <c r="DM2" s="722"/>
      <c r="DN2" s="722"/>
      <c r="DO2" s="722"/>
      <c r="DP2" s="722"/>
      <c r="DQ2" s="722"/>
      <c r="DR2" s="722"/>
      <c r="DS2" s="722"/>
      <c r="DT2" s="722"/>
      <c r="DU2" s="722"/>
      <c r="DV2" s="722"/>
      <c r="DW2" s="722"/>
      <c r="DX2" s="722"/>
      <c r="DY2" s="722"/>
      <c r="DZ2" s="722"/>
      <c r="EA2" s="722"/>
      <c r="EB2" s="722"/>
      <c r="EC2" s="722"/>
      <c r="ED2" s="722"/>
      <c r="EE2" s="722"/>
      <c r="EF2" s="722"/>
      <c r="EG2" s="722"/>
      <c r="EH2" s="722"/>
      <c r="EI2" s="722"/>
      <c r="EJ2" s="722"/>
      <c r="EK2" s="722"/>
      <c r="EL2" s="722"/>
      <c r="EM2" s="722"/>
      <c r="EN2" s="722"/>
      <c r="EO2" s="722"/>
      <c r="EP2" s="722"/>
      <c r="EQ2" s="722"/>
      <c r="ER2" s="722"/>
      <c r="ES2" s="722"/>
      <c r="ET2" s="722"/>
      <c r="EU2" s="722"/>
      <c r="EV2" s="722"/>
      <c r="EW2" s="722"/>
      <c r="EX2" s="722"/>
      <c r="EY2" s="722"/>
      <c r="EZ2" s="722"/>
      <c r="FA2" s="722"/>
      <c r="FB2" s="722"/>
      <c r="FC2" s="722"/>
      <c r="FD2" s="722"/>
      <c r="FE2" s="722"/>
      <c r="FF2" s="722"/>
      <c r="FG2" s="722"/>
      <c r="FH2" s="722"/>
      <c r="FI2" s="722"/>
      <c r="FJ2" s="722"/>
      <c r="FK2" s="722"/>
      <c r="FL2" s="722"/>
      <c r="FM2" s="722"/>
      <c r="FN2" s="722"/>
      <c r="FO2" s="722"/>
      <c r="FP2" s="722"/>
      <c r="FQ2" s="722"/>
      <c r="FR2" s="722"/>
      <c r="FS2" s="722"/>
      <c r="FT2" s="722"/>
      <c r="FU2" s="722"/>
      <c r="FV2" s="722"/>
      <c r="FW2" s="722"/>
      <c r="FX2" s="722"/>
      <c r="FY2" s="722"/>
      <c r="FZ2" s="722"/>
      <c r="GA2" s="722"/>
      <c r="GB2" s="722"/>
      <c r="GC2" s="722"/>
      <c r="GD2" s="722"/>
      <c r="GE2" s="722"/>
      <c r="GF2" s="722"/>
      <c r="GG2" s="722"/>
      <c r="GH2" s="722"/>
      <c r="GI2" s="722"/>
      <c r="GJ2" s="722"/>
      <c r="GK2" s="722"/>
      <c r="GL2" s="722"/>
      <c r="GM2" s="722"/>
      <c r="GN2" s="722"/>
      <c r="GO2" s="722"/>
      <c r="GP2" s="722"/>
      <c r="GQ2" s="722"/>
      <c r="GR2" s="722"/>
      <c r="GS2" s="722"/>
      <c r="GT2" s="722"/>
      <c r="GU2" s="722"/>
      <c r="GV2" s="722"/>
      <c r="GW2" s="722"/>
      <c r="GX2" s="722"/>
      <c r="GY2" s="722"/>
      <c r="GZ2" s="722"/>
      <c r="HA2" s="722"/>
      <c r="HB2" s="722"/>
      <c r="HC2" s="722"/>
      <c r="HD2" s="722"/>
      <c r="HE2" s="722"/>
      <c r="HF2" s="722"/>
      <c r="HG2" s="722"/>
      <c r="HH2" s="722"/>
      <c r="HI2" s="722"/>
      <c r="HJ2" s="722"/>
      <c r="HK2" s="722"/>
      <c r="HL2" s="722"/>
      <c r="HM2" s="722"/>
      <c r="HN2" s="722"/>
      <c r="HO2" s="722"/>
      <c r="HP2" s="722"/>
      <c r="HQ2" s="722"/>
      <c r="HR2" s="722"/>
      <c r="HS2" s="722"/>
      <c r="HT2" s="722"/>
      <c r="HU2" s="722"/>
      <c r="HV2" s="722"/>
      <c r="HW2" s="722"/>
      <c r="HX2" s="722"/>
      <c r="HY2" s="722"/>
      <c r="HZ2" s="722"/>
      <c r="IA2" s="722"/>
      <c r="IB2" s="722"/>
      <c r="IC2" s="722"/>
      <c r="ID2" s="722"/>
      <c r="IE2" s="722"/>
      <c r="IF2" s="722"/>
      <c r="IG2" s="722"/>
      <c r="IH2" s="722"/>
      <c r="II2" s="722"/>
      <c r="IJ2" s="722"/>
      <c r="IK2" s="722"/>
      <c r="IL2" s="722"/>
      <c r="IM2" s="722"/>
      <c r="IN2" s="722"/>
      <c r="IO2" s="722"/>
      <c r="IP2" s="722"/>
      <c r="IQ2" s="722"/>
      <c r="IR2" s="722"/>
      <c r="IS2" s="722"/>
      <c r="IT2" s="722"/>
      <c r="IU2" s="722"/>
      <c r="IV2" s="722"/>
    </row>
    <row r="3" spans="1:256" s="723" customFormat="1" ht="20.25" customHeight="1" x14ac:dyDescent="0.25">
      <c r="A3" s="1592" t="s">
        <v>4956</v>
      </c>
      <c r="B3" s="1592"/>
      <c r="C3" s="1592"/>
      <c r="D3" s="1592"/>
      <c r="E3" s="1592"/>
      <c r="F3" s="1592"/>
      <c r="G3" s="1592"/>
      <c r="H3" s="1592"/>
      <c r="I3" s="1592"/>
      <c r="J3" s="1592"/>
      <c r="K3" s="722"/>
      <c r="L3" s="722"/>
      <c r="M3" s="722"/>
      <c r="N3" s="722"/>
      <c r="O3" s="722"/>
      <c r="P3" s="722"/>
      <c r="Q3" s="722"/>
      <c r="R3" s="722"/>
      <c r="S3" s="722"/>
      <c r="T3" s="722"/>
      <c r="U3" s="722"/>
      <c r="V3" s="722"/>
      <c r="W3" s="722"/>
      <c r="X3" s="722"/>
      <c r="Y3" s="722"/>
      <c r="Z3" s="722"/>
      <c r="AA3" s="722"/>
      <c r="AB3" s="722"/>
      <c r="AC3" s="722"/>
      <c r="AD3" s="722"/>
      <c r="AE3" s="722"/>
      <c r="AF3" s="722"/>
      <c r="AG3" s="722"/>
      <c r="AH3" s="722"/>
      <c r="AI3" s="722"/>
      <c r="AJ3" s="722"/>
      <c r="AK3" s="722"/>
      <c r="AL3" s="722"/>
      <c r="AM3" s="722"/>
      <c r="AN3" s="722"/>
      <c r="AO3" s="722"/>
      <c r="AP3" s="722"/>
      <c r="AQ3" s="722"/>
      <c r="AR3" s="722"/>
      <c r="AS3" s="722"/>
      <c r="AT3" s="722"/>
      <c r="AU3" s="722"/>
      <c r="AV3" s="722"/>
      <c r="AW3" s="722"/>
      <c r="AX3" s="722"/>
      <c r="AY3" s="722"/>
      <c r="AZ3" s="722"/>
      <c r="BA3" s="722"/>
      <c r="BB3" s="722"/>
      <c r="BC3" s="722"/>
      <c r="BD3" s="722"/>
      <c r="BE3" s="722"/>
      <c r="BF3" s="722"/>
      <c r="BG3" s="722"/>
      <c r="BH3" s="722"/>
      <c r="BI3" s="722"/>
      <c r="BJ3" s="722"/>
      <c r="BK3" s="722"/>
      <c r="BL3" s="722"/>
      <c r="BM3" s="722"/>
      <c r="BN3" s="722"/>
      <c r="BO3" s="722"/>
      <c r="BP3" s="722"/>
      <c r="BQ3" s="722"/>
      <c r="BR3" s="722"/>
      <c r="BS3" s="722"/>
      <c r="BT3" s="722"/>
      <c r="BU3" s="722"/>
      <c r="BV3" s="722"/>
      <c r="BW3" s="722"/>
      <c r="BX3" s="722"/>
      <c r="BY3" s="722"/>
      <c r="BZ3" s="722"/>
      <c r="CA3" s="722"/>
      <c r="CB3" s="722"/>
      <c r="CC3" s="722"/>
      <c r="CD3" s="722"/>
      <c r="CE3" s="722"/>
      <c r="CF3" s="722"/>
      <c r="CG3" s="722"/>
      <c r="CH3" s="722"/>
      <c r="CI3" s="722"/>
      <c r="CJ3" s="722"/>
      <c r="CK3" s="722"/>
      <c r="CL3" s="722"/>
      <c r="CM3" s="722"/>
      <c r="CN3" s="722"/>
      <c r="CO3" s="722"/>
      <c r="CP3" s="722"/>
      <c r="CQ3" s="722"/>
      <c r="CR3" s="722"/>
      <c r="CS3" s="722"/>
      <c r="CT3" s="722"/>
      <c r="CU3" s="722"/>
      <c r="CV3" s="722"/>
      <c r="CW3" s="722"/>
      <c r="CX3" s="722"/>
      <c r="CY3" s="722"/>
      <c r="CZ3" s="722"/>
      <c r="DA3" s="722"/>
      <c r="DB3" s="722"/>
      <c r="DC3" s="722"/>
      <c r="DD3" s="722"/>
      <c r="DE3" s="722"/>
      <c r="DF3" s="722"/>
      <c r="DG3" s="722"/>
      <c r="DH3" s="722"/>
      <c r="DI3" s="722"/>
      <c r="DJ3" s="722"/>
      <c r="DK3" s="722"/>
      <c r="DL3" s="722"/>
      <c r="DM3" s="722"/>
      <c r="DN3" s="722"/>
      <c r="DO3" s="722"/>
      <c r="DP3" s="722"/>
      <c r="DQ3" s="722"/>
      <c r="DR3" s="722"/>
      <c r="DS3" s="722"/>
      <c r="DT3" s="722"/>
      <c r="DU3" s="722"/>
      <c r="DV3" s="722"/>
      <c r="DW3" s="722"/>
      <c r="DX3" s="722"/>
      <c r="DY3" s="722"/>
      <c r="DZ3" s="722"/>
      <c r="EA3" s="722"/>
      <c r="EB3" s="722"/>
      <c r="EC3" s="722"/>
      <c r="ED3" s="722"/>
      <c r="EE3" s="722"/>
      <c r="EF3" s="722"/>
      <c r="EG3" s="722"/>
      <c r="EH3" s="722"/>
      <c r="EI3" s="722"/>
      <c r="EJ3" s="722"/>
      <c r="EK3" s="722"/>
      <c r="EL3" s="722"/>
      <c r="EM3" s="722"/>
      <c r="EN3" s="722"/>
      <c r="EO3" s="722"/>
      <c r="EP3" s="722"/>
      <c r="EQ3" s="722"/>
      <c r="ER3" s="722"/>
      <c r="ES3" s="722"/>
      <c r="ET3" s="722"/>
      <c r="EU3" s="722"/>
      <c r="EV3" s="722"/>
      <c r="EW3" s="722"/>
      <c r="EX3" s="722"/>
      <c r="EY3" s="722"/>
      <c r="EZ3" s="722"/>
      <c r="FA3" s="722"/>
      <c r="FB3" s="722"/>
      <c r="FC3" s="722"/>
      <c r="FD3" s="722"/>
      <c r="FE3" s="722"/>
      <c r="FF3" s="722"/>
      <c r="FG3" s="722"/>
      <c r="FH3" s="722"/>
      <c r="FI3" s="722"/>
      <c r="FJ3" s="722"/>
      <c r="FK3" s="722"/>
      <c r="FL3" s="722"/>
      <c r="FM3" s="722"/>
      <c r="FN3" s="722"/>
      <c r="FO3" s="722"/>
      <c r="FP3" s="722"/>
      <c r="FQ3" s="722"/>
      <c r="FR3" s="722"/>
      <c r="FS3" s="722"/>
      <c r="FT3" s="722"/>
      <c r="FU3" s="722"/>
      <c r="FV3" s="722"/>
      <c r="FW3" s="722"/>
      <c r="FX3" s="722"/>
      <c r="FY3" s="722"/>
      <c r="FZ3" s="722"/>
      <c r="GA3" s="722"/>
      <c r="GB3" s="722"/>
      <c r="GC3" s="722"/>
      <c r="GD3" s="722"/>
      <c r="GE3" s="722"/>
      <c r="GF3" s="722"/>
      <c r="GG3" s="722"/>
      <c r="GH3" s="722"/>
      <c r="GI3" s="722"/>
      <c r="GJ3" s="722"/>
      <c r="GK3" s="722"/>
      <c r="GL3" s="722"/>
      <c r="GM3" s="722"/>
      <c r="GN3" s="722"/>
      <c r="GO3" s="722"/>
      <c r="GP3" s="722"/>
      <c r="GQ3" s="722"/>
      <c r="GR3" s="722"/>
      <c r="GS3" s="722"/>
      <c r="GT3" s="722"/>
      <c r="GU3" s="722"/>
      <c r="GV3" s="722"/>
      <c r="GW3" s="722"/>
      <c r="GX3" s="722"/>
      <c r="GY3" s="722"/>
      <c r="GZ3" s="722"/>
      <c r="HA3" s="722"/>
      <c r="HB3" s="722"/>
      <c r="HC3" s="722"/>
      <c r="HD3" s="722"/>
      <c r="HE3" s="722"/>
      <c r="HF3" s="722"/>
      <c r="HG3" s="722"/>
      <c r="HH3" s="722"/>
      <c r="HI3" s="722"/>
      <c r="HJ3" s="722"/>
      <c r="HK3" s="722"/>
      <c r="HL3" s="722"/>
      <c r="HM3" s="722"/>
      <c r="HN3" s="722"/>
      <c r="HO3" s="722"/>
      <c r="HP3" s="722"/>
      <c r="HQ3" s="722"/>
      <c r="HR3" s="722"/>
      <c r="HS3" s="722"/>
      <c r="HT3" s="722"/>
      <c r="HU3" s="722"/>
      <c r="HV3" s="722"/>
      <c r="HW3" s="722"/>
      <c r="HX3" s="722"/>
      <c r="HY3" s="722"/>
      <c r="HZ3" s="722"/>
      <c r="IA3" s="722"/>
      <c r="IB3" s="722"/>
      <c r="IC3" s="722"/>
      <c r="ID3" s="722"/>
      <c r="IE3" s="722"/>
      <c r="IF3" s="722"/>
      <c r="IG3" s="722"/>
      <c r="IH3" s="722"/>
      <c r="II3" s="722"/>
      <c r="IJ3" s="722"/>
      <c r="IK3" s="722"/>
      <c r="IL3" s="722"/>
      <c r="IM3" s="722"/>
      <c r="IN3" s="722"/>
      <c r="IO3" s="722"/>
      <c r="IP3" s="722"/>
      <c r="IQ3" s="722"/>
      <c r="IR3" s="722"/>
      <c r="IS3" s="722"/>
      <c r="IT3" s="722"/>
      <c r="IU3" s="722"/>
      <c r="IV3" s="722"/>
    </row>
    <row r="4" spans="1:256" ht="21.75" customHeight="1" x14ac:dyDescent="0.2">
      <c r="A4" s="724" t="s">
        <v>3586</v>
      </c>
      <c r="B4" s="725" t="s">
        <v>1531</v>
      </c>
      <c r="C4" s="1593" t="s">
        <v>1228</v>
      </c>
      <c r="D4" s="1593"/>
      <c r="E4" s="1593"/>
      <c r="F4" s="726" t="s">
        <v>3591</v>
      </c>
      <c r="G4" s="724" t="s">
        <v>1342</v>
      </c>
      <c r="H4" s="727" t="s">
        <v>3588</v>
      </c>
      <c r="I4" s="728" t="s">
        <v>909</v>
      </c>
      <c r="J4" s="729"/>
      <c r="K4" s="730"/>
      <c r="L4" s="730"/>
      <c r="M4" s="730"/>
      <c r="N4" s="730"/>
      <c r="O4" s="730"/>
      <c r="P4" s="730"/>
      <c r="Q4" s="730"/>
      <c r="R4" s="730"/>
      <c r="S4" s="730"/>
      <c r="T4" s="730"/>
      <c r="U4" s="730"/>
      <c r="V4" s="730"/>
      <c r="W4" s="730"/>
      <c r="X4" s="730"/>
      <c r="Y4" s="730"/>
      <c r="Z4" s="730"/>
      <c r="AA4" s="730"/>
      <c r="AB4" s="730"/>
      <c r="AC4" s="730"/>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c r="BM4" s="730"/>
      <c r="BN4" s="730"/>
      <c r="BO4" s="730"/>
      <c r="BP4" s="730"/>
      <c r="BQ4" s="730"/>
      <c r="BR4" s="730"/>
      <c r="BS4" s="730"/>
      <c r="BT4" s="730"/>
      <c r="BU4" s="730"/>
      <c r="BV4" s="730"/>
      <c r="BW4" s="730"/>
      <c r="BX4" s="730"/>
      <c r="BY4" s="730"/>
      <c r="BZ4" s="730"/>
      <c r="CA4" s="730"/>
      <c r="CB4" s="730"/>
      <c r="CC4" s="730"/>
      <c r="CD4" s="730"/>
      <c r="CE4" s="730"/>
      <c r="CF4" s="730"/>
      <c r="CG4" s="730"/>
      <c r="CH4" s="730"/>
      <c r="CI4" s="730"/>
      <c r="CJ4" s="730"/>
      <c r="CK4" s="730"/>
      <c r="CL4" s="730"/>
      <c r="CM4" s="730"/>
      <c r="CN4" s="730"/>
      <c r="CO4" s="730"/>
      <c r="CP4" s="730"/>
      <c r="CQ4" s="730"/>
      <c r="CR4" s="730"/>
      <c r="CS4" s="730"/>
      <c r="CT4" s="730"/>
      <c r="CU4" s="730"/>
      <c r="CV4" s="730"/>
      <c r="CW4" s="730"/>
      <c r="CX4" s="730"/>
      <c r="CY4" s="730"/>
      <c r="CZ4" s="730"/>
      <c r="DA4" s="730"/>
      <c r="DB4" s="730"/>
      <c r="DC4" s="730"/>
      <c r="DD4" s="730"/>
      <c r="DE4" s="730"/>
      <c r="DF4" s="730"/>
      <c r="DG4" s="730"/>
      <c r="DH4" s="730"/>
      <c r="DI4" s="730"/>
      <c r="DJ4" s="730"/>
      <c r="DK4" s="730"/>
      <c r="DL4" s="730"/>
      <c r="DM4" s="730"/>
      <c r="DN4" s="730"/>
      <c r="DO4" s="730"/>
      <c r="DP4" s="730"/>
      <c r="DQ4" s="730"/>
      <c r="DR4" s="730"/>
      <c r="DS4" s="730"/>
      <c r="DT4" s="730"/>
      <c r="DU4" s="730"/>
      <c r="DV4" s="730"/>
      <c r="DW4" s="730"/>
      <c r="DX4" s="730"/>
      <c r="DY4" s="730"/>
      <c r="DZ4" s="730"/>
      <c r="EA4" s="730"/>
      <c r="EB4" s="730"/>
      <c r="EC4" s="730"/>
      <c r="ED4" s="730"/>
      <c r="EE4" s="730"/>
      <c r="EF4" s="730"/>
      <c r="EG4" s="730"/>
      <c r="EH4" s="730"/>
      <c r="EI4" s="730"/>
      <c r="EJ4" s="730"/>
      <c r="EK4" s="730"/>
      <c r="EL4" s="730"/>
      <c r="EM4" s="730"/>
      <c r="EN4" s="730"/>
      <c r="EO4" s="730"/>
      <c r="EP4" s="730"/>
      <c r="EQ4" s="730"/>
      <c r="ER4" s="730"/>
      <c r="ES4" s="730"/>
      <c r="ET4" s="730"/>
      <c r="EU4" s="730"/>
      <c r="EV4" s="730"/>
      <c r="EW4" s="730"/>
      <c r="EX4" s="730"/>
      <c r="EY4" s="730"/>
      <c r="EZ4" s="730"/>
      <c r="FA4" s="730"/>
      <c r="FB4" s="730"/>
      <c r="FC4" s="730"/>
      <c r="FD4" s="730"/>
      <c r="FE4" s="730"/>
      <c r="FF4" s="730"/>
      <c r="FG4" s="730"/>
      <c r="FH4" s="730"/>
      <c r="FI4" s="730"/>
      <c r="FJ4" s="730"/>
      <c r="FK4" s="730"/>
      <c r="FL4" s="730"/>
      <c r="FM4" s="730"/>
      <c r="FN4" s="730"/>
      <c r="FO4" s="730"/>
      <c r="FP4" s="730"/>
      <c r="FQ4" s="730"/>
      <c r="FR4" s="730"/>
      <c r="FS4" s="730"/>
      <c r="FT4" s="730"/>
      <c r="FU4" s="730"/>
      <c r="FV4" s="730"/>
      <c r="FW4" s="730"/>
      <c r="FX4" s="730"/>
      <c r="FY4" s="730"/>
      <c r="FZ4" s="730"/>
      <c r="GA4" s="730"/>
      <c r="GB4" s="730"/>
      <c r="GC4" s="730"/>
      <c r="GD4" s="730"/>
      <c r="GE4" s="730"/>
      <c r="GF4" s="730"/>
      <c r="GG4" s="730"/>
      <c r="GH4" s="730"/>
      <c r="GI4" s="730"/>
      <c r="GJ4" s="730"/>
      <c r="GK4" s="730"/>
      <c r="GL4" s="730"/>
      <c r="GM4" s="730"/>
      <c r="GN4" s="730"/>
      <c r="GO4" s="730"/>
      <c r="GP4" s="730"/>
      <c r="GQ4" s="730"/>
      <c r="GR4" s="730"/>
      <c r="GS4" s="730"/>
      <c r="GT4" s="730"/>
      <c r="GU4" s="730"/>
      <c r="GV4" s="730"/>
      <c r="GW4" s="730"/>
      <c r="GX4" s="730"/>
      <c r="GY4" s="730"/>
      <c r="GZ4" s="730"/>
      <c r="HA4" s="730"/>
      <c r="HB4" s="730"/>
      <c r="HC4" s="730"/>
      <c r="HD4" s="730"/>
      <c r="HE4" s="730"/>
      <c r="HF4" s="730"/>
      <c r="HG4" s="730"/>
      <c r="HH4" s="730"/>
      <c r="HI4" s="730"/>
      <c r="HJ4" s="730"/>
      <c r="HK4" s="730"/>
      <c r="HL4" s="730"/>
      <c r="HM4" s="730"/>
      <c r="HN4" s="730"/>
      <c r="HO4" s="730"/>
      <c r="HP4" s="730"/>
      <c r="HQ4" s="730"/>
      <c r="HR4" s="730"/>
      <c r="HS4" s="730"/>
      <c r="HT4" s="730"/>
      <c r="HU4" s="730"/>
      <c r="HV4" s="730"/>
      <c r="HW4" s="730"/>
      <c r="HX4" s="730"/>
      <c r="HY4" s="730"/>
      <c r="HZ4" s="730"/>
      <c r="IA4" s="730"/>
      <c r="IB4" s="730"/>
      <c r="IC4" s="730"/>
      <c r="ID4" s="730"/>
      <c r="IE4" s="730"/>
      <c r="IF4" s="730"/>
      <c r="IG4" s="730"/>
      <c r="IH4" s="730"/>
      <c r="II4" s="730"/>
      <c r="IJ4" s="730"/>
      <c r="IK4" s="730"/>
      <c r="IL4" s="730"/>
      <c r="IM4" s="730"/>
      <c r="IN4" s="730"/>
      <c r="IO4" s="730"/>
      <c r="IP4" s="730"/>
      <c r="IQ4" s="730"/>
      <c r="IR4" s="730"/>
      <c r="IS4" s="730"/>
      <c r="IT4" s="730"/>
      <c r="IU4" s="730"/>
      <c r="IV4" s="730"/>
    </row>
    <row r="5" spans="1:256" ht="23.1" customHeight="1" x14ac:dyDescent="0.2">
      <c r="A5" s="732">
        <v>10.199999999999999</v>
      </c>
      <c r="B5" s="1587" t="s">
        <v>4959</v>
      </c>
      <c r="C5" s="1588"/>
      <c r="D5" s="1588"/>
      <c r="E5" s="1588"/>
      <c r="F5" s="1588"/>
      <c r="G5" s="1589"/>
      <c r="H5" s="438"/>
      <c r="I5" s="441"/>
      <c r="J5" s="735"/>
      <c r="K5" s="686"/>
      <c r="L5" s="686"/>
      <c r="M5" s="686"/>
      <c r="N5" s="686"/>
      <c r="O5" s="686"/>
      <c r="P5" s="686"/>
      <c r="Q5" s="686"/>
      <c r="R5" s="686"/>
      <c r="S5" s="686"/>
      <c r="T5" s="686"/>
      <c r="U5" s="686"/>
      <c r="V5" s="686"/>
      <c r="W5" s="686"/>
      <c r="X5" s="686"/>
      <c r="Y5" s="686"/>
      <c r="Z5" s="686"/>
      <c r="AA5" s="686"/>
      <c r="AB5" s="686"/>
      <c r="AC5" s="686"/>
      <c r="AD5" s="686"/>
      <c r="AE5" s="686"/>
      <c r="AF5" s="686"/>
      <c r="AG5" s="686"/>
      <c r="AH5" s="686"/>
      <c r="AI5" s="686"/>
      <c r="AJ5" s="686"/>
      <c r="AK5" s="686"/>
      <c r="AL5" s="686"/>
      <c r="AM5" s="686"/>
      <c r="AN5" s="686"/>
      <c r="AO5" s="686"/>
      <c r="AP5" s="686"/>
      <c r="AQ5" s="686"/>
      <c r="AR5" s="686"/>
      <c r="AS5" s="686"/>
      <c r="AT5" s="686"/>
      <c r="AU5" s="686"/>
      <c r="AV5" s="686"/>
      <c r="AW5" s="686"/>
      <c r="AX5" s="686"/>
      <c r="AY5" s="686"/>
      <c r="AZ5" s="686"/>
      <c r="BA5" s="686"/>
      <c r="BB5" s="686"/>
      <c r="BC5" s="686"/>
      <c r="BD5" s="686"/>
      <c r="BE5" s="686"/>
      <c r="BF5" s="686"/>
      <c r="BG5" s="686"/>
      <c r="BH5" s="686"/>
      <c r="BI5" s="686"/>
      <c r="BJ5" s="686"/>
      <c r="BK5" s="686"/>
      <c r="BL5" s="686"/>
      <c r="BM5" s="686"/>
      <c r="BN5" s="686"/>
      <c r="BO5" s="686"/>
      <c r="BP5" s="686"/>
      <c r="BQ5" s="686"/>
      <c r="BR5" s="686"/>
      <c r="BS5" s="686"/>
      <c r="BT5" s="686"/>
      <c r="BU5" s="686"/>
      <c r="BV5" s="686"/>
      <c r="BW5" s="686"/>
      <c r="BX5" s="686"/>
      <c r="BY5" s="686"/>
      <c r="BZ5" s="686"/>
      <c r="CA5" s="686"/>
      <c r="CB5" s="686"/>
      <c r="CC5" s="686"/>
      <c r="CD5" s="686"/>
      <c r="CE5" s="686"/>
      <c r="CF5" s="686"/>
      <c r="CG5" s="686"/>
      <c r="CH5" s="686"/>
      <c r="CI5" s="686"/>
      <c r="CJ5" s="686"/>
      <c r="CK5" s="686"/>
      <c r="CL5" s="686"/>
      <c r="CM5" s="686"/>
      <c r="CN5" s="686"/>
      <c r="CO5" s="686"/>
      <c r="CP5" s="686"/>
      <c r="CQ5" s="686"/>
      <c r="CR5" s="686"/>
      <c r="CS5" s="686"/>
      <c r="CT5" s="686"/>
      <c r="CU5" s="686"/>
      <c r="CV5" s="686"/>
      <c r="CW5" s="686"/>
      <c r="CX5" s="686"/>
      <c r="CY5" s="686"/>
      <c r="CZ5" s="686"/>
      <c r="DA5" s="686"/>
      <c r="DB5" s="686"/>
      <c r="DC5" s="686"/>
      <c r="DD5" s="686"/>
      <c r="DE5" s="686"/>
      <c r="DF5" s="686"/>
      <c r="DG5" s="686"/>
      <c r="DH5" s="686"/>
      <c r="DI5" s="686"/>
      <c r="DJ5" s="686"/>
      <c r="DK5" s="686"/>
      <c r="DL5" s="686"/>
      <c r="DM5" s="686"/>
      <c r="DN5" s="686"/>
      <c r="DO5" s="686"/>
      <c r="DP5" s="686"/>
      <c r="DQ5" s="686"/>
      <c r="DR5" s="686"/>
      <c r="DS5" s="686"/>
      <c r="DT5" s="686"/>
      <c r="DU5" s="686"/>
      <c r="DV5" s="686"/>
      <c r="DW5" s="686"/>
      <c r="DX5" s="686"/>
      <c r="DY5" s="686"/>
      <c r="DZ5" s="686"/>
      <c r="EA5" s="686"/>
      <c r="EB5" s="686"/>
      <c r="EC5" s="686"/>
      <c r="ED5" s="686"/>
      <c r="EE5" s="686"/>
      <c r="EF5" s="686"/>
      <c r="EG5" s="686"/>
      <c r="EH5" s="686"/>
      <c r="EI5" s="686"/>
      <c r="EJ5" s="686"/>
      <c r="EK5" s="686"/>
      <c r="EL5" s="686"/>
      <c r="EM5" s="686"/>
      <c r="EN5" s="686"/>
      <c r="EO5" s="686"/>
      <c r="EP5" s="686"/>
      <c r="EQ5" s="686"/>
      <c r="ER5" s="686"/>
      <c r="ES5" s="686"/>
      <c r="ET5" s="686"/>
      <c r="EU5" s="686"/>
      <c r="EV5" s="686"/>
      <c r="EW5" s="686"/>
      <c r="EX5" s="686"/>
      <c r="EY5" s="686"/>
      <c r="EZ5" s="686"/>
      <c r="FA5" s="686"/>
      <c r="FB5" s="686"/>
      <c r="FC5" s="686"/>
      <c r="FD5" s="686"/>
      <c r="FE5" s="686"/>
      <c r="FF5" s="686"/>
      <c r="FG5" s="686"/>
      <c r="FH5" s="686"/>
      <c r="FI5" s="686"/>
      <c r="FJ5" s="686"/>
      <c r="FK5" s="686"/>
      <c r="FL5" s="686"/>
      <c r="FM5" s="686"/>
      <c r="FN5" s="686"/>
      <c r="FO5" s="686"/>
      <c r="FP5" s="686"/>
      <c r="FQ5" s="686"/>
      <c r="FR5" s="686"/>
      <c r="FS5" s="686"/>
      <c r="FT5" s="686"/>
      <c r="FU5" s="686"/>
      <c r="FV5" s="686"/>
      <c r="FW5" s="686"/>
      <c r="FX5" s="686"/>
      <c r="FY5" s="686"/>
      <c r="FZ5" s="686"/>
      <c r="GA5" s="686"/>
      <c r="GB5" s="686"/>
      <c r="GC5" s="686"/>
      <c r="GD5" s="686"/>
      <c r="GE5" s="686"/>
      <c r="GF5" s="686"/>
      <c r="GG5" s="686"/>
      <c r="GH5" s="686"/>
      <c r="GI5" s="686"/>
      <c r="GJ5" s="686"/>
      <c r="GK5" s="686"/>
      <c r="GL5" s="686"/>
      <c r="GM5" s="686"/>
      <c r="GN5" s="686"/>
      <c r="GO5" s="686"/>
      <c r="GP5" s="686"/>
      <c r="GQ5" s="686"/>
      <c r="GR5" s="686"/>
      <c r="GS5" s="686"/>
      <c r="GT5" s="686"/>
      <c r="GU5" s="686"/>
      <c r="GV5" s="686"/>
      <c r="GW5" s="686"/>
      <c r="GX5" s="686"/>
      <c r="GY5" s="686"/>
      <c r="GZ5" s="686"/>
      <c r="HA5" s="686"/>
      <c r="HB5" s="686"/>
      <c r="HC5" s="686"/>
      <c r="HD5" s="686"/>
      <c r="HE5" s="686"/>
      <c r="HF5" s="686"/>
      <c r="HG5" s="686"/>
      <c r="HH5" s="686"/>
      <c r="HI5" s="686"/>
      <c r="HJ5" s="686"/>
      <c r="HK5" s="686"/>
      <c r="HL5" s="686"/>
      <c r="HM5" s="686"/>
      <c r="HN5" s="686"/>
      <c r="HO5" s="686"/>
      <c r="HP5" s="686"/>
      <c r="HQ5" s="686"/>
      <c r="HR5" s="686"/>
      <c r="HS5" s="686"/>
      <c r="HT5" s="686"/>
      <c r="HU5" s="686"/>
      <c r="HV5" s="686"/>
      <c r="HW5" s="686"/>
      <c r="HX5" s="686"/>
      <c r="HY5" s="686"/>
      <c r="HZ5" s="686"/>
      <c r="IA5" s="686"/>
      <c r="IB5" s="686"/>
      <c r="IC5" s="686"/>
      <c r="ID5" s="686"/>
      <c r="IE5" s="686"/>
      <c r="IF5" s="686"/>
      <c r="IG5" s="686"/>
      <c r="IH5" s="686"/>
      <c r="II5" s="686"/>
      <c r="IJ5" s="686"/>
      <c r="IK5" s="686"/>
      <c r="IL5" s="686"/>
      <c r="IM5" s="686"/>
      <c r="IN5" s="686"/>
      <c r="IO5" s="686"/>
      <c r="IP5" s="686"/>
      <c r="IQ5" s="686"/>
      <c r="IR5" s="686"/>
      <c r="IS5" s="686"/>
      <c r="IT5" s="686"/>
      <c r="IU5" s="686"/>
      <c r="IV5" s="686"/>
    </row>
    <row r="6" spans="1:256" ht="20.100000000000001" customHeight="1" x14ac:dyDescent="0.2">
      <c r="A6" s="732"/>
      <c r="B6" s="733" t="s">
        <v>5353</v>
      </c>
      <c r="C6" s="444"/>
      <c r="D6" s="444"/>
      <c r="E6" s="444"/>
      <c r="F6" s="438"/>
      <c r="G6" s="439"/>
      <c r="H6" s="438"/>
      <c r="I6" s="441"/>
      <c r="J6" s="735"/>
      <c r="K6" s="686"/>
      <c r="L6" s="686"/>
      <c r="M6" s="686"/>
      <c r="N6" s="686"/>
      <c r="O6" s="686"/>
      <c r="P6" s="686"/>
      <c r="Q6" s="686"/>
      <c r="R6" s="686"/>
      <c r="S6" s="686"/>
      <c r="T6" s="686"/>
      <c r="U6" s="686"/>
      <c r="V6" s="686"/>
      <c r="W6" s="686"/>
      <c r="X6" s="686"/>
      <c r="Y6" s="686"/>
      <c r="Z6" s="686"/>
      <c r="AA6" s="686"/>
      <c r="AB6" s="686"/>
      <c r="AC6" s="686"/>
      <c r="AD6" s="686"/>
      <c r="AE6" s="686"/>
      <c r="AF6" s="686"/>
      <c r="AG6" s="686"/>
      <c r="AH6" s="686"/>
      <c r="AI6" s="686"/>
      <c r="AJ6" s="686"/>
      <c r="AK6" s="686"/>
      <c r="AL6" s="686"/>
      <c r="AM6" s="686"/>
      <c r="AN6" s="686"/>
      <c r="AO6" s="686"/>
      <c r="AP6" s="686"/>
      <c r="AQ6" s="686"/>
      <c r="AR6" s="686"/>
      <c r="AS6" s="686"/>
      <c r="AT6" s="686"/>
      <c r="AU6" s="686"/>
      <c r="AV6" s="686"/>
      <c r="AW6" s="686"/>
      <c r="AX6" s="686"/>
      <c r="AY6" s="686"/>
      <c r="AZ6" s="686"/>
      <c r="BA6" s="686"/>
      <c r="BB6" s="686"/>
      <c r="BC6" s="686"/>
      <c r="BD6" s="686"/>
      <c r="BE6" s="686"/>
      <c r="BF6" s="686"/>
      <c r="BG6" s="686"/>
      <c r="BH6" s="686"/>
      <c r="BI6" s="686"/>
      <c r="BJ6" s="686"/>
      <c r="BK6" s="686"/>
      <c r="BL6" s="686"/>
      <c r="BM6" s="686"/>
      <c r="BN6" s="686"/>
      <c r="BO6" s="686"/>
      <c r="BP6" s="686"/>
      <c r="BQ6" s="686"/>
      <c r="BR6" s="686"/>
      <c r="BS6" s="686"/>
      <c r="BT6" s="686"/>
      <c r="BU6" s="686"/>
      <c r="BV6" s="686"/>
      <c r="BW6" s="686"/>
      <c r="BX6" s="686"/>
      <c r="BY6" s="686"/>
      <c r="BZ6" s="686"/>
      <c r="CA6" s="686"/>
      <c r="CB6" s="686"/>
      <c r="CC6" s="686"/>
      <c r="CD6" s="686"/>
      <c r="CE6" s="686"/>
      <c r="CF6" s="686"/>
      <c r="CG6" s="686"/>
      <c r="CH6" s="686"/>
      <c r="CI6" s="686"/>
      <c r="CJ6" s="686"/>
      <c r="CK6" s="686"/>
      <c r="CL6" s="686"/>
      <c r="CM6" s="686"/>
      <c r="CN6" s="686"/>
      <c r="CO6" s="686"/>
      <c r="CP6" s="686"/>
      <c r="CQ6" s="686"/>
      <c r="CR6" s="686"/>
      <c r="CS6" s="686"/>
      <c r="CT6" s="686"/>
      <c r="CU6" s="686"/>
      <c r="CV6" s="686"/>
      <c r="CW6" s="686"/>
      <c r="CX6" s="686"/>
      <c r="CY6" s="686"/>
      <c r="CZ6" s="686"/>
      <c r="DA6" s="686"/>
      <c r="DB6" s="686"/>
      <c r="DC6" s="686"/>
      <c r="DD6" s="686"/>
      <c r="DE6" s="686"/>
      <c r="DF6" s="686"/>
      <c r="DG6" s="686"/>
      <c r="DH6" s="686"/>
      <c r="DI6" s="686"/>
      <c r="DJ6" s="686"/>
      <c r="DK6" s="686"/>
      <c r="DL6" s="686"/>
      <c r="DM6" s="686"/>
      <c r="DN6" s="686"/>
      <c r="DO6" s="686"/>
      <c r="DP6" s="686"/>
      <c r="DQ6" s="686"/>
      <c r="DR6" s="686"/>
      <c r="DS6" s="686"/>
      <c r="DT6" s="686"/>
      <c r="DU6" s="686"/>
      <c r="DV6" s="686"/>
      <c r="DW6" s="686"/>
      <c r="DX6" s="686"/>
      <c r="DY6" s="686"/>
      <c r="DZ6" s="686"/>
      <c r="EA6" s="686"/>
      <c r="EB6" s="686"/>
      <c r="EC6" s="686"/>
      <c r="ED6" s="686"/>
      <c r="EE6" s="686"/>
      <c r="EF6" s="686"/>
      <c r="EG6" s="686"/>
      <c r="EH6" s="686"/>
      <c r="EI6" s="686"/>
      <c r="EJ6" s="686"/>
      <c r="EK6" s="686"/>
      <c r="EL6" s="686"/>
      <c r="EM6" s="686"/>
      <c r="EN6" s="686"/>
      <c r="EO6" s="686"/>
      <c r="EP6" s="686"/>
      <c r="EQ6" s="686"/>
      <c r="ER6" s="686"/>
      <c r="ES6" s="686"/>
      <c r="ET6" s="686"/>
      <c r="EU6" s="686"/>
      <c r="EV6" s="686"/>
      <c r="EW6" s="686"/>
      <c r="EX6" s="686"/>
      <c r="EY6" s="686"/>
      <c r="EZ6" s="686"/>
      <c r="FA6" s="686"/>
      <c r="FB6" s="686"/>
      <c r="FC6" s="686"/>
      <c r="FD6" s="686"/>
      <c r="FE6" s="686"/>
      <c r="FF6" s="686"/>
      <c r="FG6" s="686"/>
      <c r="FH6" s="686"/>
      <c r="FI6" s="686"/>
      <c r="FJ6" s="686"/>
      <c r="FK6" s="686"/>
      <c r="FL6" s="686"/>
      <c r="FM6" s="686"/>
      <c r="FN6" s="686"/>
      <c r="FO6" s="686"/>
      <c r="FP6" s="686"/>
      <c r="FQ6" s="686"/>
      <c r="FR6" s="686"/>
      <c r="FS6" s="686"/>
      <c r="FT6" s="686"/>
      <c r="FU6" s="686"/>
      <c r="FV6" s="686"/>
      <c r="FW6" s="686"/>
      <c r="FX6" s="686"/>
      <c r="FY6" s="686"/>
      <c r="FZ6" s="686"/>
      <c r="GA6" s="686"/>
      <c r="GB6" s="686"/>
      <c r="GC6" s="686"/>
      <c r="GD6" s="686"/>
      <c r="GE6" s="686"/>
      <c r="GF6" s="686"/>
      <c r="GG6" s="686"/>
      <c r="GH6" s="686"/>
      <c r="GI6" s="686"/>
      <c r="GJ6" s="686"/>
      <c r="GK6" s="686"/>
      <c r="GL6" s="686"/>
      <c r="GM6" s="686"/>
      <c r="GN6" s="686"/>
      <c r="GO6" s="686"/>
      <c r="GP6" s="686"/>
      <c r="GQ6" s="686"/>
      <c r="GR6" s="686"/>
      <c r="GS6" s="686"/>
      <c r="GT6" s="686"/>
      <c r="GU6" s="686"/>
      <c r="GV6" s="686"/>
      <c r="GW6" s="686"/>
      <c r="GX6" s="686"/>
      <c r="GY6" s="686"/>
      <c r="GZ6" s="686"/>
      <c r="HA6" s="686"/>
      <c r="HB6" s="686"/>
      <c r="HC6" s="686"/>
      <c r="HD6" s="686"/>
      <c r="HE6" s="686"/>
      <c r="HF6" s="686"/>
      <c r="HG6" s="686"/>
      <c r="HH6" s="686"/>
      <c r="HI6" s="686"/>
      <c r="HJ6" s="686"/>
      <c r="HK6" s="686"/>
      <c r="HL6" s="686"/>
      <c r="HM6" s="686"/>
      <c r="HN6" s="686"/>
      <c r="HO6" s="686"/>
      <c r="HP6" s="686"/>
      <c r="HQ6" s="686"/>
      <c r="HR6" s="686"/>
      <c r="HS6" s="686"/>
      <c r="HT6" s="686"/>
      <c r="HU6" s="686"/>
      <c r="HV6" s="686"/>
      <c r="HW6" s="686"/>
      <c r="HX6" s="686"/>
      <c r="HY6" s="686"/>
      <c r="HZ6" s="686"/>
      <c r="IA6" s="686"/>
      <c r="IB6" s="686"/>
      <c r="IC6" s="686"/>
      <c r="ID6" s="686"/>
      <c r="IE6" s="686"/>
      <c r="IF6" s="686"/>
      <c r="IG6" s="686"/>
      <c r="IH6" s="686"/>
      <c r="II6" s="686"/>
      <c r="IJ6" s="686"/>
      <c r="IK6" s="686"/>
      <c r="IL6" s="686"/>
      <c r="IM6" s="686"/>
      <c r="IN6" s="686"/>
      <c r="IO6" s="686"/>
      <c r="IP6" s="686"/>
      <c r="IQ6" s="686"/>
      <c r="IR6" s="686"/>
      <c r="IS6" s="686"/>
      <c r="IT6" s="686"/>
      <c r="IU6" s="686"/>
      <c r="IV6" s="686"/>
    </row>
    <row r="7" spans="1:256" ht="20.100000000000001" customHeight="1" x14ac:dyDescent="0.2">
      <c r="A7" s="732"/>
      <c r="B7" s="736" t="s">
        <v>4989</v>
      </c>
      <c r="C7" s="444">
        <v>1</v>
      </c>
      <c r="D7" s="444">
        <v>1</v>
      </c>
      <c r="E7" s="444">
        <v>1</v>
      </c>
      <c r="F7" s="438">
        <v>9.3699999999999992</v>
      </c>
      <c r="G7" s="439"/>
      <c r="H7" s="438">
        <v>0.85</v>
      </c>
      <c r="I7" s="441">
        <f>PRODUCT(C7:H7)</f>
        <v>7.96</v>
      </c>
      <c r="J7" s="735"/>
      <c r="K7" s="686"/>
      <c r="L7" s="686"/>
      <c r="M7" s="686"/>
      <c r="N7" s="686"/>
      <c r="O7" s="686"/>
      <c r="P7" s="686"/>
      <c r="Q7" s="686"/>
      <c r="R7" s="686"/>
      <c r="S7" s="686"/>
      <c r="T7" s="686"/>
      <c r="U7" s="686"/>
      <c r="V7" s="686"/>
      <c r="W7" s="686"/>
      <c r="X7" s="686"/>
      <c r="Y7" s="686"/>
      <c r="Z7" s="686"/>
      <c r="AA7" s="686"/>
      <c r="AB7" s="686"/>
      <c r="AC7" s="686"/>
      <c r="AD7" s="686"/>
      <c r="AE7" s="686"/>
      <c r="AF7" s="686"/>
      <c r="AG7" s="686"/>
      <c r="AH7" s="686"/>
      <c r="AI7" s="686"/>
      <c r="AJ7" s="686"/>
      <c r="AK7" s="686"/>
      <c r="AL7" s="686"/>
      <c r="AM7" s="686"/>
      <c r="AN7" s="686"/>
      <c r="AO7" s="686"/>
      <c r="AP7" s="686"/>
      <c r="AQ7" s="686"/>
      <c r="AR7" s="686"/>
      <c r="AS7" s="686"/>
      <c r="AT7" s="686"/>
      <c r="AU7" s="686"/>
      <c r="AV7" s="686"/>
      <c r="AW7" s="686"/>
      <c r="AX7" s="686"/>
      <c r="AY7" s="686"/>
      <c r="AZ7" s="686"/>
      <c r="BA7" s="686"/>
      <c r="BB7" s="686"/>
      <c r="BC7" s="686"/>
      <c r="BD7" s="686"/>
      <c r="BE7" s="686"/>
      <c r="BF7" s="686"/>
      <c r="BG7" s="686"/>
      <c r="BH7" s="686"/>
      <c r="BI7" s="686"/>
      <c r="BJ7" s="686"/>
      <c r="BK7" s="686"/>
      <c r="BL7" s="686"/>
      <c r="BM7" s="686"/>
      <c r="BN7" s="686"/>
      <c r="BO7" s="686"/>
      <c r="BP7" s="686"/>
      <c r="BQ7" s="686"/>
      <c r="BR7" s="686"/>
      <c r="BS7" s="686"/>
      <c r="BT7" s="686"/>
      <c r="BU7" s="686"/>
      <c r="BV7" s="686"/>
      <c r="BW7" s="686"/>
      <c r="BX7" s="686"/>
      <c r="BY7" s="686"/>
      <c r="BZ7" s="686"/>
      <c r="CA7" s="686"/>
      <c r="CB7" s="686"/>
      <c r="CC7" s="686"/>
      <c r="CD7" s="686"/>
      <c r="CE7" s="686"/>
      <c r="CF7" s="686"/>
      <c r="CG7" s="686"/>
      <c r="CH7" s="686"/>
      <c r="CI7" s="686"/>
      <c r="CJ7" s="686"/>
      <c r="CK7" s="686"/>
      <c r="CL7" s="686"/>
      <c r="CM7" s="686"/>
      <c r="CN7" s="686"/>
      <c r="CO7" s="686"/>
      <c r="CP7" s="686"/>
      <c r="CQ7" s="686"/>
      <c r="CR7" s="686"/>
      <c r="CS7" s="686"/>
      <c r="CT7" s="686"/>
      <c r="CU7" s="686"/>
      <c r="CV7" s="686"/>
      <c r="CW7" s="686"/>
      <c r="CX7" s="686"/>
      <c r="CY7" s="686"/>
      <c r="CZ7" s="686"/>
      <c r="DA7" s="686"/>
      <c r="DB7" s="686"/>
      <c r="DC7" s="686"/>
      <c r="DD7" s="686"/>
      <c r="DE7" s="686"/>
      <c r="DF7" s="686"/>
      <c r="DG7" s="686"/>
      <c r="DH7" s="686"/>
      <c r="DI7" s="686"/>
      <c r="DJ7" s="686"/>
      <c r="DK7" s="686"/>
      <c r="DL7" s="686"/>
      <c r="DM7" s="686"/>
      <c r="DN7" s="686"/>
      <c r="DO7" s="686"/>
      <c r="DP7" s="686"/>
      <c r="DQ7" s="686"/>
      <c r="DR7" s="686"/>
      <c r="DS7" s="686"/>
      <c r="DT7" s="686"/>
      <c r="DU7" s="686"/>
      <c r="DV7" s="686"/>
      <c r="DW7" s="686"/>
      <c r="DX7" s="686"/>
      <c r="DY7" s="686"/>
      <c r="DZ7" s="686"/>
      <c r="EA7" s="686"/>
      <c r="EB7" s="686"/>
      <c r="EC7" s="686"/>
      <c r="ED7" s="686"/>
      <c r="EE7" s="686"/>
      <c r="EF7" s="686"/>
      <c r="EG7" s="686"/>
      <c r="EH7" s="686"/>
      <c r="EI7" s="686"/>
      <c r="EJ7" s="686"/>
      <c r="EK7" s="686"/>
      <c r="EL7" s="686"/>
      <c r="EM7" s="686"/>
      <c r="EN7" s="686"/>
      <c r="EO7" s="686"/>
      <c r="EP7" s="686"/>
      <c r="EQ7" s="686"/>
      <c r="ER7" s="686"/>
      <c r="ES7" s="686"/>
      <c r="ET7" s="686"/>
      <c r="EU7" s="686"/>
      <c r="EV7" s="686"/>
      <c r="EW7" s="686"/>
      <c r="EX7" s="686"/>
      <c r="EY7" s="686"/>
      <c r="EZ7" s="686"/>
      <c r="FA7" s="686"/>
      <c r="FB7" s="686"/>
      <c r="FC7" s="686"/>
      <c r="FD7" s="686"/>
      <c r="FE7" s="686"/>
      <c r="FF7" s="686"/>
      <c r="FG7" s="686"/>
      <c r="FH7" s="686"/>
      <c r="FI7" s="686"/>
      <c r="FJ7" s="686"/>
      <c r="FK7" s="686"/>
      <c r="FL7" s="686"/>
      <c r="FM7" s="686"/>
      <c r="FN7" s="686"/>
      <c r="FO7" s="686"/>
      <c r="FP7" s="686"/>
      <c r="FQ7" s="686"/>
      <c r="FR7" s="686"/>
      <c r="FS7" s="686"/>
      <c r="FT7" s="686"/>
      <c r="FU7" s="686"/>
      <c r="FV7" s="686"/>
      <c r="FW7" s="686"/>
      <c r="FX7" s="686"/>
      <c r="FY7" s="686"/>
      <c r="FZ7" s="686"/>
      <c r="GA7" s="686"/>
      <c r="GB7" s="686"/>
      <c r="GC7" s="686"/>
      <c r="GD7" s="686"/>
      <c r="GE7" s="686"/>
      <c r="GF7" s="686"/>
      <c r="GG7" s="686"/>
      <c r="GH7" s="686"/>
      <c r="GI7" s="686"/>
      <c r="GJ7" s="686"/>
      <c r="GK7" s="686"/>
      <c r="GL7" s="686"/>
      <c r="GM7" s="686"/>
      <c r="GN7" s="686"/>
      <c r="GO7" s="686"/>
      <c r="GP7" s="686"/>
      <c r="GQ7" s="686"/>
      <c r="GR7" s="686"/>
      <c r="GS7" s="686"/>
      <c r="GT7" s="686"/>
      <c r="GU7" s="686"/>
      <c r="GV7" s="686"/>
      <c r="GW7" s="686"/>
      <c r="GX7" s="686"/>
      <c r="GY7" s="686"/>
      <c r="GZ7" s="686"/>
      <c r="HA7" s="686"/>
      <c r="HB7" s="686"/>
      <c r="HC7" s="686"/>
      <c r="HD7" s="686"/>
      <c r="HE7" s="686"/>
      <c r="HF7" s="686"/>
      <c r="HG7" s="686"/>
      <c r="HH7" s="686"/>
      <c r="HI7" s="686"/>
      <c r="HJ7" s="686"/>
      <c r="HK7" s="686"/>
      <c r="HL7" s="686"/>
      <c r="HM7" s="686"/>
      <c r="HN7" s="686"/>
      <c r="HO7" s="686"/>
      <c r="HP7" s="686"/>
      <c r="HQ7" s="686"/>
      <c r="HR7" s="686"/>
      <c r="HS7" s="686"/>
      <c r="HT7" s="686"/>
      <c r="HU7" s="686"/>
      <c r="HV7" s="686"/>
      <c r="HW7" s="686"/>
      <c r="HX7" s="686"/>
      <c r="HY7" s="686"/>
      <c r="HZ7" s="686"/>
      <c r="IA7" s="686"/>
      <c r="IB7" s="686"/>
      <c r="IC7" s="686"/>
      <c r="ID7" s="686"/>
      <c r="IE7" s="686"/>
      <c r="IF7" s="686"/>
      <c r="IG7" s="686"/>
      <c r="IH7" s="686"/>
      <c r="II7" s="686"/>
      <c r="IJ7" s="686"/>
      <c r="IK7" s="686"/>
      <c r="IL7" s="686"/>
      <c r="IM7" s="686"/>
      <c r="IN7" s="686"/>
      <c r="IO7" s="686"/>
      <c r="IP7" s="686"/>
      <c r="IQ7" s="686"/>
      <c r="IR7" s="686"/>
      <c r="IS7" s="686"/>
      <c r="IT7" s="686"/>
      <c r="IU7" s="686"/>
      <c r="IV7" s="686"/>
    </row>
    <row r="8" spans="1:256" ht="20.100000000000001" customHeight="1" x14ac:dyDescent="0.2">
      <c r="A8" s="732"/>
      <c r="B8" s="736" t="s">
        <v>4910</v>
      </c>
      <c r="C8" s="444">
        <v>1</v>
      </c>
      <c r="D8" s="444">
        <v>1</v>
      </c>
      <c r="E8" s="444">
        <v>2</v>
      </c>
      <c r="F8" s="438">
        <v>1.2849999999999999</v>
      </c>
      <c r="G8" s="439"/>
      <c r="H8" s="438">
        <v>0.85</v>
      </c>
      <c r="I8" s="441">
        <f>PRODUCT(C8:H8)</f>
        <v>2.1800000000000002</v>
      </c>
      <c r="J8" s="735"/>
      <c r="K8" s="686"/>
      <c r="L8" s="686"/>
      <c r="M8" s="686"/>
      <c r="N8" s="686"/>
      <c r="O8" s="686"/>
      <c r="P8" s="686"/>
      <c r="Q8" s="686"/>
      <c r="R8" s="686"/>
      <c r="S8" s="686"/>
      <c r="T8" s="686"/>
      <c r="U8" s="686"/>
      <c r="V8" s="686"/>
      <c r="W8" s="686"/>
      <c r="X8" s="686"/>
      <c r="Y8" s="686"/>
      <c r="Z8" s="686"/>
      <c r="AA8" s="686"/>
      <c r="AB8" s="686"/>
      <c r="AC8" s="686"/>
      <c r="AD8" s="686"/>
      <c r="AE8" s="686"/>
      <c r="AF8" s="686"/>
      <c r="AG8" s="686"/>
      <c r="AH8" s="686"/>
      <c r="AI8" s="686"/>
      <c r="AJ8" s="686"/>
      <c r="AK8" s="686"/>
      <c r="AL8" s="686"/>
      <c r="AM8" s="686"/>
      <c r="AN8" s="686"/>
      <c r="AO8" s="686"/>
      <c r="AP8" s="686"/>
      <c r="AQ8" s="686"/>
      <c r="AR8" s="686"/>
      <c r="AS8" s="686"/>
      <c r="AT8" s="686"/>
      <c r="AU8" s="686"/>
      <c r="AV8" s="686"/>
      <c r="AW8" s="686"/>
      <c r="AX8" s="686"/>
      <c r="AY8" s="686"/>
      <c r="AZ8" s="686"/>
      <c r="BA8" s="686"/>
      <c r="BB8" s="686"/>
      <c r="BC8" s="686"/>
      <c r="BD8" s="686"/>
      <c r="BE8" s="686"/>
      <c r="BF8" s="686"/>
      <c r="BG8" s="686"/>
      <c r="BH8" s="686"/>
      <c r="BI8" s="686"/>
      <c r="BJ8" s="686"/>
      <c r="BK8" s="686"/>
      <c r="BL8" s="686"/>
      <c r="BM8" s="686"/>
      <c r="BN8" s="686"/>
      <c r="BO8" s="686"/>
      <c r="BP8" s="686"/>
      <c r="BQ8" s="686"/>
      <c r="BR8" s="686"/>
      <c r="BS8" s="686"/>
      <c r="BT8" s="686"/>
      <c r="BU8" s="686"/>
      <c r="BV8" s="686"/>
      <c r="BW8" s="686"/>
      <c r="BX8" s="686"/>
      <c r="BY8" s="686"/>
      <c r="BZ8" s="686"/>
      <c r="CA8" s="686"/>
      <c r="CB8" s="686"/>
      <c r="CC8" s="686"/>
      <c r="CD8" s="686"/>
      <c r="CE8" s="686"/>
      <c r="CF8" s="686"/>
      <c r="CG8" s="686"/>
      <c r="CH8" s="686"/>
      <c r="CI8" s="686"/>
      <c r="CJ8" s="686"/>
      <c r="CK8" s="686"/>
      <c r="CL8" s="686"/>
      <c r="CM8" s="686"/>
      <c r="CN8" s="686"/>
      <c r="CO8" s="686"/>
      <c r="CP8" s="686"/>
      <c r="CQ8" s="686"/>
      <c r="CR8" s="686"/>
      <c r="CS8" s="686"/>
      <c r="CT8" s="686"/>
      <c r="CU8" s="686"/>
      <c r="CV8" s="686"/>
      <c r="CW8" s="686"/>
      <c r="CX8" s="686"/>
      <c r="CY8" s="686"/>
      <c r="CZ8" s="686"/>
      <c r="DA8" s="686"/>
      <c r="DB8" s="686"/>
      <c r="DC8" s="686"/>
      <c r="DD8" s="686"/>
      <c r="DE8" s="686"/>
      <c r="DF8" s="686"/>
      <c r="DG8" s="686"/>
      <c r="DH8" s="686"/>
      <c r="DI8" s="686"/>
      <c r="DJ8" s="686"/>
      <c r="DK8" s="686"/>
      <c r="DL8" s="686"/>
      <c r="DM8" s="686"/>
      <c r="DN8" s="686"/>
      <c r="DO8" s="686"/>
      <c r="DP8" s="686"/>
      <c r="DQ8" s="686"/>
      <c r="DR8" s="686"/>
      <c r="DS8" s="686"/>
      <c r="DT8" s="686"/>
      <c r="DU8" s="686"/>
      <c r="DV8" s="686"/>
      <c r="DW8" s="686"/>
      <c r="DX8" s="686"/>
      <c r="DY8" s="686"/>
      <c r="DZ8" s="686"/>
      <c r="EA8" s="686"/>
      <c r="EB8" s="686"/>
      <c r="EC8" s="686"/>
      <c r="ED8" s="686"/>
      <c r="EE8" s="686"/>
      <c r="EF8" s="686"/>
      <c r="EG8" s="686"/>
      <c r="EH8" s="686"/>
      <c r="EI8" s="686"/>
      <c r="EJ8" s="686"/>
      <c r="EK8" s="686"/>
      <c r="EL8" s="686"/>
      <c r="EM8" s="686"/>
      <c r="EN8" s="686"/>
      <c r="EO8" s="686"/>
      <c r="EP8" s="686"/>
      <c r="EQ8" s="686"/>
      <c r="ER8" s="686"/>
      <c r="ES8" s="686"/>
      <c r="ET8" s="686"/>
      <c r="EU8" s="686"/>
      <c r="EV8" s="686"/>
      <c r="EW8" s="686"/>
      <c r="EX8" s="686"/>
      <c r="EY8" s="686"/>
      <c r="EZ8" s="686"/>
      <c r="FA8" s="686"/>
      <c r="FB8" s="686"/>
      <c r="FC8" s="686"/>
      <c r="FD8" s="686"/>
      <c r="FE8" s="686"/>
      <c r="FF8" s="686"/>
      <c r="FG8" s="686"/>
      <c r="FH8" s="686"/>
      <c r="FI8" s="686"/>
      <c r="FJ8" s="686"/>
      <c r="FK8" s="686"/>
      <c r="FL8" s="686"/>
      <c r="FM8" s="686"/>
      <c r="FN8" s="686"/>
      <c r="FO8" s="686"/>
      <c r="FP8" s="686"/>
      <c r="FQ8" s="686"/>
      <c r="FR8" s="686"/>
      <c r="FS8" s="686"/>
      <c r="FT8" s="686"/>
      <c r="FU8" s="686"/>
      <c r="FV8" s="686"/>
      <c r="FW8" s="686"/>
      <c r="FX8" s="686"/>
      <c r="FY8" s="686"/>
      <c r="FZ8" s="686"/>
      <c r="GA8" s="686"/>
      <c r="GB8" s="686"/>
      <c r="GC8" s="686"/>
      <c r="GD8" s="686"/>
      <c r="GE8" s="686"/>
      <c r="GF8" s="686"/>
      <c r="GG8" s="686"/>
      <c r="GH8" s="686"/>
      <c r="GI8" s="686"/>
      <c r="GJ8" s="686"/>
      <c r="GK8" s="686"/>
      <c r="GL8" s="686"/>
      <c r="GM8" s="686"/>
      <c r="GN8" s="686"/>
      <c r="GO8" s="686"/>
      <c r="GP8" s="686"/>
      <c r="GQ8" s="686"/>
      <c r="GR8" s="686"/>
      <c r="GS8" s="686"/>
      <c r="GT8" s="686"/>
      <c r="GU8" s="686"/>
      <c r="GV8" s="686"/>
      <c r="GW8" s="686"/>
      <c r="GX8" s="686"/>
      <c r="GY8" s="686"/>
      <c r="GZ8" s="686"/>
      <c r="HA8" s="686"/>
      <c r="HB8" s="686"/>
      <c r="HC8" s="686"/>
      <c r="HD8" s="686"/>
      <c r="HE8" s="686"/>
      <c r="HF8" s="686"/>
      <c r="HG8" s="686"/>
      <c r="HH8" s="686"/>
      <c r="HI8" s="686"/>
      <c r="HJ8" s="686"/>
      <c r="HK8" s="686"/>
      <c r="HL8" s="686"/>
      <c r="HM8" s="686"/>
      <c r="HN8" s="686"/>
      <c r="HO8" s="686"/>
      <c r="HP8" s="686"/>
      <c r="HQ8" s="686"/>
      <c r="HR8" s="686"/>
      <c r="HS8" s="686"/>
      <c r="HT8" s="686"/>
      <c r="HU8" s="686"/>
      <c r="HV8" s="686"/>
      <c r="HW8" s="686"/>
      <c r="HX8" s="686"/>
      <c r="HY8" s="686"/>
      <c r="HZ8" s="686"/>
      <c r="IA8" s="686"/>
      <c r="IB8" s="686"/>
      <c r="IC8" s="686"/>
      <c r="ID8" s="686"/>
      <c r="IE8" s="686"/>
      <c r="IF8" s="686"/>
      <c r="IG8" s="686"/>
      <c r="IH8" s="686"/>
      <c r="II8" s="686"/>
      <c r="IJ8" s="686"/>
      <c r="IK8" s="686"/>
      <c r="IL8" s="686"/>
      <c r="IM8" s="686"/>
      <c r="IN8" s="686"/>
      <c r="IO8" s="686"/>
      <c r="IP8" s="686"/>
      <c r="IQ8" s="686"/>
      <c r="IR8" s="686"/>
      <c r="IS8" s="686"/>
      <c r="IT8" s="686"/>
      <c r="IU8" s="686"/>
      <c r="IV8" s="686"/>
    </row>
    <row r="9" spans="1:256" ht="20.100000000000001" customHeight="1" x14ac:dyDescent="0.2">
      <c r="A9" s="732"/>
      <c r="B9" s="736"/>
      <c r="C9" s="734"/>
      <c r="D9" s="734"/>
      <c r="E9" s="734"/>
      <c r="F9" s="438"/>
      <c r="G9" s="439"/>
      <c r="H9" s="440" t="s">
        <v>1904</v>
      </c>
      <c r="I9" s="737">
        <f>SUM(I7:I8)+0.03</f>
        <v>10.17</v>
      </c>
      <c r="J9" s="735" t="s">
        <v>1941</v>
      </c>
      <c r="K9" s="686"/>
      <c r="L9" s="686"/>
      <c r="M9" s="686"/>
      <c r="N9" s="686"/>
      <c r="O9" s="686"/>
      <c r="P9" s="686"/>
      <c r="Q9" s="686"/>
      <c r="R9" s="686"/>
      <c r="S9" s="686"/>
      <c r="T9" s="686"/>
      <c r="U9" s="686"/>
      <c r="V9" s="686"/>
      <c r="W9" s="686"/>
      <c r="X9" s="686"/>
      <c r="Y9" s="686"/>
      <c r="Z9" s="686"/>
      <c r="AA9" s="686"/>
      <c r="AB9" s="686"/>
      <c r="AC9" s="686"/>
      <c r="AD9" s="686"/>
      <c r="AE9" s="686"/>
      <c r="AF9" s="686"/>
      <c r="AG9" s="686"/>
      <c r="AH9" s="686"/>
      <c r="AI9" s="686"/>
      <c r="AJ9" s="686"/>
      <c r="AK9" s="686"/>
      <c r="AL9" s="686"/>
      <c r="AM9" s="686"/>
      <c r="AN9" s="686"/>
      <c r="AO9" s="686"/>
      <c r="AP9" s="686"/>
      <c r="AQ9" s="686"/>
      <c r="AR9" s="686"/>
      <c r="AS9" s="686"/>
      <c r="AT9" s="686"/>
      <c r="AU9" s="686"/>
      <c r="AV9" s="686"/>
      <c r="AW9" s="686"/>
      <c r="AX9" s="686"/>
      <c r="AY9" s="686"/>
      <c r="AZ9" s="686"/>
      <c r="BA9" s="686"/>
      <c r="BB9" s="686"/>
      <c r="BC9" s="686"/>
      <c r="BD9" s="686"/>
      <c r="BE9" s="686"/>
      <c r="BF9" s="686"/>
      <c r="BG9" s="686"/>
      <c r="BH9" s="686"/>
      <c r="BI9" s="686"/>
      <c r="BJ9" s="686"/>
      <c r="BK9" s="686"/>
      <c r="BL9" s="686"/>
      <c r="BM9" s="686"/>
      <c r="BN9" s="686"/>
      <c r="BO9" s="686"/>
      <c r="BP9" s="686"/>
      <c r="BQ9" s="686"/>
      <c r="BR9" s="686"/>
      <c r="BS9" s="686"/>
      <c r="BT9" s="686"/>
      <c r="BU9" s="686"/>
      <c r="BV9" s="686"/>
      <c r="BW9" s="686"/>
      <c r="BX9" s="686"/>
      <c r="BY9" s="686"/>
      <c r="BZ9" s="686"/>
      <c r="CA9" s="686"/>
      <c r="CB9" s="686"/>
      <c r="CC9" s="686"/>
      <c r="CD9" s="686"/>
      <c r="CE9" s="686"/>
      <c r="CF9" s="686"/>
      <c r="CG9" s="686"/>
      <c r="CH9" s="686"/>
      <c r="CI9" s="686"/>
      <c r="CJ9" s="686"/>
      <c r="CK9" s="686"/>
      <c r="CL9" s="686"/>
      <c r="CM9" s="686"/>
      <c r="CN9" s="686"/>
      <c r="CO9" s="686"/>
      <c r="CP9" s="686"/>
      <c r="CQ9" s="686"/>
      <c r="CR9" s="686"/>
      <c r="CS9" s="686"/>
      <c r="CT9" s="686"/>
      <c r="CU9" s="686"/>
      <c r="CV9" s="686"/>
      <c r="CW9" s="686"/>
      <c r="CX9" s="686"/>
      <c r="CY9" s="686"/>
      <c r="CZ9" s="686"/>
      <c r="DA9" s="686"/>
      <c r="DB9" s="686"/>
      <c r="DC9" s="686"/>
      <c r="DD9" s="686"/>
      <c r="DE9" s="686"/>
      <c r="DF9" s="686"/>
      <c r="DG9" s="686"/>
      <c r="DH9" s="686"/>
      <c r="DI9" s="686"/>
      <c r="DJ9" s="686"/>
      <c r="DK9" s="686"/>
      <c r="DL9" s="686"/>
      <c r="DM9" s="686"/>
      <c r="DN9" s="686"/>
      <c r="DO9" s="686"/>
      <c r="DP9" s="686"/>
      <c r="DQ9" s="686"/>
      <c r="DR9" s="686"/>
      <c r="DS9" s="686"/>
      <c r="DT9" s="686"/>
      <c r="DU9" s="686"/>
      <c r="DV9" s="686"/>
      <c r="DW9" s="686"/>
      <c r="DX9" s="686"/>
      <c r="DY9" s="686"/>
      <c r="DZ9" s="686"/>
      <c r="EA9" s="686"/>
      <c r="EB9" s="686"/>
      <c r="EC9" s="686"/>
      <c r="ED9" s="686"/>
      <c r="EE9" s="686"/>
      <c r="EF9" s="686"/>
      <c r="EG9" s="686"/>
      <c r="EH9" s="686"/>
      <c r="EI9" s="686"/>
      <c r="EJ9" s="686"/>
      <c r="EK9" s="686"/>
      <c r="EL9" s="686"/>
      <c r="EM9" s="686"/>
      <c r="EN9" s="686"/>
      <c r="EO9" s="686"/>
      <c r="EP9" s="686"/>
      <c r="EQ9" s="686"/>
      <c r="ER9" s="686"/>
      <c r="ES9" s="686"/>
      <c r="ET9" s="686"/>
      <c r="EU9" s="686"/>
      <c r="EV9" s="686"/>
      <c r="EW9" s="686"/>
      <c r="EX9" s="686"/>
      <c r="EY9" s="686"/>
      <c r="EZ9" s="686"/>
      <c r="FA9" s="686"/>
      <c r="FB9" s="686"/>
      <c r="FC9" s="686"/>
      <c r="FD9" s="686"/>
      <c r="FE9" s="686"/>
      <c r="FF9" s="686"/>
      <c r="FG9" s="686"/>
      <c r="FH9" s="686"/>
      <c r="FI9" s="686"/>
      <c r="FJ9" s="686"/>
      <c r="FK9" s="686"/>
      <c r="FL9" s="686"/>
      <c r="FM9" s="686"/>
      <c r="FN9" s="686"/>
      <c r="FO9" s="686"/>
      <c r="FP9" s="686"/>
      <c r="FQ9" s="686"/>
      <c r="FR9" s="686"/>
      <c r="FS9" s="686"/>
      <c r="FT9" s="686"/>
      <c r="FU9" s="686"/>
      <c r="FV9" s="686"/>
      <c r="FW9" s="686"/>
      <c r="FX9" s="686"/>
      <c r="FY9" s="686"/>
      <c r="FZ9" s="686"/>
      <c r="GA9" s="686"/>
      <c r="GB9" s="686"/>
      <c r="GC9" s="686"/>
      <c r="GD9" s="686"/>
      <c r="GE9" s="686"/>
      <c r="GF9" s="686"/>
      <c r="GG9" s="686"/>
      <c r="GH9" s="686"/>
      <c r="GI9" s="686"/>
      <c r="GJ9" s="686"/>
      <c r="GK9" s="686"/>
      <c r="GL9" s="686"/>
      <c r="GM9" s="686"/>
      <c r="GN9" s="686"/>
      <c r="GO9" s="686"/>
      <c r="GP9" s="686"/>
      <c r="GQ9" s="686"/>
      <c r="GR9" s="686"/>
      <c r="GS9" s="686"/>
      <c r="GT9" s="686"/>
      <c r="GU9" s="686"/>
      <c r="GV9" s="686"/>
      <c r="GW9" s="686"/>
      <c r="GX9" s="686"/>
      <c r="GY9" s="686"/>
      <c r="GZ9" s="686"/>
      <c r="HA9" s="686"/>
      <c r="HB9" s="686"/>
      <c r="HC9" s="686"/>
      <c r="HD9" s="686"/>
      <c r="HE9" s="686"/>
      <c r="HF9" s="686"/>
      <c r="HG9" s="686"/>
      <c r="HH9" s="686"/>
      <c r="HI9" s="686"/>
      <c r="HJ9" s="686"/>
      <c r="HK9" s="686"/>
      <c r="HL9" s="686"/>
      <c r="HM9" s="686"/>
      <c r="HN9" s="686"/>
      <c r="HO9" s="686"/>
      <c r="HP9" s="686"/>
      <c r="HQ9" s="686"/>
      <c r="HR9" s="686"/>
      <c r="HS9" s="686"/>
      <c r="HT9" s="686"/>
      <c r="HU9" s="686"/>
      <c r="HV9" s="686"/>
      <c r="HW9" s="686"/>
      <c r="HX9" s="686"/>
      <c r="HY9" s="686"/>
      <c r="HZ9" s="686"/>
      <c r="IA9" s="686"/>
      <c r="IB9" s="686"/>
      <c r="IC9" s="686"/>
      <c r="ID9" s="686"/>
      <c r="IE9" s="686"/>
      <c r="IF9" s="686"/>
      <c r="IG9" s="686"/>
      <c r="IH9" s="686"/>
      <c r="II9" s="686"/>
      <c r="IJ9" s="686"/>
      <c r="IK9" s="686"/>
      <c r="IL9" s="686"/>
      <c r="IM9" s="686"/>
      <c r="IN9" s="686"/>
      <c r="IO9" s="686"/>
      <c r="IP9" s="686"/>
      <c r="IQ9" s="686"/>
      <c r="IR9" s="686"/>
      <c r="IS9" s="686"/>
      <c r="IT9" s="686"/>
      <c r="IU9" s="686"/>
      <c r="IV9" s="686"/>
    </row>
    <row r="10" spans="1:256" ht="23.1" customHeight="1" x14ac:dyDescent="0.2">
      <c r="A10" s="732"/>
      <c r="B10" s="738" t="s">
        <v>5354</v>
      </c>
      <c r="C10" s="734"/>
      <c r="D10" s="734"/>
      <c r="E10" s="734"/>
      <c r="F10" s="438"/>
      <c r="G10" s="439"/>
      <c r="H10" s="438"/>
      <c r="I10" s="441"/>
      <c r="J10" s="735"/>
      <c r="K10" s="686"/>
      <c r="L10" s="686"/>
      <c r="M10" s="686"/>
      <c r="N10" s="686"/>
      <c r="O10" s="686"/>
      <c r="P10" s="686"/>
      <c r="Q10" s="686"/>
      <c r="R10" s="686"/>
      <c r="S10" s="686"/>
      <c r="T10" s="686"/>
      <c r="U10" s="686"/>
      <c r="V10" s="686"/>
      <c r="W10" s="686"/>
      <c r="X10" s="686"/>
      <c r="Y10" s="686"/>
      <c r="Z10" s="686"/>
      <c r="AA10" s="686"/>
      <c r="AB10" s="686"/>
      <c r="AC10" s="686"/>
      <c r="AD10" s="686"/>
      <c r="AE10" s="686"/>
      <c r="AF10" s="686"/>
      <c r="AG10" s="686"/>
      <c r="AH10" s="686"/>
      <c r="AI10" s="686"/>
      <c r="AJ10" s="686"/>
      <c r="AK10" s="686"/>
      <c r="AL10" s="686"/>
      <c r="AM10" s="686"/>
      <c r="AN10" s="686"/>
      <c r="AO10" s="686"/>
      <c r="AP10" s="686"/>
      <c r="AQ10" s="686"/>
      <c r="AR10" s="686"/>
      <c r="AS10" s="686"/>
      <c r="AT10" s="686"/>
      <c r="AU10" s="686"/>
      <c r="AV10" s="686"/>
      <c r="AW10" s="686"/>
      <c r="AX10" s="686"/>
      <c r="AY10" s="686"/>
      <c r="AZ10" s="686"/>
      <c r="BA10" s="686"/>
      <c r="BB10" s="686"/>
      <c r="BC10" s="686"/>
      <c r="BD10" s="686"/>
      <c r="BE10" s="686"/>
      <c r="BF10" s="686"/>
      <c r="BG10" s="686"/>
      <c r="BH10" s="686"/>
      <c r="BI10" s="686"/>
      <c r="BJ10" s="686"/>
      <c r="BK10" s="686"/>
      <c r="BL10" s="686"/>
      <c r="BM10" s="686"/>
      <c r="BN10" s="686"/>
      <c r="BO10" s="686"/>
      <c r="BP10" s="686"/>
      <c r="BQ10" s="686"/>
      <c r="BR10" s="686"/>
      <c r="BS10" s="686"/>
      <c r="BT10" s="686"/>
      <c r="BU10" s="686"/>
      <c r="BV10" s="686"/>
      <c r="BW10" s="686"/>
      <c r="BX10" s="686"/>
      <c r="BY10" s="686"/>
      <c r="BZ10" s="686"/>
      <c r="CA10" s="686"/>
      <c r="CB10" s="686"/>
      <c r="CC10" s="686"/>
      <c r="CD10" s="686"/>
      <c r="CE10" s="686"/>
      <c r="CF10" s="686"/>
      <c r="CG10" s="686"/>
      <c r="CH10" s="686"/>
      <c r="CI10" s="686"/>
      <c r="CJ10" s="686"/>
      <c r="CK10" s="686"/>
      <c r="CL10" s="686"/>
      <c r="CM10" s="686"/>
      <c r="CN10" s="686"/>
      <c r="CO10" s="686"/>
      <c r="CP10" s="686"/>
      <c r="CQ10" s="686"/>
      <c r="CR10" s="686"/>
      <c r="CS10" s="686"/>
      <c r="CT10" s="686"/>
      <c r="CU10" s="686"/>
      <c r="CV10" s="686"/>
      <c r="CW10" s="686"/>
      <c r="CX10" s="686"/>
      <c r="CY10" s="686"/>
      <c r="CZ10" s="686"/>
      <c r="DA10" s="686"/>
      <c r="DB10" s="686"/>
      <c r="DC10" s="686"/>
      <c r="DD10" s="686"/>
      <c r="DE10" s="686"/>
      <c r="DF10" s="686"/>
      <c r="DG10" s="686"/>
      <c r="DH10" s="686"/>
      <c r="DI10" s="686"/>
      <c r="DJ10" s="686"/>
      <c r="DK10" s="686"/>
      <c r="DL10" s="686"/>
      <c r="DM10" s="686"/>
      <c r="DN10" s="686"/>
      <c r="DO10" s="686"/>
      <c r="DP10" s="686"/>
      <c r="DQ10" s="686"/>
      <c r="DR10" s="686"/>
      <c r="DS10" s="686"/>
      <c r="DT10" s="686"/>
      <c r="DU10" s="686"/>
      <c r="DV10" s="686"/>
      <c r="DW10" s="686"/>
      <c r="DX10" s="686"/>
      <c r="DY10" s="686"/>
      <c r="DZ10" s="686"/>
      <c r="EA10" s="686"/>
      <c r="EB10" s="686"/>
      <c r="EC10" s="686"/>
      <c r="ED10" s="686"/>
      <c r="EE10" s="686"/>
      <c r="EF10" s="686"/>
      <c r="EG10" s="686"/>
      <c r="EH10" s="686"/>
      <c r="EI10" s="686"/>
      <c r="EJ10" s="686"/>
      <c r="EK10" s="686"/>
      <c r="EL10" s="686"/>
      <c r="EM10" s="686"/>
      <c r="EN10" s="686"/>
      <c r="EO10" s="686"/>
      <c r="EP10" s="686"/>
      <c r="EQ10" s="686"/>
      <c r="ER10" s="686"/>
      <c r="ES10" s="686"/>
      <c r="ET10" s="686"/>
      <c r="EU10" s="686"/>
      <c r="EV10" s="686"/>
      <c r="EW10" s="686"/>
      <c r="EX10" s="686"/>
      <c r="EY10" s="686"/>
      <c r="EZ10" s="686"/>
      <c r="FA10" s="686"/>
      <c r="FB10" s="686"/>
      <c r="FC10" s="686"/>
      <c r="FD10" s="686"/>
      <c r="FE10" s="686"/>
      <c r="FF10" s="686"/>
      <c r="FG10" s="686"/>
      <c r="FH10" s="686"/>
      <c r="FI10" s="686"/>
      <c r="FJ10" s="686"/>
      <c r="FK10" s="686"/>
      <c r="FL10" s="686"/>
      <c r="FM10" s="686"/>
      <c r="FN10" s="686"/>
      <c r="FO10" s="686"/>
      <c r="FP10" s="686"/>
      <c r="FQ10" s="686"/>
      <c r="FR10" s="686"/>
      <c r="FS10" s="686"/>
      <c r="FT10" s="686"/>
      <c r="FU10" s="686"/>
      <c r="FV10" s="686"/>
      <c r="FW10" s="686"/>
      <c r="FX10" s="686"/>
      <c r="FY10" s="686"/>
      <c r="FZ10" s="686"/>
      <c r="GA10" s="686"/>
      <c r="GB10" s="686"/>
      <c r="GC10" s="686"/>
      <c r="GD10" s="686"/>
      <c r="GE10" s="686"/>
      <c r="GF10" s="686"/>
      <c r="GG10" s="686"/>
      <c r="GH10" s="686"/>
      <c r="GI10" s="686"/>
      <c r="GJ10" s="686"/>
      <c r="GK10" s="686"/>
      <c r="GL10" s="686"/>
      <c r="GM10" s="686"/>
      <c r="GN10" s="686"/>
      <c r="GO10" s="686"/>
      <c r="GP10" s="686"/>
      <c r="GQ10" s="686"/>
      <c r="GR10" s="686"/>
      <c r="GS10" s="686"/>
      <c r="GT10" s="686"/>
      <c r="GU10" s="686"/>
      <c r="GV10" s="686"/>
      <c r="GW10" s="686"/>
      <c r="GX10" s="686"/>
      <c r="GY10" s="686"/>
      <c r="GZ10" s="686"/>
      <c r="HA10" s="686"/>
      <c r="HB10" s="686"/>
      <c r="HC10" s="686"/>
      <c r="HD10" s="686"/>
      <c r="HE10" s="686"/>
      <c r="HF10" s="686"/>
      <c r="HG10" s="686"/>
      <c r="HH10" s="686"/>
      <c r="HI10" s="686"/>
      <c r="HJ10" s="686"/>
      <c r="HK10" s="686"/>
      <c r="HL10" s="686"/>
      <c r="HM10" s="686"/>
      <c r="HN10" s="686"/>
      <c r="HO10" s="686"/>
      <c r="HP10" s="686"/>
      <c r="HQ10" s="686"/>
      <c r="HR10" s="686"/>
      <c r="HS10" s="686"/>
      <c r="HT10" s="686"/>
      <c r="HU10" s="686"/>
      <c r="HV10" s="686"/>
      <c r="HW10" s="686"/>
      <c r="HX10" s="686"/>
      <c r="HY10" s="686"/>
      <c r="HZ10" s="686"/>
      <c r="IA10" s="686"/>
      <c r="IB10" s="686"/>
      <c r="IC10" s="686"/>
      <c r="ID10" s="686"/>
      <c r="IE10" s="686"/>
      <c r="IF10" s="686"/>
      <c r="IG10" s="686"/>
      <c r="IH10" s="686"/>
      <c r="II10" s="686"/>
      <c r="IJ10" s="686"/>
      <c r="IK10" s="686"/>
      <c r="IL10" s="686"/>
      <c r="IM10" s="686"/>
      <c r="IN10" s="686"/>
      <c r="IO10" s="686"/>
      <c r="IP10" s="686"/>
      <c r="IQ10" s="686"/>
      <c r="IR10" s="686"/>
      <c r="IS10" s="686"/>
      <c r="IT10" s="686"/>
      <c r="IU10" s="686"/>
      <c r="IV10" s="686"/>
    </row>
    <row r="11" spans="1:256" ht="23.1" customHeight="1" x14ac:dyDescent="0.2">
      <c r="A11" s="739"/>
      <c r="B11" s="461" t="s">
        <v>4911</v>
      </c>
      <c r="C11" s="444">
        <v>2</v>
      </c>
      <c r="D11" s="444">
        <v>1</v>
      </c>
      <c r="E11" s="444">
        <v>2</v>
      </c>
      <c r="F11" s="441">
        <v>12.41</v>
      </c>
      <c r="G11" s="439"/>
      <c r="H11" s="441">
        <v>0.85</v>
      </c>
      <c r="I11" s="441">
        <f>PRODUCT(C11:H11)</f>
        <v>42.19</v>
      </c>
      <c r="J11" s="735"/>
      <c r="K11" s="686"/>
      <c r="L11" s="686"/>
      <c r="M11" s="686"/>
      <c r="N11" s="686"/>
      <c r="O11" s="686"/>
      <c r="P11" s="686"/>
      <c r="Q11" s="686"/>
      <c r="R11" s="686"/>
      <c r="S11" s="686"/>
      <c r="T11" s="686"/>
      <c r="U11" s="686"/>
      <c r="V11" s="686"/>
      <c r="W11" s="686"/>
      <c r="X11" s="686"/>
      <c r="Y11" s="686"/>
      <c r="Z11" s="686"/>
      <c r="AA11" s="686"/>
      <c r="AB11" s="686"/>
      <c r="AC11" s="686"/>
      <c r="AD11" s="686"/>
      <c r="AE11" s="686"/>
      <c r="AF11" s="686"/>
      <c r="AG11" s="686"/>
      <c r="AH11" s="686"/>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c r="BQ11" s="686"/>
      <c r="BR11" s="686"/>
      <c r="BS11" s="686"/>
      <c r="BT11" s="686"/>
      <c r="BU11" s="686"/>
      <c r="BV11" s="686"/>
      <c r="BW11" s="686"/>
      <c r="BX11" s="686"/>
      <c r="BY11" s="686"/>
      <c r="BZ11" s="686"/>
      <c r="CA11" s="686"/>
      <c r="CB11" s="686"/>
      <c r="CC11" s="686"/>
      <c r="CD11" s="686"/>
      <c r="CE11" s="686"/>
      <c r="CF11" s="686"/>
      <c r="CG11" s="686"/>
      <c r="CH11" s="686"/>
      <c r="CI11" s="686"/>
      <c r="CJ11" s="686"/>
      <c r="CK11" s="686"/>
      <c r="CL11" s="686"/>
      <c r="CM11" s="686"/>
      <c r="CN11" s="686"/>
      <c r="CO11" s="686"/>
      <c r="CP11" s="686"/>
      <c r="CQ11" s="686"/>
      <c r="CR11" s="686"/>
      <c r="CS11" s="686"/>
      <c r="CT11" s="686"/>
      <c r="CU11" s="686"/>
      <c r="CV11" s="686"/>
      <c r="CW11" s="686"/>
      <c r="CX11" s="686"/>
      <c r="CY11" s="686"/>
      <c r="CZ11" s="686"/>
      <c r="DA11" s="686"/>
      <c r="DB11" s="686"/>
      <c r="DC11" s="686"/>
      <c r="DD11" s="686"/>
      <c r="DE11" s="686"/>
      <c r="DF11" s="686"/>
      <c r="DG11" s="686"/>
      <c r="DH11" s="686"/>
      <c r="DI11" s="686"/>
      <c r="DJ11" s="686"/>
      <c r="DK11" s="686"/>
      <c r="DL11" s="686"/>
      <c r="DM11" s="686"/>
      <c r="DN11" s="686"/>
      <c r="DO11" s="686"/>
      <c r="DP11" s="686"/>
      <c r="DQ11" s="686"/>
      <c r="DR11" s="686"/>
      <c r="DS11" s="686"/>
      <c r="DT11" s="686"/>
      <c r="DU11" s="686"/>
      <c r="DV11" s="686"/>
      <c r="DW11" s="686"/>
      <c r="DX11" s="686"/>
      <c r="DY11" s="686"/>
      <c r="DZ11" s="686"/>
      <c r="EA11" s="686"/>
      <c r="EB11" s="686"/>
      <c r="EC11" s="686"/>
      <c r="ED11" s="686"/>
      <c r="EE11" s="686"/>
      <c r="EF11" s="686"/>
      <c r="EG11" s="686"/>
      <c r="EH11" s="686"/>
      <c r="EI11" s="686"/>
      <c r="EJ11" s="686"/>
      <c r="EK11" s="686"/>
      <c r="EL11" s="686"/>
      <c r="EM11" s="686"/>
      <c r="EN11" s="686"/>
      <c r="EO11" s="686"/>
      <c r="EP11" s="686"/>
      <c r="EQ11" s="686"/>
      <c r="ER11" s="686"/>
      <c r="ES11" s="686"/>
      <c r="ET11" s="686"/>
      <c r="EU11" s="686"/>
      <c r="EV11" s="686"/>
      <c r="EW11" s="686"/>
      <c r="EX11" s="686"/>
      <c r="EY11" s="686"/>
      <c r="EZ11" s="686"/>
      <c r="FA11" s="686"/>
      <c r="FB11" s="686"/>
      <c r="FC11" s="686"/>
      <c r="FD11" s="686"/>
      <c r="FE11" s="686"/>
      <c r="FF11" s="686"/>
      <c r="FG11" s="686"/>
      <c r="FH11" s="686"/>
      <c r="FI11" s="686"/>
      <c r="FJ11" s="686"/>
      <c r="FK11" s="686"/>
      <c r="FL11" s="686"/>
      <c r="FM11" s="686"/>
      <c r="FN11" s="686"/>
      <c r="FO11" s="686"/>
      <c r="FP11" s="686"/>
      <c r="FQ11" s="686"/>
      <c r="FR11" s="686"/>
      <c r="FS11" s="686"/>
      <c r="FT11" s="686"/>
      <c r="FU11" s="686"/>
      <c r="FV11" s="686"/>
      <c r="FW11" s="686"/>
      <c r="FX11" s="686"/>
      <c r="FY11" s="686"/>
      <c r="FZ11" s="686"/>
      <c r="GA11" s="686"/>
      <c r="GB11" s="686"/>
      <c r="GC11" s="686"/>
      <c r="GD11" s="686"/>
      <c r="GE11" s="686"/>
      <c r="GF11" s="686"/>
      <c r="GG11" s="686"/>
      <c r="GH11" s="686"/>
      <c r="GI11" s="686"/>
      <c r="GJ11" s="686"/>
      <c r="GK11" s="686"/>
      <c r="GL11" s="686"/>
      <c r="GM11" s="686"/>
      <c r="GN11" s="686"/>
      <c r="GO11" s="686"/>
      <c r="GP11" s="686"/>
      <c r="GQ11" s="686"/>
      <c r="GR11" s="686"/>
      <c r="GS11" s="686"/>
      <c r="GT11" s="686"/>
      <c r="GU11" s="686"/>
      <c r="GV11" s="686"/>
      <c r="GW11" s="686"/>
      <c r="GX11" s="686"/>
      <c r="GY11" s="686"/>
      <c r="GZ11" s="686"/>
      <c r="HA11" s="686"/>
      <c r="HB11" s="686"/>
      <c r="HC11" s="686"/>
      <c r="HD11" s="686"/>
      <c r="HE11" s="686"/>
      <c r="HF11" s="686"/>
      <c r="HG11" s="686"/>
      <c r="HH11" s="686"/>
      <c r="HI11" s="686"/>
      <c r="HJ11" s="686"/>
      <c r="HK11" s="686"/>
      <c r="HL11" s="686"/>
      <c r="HM11" s="686"/>
      <c r="HN11" s="686"/>
      <c r="HO11" s="686"/>
      <c r="HP11" s="686"/>
      <c r="HQ11" s="686"/>
      <c r="HR11" s="686"/>
      <c r="HS11" s="686"/>
      <c r="HT11" s="686"/>
      <c r="HU11" s="686"/>
      <c r="HV11" s="686"/>
      <c r="HW11" s="686"/>
      <c r="HX11" s="686"/>
      <c r="HY11" s="686"/>
      <c r="HZ11" s="686"/>
      <c r="IA11" s="686"/>
      <c r="IB11" s="686"/>
      <c r="IC11" s="686"/>
      <c r="ID11" s="686"/>
      <c r="IE11" s="686"/>
      <c r="IF11" s="686"/>
      <c r="IG11" s="686"/>
      <c r="IH11" s="686"/>
      <c r="II11" s="686"/>
      <c r="IJ11" s="686"/>
      <c r="IK11" s="686"/>
      <c r="IL11" s="686"/>
      <c r="IM11" s="686"/>
      <c r="IN11" s="686"/>
      <c r="IO11" s="686"/>
      <c r="IP11" s="686"/>
      <c r="IQ11" s="686"/>
      <c r="IR11" s="686"/>
      <c r="IS11" s="686"/>
      <c r="IT11" s="686"/>
      <c r="IU11" s="686"/>
      <c r="IV11" s="686"/>
    </row>
    <row r="12" spans="1:256" ht="23.1" customHeight="1" x14ac:dyDescent="0.2">
      <c r="A12" s="739"/>
      <c r="B12" s="461" t="s">
        <v>4910</v>
      </c>
      <c r="C12" s="444">
        <v>2</v>
      </c>
      <c r="D12" s="444">
        <v>2</v>
      </c>
      <c r="E12" s="444">
        <v>3</v>
      </c>
      <c r="F12" s="441">
        <v>1.8</v>
      </c>
      <c r="G12" s="439"/>
      <c r="H12" s="441">
        <v>0.85</v>
      </c>
      <c r="I12" s="441">
        <f>PRODUCT(C12:H12)</f>
        <v>18.36</v>
      </c>
      <c r="J12" s="735"/>
      <c r="K12" s="686"/>
      <c r="L12" s="686"/>
      <c r="M12" s="686"/>
      <c r="N12" s="686"/>
      <c r="O12" s="686"/>
      <c r="P12" s="686"/>
      <c r="Q12" s="686"/>
      <c r="R12" s="686"/>
      <c r="S12" s="686"/>
      <c r="T12" s="686"/>
      <c r="U12" s="686"/>
      <c r="V12" s="686"/>
      <c r="W12" s="686"/>
      <c r="X12" s="686"/>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c r="BQ12" s="686"/>
      <c r="BR12" s="686"/>
      <c r="BS12" s="686"/>
      <c r="BT12" s="686"/>
      <c r="BU12" s="686"/>
      <c r="BV12" s="686"/>
      <c r="BW12" s="686"/>
      <c r="BX12" s="686"/>
      <c r="BY12" s="686"/>
      <c r="BZ12" s="686"/>
      <c r="CA12" s="686"/>
      <c r="CB12" s="686"/>
      <c r="CC12" s="686"/>
      <c r="CD12" s="686"/>
      <c r="CE12" s="686"/>
      <c r="CF12" s="686"/>
      <c r="CG12" s="686"/>
      <c r="CH12" s="686"/>
      <c r="CI12" s="686"/>
      <c r="CJ12" s="686"/>
      <c r="CK12" s="686"/>
      <c r="CL12" s="686"/>
      <c r="CM12" s="686"/>
      <c r="CN12" s="686"/>
      <c r="CO12" s="686"/>
      <c r="CP12" s="686"/>
      <c r="CQ12" s="686"/>
      <c r="CR12" s="686"/>
      <c r="CS12" s="686"/>
      <c r="CT12" s="686"/>
      <c r="CU12" s="686"/>
      <c r="CV12" s="686"/>
      <c r="CW12" s="686"/>
      <c r="CX12" s="686"/>
      <c r="CY12" s="686"/>
      <c r="CZ12" s="686"/>
      <c r="DA12" s="686"/>
      <c r="DB12" s="686"/>
      <c r="DC12" s="686"/>
      <c r="DD12" s="686"/>
      <c r="DE12" s="686"/>
      <c r="DF12" s="686"/>
      <c r="DG12" s="686"/>
      <c r="DH12" s="686"/>
      <c r="DI12" s="686"/>
      <c r="DJ12" s="686"/>
      <c r="DK12" s="686"/>
      <c r="DL12" s="686"/>
      <c r="DM12" s="686"/>
      <c r="DN12" s="686"/>
      <c r="DO12" s="686"/>
      <c r="DP12" s="686"/>
      <c r="DQ12" s="686"/>
      <c r="DR12" s="686"/>
      <c r="DS12" s="686"/>
      <c r="DT12" s="686"/>
      <c r="DU12" s="686"/>
      <c r="DV12" s="686"/>
      <c r="DW12" s="686"/>
      <c r="DX12" s="686"/>
      <c r="DY12" s="686"/>
      <c r="DZ12" s="686"/>
      <c r="EA12" s="686"/>
      <c r="EB12" s="686"/>
      <c r="EC12" s="686"/>
      <c r="ED12" s="686"/>
      <c r="EE12" s="686"/>
      <c r="EF12" s="686"/>
      <c r="EG12" s="686"/>
      <c r="EH12" s="686"/>
      <c r="EI12" s="686"/>
      <c r="EJ12" s="686"/>
      <c r="EK12" s="686"/>
      <c r="EL12" s="686"/>
      <c r="EM12" s="686"/>
      <c r="EN12" s="686"/>
      <c r="EO12" s="686"/>
      <c r="EP12" s="686"/>
      <c r="EQ12" s="686"/>
      <c r="ER12" s="686"/>
      <c r="ES12" s="686"/>
      <c r="ET12" s="686"/>
      <c r="EU12" s="686"/>
      <c r="EV12" s="686"/>
      <c r="EW12" s="686"/>
      <c r="EX12" s="686"/>
      <c r="EY12" s="686"/>
      <c r="EZ12" s="686"/>
      <c r="FA12" s="686"/>
      <c r="FB12" s="686"/>
      <c r="FC12" s="686"/>
      <c r="FD12" s="686"/>
      <c r="FE12" s="686"/>
      <c r="FF12" s="686"/>
      <c r="FG12" s="686"/>
      <c r="FH12" s="686"/>
      <c r="FI12" s="686"/>
      <c r="FJ12" s="686"/>
      <c r="FK12" s="686"/>
      <c r="FL12" s="686"/>
      <c r="FM12" s="686"/>
      <c r="FN12" s="686"/>
      <c r="FO12" s="686"/>
      <c r="FP12" s="686"/>
      <c r="FQ12" s="686"/>
      <c r="FR12" s="686"/>
      <c r="FS12" s="686"/>
      <c r="FT12" s="686"/>
      <c r="FU12" s="686"/>
      <c r="FV12" s="686"/>
      <c r="FW12" s="686"/>
      <c r="FX12" s="686"/>
      <c r="FY12" s="686"/>
      <c r="FZ12" s="686"/>
      <c r="GA12" s="686"/>
      <c r="GB12" s="686"/>
      <c r="GC12" s="686"/>
      <c r="GD12" s="686"/>
      <c r="GE12" s="686"/>
      <c r="GF12" s="686"/>
      <c r="GG12" s="686"/>
      <c r="GH12" s="686"/>
      <c r="GI12" s="686"/>
      <c r="GJ12" s="686"/>
      <c r="GK12" s="686"/>
      <c r="GL12" s="686"/>
      <c r="GM12" s="686"/>
      <c r="GN12" s="686"/>
      <c r="GO12" s="686"/>
      <c r="GP12" s="686"/>
      <c r="GQ12" s="686"/>
      <c r="GR12" s="686"/>
      <c r="GS12" s="686"/>
      <c r="GT12" s="686"/>
      <c r="GU12" s="686"/>
      <c r="GV12" s="686"/>
      <c r="GW12" s="686"/>
      <c r="GX12" s="686"/>
      <c r="GY12" s="686"/>
      <c r="GZ12" s="686"/>
      <c r="HA12" s="686"/>
      <c r="HB12" s="686"/>
      <c r="HC12" s="686"/>
      <c r="HD12" s="686"/>
      <c r="HE12" s="686"/>
      <c r="HF12" s="686"/>
      <c r="HG12" s="686"/>
      <c r="HH12" s="686"/>
      <c r="HI12" s="686"/>
      <c r="HJ12" s="686"/>
      <c r="HK12" s="686"/>
      <c r="HL12" s="686"/>
      <c r="HM12" s="686"/>
      <c r="HN12" s="686"/>
      <c r="HO12" s="686"/>
      <c r="HP12" s="686"/>
      <c r="HQ12" s="686"/>
      <c r="HR12" s="686"/>
      <c r="HS12" s="686"/>
      <c r="HT12" s="686"/>
      <c r="HU12" s="686"/>
      <c r="HV12" s="686"/>
      <c r="HW12" s="686"/>
      <c r="HX12" s="686"/>
      <c r="HY12" s="686"/>
      <c r="HZ12" s="686"/>
      <c r="IA12" s="686"/>
      <c r="IB12" s="686"/>
      <c r="IC12" s="686"/>
      <c r="ID12" s="686"/>
      <c r="IE12" s="686"/>
      <c r="IF12" s="686"/>
      <c r="IG12" s="686"/>
      <c r="IH12" s="686"/>
      <c r="II12" s="686"/>
      <c r="IJ12" s="686"/>
      <c r="IK12" s="686"/>
      <c r="IL12" s="686"/>
      <c r="IM12" s="686"/>
      <c r="IN12" s="686"/>
      <c r="IO12" s="686"/>
      <c r="IP12" s="686"/>
      <c r="IQ12" s="686"/>
      <c r="IR12" s="686"/>
      <c r="IS12" s="686"/>
      <c r="IT12" s="686"/>
      <c r="IU12" s="686"/>
      <c r="IV12" s="686"/>
    </row>
    <row r="13" spans="1:256" ht="23.1" customHeight="1" x14ac:dyDescent="0.2">
      <c r="A13" s="739"/>
      <c r="B13" s="461" t="s">
        <v>4991</v>
      </c>
      <c r="C13" s="444">
        <v>3</v>
      </c>
      <c r="D13" s="444">
        <v>1</v>
      </c>
      <c r="E13" s="444">
        <v>1</v>
      </c>
      <c r="F13" s="441">
        <v>12.41</v>
      </c>
      <c r="G13" s="439"/>
      <c r="H13" s="441">
        <v>0.85</v>
      </c>
      <c r="I13" s="441">
        <f>PRODUCT(C13:H13)</f>
        <v>31.65</v>
      </c>
      <c r="J13" s="735"/>
      <c r="K13" s="686"/>
      <c r="L13" s="686"/>
      <c r="M13" s="686"/>
      <c r="N13" s="686"/>
      <c r="O13" s="686"/>
      <c r="P13" s="686"/>
      <c r="Q13" s="686"/>
      <c r="R13" s="686"/>
      <c r="S13" s="686"/>
      <c r="T13" s="686"/>
      <c r="U13" s="686"/>
      <c r="V13" s="686"/>
      <c r="W13" s="686"/>
      <c r="X13" s="686"/>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c r="BQ13" s="686"/>
      <c r="BR13" s="686"/>
      <c r="BS13" s="686"/>
      <c r="BT13" s="686"/>
      <c r="BU13" s="686"/>
      <c r="BV13" s="686"/>
      <c r="BW13" s="686"/>
      <c r="BX13" s="686"/>
      <c r="BY13" s="686"/>
      <c r="BZ13" s="686"/>
      <c r="CA13" s="686"/>
      <c r="CB13" s="686"/>
      <c r="CC13" s="686"/>
      <c r="CD13" s="686"/>
      <c r="CE13" s="686"/>
      <c r="CF13" s="686"/>
      <c r="CG13" s="686"/>
      <c r="CH13" s="686"/>
      <c r="CI13" s="686"/>
      <c r="CJ13" s="686"/>
      <c r="CK13" s="686"/>
      <c r="CL13" s="686"/>
      <c r="CM13" s="686"/>
      <c r="CN13" s="686"/>
      <c r="CO13" s="686"/>
      <c r="CP13" s="686"/>
      <c r="CQ13" s="686"/>
      <c r="CR13" s="686"/>
      <c r="CS13" s="686"/>
      <c r="CT13" s="686"/>
      <c r="CU13" s="686"/>
      <c r="CV13" s="686"/>
      <c r="CW13" s="686"/>
      <c r="CX13" s="686"/>
      <c r="CY13" s="686"/>
      <c r="CZ13" s="686"/>
      <c r="DA13" s="686"/>
      <c r="DB13" s="686"/>
      <c r="DC13" s="686"/>
      <c r="DD13" s="686"/>
      <c r="DE13" s="686"/>
      <c r="DF13" s="686"/>
      <c r="DG13" s="686"/>
      <c r="DH13" s="686"/>
      <c r="DI13" s="686"/>
      <c r="DJ13" s="686"/>
      <c r="DK13" s="686"/>
      <c r="DL13" s="686"/>
      <c r="DM13" s="686"/>
      <c r="DN13" s="686"/>
      <c r="DO13" s="686"/>
      <c r="DP13" s="686"/>
      <c r="DQ13" s="686"/>
      <c r="DR13" s="686"/>
      <c r="DS13" s="686"/>
      <c r="DT13" s="686"/>
      <c r="DU13" s="686"/>
      <c r="DV13" s="686"/>
      <c r="DW13" s="686"/>
      <c r="DX13" s="686"/>
      <c r="DY13" s="686"/>
      <c r="DZ13" s="686"/>
      <c r="EA13" s="686"/>
      <c r="EB13" s="686"/>
      <c r="EC13" s="686"/>
      <c r="ED13" s="686"/>
      <c r="EE13" s="686"/>
      <c r="EF13" s="686"/>
      <c r="EG13" s="686"/>
      <c r="EH13" s="686"/>
      <c r="EI13" s="686"/>
      <c r="EJ13" s="686"/>
      <c r="EK13" s="686"/>
      <c r="EL13" s="686"/>
      <c r="EM13" s="686"/>
      <c r="EN13" s="686"/>
      <c r="EO13" s="686"/>
      <c r="EP13" s="686"/>
      <c r="EQ13" s="686"/>
      <c r="ER13" s="686"/>
      <c r="ES13" s="686"/>
      <c r="ET13" s="686"/>
      <c r="EU13" s="686"/>
      <c r="EV13" s="686"/>
      <c r="EW13" s="686"/>
      <c r="EX13" s="686"/>
      <c r="EY13" s="686"/>
      <c r="EZ13" s="686"/>
      <c r="FA13" s="686"/>
      <c r="FB13" s="686"/>
      <c r="FC13" s="686"/>
      <c r="FD13" s="686"/>
      <c r="FE13" s="686"/>
      <c r="FF13" s="686"/>
      <c r="FG13" s="686"/>
      <c r="FH13" s="686"/>
      <c r="FI13" s="686"/>
      <c r="FJ13" s="686"/>
      <c r="FK13" s="686"/>
      <c r="FL13" s="686"/>
      <c r="FM13" s="686"/>
      <c r="FN13" s="686"/>
      <c r="FO13" s="686"/>
      <c r="FP13" s="686"/>
      <c r="FQ13" s="686"/>
      <c r="FR13" s="686"/>
      <c r="FS13" s="686"/>
      <c r="FT13" s="686"/>
      <c r="FU13" s="686"/>
      <c r="FV13" s="686"/>
      <c r="FW13" s="686"/>
      <c r="FX13" s="686"/>
      <c r="FY13" s="686"/>
      <c r="FZ13" s="686"/>
      <c r="GA13" s="686"/>
      <c r="GB13" s="686"/>
      <c r="GC13" s="686"/>
      <c r="GD13" s="686"/>
      <c r="GE13" s="686"/>
      <c r="GF13" s="686"/>
      <c r="GG13" s="686"/>
      <c r="GH13" s="686"/>
      <c r="GI13" s="686"/>
      <c r="GJ13" s="686"/>
      <c r="GK13" s="686"/>
      <c r="GL13" s="686"/>
      <c r="GM13" s="686"/>
      <c r="GN13" s="686"/>
      <c r="GO13" s="686"/>
      <c r="GP13" s="686"/>
      <c r="GQ13" s="686"/>
      <c r="GR13" s="686"/>
      <c r="GS13" s="686"/>
      <c r="GT13" s="686"/>
      <c r="GU13" s="686"/>
      <c r="GV13" s="686"/>
      <c r="GW13" s="686"/>
      <c r="GX13" s="686"/>
      <c r="GY13" s="686"/>
      <c r="GZ13" s="686"/>
      <c r="HA13" s="686"/>
      <c r="HB13" s="686"/>
      <c r="HC13" s="686"/>
      <c r="HD13" s="686"/>
      <c r="HE13" s="686"/>
      <c r="HF13" s="686"/>
      <c r="HG13" s="686"/>
      <c r="HH13" s="686"/>
      <c r="HI13" s="686"/>
      <c r="HJ13" s="686"/>
      <c r="HK13" s="686"/>
      <c r="HL13" s="686"/>
      <c r="HM13" s="686"/>
      <c r="HN13" s="686"/>
      <c r="HO13" s="686"/>
      <c r="HP13" s="686"/>
      <c r="HQ13" s="686"/>
      <c r="HR13" s="686"/>
      <c r="HS13" s="686"/>
      <c r="HT13" s="686"/>
      <c r="HU13" s="686"/>
      <c r="HV13" s="686"/>
      <c r="HW13" s="686"/>
      <c r="HX13" s="686"/>
      <c r="HY13" s="686"/>
      <c r="HZ13" s="686"/>
      <c r="IA13" s="686"/>
      <c r="IB13" s="686"/>
      <c r="IC13" s="686"/>
      <c r="ID13" s="686"/>
      <c r="IE13" s="686"/>
      <c r="IF13" s="686"/>
      <c r="IG13" s="686"/>
      <c r="IH13" s="686"/>
      <c r="II13" s="686"/>
      <c r="IJ13" s="686"/>
      <c r="IK13" s="686"/>
      <c r="IL13" s="686"/>
      <c r="IM13" s="686"/>
      <c r="IN13" s="686"/>
      <c r="IO13" s="686"/>
      <c r="IP13" s="686"/>
      <c r="IQ13" s="686"/>
      <c r="IR13" s="686"/>
      <c r="IS13" s="686"/>
      <c r="IT13" s="686"/>
      <c r="IU13" s="686"/>
      <c r="IV13" s="686"/>
    </row>
    <row r="14" spans="1:256" ht="23.1" customHeight="1" x14ac:dyDescent="0.2">
      <c r="A14" s="739"/>
      <c r="B14" s="461" t="s">
        <v>4910</v>
      </c>
      <c r="C14" s="444">
        <v>3</v>
      </c>
      <c r="D14" s="444">
        <v>1</v>
      </c>
      <c r="E14" s="444">
        <v>3</v>
      </c>
      <c r="F14" s="441">
        <v>1.8</v>
      </c>
      <c r="G14" s="439"/>
      <c r="H14" s="441">
        <v>0.85</v>
      </c>
      <c r="I14" s="441">
        <f>PRODUCT(C14:H14)</f>
        <v>13.77</v>
      </c>
      <c r="J14" s="735"/>
      <c r="K14" s="686"/>
      <c r="L14" s="686"/>
      <c r="M14" s="686"/>
      <c r="N14" s="686"/>
      <c r="O14" s="686"/>
      <c r="P14" s="686"/>
      <c r="Q14" s="686"/>
      <c r="R14" s="686"/>
      <c r="S14" s="686"/>
      <c r="T14" s="686"/>
      <c r="U14" s="686"/>
      <c r="V14" s="686"/>
      <c r="W14" s="686"/>
      <c r="X14" s="686"/>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6"/>
      <c r="BJ14" s="686"/>
      <c r="BK14" s="686"/>
      <c r="BL14" s="686"/>
      <c r="BM14" s="686"/>
      <c r="BN14" s="686"/>
      <c r="BO14" s="686"/>
      <c r="BP14" s="686"/>
      <c r="BQ14" s="686"/>
      <c r="BR14" s="686"/>
      <c r="BS14" s="686"/>
      <c r="BT14" s="686"/>
      <c r="BU14" s="686"/>
      <c r="BV14" s="686"/>
      <c r="BW14" s="686"/>
      <c r="BX14" s="686"/>
      <c r="BY14" s="686"/>
      <c r="BZ14" s="686"/>
      <c r="CA14" s="686"/>
      <c r="CB14" s="686"/>
      <c r="CC14" s="686"/>
      <c r="CD14" s="686"/>
      <c r="CE14" s="686"/>
      <c r="CF14" s="686"/>
      <c r="CG14" s="686"/>
      <c r="CH14" s="686"/>
      <c r="CI14" s="686"/>
      <c r="CJ14" s="686"/>
      <c r="CK14" s="686"/>
      <c r="CL14" s="686"/>
      <c r="CM14" s="686"/>
      <c r="CN14" s="686"/>
      <c r="CO14" s="686"/>
      <c r="CP14" s="686"/>
      <c r="CQ14" s="686"/>
      <c r="CR14" s="686"/>
      <c r="CS14" s="686"/>
      <c r="CT14" s="686"/>
      <c r="CU14" s="686"/>
      <c r="CV14" s="686"/>
      <c r="CW14" s="686"/>
      <c r="CX14" s="686"/>
      <c r="CY14" s="686"/>
      <c r="CZ14" s="686"/>
      <c r="DA14" s="686"/>
      <c r="DB14" s="686"/>
      <c r="DC14" s="686"/>
      <c r="DD14" s="686"/>
      <c r="DE14" s="686"/>
      <c r="DF14" s="686"/>
      <c r="DG14" s="686"/>
      <c r="DH14" s="686"/>
      <c r="DI14" s="686"/>
      <c r="DJ14" s="686"/>
      <c r="DK14" s="686"/>
      <c r="DL14" s="686"/>
      <c r="DM14" s="686"/>
      <c r="DN14" s="686"/>
      <c r="DO14" s="686"/>
      <c r="DP14" s="686"/>
      <c r="DQ14" s="686"/>
      <c r="DR14" s="686"/>
      <c r="DS14" s="686"/>
      <c r="DT14" s="686"/>
      <c r="DU14" s="686"/>
      <c r="DV14" s="686"/>
      <c r="DW14" s="686"/>
      <c r="DX14" s="686"/>
      <c r="DY14" s="686"/>
      <c r="DZ14" s="686"/>
      <c r="EA14" s="686"/>
      <c r="EB14" s="686"/>
      <c r="EC14" s="686"/>
      <c r="ED14" s="686"/>
      <c r="EE14" s="686"/>
      <c r="EF14" s="686"/>
      <c r="EG14" s="686"/>
      <c r="EH14" s="686"/>
      <c r="EI14" s="686"/>
      <c r="EJ14" s="686"/>
      <c r="EK14" s="686"/>
      <c r="EL14" s="686"/>
      <c r="EM14" s="686"/>
      <c r="EN14" s="686"/>
      <c r="EO14" s="686"/>
      <c r="EP14" s="686"/>
      <c r="EQ14" s="686"/>
      <c r="ER14" s="686"/>
      <c r="ES14" s="686"/>
      <c r="ET14" s="686"/>
      <c r="EU14" s="686"/>
      <c r="EV14" s="686"/>
      <c r="EW14" s="686"/>
      <c r="EX14" s="686"/>
      <c r="EY14" s="686"/>
      <c r="EZ14" s="686"/>
      <c r="FA14" s="686"/>
      <c r="FB14" s="686"/>
      <c r="FC14" s="686"/>
      <c r="FD14" s="686"/>
      <c r="FE14" s="686"/>
      <c r="FF14" s="686"/>
      <c r="FG14" s="686"/>
      <c r="FH14" s="686"/>
      <c r="FI14" s="686"/>
      <c r="FJ14" s="686"/>
      <c r="FK14" s="686"/>
      <c r="FL14" s="686"/>
      <c r="FM14" s="686"/>
      <c r="FN14" s="686"/>
      <c r="FO14" s="686"/>
      <c r="FP14" s="686"/>
      <c r="FQ14" s="686"/>
      <c r="FR14" s="686"/>
      <c r="FS14" s="686"/>
      <c r="FT14" s="686"/>
      <c r="FU14" s="686"/>
      <c r="FV14" s="686"/>
      <c r="FW14" s="686"/>
      <c r="FX14" s="686"/>
      <c r="FY14" s="686"/>
      <c r="FZ14" s="686"/>
      <c r="GA14" s="686"/>
      <c r="GB14" s="686"/>
      <c r="GC14" s="686"/>
      <c r="GD14" s="686"/>
      <c r="GE14" s="686"/>
      <c r="GF14" s="686"/>
      <c r="GG14" s="686"/>
      <c r="GH14" s="686"/>
      <c r="GI14" s="686"/>
      <c r="GJ14" s="686"/>
      <c r="GK14" s="686"/>
      <c r="GL14" s="686"/>
      <c r="GM14" s="686"/>
      <c r="GN14" s="686"/>
      <c r="GO14" s="686"/>
      <c r="GP14" s="686"/>
      <c r="GQ14" s="686"/>
      <c r="GR14" s="686"/>
      <c r="GS14" s="686"/>
      <c r="GT14" s="686"/>
      <c r="GU14" s="686"/>
      <c r="GV14" s="686"/>
      <c r="GW14" s="686"/>
      <c r="GX14" s="686"/>
      <c r="GY14" s="686"/>
      <c r="GZ14" s="686"/>
      <c r="HA14" s="686"/>
      <c r="HB14" s="686"/>
      <c r="HC14" s="686"/>
      <c r="HD14" s="686"/>
      <c r="HE14" s="686"/>
      <c r="HF14" s="686"/>
      <c r="HG14" s="686"/>
      <c r="HH14" s="686"/>
      <c r="HI14" s="686"/>
      <c r="HJ14" s="686"/>
      <c r="HK14" s="686"/>
      <c r="HL14" s="686"/>
      <c r="HM14" s="686"/>
      <c r="HN14" s="686"/>
      <c r="HO14" s="686"/>
      <c r="HP14" s="686"/>
      <c r="HQ14" s="686"/>
      <c r="HR14" s="686"/>
      <c r="HS14" s="686"/>
      <c r="HT14" s="686"/>
      <c r="HU14" s="686"/>
      <c r="HV14" s="686"/>
      <c r="HW14" s="686"/>
      <c r="HX14" s="686"/>
      <c r="HY14" s="686"/>
      <c r="HZ14" s="686"/>
      <c r="IA14" s="686"/>
      <c r="IB14" s="686"/>
      <c r="IC14" s="686"/>
      <c r="ID14" s="686"/>
      <c r="IE14" s="686"/>
      <c r="IF14" s="686"/>
      <c r="IG14" s="686"/>
      <c r="IH14" s="686"/>
      <c r="II14" s="686"/>
      <c r="IJ14" s="686"/>
      <c r="IK14" s="686"/>
      <c r="IL14" s="686"/>
      <c r="IM14" s="686"/>
      <c r="IN14" s="686"/>
      <c r="IO14" s="686"/>
      <c r="IP14" s="686"/>
      <c r="IQ14" s="686"/>
      <c r="IR14" s="686"/>
      <c r="IS14" s="686"/>
      <c r="IT14" s="686"/>
      <c r="IU14" s="686"/>
      <c r="IV14" s="686"/>
    </row>
    <row r="15" spans="1:256" ht="23.1" customHeight="1" x14ac:dyDescent="0.2">
      <c r="A15" s="739"/>
      <c r="B15" s="461"/>
      <c r="C15" s="444"/>
      <c r="D15" s="444"/>
      <c r="E15" s="444"/>
      <c r="F15" s="441"/>
      <c r="G15" s="439"/>
      <c r="H15" s="441" t="s">
        <v>1904</v>
      </c>
      <c r="I15" s="737">
        <f>SUM(I11:I14)</f>
        <v>105.97</v>
      </c>
      <c r="J15" s="735" t="s">
        <v>1941</v>
      </c>
      <c r="K15" s="686"/>
      <c r="L15" s="686"/>
      <c r="M15" s="686"/>
      <c r="N15" s="686"/>
      <c r="O15" s="686"/>
      <c r="P15" s="686"/>
      <c r="Q15" s="686"/>
      <c r="R15" s="686"/>
      <c r="S15" s="686"/>
      <c r="T15" s="686"/>
      <c r="U15" s="686"/>
      <c r="V15" s="686"/>
      <c r="W15" s="686"/>
      <c r="X15" s="686"/>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6"/>
      <c r="BN15" s="686"/>
      <c r="BO15" s="686"/>
      <c r="BP15" s="686"/>
      <c r="BQ15" s="686"/>
      <c r="BR15" s="686"/>
      <c r="BS15" s="686"/>
      <c r="BT15" s="686"/>
      <c r="BU15" s="686"/>
      <c r="BV15" s="686"/>
      <c r="BW15" s="686"/>
      <c r="BX15" s="686"/>
      <c r="BY15" s="686"/>
      <c r="BZ15" s="686"/>
      <c r="CA15" s="686"/>
      <c r="CB15" s="686"/>
      <c r="CC15" s="686"/>
      <c r="CD15" s="686"/>
      <c r="CE15" s="686"/>
      <c r="CF15" s="686"/>
      <c r="CG15" s="686"/>
      <c r="CH15" s="686"/>
      <c r="CI15" s="686"/>
      <c r="CJ15" s="686"/>
      <c r="CK15" s="686"/>
      <c r="CL15" s="686"/>
      <c r="CM15" s="686"/>
      <c r="CN15" s="686"/>
      <c r="CO15" s="686"/>
      <c r="CP15" s="686"/>
      <c r="CQ15" s="686"/>
      <c r="CR15" s="686"/>
      <c r="CS15" s="686"/>
      <c r="CT15" s="686"/>
      <c r="CU15" s="686"/>
      <c r="CV15" s="686"/>
      <c r="CW15" s="686"/>
      <c r="CX15" s="686"/>
      <c r="CY15" s="686"/>
      <c r="CZ15" s="686"/>
      <c r="DA15" s="686"/>
      <c r="DB15" s="686"/>
      <c r="DC15" s="686"/>
      <c r="DD15" s="686"/>
      <c r="DE15" s="686"/>
      <c r="DF15" s="686"/>
      <c r="DG15" s="686"/>
      <c r="DH15" s="686"/>
      <c r="DI15" s="686"/>
      <c r="DJ15" s="686"/>
      <c r="DK15" s="686"/>
      <c r="DL15" s="686"/>
      <c r="DM15" s="686"/>
      <c r="DN15" s="686"/>
      <c r="DO15" s="686"/>
      <c r="DP15" s="686"/>
      <c r="DQ15" s="686"/>
      <c r="DR15" s="686"/>
      <c r="DS15" s="686"/>
      <c r="DT15" s="686"/>
      <c r="DU15" s="686"/>
      <c r="DV15" s="686"/>
      <c r="DW15" s="686"/>
      <c r="DX15" s="686"/>
      <c r="DY15" s="686"/>
      <c r="DZ15" s="686"/>
      <c r="EA15" s="686"/>
      <c r="EB15" s="686"/>
      <c r="EC15" s="686"/>
      <c r="ED15" s="686"/>
      <c r="EE15" s="686"/>
      <c r="EF15" s="686"/>
      <c r="EG15" s="686"/>
      <c r="EH15" s="686"/>
      <c r="EI15" s="686"/>
      <c r="EJ15" s="686"/>
      <c r="EK15" s="686"/>
      <c r="EL15" s="686"/>
      <c r="EM15" s="686"/>
      <c r="EN15" s="686"/>
      <c r="EO15" s="686"/>
      <c r="EP15" s="686"/>
      <c r="EQ15" s="686"/>
      <c r="ER15" s="686"/>
      <c r="ES15" s="686"/>
      <c r="ET15" s="686"/>
      <c r="EU15" s="686"/>
      <c r="EV15" s="686"/>
      <c r="EW15" s="686"/>
      <c r="EX15" s="686"/>
      <c r="EY15" s="686"/>
      <c r="EZ15" s="686"/>
      <c r="FA15" s="686"/>
      <c r="FB15" s="686"/>
      <c r="FC15" s="686"/>
      <c r="FD15" s="686"/>
      <c r="FE15" s="686"/>
      <c r="FF15" s="686"/>
      <c r="FG15" s="686"/>
      <c r="FH15" s="686"/>
      <c r="FI15" s="686"/>
      <c r="FJ15" s="686"/>
      <c r="FK15" s="686"/>
      <c r="FL15" s="686"/>
      <c r="FM15" s="686"/>
      <c r="FN15" s="686"/>
      <c r="FO15" s="686"/>
      <c r="FP15" s="686"/>
      <c r="FQ15" s="686"/>
      <c r="FR15" s="686"/>
      <c r="FS15" s="686"/>
      <c r="FT15" s="686"/>
      <c r="FU15" s="686"/>
      <c r="FV15" s="686"/>
      <c r="FW15" s="686"/>
      <c r="FX15" s="686"/>
      <c r="FY15" s="686"/>
      <c r="FZ15" s="686"/>
      <c r="GA15" s="686"/>
      <c r="GB15" s="686"/>
      <c r="GC15" s="686"/>
      <c r="GD15" s="686"/>
      <c r="GE15" s="686"/>
      <c r="GF15" s="686"/>
      <c r="GG15" s="686"/>
      <c r="GH15" s="686"/>
      <c r="GI15" s="686"/>
      <c r="GJ15" s="686"/>
      <c r="GK15" s="686"/>
      <c r="GL15" s="686"/>
      <c r="GM15" s="686"/>
      <c r="GN15" s="686"/>
      <c r="GO15" s="686"/>
      <c r="GP15" s="686"/>
      <c r="GQ15" s="686"/>
      <c r="GR15" s="686"/>
      <c r="GS15" s="686"/>
      <c r="GT15" s="686"/>
      <c r="GU15" s="686"/>
      <c r="GV15" s="686"/>
      <c r="GW15" s="686"/>
      <c r="GX15" s="686"/>
      <c r="GY15" s="686"/>
      <c r="GZ15" s="686"/>
      <c r="HA15" s="686"/>
      <c r="HB15" s="686"/>
      <c r="HC15" s="686"/>
      <c r="HD15" s="686"/>
      <c r="HE15" s="686"/>
      <c r="HF15" s="686"/>
      <c r="HG15" s="686"/>
      <c r="HH15" s="686"/>
      <c r="HI15" s="686"/>
      <c r="HJ15" s="686"/>
      <c r="HK15" s="686"/>
      <c r="HL15" s="686"/>
      <c r="HM15" s="686"/>
      <c r="HN15" s="686"/>
      <c r="HO15" s="686"/>
      <c r="HP15" s="686"/>
      <c r="HQ15" s="686"/>
      <c r="HR15" s="686"/>
      <c r="HS15" s="686"/>
      <c r="HT15" s="686"/>
      <c r="HU15" s="686"/>
      <c r="HV15" s="686"/>
      <c r="HW15" s="686"/>
      <c r="HX15" s="686"/>
      <c r="HY15" s="686"/>
      <c r="HZ15" s="686"/>
      <c r="IA15" s="686"/>
      <c r="IB15" s="686"/>
      <c r="IC15" s="686"/>
      <c r="ID15" s="686"/>
      <c r="IE15" s="686"/>
      <c r="IF15" s="686"/>
      <c r="IG15" s="686"/>
      <c r="IH15" s="686"/>
      <c r="II15" s="686"/>
      <c r="IJ15" s="686"/>
      <c r="IK15" s="686"/>
      <c r="IL15" s="686"/>
      <c r="IM15" s="686"/>
      <c r="IN15" s="686"/>
      <c r="IO15" s="686"/>
      <c r="IP15" s="686"/>
      <c r="IQ15" s="686"/>
      <c r="IR15" s="686"/>
      <c r="IS15" s="686"/>
      <c r="IT15" s="686"/>
      <c r="IU15" s="686"/>
      <c r="IV15" s="686"/>
    </row>
    <row r="16" spans="1:256" ht="23.1" customHeight="1" x14ac:dyDescent="0.2">
      <c r="A16" s="740">
        <v>8</v>
      </c>
      <c r="B16" s="1594" t="s">
        <v>4912</v>
      </c>
      <c r="C16" s="1594"/>
      <c r="D16" s="1594"/>
      <c r="E16" s="1594"/>
      <c r="F16" s="438"/>
      <c r="G16" s="439"/>
      <c r="H16" s="440"/>
      <c r="I16" s="441"/>
      <c r="J16" s="735"/>
      <c r="K16" s="686"/>
      <c r="L16" s="686"/>
      <c r="M16" s="686"/>
      <c r="N16" s="686"/>
      <c r="O16" s="686"/>
      <c r="P16" s="686"/>
      <c r="Q16" s="686"/>
      <c r="R16" s="686"/>
      <c r="S16" s="686"/>
      <c r="T16" s="686"/>
      <c r="U16" s="686"/>
      <c r="V16" s="686"/>
      <c r="W16" s="686"/>
      <c r="X16" s="686"/>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c r="BQ16" s="686"/>
      <c r="BR16" s="686"/>
      <c r="BS16" s="686"/>
      <c r="BT16" s="686"/>
      <c r="BU16" s="686"/>
      <c r="BV16" s="686"/>
      <c r="BW16" s="686"/>
      <c r="BX16" s="686"/>
      <c r="BY16" s="686"/>
      <c r="BZ16" s="686"/>
      <c r="CA16" s="686"/>
      <c r="CB16" s="686"/>
      <c r="CC16" s="686"/>
      <c r="CD16" s="686"/>
      <c r="CE16" s="686"/>
      <c r="CF16" s="686"/>
      <c r="CG16" s="686"/>
      <c r="CH16" s="686"/>
      <c r="CI16" s="686"/>
      <c r="CJ16" s="686"/>
      <c r="CK16" s="686"/>
      <c r="CL16" s="686"/>
      <c r="CM16" s="686"/>
      <c r="CN16" s="686"/>
      <c r="CO16" s="686"/>
      <c r="CP16" s="686"/>
      <c r="CQ16" s="686"/>
      <c r="CR16" s="686"/>
      <c r="CS16" s="686"/>
      <c r="CT16" s="686"/>
      <c r="CU16" s="686"/>
      <c r="CV16" s="686"/>
      <c r="CW16" s="686"/>
      <c r="CX16" s="686"/>
      <c r="CY16" s="686"/>
      <c r="CZ16" s="686"/>
      <c r="DA16" s="686"/>
      <c r="DB16" s="686"/>
      <c r="DC16" s="686"/>
      <c r="DD16" s="686"/>
      <c r="DE16" s="686"/>
      <c r="DF16" s="686"/>
      <c r="DG16" s="686"/>
      <c r="DH16" s="686"/>
      <c r="DI16" s="686"/>
      <c r="DJ16" s="686"/>
      <c r="DK16" s="686"/>
      <c r="DL16" s="686"/>
      <c r="DM16" s="686"/>
      <c r="DN16" s="686"/>
      <c r="DO16" s="686"/>
      <c r="DP16" s="686"/>
      <c r="DQ16" s="686"/>
      <c r="DR16" s="686"/>
      <c r="DS16" s="686"/>
      <c r="DT16" s="686"/>
      <c r="DU16" s="686"/>
      <c r="DV16" s="686"/>
      <c r="DW16" s="686"/>
      <c r="DX16" s="686"/>
      <c r="DY16" s="686"/>
      <c r="DZ16" s="686"/>
      <c r="EA16" s="686"/>
      <c r="EB16" s="686"/>
      <c r="EC16" s="686"/>
      <c r="ED16" s="686"/>
      <c r="EE16" s="686"/>
      <c r="EF16" s="686"/>
      <c r="EG16" s="686"/>
      <c r="EH16" s="686"/>
      <c r="EI16" s="686"/>
      <c r="EJ16" s="686"/>
      <c r="EK16" s="686"/>
      <c r="EL16" s="686"/>
      <c r="EM16" s="686"/>
      <c r="EN16" s="686"/>
      <c r="EO16" s="686"/>
      <c r="EP16" s="686"/>
      <c r="EQ16" s="686"/>
      <c r="ER16" s="686"/>
      <c r="ES16" s="686"/>
      <c r="ET16" s="686"/>
      <c r="EU16" s="686"/>
      <c r="EV16" s="686"/>
      <c r="EW16" s="686"/>
      <c r="EX16" s="686"/>
      <c r="EY16" s="686"/>
      <c r="EZ16" s="686"/>
      <c r="FA16" s="686"/>
      <c r="FB16" s="686"/>
      <c r="FC16" s="686"/>
      <c r="FD16" s="686"/>
      <c r="FE16" s="686"/>
      <c r="FF16" s="686"/>
      <c r="FG16" s="686"/>
      <c r="FH16" s="686"/>
      <c r="FI16" s="686"/>
      <c r="FJ16" s="686"/>
      <c r="FK16" s="686"/>
      <c r="FL16" s="686"/>
      <c r="FM16" s="686"/>
      <c r="FN16" s="686"/>
      <c r="FO16" s="686"/>
      <c r="FP16" s="686"/>
      <c r="FQ16" s="686"/>
      <c r="FR16" s="686"/>
      <c r="FS16" s="686"/>
      <c r="FT16" s="686"/>
      <c r="FU16" s="686"/>
      <c r="FV16" s="686"/>
      <c r="FW16" s="686"/>
      <c r="FX16" s="686"/>
      <c r="FY16" s="686"/>
      <c r="FZ16" s="686"/>
      <c r="GA16" s="686"/>
      <c r="GB16" s="686"/>
      <c r="GC16" s="686"/>
      <c r="GD16" s="686"/>
      <c r="GE16" s="686"/>
      <c r="GF16" s="686"/>
      <c r="GG16" s="686"/>
      <c r="GH16" s="686"/>
      <c r="GI16" s="686"/>
      <c r="GJ16" s="686"/>
      <c r="GK16" s="686"/>
      <c r="GL16" s="686"/>
      <c r="GM16" s="686"/>
      <c r="GN16" s="686"/>
      <c r="GO16" s="686"/>
      <c r="GP16" s="686"/>
      <c r="GQ16" s="686"/>
      <c r="GR16" s="686"/>
      <c r="GS16" s="686"/>
      <c r="GT16" s="686"/>
      <c r="GU16" s="686"/>
      <c r="GV16" s="686"/>
      <c r="GW16" s="686"/>
      <c r="GX16" s="686"/>
      <c r="GY16" s="686"/>
      <c r="GZ16" s="686"/>
      <c r="HA16" s="686"/>
      <c r="HB16" s="686"/>
      <c r="HC16" s="686"/>
      <c r="HD16" s="686"/>
      <c r="HE16" s="686"/>
      <c r="HF16" s="686"/>
      <c r="HG16" s="686"/>
      <c r="HH16" s="686"/>
      <c r="HI16" s="686"/>
      <c r="HJ16" s="686"/>
      <c r="HK16" s="686"/>
      <c r="HL16" s="686"/>
      <c r="HM16" s="686"/>
      <c r="HN16" s="686"/>
      <c r="HO16" s="686"/>
      <c r="HP16" s="686"/>
      <c r="HQ16" s="686"/>
      <c r="HR16" s="686"/>
      <c r="HS16" s="686"/>
      <c r="HT16" s="686"/>
      <c r="HU16" s="686"/>
      <c r="HV16" s="686"/>
      <c r="HW16" s="686"/>
      <c r="HX16" s="686"/>
      <c r="HY16" s="686"/>
      <c r="HZ16" s="686"/>
      <c r="IA16" s="686"/>
      <c r="IB16" s="686"/>
      <c r="IC16" s="686"/>
      <c r="ID16" s="686"/>
      <c r="IE16" s="686"/>
      <c r="IF16" s="686"/>
      <c r="IG16" s="686"/>
      <c r="IH16" s="686"/>
      <c r="II16" s="686"/>
      <c r="IJ16" s="686"/>
      <c r="IK16" s="686"/>
      <c r="IL16" s="686"/>
      <c r="IM16" s="686"/>
      <c r="IN16" s="686"/>
      <c r="IO16" s="686"/>
      <c r="IP16" s="686"/>
      <c r="IQ16" s="686"/>
      <c r="IR16" s="686"/>
      <c r="IS16" s="686"/>
      <c r="IT16" s="686"/>
      <c r="IU16" s="686"/>
      <c r="IV16" s="686"/>
    </row>
    <row r="17" spans="1:256" ht="23.1" customHeight="1" x14ac:dyDescent="0.2">
      <c r="A17" s="740"/>
      <c r="B17" s="733" t="s">
        <v>5355</v>
      </c>
      <c r="C17" s="734"/>
      <c r="D17" s="734"/>
      <c r="E17" s="734"/>
      <c r="F17" s="438"/>
      <c r="G17" s="439"/>
      <c r="H17" s="438"/>
      <c r="I17" s="441"/>
      <c r="J17" s="735"/>
      <c r="K17" s="686"/>
      <c r="L17" s="686"/>
      <c r="M17" s="686"/>
      <c r="N17" s="686"/>
      <c r="O17" s="686"/>
      <c r="P17" s="686"/>
      <c r="Q17" s="686"/>
      <c r="R17" s="686"/>
      <c r="S17" s="686"/>
      <c r="T17" s="686"/>
      <c r="U17" s="686"/>
      <c r="V17" s="686"/>
      <c r="W17" s="686"/>
      <c r="X17" s="686"/>
      <c r="Y17" s="686"/>
      <c r="Z17" s="686"/>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c r="BQ17" s="686"/>
      <c r="BR17" s="686"/>
      <c r="BS17" s="686"/>
      <c r="BT17" s="686"/>
      <c r="BU17" s="686"/>
      <c r="BV17" s="686"/>
      <c r="BW17" s="686"/>
      <c r="BX17" s="686"/>
      <c r="BY17" s="686"/>
      <c r="BZ17" s="686"/>
      <c r="CA17" s="686"/>
      <c r="CB17" s="686"/>
      <c r="CC17" s="686"/>
      <c r="CD17" s="686"/>
      <c r="CE17" s="686"/>
      <c r="CF17" s="686"/>
      <c r="CG17" s="686"/>
      <c r="CH17" s="686"/>
      <c r="CI17" s="686"/>
      <c r="CJ17" s="686"/>
      <c r="CK17" s="686"/>
      <c r="CL17" s="686"/>
      <c r="CM17" s="686"/>
      <c r="CN17" s="686"/>
      <c r="CO17" s="686"/>
      <c r="CP17" s="686"/>
      <c r="CQ17" s="686"/>
      <c r="CR17" s="686"/>
      <c r="CS17" s="686"/>
      <c r="CT17" s="686"/>
      <c r="CU17" s="686"/>
      <c r="CV17" s="686"/>
      <c r="CW17" s="686"/>
      <c r="CX17" s="686"/>
      <c r="CY17" s="686"/>
      <c r="CZ17" s="686"/>
      <c r="DA17" s="686"/>
      <c r="DB17" s="686"/>
      <c r="DC17" s="686"/>
      <c r="DD17" s="686"/>
      <c r="DE17" s="686"/>
      <c r="DF17" s="686"/>
      <c r="DG17" s="686"/>
      <c r="DH17" s="686"/>
      <c r="DI17" s="686"/>
      <c r="DJ17" s="686"/>
      <c r="DK17" s="686"/>
      <c r="DL17" s="686"/>
      <c r="DM17" s="686"/>
      <c r="DN17" s="686"/>
      <c r="DO17" s="686"/>
      <c r="DP17" s="686"/>
      <c r="DQ17" s="686"/>
      <c r="DR17" s="686"/>
      <c r="DS17" s="686"/>
      <c r="DT17" s="686"/>
      <c r="DU17" s="686"/>
      <c r="DV17" s="686"/>
      <c r="DW17" s="686"/>
      <c r="DX17" s="686"/>
      <c r="DY17" s="686"/>
      <c r="DZ17" s="686"/>
      <c r="EA17" s="686"/>
      <c r="EB17" s="686"/>
      <c r="EC17" s="686"/>
      <c r="ED17" s="686"/>
      <c r="EE17" s="686"/>
      <c r="EF17" s="686"/>
      <c r="EG17" s="686"/>
      <c r="EH17" s="686"/>
      <c r="EI17" s="686"/>
      <c r="EJ17" s="686"/>
      <c r="EK17" s="686"/>
      <c r="EL17" s="686"/>
      <c r="EM17" s="686"/>
      <c r="EN17" s="686"/>
      <c r="EO17" s="686"/>
      <c r="EP17" s="686"/>
      <c r="EQ17" s="686"/>
      <c r="ER17" s="686"/>
      <c r="ES17" s="686"/>
      <c r="ET17" s="686"/>
      <c r="EU17" s="686"/>
      <c r="EV17" s="686"/>
      <c r="EW17" s="686"/>
      <c r="EX17" s="686"/>
      <c r="EY17" s="686"/>
      <c r="EZ17" s="686"/>
      <c r="FA17" s="686"/>
      <c r="FB17" s="686"/>
      <c r="FC17" s="686"/>
      <c r="FD17" s="686"/>
      <c r="FE17" s="686"/>
      <c r="FF17" s="686"/>
      <c r="FG17" s="686"/>
      <c r="FH17" s="686"/>
      <c r="FI17" s="686"/>
      <c r="FJ17" s="686"/>
      <c r="FK17" s="686"/>
      <c r="FL17" s="686"/>
      <c r="FM17" s="686"/>
      <c r="FN17" s="686"/>
      <c r="FO17" s="686"/>
      <c r="FP17" s="686"/>
      <c r="FQ17" s="686"/>
      <c r="FR17" s="686"/>
      <c r="FS17" s="686"/>
      <c r="FT17" s="686"/>
      <c r="FU17" s="686"/>
      <c r="FV17" s="686"/>
      <c r="FW17" s="686"/>
      <c r="FX17" s="686"/>
      <c r="FY17" s="686"/>
      <c r="FZ17" s="686"/>
      <c r="GA17" s="686"/>
      <c r="GB17" s="686"/>
      <c r="GC17" s="686"/>
      <c r="GD17" s="686"/>
      <c r="GE17" s="686"/>
      <c r="GF17" s="686"/>
      <c r="GG17" s="686"/>
      <c r="GH17" s="686"/>
      <c r="GI17" s="686"/>
      <c r="GJ17" s="686"/>
      <c r="GK17" s="686"/>
      <c r="GL17" s="686"/>
      <c r="GM17" s="686"/>
      <c r="GN17" s="686"/>
      <c r="GO17" s="686"/>
      <c r="GP17" s="686"/>
      <c r="GQ17" s="686"/>
      <c r="GR17" s="686"/>
      <c r="GS17" s="686"/>
      <c r="GT17" s="686"/>
      <c r="GU17" s="686"/>
      <c r="GV17" s="686"/>
      <c r="GW17" s="686"/>
      <c r="GX17" s="686"/>
      <c r="GY17" s="686"/>
      <c r="GZ17" s="686"/>
      <c r="HA17" s="686"/>
      <c r="HB17" s="686"/>
      <c r="HC17" s="686"/>
      <c r="HD17" s="686"/>
      <c r="HE17" s="686"/>
      <c r="HF17" s="686"/>
      <c r="HG17" s="686"/>
      <c r="HH17" s="686"/>
      <c r="HI17" s="686"/>
      <c r="HJ17" s="686"/>
      <c r="HK17" s="686"/>
      <c r="HL17" s="686"/>
      <c r="HM17" s="686"/>
      <c r="HN17" s="686"/>
      <c r="HO17" s="686"/>
      <c r="HP17" s="686"/>
      <c r="HQ17" s="686"/>
      <c r="HR17" s="686"/>
      <c r="HS17" s="686"/>
      <c r="HT17" s="686"/>
      <c r="HU17" s="686"/>
      <c r="HV17" s="686"/>
      <c r="HW17" s="686"/>
      <c r="HX17" s="686"/>
      <c r="HY17" s="686"/>
      <c r="HZ17" s="686"/>
      <c r="IA17" s="686"/>
      <c r="IB17" s="686"/>
      <c r="IC17" s="686"/>
      <c r="ID17" s="686"/>
      <c r="IE17" s="686"/>
      <c r="IF17" s="686"/>
      <c r="IG17" s="686"/>
      <c r="IH17" s="686"/>
      <c r="II17" s="686"/>
      <c r="IJ17" s="686"/>
      <c r="IK17" s="686"/>
      <c r="IL17" s="686"/>
      <c r="IM17" s="686"/>
      <c r="IN17" s="686"/>
      <c r="IO17" s="686"/>
      <c r="IP17" s="686"/>
      <c r="IQ17" s="686"/>
      <c r="IR17" s="686"/>
      <c r="IS17" s="686"/>
      <c r="IT17" s="686"/>
      <c r="IU17" s="686"/>
      <c r="IV17" s="686"/>
    </row>
    <row r="18" spans="1:256" ht="20.100000000000001" customHeight="1" x14ac:dyDescent="0.2">
      <c r="A18" s="740"/>
      <c r="B18" s="733" t="s">
        <v>4989</v>
      </c>
      <c r="C18" s="734"/>
      <c r="D18" s="734"/>
      <c r="E18" s="734"/>
      <c r="F18" s="438"/>
      <c r="G18" s="439"/>
      <c r="H18" s="438"/>
      <c r="I18" s="441"/>
      <c r="J18" s="735"/>
      <c r="K18" s="686"/>
      <c r="L18" s="686"/>
      <c r="M18" s="686"/>
      <c r="N18" s="686"/>
      <c r="O18" s="686"/>
      <c r="P18" s="686"/>
      <c r="Q18" s="686"/>
      <c r="R18" s="686"/>
      <c r="S18" s="686"/>
      <c r="T18" s="686"/>
      <c r="U18" s="686"/>
      <c r="V18" s="686"/>
      <c r="W18" s="686"/>
      <c r="X18" s="686"/>
      <c r="Y18" s="6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6"/>
      <c r="CS18" s="686"/>
      <c r="CT18" s="686"/>
      <c r="CU18" s="686"/>
      <c r="CV18" s="686"/>
      <c r="CW18" s="686"/>
      <c r="CX18" s="686"/>
      <c r="CY18" s="686"/>
      <c r="CZ18" s="686"/>
      <c r="DA18" s="686"/>
      <c r="DB18" s="686"/>
      <c r="DC18" s="686"/>
      <c r="DD18" s="686"/>
      <c r="DE18" s="686"/>
      <c r="DF18" s="686"/>
      <c r="DG18" s="686"/>
      <c r="DH18" s="686"/>
      <c r="DI18" s="686"/>
      <c r="DJ18" s="686"/>
      <c r="DK18" s="686"/>
      <c r="DL18" s="686"/>
      <c r="DM18" s="686"/>
      <c r="DN18" s="686"/>
      <c r="DO18" s="686"/>
      <c r="DP18" s="686"/>
      <c r="DQ18" s="686"/>
      <c r="DR18" s="686"/>
      <c r="DS18" s="686"/>
      <c r="DT18" s="686"/>
      <c r="DU18" s="686"/>
      <c r="DV18" s="686"/>
      <c r="DW18" s="686"/>
      <c r="DX18" s="686"/>
      <c r="DY18" s="686"/>
      <c r="DZ18" s="686"/>
      <c r="EA18" s="686"/>
      <c r="EB18" s="686"/>
      <c r="EC18" s="686"/>
      <c r="ED18" s="686"/>
      <c r="EE18" s="686"/>
      <c r="EF18" s="686"/>
      <c r="EG18" s="686"/>
      <c r="EH18" s="686"/>
      <c r="EI18" s="686"/>
      <c r="EJ18" s="686"/>
      <c r="EK18" s="686"/>
      <c r="EL18" s="686"/>
      <c r="EM18" s="686"/>
      <c r="EN18" s="686"/>
      <c r="EO18" s="686"/>
      <c r="EP18" s="686"/>
      <c r="EQ18" s="686"/>
      <c r="ER18" s="686"/>
      <c r="ES18" s="686"/>
      <c r="ET18" s="686"/>
      <c r="EU18" s="686"/>
      <c r="EV18" s="686"/>
      <c r="EW18" s="686"/>
      <c r="EX18" s="686"/>
      <c r="EY18" s="686"/>
      <c r="EZ18" s="686"/>
      <c r="FA18" s="686"/>
      <c r="FB18" s="686"/>
      <c r="FC18" s="686"/>
      <c r="FD18" s="686"/>
      <c r="FE18" s="686"/>
      <c r="FF18" s="686"/>
      <c r="FG18" s="686"/>
      <c r="FH18" s="686"/>
      <c r="FI18" s="686"/>
      <c r="FJ18" s="686"/>
      <c r="FK18" s="686"/>
      <c r="FL18" s="686"/>
      <c r="FM18" s="686"/>
      <c r="FN18" s="686"/>
      <c r="FO18" s="686"/>
      <c r="FP18" s="686"/>
      <c r="FQ18" s="686"/>
      <c r="FR18" s="686"/>
      <c r="FS18" s="686"/>
      <c r="FT18" s="686"/>
      <c r="FU18" s="686"/>
      <c r="FV18" s="686"/>
      <c r="FW18" s="686"/>
      <c r="FX18" s="686"/>
      <c r="FY18" s="686"/>
      <c r="FZ18" s="686"/>
      <c r="GA18" s="686"/>
      <c r="GB18" s="686"/>
      <c r="GC18" s="686"/>
      <c r="GD18" s="686"/>
      <c r="GE18" s="686"/>
      <c r="GF18" s="686"/>
      <c r="GG18" s="686"/>
      <c r="GH18" s="686"/>
      <c r="GI18" s="686"/>
      <c r="GJ18" s="686"/>
      <c r="GK18" s="686"/>
      <c r="GL18" s="686"/>
      <c r="GM18" s="686"/>
      <c r="GN18" s="686"/>
      <c r="GO18" s="686"/>
      <c r="GP18" s="686"/>
      <c r="GQ18" s="686"/>
      <c r="GR18" s="686"/>
      <c r="GS18" s="686"/>
      <c r="GT18" s="686"/>
      <c r="GU18" s="686"/>
      <c r="GV18" s="686"/>
      <c r="GW18" s="686"/>
      <c r="GX18" s="686"/>
      <c r="GY18" s="686"/>
      <c r="GZ18" s="686"/>
      <c r="HA18" s="686"/>
      <c r="HB18" s="686"/>
      <c r="HC18" s="686"/>
      <c r="HD18" s="686"/>
      <c r="HE18" s="686"/>
      <c r="HF18" s="686"/>
      <c r="HG18" s="686"/>
      <c r="HH18" s="686"/>
      <c r="HI18" s="686"/>
      <c r="HJ18" s="686"/>
      <c r="HK18" s="686"/>
      <c r="HL18" s="686"/>
      <c r="HM18" s="686"/>
      <c r="HN18" s="686"/>
      <c r="HO18" s="686"/>
      <c r="HP18" s="686"/>
      <c r="HQ18" s="686"/>
      <c r="HR18" s="686"/>
      <c r="HS18" s="686"/>
      <c r="HT18" s="686"/>
      <c r="HU18" s="686"/>
      <c r="HV18" s="686"/>
      <c r="HW18" s="686"/>
      <c r="HX18" s="686"/>
      <c r="HY18" s="686"/>
      <c r="HZ18" s="686"/>
      <c r="IA18" s="686"/>
      <c r="IB18" s="686"/>
      <c r="IC18" s="686"/>
      <c r="ID18" s="686"/>
      <c r="IE18" s="686"/>
      <c r="IF18" s="686"/>
      <c r="IG18" s="686"/>
      <c r="IH18" s="686"/>
      <c r="II18" s="686"/>
      <c r="IJ18" s="686"/>
      <c r="IK18" s="686"/>
      <c r="IL18" s="686"/>
      <c r="IM18" s="686"/>
      <c r="IN18" s="686"/>
      <c r="IO18" s="686"/>
      <c r="IP18" s="686"/>
      <c r="IQ18" s="686"/>
      <c r="IR18" s="686"/>
      <c r="IS18" s="686"/>
      <c r="IT18" s="686"/>
      <c r="IU18" s="686"/>
      <c r="IV18" s="686"/>
    </row>
    <row r="19" spans="1:256" ht="20.100000000000001" customHeight="1" x14ac:dyDescent="0.2">
      <c r="A19" s="740"/>
      <c r="B19" s="450" t="s">
        <v>4913</v>
      </c>
      <c r="C19" s="444">
        <v>1</v>
      </c>
      <c r="D19" s="444">
        <v>1</v>
      </c>
      <c r="E19" s="444">
        <v>1</v>
      </c>
      <c r="F19" s="438">
        <v>9.39</v>
      </c>
      <c r="G19" s="439">
        <v>0.115</v>
      </c>
      <c r="H19" s="438">
        <v>0.85</v>
      </c>
      <c r="I19" s="441">
        <f>PRODUCT(C19:H19)</f>
        <v>0.92</v>
      </c>
      <c r="J19" s="735"/>
      <c r="K19" s="686"/>
      <c r="L19" s="686"/>
      <c r="M19" s="686"/>
      <c r="N19" s="686"/>
      <c r="O19" s="686"/>
      <c r="P19" s="686"/>
      <c r="Q19" s="686"/>
      <c r="R19" s="686"/>
      <c r="S19" s="686"/>
      <c r="T19" s="686"/>
      <c r="U19" s="686"/>
      <c r="V19" s="686"/>
      <c r="W19" s="686"/>
      <c r="X19" s="686"/>
      <c r="Y19" s="686"/>
      <c r="Z19" s="686"/>
      <c r="AA19" s="686"/>
      <c r="AB19" s="686"/>
      <c r="AC19" s="686"/>
      <c r="AD19" s="686"/>
      <c r="AE19" s="686"/>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c r="BQ19" s="686"/>
      <c r="BR19" s="686"/>
      <c r="BS19" s="686"/>
      <c r="BT19" s="686"/>
      <c r="BU19" s="686"/>
      <c r="BV19" s="686"/>
      <c r="BW19" s="686"/>
      <c r="BX19" s="686"/>
      <c r="BY19" s="686"/>
      <c r="BZ19" s="686"/>
      <c r="CA19" s="686"/>
      <c r="CB19" s="686"/>
      <c r="CC19" s="686"/>
      <c r="CD19" s="686"/>
      <c r="CE19" s="686"/>
      <c r="CF19" s="686"/>
      <c r="CG19" s="686"/>
      <c r="CH19" s="686"/>
      <c r="CI19" s="686"/>
      <c r="CJ19" s="686"/>
      <c r="CK19" s="686"/>
      <c r="CL19" s="686"/>
      <c r="CM19" s="686"/>
      <c r="CN19" s="686"/>
      <c r="CO19" s="686"/>
      <c r="CP19" s="686"/>
      <c r="CQ19" s="686"/>
      <c r="CR19" s="686"/>
      <c r="CS19" s="686"/>
      <c r="CT19" s="686"/>
      <c r="CU19" s="686"/>
      <c r="CV19" s="686"/>
      <c r="CW19" s="686"/>
      <c r="CX19" s="686"/>
      <c r="CY19" s="686"/>
      <c r="CZ19" s="686"/>
      <c r="DA19" s="686"/>
      <c r="DB19" s="686"/>
      <c r="DC19" s="686"/>
      <c r="DD19" s="686"/>
      <c r="DE19" s="686"/>
      <c r="DF19" s="686"/>
      <c r="DG19" s="686"/>
      <c r="DH19" s="686"/>
      <c r="DI19" s="686"/>
      <c r="DJ19" s="686"/>
      <c r="DK19" s="686"/>
      <c r="DL19" s="686"/>
      <c r="DM19" s="686"/>
      <c r="DN19" s="686"/>
      <c r="DO19" s="686"/>
      <c r="DP19" s="686"/>
      <c r="DQ19" s="686"/>
      <c r="DR19" s="686"/>
      <c r="DS19" s="686"/>
      <c r="DT19" s="686"/>
      <c r="DU19" s="686"/>
      <c r="DV19" s="686"/>
      <c r="DW19" s="686"/>
      <c r="DX19" s="686"/>
      <c r="DY19" s="686"/>
      <c r="DZ19" s="686"/>
      <c r="EA19" s="686"/>
      <c r="EB19" s="686"/>
      <c r="EC19" s="686"/>
      <c r="ED19" s="686"/>
      <c r="EE19" s="686"/>
      <c r="EF19" s="686"/>
      <c r="EG19" s="686"/>
      <c r="EH19" s="686"/>
      <c r="EI19" s="686"/>
      <c r="EJ19" s="686"/>
      <c r="EK19" s="686"/>
      <c r="EL19" s="686"/>
      <c r="EM19" s="686"/>
      <c r="EN19" s="686"/>
      <c r="EO19" s="686"/>
      <c r="EP19" s="686"/>
      <c r="EQ19" s="686"/>
      <c r="ER19" s="686"/>
      <c r="ES19" s="686"/>
      <c r="ET19" s="686"/>
      <c r="EU19" s="686"/>
      <c r="EV19" s="686"/>
      <c r="EW19" s="686"/>
      <c r="EX19" s="686"/>
      <c r="EY19" s="686"/>
      <c r="EZ19" s="686"/>
      <c r="FA19" s="686"/>
      <c r="FB19" s="686"/>
      <c r="FC19" s="686"/>
      <c r="FD19" s="686"/>
      <c r="FE19" s="686"/>
      <c r="FF19" s="686"/>
      <c r="FG19" s="686"/>
      <c r="FH19" s="686"/>
      <c r="FI19" s="686"/>
      <c r="FJ19" s="686"/>
      <c r="FK19" s="686"/>
      <c r="FL19" s="686"/>
      <c r="FM19" s="686"/>
      <c r="FN19" s="686"/>
      <c r="FO19" s="686"/>
      <c r="FP19" s="686"/>
      <c r="FQ19" s="686"/>
      <c r="FR19" s="686"/>
      <c r="FS19" s="686"/>
      <c r="FT19" s="686"/>
      <c r="FU19" s="686"/>
      <c r="FV19" s="686"/>
      <c r="FW19" s="686"/>
      <c r="FX19" s="686"/>
      <c r="FY19" s="686"/>
      <c r="FZ19" s="686"/>
      <c r="GA19" s="686"/>
      <c r="GB19" s="686"/>
      <c r="GC19" s="686"/>
      <c r="GD19" s="686"/>
      <c r="GE19" s="686"/>
      <c r="GF19" s="686"/>
      <c r="GG19" s="686"/>
      <c r="GH19" s="686"/>
      <c r="GI19" s="686"/>
      <c r="GJ19" s="686"/>
      <c r="GK19" s="686"/>
      <c r="GL19" s="686"/>
      <c r="GM19" s="686"/>
      <c r="GN19" s="686"/>
      <c r="GO19" s="686"/>
      <c r="GP19" s="686"/>
      <c r="GQ19" s="686"/>
      <c r="GR19" s="686"/>
      <c r="GS19" s="686"/>
      <c r="GT19" s="686"/>
      <c r="GU19" s="686"/>
      <c r="GV19" s="686"/>
      <c r="GW19" s="686"/>
      <c r="GX19" s="686"/>
      <c r="GY19" s="686"/>
      <c r="GZ19" s="686"/>
      <c r="HA19" s="686"/>
      <c r="HB19" s="686"/>
      <c r="HC19" s="686"/>
      <c r="HD19" s="686"/>
      <c r="HE19" s="686"/>
      <c r="HF19" s="686"/>
      <c r="HG19" s="686"/>
      <c r="HH19" s="686"/>
      <c r="HI19" s="686"/>
      <c r="HJ19" s="686"/>
      <c r="HK19" s="686"/>
      <c r="HL19" s="686"/>
      <c r="HM19" s="686"/>
      <c r="HN19" s="686"/>
      <c r="HO19" s="686"/>
      <c r="HP19" s="686"/>
      <c r="HQ19" s="686"/>
      <c r="HR19" s="686"/>
      <c r="HS19" s="686"/>
      <c r="HT19" s="686"/>
      <c r="HU19" s="686"/>
      <c r="HV19" s="686"/>
      <c r="HW19" s="686"/>
      <c r="HX19" s="686"/>
      <c r="HY19" s="686"/>
      <c r="HZ19" s="686"/>
      <c r="IA19" s="686"/>
      <c r="IB19" s="686"/>
      <c r="IC19" s="686"/>
      <c r="ID19" s="686"/>
      <c r="IE19" s="686"/>
      <c r="IF19" s="686"/>
      <c r="IG19" s="686"/>
      <c r="IH19" s="686"/>
      <c r="II19" s="686"/>
      <c r="IJ19" s="686"/>
      <c r="IK19" s="686"/>
      <c r="IL19" s="686"/>
      <c r="IM19" s="686"/>
      <c r="IN19" s="686"/>
      <c r="IO19" s="686"/>
      <c r="IP19" s="686"/>
      <c r="IQ19" s="686"/>
      <c r="IR19" s="686"/>
      <c r="IS19" s="686"/>
      <c r="IT19" s="686"/>
      <c r="IU19" s="686"/>
      <c r="IV19" s="686"/>
    </row>
    <row r="20" spans="1:256" ht="20.100000000000001" customHeight="1" x14ac:dyDescent="0.2">
      <c r="A20" s="740"/>
      <c r="B20" s="450" t="s">
        <v>4914</v>
      </c>
      <c r="C20" s="444">
        <v>1</v>
      </c>
      <c r="D20" s="444">
        <v>1</v>
      </c>
      <c r="E20" s="444">
        <v>1</v>
      </c>
      <c r="F20" s="438">
        <v>2.95</v>
      </c>
      <c r="G20" s="439">
        <v>1.7450000000000001</v>
      </c>
      <c r="H20" s="438">
        <v>0.15</v>
      </c>
      <c r="I20" s="441">
        <f>PRODUCT(C20:H20)</f>
        <v>0.77</v>
      </c>
      <c r="J20" s="735"/>
      <c r="K20" s="686"/>
      <c r="L20" s="686"/>
      <c r="M20" s="686"/>
      <c r="N20" s="686"/>
      <c r="O20" s="686"/>
      <c r="P20" s="686"/>
      <c r="Q20" s="686"/>
      <c r="R20" s="686"/>
      <c r="S20" s="686"/>
      <c r="T20" s="686"/>
      <c r="U20" s="686"/>
      <c r="V20" s="686"/>
      <c r="W20" s="686"/>
      <c r="X20" s="686"/>
      <c r="Y20" s="686"/>
      <c r="Z20" s="686"/>
      <c r="AA20" s="686"/>
      <c r="AB20" s="686"/>
      <c r="AC20" s="686"/>
      <c r="AD20" s="686"/>
      <c r="AE20" s="686"/>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c r="BQ20" s="686"/>
      <c r="BR20" s="686"/>
      <c r="BS20" s="686"/>
      <c r="BT20" s="686"/>
      <c r="BU20" s="686"/>
      <c r="BV20" s="686"/>
      <c r="BW20" s="686"/>
      <c r="BX20" s="686"/>
      <c r="BY20" s="686"/>
      <c r="BZ20" s="686"/>
      <c r="CA20" s="686"/>
      <c r="CB20" s="686"/>
      <c r="CC20" s="686"/>
      <c r="CD20" s="686"/>
      <c r="CE20" s="686"/>
      <c r="CF20" s="686"/>
      <c r="CG20" s="686"/>
      <c r="CH20" s="686"/>
      <c r="CI20" s="686"/>
      <c r="CJ20" s="686"/>
      <c r="CK20" s="686"/>
      <c r="CL20" s="686"/>
      <c r="CM20" s="686"/>
      <c r="CN20" s="686"/>
      <c r="CO20" s="686"/>
      <c r="CP20" s="686"/>
      <c r="CQ20" s="686"/>
      <c r="CR20" s="686"/>
      <c r="CS20" s="686"/>
      <c r="CT20" s="686"/>
      <c r="CU20" s="686"/>
      <c r="CV20" s="686"/>
      <c r="CW20" s="686"/>
      <c r="CX20" s="686"/>
      <c r="CY20" s="686"/>
      <c r="CZ20" s="686"/>
      <c r="DA20" s="686"/>
      <c r="DB20" s="686"/>
      <c r="DC20" s="686"/>
      <c r="DD20" s="686"/>
      <c r="DE20" s="686"/>
      <c r="DF20" s="686"/>
      <c r="DG20" s="686"/>
      <c r="DH20" s="686"/>
      <c r="DI20" s="686"/>
      <c r="DJ20" s="686"/>
      <c r="DK20" s="686"/>
      <c r="DL20" s="686"/>
      <c r="DM20" s="686"/>
      <c r="DN20" s="686"/>
      <c r="DO20" s="686"/>
      <c r="DP20" s="686"/>
      <c r="DQ20" s="686"/>
      <c r="DR20" s="686"/>
      <c r="DS20" s="686"/>
      <c r="DT20" s="686"/>
      <c r="DU20" s="686"/>
      <c r="DV20" s="686"/>
      <c r="DW20" s="686"/>
      <c r="DX20" s="686"/>
      <c r="DY20" s="686"/>
      <c r="DZ20" s="686"/>
      <c r="EA20" s="686"/>
      <c r="EB20" s="686"/>
      <c r="EC20" s="686"/>
      <c r="ED20" s="686"/>
      <c r="EE20" s="686"/>
      <c r="EF20" s="686"/>
      <c r="EG20" s="686"/>
      <c r="EH20" s="686"/>
      <c r="EI20" s="686"/>
      <c r="EJ20" s="686"/>
      <c r="EK20" s="686"/>
      <c r="EL20" s="686"/>
      <c r="EM20" s="686"/>
      <c r="EN20" s="686"/>
      <c r="EO20" s="686"/>
      <c r="EP20" s="686"/>
      <c r="EQ20" s="686"/>
      <c r="ER20" s="686"/>
      <c r="ES20" s="686"/>
      <c r="ET20" s="686"/>
      <c r="EU20" s="686"/>
      <c r="EV20" s="686"/>
      <c r="EW20" s="686"/>
      <c r="EX20" s="686"/>
      <c r="EY20" s="686"/>
      <c r="EZ20" s="686"/>
      <c r="FA20" s="686"/>
      <c r="FB20" s="686"/>
      <c r="FC20" s="686"/>
      <c r="FD20" s="686"/>
      <c r="FE20" s="686"/>
      <c r="FF20" s="686"/>
      <c r="FG20" s="686"/>
      <c r="FH20" s="686"/>
      <c r="FI20" s="686"/>
      <c r="FJ20" s="686"/>
      <c r="FK20" s="686"/>
      <c r="FL20" s="686"/>
      <c r="FM20" s="686"/>
      <c r="FN20" s="686"/>
      <c r="FO20" s="686"/>
      <c r="FP20" s="686"/>
      <c r="FQ20" s="686"/>
      <c r="FR20" s="686"/>
      <c r="FS20" s="686"/>
      <c r="FT20" s="686"/>
      <c r="FU20" s="686"/>
      <c r="FV20" s="686"/>
      <c r="FW20" s="686"/>
      <c r="FX20" s="686"/>
      <c r="FY20" s="686"/>
      <c r="FZ20" s="686"/>
      <c r="GA20" s="686"/>
      <c r="GB20" s="686"/>
      <c r="GC20" s="686"/>
      <c r="GD20" s="686"/>
      <c r="GE20" s="686"/>
      <c r="GF20" s="686"/>
      <c r="GG20" s="686"/>
      <c r="GH20" s="686"/>
      <c r="GI20" s="686"/>
      <c r="GJ20" s="686"/>
      <c r="GK20" s="686"/>
      <c r="GL20" s="686"/>
      <c r="GM20" s="686"/>
      <c r="GN20" s="686"/>
      <c r="GO20" s="686"/>
      <c r="GP20" s="686"/>
      <c r="GQ20" s="686"/>
      <c r="GR20" s="686"/>
      <c r="GS20" s="686"/>
      <c r="GT20" s="686"/>
      <c r="GU20" s="686"/>
      <c r="GV20" s="686"/>
      <c r="GW20" s="686"/>
      <c r="GX20" s="686"/>
      <c r="GY20" s="686"/>
      <c r="GZ20" s="686"/>
      <c r="HA20" s="686"/>
      <c r="HB20" s="686"/>
      <c r="HC20" s="686"/>
      <c r="HD20" s="686"/>
      <c r="HE20" s="686"/>
      <c r="HF20" s="686"/>
      <c r="HG20" s="686"/>
      <c r="HH20" s="686"/>
      <c r="HI20" s="686"/>
      <c r="HJ20" s="686"/>
      <c r="HK20" s="686"/>
      <c r="HL20" s="686"/>
      <c r="HM20" s="686"/>
      <c r="HN20" s="686"/>
      <c r="HO20" s="686"/>
      <c r="HP20" s="686"/>
      <c r="HQ20" s="686"/>
      <c r="HR20" s="686"/>
      <c r="HS20" s="686"/>
      <c r="HT20" s="686"/>
      <c r="HU20" s="686"/>
      <c r="HV20" s="686"/>
      <c r="HW20" s="686"/>
      <c r="HX20" s="686"/>
      <c r="HY20" s="686"/>
      <c r="HZ20" s="686"/>
      <c r="IA20" s="686"/>
      <c r="IB20" s="686"/>
      <c r="IC20" s="686"/>
      <c r="ID20" s="686"/>
      <c r="IE20" s="686"/>
      <c r="IF20" s="686"/>
      <c r="IG20" s="686"/>
      <c r="IH20" s="686"/>
      <c r="II20" s="686"/>
      <c r="IJ20" s="686"/>
      <c r="IK20" s="686"/>
      <c r="IL20" s="686"/>
      <c r="IM20" s="686"/>
      <c r="IN20" s="686"/>
      <c r="IO20" s="686"/>
      <c r="IP20" s="686"/>
      <c r="IQ20" s="686"/>
      <c r="IR20" s="686"/>
      <c r="IS20" s="686"/>
      <c r="IT20" s="686"/>
      <c r="IU20" s="686"/>
      <c r="IV20" s="686"/>
    </row>
    <row r="21" spans="1:256" ht="20.100000000000001" customHeight="1" x14ac:dyDescent="0.2">
      <c r="A21" s="740"/>
      <c r="B21" s="450" t="s">
        <v>4915</v>
      </c>
      <c r="C21" s="444">
        <v>1</v>
      </c>
      <c r="D21" s="444">
        <v>1</v>
      </c>
      <c r="E21" s="444">
        <v>1</v>
      </c>
      <c r="F21" s="438">
        <v>2.95</v>
      </c>
      <c r="G21" s="439">
        <v>1.7450000000000001</v>
      </c>
      <c r="H21" s="438">
        <v>0.05</v>
      </c>
      <c r="I21" s="441">
        <f>PRODUCT(C21:H21)</f>
        <v>0.26</v>
      </c>
      <c r="J21" s="735"/>
      <c r="K21" s="686"/>
      <c r="L21" s="686"/>
      <c r="M21" s="686"/>
      <c r="N21" s="686"/>
      <c r="O21" s="686"/>
      <c r="P21" s="686"/>
      <c r="Q21" s="686"/>
      <c r="R21" s="686"/>
      <c r="S21" s="686"/>
      <c r="T21" s="686"/>
      <c r="U21" s="686"/>
      <c r="V21" s="686"/>
      <c r="W21" s="686"/>
      <c r="X21" s="686"/>
      <c r="Y21" s="686"/>
      <c r="Z21" s="686"/>
      <c r="AA21" s="686"/>
      <c r="AB21" s="686"/>
      <c r="AC21" s="686"/>
      <c r="AD21" s="686"/>
      <c r="AE21" s="686"/>
      <c r="AF21" s="686"/>
      <c r="AG21" s="686"/>
      <c r="AH21" s="686"/>
      <c r="AI21" s="686"/>
      <c r="AJ21" s="686"/>
      <c r="AK21" s="686"/>
      <c r="AL21" s="686"/>
      <c r="AM21" s="686"/>
      <c r="AN21" s="686"/>
      <c r="AO21" s="686"/>
      <c r="AP21" s="686"/>
      <c r="AQ21" s="686"/>
      <c r="AR21" s="686"/>
      <c r="AS21" s="686"/>
      <c r="AT21" s="686"/>
      <c r="AU21" s="686"/>
      <c r="AV21" s="686"/>
      <c r="AW21" s="686"/>
      <c r="AX21" s="686"/>
      <c r="AY21" s="686"/>
      <c r="AZ21" s="686"/>
      <c r="BA21" s="686"/>
      <c r="BB21" s="686"/>
      <c r="BC21" s="686"/>
      <c r="BD21" s="686"/>
      <c r="BE21" s="686"/>
      <c r="BF21" s="686"/>
      <c r="BG21" s="686"/>
      <c r="BH21" s="686"/>
      <c r="BI21" s="686"/>
      <c r="BJ21" s="686"/>
      <c r="BK21" s="686"/>
      <c r="BL21" s="686"/>
      <c r="BM21" s="686"/>
      <c r="BN21" s="686"/>
      <c r="BO21" s="686"/>
      <c r="BP21" s="686"/>
      <c r="BQ21" s="686"/>
      <c r="BR21" s="686"/>
      <c r="BS21" s="686"/>
      <c r="BT21" s="686"/>
      <c r="BU21" s="686"/>
      <c r="BV21" s="686"/>
      <c r="BW21" s="686"/>
      <c r="BX21" s="686"/>
      <c r="BY21" s="686"/>
      <c r="BZ21" s="686"/>
      <c r="CA21" s="686"/>
      <c r="CB21" s="686"/>
      <c r="CC21" s="686"/>
      <c r="CD21" s="686"/>
      <c r="CE21" s="686"/>
      <c r="CF21" s="686"/>
      <c r="CG21" s="686"/>
      <c r="CH21" s="686"/>
      <c r="CI21" s="686"/>
      <c r="CJ21" s="686"/>
      <c r="CK21" s="686"/>
      <c r="CL21" s="686"/>
      <c r="CM21" s="686"/>
      <c r="CN21" s="686"/>
      <c r="CO21" s="686"/>
      <c r="CP21" s="686"/>
      <c r="CQ21" s="686"/>
      <c r="CR21" s="686"/>
      <c r="CS21" s="686"/>
      <c r="CT21" s="686"/>
      <c r="CU21" s="686"/>
      <c r="CV21" s="686"/>
      <c r="CW21" s="686"/>
      <c r="CX21" s="686"/>
      <c r="CY21" s="686"/>
      <c r="CZ21" s="686"/>
      <c r="DA21" s="686"/>
      <c r="DB21" s="686"/>
      <c r="DC21" s="686"/>
      <c r="DD21" s="686"/>
      <c r="DE21" s="686"/>
      <c r="DF21" s="686"/>
      <c r="DG21" s="686"/>
      <c r="DH21" s="686"/>
      <c r="DI21" s="686"/>
      <c r="DJ21" s="686"/>
      <c r="DK21" s="686"/>
      <c r="DL21" s="686"/>
      <c r="DM21" s="686"/>
      <c r="DN21" s="686"/>
      <c r="DO21" s="686"/>
      <c r="DP21" s="686"/>
      <c r="DQ21" s="686"/>
      <c r="DR21" s="686"/>
      <c r="DS21" s="686"/>
      <c r="DT21" s="686"/>
      <c r="DU21" s="686"/>
      <c r="DV21" s="686"/>
      <c r="DW21" s="686"/>
      <c r="DX21" s="686"/>
      <c r="DY21" s="686"/>
      <c r="DZ21" s="686"/>
      <c r="EA21" s="686"/>
      <c r="EB21" s="686"/>
      <c r="EC21" s="686"/>
      <c r="ED21" s="686"/>
      <c r="EE21" s="686"/>
      <c r="EF21" s="686"/>
      <c r="EG21" s="686"/>
      <c r="EH21" s="686"/>
      <c r="EI21" s="686"/>
      <c r="EJ21" s="686"/>
      <c r="EK21" s="686"/>
      <c r="EL21" s="686"/>
      <c r="EM21" s="686"/>
      <c r="EN21" s="686"/>
      <c r="EO21" s="686"/>
      <c r="EP21" s="686"/>
      <c r="EQ21" s="686"/>
      <c r="ER21" s="686"/>
      <c r="ES21" s="686"/>
      <c r="ET21" s="686"/>
      <c r="EU21" s="686"/>
      <c r="EV21" s="686"/>
      <c r="EW21" s="686"/>
      <c r="EX21" s="686"/>
      <c r="EY21" s="686"/>
      <c r="EZ21" s="686"/>
      <c r="FA21" s="686"/>
      <c r="FB21" s="686"/>
      <c r="FC21" s="686"/>
      <c r="FD21" s="686"/>
      <c r="FE21" s="686"/>
      <c r="FF21" s="686"/>
      <c r="FG21" s="686"/>
      <c r="FH21" s="686"/>
      <c r="FI21" s="686"/>
      <c r="FJ21" s="686"/>
      <c r="FK21" s="686"/>
      <c r="FL21" s="686"/>
      <c r="FM21" s="686"/>
      <c r="FN21" s="686"/>
      <c r="FO21" s="686"/>
      <c r="FP21" s="686"/>
      <c r="FQ21" s="686"/>
      <c r="FR21" s="686"/>
      <c r="FS21" s="686"/>
      <c r="FT21" s="686"/>
      <c r="FU21" s="686"/>
      <c r="FV21" s="686"/>
      <c r="FW21" s="686"/>
      <c r="FX21" s="686"/>
      <c r="FY21" s="686"/>
      <c r="FZ21" s="686"/>
      <c r="GA21" s="686"/>
      <c r="GB21" s="686"/>
      <c r="GC21" s="686"/>
      <c r="GD21" s="686"/>
      <c r="GE21" s="686"/>
      <c r="GF21" s="686"/>
      <c r="GG21" s="686"/>
      <c r="GH21" s="686"/>
      <c r="GI21" s="686"/>
      <c r="GJ21" s="686"/>
      <c r="GK21" s="686"/>
      <c r="GL21" s="686"/>
      <c r="GM21" s="686"/>
      <c r="GN21" s="686"/>
      <c r="GO21" s="686"/>
      <c r="GP21" s="686"/>
      <c r="GQ21" s="686"/>
      <c r="GR21" s="686"/>
      <c r="GS21" s="686"/>
      <c r="GT21" s="686"/>
      <c r="GU21" s="686"/>
      <c r="GV21" s="686"/>
      <c r="GW21" s="686"/>
      <c r="GX21" s="686"/>
      <c r="GY21" s="686"/>
      <c r="GZ21" s="686"/>
      <c r="HA21" s="686"/>
      <c r="HB21" s="686"/>
      <c r="HC21" s="686"/>
      <c r="HD21" s="686"/>
      <c r="HE21" s="686"/>
      <c r="HF21" s="686"/>
      <c r="HG21" s="686"/>
      <c r="HH21" s="686"/>
      <c r="HI21" s="686"/>
      <c r="HJ21" s="686"/>
      <c r="HK21" s="686"/>
      <c r="HL21" s="686"/>
      <c r="HM21" s="686"/>
      <c r="HN21" s="686"/>
      <c r="HO21" s="686"/>
      <c r="HP21" s="686"/>
      <c r="HQ21" s="686"/>
      <c r="HR21" s="686"/>
      <c r="HS21" s="686"/>
      <c r="HT21" s="686"/>
      <c r="HU21" s="686"/>
      <c r="HV21" s="686"/>
      <c r="HW21" s="686"/>
      <c r="HX21" s="686"/>
      <c r="HY21" s="686"/>
      <c r="HZ21" s="686"/>
      <c r="IA21" s="686"/>
      <c r="IB21" s="686"/>
      <c r="IC21" s="686"/>
      <c r="ID21" s="686"/>
      <c r="IE21" s="686"/>
      <c r="IF21" s="686"/>
      <c r="IG21" s="686"/>
      <c r="IH21" s="686"/>
      <c r="II21" s="686"/>
      <c r="IJ21" s="686"/>
      <c r="IK21" s="686"/>
      <c r="IL21" s="686"/>
      <c r="IM21" s="686"/>
      <c r="IN21" s="686"/>
      <c r="IO21" s="686"/>
      <c r="IP21" s="686"/>
      <c r="IQ21" s="686"/>
      <c r="IR21" s="686"/>
      <c r="IS21" s="686"/>
      <c r="IT21" s="686"/>
      <c r="IU21" s="686"/>
      <c r="IV21" s="686"/>
    </row>
    <row r="22" spans="1:256" ht="20.100000000000001" customHeight="1" x14ac:dyDescent="0.2">
      <c r="A22" s="740"/>
      <c r="B22" s="450" t="s">
        <v>4916</v>
      </c>
      <c r="C22" s="444">
        <v>1</v>
      </c>
      <c r="D22" s="444">
        <v>1</v>
      </c>
      <c r="E22" s="444">
        <v>1</v>
      </c>
      <c r="F22" s="438">
        <f>4.34+0.46</f>
        <v>4.8</v>
      </c>
      <c r="G22" s="439">
        <v>0.45</v>
      </c>
      <c r="H22" s="438">
        <v>0.1</v>
      </c>
      <c r="I22" s="441">
        <f>PRODUCT(C22:H22)</f>
        <v>0.22</v>
      </c>
      <c r="J22" s="735"/>
      <c r="K22" s="686"/>
      <c r="L22" s="686"/>
      <c r="M22" s="686"/>
      <c r="N22" s="686"/>
      <c r="O22" s="686"/>
      <c r="P22" s="686"/>
      <c r="Q22" s="686"/>
      <c r="R22" s="686"/>
      <c r="S22" s="686"/>
      <c r="T22" s="686"/>
      <c r="U22" s="686"/>
      <c r="V22" s="686"/>
      <c r="W22" s="686"/>
      <c r="X22" s="686"/>
      <c r="Y22" s="686"/>
      <c r="Z22" s="686"/>
      <c r="AA22" s="686"/>
      <c r="AB22" s="686"/>
      <c r="AC22" s="686"/>
      <c r="AD22" s="686"/>
      <c r="AE22" s="686"/>
      <c r="AF22" s="686"/>
      <c r="AG22" s="686"/>
      <c r="AH22" s="686"/>
      <c r="AI22" s="686"/>
      <c r="AJ22" s="686"/>
      <c r="AK22" s="686"/>
      <c r="AL22" s="686"/>
      <c r="AM22" s="686"/>
      <c r="AN22" s="686"/>
      <c r="AO22" s="686"/>
      <c r="AP22" s="686"/>
      <c r="AQ22" s="686"/>
      <c r="AR22" s="686"/>
      <c r="AS22" s="686"/>
      <c r="AT22" s="686"/>
      <c r="AU22" s="686"/>
      <c r="AV22" s="686"/>
      <c r="AW22" s="686"/>
      <c r="AX22" s="686"/>
      <c r="AY22" s="686"/>
      <c r="AZ22" s="686"/>
      <c r="BA22" s="686"/>
      <c r="BB22" s="686"/>
      <c r="BC22" s="686"/>
      <c r="BD22" s="686"/>
      <c r="BE22" s="686"/>
      <c r="BF22" s="686"/>
      <c r="BG22" s="686"/>
      <c r="BH22" s="686"/>
      <c r="BI22" s="686"/>
      <c r="BJ22" s="686"/>
      <c r="BK22" s="686"/>
      <c r="BL22" s="686"/>
      <c r="BM22" s="686"/>
      <c r="BN22" s="686"/>
      <c r="BO22" s="686"/>
      <c r="BP22" s="686"/>
      <c r="BQ22" s="686"/>
      <c r="BR22" s="686"/>
      <c r="BS22" s="686"/>
      <c r="BT22" s="686"/>
      <c r="BU22" s="686"/>
      <c r="BV22" s="686"/>
      <c r="BW22" s="686"/>
      <c r="BX22" s="686"/>
      <c r="BY22" s="686"/>
      <c r="BZ22" s="686"/>
      <c r="CA22" s="686"/>
      <c r="CB22" s="686"/>
      <c r="CC22" s="686"/>
      <c r="CD22" s="686"/>
      <c r="CE22" s="686"/>
      <c r="CF22" s="686"/>
      <c r="CG22" s="686"/>
      <c r="CH22" s="686"/>
      <c r="CI22" s="686"/>
      <c r="CJ22" s="686"/>
      <c r="CK22" s="686"/>
      <c r="CL22" s="686"/>
      <c r="CM22" s="686"/>
      <c r="CN22" s="686"/>
      <c r="CO22" s="686"/>
      <c r="CP22" s="686"/>
      <c r="CQ22" s="686"/>
      <c r="CR22" s="686"/>
      <c r="CS22" s="686"/>
      <c r="CT22" s="686"/>
      <c r="CU22" s="686"/>
      <c r="CV22" s="686"/>
      <c r="CW22" s="686"/>
      <c r="CX22" s="686"/>
      <c r="CY22" s="686"/>
      <c r="CZ22" s="686"/>
      <c r="DA22" s="686"/>
      <c r="DB22" s="686"/>
      <c r="DC22" s="686"/>
      <c r="DD22" s="686"/>
      <c r="DE22" s="686"/>
      <c r="DF22" s="686"/>
      <c r="DG22" s="686"/>
      <c r="DH22" s="686"/>
      <c r="DI22" s="686"/>
      <c r="DJ22" s="686"/>
      <c r="DK22" s="686"/>
      <c r="DL22" s="686"/>
      <c r="DM22" s="686"/>
      <c r="DN22" s="686"/>
      <c r="DO22" s="686"/>
      <c r="DP22" s="686"/>
      <c r="DQ22" s="686"/>
      <c r="DR22" s="686"/>
      <c r="DS22" s="686"/>
      <c r="DT22" s="686"/>
      <c r="DU22" s="686"/>
      <c r="DV22" s="686"/>
      <c r="DW22" s="686"/>
      <c r="DX22" s="686"/>
      <c r="DY22" s="686"/>
      <c r="DZ22" s="686"/>
      <c r="EA22" s="686"/>
      <c r="EB22" s="686"/>
      <c r="EC22" s="686"/>
      <c r="ED22" s="686"/>
      <c r="EE22" s="686"/>
      <c r="EF22" s="686"/>
      <c r="EG22" s="686"/>
      <c r="EH22" s="686"/>
      <c r="EI22" s="686"/>
      <c r="EJ22" s="686"/>
      <c r="EK22" s="686"/>
      <c r="EL22" s="686"/>
      <c r="EM22" s="686"/>
      <c r="EN22" s="686"/>
      <c r="EO22" s="686"/>
      <c r="EP22" s="686"/>
      <c r="EQ22" s="686"/>
      <c r="ER22" s="686"/>
      <c r="ES22" s="686"/>
      <c r="ET22" s="686"/>
      <c r="EU22" s="686"/>
      <c r="EV22" s="686"/>
      <c r="EW22" s="686"/>
      <c r="EX22" s="686"/>
      <c r="EY22" s="686"/>
      <c r="EZ22" s="686"/>
      <c r="FA22" s="686"/>
      <c r="FB22" s="686"/>
      <c r="FC22" s="686"/>
      <c r="FD22" s="686"/>
      <c r="FE22" s="686"/>
      <c r="FF22" s="686"/>
      <c r="FG22" s="686"/>
      <c r="FH22" s="686"/>
      <c r="FI22" s="686"/>
      <c r="FJ22" s="686"/>
      <c r="FK22" s="686"/>
      <c r="FL22" s="686"/>
      <c r="FM22" s="686"/>
      <c r="FN22" s="686"/>
      <c r="FO22" s="686"/>
      <c r="FP22" s="686"/>
      <c r="FQ22" s="686"/>
      <c r="FR22" s="686"/>
      <c r="FS22" s="686"/>
      <c r="FT22" s="686"/>
      <c r="FU22" s="686"/>
      <c r="FV22" s="686"/>
      <c r="FW22" s="686"/>
      <c r="FX22" s="686"/>
      <c r="FY22" s="686"/>
      <c r="FZ22" s="686"/>
      <c r="GA22" s="686"/>
      <c r="GB22" s="686"/>
      <c r="GC22" s="686"/>
      <c r="GD22" s="686"/>
      <c r="GE22" s="686"/>
      <c r="GF22" s="686"/>
      <c r="GG22" s="686"/>
      <c r="GH22" s="686"/>
      <c r="GI22" s="686"/>
      <c r="GJ22" s="686"/>
      <c r="GK22" s="686"/>
      <c r="GL22" s="686"/>
      <c r="GM22" s="686"/>
      <c r="GN22" s="686"/>
      <c r="GO22" s="686"/>
      <c r="GP22" s="686"/>
      <c r="GQ22" s="686"/>
      <c r="GR22" s="686"/>
      <c r="GS22" s="686"/>
      <c r="GT22" s="686"/>
      <c r="GU22" s="686"/>
      <c r="GV22" s="686"/>
      <c r="GW22" s="686"/>
      <c r="GX22" s="686"/>
      <c r="GY22" s="686"/>
      <c r="GZ22" s="686"/>
      <c r="HA22" s="686"/>
      <c r="HB22" s="686"/>
      <c r="HC22" s="686"/>
      <c r="HD22" s="686"/>
      <c r="HE22" s="686"/>
      <c r="HF22" s="686"/>
      <c r="HG22" s="686"/>
      <c r="HH22" s="686"/>
      <c r="HI22" s="686"/>
      <c r="HJ22" s="686"/>
      <c r="HK22" s="686"/>
      <c r="HL22" s="686"/>
      <c r="HM22" s="686"/>
      <c r="HN22" s="686"/>
      <c r="HO22" s="686"/>
      <c r="HP22" s="686"/>
      <c r="HQ22" s="686"/>
      <c r="HR22" s="686"/>
      <c r="HS22" s="686"/>
      <c r="HT22" s="686"/>
      <c r="HU22" s="686"/>
      <c r="HV22" s="686"/>
      <c r="HW22" s="686"/>
      <c r="HX22" s="686"/>
      <c r="HY22" s="686"/>
      <c r="HZ22" s="686"/>
      <c r="IA22" s="686"/>
      <c r="IB22" s="686"/>
      <c r="IC22" s="686"/>
      <c r="ID22" s="686"/>
      <c r="IE22" s="686"/>
      <c r="IF22" s="686"/>
      <c r="IG22" s="686"/>
      <c r="IH22" s="686"/>
      <c r="II22" s="686"/>
      <c r="IJ22" s="686"/>
      <c r="IK22" s="686"/>
      <c r="IL22" s="686"/>
      <c r="IM22" s="686"/>
      <c r="IN22" s="686"/>
      <c r="IO22" s="686"/>
      <c r="IP22" s="686"/>
      <c r="IQ22" s="686"/>
      <c r="IR22" s="686"/>
      <c r="IS22" s="686"/>
      <c r="IT22" s="686"/>
      <c r="IU22" s="686"/>
      <c r="IV22" s="686"/>
    </row>
    <row r="23" spans="1:256" ht="20.100000000000001" customHeight="1" x14ac:dyDescent="0.2">
      <c r="A23" s="740"/>
      <c r="B23" s="450"/>
      <c r="C23" s="447"/>
      <c r="D23" s="447"/>
      <c r="E23" s="447"/>
      <c r="F23" s="438"/>
      <c r="G23" s="439"/>
      <c r="H23" s="440" t="s">
        <v>1904</v>
      </c>
      <c r="I23" s="737">
        <f>SUM(I19:I22)+0.03</f>
        <v>2.2000000000000002</v>
      </c>
      <c r="J23" s="743" t="s">
        <v>1829</v>
      </c>
      <c r="K23" s="686"/>
      <c r="L23" s="686"/>
      <c r="M23" s="686"/>
      <c r="N23" s="686"/>
      <c r="O23" s="686"/>
      <c r="P23" s="686"/>
      <c r="Q23" s="686"/>
      <c r="R23" s="686"/>
      <c r="S23" s="686"/>
      <c r="T23" s="686"/>
      <c r="U23" s="686"/>
      <c r="V23" s="686"/>
      <c r="W23" s="686"/>
      <c r="X23" s="686"/>
      <c r="Y23" s="686"/>
      <c r="Z23" s="686"/>
      <c r="AA23" s="686"/>
      <c r="AB23" s="686"/>
      <c r="AC23" s="686"/>
      <c r="AD23" s="686"/>
      <c r="AE23" s="686"/>
      <c r="AF23" s="686"/>
      <c r="AG23" s="686"/>
      <c r="AH23" s="686"/>
      <c r="AI23" s="686"/>
      <c r="AJ23" s="686"/>
      <c r="AK23" s="686"/>
      <c r="AL23" s="686"/>
      <c r="AM23" s="686"/>
      <c r="AN23" s="686"/>
      <c r="AO23" s="686"/>
      <c r="AP23" s="686"/>
      <c r="AQ23" s="686"/>
      <c r="AR23" s="686"/>
      <c r="AS23" s="686"/>
      <c r="AT23" s="686"/>
      <c r="AU23" s="686"/>
      <c r="AV23" s="686"/>
      <c r="AW23" s="686"/>
      <c r="AX23" s="686"/>
      <c r="AY23" s="686"/>
      <c r="AZ23" s="686"/>
      <c r="BA23" s="686"/>
      <c r="BB23" s="686"/>
      <c r="BC23" s="686"/>
      <c r="BD23" s="686"/>
      <c r="BE23" s="686"/>
      <c r="BF23" s="686"/>
      <c r="BG23" s="686"/>
      <c r="BH23" s="686"/>
      <c r="BI23" s="686"/>
      <c r="BJ23" s="686"/>
      <c r="BK23" s="686"/>
      <c r="BL23" s="686"/>
      <c r="BM23" s="686"/>
      <c r="BN23" s="686"/>
      <c r="BO23" s="686"/>
      <c r="BP23" s="686"/>
      <c r="BQ23" s="686"/>
      <c r="BR23" s="686"/>
      <c r="BS23" s="686"/>
      <c r="BT23" s="686"/>
      <c r="BU23" s="686"/>
      <c r="BV23" s="686"/>
      <c r="BW23" s="686"/>
      <c r="BX23" s="686"/>
      <c r="BY23" s="686"/>
      <c r="BZ23" s="686"/>
      <c r="CA23" s="686"/>
      <c r="CB23" s="686"/>
      <c r="CC23" s="686"/>
      <c r="CD23" s="686"/>
      <c r="CE23" s="686"/>
      <c r="CF23" s="686"/>
      <c r="CG23" s="686"/>
      <c r="CH23" s="686"/>
      <c r="CI23" s="686"/>
      <c r="CJ23" s="686"/>
      <c r="CK23" s="686"/>
      <c r="CL23" s="686"/>
      <c r="CM23" s="686"/>
      <c r="CN23" s="686"/>
      <c r="CO23" s="686"/>
      <c r="CP23" s="686"/>
      <c r="CQ23" s="686"/>
      <c r="CR23" s="686"/>
      <c r="CS23" s="686"/>
      <c r="CT23" s="686"/>
      <c r="CU23" s="686"/>
      <c r="CV23" s="686"/>
      <c r="CW23" s="686"/>
      <c r="CX23" s="686"/>
      <c r="CY23" s="686"/>
      <c r="CZ23" s="686"/>
      <c r="DA23" s="686"/>
      <c r="DB23" s="686"/>
      <c r="DC23" s="686"/>
      <c r="DD23" s="686"/>
      <c r="DE23" s="686"/>
      <c r="DF23" s="686"/>
      <c r="DG23" s="686"/>
      <c r="DH23" s="686"/>
      <c r="DI23" s="686"/>
      <c r="DJ23" s="686"/>
      <c r="DK23" s="686"/>
      <c r="DL23" s="686"/>
      <c r="DM23" s="686"/>
      <c r="DN23" s="686"/>
      <c r="DO23" s="686"/>
      <c r="DP23" s="686"/>
      <c r="DQ23" s="686"/>
      <c r="DR23" s="686"/>
      <c r="DS23" s="686"/>
      <c r="DT23" s="686"/>
      <c r="DU23" s="686"/>
      <c r="DV23" s="686"/>
      <c r="DW23" s="686"/>
      <c r="DX23" s="686"/>
      <c r="DY23" s="686"/>
      <c r="DZ23" s="686"/>
      <c r="EA23" s="686"/>
      <c r="EB23" s="686"/>
      <c r="EC23" s="686"/>
      <c r="ED23" s="686"/>
      <c r="EE23" s="686"/>
      <c r="EF23" s="686"/>
      <c r="EG23" s="686"/>
      <c r="EH23" s="686"/>
      <c r="EI23" s="686"/>
      <c r="EJ23" s="686"/>
      <c r="EK23" s="686"/>
      <c r="EL23" s="686"/>
      <c r="EM23" s="686"/>
      <c r="EN23" s="686"/>
      <c r="EO23" s="686"/>
      <c r="EP23" s="686"/>
      <c r="EQ23" s="686"/>
      <c r="ER23" s="686"/>
      <c r="ES23" s="686"/>
      <c r="ET23" s="686"/>
      <c r="EU23" s="686"/>
      <c r="EV23" s="686"/>
      <c r="EW23" s="686"/>
      <c r="EX23" s="686"/>
      <c r="EY23" s="686"/>
      <c r="EZ23" s="686"/>
      <c r="FA23" s="686"/>
      <c r="FB23" s="686"/>
      <c r="FC23" s="686"/>
      <c r="FD23" s="686"/>
      <c r="FE23" s="686"/>
      <c r="FF23" s="686"/>
      <c r="FG23" s="686"/>
      <c r="FH23" s="686"/>
      <c r="FI23" s="686"/>
      <c r="FJ23" s="686"/>
      <c r="FK23" s="686"/>
      <c r="FL23" s="686"/>
      <c r="FM23" s="686"/>
      <c r="FN23" s="686"/>
      <c r="FO23" s="686"/>
      <c r="FP23" s="686"/>
      <c r="FQ23" s="686"/>
      <c r="FR23" s="686"/>
      <c r="FS23" s="686"/>
      <c r="FT23" s="686"/>
      <c r="FU23" s="686"/>
      <c r="FV23" s="686"/>
      <c r="FW23" s="686"/>
      <c r="FX23" s="686"/>
      <c r="FY23" s="686"/>
      <c r="FZ23" s="686"/>
      <c r="GA23" s="686"/>
      <c r="GB23" s="686"/>
      <c r="GC23" s="686"/>
      <c r="GD23" s="686"/>
      <c r="GE23" s="686"/>
      <c r="GF23" s="686"/>
      <c r="GG23" s="686"/>
      <c r="GH23" s="686"/>
      <c r="GI23" s="686"/>
      <c r="GJ23" s="686"/>
      <c r="GK23" s="686"/>
      <c r="GL23" s="686"/>
      <c r="GM23" s="686"/>
      <c r="GN23" s="686"/>
      <c r="GO23" s="686"/>
      <c r="GP23" s="686"/>
      <c r="GQ23" s="686"/>
      <c r="GR23" s="686"/>
      <c r="GS23" s="686"/>
      <c r="GT23" s="686"/>
      <c r="GU23" s="686"/>
      <c r="GV23" s="686"/>
      <c r="GW23" s="686"/>
      <c r="GX23" s="686"/>
      <c r="GY23" s="686"/>
      <c r="GZ23" s="686"/>
      <c r="HA23" s="686"/>
      <c r="HB23" s="686"/>
      <c r="HC23" s="686"/>
      <c r="HD23" s="686"/>
      <c r="HE23" s="686"/>
      <c r="HF23" s="686"/>
      <c r="HG23" s="686"/>
      <c r="HH23" s="686"/>
      <c r="HI23" s="686"/>
      <c r="HJ23" s="686"/>
      <c r="HK23" s="686"/>
      <c r="HL23" s="686"/>
      <c r="HM23" s="686"/>
      <c r="HN23" s="686"/>
      <c r="HO23" s="686"/>
      <c r="HP23" s="686"/>
      <c r="HQ23" s="686"/>
      <c r="HR23" s="686"/>
      <c r="HS23" s="686"/>
      <c r="HT23" s="686"/>
      <c r="HU23" s="686"/>
      <c r="HV23" s="686"/>
      <c r="HW23" s="686"/>
      <c r="HX23" s="686"/>
      <c r="HY23" s="686"/>
      <c r="HZ23" s="686"/>
      <c r="IA23" s="686"/>
      <c r="IB23" s="686"/>
      <c r="IC23" s="686"/>
      <c r="ID23" s="686"/>
      <c r="IE23" s="686"/>
      <c r="IF23" s="686"/>
      <c r="IG23" s="686"/>
      <c r="IH23" s="686"/>
      <c r="II23" s="686"/>
      <c r="IJ23" s="686"/>
      <c r="IK23" s="686"/>
      <c r="IL23" s="686"/>
      <c r="IM23" s="686"/>
      <c r="IN23" s="686"/>
      <c r="IO23" s="686"/>
      <c r="IP23" s="686"/>
      <c r="IQ23" s="686"/>
      <c r="IR23" s="686"/>
      <c r="IS23" s="686"/>
      <c r="IT23" s="686"/>
      <c r="IU23" s="686"/>
      <c r="IV23" s="686"/>
    </row>
    <row r="24" spans="1:256" ht="23.1" customHeight="1" x14ac:dyDescent="0.2">
      <c r="A24" s="740"/>
      <c r="B24" s="733" t="s">
        <v>5356</v>
      </c>
      <c r="C24" s="734"/>
      <c r="D24" s="734"/>
      <c r="E24" s="734"/>
      <c r="F24" s="438"/>
      <c r="G24" s="439"/>
      <c r="H24" s="438"/>
      <c r="I24" s="441"/>
      <c r="J24" s="735"/>
      <c r="K24" s="686"/>
      <c r="L24" s="686"/>
      <c r="M24" s="686"/>
      <c r="N24" s="686"/>
      <c r="O24" s="686"/>
      <c r="P24" s="686"/>
      <c r="Q24" s="686"/>
      <c r="R24" s="686"/>
      <c r="S24" s="686"/>
      <c r="T24" s="686"/>
      <c r="U24" s="686"/>
      <c r="V24" s="686"/>
      <c r="W24" s="686"/>
      <c r="X24" s="686"/>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c r="BQ24" s="686"/>
      <c r="BR24" s="686"/>
      <c r="BS24" s="686"/>
      <c r="BT24" s="686"/>
      <c r="BU24" s="686"/>
      <c r="BV24" s="686"/>
      <c r="BW24" s="686"/>
      <c r="BX24" s="686"/>
      <c r="BY24" s="686"/>
      <c r="BZ24" s="686"/>
      <c r="CA24" s="686"/>
      <c r="CB24" s="686"/>
      <c r="CC24" s="686"/>
      <c r="CD24" s="686"/>
      <c r="CE24" s="686"/>
      <c r="CF24" s="686"/>
      <c r="CG24" s="686"/>
      <c r="CH24" s="686"/>
      <c r="CI24" s="686"/>
      <c r="CJ24" s="686"/>
      <c r="CK24" s="686"/>
      <c r="CL24" s="686"/>
      <c r="CM24" s="686"/>
      <c r="CN24" s="686"/>
      <c r="CO24" s="686"/>
      <c r="CP24" s="686"/>
      <c r="CQ24" s="686"/>
      <c r="CR24" s="686"/>
      <c r="CS24" s="686"/>
      <c r="CT24" s="686"/>
      <c r="CU24" s="686"/>
      <c r="CV24" s="686"/>
      <c r="CW24" s="686"/>
      <c r="CX24" s="686"/>
      <c r="CY24" s="686"/>
      <c r="CZ24" s="686"/>
      <c r="DA24" s="686"/>
      <c r="DB24" s="686"/>
      <c r="DC24" s="686"/>
      <c r="DD24" s="686"/>
      <c r="DE24" s="686"/>
      <c r="DF24" s="686"/>
      <c r="DG24" s="686"/>
      <c r="DH24" s="686"/>
      <c r="DI24" s="686"/>
      <c r="DJ24" s="686"/>
      <c r="DK24" s="686"/>
      <c r="DL24" s="686"/>
      <c r="DM24" s="686"/>
      <c r="DN24" s="686"/>
      <c r="DO24" s="686"/>
      <c r="DP24" s="686"/>
      <c r="DQ24" s="686"/>
      <c r="DR24" s="686"/>
      <c r="DS24" s="686"/>
      <c r="DT24" s="686"/>
      <c r="DU24" s="686"/>
      <c r="DV24" s="686"/>
      <c r="DW24" s="686"/>
      <c r="DX24" s="686"/>
      <c r="DY24" s="686"/>
      <c r="DZ24" s="686"/>
      <c r="EA24" s="686"/>
      <c r="EB24" s="686"/>
      <c r="EC24" s="686"/>
      <c r="ED24" s="686"/>
      <c r="EE24" s="686"/>
      <c r="EF24" s="686"/>
      <c r="EG24" s="686"/>
      <c r="EH24" s="686"/>
      <c r="EI24" s="686"/>
      <c r="EJ24" s="686"/>
      <c r="EK24" s="686"/>
      <c r="EL24" s="686"/>
      <c r="EM24" s="686"/>
      <c r="EN24" s="686"/>
      <c r="EO24" s="686"/>
      <c r="EP24" s="686"/>
      <c r="EQ24" s="686"/>
      <c r="ER24" s="686"/>
      <c r="ES24" s="686"/>
      <c r="ET24" s="686"/>
      <c r="EU24" s="686"/>
      <c r="EV24" s="686"/>
      <c r="EW24" s="686"/>
      <c r="EX24" s="686"/>
      <c r="EY24" s="686"/>
      <c r="EZ24" s="686"/>
      <c r="FA24" s="686"/>
      <c r="FB24" s="686"/>
      <c r="FC24" s="686"/>
      <c r="FD24" s="686"/>
      <c r="FE24" s="686"/>
      <c r="FF24" s="686"/>
      <c r="FG24" s="686"/>
      <c r="FH24" s="686"/>
      <c r="FI24" s="686"/>
      <c r="FJ24" s="686"/>
      <c r="FK24" s="686"/>
      <c r="FL24" s="686"/>
      <c r="FM24" s="686"/>
      <c r="FN24" s="686"/>
      <c r="FO24" s="686"/>
      <c r="FP24" s="686"/>
      <c r="FQ24" s="686"/>
      <c r="FR24" s="686"/>
      <c r="FS24" s="686"/>
      <c r="FT24" s="686"/>
      <c r="FU24" s="686"/>
      <c r="FV24" s="686"/>
      <c r="FW24" s="686"/>
      <c r="FX24" s="686"/>
      <c r="FY24" s="686"/>
      <c r="FZ24" s="686"/>
      <c r="GA24" s="686"/>
      <c r="GB24" s="686"/>
      <c r="GC24" s="686"/>
      <c r="GD24" s="686"/>
      <c r="GE24" s="686"/>
      <c r="GF24" s="686"/>
      <c r="GG24" s="686"/>
      <c r="GH24" s="686"/>
      <c r="GI24" s="686"/>
      <c r="GJ24" s="686"/>
      <c r="GK24" s="686"/>
      <c r="GL24" s="686"/>
      <c r="GM24" s="686"/>
      <c r="GN24" s="686"/>
      <c r="GO24" s="686"/>
      <c r="GP24" s="686"/>
      <c r="GQ24" s="686"/>
      <c r="GR24" s="686"/>
      <c r="GS24" s="686"/>
      <c r="GT24" s="686"/>
      <c r="GU24" s="686"/>
      <c r="GV24" s="686"/>
      <c r="GW24" s="686"/>
      <c r="GX24" s="686"/>
      <c r="GY24" s="686"/>
      <c r="GZ24" s="686"/>
      <c r="HA24" s="686"/>
      <c r="HB24" s="686"/>
      <c r="HC24" s="686"/>
      <c r="HD24" s="686"/>
      <c r="HE24" s="686"/>
      <c r="HF24" s="686"/>
      <c r="HG24" s="686"/>
      <c r="HH24" s="686"/>
      <c r="HI24" s="686"/>
      <c r="HJ24" s="686"/>
      <c r="HK24" s="686"/>
      <c r="HL24" s="686"/>
      <c r="HM24" s="686"/>
      <c r="HN24" s="686"/>
      <c r="HO24" s="686"/>
      <c r="HP24" s="686"/>
      <c r="HQ24" s="686"/>
      <c r="HR24" s="686"/>
      <c r="HS24" s="686"/>
      <c r="HT24" s="686"/>
      <c r="HU24" s="686"/>
      <c r="HV24" s="686"/>
      <c r="HW24" s="686"/>
      <c r="HX24" s="686"/>
      <c r="HY24" s="686"/>
      <c r="HZ24" s="686"/>
      <c r="IA24" s="686"/>
      <c r="IB24" s="686"/>
      <c r="IC24" s="686"/>
      <c r="ID24" s="686"/>
      <c r="IE24" s="686"/>
      <c r="IF24" s="686"/>
      <c r="IG24" s="686"/>
      <c r="IH24" s="686"/>
      <c r="II24" s="686"/>
      <c r="IJ24" s="686"/>
      <c r="IK24" s="686"/>
      <c r="IL24" s="686"/>
      <c r="IM24" s="686"/>
      <c r="IN24" s="686"/>
      <c r="IO24" s="686"/>
      <c r="IP24" s="686"/>
      <c r="IQ24" s="686"/>
      <c r="IR24" s="686"/>
      <c r="IS24" s="686"/>
      <c r="IT24" s="686"/>
      <c r="IU24" s="686"/>
      <c r="IV24" s="686"/>
    </row>
    <row r="25" spans="1:256" ht="30.75" customHeight="1" x14ac:dyDescent="0.2">
      <c r="A25" s="740"/>
      <c r="B25" s="741" t="s">
        <v>4917</v>
      </c>
      <c r="C25" s="444">
        <v>2</v>
      </c>
      <c r="D25" s="444">
        <v>2</v>
      </c>
      <c r="E25" s="444">
        <v>1</v>
      </c>
      <c r="F25" s="441">
        <v>12.41</v>
      </c>
      <c r="G25" s="439">
        <v>0.115</v>
      </c>
      <c r="H25" s="441">
        <v>0.85</v>
      </c>
      <c r="I25" s="423">
        <f t="shared" ref="I25:I31" si="0">PRODUCT(C25:H25)</f>
        <v>4.8499999999999996</v>
      </c>
      <c r="J25" s="735"/>
      <c r="K25" s="686"/>
      <c r="L25" s="686"/>
      <c r="M25" s="686"/>
      <c r="N25" s="686"/>
      <c r="O25" s="686"/>
      <c r="P25" s="686"/>
      <c r="Q25" s="686"/>
      <c r="R25" s="686"/>
      <c r="S25" s="686"/>
      <c r="T25" s="686"/>
      <c r="U25" s="686"/>
      <c r="V25" s="686"/>
      <c r="W25" s="686"/>
      <c r="X25" s="686"/>
      <c r="Y25" s="686"/>
      <c r="Z25" s="686"/>
      <c r="AA25" s="686"/>
      <c r="AB25" s="686"/>
      <c r="AC25" s="686"/>
      <c r="AD25" s="686"/>
      <c r="AE25" s="686"/>
      <c r="AF25" s="686"/>
      <c r="AG25" s="686"/>
      <c r="AH25" s="686"/>
      <c r="AI25" s="686"/>
      <c r="AJ25" s="686"/>
      <c r="AK25" s="686"/>
      <c r="AL25" s="686"/>
      <c r="AM25" s="686"/>
      <c r="AN25" s="686"/>
      <c r="AO25" s="686"/>
      <c r="AP25" s="686"/>
      <c r="AQ25" s="686"/>
      <c r="AR25" s="686"/>
      <c r="AS25" s="686"/>
      <c r="AT25" s="686"/>
      <c r="AU25" s="686"/>
      <c r="AV25" s="686"/>
      <c r="AW25" s="686"/>
      <c r="AX25" s="686"/>
      <c r="AY25" s="686"/>
      <c r="AZ25" s="686"/>
      <c r="BA25" s="686"/>
      <c r="BB25" s="686"/>
      <c r="BC25" s="686"/>
      <c r="BD25" s="686"/>
      <c r="BE25" s="686"/>
      <c r="BF25" s="686"/>
      <c r="BG25" s="686"/>
      <c r="BH25" s="686"/>
      <c r="BI25" s="686"/>
      <c r="BJ25" s="686"/>
      <c r="BK25" s="686"/>
      <c r="BL25" s="686"/>
      <c r="BM25" s="686"/>
      <c r="BN25" s="686"/>
      <c r="BO25" s="686"/>
      <c r="BP25" s="686"/>
      <c r="BQ25" s="686"/>
      <c r="BR25" s="686"/>
      <c r="BS25" s="686"/>
      <c r="BT25" s="686"/>
      <c r="BU25" s="686"/>
      <c r="BV25" s="686"/>
      <c r="BW25" s="686"/>
      <c r="BX25" s="686"/>
      <c r="BY25" s="686"/>
      <c r="BZ25" s="686"/>
      <c r="CA25" s="686"/>
      <c r="CB25" s="686"/>
      <c r="CC25" s="686"/>
      <c r="CD25" s="686"/>
      <c r="CE25" s="686"/>
      <c r="CF25" s="686"/>
      <c r="CG25" s="686"/>
      <c r="CH25" s="686"/>
      <c r="CI25" s="686"/>
      <c r="CJ25" s="686"/>
      <c r="CK25" s="686"/>
      <c r="CL25" s="686"/>
      <c r="CM25" s="686"/>
      <c r="CN25" s="686"/>
      <c r="CO25" s="686"/>
      <c r="CP25" s="686"/>
      <c r="CQ25" s="686"/>
      <c r="CR25" s="686"/>
      <c r="CS25" s="686"/>
      <c r="CT25" s="686"/>
      <c r="CU25" s="686"/>
      <c r="CV25" s="686"/>
      <c r="CW25" s="686"/>
      <c r="CX25" s="686"/>
      <c r="CY25" s="686"/>
      <c r="CZ25" s="686"/>
      <c r="DA25" s="686"/>
      <c r="DB25" s="686"/>
      <c r="DC25" s="686"/>
      <c r="DD25" s="686"/>
      <c r="DE25" s="686"/>
      <c r="DF25" s="686"/>
      <c r="DG25" s="686"/>
      <c r="DH25" s="686"/>
      <c r="DI25" s="686"/>
      <c r="DJ25" s="686"/>
      <c r="DK25" s="686"/>
      <c r="DL25" s="686"/>
      <c r="DM25" s="686"/>
      <c r="DN25" s="686"/>
      <c r="DO25" s="686"/>
      <c r="DP25" s="686"/>
      <c r="DQ25" s="686"/>
      <c r="DR25" s="686"/>
      <c r="DS25" s="686"/>
      <c r="DT25" s="686"/>
      <c r="DU25" s="686"/>
      <c r="DV25" s="686"/>
      <c r="DW25" s="686"/>
      <c r="DX25" s="686"/>
      <c r="DY25" s="686"/>
      <c r="DZ25" s="686"/>
      <c r="EA25" s="686"/>
      <c r="EB25" s="686"/>
      <c r="EC25" s="686"/>
      <c r="ED25" s="686"/>
      <c r="EE25" s="686"/>
      <c r="EF25" s="686"/>
      <c r="EG25" s="686"/>
      <c r="EH25" s="686"/>
      <c r="EI25" s="686"/>
      <c r="EJ25" s="686"/>
      <c r="EK25" s="686"/>
      <c r="EL25" s="686"/>
      <c r="EM25" s="686"/>
      <c r="EN25" s="686"/>
      <c r="EO25" s="686"/>
      <c r="EP25" s="686"/>
      <c r="EQ25" s="686"/>
      <c r="ER25" s="686"/>
      <c r="ES25" s="686"/>
      <c r="ET25" s="686"/>
      <c r="EU25" s="686"/>
      <c r="EV25" s="686"/>
      <c r="EW25" s="686"/>
      <c r="EX25" s="686"/>
      <c r="EY25" s="686"/>
      <c r="EZ25" s="686"/>
      <c r="FA25" s="686"/>
      <c r="FB25" s="686"/>
      <c r="FC25" s="686"/>
      <c r="FD25" s="686"/>
      <c r="FE25" s="686"/>
      <c r="FF25" s="686"/>
      <c r="FG25" s="686"/>
      <c r="FH25" s="686"/>
      <c r="FI25" s="686"/>
      <c r="FJ25" s="686"/>
      <c r="FK25" s="686"/>
      <c r="FL25" s="686"/>
      <c r="FM25" s="686"/>
      <c r="FN25" s="686"/>
      <c r="FO25" s="686"/>
      <c r="FP25" s="686"/>
      <c r="FQ25" s="686"/>
      <c r="FR25" s="686"/>
      <c r="FS25" s="686"/>
      <c r="FT25" s="686"/>
      <c r="FU25" s="686"/>
      <c r="FV25" s="686"/>
      <c r="FW25" s="686"/>
      <c r="FX25" s="686"/>
      <c r="FY25" s="686"/>
      <c r="FZ25" s="686"/>
      <c r="GA25" s="686"/>
      <c r="GB25" s="686"/>
      <c r="GC25" s="686"/>
      <c r="GD25" s="686"/>
      <c r="GE25" s="686"/>
      <c r="GF25" s="686"/>
      <c r="GG25" s="686"/>
      <c r="GH25" s="686"/>
      <c r="GI25" s="686"/>
      <c r="GJ25" s="686"/>
      <c r="GK25" s="686"/>
      <c r="GL25" s="686"/>
      <c r="GM25" s="686"/>
      <c r="GN25" s="686"/>
      <c r="GO25" s="686"/>
      <c r="GP25" s="686"/>
      <c r="GQ25" s="686"/>
      <c r="GR25" s="686"/>
      <c r="GS25" s="686"/>
      <c r="GT25" s="686"/>
      <c r="GU25" s="686"/>
      <c r="GV25" s="686"/>
      <c r="GW25" s="686"/>
      <c r="GX25" s="686"/>
      <c r="GY25" s="686"/>
      <c r="GZ25" s="686"/>
      <c r="HA25" s="686"/>
      <c r="HB25" s="686"/>
      <c r="HC25" s="686"/>
      <c r="HD25" s="686"/>
      <c r="HE25" s="686"/>
      <c r="HF25" s="686"/>
      <c r="HG25" s="686"/>
      <c r="HH25" s="686"/>
      <c r="HI25" s="686"/>
      <c r="HJ25" s="686"/>
      <c r="HK25" s="686"/>
      <c r="HL25" s="686"/>
      <c r="HM25" s="686"/>
      <c r="HN25" s="686"/>
      <c r="HO25" s="686"/>
      <c r="HP25" s="686"/>
      <c r="HQ25" s="686"/>
      <c r="HR25" s="686"/>
      <c r="HS25" s="686"/>
      <c r="HT25" s="686"/>
      <c r="HU25" s="686"/>
      <c r="HV25" s="686"/>
      <c r="HW25" s="686"/>
      <c r="HX25" s="686"/>
      <c r="HY25" s="686"/>
      <c r="HZ25" s="686"/>
      <c r="IA25" s="686"/>
      <c r="IB25" s="686"/>
      <c r="IC25" s="686"/>
      <c r="ID25" s="686"/>
      <c r="IE25" s="686"/>
      <c r="IF25" s="686"/>
      <c r="IG25" s="686"/>
      <c r="IH25" s="686"/>
      <c r="II25" s="686"/>
      <c r="IJ25" s="686"/>
      <c r="IK25" s="686"/>
      <c r="IL25" s="686"/>
      <c r="IM25" s="686"/>
      <c r="IN25" s="686"/>
      <c r="IO25" s="686"/>
      <c r="IP25" s="686"/>
      <c r="IQ25" s="686"/>
      <c r="IR25" s="686"/>
      <c r="IS25" s="686"/>
      <c r="IT25" s="686"/>
      <c r="IU25" s="686"/>
      <c r="IV25" s="686"/>
    </row>
    <row r="26" spans="1:256" ht="23.1" customHeight="1" x14ac:dyDescent="0.2">
      <c r="A26" s="740"/>
      <c r="B26" s="461" t="s">
        <v>4914</v>
      </c>
      <c r="C26" s="444">
        <v>2</v>
      </c>
      <c r="D26" s="444">
        <v>2</v>
      </c>
      <c r="E26" s="444">
        <v>1</v>
      </c>
      <c r="F26" s="441">
        <v>3.95</v>
      </c>
      <c r="G26" s="441">
        <v>1.8</v>
      </c>
      <c r="H26" s="441">
        <v>0.15</v>
      </c>
      <c r="I26" s="423">
        <f t="shared" si="0"/>
        <v>4.2699999999999996</v>
      </c>
      <c r="J26" s="735"/>
      <c r="K26" s="686"/>
      <c r="L26" s="686"/>
      <c r="M26" s="686"/>
      <c r="N26" s="686"/>
      <c r="O26" s="686"/>
      <c r="P26" s="686"/>
      <c r="Q26" s="686"/>
      <c r="R26" s="686"/>
      <c r="S26" s="686"/>
      <c r="T26" s="686"/>
      <c r="U26" s="686"/>
      <c r="V26" s="686"/>
      <c r="W26" s="686"/>
      <c r="X26" s="686"/>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6"/>
      <c r="BE26" s="686"/>
      <c r="BF26" s="686"/>
      <c r="BG26" s="686"/>
      <c r="BH26" s="686"/>
      <c r="BI26" s="686"/>
      <c r="BJ26" s="686"/>
      <c r="BK26" s="686"/>
      <c r="BL26" s="686"/>
      <c r="BM26" s="686"/>
      <c r="BN26" s="686"/>
      <c r="BO26" s="686"/>
      <c r="BP26" s="686"/>
      <c r="BQ26" s="686"/>
      <c r="BR26" s="686"/>
      <c r="BS26" s="686"/>
      <c r="BT26" s="686"/>
      <c r="BU26" s="686"/>
      <c r="BV26" s="686"/>
      <c r="BW26" s="686"/>
      <c r="BX26" s="686"/>
      <c r="BY26" s="686"/>
      <c r="BZ26" s="686"/>
      <c r="CA26" s="686"/>
      <c r="CB26" s="686"/>
      <c r="CC26" s="686"/>
      <c r="CD26" s="686"/>
      <c r="CE26" s="686"/>
      <c r="CF26" s="686"/>
      <c r="CG26" s="686"/>
      <c r="CH26" s="686"/>
      <c r="CI26" s="686"/>
      <c r="CJ26" s="686"/>
      <c r="CK26" s="686"/>
      <c r="CL26" s="686"/>
      <c r="CM26" s="686"/>
      <c r="CN26" s="686"/>
      <c r="CO26" s="686"/>
      <c r="CP26" s="686"/>
      <c r="CQ26" s="686"/>
      <c r="CR26" s="686"/>
      <c r="CS26" s="686"/>
      <c r="CT26" s="686"/>
      <c r="CU26" s="686"/>
      <c r="CV26" s="686"/>
      <c r="CW26" s="686"/>
      <c r="CX26" s="686"/>
      <c r="CY26" s="686"/>
      <c r="CZ26" s="686"/>
      <c r="DA26" s="686"/>
      <c r="DB26" s="686"/>
      <c r="DC26" s="686"/>
      <c r="DD26" s="686"/>
      <c r="DE26" s="686"/>
      <c r="DF26" s="686"/>
      <c r="DG26" s="686"/>
      <c r="DH26" s="686"/>
      <c r="DI26" s="686"/>
      <c r="DJ26" s="686"/>
      <c r="DK26" s="686"/>
      <c r="DL26" s="686"/>
      <c r="DM26" s="686"/>
      <c r="DN26" s="686"/>
      <c r="DO26" s="686"/>
      <c r="DP26" s="686"/>
      <c r="DQ26" s="686"/>
      <c r="DR26" s="686"/>
      <c r="DS26" s="686"/>
      <c r="DT26" s="686"/>
      <c r="DU26" s="686"/>
      <c r="DV26" s="686"/>
      <c r="DW26" s="686"/>
      <c r="DX26" s="686"/>
      <c r="DY26" s="686"/>
      <c r="DZ26" s="686"/>
      <c r="EA26" s="686"/>
      <c r="EB26" s="686"/>
      <c r="EC26" s="686"/>
      <c r="ED26" s="686"/>
      <c r="EE26" s="686"/>
      <c r="EF26" s="686"/>
      <c r="EG26" s="686"/>
      <c r="EH26" s="686"/>
      <c r="EI26" s="686"/>
      <c r="EJ26" s="686"/>
      <c r="EK26" s="686"/>
      <c r="EL26" s="686"/>
      <c r="EM26" s="686"/>
      <c r="EN26" s="686"/>
      <c r="EO26" s="686"/>
      <c r="EP26" s="686"/>
      <c r="EQ26" s="686"/>
      <c r="ER26" s="686"/>
      <c r="ES26" s="686"/>
      <c r="ET26" s="686"/>
      <c r="EU26" s="686"/>
      <c r="EV26" s="686"/>
      <c r="EW26" s="686"/>
      <c r="EX26" s="686"/>
      <c r="EY26" s="686"/>
      <c r="EZ26" s="686"/>
      <c r="FA26" s="686"/>
      <c r="FB26" s="686"/>
      <c r="FC26" s="686"/>
      <c r="FD26" s="686"/>
      <c r="FE26" s="686"/>
      <c r="FF26" s="686"/>
      <c r="FG26" s="686"/>
      <c r="FH26" s="686"/>
      <c r="FI26" s="686"/>
      <c r="FJ26" s="686"/>
      <c r="FK26" s="686"/>
      <c r="FL26" s="686"/>
      <c r="FM26" s="686"/>
      <c r="FN26" s="686"/>
      <c r="FO26" s="686"/>
      <c r="FP26" s="686"/>
      <c r="FQ26" s="686"/>
      <c r="FR26" s="686"/>
      <c r="FS26" s="686"/>
      <c r="FT26" s="686"/>
      <c r="FU26" s="686"/>
      <c r="FV26" s="686"/>
      <c r="FW26" s="686"/>
      <c r="FX26" s="686"/>
      <c r="FY26" s="686"/>
      <c r="FZ26" s="686"/>
      <c r="GA26" s="686"/>
      <c r="GB26" s="686"/>
      <c r="GC26" s="686"/>
      <c r="GD26" s="686"/>
      <c r="GE26" s="686"/>
      <c r="GF26" s="686"/>
      <c r="GG26" s="686"/>
      <c r="GH26" s="686"/>
      <c r="GI26" s="686"/>
      <c r="GJ26" s="686"/>
      <c r="GK26" s="686"/>
      <c r="GL26" s="686"/>
      <c r="GM26" s="686"/>
      <c r="GN26" s="686"/>
      <c r="GO26" s="686"/>
      <c r="GP26" s="686"/>
      <c r="GQ26" s="686"/>
      <c r="GR26" s="686"/>
      <c r="GS26" s="686"/>
      <c r="GT26" s="686"/>
      <c r="GU26" s="686"/>
      <c r="GV26" s="686"/>
      <c r="GW26" s="686"/>
      <c r="GX26" s="686"/>
      <c r="GY26" s="686"/>
      <c r="GZ26" s="686"/>
      <c r="HA26" s="686"/>
      <c r="HB26" s="686"/>
      <c r="HC26" s="686"/>
      <c r="HD26" s="686"/>
      <c r="HE26" s="686"/>
      <c r="HF26" s="686"/>
      <c r="HG26" s="686"/>
      <c r="HH26" s="686"/>
      <c r="HI26" s="686"/>
      <c r="HJ26" s="686"/>
      <c r="HK26" s="686"/>
      <c r="HL26" s="686"/>
      <c r="HM26" s="686"/>
      <c r="HN26" s="686"/>
      <c r="HO26" s="686"/>
      <c r="HP26" s="686"/>
      <c r="HQ26" s="686"/>
      <c r="HR26" s="686"/>
      <c r="HS26" s="686"/>
      <c r="HT26" s="686"/>
      <c r="HU26" s="686"/>
      <c r="HV26" s="686"/>
      <c r="HW26" s="686"/>
      <c r="HX26" s="686"/>
      <c r="HY26" s="686"/>
      <c r="HZ26" s="686"/>
      <c r="IA26" s="686"/>
      <c r="IB26" s="686"/>
      <c r="IC26" s="686"/>
      <c r="ID26" s="686"/>
      <c r="IE26" s="686"/>
      <c r="IF26" s="686"/>
      <c r="IG26" s="686"/>
      <c r="IH26" s="686"/>
      <c r="II26" s="686"/>
      <c r="IJ26" s="686"/>
      <c r="IK26" s="686"/>
      <c r="IL26" s="686"/>
      <c r="IM26" s="686"/>
      <c r="IN26" s="686"/>
      <c r="IO26" s="686"/>
      <c r="IP26" s="686"/>
      <c r="IQ26" s="686"/>
      <c r="IR26" s="686"/>
      <c r="IS26" s="686"/>
      <c r="IT26" s="686"/>
      <c r="IU26" s="686"/>
      <c r="IV26" s="686"/>
    </row>
    <row r="27" spans="1:256" ht="23.1" customHeight="1" x14ac:dyDescent="0.2">
      <c r="A27" s="740"/>
      <c r="B27" s="461" t="s">
        <v>4916</v>
      </c>
      <c r="C27" s="444">
        <v>2</v>
      </c>
      <c r="D27" s="444">
        <v>2</v>
      </c>
      <c r="E27" s="444">
        <v>1</v>
      </c>
      <c r="F27" s="441">
        <v>4.57</v>
      </c>
      <c r="G27" s="441">
        <v>0.45</v>
      </c>
      <c r="H27" s="441">
        <v>0.1</v>
      </c>
      <c r="I27" s="423">
        <f t="shared" si="0"/>
        <v>0.82</v>
      </c>
      <c r="J27" s="735"/>
      <c r="K27" s="686"/>
      <c r="L27" s="686"/>
      <c r="M27" s="686"/>
      <c r="N27" s="686"/>
      <c r="O27" s="686"/>
      <c r="P27" s="686"/>
      <c r="Q27" s="686"/>
      <c r="R27" s="686"/>
      <c r="S27" s="686"/>
      <c r="T27" s="686"/>
      <c r="U27" s="686"/>
      <c r="V27" s="686"/>
      <c r="W27" s="686"/>
      <c r="X27" s="686"/>
      <c r="Y27" s="686"/>
      <c r="Z27" s="686"/>
      <c r="AA27" s="686"/>
      <c r="AB27" s="686"/>
      <c r="AC27" s="686"/>
      <c r="AD27" s="686"/>
      <c r="AE27" s="686"/>
      <c r="AF27" s="686"/>
      <c r="AG27" s="686"/>
      <c r="AH27" s="686"/>
      <c r="AI27" s="686"/>
      <c r="AJ27" s="686"/>
      <c r="AK27" s="686"/>
      <c r="AL27" s="686"/>
      <c r="AM27" s="686"/>
      <c r="AN27" s="686"/>
      <c r="AO27" s="686"/>
      <c r="AP27" s="686"/>
      <c r="AQ27" s="686"/>
      <c r="AR27" s="686"/>
      <c r="AS27" s="686"/>
      <c r="AT27" s="686"/>
      <c r="AU27" s="686"/>
      <c r="AV27" s="686"/>
      <c r="AW27" s="686"/>
      <c r="AX27" s="686"/>
      <c r="AY27" s="686"/>
      <c r="AZ27" s="686"/>
      <c r="BA27" s="686"/>
      <c r="BB27" s="686"/>
      <c r="BC27" s="686"/>
      <c r="BD27" s="686"/>
      <c r="BE27" s="686"/>
      <c r="BF27" s="686"/>
      <c r="BG27" s="686"/>
      <c r="BH27" s="686"/>
      <c r="BI27" s="686"/>
      <c r="BJ27" s="686"/>
      <c r="BK27" s="686"/>
      <c r="BL27" s="686"/>
      <c r="BM27" s="686"/>
      <c r="BN27" s="686"/>
      <c r="BO27" s="686"/>
      <c r="BP27" s="686"/>
      <c r="BQ27" s="686"/>
      <c r="BR27" s="686"/>
      <c r="BS27" s="686"/>
      <c r="BT27" s="686"/>
      <c r="BU27" s="686"/>
      <c r="BV27" s="686"/>
      <c r="BW27" s="686"/>
      <c r="BX27" s="686"/>
      <c r="BY27" s="686"/>
      <c r="BZ27" s="686"/>
      <c r="CA27" s="686"/>
      <c r="CB27" s="686"/>
      <c r="CC27" s="686"/>
      <c r="CD27" s="686"/>
      <c r="CE27" s="686"/>
      <c r="CF27" s="686"/>
      <c r="CG27" s="686"/>
      <c r="CH27" s="686"/>
      <c r="CI27" s="686"/>
      <c r="CJ27" s="686"/>
      <c r="CK27" s="686"/>
      <c r="CL27" s="686"/>
      <c r="CM27" s="686"/>
      <c r="CN27" s="686"/>
      <c r="CO27" s="686"/>
      <c r="CP27" s="686"/>
      <c r="CQ27" s="686"/>
      <c r="CR27" s="686"/>
      <c r="CS27" s="686"/>
      <c r="CT27" s="686"/>
      <c r="CU27" s="686"/>
      <c r="CV27" s="686"/>
      <c r="CW27" s="686"/>
      <c r="CX27" s="686"/>
      <c r="CY27" s="686"/>
      <c r="CZ27" s="686"/>
      <c r="DA27" s="686"/>
      <c r="DB27" s="686"/>
      <c r="DC27" s="686"/>
      <c r="DD27" s="686"/>
      <c r="DE27" s="686"/>
      <c r="DF27" s="686"/>
      <c r="DG27" s="686"/>
      <c r="DH27" s="686"/>
      <c r="DI27" s="686"/>
      <c r="DJ27" s="686"/>
      <c r="DK27" s="686"/>
      <c r="DL27" s="686"/>
      <c r="DM27" s="686"/>
      <c r="DN27" s="686"/>
      <c r="DO27" s="686"/>
      <c r="DP27" s="686"/>
      <c r="DQ27" s="686"/>
      <c r="DR27" s="686"/>
      <c r="DS27" s="686"/>
      <c r="DT27" s="686"/>
      <c r="DU27" s="686"/>
      <c r="DV27" s="686"/>
      <c r="DW27" s="686"/>
      <c r="DX27" s="686"/>
      <c r="DY27" s="686"/>
      <c r="DZ27" s="686"/>
      <c r="EA27" s="686"/>
      <c r="EB27" s="686"/>
      <c r="EC27" s="686"/>
      <c r="ED27" s="686"/>
      <c r="EE27" s="686"/>
      <c r="EF27" s="686"/>
      <c r="EG27" s="686"/>
      <c r="EH27" s="686"/>
      <c r="EI27" s="686"/>
      <c r="EJ27" s="686"/>
      <c r="EK27" s="686"/>
      <c r="EL27" s="686"/>
      <c r="EM27" s="686"/>
      <c r="EN27" s="686"/>
      <c r="EO27" s="686"/>
      <c r="EP27" s="686"/>
      <c r="EQ27" s="686"/>
      <c r="ER27" s="686"/>
      <c r="ES27" s="686"/>
      <c r="ET27" s="686"/>
      <c r="EU27" s="686"/>
      <c r="EV27" s="686"/>
      <c r="EW27" s="686"/>
      <c r="EX27" s="686"/>
      <c r="EY27" s="686"/>
      <c r="EZ27" s="686"/>
      <c r="FA27" s="686"/>
      <c r="FB27" s="686"/>
      <c r="FC27" s="686"/>
      <c r="FD27" s="686"/>
      <c r="FE27" s="686"/>
      <c r="FF27" s="686"/>
      <c r="FG27" s="686"/>
      <c r="FH27" s="686"/>
      <c r="FI27" s="686"/>
      <c r="FJ27" s="686"/>
      <c r="FK27" s="686"/>
      <c r="FL27" s="686"/>
      <c r="FM27" s="686"/>
      <c r="FN27" s="686"/>
      <c r="FO27" s="686"/>
      <c r="FP27" s="686"/>
      <c r="FQ27" s="686"/>
      <c r="FR27" s="686"/>
      <c r="FS27" s="686"/>
      <c r="FT27" s="686"/>
      <c r="FU27" s="686"/>
      <c r="FV27" s="686"/>
      <c r="FW27" s="686"/>
      <c r="FX27" s="686"/>
      <c r="FY27" s="686"/>
      <c r="FZ27" s="686"/>
      <c r="GA27" s="686"/>
      <c r="GB27" s="686"/>
      <c r="GC27" s="686"/>
      <c r="GD27" s="686"/>
      <c r="GE27" s="686"/>
      <c r="GF27" s="686"/>
      <c r="GG27" s="686"/>
      <c r="GH27" s="686"/>
      <c r="GI27" s="686"/>
      <c r="GJ27" s="686"/>
      <c r="GK27" s="686"/>
      <c r="GL27" s="686"/>
      <c r="GM27" s="686"/>
      <c r="GN27" s="686"/>
      <c r="GO27" s="686"/>
      <c r="GP27" s="686"/>
      <c r="GQ27" s="686"/>
      <c r="GR27" s="686"/>
      <c r="GS27" s="686"/>
      <c r="GT27" s="686"/>
      <c r="GU27" s="686"/>
      <c r="GV27" s="686"/>
      <c r="GW27" s="686"/>
      <c r="GX27" s="686"/>
      <c r="GY27" s="686"/>
      <c r="GZ27" s="686"/>
      <c r="HA27" s="686"/>
      <c r="HB27" s="686"/>
      <c r="HC27" s="686"/>
      <c r="HD27" s="686"/>
      <c r="HE27" s="686"/>
      <c r="HF27" s="686"/>
      <c r="HG27" s="686"/>
      <c r="HH27" s="686"/>
      <c r="HI27" s="686"/>
      <c r="HJ27" s="686"/>
      <c r="HK27" s="686"/>
      <c r="HL27" s="686"/>
      <c r="HM27" s="686"/>
      <c r="HN27" s="686"/>
      <c r="HO27" s="686"/>
      <c r="HP27" s="686"/>
      <c r="HQ27" s="686"/>
      <c r="HR27" s="686"/>
      <c r="HS27" s="686"/>
      <c r="HT27" s="686"/>
      <c r="HU27" s="686"/>
      <c r="HV27" s="686"/>
      <c r="HW27" s="686"/>
      <c r="HX27" s="686"/>
      <c r="HY27" s="686"/>
      <c r="HZ27" s="686"/>
      <c r="IA27" s="686"/>
      <c r="IB27" s="686"/>
      <c r="IC27" s="686"/>
      <c r="ID27" s="686"/>
      <c r="IE27" s="686"/>
      <c r="IF27" s="686"/>
      <c r="IG27" s="686"/>
      <c r="IH27" s="686"/>
      <c r="II27" s="686"/>
      <c r="IJ27" s="686"/>
      <c r="IK27" s="686"/>
      <c r="IL27" s="686"/>
      <c r="IM27" s="686"/>
      <c r="IN27" s="686"/>
      <c r="IO27" s="686"/>
      <c r="IP27" s="686"/>
      <c r="IQ27" s="686"/>
      <c r="IR27" s="686"/>
      <c r="IS27" s="686"/>
      <c r="IT27" s="686"/>
      <c r="IU27" s="686"/>
      <c r="IV27" s="686"/>
    </row>
    <row r="28" spans="1:256" ht="23.1" customHeight="1" x14ac:dyDescent="0.2">
      <c r="A28" s="740"/>
      <c r="B28" s="742" t="s">
        <v>4915</v>
      </c>
      <c r="C28" s="422">
        <v>2</v>
      </c>
      <c r="D28" s="422">
        <v>2</v>
      </c>
      <c r="E28" s="422">
        <v>1</v>
      </c>
      <c r="F28" s="423">
        <v>4.41</v>
      </c>
      <c r="G28" s="423">
        <v>2.2599999999999998</v>
      </c>
      <c r="H28" s="423">
        <v>0.05</v>
      </c>
      <c r="I28" s="423">
        <f t="shared" si="0"/>
        <v>1.99</v>
      </c>
      <c r="J28" s="735"/>
      <c r="K28" s="686"/>
      <c r="L28" s="686"/>
      <c r="M28" s="686"/>
      <c r="N28" s="686"/>
      <c r="O28" s="686"/>
      <c r="P28" s="686"/>
      <c r="Q28" s="686"/>
      <c r="R28" s="686"/>
      <c r="S28" s="686"/>
      <c r="T28" s="686"/>
      <c r="U28" s="686"/>
      <c r="V28" s="686"/>
      <c r="W28" s="686"/>
      <c r="X28" s="686"/>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c r="BQ28" s="686"/>
      <c r="BR28" s="686"/>
      <c r="BS28" s="686"/>
      <c r="BT28" s="686"/>
      <c r="BU28" s="686"/>
      <c r="BV28" s="686"/>
      <c r="BW28" s="686"/>
      <c r="BX28" s="686"/>
      <c r="BY28" s="686"/>
      <c r="BZ28" s="686"/>
      <c r="CA28" s="686"/>
      <c r="CB28" s="686"/>
      <c r="CC28" s="686"/>
      <c r="CD28" s="686"/>
      <c r="CE28" s="686"/>
      <c r="CF28" s="686"/>
      <c r="CG28" s="686"/>
      <c r="CH28" s="686"/>
      <c r="CI28" s="686"/>
      <c r="CJ28" s="686"/>
      <c r="CK28" s="686"/>
      <c r="CL28" s="686"/>
      <c r="CM28" s="686"/>
      <c r="CN28" s="686"/>
      <c r="CO28" s="686"/>
      <c r="CP28" s="686"/>
      <c r="CQ28" s="686"/>
      <c r="CR28" s="686"/>
      <c r="CS28" s="686"/>
      <c r="CT28" s="686"/>
      <c r="CU28" s="686"/>
      <c r="CV28" s="686"/>
      <c r="CW28" s="686"/>
      <c r="CX28" s="686"/>
      <c r="CY28" s="686"/>
      <c r="CZ28" s="686"/>
      <c r="DA28" s="686"/>
      <c r="DB28" s="686"/>
      <c r="DC28" s="686"/>
      <c r="DD28" s="686"/>
      <c r="DE28" s="686"/>
      <c r="DF28" s="686"/>
      <c r="DG28" s="686"/>
      <c r="DH28" s="686"/>
      <c r="DI28" s="686"/>
      <c r="DJ28" s="686"/>
      <c r="DK28" s="686"/>
      <c r="DL28" s="686"/>
      <c r="DM28" s="686"/>
      <c r="DN28" s="686"/>
      <c r="DO28" s="686"/>
      <c r="DP28" s="686"/>
      <c r="DQ28" s="686"/>
      <c r="DR28" s="686"/>
      <c r="DS28" s="686"/>
      <c r="DT28" s="686"/>
      <c r="DU28" s="686"/>
      <c r="DV28" s="686"/>
      <c r="DW28" s="686"/>
      <c r="DX28" s="686"/>
      <c r="DY28" s="686"/>
      <c r="DZ28" s="686"/>
      <c r="EA28" s="686"/>
      <c r="EB28" s="686"/>
      <c r="EC28" s="686"/>
      <c r="ED28" s="686"/>
      <c r="EE28" s="686"/>
      <c r="EF28" s="686"/>
      <c r="EG28" s="686"/>
      <c r="EH28" s="686"/>
      <c r="EI28" s="686"/>
      <c r="EJ28" s="686"/>
      <c r="EK28" s="686"/>
      <c r="EL28" s="686"/>
      <c r="EM28" s="686"/>
      <c r="EN28" s="686"/>
      <c r="EO28" s="686"/>
      <c r="EP28" s="686"/>
      <c r="EQ28" s="686"/>
      <c r="ER28" s="686"/>
      <c r="ES28" s="686"/>
      <c r="ET28" s="686"/>
      <c r="EU28" s="686"/>
      <c r="EV28" s="686"/>
      <c r="EW28" s="686"/>
      <c r="EX28" s="686"/>
      <c r="EY28" s="686"/>
      <c r="EZ28" s="686"/>
      <c r="FA28" s="686"/>
      <c r="FB28" s="686"/>
      <c r="FC28" s="686"/>
      <c r="FD28" s="686"/>
      <c r="FE28" s="686"/>
      <c r="FF28" s="686"/>
      <c r="FG28" s="686"/>
      <c r="FH28" s="686"/>
      <c r="FI28" s="686"/>
      <c r="FJ28" s="686"/>
      <c r="FK28" s="686"/>
      <c r="FL28" s="686"/>
      <c r="FM28" s="686"/>
      <c r="FN28" s="686"/>
      <c r="FO28" s="686"/>
      <c r="FP28" s="686"/>
      <c r="FQ28" s="686"/>
      <c r="FR28" s="686"/>
      <c r="FS28" s="686"/>
      <c r="FT28" s="686"/>
      <c r="FU28" s="686"/>
      <c r="FV28" s="686"/>
      <c r="FW28" s="686"/>
      <c r="FX28" s="686"/>
      <c r="FY28" s="686"/>
      <c r="FZ28" s="686"/>
      <c r="GA28" s="686"/>
      <c r="GB28" s="686"/>
      <c r="GC28" s="686"/>
      <c r="GD28" s="686"/>
      <c r="GE28" s="686"/>
      <c r="GF28" s="686"/>
      <c r="GG28" s="686"/>
      <c r="GH28" s="686"/>
      <c r="GI28" s="686"/>
      <c r="GJ28" s="686"/>
      <c r="GK28" s="686"/>
      <c r="GL28" s="686"/>
      <c r="GM28" s="686"/>
      <c r="GN28" s="686"/>
      <c r="GO28" s="686"/>
      <c r="GP28" s="686"/>
      <c r="GQ28" s="686"/>
      <c r="GR28" s="686"/>
      <c r="GS28" s="686"/>
      <c r="GT28" s="686"/>
      <c r="GU28" s="686"/>
      <c r="GV28" s="686"/>
      <c r="GW28" s="686"/>
      <c r="GX28" s="686"/>
      <c r="GY28" s="686"/>
      <c r="GZ28" s="686"/>
      <c r="HA28" s="686"/>
      <c r="HB28" s="686"/>
      <c r="HC28" s="686"/>
      <c r="HD28" s="686"/>
      <c r="HE28" s="686"/>
      <c r="HF28" s="686"/>
      <c r="HG28" s="686"/>
      <c r="HH28" s="686"/>
      <c r="HI28" s="686"/>
      <c r="HJ28" s="686"/>
      <c r="HK28" s="686"/>
      <c r="HL28" s="686"/>
      <c r="HM28" s="686"/>
      <c r="HN28" s="686"/>
      <c r="HO28" s="686"/>
      <c r="HP28" s="686"/>
      <c r="HQ28" s="686"/>
      <c r="HR28" s="686"/>
      <c r="HS28" s="686"/>
      <c r="HT28" s="686"/>
      <c r="HU28" s="686"/>
      <c r="HV28" s="686"/>
      <c r="HW28" s="686"/>
      <c r="HX28" s="686"/>
      <c r="HY28" s="686"/>
      <c r="HZ28" s="686"/>
      <c r="IA28" s="686"/>
      <c r="IB28" s="686"/>
      <c r="IC28" s="686"/>
      <c r="ID28" s="686"/>
      <c r="IE28" s="686"/>
      <c r="IF28" s="686"/>
      <c r="IG28" s="686"/>
      <c r="IH28" s="686"/>
      <c r="II28" s="686"/>
      <c r="IJ28" s="686"/>
      <c r="IK28" s="686"/>
      <c r="IL28" s="686"/>
      <c r="IM28" s="686"/>
      <c r="IN28" s="686"/>
      <c r="IO28" s="686"/>
      <c r="IP28" s="686"/>
      <c r="IQ28" s="686"/>
      <c r="IR28" s="686"/>
      <c r="IS28" s="686"/>
      <c r="IT28" s="686"/>
      <c r="IU28" s="686"/>
      <c r="IV28" s="686"/>
    </row>
    <row r="29" spans="1:256" ht="27.75" customHeight="1" x14ac:dyDescent="0.2">
      <c r="A29" s="740"/>
      <c r="B29" s="741" t="s">
        <v>4992</v>
      </c>
      <c r="C29" s="444">
        <v>3</v>
      </c>
      <c r="D29" s="444">
        <v>1</v>
      </c>
      <c r="E29" s="444">
        <v>1</v>
      </c>
      <c r="F29" s="441">
        <v>12.41</v>
      </c>
      <c r="G29" s="439">
        <v>0.115</v>
      </c>
      <c r="H29" s="441">
        <v>0.85</v>
      </c>
      <c r="I29" s="423">
        <f t="shared" si="0"/>
        <v>3.64</v>
      </c>
      <c r="J29" s="735"/>
      <c r="K29" s="686"/>
      <c r="L29" s="686"/>
      <c r="M29" s="686"/>
      <c r="N29" s="686"/>
      <c r="O29" s="686"/>
      <c r="P29" s="686"/>
      <c r="Q29" s="686"/>
      <c r="R29" s="686"/>
      <c r="S29" s="686"/>
      <c r="T29" s="686"/>
      <c r="U29" s="686"/>
      <c r="V29" s="686"/>
      <c r="W29" s="686"/>
      <c r="X29" s="686"/>
      <c r="Y29" s="686"/>
      <c r="Z29" s="686"/>
      <c r="AA29" s="686"/>
      <c r="AB29" s="686"/>
      <c r="AC29" s="686"/>
      <c r="AD29" s="686"/>
      <c r="AE29" s="686"/>
      <c r="AF29" s="686"/>
      <c r="AG29" s="686"/>
      <c r="AH29" s="686"/>
      <c r="AI29" s="686"/>
      <c r="AJ29" s="686"/>
      <c r="AK29" s="686"/>
      <c r="AL29" s="686"/>
      <c r="AM29" s="686"/>
      <c r="AN29" s="686"/>
      <c r="AO29" s="686"/>
      <c r="AP29" s="686"/>
      <c r="AQ29" s="686"/>
      <c r="AR29" s="686"/>
      <c r="AS29" s="686"/>
      <c r="AT29" s="686"/>
      <c r="AU29" s="686"/>
      <c r="AV29" s="686"/>
      <c r="AW29" s="686"/>
      <c r="AX29" s="686"/>
      <c r="AY29" s="686"/>
      <c r="AZ29" s="686"/>
      <c r="BA29" s="686"/>
      <c r="BB29" s="686"/>
      <c r="BC29" s="686"/>
      <c r="BD29" s="686"/>
      <c r="BE29" s="686"/>
      <c r="BF29" s="686"/>
      <c r="BG29" s="686"/>
      <c r="BH29" s="686"/>
      <c r="BI29" s="686"/>
      <c r="BJ29" s="686"/>
      <c r="BK29" s="686"/>
      <c r="BL29" s="686"/>
      <c r="BM29" s="686"/>
      <c r="BN29" s="686"/>
      <c r="BO29" s="686"/>
      <c r="BP29" s="686"/>
      <c r="BQ29" s="686"/>
      <c r="BR29" s="686"/>
      <c r="BS29" s="686"/>
      <c r="BT29" s="686"/>
      <c r="BU29" s="686"/>
      <c r="BV29" s="686"/>
      <c r="BW29" s="686"/>
      <c r="BX29" s="686"/>
      <c r="BY29" s="686"/>
      <c r="BZ29" s="686"/>
      <c r="CA29" s="686"/>
      <c r="CB29" s="686"/>
      <c r="CC29" s="686"/>
      <c r="CD29" s="686"/>
      <c r="CE29" s="686"/>
      <c r="CF29" s="686"/>
      <c r="CG29" s="686"/>
      <c r="CH29" s="686"/>
      <c r="CI29" s="686"/>
      <c r="CJ29" s="686"/>
      <c r="CK29" s="686"/>
      <c r="CL29" s="686"/>
      <c r="CM29" s="686"/>
      <c r="CN29" s="686"/>
      <c r="CO29" s="686"/>
      <c r="CP29" s="686"/>
      <c r="CQ29" s="686"/>
      <c r="CR29" s="686"/>
      <c r="CS29" s="686"/>
      <c r="CT29" s="686"/>
      <c r="CU29" s="686"/>
      <c r="CV29" s="686"/>
      <c r="CW29" s="686"/>
      <c r="CX29" s="686"/>
      <c r="CY29" s="686"/>
      <c r="CZ29" s="686"/>
      <c r="DA29" s="686"/>
      <c r="DB29" s="686"/>
      <c r="DC29" s="686"/>
      <c r="DD29" s="686"/>
      <c r="DE29" s="686"/>
      <c r="DF29" s="686"/>
      <c r="DG29" s="686"/>
      <c r="DH29" s="686"/>
      <c r="DI29" s="686"/>
      <c r="DJ29" s="686"/>
      <c r="DK29" s="686"/>
      <c r="DL29" s="686"/>
      <c r="DM29" s="686"/>
      <c r="DN29" s="686"/>
      <c r="DO29" s="686"/>
      <c r="DP29" s="686"/>
      <c r="DQ29" s="686"/>
      <c r="DR29" s="686"/>
      <c r="DS29" s="686"/>
      <c r="DT29" s="686"/>
      <c r="DU29" s="686"/>
      <c r="DV29" s="686"/>
      <c r="DW29" s="686"/>
      <c r="DX29" s="686"/>
      <c r="DY29" s="686"/>
      <c r="DZ29" s="686"/>
      <c r="EA29" s="686"/>
      <c r="EB29" s="686"/>
      <c r="EC29" s="686"/>
      <c r="ED29" s="686"/>
      <c r="EE29" s="686"/>
      <c r="EF29" s="686"/>
      <c r="EG29" s="686"/>
      <c r="EH29" s="686"/>
      <c r="EI29" s="686"/>
      <c r="EJ29" s="686"/>
      <c r="EK29" s="686"/>
      <c r="EL29" s="686"/>
      <c r="EM29" s="686"/>
      <c r="EN29" s="686"/>
      <c r="EO29" s="686"/>
      <c r="EP29" s="686"/>
      <c r="EQ29" s="686"/>
      <c r="ER29" s="686"/>
      <c r="ES29" s="686"/>
      <c r="ET29" s="686"/>
      <c r="EU29" s="686"/>
      <c r="EV29" s="686"/>
      <c r="EW29" s="686"/>
      <c r="EX29" s="686"/>
      <c r="EY29" s="686"/>
      <c r="EZ29" s="686"/>
      <c r="FA29" s="686"/>
      <c r="FB29" s="686"/>
      <c r="FC29" s="686"/>
      <c r="FD29" s="686"/>
      <c r="FE29" s="686"/>
      <c r="FF29" s="686"/>
      <c r="FG29" s="686"/>
      <c r="FH29" s="686"/>
      <c r="FI29" s="686"/>
      <c r="FJ29" s="686"/>
      <c r="FK29" s="686"/>
      <c r="FL29" s="686"/>
      <c r="FM29" s="686"/>
      <c r="FN29" s="686"/>
      <c r="FO29" s="686"/>
      <c r="FP29" s="686"/>
      <c r="FQ29" s="686"/>
      <c r="FR29" s="686"/>
      <c r="FS29" s="686"/>
      <c r="FT29" s="686"/>
      <c r="FU29" s="686"/>
      <c r="FV29" s="686"/>
      <c r="FW29" s="686"/>
      <c r="FX29" s="686"/>
      <c r="FY29" s="686"/>
      <c r="FZ29" s="686"/>
      <c r="GA29" s="686"/>
      <c r="GB29" s="686"/>
      <c r="GC29" s="686"/>
      <c r="GD29" s="686"/>
      <c r="GE29" s="686"/>
      <c r="GF29" s="686"/>
      <c r="GG29" s="686"/>
      <c r="GH29" s="686"/>
      <c r="GI29" s="686"/>
      <c r="GJ29" s="686"/>
      <c r="GK29" s="686"/>
      <c r="GL29" s="686"/>
      <c r="GM29" s="686"/>
      <c r="GN29" s="686"/>
      <c r="GO29" s="686"/>
      <c r="GP29" s="686"/>
      <c r="GQ29" s="686"/>
      <c r="GR29" s="686"/>
      <c r="GS29" s="686"/>
      <c r="GT29" s="686"/>
      <c r="GU29" s="686"/>
      <c r="GV29" s="686"/>
      <c r="GW29" s="686"/>
      <c r="GX29" s="686"/>
      <c r="GY29" s="686"/>
      <c r="GZ29" s="686"/>
      <c r="HA29" s="686"/>
      <c r="HB29" s="686"/>
      <c r="HC29" s="686"/>
      <c r="HD29" s="686"/>
      <c r="HE29" s="686"/>
      <c r="HF29" s="686"/>
      <c r="HG29" s="686"/>
      <c r="HH29" s="686"/>
      <c r="HI29" s="686"/>
      <c r="HJ29" s="686"/>
      <c r="HK29" s="686"/>
      <c r="HL29" s="686"/>
      <c r="HM29" s="686"/>
      <c r="HN29" s="686"/>
      <c r="HO29" s="686"/>
      <c r="HP29" s="686"/>
      <c r="HQ29" s="686"/>
      <c r="HR29" s="686"/>
      <c r="HS29" s="686"/>
      <c r="HT29" s="686"/>
      <c r="HU29" s="686"/>
      <c r="HV29" s="686"/>
      <c r="HW29" s="686"/>
      <c r="HX29" s="686"/>
      <c r="HY29" s="686"/>
      <c r="HZ29" s="686"/>
      <c r="IA29" s="686"/>
      <c r="IB29" s="686"/>
      <c r="IC29" s="686"/>
      <c r="ID29" s="686"/>
      <c r="IE29" s="686"/>
      <c r="IF29" s="686"/>
      <c r="IG29" s="686"/>
      <c r="IH29" s="686"/>
      <c r="II29" s="686"/>
      <c r="IJ29" s="686"/>
      <c r="IK29" s="686"/>
      <c r="IL29" s="686"/>
      <c r="IM29" s="686"/>
      <c r="IN29" s="686"/>
      <c r="IO29" s="686"/>
      <c r="IP29" s="686"/>
      <c r="IQ29" s="686"/>
      <c r="IR29" s="686"/>
      <c r="IS29" s="686"/>
      <c r="IT29" s="686"/>
      <c r="IU29" s="686"/>
      <c r="IV29" s="686"/>
    </row>
    <row r="30" spans="1:256" ht="20.100000000000001" customHeight="1" x14ac:dyDescent="0.2">
      <c r="A30" s="740"/>
      <c r="B30" s="461" t="s">
        <v>4914</v>
      </c>
      <c r="C30" s="444">
        <v>3</v>
      </c>
      <c r="D30" s="444">
        <v>1</v>
      </c>
      <c r="E30" s="444">
        <v>1</v>
      </c>
      <c r="F30" s="441">
        <v>3.95</v>
      </c>
      <c r="G30" s="441">
        <v>1.8</v>
      </c>
      <c r="H30" s="441">
        <v>0.15</v>
      </c>
      <c r="I30" s="423">
        <f t="shared" si="0"/>
        <v>3.2</v>
      </c>
      <c r="J30" s="735"/>
      <c r="K30" s="686"/>
      <c r="L30" s="686"/>
      <c r="M30" s="686"/>
      <c r="N30" s="686"/>
      <c r="O30" s="686"/>
      <c r="P30" s="686"/>
      <c r="Q30" s="686"/>
      <c r="R30" s="686"/>
      <c r="S30" s="686"/>
      <c r="T30" s="686"/>
      <c r="U30" s="686"/>
      <c r="V30" s="686"/>
      <c r="W30" s="686"/>
      <c r="X30" s="686"/>
      <c r="Y30" s="686"/>
      <c r="Z30" s="686"/>
      <c r="AA30" s="686"/>
      <c r="AB30" s="686"/>
      <c r="AC30" s="686"/>
      <c r="AD30" s="686"/>
      <c r="AE30" s="686"/>
      <c r="AF30" s="686"/>
      <c r="AG30" s="686"/>
      <c r="AH30" s="686"/>
      <c r="AI30" s="686"/>
      <c r="AJ30" s="686"/>
      <c r="AK30" s="686"/>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c r="BQ30" s="686"/>
      <c r="BR30" s="686"/>
      <c r="BS30" s="686"/>
      <c r="BT30" s="686"/>
      <c r="BU30" s="686"/>
      <c r="BV30" s="686"/>
      <c r="BW30" s="686"/>
      <c r="BX30" s="686"/>
      <c r="BY30" s="686"/>
      <c r="BZ30" s="686"/>
      <c r="CA30" s="686"/>
      <c r="CB30" s="686"/>
      <c r="CC30" s="686"/>
      <c r="CD30" s="686"/>
      <c r="CE30" s="686"/>
      <c r="CF30" s="686"/>
      <c r="CG30" s="686"/>
      <c r="CH30" s="686"/>
      <c r="CI30" s="686"/>
      <c r="CJ30" s="686"/>
      <c r="CK30" s="686"/>
      <c r="CL30" s="686"/>
      <c r="CM30" s="686"/>
      <c r="CN30" s="686"/>
      <c r="CO30" s="686"/>
      <c r="CP30" s="686"/>
      <c r="CQ30" s="686"/>
      <c r="CR30" s="686"/>
      <c r="CS30" s="686"/>
      <c r="CT30" s="686"/>
      <c r="CU30" s="686"/>
      <c r="CV30" s="686"/>
      <c r="CW30" s="686"/>
      <c r="CX30" s="686"/>
      <c r="CY30" s="686"/>
      <c r="CZ30" s="686"/>
      <c r="DA30" s="686"/>
      <c r="DB30" s="686"/>
      <c r="DC30" s="686"/>
      <c r="DD30" s="686"/>
      <c r="DE30" s="686"/>
      <c r="DF30" s="686"/>
      <c r="DG30" s="686"/>
      <c r="DH30" s="686"/>
      <c r="DI30" s="686"/>
      <c r="DJ30" s="686"/>
      <c r="DK30" s="686"/>
      <c r="DL30" s="686"/>
      <c r="DM30" s="686"/>
      <c r="DN30" s="686"/>
      <c r="DO30" s="686"/>
      <c r="DP30" s="686"/>
      <c r="DQ30" s="686"/>
      <c r="DR30" s="686"/>
      <c r="DS30" s="686"/>
      <c r="DT30" s="686"/>
      <c r="DU30" s="686"/>
      <c r="DV30" s="686"/>
      <c r="DW30" s="686"/>
      <c r="DX30" s="686"/>
      <c r="DY30" s="686"/>
      <c r="DZ30" s="686"/>
      <c r="EA30" s="686"/>
      <c r="EB30" s="686"/>
      <c r="EC30" s="686"/>
      <c r="ED30" s="686"/>
      <c r="EE30" s="686"/>
      <c r="EF30" s="686"/>
      <c r="EG30" s="686"/>
      <c r="EH30" s="686"/>
      <c r="EI30" s="686"/>
      <c r="EJ30" s="686"/>
      <c r="EK30" s="686"/>
      <c r="EL30" s="686"/>
      <c r="EM30" s="686"/>
      <c r="EN30" s="686"/>
      <c r="EO30" s="686"/>
      <c r="EP30" s="686"/>
      <c r="EQ30" s="686"/>
      <c r="ER30" s="686"/>
      <c r="ES30" s="686"/>
      <c r="ET30" s="686"/>
      <c r="EU30" s="686"/>
      <c r="EV30" s="686"/>
      <c r="EW30" s="686"/>
      <c r="EX30" s="686"/>
      <c r="EY30" s="686"/>
      <c r="EZ30" s="686"/>
      <c r="FA30" s="686"/>
      <c r="FB30" s="686"/>
      <c r="FC30" s="686"/>
      <c r="FD30" s="686"/>
      <c r="FE30" s="686"/>
      <c r="FF30" s="686"/>
      <c r="FG30" s="686"/>
      <c r="FH30" s="686"/>
      <c r="FI30" s="686"/>
      <c r="FJ30" s="686"/>
      <c r="FK30" s="686"/>
      <c r="FL30" s="686"/>
      <c r="FM30" s="686"/>
      <c r="FN30" s="686"/>
      <c r="FO30" s="686"/>
      <c r="FP30" s="686"/>
      <c r="FQ30" s="686"/>
      <c r="FR30" s="686"/>
      <c r="FS30" s="686"/>
      <c r="FT30" s="686"/>
      <c r="FU30" s="686"/>
      <c r="FV30" s="686"/>
      <c r="FW30" s="686"/>
      <c r="FX30" s="686"/>
      <c r="FY30" s="686"/>
      <c r="FZ30" s="686"/>
      <c r="GA30" s="686"/>
      <c r="GB30" s="686"/>
      <c r="GC30" s="686"/>
      <c r="GD30" s="686"/>
      <c r="GE30" s="686"/>
      <c r="GF30" s="686"/>
      <c r="GG30" s="686"/>
      <c r="GH30" s="686"/>
      <c r="GI30" s="686"/>
      <c r="GJ30" s="686"/>
      <c r="GK30" s="686"/>
      <c r="GL30" s="686"/>
      <c r="GM30" s="686"/>
      <c r="GN30" s="686"/>
      <c r="GO30" s="686"/>
      <c r="GP30" s="686"/>
      <c r="GQ30" s="686"/>
      <c r="GR30" s="686"/>
      <c r="GS30" s="686"/>
      <c r="GT30" s="686"/>
      <c r="GU30" s="686"/>
      <c r="GV30" s="686"/>
      <c r="GW30" s="686"/>
      <c r="GX30" s="686"/>
      <c r="GY30" s="686"/>
      <c r="GZ30" s="686"/>
      <c r="HA30" s="686"/>
      <c r="HB30" s="686"/>
      <c r="HC30" s="686"/>
      <c r="HD30" s="686"/>
      <c r="HE30" s="686"/>
      <c r="HF30" s="686"/>
      <c r="HG30" s="686"/>
      <c r="HH30" s="686"/>
      <c r="HI30" s="686"/>
      <c r="HJ30" s="686"/>
      <c r="HK30" s="686"/>
      <c r="HL30" s="686"/>
      <c r="HM30" s="686"/>
      <c r="HN30" s="686"/>
      <c r="HO30" s="686"/>
      <c r="HP30" s="686"/>
      <c r="HQ30" s="686"/>
      <c r="HR30" s="686"/>
      <c r="HS30" s="686"/>
      <c r="HT30" s="686"/>
      <c r="HU30" s="686"/>
      <c r="HV30" s="686"/>
      <c r="HW30" s="686"/>
      <c r="HX30" s="686"/>
      <c r="HY30" s="686"/>
      <c r="HZ30" s="686"/>
      <c r="IA30" s="686"/>
      <c r="IB30" s="686"/>
      <c r="IC30" s="686"/>
      <c r="ID30" s="686"/>
      <c r="IE30" s="686"/>
      <c r="IF30" s="686"/>
      <c r="IG30" s="686"/>
      <c r="IH30" s="686"/>
      <c r="II30" s="686"/>
      <c r="IJ30" s="686"/>
      <c r="IK30" s="686"/>
      <c r="IL30" s="686"/>
      <c r="IM30" s="686"/>
      <c r="IN30" s="686"/>
      <c r="IO30" s="686"/>
      <c r="IP30" s="686"/>
      <c r="IQ30" s="686"/>
      <c r="IR30" s="686"/>
      <c r="IS30" s="686"/>
      <c r="IT30" s="686"/>
      <c r="IU30" s="686"/>
      <c r="IV30" s="686"/>
    </row>
    <row r="31" spans="1:256" ht="20.100000000000001" customHeight="1" x14ac:dyDescent="0.2">
      <c r="A31" s="740"/>
      <c r="B31" s="461" t="s">
        <v>4916</v>
      </c>
      <c r="C31" s="444">
        <v>3</v>
      </c>
      <c r="D31" s="444">
        <v>1</v>
      </c>
      <c r="E31" s="444">
        <v>1</v>
      </c>
      <c r="F31" s="441">
        <v>4.57</v>
      </c>
      <c r="G31" s="441">
        <v>0.45</v>
      </c>
      <c r="H31" s="441">
        <v>0.1</v>
      </c>
      <c r="I31" s="423">
        <f t="shared" si="0"/>
        <v>0.62</v>
      </c>
      <c r="J31" s="735"/>
      <c r="K31" s="686"/>
      <c r="L31" s="686"/>
      <c r="M31" s="686"/>
      <c r="N31" s="686"/>
      <c r="O31" s="686"/>
      <c r="P31" s="686"/>
      <c r="Q31" s="686"/>
      <c r="R31" s="686"/>
      <c r="S31" s="686"/>
      <c r="T31" s="686"/>
      <c r="U31" s="686"/>
      <c r="V31" s="686"/>
      <c r="W31" s="686"/>
      <c r="X31" s="686"/>
      <c r="Y31" s="686"/>
      <c r="Z31" s="686"/>
      <c r="AA31" s="686"/>
      <c r="AB31" s="686"/>
      <c r="AC31" s="686"/>
      <c r="AD31" s="686"/>
      <c r="AE31" s="686"/>
      <c r="AF31" s="686"/>
      <c r="AG31" s="686"/>
      <c r="AH31" s="686"/>
      <c r="AI31" s="686"/>
      <c r="AJ31" s="686"/>
      <c r="AK31" s="686"/>
      <c r="AL31" s="686"/>
      <c r="AM31" s="686"/>
      <c r="AN31" s="686"/>
      <c r="AO31" s="686"/>
      <c r="AP31" s="686"/>
      <c r="AQ31" s="686"/>
      <c r="AR31" s="686"/>
      <c r="AS31" s="686"/>
      <c r="AT31" s="686"/>
      <c r="AU31" s="686"/>
      <c r="AV31" s="686"/>
      <c r="AW31" s="686"/>
      <c r="AX31" s="686"/>
      <c r="AY31" s="686"/>
      <c r="AZ31" s="686"/>
      <c r="BA31" s="686"/>
      <c r="BB31" s="686"/>
      <c r="BC31" s="686"/>
      <c r="BD31" s="686"/>
      <c r="BE31" s="686"/>
      <c r="BF31" s="686"/>
      <c r="BG31" s="686"/>
      <c r="BH31" s="686"/>
      <c r="BI31" s="686"/>
      <c r="BJ31" s="686"/>
      <c r="BK31" s="686"/>
      <c r="BL31" s="686"/>
      <c r="BM31" s="686"/>
      <c r="BN31" s="686"/>
      <c r="BO31" s="686"/>
      <c r="BP31" s="686"/>
      <c r="BQ31" s="686"/>
      <c r="BR31" s="686"/>
      <c r="BS31" s="686"/>
      <c r="BT31" s="686"/>
      <c r="BU31" s="686"/>
      <c r="BV31" s="686"/>
      <c r="BW31" s="686"/>
      <c r="BX31" s="686"/>
      <c r="BY31" s="686"/>
      <c r="BZ31" s="686"/>
      <c r="CA31" s="686"/>
      <c r="CB31" s="686"/>
      <c r="CC31" s="686"/>
      <c r="CD31" s="686"/>
      <c r="CE31" s="686"/>
      <c r="CF31" s="686"/>
      <c r="CG31" s="686"/>
      <c r="CH31" s="686"/>
      <c r="CI31" s="686"/>
      <c r="CJ31" s="686"/>
      <c r="CK31" s="686"/>
      <c r="CL31" s="686"/>
      <c r="CM31" s="686"/>
      <c r="CN31" s="686"/>
      <c r="CO31" s="686"/>
      <c r="CP31" s="686"/>
      <c r="CQ31" s="686"/>
      <c r="CR31" s="686"/>
      <c r="CS31" s="686"/>
      <c r="CT31" s="686"/>
      <c r="CU31" s="686"/>
      <c r="CV31" s="686"/>
      <c r="CW31" s="686"/>
      <c r="CX31" s="686"/>
      <c r="CY31" s="686"/>
      <c r="CZ31" s="686"/>
      <c r="DA31" s="686"/>
      <c r="DB31" s="686"/>
      <c r="DC31" s="686"/>
      <c r="DD31" s="686"/>
      <c r="DE31" s="686"/>
      <c r="DF31" s="686"/>
      <c r="DG31" s="686"/>
      <c r="DH31" s="686"/>
      <c r="DI31" s="686"/>
      <c r="DJ31" s="686"/>
      <c r="DK31" s="686"/>
      <c r="DL31" s="686"/>
      <c r="DM31" s="686"/>
      <c r="DN31" s="686"/>
      <c r="DO31" s="686"/>
      <c r="DP31" s="686"/>
      <c r="DQ31" s="686"/>
      <c r="DR31" s="686"/>
      <c r="DS31" s="686"/>
      <c r="DT31" s="686"/>
      <c r="DU31" s="686"/>
      <c r="DV31" s="686"/>
      <c r="DW31" s="686"/>
      <c r="DX31" s="686"/>
      <c r="DY31" s="686"/>
      <c r="DZ31" s="686"/>
      <c r="EA31" s="686"/>
      <c r="EB31" s="686"/>
      <c r="EC31" s="686"/>
      <c r="ED31" s="686"/>
      <c r="EE31" s="686"/>
      <c r="EF31" s="686"/>
      <c r="EG31" s="686"/>
      <c r="EH31" s="686"/>
      <c r="EI31" s="686"/>
      <c r="EJ31" s="686"/>
      <c r="EK31" s="686"/>
      <c r="EL31" s="686"/>
      <c r="EM31" s="686"/>
      <c r="EN31" s="686"/>
      <c r="EO31" s="686"/>
      <c r="EP31" s="686"/>
      <c r="EQ31" s="686"/>
      <c r="ER31" s="686"/>
      <c r="ES31" s="686"/>
      <c r="ET31" s="686"/>
      <c r="EU31" s="686"/>
      <c r="EV31" s="686"/>
      <c r="EW31" s="686"/>
      <c r="EX31" s="686"/>
      <c r="EY31" s="686"/>
      <c r="EZ31" s="686"/>
      <c r="FA31" s="686"/>
      <c r="FB31" s="686"/>
      <c r="FC31" s="686"/>
      <c r="FD31" s="686"/>
      <c r="FE31" s="686"/>
      <c r="FF31" s="686"/>
      <c r="FG31" s="686"/>
      <c r="FH31" s="686"/>
      <c r="FI31" s="686"/>
      <c r="FJ31" s="686"/>
      <c r="FK31" s="686"/>
      <c r="FL31" s="686"/>
      <c r="FM31" s="686"/>
      <c r="FN31" s="686"/>
      <c r="FO31" s="686"/>
      <c r="FP31" s="686"/>
      <c r="FQ31" s="686"/>
      <c r="FR31" s="686"/>
      <c r="FS31" s="686"/>
      <c r="FT31" s="686"/>
      <c r="FU31" s="686"/>
      <c r="FV31" s="686"/>
      <c r="FW31" s="686"/>
      <c r="FX31" s="686"/>
      <c r="FY31" s="686"/>
      <c r="FZ31" s="686"/>
      <c r="GA31" s="686"/>
      <c r="GB31" s="686"/>
      <c r="GC31" s="686"/>
      <c r="GD31" s="686"/>
      <c r="GE31" s="686"/>
      <c r="GF31" s="686"/>
      <c r="GG31" s="686"/>
      <c r="GH31" s="686"/>
      <c r="GI31" s="686"/>
      <c r="GJ31" s="686"/>
      <c r="GK31" s="686"/>
      <c r="GL31" s="686"/>
      <c r="GM31" s="686"/>
      <c r="GN31" s="686"/>
      <c r="GO31" s="686"/>
      <c r="GP31" s="686"/>
      <c r="GQ31" s="686"/>
      <c r="GR31" s="686"/>
      <c r="GS31" s="686"/>
      <c r="GT31" s="686"/>
      <c r="GU31" s="686"/>
      <c r="GV31" s="686"/>
      <c r="GW31" s="686"/>
      <c r="GX31" s="686"/>
      <c r="GY31" s="686"/>
      <c r="GZ31" s="686"/>
      <c r="HA31" s="686"/>
      <c r="HB31" s="686"/>
      <c r="HC31" s="686"/>
      <c r="HD31" s="686"/>
      <c r="HE31" s="686"/>
      <c r="HF31" s="686"/>
      <c r="HG31" s="686"/>
      <c r="HH31" s="686"/>
      <c r="HI31" s="686"/>
      <c r="HJ31" s="686"/>
      <c r="HK31" s="686"/>
      <c r="HL31" s="686"/>
      <c r="HM31" s="686"/>
      <c r="HN31" s="686"/>
      <c r="HO31" s="686"/>
      <c r="HP31" s="686"/>
      <c r="HQ31" s="686"/>
      <c r="HR31" s="686"/>
      <c r="HS31" s="686"/>
      <c r="HT31" s="686"/>
      <c r="HU31" s="686"/>
      <c r="HV31" s="686"/>
      <c r="HW31" s="686"/>
      <c r="HX31" s="686"/>
      <c r="HY31" s="686"/>
      <c r="HZ31" s="686"/>
      <c r="IA31" s="686"/>
      <c r="IB31" s="686"/>
      <c r="IC31" s="686"/>
      <c r="ID31" s="686"/>
      <c r="IE31" s="686"/>
      <c r="IF31" s="686"/>
      <c r="IG31" s="686"/>
      <c r="IH31" s="686"/>
      <c r="II31" s="686"/>
      <c r="IJ31" s="686"/>
      <c r="IK31" s="686"/>
      <c r="IL31" s="686"/>
      <c r="IM31" s="686"/>
      <c r="IN31" s="686"/>
      <c r="IO31" s="686"/>
      <c r="IP31" s="686"/>
      <c r="IQ31" s="686"/>
      <c r="IR31" s="686"/>
      <c r="IS31" s="686"/>
      <c r="IT31" s="686"/>
      <c r="IU31" s="686"/>
      <c r="IV31" s="686"/>
    </row>
    <row r="32" spans="1:256" ht="20.100000000000001" customHeight="1" x14ac:dyDescent="0.2">
      <c r="A32" s="732"/>
      <c r="B32" s="742" t="s">
        <v>4915</v>
      </c>
      <c r="C32" s="422">
        <v>3</v>
      </c>
      <c r="D32" s="422">
        <v>1</v>
      </c>
      <c r="E32" s="422">
        <v>1</v>
      </c>
      <c r="F32" s="423">
        <v>4.41</v>
      </c>
      <c r="G32" s="423">
        <v>2.2599999999999998</v>
      </c>
      <c r="H32" s="423">
        <v>0.05</v>
      </c>
      <c r="I32" s="423">
        <f>PRODUCT(C32:H32)</f>
        <v>1.49</v>
      </c>
      <c r="J32" s="731"/>
      <c r="K32" s="686"/>
      <c r="L32" s="686"/>
      <c r="M32" s="686"/>
      <c r="N32" s="686"/>
      <c r="O32" s="686"/>
      <c r="P32" s="686"/>
      <c r="Q32" s="686"/>
      <c r="R32" s="686"/>
      <c r="S32" s="686"/>
      <c r="T32" s="686"/>
      <c r="U32" s="686"/>
      <c r="V32" s="686"/>
      <c r="W32" s="686"/>
      <c r="X32" s="686"/>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c r="BQ32" s="686"/>
      <c r="BR32" s="686"/>
      <c r="BS32" s="686"/>
      <c r="BT32" s="686"/>
      <c r="BU32" s="686"/>
      <c r="BV32" s="686"/>
      <c r="BW32" s="686"/>
      <c r="BX32" s="686"/>
      <c r="BY32" s="686"/>
      <c r="BZ32" s="686"/>
      <c r="CA32" s="686"/>
      <c r="CB32" s="686"/>
      <c r="CC32" s="686"/>
      <c r="CD32" s="686"/>
      <c r="CE32" s="686"/>
      <c r="CF32" s="686"/>
      <c r="CG32" s="686"/>
      <c r="CH32" s="686"/>
      <c r="CI32" s="686"/>
      <c r="CJ32" s="686"/>
      <c r="CK32" s="686"/>
      <c r="CL32" s="686"/>
      <c r="CM32" s="686"/>
      <c r="CN32" s="686"/>
      <c r="CO32" s="686"/>
      <c r="CP32" s="686"/>
      <c r="CQ32" s="686"/>
      <c r="CR32" s="686"/>
      <c r="CS32" s="686"/>
      <c r="CT32" s="686"/>
      <c r="CU32" s="686"/>
      <c r="CV32" s="686"/>
      <c r="CW32" s="686"/>
      <c r="CX32" s="686"/>
      <c r="CY32" s="686"/>
      <c r="CZ32" s="686"/>
      <c r="DA32" s="686"/>
      <c r="DB32" s="686"/>
      <c r="DC32" s="686"/>
      <c r="DD32" s="686"/>
      <c r="DE32" s="686"/>
      <c r="DF32" s="686"/>
      <c r="DG32" s="686"/>
      <c r="DH32" s="686"/>
      <c r="DI32" s="686"/>
      <c r="DJ32" s="686"/>
      <c r="DK32" s="686"/>
      <c r="DL32" s="686"/>
      <c r="DM32" s="686"/>
      <c r="DN32" s="686"/>
      <c r="DO32" s="686"/>
      <c r="DP32" s="686"/>
      <c r="DQ32" s="686"/>
      <c r="DR32" s="686"/>
      <c r="DS32" s="686"/>
      <c r="DT32" s="686"/>
      <c r="DU32" s="686"/>
      <c r="DV32" s="686"/>
      <c r="DW32" s="686"/>
      <c r="DX32" s="686"/>
      <c r="DY32" s="686"/>
      <c r="DZ32" s="686"/>
      <c r="EA32" s="686"/>
      <c r="EB32" s="686"/>
      <c r="EC32" s="686"/>
      <c r="ED32" s="686"/>
      <c r="EE32" s="686"/>
      <c r="EF32" s="686"/>
      <c r="EG32" s="686"/>
      <c r="EH32" s="686"/>
      <c r="EI32" s="686"/>
      <c r="EJ32" s="686"/>
      <c r="EK32" s="686"/>
      <c r="EL32" s="686"/>
      <c r="EM32" s="686"/>
      <c r="EN32" s="686"/>
      <c r="EO32" s="686"/>
      <c r="EP32" s="686"/>
      <c r="EQ32" s="686"/>
      <c r="ER32" s="686"/>
      <c r="ES32" s="686"/>
      <c r="ET32" s="686"/>
      <c r="EU32" s="686"/>
      <c r="EV32" s="686"/>
      <c r="EW32" s="686"/>
      <c r="EX32" s="686"/>
      <c r="EY32" s="686"/>
      <c r="EZ32" s="686"/>
      <c r="FA32" s="686"/>
      <c r="FB32" s="686"/>
      <c r="FC32" s="686"/>
      <c r="FD32" s="686"/>
      <c r="FE32" s="686"/>
      <c r="FF32" s="686"/>
      <c r="FG32" s="686"/>
      <c r="FH32" s="686"/>
      <c r="FI32" s="686"/>
      <c r="FJ32" s="686"/>
      <c r="FK32" s="686"/>
      <c r="FL32" s="686"/>
      <c r="FM32" s="686"/>
      <c r="FN32" s="686"/>
      <c r="FO32" s="686"/>
      <c r="FP32" s="686"/>
      <c r="FQ32" s="686"/>
      <c r="FR32" s="686"/>
      <c r="FS32" s="686"/>
      <c r="FT32" s="686"/>
      <c r="FU32" s="686"/>
      <c r="FV32" s="686"/>
      <c r="FW32" s="686"/>
      <c r="FX32" s="686"/>
      <c r="FY32" s="686"/>
      <c r="FZ32" s="686"/>
      <c r="GA32" s="686"/>
      <c r="GB32" s="686"/>
      <c r="GC32" s="686"/>
      <c r="GD32" s="686"/>
      <c r="GE32" s="686"/>
      <c r="GF32" s="686"/>
      <c r="GG32" s="686"/>
      <c r="GH32" s="686"/>
      <c r="GI32" s="686"/>
      <c r="GJ32" s="686"/>
      <c r="GK32" s="686"/>
      <c r="GL32" s="686"/>
      <c r="GM32" s="686"/>
      <c r="GN32" s="686"/>
      <c r="GO32" s="686"/>
      <c r="GP32" s="686"/>
      <c r="GQ32" s="686"/>
      <c r="GR32" s="686"/>
      <c r="GS32" s="686"/>
      <c r="GT32" s="686"/>
      <c r="GU32" s="686"/>
      <c r="GV32" s="686"/>
      <c r="GW32" s="686"/>
      <c r="GX32" s="686"/>
      <c r="GY32" s="686"/>
      <c r="GZ32" s="686"/>
      <c r="HA32" s="686"/>
      <c r="HB32" s="686"/>
      <c r="HC32" s="686"/>
      <c r="HD32" s="686"/>
      <c r="HE32" s="686"/>
      <c r="HF32" s="686"/>
      <c r="HG32" s="686"/>
      <c r="HH32" s="686"/>
      <c r="HI32" s="686"/>
      <c r="HJ32" s="686"/>
      <c r="HK32" s="686"/>
      <c r="HL32" s="686"/>
      <c r="HM32" s="686"/>
      <c r="HN32" s="686"/>
      <c r="HO32" s="686"/>
      <c r="HP32" s="686"/>
      <c r="HQ32" s="686"/>
      <c r="HR32" s="686"/>
      <c r="HS32" s="686"/>
      <c r="HT32" s="686"/>
      <c r="HU32" s="686"/>
      <c r="HV32" s="686"/>
      <c r="HW32" s="686"/>
      <c r="HX32" s="686"/>
      <c r="HY32" s="686"/>
      <c r="HZ32" s="686"/>
      <c r="IA32" s="686"/>
      <c r="IB32" s="686"/>
      <c r="IC32" s="686"/>
      <c r="ID32" s="686"/>
      <c r="IE32" s="686"/>
      <c r="IF32" s="686"/>
      <c r="IG32" s="686"/>
      <c r="IH32" s="686"/>
      <c r="II32" s="686"/>
      <c r="IJ32" s="686"/>
      <c r="IK32" s="686"/>
      <c r="IL32" s="686"/>
      <c r="IM32" s="686"/>
      <c r="IN32" s="686"/>
      <c r="IO32" s="686"/>
      <c r="IP32" s="686"/>
      <c r="IQ32" s="686"/>
      <c r="IR32" s="686"/>
      <c r="IS32" s="686"/>
      <c r="IT32" s="686"/>
      <c r="IU32" s="686"/>
      <c r="IV32" s="686"/>
    </row>
    <row r="33" spans="1:256" ht="20.100000000000001" customHeight="1" x14ac:dyDescent="0.2">
      <c r="A33" s="732"/>
      <c r="C33" s="731"/>
      <c r="D33" s="731"/>
      <c r="E33" s="731"/>
      <c r="F33" s="731"/>
      <c r="G33" s="731"/>
      <c r="H33" s="737" t="s">
        <v>1904</v>
      </c>
      <c r="I33" s="737">
        <f>SUM(I25:I32)</f>
        <v>20.88</v>
      </c>
      <c r="J33" s="744" t="s">
        <v>4918</v>
      </c>
      <c r="K33" s="686"/>
      <c r="L33" s="686"/>
      <c r="M33" s="686"/>
      <c r="N33" s="686"/>
      <c r="O33" s="686"/>
      <c r="P33" s="686"/>
      <c r="Q33" s="686"/>
      <c r="R33" s="686"/>
      <c r="S33" s="686"/>
      <c r="T33" s="686"/>
      <c r="U33" s="686"/>
      <c r="V33" s="686"/>
      <c r="W33" s="686"/>
      <c r="X33" s="686"/>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c r="BQ33" s="686"/>
      <c r="BR33" s="686"/>
      <c r="BS33" s="686"/>
      <c r="BT33" s="686"/>
      <c r="BU33" s="686"/>
      <c r="BV33" s="686"/>
      <c r="BW33" s="686"/>
      <c r="BX33" s="686"/>
      <c r="BY33" s="686"/>
      <c r="BZ33" s="686"/>
      <c r="CA33" s="686"/>
      <c r="CB33" s="686"/>
      <c r="CC33" s="686"/>
      <c r="CD33" s="686"/>
      <c r="CE33" s="686"/>
      <c r="CF33" s="686"/>
      <c r="CG33" s="686"/>
      <c r="CH33" s="686"/>
      <c r="CI33" s="686"/>
      <c r="CJ33" s="686"/>
      <c r="CK33" s="686"/>
      <c r="CL33" s="686"/>
      <c r="CM33" s="686"/>
      <c r="CN33" s="686"/>
      <c r="CO33" s="686"/>
      <c r="CP33" s="686"/>
      <c r="CQ33" s="686"/>
      <c r="CR33" s="686"/>
      <c r="CS33" s="686"/>
      <c r="CT33" s="686"/>
      <c r="CU33" s="686"/>
      <c r="CV33" s="686"/>
      <c r="CW33" s="686"/>
      <c r="CX33" s="686"/>
      <c r="CY33" s="686"/>
      <c r="CZ33" s="686"/>
      <c r="DA33" s="686"/>
      <c r="DB33" s="686"/>
      <c r="DC33" s="686"/>
      <c r="DD33" s="686"/>
      <c r="DE33" s="686"/>
      <c r="DF33" s="686"/>
      <c r="DG33" s="686"/>
      <c r="DH33" s="686"/>
      <c r="DI33" s="686"/>
      <c r="DJ33" s="686"/>
      <c r="DK33" s="686"/>
      <c r="DL33" s="686"/>
      <c r="DM33" s="686"/>
      <c r="DN33" s="686"/>
      <c r="DO33" s="686"/>
      <c r="DP33" s="686"/>
      <c r="DQ33" s="686"/>
      <c r="DR33" s="686"/>
      <c r="DS33" s="686"/>
      <c r="DT33" s="686"/>
      <c r="DU33" s="686"/>
      <c r="DV33" s="686"/>
      <c r="DW33" s="686"/>
      <c r="DX33" s="686"/>
      <c r="DY33" s="686"/>
      <c r="DZ33" s="686"/>
      <c r="EA33" s="686"/>
      <c r="EB33" s="686"/>
      <c r="EC33" s="686"/>
      <c r="ED33" s="686"/>
      <c r="EE33" s="686"/>
      <c r="EF33" s="686"/>
      <c r="EG33" s="686"/>
      <c r="EH33" s="686"/>
      <c r="EI33" s="686"/>
      <c r="EJ33" s="686"/>
      <c r="EK33" s="686"/>
      <c r="EL33" s="686"/>
      <c r="EM33" s="686"/>
      <c r="EN33" s="686"/>
      <c r="EO33" s="686"/>
      <c r="EP33" s="686"/>
      <c r="EQ33" s="686"/>
      <c r="ER33" s="686"/>
      <c r="ES33" s="686"/>
      <c r="ET33" s="686"/>
      <c r="EU33" s="686"/>
      <c r="EV33" s="686"/>
      <c r="EW33" s="686"/>
      <c r="EX33" s="686"/>
      <c r="EY33" s="686"/>
      <c r="EZ33" s="686"/>
      <c r="FA33" s="686"/>
      <c r="FB33" s="686"/>
      <c r="FC33" s="686"/>
      <c r="FD33" s="686"/>
      <c r="FE33" s="686"/>
      <c r="FF33" s="686"/>
      <c r="FG33" s="686"/>
      <c r="FH33" s="686"/>
      <c r="FI33" s="686"/>
      <c r="FJ33" s="686"/>
      <c r="FK33" s="686"/>
      <c r="FL33" s="686"/>
      <c r="FM33" s="686"/>
      <c r="FN33" s="686"/>
      <c r="FO33" s="686"/>
      <c r="FP33" s="686"/>
      <c r="FQ33" s="686"/>
      <c r="FR33" s="686"/>
      <c r="FS33" s="686"/>
      <c r="FT33" s="686"/>
      <c r="FU33" s="686"/>
      <c r="FV33" s="686"/>
      <c r="FW33" s="686"/>
      <c r="FX33" s="686"/>
      <c r="FY33" s="686"/>
      <c r="FZ33" s="686"/>
      <c r="GA33" s="686"/>
      <c r="GB33" s="686"/>
      <c r="GC33" s="686"/>
      <c r="GD33" s="686"/>
      <c r="GE33" s="686"/>
      <c r="GF33" s="686"/>
      <c r="GG33" s="686"/>
      <c r="GH33" s="686"/>
      <c r="GI33" s="686"/>
      <c r="GJ33" s="686"/>
      <c r="GK33" s="686"/>
      <c r="GL33" s="686"/>
      <c r="GM33" s="686"/>
      <c r="GN33" s="686"/>
      <c r="GO33" s="686"/>
      <c r="GP33" s="686"/>
      <c r="GQ33" s="686"/>
      <c r="GR33" s="686"/>
      <c r="GS33" s="686"/>
      <c r="GT33" s="686"/>
      <c r="GU33" s="686"/>
      <c r="GV33" s="686"/>
      <c r="GW33" s="686"/>
      <c r="GX33" s="686"/>
      <c r="GY33" s="686"/>
      <c r="GZ33" s="686"/>
      <c r="HA33" s="686"/>
      <c r="HB33" s="686"/>
      <c r="HC33" s="686"/>
      <c r="HD33" s="686"/>
      <c r="HE33" s="686"/>
      <c r="HF33" s="686"/>
      <c r="HG33" s="686"/>
      <c r="HH33" s="686"/>
      <c r="HI33" s="686"/>
      <c r="HJ33" s="686"/>
      <c r="HK33" s="686"/>
      <c r="HL33" s="686"/>
      <c r="HM33" s="686"/>
      <c r="HN33" s="686"/>
      <c r="HO33" s="686"/>
      <c r="HP33" s="686"/>
      <c r="HQ33" s="686"/>
      <c r="HR33" s="686"/>
      <c r="HS33" s="686"/>
      <c r="HT33" s="686"/>
      <c r="HU33" s="686"/>
      <c r="HV33" s="686"/>
      <c r="HW33" s="686"/>
      <c r="HX33" s="686"/>
      <c r="HY33" s="686"/>
      <c r="HZ33" s="686"/>
      <c r="IA33" s="686"/>
      <c r="IB33" s="686"/>
      <c r="IC33" s="686"/>
      <c r="ID33" s="686"/>
      <c r="IE33" s="686"/>
      <c r="IF33" s="686"/>
      <c r="IG33" s="686"/>
      <c r="IH33" s="686"/>
      <c r="II33" s="686"/>
      <c r="IJ33" s="686"/>
      <c r="IK33" s="686"/>
      <c r="IL33" s="686"/>
      <c r="IM33" s="686"/>
      <c r="IN33" s="686"/>
      <c r="IO33" s="686"/>
      <c r="IP33" s="686"/>
      <c r="IQ33" s="686"/>
      <c r="IR33" s="686"/>
      <c r="IS33" s="686"/>
      <c r="IT33" s="686"/>
      <c r="IU33" s="686"/>
      <c r="IV33" s="686"/>
    </row>
    <row r="34" spans="1:256" ht="23.1" customHeight="1" x14ac:dyDescent="0.2">
      <c r="A34" s="444">
        <v>35.1</v>
      </c>
      <c r="B34" s="745" t="s">
        <v>4919</v>
      </c>
      <c r="C34" s="444"/>
      <c r="D34" s="444"/>
      <c r="E34" s="444"/>
      <c r="F34" s="438"/>
      <c r="G34" s="439"/>
      <c r="H34" s="438"/>
      <c r="I34" s="441"/>
      <c r="J34" s="735"/>
      <c r="K34" s="686"/>
      <c r="L34" s="686"/>
      <c r="M34" s="686"/>
      <c r="N34" s="686"/>
      <c r="O34" s="686"/>
      <c r="P34" s="686"/>
      <c r="Q34" s="686"/>
      <c r="R34" s="686"/>
      <c r="S34" s="686"/>
      <c r="T34" s="686"/>
      <c r="U34" s="686"/>
      <c r="V34" s="686"/>
      <c r="W34" s="686"/>
      <c r="X34" s="686"/>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6"/>
      <c r="BM34" s="686"/>
      <c r="BN34" s="686"/>
      <c r="BO34" s="686"/>
      <c r="BP34" s="686"/>
      <c r="BQ34" s="686"/>
      <c r="BR34" s="686"/>
      <c r="BS34" s="686"/>
      <c r="BT34" s="686"/>
      <c r="BU34" s="686"/>
      <c r="BV34" s="686"/>
      <c r="BW34" s="686"/>
      <c r="BX34" s="686"/>
      <c r="BY34" s="686"/>
      <c r="BZ34" s="686"/>
      <c r="CA34" s="686"/>
      <c r="CB34" s="686"/>
      <c r="CC34" s="686"/>
      <c r="CD34" s="686"/>
      <c r="CE34" s="686"/>
      <c r="CF34" s="686"/>
      <c r="CG34" s="686"/>
      <c r="CH34" s="686"/>
      <c r="CI34" s="686"/>
      <c r="CJ34" s="686"/>
      <c r="CK34" s="686"/>
      <c r="CL34" s="686"/>
      <c r="CM34" s="686"/>
      <c r="CN34" s="686"/>
      <c r="CO34" s="686"/>
      <c r="CP34" s="686"/>
      <c r="CQ34" s="686"/>
      <c r="CR34" s="686"/>
      <c r="CS34" s="686"/>
      <c r="CT34" s="686"/>
      <c r="CU34" s="686"/>
      <c r="CV34" s="686"/>
      <c r="CW34" s="686"/>
      <c r="CX34" s="686"/>
      <c r="CY34" s="686"/>
      <c r="CZ34" s="686"/>
      <c r="DA34" s="686"/>
      <c r="DB34" s="686"/>
      <c r="DC34" s="686"/>
      <c r="DD34" s="686"/>
      <c r="DE34" s="686"/>
      <c r="DF34" s="686"/>
      <c r="DG34" s="686"/>
      <c r="DH34" s="686"/>
      <c r="DI34" s="686"/>
      <c r="DJ34" s="686"/>
      <c r="DK34" s="686"/>
      <c r="DL34" s="686"/>
      <c r="DM34" s="686"/>
      <c r="DN34" s="686"/>
      <c r="DO34" s="686"/>
      <c r="DP34" s="686"/>
      <c r="DQ34" s="686"/>
      <c r="DR34" s="686"/>
      <c r="DS34" s="686"/>
      <c r="DT34" s="686"/>
      <c r="DU34" s="686"/>
      <c r="DV34" s="686"/>
      <c r="DW34" s="686"/>
      <c r="DX34" s="686"/>
      <c r="DY34" s="686"/>
      <c r="DZ34" s="686"/>
      <c r="EA34" s="686"/>
      <c r="EB34" s="686"/>
      <c r="EC34" s="686"/>
      <c r="ED34" s="686"/>
      <c r="EE34" s="686"/>
      <c r="EF34" s="686"/>
      <c r="EG34" s="686"/>
      <c r="EH34" s="686"/>
      <c r="EI34" s="686"/>
      <c r="EJ34" s="686"/>
      <c r="EK34" s="686"/>
      <c r="EL34" s="686"/>
      <c r="EM34" s="686"/>
      <c r="EN34" s="686"/>
      <c r="EO34" s="686"/>
      <c r="EP34" s="686"/>
      <c r="EQ34" s="686"/>
      <c r="ER34" s="686"/>
      <c r="ES34" s="686"/>
      <c r="ET34" s="686"/>
      <c r="EU34" s="686"/>
      <c r="EV34" s="686"/>
      <c r="EW34" s="686"/>
      <c r="EX34" s="686"/>
      <c r="EY34" s="686"/>
      <c r="EZ34" s="686"/>
      <c r="FA34" s="686"/>
      <c r="FB34" s="686"/>
      <c r="FC34" s="686"/>
      <c r="FD34" s="686"/>
      <c r="FE34" s="686"/>
      <c r="FF34" s="686"/>
      <c r="FG34" s="686"/>
      <c r="FH34" s="686"/>
      <c r="FI34" s="686"/>
      <c r="FJ34" s="686"/>
      <c r="FK34" s="686"/>
      <c r="FL34" s="686"/>
      <c r="FM34" s="686"/>
      <c r="FN34" s="686"/>
      <c r="FO34" s="686"/>
      <c r="FP34" s="686"/>
      <c r="FQ34" s="686"/>
      <c r="FR34" s="686"/>
      <c r="FS34" s="686"/>
      <c r="FT34" s="686"/>
      <c r="FU34" s="686"/>
      <c r="FV34" s="686"/>
      <c r="FW34" s="686"/>
      <c r="FX34" s="686"/>
      <c r="FY34" s="686"/>
      <c r="FZ34" s="686"/>
      <c r="GA34" s="686"/>
      <c r="GB34" s="686"/>
      <c r="GC34" s="686"/>
      <c r="GD34" s="686"/>
      <c r="GE34" s="686"/>
      <c r="GF34" s="686"/>
      <c r="GG34" s="686"/>
      <c r="GH34" s="686"/>
      <c r="GI34" s="686"/>
      <c r="GJ34" s="686"/>
      <c r="GK34" s="686"/>
      <c r="GL34" s="686"/>
      <c r="GM34" s="686"/>
      <c r="GN34" s="686"/>
      <c r="GO34" s="686"/>
      <c r="GP34" s="686"/>
      <c r="GQ34" s="686"/>
      <c r="GR34" s="686"/>
      <c r="GS34" s="686"/>
      <c r="GT34" s="686"/>
      <c r="GU34" s="686"/>
      <c r="GV34" s="686"/>
      <c r="GW34" s="686"/>
      <c r="GX34" s="686"/>
      <c r="GY34" s="686"/>
      <c r="GZ34" s="686"/>
      <c r="HA34" s="686"/>
      <c r="HB34" s="686"/>
      <c r="HC34" s="686"/>
      <c r="HD34" s="686"/>
      <c r="HE34" s="686"/>
      <c r="HF34" s="686"/>
      <c r="HG34" s="686"/>
      <c r="HH34" s="686"/>
      <c r="HI34" s="686"/>
      <c r="HJ34" s="686"/>
      <c r="HK34" s="686"/>
      <c r="HL34" s="686"/>
      <c r="HM34" s="686"/>
      <c r="HN34" s="686"/>
      <c r="HO34" s="686"/>
      <c r="HP34" s="686"/>
      <c r="HQ34" s="686"/>
      <c r="HR34" s="686"/>
      <c r="HS34" s="686"/>
      <c r="HT34" s="686"/>
      <c r="HU34" s="686"/>
      <c r="HV34" s="686"/>
      <c r="HW34" s="686"/>
      <c r="HX34" s="686"/>
      <c r="HY34" s="686"/>
      <c r="HZ34" s="686"/>
      <c r="IA34" s="686"/>
      <c r="IB34" s="686"/>
      <c r="IC34" s="686"/>
      <c r="ID34" s="686"/>
      <c r="IE34" s="686"/>
      <c r="IF34" s="686"/>
      <c r="IG34" s="686"/>
      <c r="IH34" s="686"/>
      <c r="II34" s="686"/>
      <c r="IJ34" s="686"/>
      <c r="IK34" s="686"/>
      <c r="IL34" s="686"/>
      <c r="IM34" s="686"/>
      <c r="IN34" s="686"/>
      <c r="IO34" s="686"/>
      <c r="IP34" s="686"/>
      <c r="IQ34" s="686"/>
      <c r="IR34" s="686"/>
      <c r="IS34" s="686"/>
      <c r="IT34" s="686"/>
      <c r="IU34" s="686"/>
      <c r="IV34" s="686"/>
    </row>
    <row r="35" spans="1:256" ht="20.100000000000001" customHeight="1" x14ac:dyDescent="0.2">
      <c r="A35" s="444"/>
      <c r="B35" s="746" t="s">
        <v>4920</v>
      </c>
      <c r="C35" s="444"/>
      <c r="D35" s="444"/>
      <c r="E35" s="444"/>
      <c r="F35" s="441"/>
      <c r="G35" s="439"/>
      <c r="H35" s="441"/>
      <c r="I35" s="441"/>
      <c r="J35" s="735"/>
      <c r="K35" s="686"/>
      <c r="L35" s="686"/>
      <c r="M35" s="686"/>
      <c r="N35" s="686"/>
      <c r="O35" s="686"/>
      <c r="P35" s="686"/>
      <c r="Q35" s="686"/>
      <c r="R35" s="686"/>
      <c r="S35" s="686"/>
      <c r="T35" s="686"/>
      <c r="U35" s="686"/>
      <c r="V35" s="686"/>
      <c r="W35" s="686"/>
      <c r="X35" s="686"/>
      <c r="Y35" s="686"/>
      <c r="Z35" s="686"/>
      <c r="AA35" s="686"/>
      <c r="AB35" s="686"/>
      <c r="AC35" s="686"/>
      <c r="AD35" s="686"/>
      <c r="AE35" s="686"/>
      <c r="AF35" s="686"/>
      <c r="AG35" s="686"/>
      <c r="AH35" s="686"/>
      <c r="AI35" s="686"/>
      <c r="AJ35" s="686"/>
      <c r="AK35" s="686"/>
      <c r="AL35" s="686"/>
      <c r="AM35" s="686"/>
      <c r="AN35" s="686"/>
      <c r="AO35" s="686"/>
      <c r="AP35" s="686"/>
      <c r="AQ35" s="686"/>
      <c r="AR35" s="686"/>
      <c r="AS35" s="686"/>
      <c r="AT35" s="686"/>
      <c r="AU35" s="686"/>
      <c r="AV35" s="686"/>
      <c r="AW35" s="686"/>
      <c r="AX35" s="686"/>
      <c r="AY35" s="686"/>
      <c r="AZ35" s="686"/>
      <c r="BA35" s="686"/>
      <c r="BB35" s="686"/>
      <c r="BC35" s="686"/>
      <c r="BD35" s="686"/>
      <c r="BE35" s="686"/>
      <c r="BF35" s="686"/>
      <c r="BG35" s="686"/>
      <c r="BH35" s="686"/>
      <c r="BI35" s="686"/>
      <c r="BJ35" s="686"/>
      <c r="BK35" s="686"/>
      <c r="BL35" s="686"/>
      <c r="BM35" s="686"/>
      <c r="BN35" s="686"/>
      <c r="BO35" s="686"/>
      <c r="BP35" s="686"/>
      <c r="BQ35" s="686"/>
      <c r="BR35" s="686"/>
      <c r="BS35" s="686"/>
      <c r="BT35" s="686"/>
      <c r="BU35" s="686"/>
      <c r="BV35" s="686"/>
      <c r="BW35" s="686"/>
      <c r="BX35" s="686"/>
      <c r="BY35" s="686"/>
      <c r="BZ35" s="686"/>
      <c r="CA35" s="686"/>
      <c r="CB35" s="686"/>
      <c r="CC35" s="686"/>
      <c r="CD35" s="686"/>
      <c r="CE35" s="686"/>
      <c r="CF35" s="686"/>
      <c r="CG35" s="686"/>
      <c r="CH35" s="686"/>
      <c r="CI35" s="686"/>
      <c r="CJ35" s="686"/>
      <c r="CK35" s="686"/>
      <c r="CL35" s="686"/>
      <c r="CM35" s="686"/>
      <c r="CN35" s="686"/>
      <c r="CO35" s="686"/>
      <c r="CP35" s="686"/>
      <c r="CQ35" s="686"/>
      <c r="CR35" s="686"/>
      <c r="CS35" s="686"/>
      <c r="CT35" s="686"/>
      <c r="CU35" s="686"/>
      <c r="CV35" s="686"/>
      <c r="CW35" s="686"/>
      <c r="CX35" s="686"/>
      <c r="CY35" s="686"/>
      <c r="CZ35" s="686"/>
      <c r="DA35" s="686"/>
      <c r="DB35" s="686"/>
      <c r="DC35" s="686"/>
      <c r="DD35" s="686"/>
      <c r="DE35" s="686"/>
      <c r="DF35" s="686"/>
      <c r="DG35" s="686"/>
      <c r="DH35" s="686"/>
      <c r="DI35" s="686"/>
      <c r="DJ35" s="686"/>
      <c r="DK35" s="686"/>
      <c r="DL35" s="686"/>
      <c r="DM35" s="686"/>
      <c r="DN35" s="686"/>
      <c r="DO35" s="686"/>
      <c r="DP35" s="686"/>
      <c r="DQ35" s="686"/>
      <c r="DR35" s="686"/>
      <c r="DS35" s="686"/>
      <c r="DT35" s="686"/>
      <c r="DU35" s="686"/>
      <c r="DV35" s="686"/>
      <c r="DW35" s="686"/>
      <c r="DX35" s="686"/>
      <c r="DY35" s="686"/>
      <c r="DZ35" s="686"/>
      <c r="EA35" s="686"/>
      <c r="EB35" s="686"/>
      <c r="EC35" s="686"/>
      <c r="ED35" s="686"/>
      <c r="EE35" s="686"/>
      <c r="EF35" s="686"/>
      <c r="EG35" s="686"/>
      <c r="EH35" s="686"/>
      <c r="EI35" s="686"/>
      <c r="EJ35" s="686"/>
      <c r="EK35" s="686"/>
      <c r="EL35" s="686"/>
      <c r="EM35" s="686"/>
      <c r="EN35" s="686"/>
      <c r="EO35" s="686"/>
      <c r="EP35" s="686"/>
      <c r="EQ35" s="686"/>
      <c r="ER35" s="686"/>
      <c r="ES35" s="686"/>
      <c r="ET35" s="686"/>
      <c r="EU35" s="686"/>
      <c r="EV35" s="686"/>
      <c r="EW35" s="686"/>
      <c r="EX35" s="686"/>
      <c r="EY35" s="686"/>
      <c r="EZ35" s="686"/>
      <c r="FA35" s="686"/>
      <c r="FB35" s="686"/>
      <c r="FC35" s="686"/>
      <c r="FD35" s="686"/>
      <c r="FE35" s="686"/>
      <c r="FF35" s="686"/>
      <c r="FG35" s="686"/>
      <c r="FH35" s="686"/>
      <c r="FI35" s="686"/>
      <c r="FJ35" s="686"/>
      <c r="FK35" s="686"/>
      <c r="FL35" s="686"/>
      <c r="FM35" s="686"/>
      <c r="FN35" s="686"/>
      <c r="FO35" s="686"/>
      <c r="FP35" s="686"/>
      <c r="FQ35" s="686"/>
      <c r="FR35" s="686"/>
      <c r="FS35" s="686"/>
      <c r="FT35" s="686"/>
      <c r="FU35" s="686"/>
      <c r="FV35" s="686"/>
      <c r="FW35" s="686"/>
      <c r="FX35" s="686"/>
      <c r="FY35" s="686"/>
      <c r="FZ35" s="686"/>
      <c r="GA35" s="686"/>
      <c r="GB35" s="686"/>
      <c r="GC35" s="686"/>
      <c r="GD35" s="686"/>
      <c r="GE35" s="686"/>
      <c r="GF35" s="686"/>
      <c r="GG35" s="686"/>
      <c r="GH35" s="686"/>
      <c r="GI35" s="686"/>
      <c r="GJ35" s="686"/>
      <c r="GK35" s="686"/>
      <c r="GL35" s="686"/>
      <c r="GM35" s="686"/>
      <c r="GN35" s="686"/>
      <c r="GO35" s="686"/>
      <c r="GP35" s="686"/>
      <c r="GQ35" s="686"/>
      <c r="GR35" s="686"/>
      <c r="GS35" s="686"/>
      <c r="GT35" s="686"/>
      <c r="GU35" s="686"/>
      <c r="GV35" s="686"/>
      <c r="GW35" s="686"/>
      <c r="GX35" s="686"/>
      <c r="GY35" s="686"/>
      <c r="GZ35" s="686"/>
      <c r="HA35" s="686"/>
      <c r="HB35" s="686"/>
      <c r="HC35" s="686"/>
      <c r="HD35" s="686"/>
      <c r="HE35" s="686"/>
      <c r="HF35" s="686"/>
      <c r="HG35" s="686"/>
      <c r="HH35" s="686"/>
      <c r="HI35" s="686"/>
      <c r="HJ35" s="686"/>
      <c r="HK35" s="686"/>
      <c r="HL35" s="686"/>
      <c r="HM35" s="686"/>
      <c r="HN35" s="686"/>
      <c r="HO35" s="686"/>
      <c r="HP35" s="686"/>
      <c r="HQ35" s="686"/>
      <c r="HR35" s="686"/>
      <c r="HS35" s="686"/>
      <c r="HT35" s="686"/>
      <c r="HU35" s="686"/>
      <c r="HV35" s="686"/>
      <c r="HW35" s="686"/>
      <c r="HX35" s="686"/>
      <c r="HY35" s="686"/>
      <c r="HZ35" s="686"/>
      <c r="IA35" s="686"/>
      <c r="IB35" s="686"/>
      <c r="IC35" s="686"/>
      <c r="ID35" s="686"/>
      <c r="IE35" s="686"/>
      <c r="IF35" s="686"/>
      <c r="IG35" s="686"/>
      <c r="IH35" s="686"/>
      <c r="II35" s="686"/>
      <c r="IJ35" s="686"/>
      <c r="IK35" s="686"/>
      <c r="IL35" s="686"/>
      <c r="IM35" s="686"/>
      <c r="IN35" s="686"/>
      <c r="IO35" s="686"/>
      <c r="IP35" s="686"/>
      <c r="IQ35" s="686"/>
      <c r="IR35" s="686"/>
      <c r="IS35" s="686"/>
      <c r="IT35" s="686"/>
      <c r="IU35" s="686"/>
      <c r="IV35" s="686"/>
    </row>
    <row r="36" spans="1:256" ht="20.100000000000001" customHeight="1" x14ac:dyDescent="0.2">
      <c r="A36" s="739"/>
      <c r="B36" s="747" t="s">
        <v>4921</v>
      </c>
      <c r="C36" s="444">
        <v>2</v>
      </c>
      <c r="D36" s="444">
        <v>2</v>
      </c>
      <c r="E36" s="444">
        <v>1</v>
      </c>
      <c r="F36" s="441">
        <v>12.41</v>
      </c>
      <c r="G36" s="439"/>
      <c r="H36" s="441">
        <v>0.85</v>
      </c>
      <c r="I36" s="441">
        <f>PRODUCT(C36:H36)</f>
        <v>42.19</v>
      </c>
      <c r="J36" s="735"/>
      <c r="K36" s="686"/>
      <c r="L36" s="686"/>
      <c r="M36" s="686"/>
      <c r="N36" s="686"/>
      <c r="O36" s="686"/>
      <c r="P36" s="686"/>
      <c r="Q36" s="686"/>
      <c r="R36" s="686"/>
      <c r="S36" s="686"/>
      <c r="T36" s="686"/>
      <c r="U36" s="686"/>
      <c r="V36" s="686"/>
      <c r="W36" s="686"/>
      <c r="X36" s="686"/>
      <c r="Y36" s="686"/>
      <c r="Z36" s="686"/>
      <c r="AA36" s="686"/>
      <c r="AB36" s="686"/>
      <c r="AC36" s="686"/>
      <c r="AD36" s="686"/>
      <c r="AE36" s="686"/>
      <c r="AF36" s="686"/>
      <c r="AG36" s="686"/>
      <c r="AH36" s="686"/>
      <c r="AI36" s="686"/>
      <c r="AJ36" s="686"/>
      <c r="AK36" s="686"/>
      <c r="AL36" s="686"/>
      <c r="AM36" s="686"/>
      <c r="AN36" s="686"/>
      <c r="AO36" s="686"/>
      <c r="AP36" s="686"/>
      <c r="AQ36" s="686"/>
      <c r="AR36" s="686"/>
      <c r="AS36" s="686"/>
      <c r="AT36" s="686"/>
      <c r="AU36" s="686"/>
      <c r="AV36" s="686"/>
      <c r="AW36" s="686"/>
      <c r="AX36" s="686"/>
      <c r="AY36" s="686"/>
      <c r="AZ36" s="686"/>
      <c r="BA36" s="686"/>
      <c r="BB36" s="686"/>
      <c r="BC36" s="686"/>
      <c r="BD36" s="686"/>
      <c r="BE36" s="686"/>
      <c r="BF36" s="686"/>
      <c r="BG36" s="686"/>
      <c r="BH36" s="686"/>
      <c r="BI36" s="686"/>
      <c r="BJ36" s="686"/>
      <c r="BK36" s="686"/>
      <c r="BL36" s="686"/>
      <c r="BM36" s="686"/>
      <c r="BN36" s="686"/>
      <c r="BO36" s="686"/>
      <c r="BP36" s="686"/>
      <c r="BQ36" s="686"/>
      <c r="BR36" s="686"/>
      <c r="BS36" s="686"/>
      <c r="BT36" s="686"/>
      <c r="BU36" s="686"/>
      <c r="BV36" s="686"/>
      <c r="BW36" s="686"/>
      <c r="BX36" s="686"/>
      <c r="BY36" s="686"/>
      <c r="BZ36" s="686"/>
      <c r="CA36" s="686"/>
      <c r="CB36" s="686"/>
      <c r="CC36" s="686"/>
      <c r="CD36" s="686"/>
      <c r="CE36" s="686"/>
      <c r="CF36" s="686"/>
      <c r="CG36" s="686"/>
      <c r="CH36" s="686"/>
      <c r="CI36" s="686"/>
      <c r="CJ36" s="686"/>
      <c r="CK36" s="686"/>
      <c r="CL36" s="686"/>
      <c r="CM36" s="686"/>
      <c r="CN36" s="686"/>
      <c r="CO36" s="686"/>
      <c r="CP36" s="686"/>
      <c r="CQ36" s="686"/>
      <c r="CR36" s="686"/>
      <c r="CS36" s="686"/>
      <c r="CT36" s="686"/>
      <c r="CU36" s="686"/>
      <c r="CV36" s="686"/>
      <c r="CW36" s="686"/>
      <c r="CX36" s="686"/>
      <c r="CY36" s="686"/>
      <c r="CZ36" s="686"/>
      <c r="DA36" s="686"/>
      <c r="DB36" s="686"/>
      <c r="DC36" s="686"/>
      <c r="DD36" s="686"/>
      <c r="DE36" s="686"/>
      <c r="DF36" s="686"/>
      <c r="DG36" s="686"/>
      <c r="DH36" s="686"/>
      <c r="DI36" s="686"/>
      <c r="DJ36" s="686"/>
      <c r="DK36" s="686"/>
      <c r="DL36" s="686"/>
      <c r="DM36" s="686"/>
      <c r="DN36" s="686"/>
      <c r="DO36" s="686"/>
      <c r="DP36" s="686"/>
      <c r="DQ36" s="686"/>
      <c r="DR36" s="686"/>
      <c r="DS36" s="686"/>
      <c r="DT36" s="686"/>
      <c r="DU36" s="686"/>
      <c r="DV36" s="686"/>
      <c r="DW36" s="686"/>
      <c r="DX36" s="686"/>
      <c r="DY36" s="686"/>
      <c r="DZ36" s="686"/>
      <c r="EA36" s="686"/>
      <c r="EB36" s="686"/>
      <c r="EC36" s="686"/>
      <c r="ED36" s="686"/>
      <c r="EE36" s="686"/>
      <c r="EF36" s="686"/>
      <c r="EG36" s="686"/>
      <c r="EH36" s="686"/>
      <c r="EI36" s="686"/>
      <c r="EJ36" s="686"/>
      <c r="EK36" s="686"/>
      <c r="EL36" s="686"/>
      <c r="EM36" s="686"/>
      <c r="EN36" s="686"/>
      <c r="EO36" s="686"/>
      <c r="EP36" s="686"/>
      <c r="EQ36" s="686"/>
      <c r="ER36" s="686"/>
      <c r="ES36" s="686"/>
      <c r="ET36" s="686"/>
      <c r="EU36" s="686"/>
      <c r="EV36" s="686"/>
      <c r="EW36" s="686"/>
      <c r="EX36" s="686"/>
      <c r="EY36" s="686"/>
      <c r="EZ36" s="686"/>
      <c r="FA36" s="686"/>
      <c r="FB36" s="686"/>
      <c r="FC36" s="686"/>
      <c r="FD36" s="686"/>
      <c r="FE36" s="686"/>
      <c r="FF36" s="686"/>
      <c r="FG36" s="686"/>
      <c r="FH36" s="686"/>
      <c r="FI36" s="686"/>
      <c r="FJ36" s="686"/>
      <c r="FK36" s="686"/>
      <c r="FL36" s="686"/>
      <c r="FM36" s="686"/>
      <c r="FN36" s="686"/>
      <c r="FO36" s="686"/>
      <c r="FP36" s="686"/>
      <c r="FQ36" s="686"/>
      <c r="FR36" s="686"/>
      <c r="FS36" s="686"/>
      <c r="FT36" s="686"/>
      <c r="FU36" s="686"/>
      <c r="FV36" s="686"/>
      <c r="FW36" s="686"/>
      <c r="FX36" s="686"/>
      <c r="FY36" s="686"/>
      <c r="FZ36" s="686"/>
      <c r="GA36" s="686"/>
      <c r="GB36" s="686"/>
      <c r="GC36" s="686"/>
      <c r="GD36" s="686"/>
      <c r="GE36" s="686"/>
      <c r="GF36" s="686"/>
      <c r="GG36" s="686"/>
      <c r="GH36" s="686"/>
      <c r="GI36" s="686"/>
      <c r="GJ36" s="686"/>
      <c r="GK36" s="686"/>
      <c r="GL36" s="686"/>
      <c r="GM36" s="686"/>
      <c r="GN36" s="686"/>
      <c r="GO36" s="686"/>
      <c r="GP36" s="686"/>
      <c r="GQ36" s="686"/>
      <c r="GR36" s="686"/>
      <c r="GS36" s="686"/>
      <c r="GT36" s="686"/>
      <c r="GU36" s="686"/>
      <c r="GV36" s="686"/>
      <c r="GW36" s="686"/>
      <c r="GX36" s="686"/>
      <c r="GY36" s="686"/>
      <c r="GZ36" s="686"/>
      <c r="HA36" s="686"/>
      <c r="HB36" s="686"/>
      <c r="HC36" s="686"/>
      <c r="HD36" s="686"/>
      <c r="HE36" s="686"/>
      <c r="HF36" s="686"/>
      <c r="HG36" s="686"/>
      <c r="HH36" s="686"/>
      <c r="HI36" s="686"/>
      <c r="HJ36" s="686"/>
      <c r="HK36" s="686"/>
      <c r="HL36" s="686"/>
      <c r="HM36" s="686"/>
      <c r="HN36" s="686"/>
      <c r="HO36" s="686"/>
      <c r="HP36" s="686"/>
      <c r="HQ36" s="686"/>
      <c r="HR36" s="686"/>
      <c r="HS36" s="686"/>
      <c r="HT36" s="686"/>
      <c r="HU36" s="686"/>
      <c r="HV36" s="686"/>
      <c r="HW36" s="686"/>
      <c r="HX36" s="686"/>
      <c r="HY36" s="686"/>
      <c r="HZ36" s="686"/>
      <c r="IA36" s="686"/>
      <c r="IB36" s="686"/>
      <c r="IC36" s="686"/>
      <c r="ID36" s="686"/>
      <c r="IE36" s="686"/>
      <c r="IF36" s="686"/>
      <c r="IG36" s="686"/>
      <c r="IH36" s="686"/>
      <c r="II36" s="686"/>
      <c r="IJ36" s="686"/>
      <c r="IK36" s="686"/>
      <c r="IL36" s="686"/>
      <c r="IM36" s="686"/>
      <c r="IN36" s="686"/>
      <c r="IO36" s="686"/>
      <c r="IP36" s="686"/>
      <c r="IQ36" s="686"/>
      <c r="IR36" s="686"/>
      <c r="IS36" s="686"/>
      <c r="IT36" s="686"/>
      <c r="IU36" s="686"/>
      <c r="IV36" s="686"/>
    </row>
    <row r="37" spans="1:256" ht="20.100000000000001" customHeight="1" x14ac:dyDescent="0.2">
      <c r="A37" s="739"/>
      <c r="B37" s="747" t="s">
        <v>4922</v>
      </c>
      <c r="C37" s="444">
        <v>3</v>
      </c>
      <c r="D37" s="444">
        <v>1</v>
      </c>
      <c r="E37" s="444">
        <v>1</v>
      </c>
      <c r="F37" s="441">
        <v>12.41</v>
      </c>
      <c r="G37" s="439"/>
      <c r="H37" s="441">
        <v>0.85</v>
      </c>
      <c r="I37" s="441">
        <f>PRODUCT(C37:H37)</f>
        <v>31.65</v>
      </c>
      <c r="J37" s="735"/>
      <c r="K37" s="686"/>
      <c r="L37" s="686"/>
      <c r="M37" s="686"/>
      <c r="N37" s="686"/>
      <c r="O37" s="686"/>
      <c r="P37" s="686"/>
      <c r="Q37" s="686"/>
      <c r="R37" s="686"/>
      <c r="S37" s="686"/>
      <c r="T37" s="686"/>
      <c r="U37" s="686"/>
      <c r="V37" s="686"/>
      <c r="W37" s="686"/>
      <c r="X37" s="686"/>
      <c r="Y37" s="686"/>
      <c r="Z37" s="686"/>
      <c r="AA37" s="686"/>
      <c r="AB37" s="686"/>
      <c r="AC37" s="686"/>
      <c r="AD37" s="686"/>
      <c r="AE37" s="686"/>
      <c r="AF37" s="686"/>
      <c r="AG37" s="686"/>
      <c r="AH37" s="686"/>
      <c r="AI37" s="686"/>
      <c r="AJ37" s="686"/>
      <c r="AK37" s="686"/>
      <c r="AL37" s="686"/>
      <c r="AM37" s="686"/>
      <c r="AN37" s="686"/>
      <c r="AO37" s="686"/>
      <c r="AP37" s="686"/>
      <c r="AQ37" s="686"/>
      <c r="AR37" s="686"/>
      <c r="AS37" s="686"/>
      <c r="AT37" s="686"/>
      <c r="AU37" s="686"/>
      <c r="AV37" s="686"/>
      <c r="AW37" s="686"/>
      <c r="AX37" s="686"/>
      <c r="AY37" s="686"/>
      <c r="AZ37" s="686"/>
      <c r="BA37" s="686"/>
      <c r="BB37" s="686"/>
      <c r="BC37" s="686"/>
      <c r="BD37" s="686"/>
      <c r="BE37" s="686"/>
      <c r="BF37" s="686"/>
      <c r="BG37" s="686"/>
      <c r="BH37" s="686"/>
      <c r="BI37" s="686"/>
      <c r="BJ37" s="686"/>
      <c r="BK37" s="686"/>
      <c r="BL37" s="686"/>
      <c r="BM37" s="686"/>
      <c r="BN37" s="686"/>
      <c r="BO37" s="686"/>
      <c r="BP37" s="686"/>
      <c r="BQ37" s="686"/>
      <c r="BR37" s="686"/>
      <c r="BS37" s="686"/>
      <c r="BT37" s="686"/>
      <c r="BU37" s="686"/>
      <c r="BV37" s="686"/>
      <c r="BW37" s="686"/>
      <c r="BX37" s="686"/>
      <c r="BY37" s="686"/>
      <c r="BZ37" s="686"/>
      <c r="CA37" s="686"/>
      <c r="CB37" s="686"/>
      <c r="CC37" s="686"/>
      <c r="CD37" s="686"/>
      <c r="CE37" s="686"/>
      <c r="CF37" s="686"/>
      <c r="CG37" s="686"/>
      <c r="CH37" s="686"/>
      <c r="CI37" s="686"/>
      <c r="CJ37" s="686"/>
      <c r="CK37" s="686"/>
      <c r="CL37" s="686"/>
      <c r="CM37" s="686"/>
      <c r="CN37" s="686"/>
      <c r="CO37" s="686"/>
      <c r="CP37" s="686"/>
      <c r="CQ37" s="686"/>
      <c r="CR37" s="686"/>
      <c r="CS37" s="686"/>
      <c r="CT37" s="686"/>
      <c r="CU37" s="686"/>
      <c r="CV37" s="686"/>
      <c r="CW37" s="686"/>
      <c r="CX37" s="686"/>
      <c r="CY37" s="686"/>
      <c r="CZ37" s="686"/>
      <c r="DA37" s="686"/>
      <c r="DB37" s="686"/>
      <c r="DC37" s="686"/>
      <c r="DD37" s="686"/>
      <c r="DE37" s="686"/>
      <c r="DF37" s="686"/>
      <c r="DG37" s="686"/>
      <c r="DH37" s="686"/>
      <c r="DI37" s="686"/>
      <c r="DJ37" s="686"/>
      <c r="DK37" s="686"/>
      <c r="DL37" s="686"/>
      <c r="DM37" s="686"/>
      <c r="DN37" s="686"/>
      <c r="DO37" s="686"/>
      <c r="DP37" s="686"/>
      <c r="DQ37" s="686"/>
      <c r="DR37" s="686"/>
      <c r="DS37" s="686"/>
      <c r="DT37" s="686"/>
      <c r="DU37" s="686"/>
      <c r="DV37" s="686"/>
      <c r="DW37" s="686"/>
      <c r="DX37" s="686"/>
      <c r="DY37" s="686"/>
      <c r="DZ37" s="686"/>
      <c r="EA37" s="686"/>
      <c r="EB37" s="686"/>
      <c r="EC37" s="686"/>
      <c r="ED37" s="686"/>
      <c r="EE37" s="686"/>
      <c r="EF37" s="686"/>
      <c r="EG37" s="686"/>
      <c r="EH37" s="686"/>
      <c r="EI37" s="686"/>
      <c r="EJ37" s="686"/>
      <c r="EK37" s="686"/>
      <c r="EL37" s="686"/>
      <c r="EM37" s="686"/>
      <c r="EN37" s="686"/>
      <c r="EO37" s="686"/>
      <c r="EP37" s="686"/>
      <c r="EQ37" s="686"/>
      <c r="ER37" s="686"/>
      <c r="ES37" s="686"/>
      <c r="ET37" s="686"/>
      <c r="EU37" s="686"/>
      <c r="EV37" s="686"/>
      <c r="EW37" s="686"/>
      <c r="EX37" s="686"/>
      <c r="EY37" s="686"/>
      <c r="EZ37" s="686"/>
      <c r="FA37" s="686"/>
      <c r="FB37" s="686"/>
      <c r="FC37" s="686"/>
      <c r="FD37" s="686"/>
      <c r="FE37" s="686"/>
      <c r="FF37" s="686"/>
      <c r="FG37" s="686"/>
      <c r="FH37" s="686"/>
      <c r="FI37" s="686"/>
      <c r="FJ37" s="686"/>
      <c r="FK37" s="686"/>
      <c r="FL37" s="686"/>
      <c r="FM37" s="686"/>
      <c r="FN37" s="686"/>
      <c r="FO37" s="686"/>
      <c r="FP37" s="686"/>
      <c r="FQ37" s="686"/>
      <c r="FR37" s="686"/>
      <c r="FS37" s="686"/>
      <c r="FT37" s="686"/>
      <c r="FU37" s="686"/>
      <c r="FV37" s="686"/>
      <c r="FW37" s="686"/>
      <c r="FX37" s="686"/>
      <c r="FY37" s="686"/>
      <c r="FZ37" s="686"/>
      <c r="GA37" s="686"/>
      <c r="GB37" s="686"/>
      <c r="GC37" s="686"/>
      <c r="GD37" s="686"/>
      <c r="GE37" s="686"/>
      <c r="GF37" s="686"/>
      <c r="GG37" s="686"/>
      <c r="GH37" s="686"/>
      <c r="GI37" s="686"/>
      <c r="GJ37" s="686"/>
      <c r="GK37" s="686"/>
      <c r="GL37" s="686"/>
      <c r="GM37" s="686"/>
      <c r="GN37" s="686"/>
      <c r="GO37" s="686"/>
      <c r="GP37" s="686"/>
      <c r="GQ37" s="686"/>
      <c r="GR37" s="686"/>
      <c r="GS37" s="686"/>
      <c r="GT37" s="686"/>
      <c r="GU37" s="686"/>
      <c r="GV37" s="686"/>
      <c r="GW37" s="686"/>
      <c r="GX37" s="686"/>
      <c r="GY37" s="686"/>
      <c r="GZ37" s="686"/>
      <c r="HA37" s="686"/>
      <c r="HB37" s="686"/>
      <c r="HC37" s="686"/>
      <c r="HD37" s="686"/>
      <c r="HE37" s="686"/>
      <c r="HF37" s="686"/>
      <c r="HG37" s="686"/>
      <c r="HH37" s="686"/>
      <c r="HI37" s="686"/>
      <c r="HJ37" s="686"/>
      <c r="HK37" s="686"/>
      <c r="HL37" s="686"/>
      <c r="HM37" s="686"/>
      <c r="HN37" s="686"/>
      <c r="HO37" s="686"/>
      <c r="HP37" s="686"/>
      <c r="HQ37" s="686"/>
      <c r="HR37" s="686"/>
      <c r="HS37" s="686"/>
      <c r="HT37" s="686"/>
      <c r="HU37" s="686"/>
      <c r="HV37" s="686"/>
      <c r="HW37" s="686"/>
      <c r="HX37" s="686"/>
      <c r="HY37" s="686"/>
      <c r="HZ37" s="686"/>
      <c r="IA37" s="686"/>
      <c r="IB37" s="686"/>
      <c r="IC37" s="686"/>
      <c r="ID37" s="686"/>
      <c r="IE37" s="686"/>
      <c r="IF37" s="686"/>
      <c r="IG37" s="686"/>
      <c r="IH37" s="686"/>
      <c r="II37" s="686"/>
      <c r="IJ37" s="686"/>
      <c r="IK37" s="686"/>
      <c r="IL37" s="686"/>
      <c r="IM37" s="686"/>
      <c r="IN37" s="686"/>
      <c r="IO37" s="686"/>
      <c r="IP37" s="686"/>
      <c r="IQ37" s="686"/>
      <c r="IR37" s="686"/>
      <c r="IS37" s="686"/>
      <c r="IT37" s="686"/>
      <c r="IU37" s="686"/>
      <c r="IV37" s="686"/>
    </row>
    <row r="38" spans="1:256" ht="20.100000000000001" customHeight="1" x14ac:dyDescent="0.2">
      <c r="A38" s="739"/>
      <c r="B38" s="747" t="s">
        <v>4993</v>
      </c>
      <c r="C38" s="444">
        <v>1</v>
      </c>
      <c r="D38" s="444">
        <v>1</v>
      </c>
      <c r="E38" s="444">
        <v>1</v>
      </c>
      <c r="F38" s="441">
        <v>9.39</v>
      </c>
      <c r="G38" s="439"/>
      <c r="H38" s="441">
        <v>0.85</v>
      </c>
      <c r="I38" s="441">
        <f>PRODUCT(C38:H38)</f>
        <v>7.98</v>
      </c>
      <c r="J38" s="735"/>
      <c r="K38" s="686"/>
      <c r="L38" s="686"/>
      <c r="M38" s="686"/>
      <c r="N38" s="686"/>
      <c r="O38" s="686"/>
      <c r="P38" s="686"/>
      <c r="Q38" s="686"/>
      <c r="R38" s="686"/>
      <c r="S38" s="686"/>
      <c r="T38" s="686"/>
      <c r="U38" s="686"/>
      <c r="V38" s="686"/>
      <c r="W38" s="686"/>
      <c r="X38" s="686"/>
      <c r="Y38" s="686"/>
      <c r="Z38" s="686"/>
      <c r="AA38" s="686"/>
      <c r="AB38" s="686"/>
      <c r="AC38" s="686"/>
      <c r="AD38" s="686"/>
      <c r="AE38" s="686"/>
      <c r="AF38" s="686"/>
      <c r="AG38" s="686"/>
      <c r="AH38" s="686"/>
      <c r="AI38" s="686"/>
      <c r="AJ38" s="686"/>
      <c r="AK38" s="686"/>
      <c r="AL38" s="686"/>
      <c r="AM38" s="686"/>
      <c r="AN38" s="686"/>
      <c r="AO38" s="686"/>
      <c r="AP38" s="686"/>
      <c r="AQ38" s="686"/>
      <c r="AR38" s="686"/>
      <c r="AS38" s="686"/>
      <c r="AT38" s="686"/>
      <c r="AU38" s="686"/>
      <c r="AV38" s="686"/>
      <c r="AW38" s="686"/>
      <c r="AX38" s="686"/>
      <c r="AY38" s="686"/>
      <c r="AZ38" s="686"/>
      <c r="BA38" s="686"/>
      <c r="BB38" s="686"/>
      <c r="BC38" s="686"/>
      <c r="BD38" s="686"/>
      <c r="BE38" s="686"/>
      <c r="BF38" s="686"/>
      <c r="BG38" s="686"/>
      <c r="BH38" s="686"/>
      <c r="BI38" s="686"/>
      <c r="BJ38" s="686"/>
      <c r="BK38" s="686"/>
      <c r="BL38" s="686"/>
      <c r="BM38" s="686"/>
      <c r="BN38" s="686"/>
      <c r="BO38" s="686"/>
      <c r="BP38" s="686"/>
      <c r="BQ38" s="686"/>
      <c r="BR38" s="686"/>
      <c r="BS38" s="686"/>
      <c r="BT38" s="686"/>
      <c r="BU38" s="686"/>
      <c r="BV38" s="686"/>
      <c r="BW38" s="686"/>
      <c r="BX38" s="686"/>
      <c r="BY38" s="686"/>
      <c r="BZ38" s="686"/>
      <c r="CA38" s="686"/>
      <c r="CB38" s="686"/>
      <c r="CC38" s="686"/>
      <c r="CD38" s="686"/>
      <c r="CE38" s="686"/>
      <c r="CF38" s="686"/>
      <c r="CG38" s="686"/>
      <c r="CH38" s="686"/>
      <c r="CI38" s="686"/>
      <c r="CJ38" s="686"/>
      <c r="CK38" s="686"/>
      <c r="CL38" s="686"/>
      <c r="CM38" s="686"/>
      <c r="CN38" s="686"/>
      <c r="CO38" s="686"/>
      <c r="CP38" s="686"/>
      <c r="CQ38" s="686"/>
      <c r="CR38" s="686"/>
      <c r="CS38" s="686"/>
      <c r="CT38" s="686"/>
      <c r="CU38" s="686"/>
      <c r="CV38" s="686"/>
      <c r="CW38" s="686"/>
      <c r="CX38" s="686"/>
      <c r="CY38" s="686"/>
      <c r="CZ38" s="686"/>
      <c r="DA38" s="686"/>
      <c r="DB38" s="686"/>
      <c r="DC38" s="686"/>
      <c r="DD38" s="686"/>
      <c r="DE38" s="686"/>
      <c r="DF38" s="686"/>
      <c r="DG38" s="686"/>
      <c r="DH38" s="686"/>
      <c r="DI38" s="686"/>
      <c r="DJ38" s="686"/>
      <c r="DK38" s="686"/>
      <c r="DL38" s="686"/>
      <c r="DM38" s="686"/>
      <c r="DN38" s="686"/>
      <c r="DO38" s="686"/>
      <c r="DP38" s="686"/>
      <c r="DQ38" s="686"/>
      <c r="DR38" s="686"/>
      <c r="DS38" s="686"/>
      <c r="DT38" s="686"/>
      <c r="DU38" s="686"/>
      <c r="DV38" s="686"/>
      <c r="DW38" s="686"/>
      <c r="DX38" s="686"/>
      <c r="DY38" s="686"/>
      <c r="DZ38" s="686"/>
      <c r="EA38" s="686"/>
      <c r="EB38" s="686"/>
      <c r="EC38" s="686"/>
      <c r="ED38" s="686"/>
      <c r="EE38" s="686"/>
      <c r="EF38" s="686"/>
      <c r="EG38" s="686"/>
      <c r="EH38" s="686"/>
      <c r="EI38" s="686"/>
      <c r="EJ38" s="686"/>
      <c r="EK38" s="686"/>
      <c r="EL38" s="686"/>
      <c r="EM38" s="686"/>
      <c r="EN38" s="686"/>
      <c r="EO38" s="686"/>
      <c r="EP38" s="686"/>
      <c r="EQ38" s="686"/>
      <c r="ER38" s="686"/>
      <c r="ES38" s="686"/>
      <c r="ET38" s="686"/>
      <c r="EU38" s="686"/>
      <c r="EV38" s="686"/>
      <c r="EW38" s="686"/>
      <c r="EX38" s="686"/>
      <c r="EY38" s="686"/>
      <c r="EZ38" s="686"/>
      <c r="FA38" s="686"/>
      <c r="FB38" s="686"/>
      <c r="FC38" s="686"/>
      <c r="FD38" s="686"/>
      <c r="FE38" s="686"/>
      <c r="FF38" s="686"/>
      <c r="FG38" s="686"/>
      <c r="FH38" s="686"/>
      <c r="FI38" s="686"/>
      <c r="FJ38" s="686"/>
      <c r="FK38" s="686"/>
      <c r="FL38" s="686"/>
      <c r="FM38" s="686"/>
      <c r="FN38" s="686"/>
      <c r="FO38" s="686"/>
      <c r="FP38" s="686"/>
      <c r="FQ38" s="686"/>
      <c r="FR38" s="686"/>
      <c r="FS38" s="686"/>
      <c r="FT38" s="686"/>
      <c r="FU38" s="686"/>
      <c r="FV38" s="686"/>
      <c r="FW38" s="686"/>
      <c r="FX38" s="686"/>
      <c r="FY38" s="686"/>
      <c r="FZ38" s="686"/>
      <c r="GA38" s="686"/>
      <c r="GB38" s="686"/>
      <c r="GC38" s="686"/>
      <c r="GD38" s="686"/>
      <c r="GE38" s="686"/>
      <c r="GF38" s="686"/>
      <c r="GG38" s="686"/>
      <c r="GH38" s="686"/>
      <c r="GI38" s="686"/>
      <c r="GJ38" s="686"/>
      <c r="GK38" s="686"/>
      <c r="GL38" s="686"/>
      <c r="GM38" s="686"/>
      <c r="GN38" s="686"/>
      <c r="GO38" s="686"/>
      <c r="GP38" s="686"/>
      <c r="GQ38" s="686"/>
      <c r="GR38" s="686"/>
      <c r="GS38" s="686"/>
      <c r="GT38" s="686"/>
      <c r="GU38" s="686"/>
      <c r="GV38" s="686"/>
      <c r="GW38" s="686"/>
      <c r="GX38" s="686"/>
      <c r="GY38" s="686"/>
      <c r="GZ38" s="686"/>
      <c r="HA38" s="686"/>
      <c r="HB38" s="686"/>
      <c r="HC38" s="686"/>
      <c r="HD38" s="686"/>
      <c r="HE38" s="686"/>
      <c r="HF38" s="686"/>
      <c r="HG38" s="686"/>
      <c r="HH38" s="686"/>
      <c r="HI38" s="686"/>
      <c r="HJ38" s="686"/>
      <c r="HK38" s="686"/>
      <c r="HL38" s="686"/>
      <c r="HM38" s="686"/>
      <c r="HN38" s="686"/>
      <c r="HO38" s="686"/>
      <c r="HP38" s="686"/>
      <c r="HQ38" s="686"/>
      <c r="HR38" s="686"/>
      <c r="HS38" s="686"/>
      <c r="HT38" s="686"/>
      <c r="HU38" s="686"/>
      <c r="HV38" s="686"/>
      <c r="HW38" s="686"/>
      <c r="HX38" s="686"/>
      <c r="HY38" s="686"/>
      <c r="HZ38" s="686"/>
      <c r="IA38" s="686"/>
      <c r="IB38" s="686"/>
      <c r="IC38" s="686"/>
      <c r="ID38" s="686"/>
      <c r="IE38" s="686"/>
      <c r="IF38" s="686"/>
      <c r="IG38" s="686"/>
      <c r="IH38" s="686"/>
      <c r="II38" s="686"/>
      <c r="IJ38" s="686"/>
      <c r="IK38" s="686"/>
      <c r="IL38" s="686"/>
      <c r="IM38" s="686"/>
      <c r="IN38" s="686"/>
      <c r="IO38" s="686"/>
      <c r="IP38" s="686"/>
      <c r="IQ38" s="686"/>
      <c r="IR38" s="686"/>
      <c r="IS38" s="686"/>
      <c r="IT38" s="686"/>
      <c r="IU38" s="686"/>
      <c r="IV38" s="686"/>
    </row>
    <row r="39" spans="1:256" ht="20.100000000000001" customHeight="1" x14ac:dyDescent="0.2">
      <c r="A39" s="444"/>
      <c r="B39" s="746" t="s">
        <v>4924</v>
      </c>
      <c r="C39" s="444"/>
      <c r="D39" s="444"/>
      <c r="E39" s="444"/>
      <c r="F39" s="441"/>
      <c r="G39" s="439"/>
      <c r="H39" s="441"/>
      <c r="I39" s="441"/>
      <c r="J39" s="735"/>
      <c r="K39" s="686"/>
      <c r="L39" s="686"/>
      <c r="M39" s="686"/>
      <c r="N39" s="686"/>
      <c r="O39" s="686"/>
      <c r="P39" s="686"/>
      <c r="Q39" s="686"/>
      <c r="R39" s="686"/>
      <c r="S39" s="686"/>
      <c r="T39" s="686"/>
      <c r="U39" s="686"/>
      <c r="V39" s="686"/>
      <c r="W39" s="686"/>
      <c r="X39" s="686"/>
      <c r="Y39" s="686"/>
      <c r="Z39" s="686"/>
      <c r="AA39" s="686"/>
      <c r="AB39" s="686"/>
      <c r="AC39" s="686"/>
      <c r="AD39" s="686"/>
      <c r="AE39" s="686"/>
      <c r="AF39" s="686"/>
      <c r="AG39" s="686"/>
      <c r="AH39" s="686"/>
      <c r="AI39" s="686"/>
      <c r="AJ39" s="686"/>
      <c r="AK39" s="686"/>
      <c r="AL39" s="686"/>
      <c r="AM39" s="686"/>
      <c r="AN39" s="686"/>
      <c r="AO39" s="686"/>
      <c r="AP39" s="686"/>
      <c r="AQ39" s="686"/>
      <c r="AR39" s="686"/>
      <c r="AS39" s="686"/>
      <c r="AT39" s="686"/>
      <c r="AU39" s="686"/>
      <c r="AV39" s="686"/>
      <c r="AW39" s="686"/>
      <c r="AX39" s="686"/>
      <c r="AY39" s="686"/>
      <c r="AZ39" s="686"/>
      <c r="BA39" s="686"/>
      <c r="BB39" s="686"/>
      <c r="BC39" s="686"/>
      <c r="BD39" s="686"/>
      <c r="BE39" s="686"/>
      <c r="BF39" s="686"/>
      <c r="BG39" s="686"/>
      <c r="BH39" s="686"/>
      <c r="BI39" s="686"/>
      <c r="BJ39" s="686"/>
      <c r="BK39" s="686"/>
      <c r="BL39" s="686"/>
      <c r="BM39" s="686"/>
      <c r="BN39" s="686"/>
      <c r="BO39" s="686"/>
      <c r="BP39" s="686"/>
      <c r="BQ39" s="686"/>
      <c r="BR39" s="686"/>
      <c r="BS39" s="686"/>
      <c r="BT39" s="686"/>
      <c r="BU39" s="686"/>
      <c r="BV39" s="686"/>
      <c r="BW39" s="686"/>
      <c r="BX39" s="686"/>
      <c r="BY39" s="686"/>
      <c r="BZ39" s="686"/>
      <c r="CA39" s="686"/>
      <c r="CB39" s="686"/>
      <c r="CC39" s="686"/>
      <c r="CD39" s="686"/>
      <c r="CE39" s="686"/>
      <c r="CF39" s="686"/>
      <c r="CG39" s="686"/>
      <c r="CH39" s="686"/>
      <c r="CI39" s="686"/>
      <c r="CJ39" s="686"/>
      <c r="CK39" s="686"/>
      <c r="CL39" s="686"/>
      <c r="CM39" s="686"/>
      <c r="CN39" s="686"/>
      <c r="CO39" s="686"/>
      <c r="CP39" s="686"/>
      <c r="CQ39" s="686"/>
      <c r="CR39" s="686"/>
      <c r="CS39" s="686"/>
      <c r="CT39" s="686"/>
      <c r="CU39" s="686"/>
      <c r="CV39" s="686"/>
      <c r="CW39" s="686"/>
      <c r="CX39" s="686"/>
      <c r="CY39" s="686"/>
      <c r="CZ39" s="686"/>
      <c r="DA39" s="686"/>
      <c r="DB39" s="686"/>
      <c r="DC39" s="686"/>
      <c r="DD39" s="686"/>
      <c r="DE39" s="686"/>
      <c r="DF39" s="686"/>
      <c r="DG39" s="686"/>
      <c r="DH39" s="686"/>
      <c r="DI39" s="686"/>
      <c r="DJ39" s="686"/>
      <c r="DK39" s="686"/>
      <c r="DL39" s="686"/>
      <c r="DM39" s="686"/>
      <c r="DN39" s="686"/>
      <c r="DO39" s="686"/>
      <c r="DP39" s="686"/>
      <c r="DQ39" s="686"/>
      <c r="DR39" s="686"/>
      <c r="DS39" s="686"/>
      <c r="DT39" s="686"/>
      <c r="DU39" s="686"/>
      <c r="DV39" s="686"/>
      <c r="DW39" s="686"/>
      <c r="DX39" s="686"/>
      <c r="DY39" s="686"/>
      <c r="DZ39" s="686"/>
      <c r="EA39" s="686"/>
      <c r="EB39" s="686"/>
      <c r="EC39" s="686"/>
      <c r="ED39" s="686"/>
      <c r="EE39" s="686"/>
      <c r="EF39" s="686"/>
      <c r="EG39" s="686"/>
      <c r="EH39" s="686"/>
      <c r="EI39" s="686"/>
      <c r="EJ39" s="686"/>
      <c r="EK39" s="686"/>
      <c r="EL39" s="686"/>
      <c r="EM39" s="686"/>
      <c r="EN39" s="686"/>
      <c r="EO39" s="686"/>
      <c r="EP39" s="686"/>
      <c r="EQ39" s="686"/>
      <c r="ER39" s="686"/>
      <c r="ES39" s="686"/>
      <c r="ET39" s="686"/>
      <c r="EU39" s="686"/>
      <c r="EV39" s="686"/>
      <c r="EW39" s="686"/>
      <c r="EX39" s="686"/>
      <c r="EY39" s="686"/>
      <c r="EZ39" s="686"/>
      <c r="FA39" s="686"/>
      <c r="FB39" s="686"/>
      <c r="FC39" s="686"/>
      <c r="FD39" s="686"/>
      <c r="FE39" s="686"/>
      <c r="FF39" s="686"/>
      <c r="FG39" s="686"/>
      <c r="FH39" s="686"/>
      <c r="FI39" s="686"/>
      <c r="FJ39" s="686"/>
      <c r="FK39" s="686"/>
      <c r="FL39" s="686"/>
      <c r="FM39" s="686"/>
      <c r="FN39" s="686"/>
      <c r="FO39" s="686"/>
      <c r="FP39" s="686"/>
      <c r="FQ39" s="686"/>
      <c r="FR39" s="686"/>
      <c r="FS39" s="686"/>
      <c r="FT39" s="686"/>
      <c r="FU39" s="686"/>
      <c r="FV39" s="686"/>
      <c r="FW39" s="686"/>
      <c r="FX39" s="686"/>
      <c r="FY39" s="686"/>
      <c r="FZ39" s="686"/>
      <c r="GA39" s="686"/>
      <c r="GB39" s="686"/>
      <c r="GC39" s="686"/>
      <c r="GD39" s="686"/>
      <c r="GE39" s="686"/>
      <c r="GF39" s="686"/>
      <c r="GG39" s="686"/>
      <c r="GH39" s="686"/>
      <c r="GI39" s="686"/>
      <c r="GJ39" s="686"/>
      <c r="GK39" s="686"/>
      <c r="GL39" s="686"/>
      <c r="GM39" s="686"/>
      <c r="GN39" s="686"/>
      <c r="GO39" s="686"/>
      <c r="GP39" s="686"/>
      <c r="GQ39" s="686"/>
      <c r="GR39" s="686"/>
      <c r="GS39" s="686"/>
      <c r="GT39" s="686"/>
      <c r="GU39" s="686"/>
      <c r="GV39" s="686"/>
      <c r="GW39" s="686"/>
      <c r="GX39" s="686"/>
      <c r="GY39" s="686"/>
      <c r="GZ39" s="686"/>
      <c r="HA39" s="686"/>
      <c r="HB39" s="686"/>
      <c r="HC39" s="686"/>
      <c r="HD39" s="686"/>
      <c r="HE39" s="686"/>
      <c r="HF39" s="686"/>
      <c r="HG39" s="686"/>
      <c r="HH39" s="686"/>
      <c r="HI39" s="686"/>
      <c r="HJ39" s="686"/>
      <c r="HK39" s="686"/>
      <c r="HL39" s="686"/>
      <c r="HM39" s="686"/>
      <c r="HN39" s="686"/>
      <c r="HO39" s="686"/>
      <c r="HP39" s="686"/>
      <c r="HQ39" s="686"/>
      <c r="HR39" s="686"/>
      <c r="HS39" s="686"/>
      <c r="HT39" s="686"/>
      <c r="HU39" s="686"/>
      <c r="HV39" s="686"/>
      <c r="HW39" s="686"/>
      <c r="HX39" s="686"/>
      <c r="HY39" s="686"/>
      <c r="HZ39" s="686"/>
      <c r="IA39" s="686"/>
      <c r="IB39" s="686"/>
      <c r="IC39" s="686"/>
      <c r="ID39" s="686"/>
      <c r="IE39" s="686"/>
      <c r="IF39" s="686"/>
      <c r="IG39" s="686"/>
      <c r="IH39" s="686"/>
      <c r="II39" s="686"/>
      <c r="IJ39" s="686"/>
      <c r="IK39" s="686"/>
      <c r="IL39" s="686"/>
      <c r="IM39" s="686"/>
      <c r="IN39" s="686"/>
      <c r="IO39" s="686"/>
      <c r="IP39" s="686"/>
      <c r="IQ39" s="686"/>
      <c r="IR39" s="686"/>
      <c r="IS39" s="686"/>
      <c r="IT39" s="686"/>
      <c r="IU39" s="686"/>
      <c r="IV39" s="686"/>
    </row>
    <row r="40" spans="1:256" ht="20.100000000000001" customHeight="1" x14ac:dyDescent="0.2">
      <c r="A40" s="739"/>
      <c r="B40" s="747" t="str">
        <f>B36</f>
        <v>Pc/hc qtrs 8 in 1</v>
      </c>
      <c r="C40" s="444">
        <v>2</v>
      </c>
      <c r="D40" s="444">
        <v>2</v>
      </c>
      <c r="E40" s="444">
        <v>4</v>
      </c>
      <c r="F40" s="441">
        <v>5.4</v>
      </c>
      <c r="G40" s="439"/>
      <c r="H40" s="441">
        <v>0.85</v>
      </c>
      <c r="I40" s="441">
        <f>PRODUCT(C40:H40)</f>
        <v>73.44</v>
      </c>
      <c r="J40" s="735"/>
      <c r="K40" s="686"/>
      <c r="L40" s="686"/>
      <c r="M40" s="686"/>
      <c r="N40" s="686"/>
      <c r="O40" s="686"/>
      <c r="P40" s="686"/>
      <c r="Q40" s="686"/>
      <c r="R40" s="686"/>
      <c r="S40" s="686"/>
      <c r="T40" s="686"/>
      <c r="U40" s="686"/>
      <c r="V40" s="686"/>
      <c r="W40" s="686"/>
      <c r="X40" s="686"/>
      <c r="Y40" s="686"/>
      <c r="Z40" s="686"/>
      <c r="AA40" s="686"/>
      <c r="AB40" s="686"/>
      <c r="AC40" s="686"/>
      <c r="AD40" s="686"/>
      <c r="AE40" s="686"/>
      <c r="AF40" s="686"/>
      <c r="AG40" s="686"/>
      <c r="AH40" s="686"/>
      <c r="AI40" s="686"/>
      <c r="AJ40" s="686"/>
      <c r="AK40" s="686"/>
      <c r="AL40" s="686"/>
      <c r="AM40" s="686"/>
      <c r="AN40" s="686"/>
      <c r="AO40" s="686"/>
      <c r="AP40" s="686"/>
      <c r="AQ40" s="686"/>
      <c r="AR40" s="686"/>
      <c r="AS40" s="686"/>
      <c r="AT40" s="686"/>
      <c r="AU40" s="686"/>
      <c r="AV40" s="686"/>
      <c r="AW40" s="686"/>
      <c r="AX40" s="686"/>
      <c r="AY40" s="686"/>
      <c r="AZ40" s="686"/>
      <c r="BA40" s="686"/>
      <c r="BB40" s="686"/>
      <c r="BC40" s="686"/>
      <c r="BD40" s="686"/>
      <c r="BE40" s="686"/>
      <c r="BF40" s="686"/>
      <c r="BG40" s="686"/>
      <c r="BH40" s="686"/>
      <c r="BI40" s="686"/>
      <c r="BJ40" s="686"/>
      <c r="BK40" s="686"/>
      <c r="BL40" s="686"/>
      <c r="BM40" s="686"/>
      <c r="BN40" s="686"/>
      <c r="BO40" s="686"/>
      <c r="BP40" s="686"/>
      <c r="BQ40" s="686"/>
      <c r="BR40" s="686"/>
      <c r="BS40" s="686"/>
      <c r="BT40" s="686"/>
      <c r="BU40" s="686"/>
      <c r="BV40" s="686"/>
      <c r="BW40" s="686"/>
      <c r="BX40" s="686"/>
      <c r="BY40" s="686"/>
      <c r="BZ40" s="686"/>
      <c r="CA40" s="686"/>
      <c r="CB40" s="686"/>
      <c r="CC40" s="686"/>
      <c r="CD40" s="686"/>
      <c r="CE40" s="686"/>
      <c r="CF40" s="686"/>
      <c r="CG40" s="686"/>
      <c r="CH40" s="686"/>
      <c r="CI40" s="686"/>
      <c r="CJ40" s="686"/>
      <c r="CK40" s="686"/>
      <c r="CL40" s="686"/>
      <c r="CM40" s="686"/>
      <c r="CN40" s="686"/>
      <c r="CO40" s="686"/>
      <c r="CP40" s="686"/>
      <c r="CQ40" s="686"/>
      <c r="CR40" s="686"/>
      <c r="CS40" s="686"/>
      <c r="CT40" s="686"/>
      <c r="CU40" s="686"/>
      <c r="CV40" s="686"/>
      <c r="CW40" s="686"/>
      <c r="CX40" s="686"/>
      <c r="CY40" s="686"/>
      <c r="CZ40" s="686"/>
      <c r="DA40" s="686"/>
      <c r="DB40" s="686"/>
      <c r="DC40" s="686"/>
      <c r="DD40" s="686"/>
      <c r="DE40" s="686"/>
      <c r="DF40" s="686"/>
      <c r="DG40" s="686"/>
      <c r="DH40" s="686"/>
      <c r="DI40" s="686"/>
      <c r="DJ40" s="686"/>
      <c r="DK40" s="686"/>
      <c r="DL40" s="686"/>
      <c r="DM40" s="686"/>
      <c r="DN40" s="686"/>
      <c r="DO40" s="686"/>
      <c r="DP40" s="686"/>
      <c r="DQ40" s="686"/>
      <c r="DR40" s="686"/>
      <c r="DS40" s="686"/>
      <c r="DT40" s="686"/>
      <c r="DU40" s="686"/>
      <c r="DV40" s="686"/>
      <c r="DW40" s="686"/>
      <c r="DX40" s="686"/>
      <c r="DY40" s="686"/>
      <c r="DZ40" s="686"/>
      <c r="EA40" s="686"/>
      <c r="EB40" s="686"/>
      <c r="EC40" s="686"/>
      <c r="ED40" s="686"/>
      <c r="EE40" s="686"/>
      <c r="EF40" s="686"/>
      <c r="EG40" s="686"/>
      <c r="EH40" s="686"/>
      <c r="EI40" s="686"/>
      <c r="EJ40" s="686"/>
      <c r="EK40" s="686"/>
      <c r="EL40" s="686"/>
      <c r="EM40" s="686"/>
      <c r="EN40" s="686"/>
      <c r="EO40" s="686"/>
      <c r="EP40" s="686"/>
      <c r="EQ40" s="686"/>
      <c r="ER40" s="686"/>
      <c r="ES40" s="686"/>
      <c r="ET40" s="686"/>
      <c r="EU40" s="686"/>
      <c r="EV40" s="686"/>
      <c r="EW40" s="686"/>
      <c r="EX40" s="686"/>
      <c r="EY40" s="686"/>
      <c r="EZ40" s="686"/>
      <c r="FA40" s="686"/>
      <c r="FB40" s="686"/>
      <c r="FC40" s="686"/>
      <c r="FD40" s="686"/>
      <c r="FE40" s="686"/>
      <c r="FF40" s="686"/>
      <c r="FG40" s="686"/>
      <c r="FH40" s="686"/>
      <c r="FI40" s="686"/>
      <c r="FJ40" s="686"/>
      <c r="FK40" s="686"/>
      <c r="FL40" s="686"/>
      <c r="FM40" s="686"/>
      <c r="FN40" s="686"/>
      <c r="FO40" s="686"/>
      <c r="FP40" s="686"/>
      <c r="FQ40" s="686"/>
      <c r="FR40" s="686"/>
      <c r="FS40" s="686"/>
      <c r="FT40" s="686"/>
      <c r="FU40" s="686"/>
      <c r="FV40" s="686"/>
      <c r="FW40" s="686"/>
      <c r="FX40" s="686"/>
      <c r="FY40" s="686"/>
      <c r="FZ40" s="686"/>
      <c r="GA40" s="686"/>
      <c r="GB40" s="686"/>
      <c r="GC40" s="686"/>
      <c r="GD40" s="686"/>
      <c r="GE40" s="686"/>
      <c r="GF40" s="686"/>
      <c r="GG40" s="686"/>
      <c r="GH40" s="686"/>
      <c r="GI40" s="686"/>
      <c r="GJ40" s="686"/>
      <c r="GK40" s="686"/>
      <c r="GL40" s="686"/>
      <c r="GM40" s="686"/>
      <c r="GN40" s="686"/>
      <c r="GO40" s="686"/>
      <c r="GP40" s="686"/>
      <c r="GQ40" s="686"/>
      <c r="GR40" s="686"/>
      <c r="GS40" s="686"/>
      <c r="GT40" s="686"/>
      <c r="GU40" s="686"/>
      <c r="GV40" s="686"/>
      <c r="GW40" s="686"/>
      <c r="GX40" s="686"/>
      <c r="GY40" s="686"/>
      <c r="GZ40" s="686"/>
      <c r="HA40" s="686"/>
      <c r="HB40" s="686"/>
      <c r="HC40" s="686"/>
      <c r="HD40" s="686"/>
      <c r="HE40" s="686"/>
      <c r="HF40" s="686"/>
      <c r="HG40" s="686"/>
      <c r="HH40" s="686"/>
      <c r="HI40" s="686"/>
      <c r="HJ40" s="686"/>
      <c r="HK40" s="686"/>
      <c r="HL40" s="686"/>
      <c r="HM40" s="686"/>
      <c r="HN40" s="686"/>
      <c r="HO40" s="686"/>
      <c r="HP40" s="686"/>
      <c r="HQ40" s="686"/>
      <c r="HR40" s="686"/>
      <c r="HS40" s="686"/>
      <c r="HT40" s="686"/>
      <c r="HU40" s="686"/>
      <c r="HV40" s="686"/>
      <c r="HW40" s="686"/>
      <c r="HX40" s="686"/>
      <c r="HY40" s="686"/>
      <c r="HZ40" s="686"/>
      <c r="IA40" s="686"/>
      <c r="IB40" s="686"/>
      <c r="IC40" s="686"/>
      <c r="ID40" s="686"/>
      <c r="IE40" s="686"/>
      <c r="IF40" s="686"/>
      <c r="IG40" s="686"/>
      <c r="IH40" s="686"/>
      <c r="II40" s="686"/>
      <c r="IJ40" s="686"/>
      <c r="IK40" s="686"/>
      <c r="IL40" s="686"/>
      <c r="IM40" s="686"/>
      <c r="IN40" s="686"/>
      <c r="IO40" s="686"/>
      <c r="IP40" s="686"/>
      <c r="IQ40" s="686"/>
      <c r="IR40" s="686"/>
      <c r="IS40" s="686"/>
      <c r="IT40" s="686"/>
      <c r="IU40" s="686"/>
      <c r="IV40" s="686"/>
    </row>
    <row r="41" spans="1:256" ht="20.100000000000001" customHeight="1" x14ac:dyDescent="0.2">
      <c r="A41" s="739"/>
      <c r="B41" s="747" t="s">
        <v>4925</v>
      </c>
      <c r="C41" s="444">
        <v>3</v>
      </c>
      <c r="D41" s="444">
        <v>1</v>
      </c>
      <c r="E41" s="444">
        <v>1</v>
      </c>
      <c r="F41" s="441">
        <v>5.4</v>
      </c>
      <c r="G41" s="439"/>
      <c r="H41" s="441">
        <v>0.85</v>
      </c>
      <c r="I41" s="441">
        <f>PRODUCT(C41:H41)</f>
        <v>13.77</v>
      </c>
      <c r="J41" s="735"/>
      <c r="K41" s="686"/>
      <c r="L41" s="686"/>
      <c r="M41" s="686"/>
      <c r="N41" s="686"/>
      <c r="O41" s="686"/>
      <c r="P41" s="686"/>
      <c r="Q41" s="686"/>
      <c r="R41" s="686"/>
      <c r="S41" s="686"/>
      <c r="T41" s="686"/>
      <c r="U41" s="686"/>
      <c r="V41" s="686"/>
      <c r="W41" s="686"/>
      <c r="X41" s="686"/>
      <c r="Y41" s="686"/>
      <c r="Z41" s="686"/>
      <c r="AA41" s="686"/>
      <c r="AB41" s="686"/>
      <c r="AC41" s="686"/>
      <c r="AD41" s="686"/>
      <c r="AE41" s="686"/>
      <c r="AF41" s="686"/>
      <c r="AG41" s="686"/>
      <c r="AH41" s="686"/>
      <c r="AI41" s="686"/>
      <c r="AJ41" s="686"/>
      <c r="AK41" s="686"/>
      <c r="AL41" s="686"/>
      <c r="AM41" s="686"/>
      <c r="AN41" s="686"/>
      <c r="AO41" s="686"/>
      <c r="AP41" s="686"/>
      <c r="AQ41" s="686"/>
      <c r="AR41" s="686"/>
      <c r="AS41" s="686"/>
      <c r="AT41" s="686"/>
      <c r="AU41" s="686"/>
      <c r="AV41" s="686"/>
      <c r="AW41" s="686"/>
      <c r="AX41" s="686"/>
      <c r="AY41" s="686"/>
      <c r="AZ41" s="686"/>
      <c r="BA41" s="686"/>
      <c r="BB41" s="686"/>
      <c r="BC41" s="686"/>
      <c r="BD41" s="686"/>
      <c r="BE41" s="686"/>
      <c r="BF41" s="686"/>
      <c r="BG41" s="686"/>
      <c r="BH41" s="686"/>
      <c r="BI41" s="686"/>
      <c r="BJ41" s="686"/>
      <c r="BK41" s="686"/>
      <c r="BL41" s="686"/>
      <c r="BM41" s="686"/>
      <c r="BN41" s="686"/>
      <c r="BO41" s="686"/>
      <c r="BP41" s="686"/>
      <c r="BQ41" s="686"/>
      <c r="BR41" s="686"/>
      <c r="BS41" s="686"/>
      <c r="BT41" s="686"/>
      <c r="BU41" s="686"/>
      <c r="BV41" s="686"/>
      <c r="BW41" s="686"/>
      <c r="BX41" s="686"/>
      <c r="BY41" s="686"/>
      <c r="BZ41" s="686"/>
      <c r="CA41" s="686"/>
      <c r="CB41" s="686"/>
      <c r="CC41" s="686"/>
      <c r="CD41" s="686"/>
      <c r="CE41" s="686"/>
      <c r="CF41" s="686"/>
      <c r="CG41" s="686"/>
      <c r="CH41" s="686"/>
      <c r="CI41" s="686"/>
      <c r="CJ41" s="686"/>
      <c r="CK41" s="686"/>
      <c r="CL41" s="686"/>
      <c r="CM41" s="686"/>
      <c r="CN41" s="686"/>
      <c r="CO41" s="686"/>
      <c r="CP41" s="686"/>
      <c r="CQ41" s="686"/>
      <c r="CR41" s="686"/>
      <c r="CS41" s="686"/>
      <c r="CT41" s="686"/>
      <c r="CU41" s="686"/>
      <c r="CV41" s="686"/>
      <c r="CW41" s="686"/>
      <c r="CX41" s="686"/>
      <c r="CY41" s="686"/>
      <c r="CZ41" s="686"/>
      <c r="DA41" s="686"/>
      <c r="DB41" s="686"/>
      <c r="DC41" s="686"/>
      <c r="DD41" s="686"/>
      <c r="DE41" s="686"/>
      <c r="DF41" s="686"/>
      <c r="DG41" s="686"/>
      <c r="DH41" s="686"/>
      <c r="DI41" s="686"/>
      <c r="DJ41" s="686"/>
      <c r="DK41" s="686"/>
      <c r="DL41" s="686"/>
      <c r="DM41" s="686"/>
      <c r="DN41" s="686"/>
      <c r="DO41" s="686"/>
      <c r="DP41" s="686"/>
      <c r="DQ41" s="686"/>
      <c r="DR41" s="686"/>
      <c r="DS41" s="686"/>
      <c r="DT41" s="686"/>
      <c r="DU41" s="686"/>
      <c r="DV41" s="686"/>
      <c r="DW41" s="686"/>
      <c r="DX41" s="686"/>
      <c r="DY41" s="686"/>
      <c r="DZ41" s="686"/>
      <c r="EA41" s="686"/>
      <c r="EB41" s="686"/>
      <c r="EC41" s="686"/>
      <c r="ED41" s="686"/>
      <c r="EE41" s="686"/>
      <c r="EF41" s="686"/>
      <c r="EG41" s="686"/>
      <c r="EH41" s="686"/>
      <c r="EI41" s="686"/>
      <c r="EJ41" s="686"/>
      <c r="EK41" s="686"/>
      <c r="EL41" s="686"/>
      <c r="EM41" s="686"/>
      <c r="EN41" s="686"/>
      <c r="EO41" s="686"/>
      <c r="EP41" s="686"/>
      <c r="EQ41" s="686"/>
      <c r="ER41" s="686"/>
      <c r="ES41" s="686"/>
      <c r="ET41" s="686"/>
      <c r="EU41" s="686"/>
      <c r="EV41" s="686"/>
      <c r="EW41" s="686"/>
      <c r="EX41" s="686"/>
      <c r="EY41" s="686"/>
      <c r="EZ41" s="686"/>
      <c r="FA41" s="686"/>
      <c r="FB41" s="686"/>
      <c r="FC41" s="686"/>
      <c r="FD41" s="686"/>
      <c r="FE41" s="686"/>
      <c r="FF41" s="686"/>
      <c r="FG41" s="686"/>
      <c r="FH41" s="686"/>
      <c r="FI41" s="686"/>
      <c r="FJ41" s="686"/>
      <c r="FK41" s="686"/>
      <c r="FL41" s="686"/>
      <c r="FM41" s="686"/>
      <c r="FN41" s="686"/>
      <c r="FO41" s="686"/>
      <c r="FP41" s="686"/>
      <c r="FQ41" s="686"/>
      <c r="FR41" s="686"/>
      <c r="FS41" s="686"/>
      <c r="FT41" s="686"/>
      <c r="FU41" s="686"/>
      <c r="FV41" s="686"/>
      <c r="FW41" s="686"/>
      <c r="FX41" s="686"/>
      <c r="FY41" s="686"/>
      <c r="FZ41" s="686"/>
      <c r="GA41" s="686"/>
      <c r="GB41" s="686"/>
      <c r="GC41" s="686"/>
      <c r="GD41" s="686"/>
      <c r="GE41" s="686"/>
      <c r="GF41" s="686"/>
      <c r="GG41" s="686"/>
      <c r="GH41" s="686"/>
      <c r="GI41" s="686"/>
      <c r="GJ41" s="686"/>
      <c r="GK41" s="686"/>
      <c r="GL41" s="686"/>
      <c r="GM41" s="686"/>
      <c r="GN41" s="686"/>
      <c r="GO41" s="686"/>
      <c r="GP41" s="686"/>
      <c r="GQ41" s="686"/>
      <c r="GR41" s="686"/>
      <c r="GS41" s="686"/>
      <c r="GT41" s="686"/>
      <c r="GU41" s="686"/>
      <c r="GV41" s="686"/>
      <c r="GW41" s="686"/>
      <c r="GX41" s="686"/>
      <c r="GY41" s="686"/>
      <c r="GZ41" s="686"/>
      <c r="HA41" s="686"/>
      <c r="HB41" s="686"/>
      <c r="HC41" s="686"/>
      <c r="HD41" s="686"/>
      <c r="HE41" s="686"/>
      <c r="HF41" s="686"/>
      <c r="HG41" s="686"/>
      <c r="HH41" s="686"/>
      <c r="HI41" s="686"/>
      <c r="HJ41" s="686"/>
      <c r="HK41" s="686"/>
      <c r="HL41" s="686"/>
      <c r="HM41" s="686"/>
      <c r="HN41" s="686"/>
      <c r="HO41" s="686"/>
      <c r="HP41" s="686"/>
      <c r="HQ41" s="686"/>
      <c r="HR41" s="686"/>
      <c r="HS41" s="686"/>
      <c r="HT41" s="686"/>
      <c r="HU41" s="686"/>
      <c r="HV41" s="686"/>
      <c r="HW41" s="686"/>
      <c r="HX41" s="686"/>
      <c r="HY41" s="686"/>
      <c r="HZ41" s="686"/>
      <c r="IA41" s="686"/>
      <c r="IB41" s="686"/>
      <c r="IC41" s="686"/>
      <c r="ID41" s="686"/>
      <c r="IE41" s="686"/>
      <c r="IF41" s="686"/>
      <c r="IG41" s="686"/>
      <c r="IH41" s="686"/>
      <c r="II41" s="686"/>
      <c r="IJ41" s="686"/>
      <c r="IK41" s="686"/>
      <c r="IL41" s="686"/>
      <c r="IM41" s="686"/>
      <c r="IN41" s="686"/>
      <c r="IO41" s="686"/>
      <c r="IP41" s="686"/>
      <c r="IQ41" s="686"/>
      <c r="IR41" s="686"/>
      <c r="IS41" s="686"/>
      <c r="IT41" s="686"/>
      <c r="IU41" s="686"/>
      <c r="IV41" s="686"/>
    </row>
    <row r="42" spans="1:256" ht="20.100000000000001" customHeight="1" x14ac:dyDescent="0.2">
      <c r="A42" s="739"/>
      <c r="B42" s="747" t="s">
        <v>4993</v>
      </c>
      <c r="C42" s="444">
        <v>1</v>
      </c>
      <c r="D42" s="444">
        <v>1</v>
      </c>
      <c r="E42" s="444">
        <v>5</v>
      </c>
      <c r="F42" s="441">
        <v>4.16</v>
      </c>
      <c r="G42" s="439"/>
      <c r="H42" s="441">
        <v>0.85</v>
      </c>
      <c r="I42" s="441">
        <f>PRODUCT(C42:H42)</f>
        <v>17.68</v>
      </c>
      <c r="J42" s="735"/>
      <c r="K42" s="686"/>
      <c r="L42" s="686"/>
      <c r="M42" s="686"/>
      <c r="N42" s="686"/>
      <c r="O42" s="686"/>
      <c r="P42" s="686"/>
      <c r="Q42" s="686"/>
      <c r="R42" s="686"/>
      <c r="S42" s="686"/>
      <c r="T42" s="686"/>
      <c r="U42" s="686"/>
      <c r="V42" s="686"/>
      <c r="W42" s="686"/>
      <c r="X42" s="686"/>
      <c r="Y42" s="686"/>
      <c r="Z42" s="686"/>
      <c r="AA42" s="686"/>
      <c r="AB42" s="686"/>
      <c r="AC42" s="686"/>
      <c r="AD42" s="686"/>
      <c r="AE42" s="686"/>
      <c r="AF42" s="686"/>
      <c r="AG42" s="686"/>
      <c r="AH42" s="686"/>
      <c r="AI42" s="686"/>
      <c r="AJ42" s="686"/>
      <c r="AK42" s="686"/>
      <c r="AL42" s="686"/>
      <c r="AM42" s="686"/>
      <c r="AN42" s="686"/>
      <c r="AO42" s="686"/>
      <c r="AP42" s="686"/>
      <c r="AQ42" s="686"/>
      <c r="AR42" s="686"/>
      <c r="AS42" s="686"/>
      <c r="AT42" s="686"/>
      <c r="AU42" s="686"/>
      <c r="AV42" s="686"/>
      <c r="AW42" s="686"/>
      <c r="AX42" s="686"/>
      <c r="AY42" s="686"/>
      <c r="AZ42" s="686"/>
      <c r="BA42" s="686"/>
      <c r="BB42" s="686"/>
      <c r="BC42" s="686"/>
      <c r="BD42" s="686"/>
      <c r="BE42" s="686"/>
      <c r="BF42" s="686"/>
      <c r="BG42" s="686"/>
      <c r="BH42" s="686"/>
      <c r="BI42" s="686"/>
      <c r="BJ42" s="686"/>
      <c r="BK42" s="686"/>
      <c r="BL42" s="686"/>
      <c r="BM42" s="686"/>
      <c r="BN42" s="686"/>
      <c r="BO42" s="686"/>
      <c r="BP42" s="686"/>
      <c r="BQ42" s="686"/>
      <c r="BR42" s="686"/>
      <c r="BS42" s="686"/>
      <c r="BT42" s="686"/>
      <c r="BU42" s="686"/>
      <c r="BV42" s="686"/>
      <c r="BW42" s="686"/>
      <c r="BX42" s="686"/>
      <c r="BY42" s="686"/>
      <c r="BZ42" s="686"/>
      <c r="CA42" s="686"/>
      <c r="CB42" s="686"/>
      <c r="CC42" s="686"/>
      <c r="CD42" s="686"/>
      <c r="CE42" s="686"/>
      <c r="CF42" s="686"/>
      <c r="CG42" s="686"/>
      <c r="CH42" s="686"/>
      <c r="CI42" s="686"/>
      <c r="CJ42" s="686"/>
      <c r="CK42" s="686"/>
      <c r="CL42" s="686"/>
      <c r="CM42" s="686"/>
      <c r="CN42" s="686"/>
      <c r="CO42" s="686"/>
      <c r="CP42" s="686"/>
      <c r="CQ42" s="686"/>
      <c r="CR42" s="686"/>
      <c r="CS42" s="686"/>
      <c r="CT42" s="686"/>
      <c r="CU42" s="686"/>
      <c r="CV42" s="686"/>
      <c r="CW42" s="686"/>
      <c r="CX42" s="686"/>
      <c r="CY42" s="686"/>
      <c r="CZ42" s="686"/>
      <c r="DA42" s="686"/>
      <c r="DB42" s="686"/>
      <c r="DC42" s="686"/>
      <c r="DD42" s="686"/>
      <c r="DE42" s="686"/>
      <c r="DF42" s="686"/>
      <c r="DG42" s="686"/>
      <c r="DH42" s="686"/>
      <c r="DI42" s="686"/>
      <c r="DJ42" s="686"/>
      <c r="DK42" s="686"/>
      <c r="DL42" s="686"/>
      <c r="DM42" s="686"/>
      <c r="DN42" s="686"/>
      <c r="DO42" s="686"/>
      <c r="DP42" s="686"/>
      <c r="DQ42" s="686"/>
      <c r="DR42" s="686"/>
      <c r="DS42" s="686"/>
      <c r="DT42" s="686"/>
      <c r="DU42" s="686"/>
      <c r="DV42" s="686"/>
      <c r="DW42" s="686"/>
      <c r="DX42" s="686"/>
      <c r="DY42" s="686"/>
      <c r="DZ42" s="686"/>
      <c r="EA42" s="686"/>
      <c r="EB42" s="686"/>
      <c r="EC42" s="686"/>
      <c r="ED42" s="686"/>
      <c r="EE42" s="686"/>
      <c r="EF42" s="686"/>
      <c r="EG42" s="686"/>
      <c r="EH42" s="686"/>
      <c r="EI42" s="686"/>
      <c r="EJ42" s="686"/>
      <c r="EK42" s="686"/>
      <c r="EL42" s="686"/>
      <c r="EM42" s="686"/>
      <c r="EN42" s="686"/>
      <c r="EO42" s="686"/>
      <c r="EP42" s="686"/>
      <c r="EQ42" s="686"/>
      <c r="ER42" s="686"/>
      <c r="ES42" s="686"/>
      <c r="ET42" s="686"/>
      <c r="EU42" s="686"/>
      <c r="EV42" s="686"/>
      <c r="EW42" s="686"/>
      <c r="EX42" s="686"/>
      <c r="EY42" s="686"/>
      <c r="EZ42" s="686"/>
      <c r="FA42" s="686"/>
      <c r="FB42" s="686"/>
      <c r="FC42" s="686"/>
      <c r="FD42" s="686"/>
      <c r="FE42" s="686"/>
      <c r="FF42" s="686"/>
      <c r="FG42" s="686"/>
      <c r="FH42" s="686"/>
      <c r="FI42" s="686"/>
      <c r="FJ42" s="686"/>
      <c r="FK42" s="686"/>
      <c r="FL42" s="686"/>
      <c r="FM42" s="686"/>
      <c r="FN42" s="686"/>
      <c r="FO42" s="686"/>
      <c r="FP42" s="686"/>
      <c r="FQ42" s="686"/>
      <c r="FR42" s="686"/>
      <c r="FS42" s="686"/>
      <c r="FT42" s="686"/>
      <c r="FU42" s="686"/>
      <c r="FV42" s="686"/>
      <c r="FW42" s="686"/>
      <c r="FX42" s="686"/>
      <c r="FY42" s="686"/>
      <c r="FZ42" s="686"/>
      <c r="GA42" s="686"/>
      <c r="GB42" s="686"/>
      <c r="GC42" s="686"/>
      <c r="GD42" s="686"/>
      <c r="GE42" s="686"/>
      <c r="GF42" s="686"/>
      <c r="GG42" s="686"/>
      <c r="GH42" s="686"/>
      <c r="GI42" s="686"/>
      <c r="GJ42" s="686"/>
      <c r="GK42" s="686"/>
      <c r="GL42" s="686"/>
      <c r="GM42" s="686"/>
      <c r="GN42" s="686"/>
      <c r="GO42" s="686"/>
      <c r="GP42" s="686"/>
      <c r="GQ42" s="686"/>
      <c r="GR42" s="686"/>
      <c r="GS42" s="686"/>
      <c r="GT42" s="686"/>
      <c r="GU42" s="686"/>
      <c r="GV42" s="686"/>
      <c r="GW42" s="686"/>
      <c r="GX42" s="686"/>
      <c r="GY42" s="686"/>
      <c r="GZ42" s="686"/>
      <c r="HA42" s="686"/>
      <c r="HB42" s="686"/>
      <c r="HC42" s="686"/>
      <c r="HD42" s="686"/>
      <c r="HE42" s="686"/>
      <c r="HF42" s="686"/>
      <c r="HG42" s="686"/>
      <c r="HH42" s="686"/>
      <c r="HI42" s="686"/>
      <c r="HJ42" s="686"/>
      <c r="HK42" s="686"/>
      <c r="HL42" s="686"/>
      <c r="HM42" s="686"/>
      <c r="HN42" s="686"/>
      <c r="HO42" s="686"/>
      <c r="HP42" s="686"/>
      <c r="HQ42" s="686"/>
      <c r="HR42" s="686"/>
      <c r="HS42" s="686"/>
      <c r="HT42" s="686"/>
      <c r="HU42" s="686"/>
      <c r="HV42" s="686"/>
      <c r="HW42" s="686"/>
      <c r="HX42" s="686"/>
      <c r="HY42" s="686"/>
      <c r="HZ42" s="686"/>
      <c r="IA42" s="686"/>
      <c r="IB42" s="686"/>
      <c r="IC42" s="686"/>
      <c r="ID42" s="686"/>
      <c r="IE42" s="686"/>
      <c r="IF42" s="686"/>
      <c r="IG42" s="686"/>
      <c r="IH42" s="686"/>
      <c r="II42" s="686"/>
      <c r="IJ42" s="686"/>
      <c r="IK42" s="686"/>
      <c r="IL42" s="686"/>
      <c r="IM42" s="686"/>
      <c r="IN42" s="686"/>
      <c r="IO42" s="686"/>
      <c r="IP42" s="686"/>
      <c r="IQ42" s="686"/>
      <c r="IR42" s="686"/>
      <c r="IS42" s="686"/>
      <c r="IT42" s="686"/>
      <c r="IU42" s="686"/>
      <c r="IV42" s="686"/>
    </row>
    <row r="43" spans="1:256" ht="20.100000000000001" customHeight="1" x14ac:dyDescent="0.2">
      <c r="A43" s="425"/>
      <c r="B43" s="746" t="s">
        <v>4926</v>
      </c>
      <c r="C43" s="425"/>
      <c r="D43" s="425"/>
      <c r="E43" s="425"/>
      <c r="F43" s="426"/>
      <c r="G43" s="454"/>
      <c r="H43" s="426"/>
      <c r="I43" s="426"/>
      <c r="J43" s="570"/>
      <c r="K43" s="686"/>
      <c r="L43" s="686"/>
      <c r="M43" s="686"/>
      <c r="N43" s="686"/>
      <c r="O43" s="686"/>
      <c r="P43" s="686"/>
      <c r="Q43" s="686"/>
      <c r="R43" s="686"/>
      <c r="S43" s="686"/>
      <c r="T43" s="686"/>
      <c r="U43" s="686"/>
      <c r="V43" s="686"/>
      <c r="W43" s="686"/>
      <c r="X43" s="686"/>
      <c r="Y43" s="686"/>
      <c r="Z43" s="686"/>
      <c r="AA43" s="686"/>
      <c r="AB43" s="686"/>
      <c r="AC43" s="686"/>
      <c r="AD43" s="686"/>
      <c r="AE43" s="686"/>
      <c r="AF43" s="686"/>
      <c r="AG43" s="686"/>
      <c r="AH43" s="686"/>
      <c r="AI43" s="686"/>
      <c r="AJ43" s="686"/>
      <c r="AK43" s="686"/>
      <c r="AL43" s="686"/>
      <c r="AM43" s="686"/>
      <c r="AN43" s="686"/>
      <c r="AO43" s="686"/>
      <c r="AP43" s="686"/>
      <c r="AQ43" s="686"/>
      <c r="AR43" s="686"/>
      <c r="AS43" s="686"/>
      <c r="AT43" s="686"/>
      <c r="AU43" s="686"/>
      <c r="AV43" s="686"/>
      <c r="AW43" s="686"/>
      <c r="AX43" s="686"/>
      <c r="AY43" s="686"/>
      <c r="AZ43" s="686"/>
      <c r="BA43" s="686"/>
      <c r="BB43" s="686"/>
      <c r="BC43" s="686"/>
      <c r="BD43" s="686"/>
      <c r="BE43" s="686"/>
      <c r="BF43" s="686"/>
      <c r="BG43" s="686"/>
      <c r="BH43" s="686"/>
      <c r="BI43" s="686"/>
      <c r="BJ43" s="686"/>
      <c r="BK43" s="686"/>
      <c r="BL43" s="686"/>
      <c r="BM43" s="686"/>
      <c r="BN43" s="686"/>
      <c r="BO43" s="686"/>
      <c r="BP43" s="686"/>
      <c r="BQ43" s="686"/>
      <c r="BR43" s="686"/>
      <c r="BS43" s="686"/>
      <c r="BT43" s="686"/>
      <c r="BU43" s="686"/>
      <c r="BV43" s="686"/>
      <c r="BW43" s="686"/>
      <c r="BX43" s="686"/>
      <c r="BY43" s="686"/>
      <c r="BZ43" s="686"/>
      <c r="CA43" s="686"/>
      <c r="CB43" s="686"/>
      <c r="CC43" s="686"/>
      <c r="CD43" s="686"/>
      <c r="CE43" s="686"/>
      <c r="CF43" s="686"/>
      <c r="CG43" s="686"/>
      <c r="CH43" s="686"/>
      <c r="CI43" s="686"/>
      <c r="CJ43" s="686"/>
      <c r="CK43" s="686"/>
      <c r="CL43" s="686"/>
      <c r="CM43" s="686"/>
      <c r="CN43" s="686"/>
      <c r="CO43" s="686"/>
      <c r="CP43" s="686"/>
      <c r="CQ43" s="686"/>
      <c r="CR43" s="686"/>
      <c r="CS43" s="686"/>
      <c r="CT43" s="686"/>
      <c r="CU43" s="686"/>
      <c r="CV43" s="686"/>
      <c r="CW43" s="686"/>
      <c r="CX43" s="686"/>
      <c r="CY43" s="686"/>
      <c r="CZ43" s="686"/>
      <c r="DA43" s="686"/>
      <c r="DB43" s="686"/>
      <c r="DC43" s="686"/>
      <c r="DD43" s="686"/>
      <c r="DE43" s="686"/>
      <c r="DF43" s="686"/>
      <c r="DG43" s="686"/>
      <c r="DH43" s="686"/>
      <c r="DI43" s="686"/>
      <c r="DJ43" s="686"/>
      <c r="DK43" s="686"/>
      <c r="DL43" s="686"/>
      <c r="DM43" s="686"/>
      <c r="DN43" s="686"/>
      <c r="DO43" s="686"/>
      <c r="DP43" s="686"/>
      <c r="DQ43" s="686"/>
      <c r="DR43" s="686"/>
      <c r="DS43" s="686"/>
      <c r="DT43" s="686"/>
      <c r="DU43" s="686"/>
      <c r="DV43" s="686"/>
      <c r="DW43" s="686"/>
      <c r="DX43" s="686"/>
      <c r="DY43" s="686"/>
      <c r="DZ43" s="686"/>
      <c r="EA43" s="686"/>
      <c r="EB43" s="686"/>
      <c r="EC43" s="686"/>
      <c r="ED43" s="686"/>
      <c r="EE43" s="686"/>
      <c r="EF43" s="686"/>
      <c r="EG43" s="686"/>
      <c r="EH43" s="686"/>
      <c r="EI43" s="686"/>
      <c r="EJ43" s="686"/>
      <c r="EK43" s="686"/>
      <c r="EL43" s="686"/>
      <c r="EM43" s="686"/>
      <c r="EN43" s="686"/>
      <c r="EO43" s="686"/>
      <c r="EP43" s="686"/>
      <c r="EQ43" s="686"/>
      <c r="ER43" s="686"/>
      <c r="ES43" s="686"/>
      <c r="ET43" s="686"/>
      <c r="EU43" s="686"/>
      <c r="EV43" s="686"/>
      <c r="EW43" s="686"/>
      <c r="EX43" s="686"/>
      <c r="EY43" s="686"/>
      <c r="EZ43" s="686"/>
      <c r="FA43" s="686"/>
      <c r="FB43" s="686"/>
      <c r="FC43" s="686"/>
      <c r="FD43" s="686"/>
      <c r="FE43" s="686"/>
      <c r="FF43" s="686"/>
      <c r="FG43" s="686"/>
      <c r="FH43" s="686"/>
      <c r="FI43" s="686"/>
      <c r="FJ43" s="686"/>
      <c r="FK43" s="686"/>
      <c r="FL43" s="686"/>
      <c r="FM43" s="686"/>
      <c r="FN43" s="686"/>
      <c r="FO43" s="686"/>
      <c r="FP43" s="686"/>
      <c r="FQ43" s="686"/>
      <c r="FR43" s="686"/>
      <c r="FS43" s="686"/>
      <c r="FT43" s="686"/>
      <c r="FU43" s="686"/>
      <c r="FV43" s="686"/>
      <c r="FW43" s="686"/>
      <c r="FX43" s="686"/>
      <c r="FY43" s="686"/>
      <c r="FZ43" s="686"/>
      <c r="GA43" s="686"/>
      <c r="GB43" s="686"/>
      <c r="GC43" s="686"/>
      <c r="GD43" s="686"/>
      <c r="GE43" s="686"/>
      <c r="GF43" s="686"/>
      <c r="GG43" s="686"/>
      <c r="GH43" s="686"/>
      <c r="GI43" s="686"/>
      <c r="GJ43" s="686"/>
      <c r="GK43" s="686"/>
      <c r="GL43" s="686"/>
      <c r="GM43" s="686"/>
      <c r="GN43" s="686"/>
      <c r="GO43" s="686"/>
      <c r="GP43" s="686"/>
      <c r="GQ43" s="686"/>
      <c r="GR43" s="686"/>
      <c r="GS43" s="686"/>
      <c r="GT43" s="686"/>
      <c r="GU43" s="686"/>
      <c r="GV43" s="686"/>
      <c r="GW43" s="686"/>
      <c r="GX43" s="686"/>
      <c r="GY43" s="686"/>
      <c r="GZ43" s="686"/>
      <c r="HA43" s="686"/>
      <c r="HB43" s="686"/>
      <c r="HC43" s="686"/>
      <c r="HD43" s="686"/>
      <c r="HE43" s="686"/>
      <c r="HF43" s="686"/>
      <c r="HG43" s="686"/>
      <c r="HH43" s="686"/>
      <c r="HI43" s="686"/>
      <c r="HJ43" s="686"/>
      <c r="HK43" s="686"/>
      <c r="HL43" s="686"/>
      <c r="HM43" s="686"/>
      <c r="HN43" s="686"/>
      <c r="HO43" s="686"/>
      <c r="HP43" s="686"/>
      <c r="HQ43" s="686"/>
      <c r="HR43" s="686"/>
      <c r="HS43" s="686"/>
      <c r="HT43" s="686"/>
      <c r="HU43" s="686"/>
      <c r="HV43" s="686"/>
      <c r="HW43" s="686"/>
      <c r="HX43" s="686"/>
      <c r="HY43" s="686"/>
      <c r="HZ43" s="686"/>
      <c r="IA43" s="686"/>
      <c r="IB43" s="686"/>
      <c r="IC43" s="686"/>
      <c r="ID43" s="686"/>
      <c r="IE43" s="686"/>
      <c r="IF43" s="686"/>
      <c r="IG43" s="686"/>
      <c r="IH43" s="686"/>
      <c r="II43" s="686"/>
      <c r="IJ43" s="686"/>
      <c r="IK43" s="686"/>
      <c r="IL43" s="686"/>
      <c r="IM43" s="686"/>
      <c r="IN43" s="686"/>
      <c r="IO43" s="686"/>
      <c r="IP43" s="686"/>
      <c r="IQ43" s="686"/>
      <c r="IR43" s="686"/>
      <c r="IS43" s="686"/>
      <c r="IT43" s="686"/>
      <c r="IU43" s="686"/>
      <c r="IV43" s="686"/>
    </row>
    <row r="44" spans="1:256" ht="20.100000000000001" customHeight="1" x14ac:dyDescent="0.2">
      <c r="A44" s="739"/>
      <c r="B44" s="747" t="str">
        <f>B40</f>
        <v>Pc/hc qtrs 8 in 1</v>
      </c>
      <c r="C44" s="444">
        <v>2</v>
      </c>
      <c r="D44" s="444">
        <v>2</v>
      </c>
      <c r="E44" s="444">
        <v>4</v>
      </c>
      <c r="F44" s="441">
        <v>1.8</v>
      </c>
      <c r="G44" s="441">
        <v>0.9</v>
      </c>
      <c r="H44" s="441"/>
      <c r="I44" s="441">
        <f>PRODUCT(C44:H44)</f>
        <v>25.92</v>
      </c>
      <c r="J44" s="735"/>
      <c r="K44" s="686"/>
      <c r="L44" s="686"/>
      <c r="M44" s="686"/>
      <c r="N44" s="686"/>
      <c r="O44" s="686"/>
      <c r="P44" s="686"/>
      <c r="Q44" s="686"/>
      <c r="R44" s="686"/>
      <c r="S44" s="686"/>
      <c r="T44" s="686"/>
      <c r="U44" s="686"/>
      <c r="V44" s="686"/>
      <c r="W44" s="686"/>
      <c r="X44" s="686"/>
      <c r="Y44" s="686"/>
      <c r="Z44" s="686"/>
      <c r="AA44" s="686"/>
      <c r="AB44" s="686"/>
      <c r="AC44" s="686"/>
      <c r="AD44" s="686"/>
      <c r="AE44" s="686"/>
      <c r="AF44" s="686"/>
      <c r="AG44" s="686"/>
      <c r="AH44" s="686"/>
      <c r="AI44" s="686"/>
      <c r="AJ44" s="686"/>
      <c r="AK44" s="686"/>
      <c r="AL44" s="686"/>
      <c r="AM44" s="686"/>
      <c r="AN44" s="686"/>
      <c r="AO44" s="686"/>
      <c r="AP44" s="686"/>
      <c r="AQ44" s="686"/>
      <c r="AR44" s="686"/>
      <c r="AS44" s="686"/>
      <c r="AT44" s="686"/>
      <c r="AU44" s="686"/>
      <c r="AV44" s="686"/>
      <c r="AW44" s="686"/>
      <c r="AX44" s="686"/>
      <c r="AY44" s="686"/>
      <c r="AZ44" s="686"/>
      <c r="BA44" s="686"/>
      <c r="BB44" s="686"/>
      <c r="BC44" s="686"/>
      <c r="BD44" s="686"/>
      <c r="BE44" s="686"/>
      <c r="BF44" s="686"/>
      <c r="BG44" s="686"/>
      <c r="BH44" s="686"/>
      <c r="BI44" s="686"/>
      <c r="BJ44" s="686"/>
      <c r="BK44" s="686"/>
      <c r="BL44" s="686"/>
      <c r="BM44" s="686"/>
      <c r="BN44" s="686"/>
      <c r="BO44" s="686"/>
      <c r="BP44" s="686"/>
      <c r="BQ44" s="686"/>
      <c r="BR44" s="686"/>
      <c r="BS44" s="686"/>
      <c r="BT44" s="686"/>
      <c r="BU44" s="686"/>
      <c r="BV44" s="686"/>
      <c r="BW44" s="686"/>
      <c r="BX44" s="686"/>
      <c r="BY44" s="686"/>
      <c r="BZ44" s="686"/>
      <c r="CA44" s="686"/>
      <c r="CB44" s="686"/>
      <c r="CC44" s="686"/>
      <c r="CD44" s="686"/>
      <c r="CE44" s="686"/>
      <c r="CF44" s="686"/>
      <c r="CG44" s="686"/>
      <c r="CH44" s="686"/>
      <c r="CI44" s="686"/>
      <c r="CJ44" s="686"/>
      <c r="CK44" s="686"/>
      <c r="CL44" s="686"/>
      <c r="CM44" s="686"/>
      <c r="CN44" s="686"/>
      <c r="CO44" s="686"/>
      <c r="CP44" s="686"/>
      <c r="CQ44" s="686"/>
      <c r="CR44" s="686"/>
      <c r="CS44" s="686"/>
      <c r="CT44" s="686"/>
      <c r="CU44" s="686"/>
      <c r="CV44" s="686"/>
      <c r="CW44" s="686"/>
      <c r="CX44" s="686"/>
      <c r="CY44" s="686"/>
      <c r="CZ44" s="686"/>
      <c r="DA44" s="686"/>
      <c r="DB44" s="686"/>
      <c r="DC44" s="686"/>
      <c r="DD44" s="686"/>
      <c r="DE44" s="686"/>
      <c r="DF44" s="686"/>
      <c r="DG44" s="686"/>
      <c r="DH44" s="686"/>
      <c r="DI44" s="686"/>
      <c r="DJ44" s="686"/>
      <c r="DK44" s="686"/>
      <c r="DL44" s="686"/>
      <c r="DM44" s="686"/>
      <c r="DN44" s="686"/>
      <c r="DO44" s="686"/>
      <c r="DP44" s="686"/>
      <c r="DQ44" s="686"/>
      <c r="DR44" s="686"/>
      <c r="DS44" s="686"/>
      <c r="DT44" s="686"/>
      <c r="DU44" s="686"/>
      <c r="DV44" s="686"/>
      <c r="DW44" s="686"/>
      <c r="DX44" s="686"/>
      <c r="DY44" s="686"/>
      <c r="DZ44" s="686"/>
      <c r="EA44" s="686"/>
      <c r="EB44" s="686"/>
      <c r="EC44" s="686"/>
      <c r="ED44" s="686"/>
      <c r="EE44" s="686"/>
      <c r="EF44" s="686"/>
      <c r="EG44" s="686"/>
      <c r="EH44" s="686"/>
      <c r="EI44" s="686"/>
      <c r="EJ44" s="686"/>
      <c r="EK44" s="686"/>
      <c r="EL44" s="686"/>
      <c r="EM44" s="686"/>
      <c r="EN44" s="686"/>
      <c r="EO44" s="686"/>
      <c r="EP44" s="686"/>
      <c r="EQ44" s="686"/>
      <c r="ER44" s="686"/>
      <c r="ES44" s="686"/>
      <c r="ET44" s="686"/>
      <c r="EU44" s="686"/>
      <c r="EV44" s="686"/>
      <c r="EW44" s="686"/>
      <c r="EX44" s="686"/>
      <c r="EY44" s="686"/>
      <c r="EZ44" s="686"/>
      <c r="FA44" s="686"/>
      <c r="FB44" s="686"/>
      <c r="FC44" s="686"/>
      <c r="FD44" s="686"/>
      <c r="FE44" s="686"/>
      <c r="FF44" s="686"/>
      <c r="FG44" s="686"/>
      <c r="FH44" s="686"/>
      <c r="FI44" s="686"/>
      <c r="FJ44" s="686"/>
      <c r="FK44" s="686"/>
      <c r="FL44" s="686"/>
      <c r="FM44" s="686"/>
      <c r="FN44" s="686"/>
      <c r="FO44" s="686"/>
      <c r="FP44" s="686"/>
      <c r="FQ44" s="686"/>
      <c r="FR44" s="686"/>
      <c r="FS44" s="686"/>
      <c r="FT44" s="686"/>
      <c r="FU44" s="686"/>
      <c r="FV44" s="686"/>
      <c r="FW44" s="686"/>
      <c r="FX44" s="686"/>
      <c r="FY44" s="686"/>
      <c r="FZ44" s="686"/>
      <c r="GA44" s="686"/>
      <c r="GB44" s="686"/>
      <c r="GC44" s="686"/>
      <c r="GD44" s="686"/>
      <c r="GE44" s="686"/>
      <c r="GF44" s="686"/>
      <c r="GG44" s="686"/>
      <c r="GH44" s="686"/>
      <c r="GI44" s="686"/>
      <c r="GJ44" s="686"/>
      <c r="GK44" s="686"/>
      <c r="GL44" s="686"/>
      <c r="GM44" s="686"/>
      <c r="GN44" s="686"/>
      <c r="GO44" s="686"/>
      <c r="GP44" s="686"/>
      <c r="GQ44" s="686"/>
      <c r="GR44" s="686"/>
      <c r="GS44" s="686"/>
      <c r="GT44" s="686"/>
      <c r="GU44" s="686"/>
      <c r="GV44" s="686"/>
      <c r="GW44" s="686"/>
      <c r="GX44" s="686"/>
      <c r="GY44" s="686"/>
      <c r="GZ44" s="686"/>
      <c r="HA44" s="686"/>
      <c r="HB44" s="686"/>
      <c r="HC44" s="686"/>
      <c r="HD44" s="686"/>
      <c r="HE44" s="686"/>
      <c r="HF44" s="686"/>
      <c r="HG44" s="686"/>
      <c r="HH44" s="686"/>
      <c r="HI44" s="686"/>
      <c r="HJ44" s="686"/>
      <c r="HK44" s="686"/>
      <c r="HL44" s="686"/>
      <c r="HM44" s="686"/>
      <c r="HN44" s="686"/>
      <c r="HO44" s="686"/>
      <c r="HP44" s="686"/>
      <c r="HQ44" s="686"/>
      <c r="HR44" s="686"/>
      <c r="HS44" s="686"/>
      <c r="HT44" s="686"/>
      <c r="HU44" s="686"/>
      <c r="HV44" s="686"/>
      <c r="HW44" s="686"/>
      <c r="HX44" s="686"/>
      <c r="HY44" s="686"/>
      <c r="HZ44" s="686"/>
      <c r="IA44" s="686"/>
      <c r="IB44" s="686"/>
      <c r="IC44" s="686"/>
      <c r="ID44" s="686"/>
      <c r="IE44" s="686"/>
      <c r="IF44" s="686"/>
      <c r="IG44" s="686"/>
      <c r="IH44" s="686"/>
      <c r="II44" s="686"/>
      <c r="IJ44" s="686"/>
      <c r="IK44" s="686"/>
      <c r="IL44" s="686"/>
      <c r="IM44" s="686"/>
      <c r="IN44" s="686"/>
      <c r="IO44" s="686"/>
      <c r="IP44" s="686"/>
      <c r="IQ44" s="686"/>
      <c r="IR44" s="686"/>
      <c r="IS44" s="686"/>
      <c r="IT44" s="686"/>
      <c r="IU44" s="686"/>
      <c r="IV44" s="686"/>
    </row>
    <row r="45" spans="1:256" ht="20.100000000000001" customHeight="1" x14ac:dyDescent="0.2">
      <c r="A45" s="739"/>
      <c r="B45" s="747" t="str">
        <f>B41</f>
        <v>Pc/hc qtrs 4 in 1</v>
      </c>
      <c r="C45" s="444">
        <v>3</v>
      </c>
      <c r="D45" s="444">
        <v>1</v>
      </c>
      <c r="E45" s="444">
        <v>1</v>
      </c>
      <c r="F45" s="441">
        <v>1.8</v>
      </c>
      <c r="G45" s="441">
        <v>0.9</v>
      </c>
      <c r="H45" s="441"/>
      <c r="I45" s="441">
        <f>PRODUCT(C45:H45)</f>
        <v>4.8600000000000003</v>
      </c>
      <c r="J45" s="735"/>
      <c r="K45" s="686"/>
      <c r="L45" s="686"/>
      <c r="M45" s="686"/>
      <c r="N45" s="686"/>
      <c r="O45" s="686"/>
      <c r="P45" s="686"/>
      <c r="Q45" s="686"/>
      <c r="R45" s="686"/>
      <c r="S45" s="686"/>
      <c r="T45" s="686"/>
      <c r="U45" s="686"/>
      <c r="V45" s="686"/>
      <c r="W45" s="686"/>
      <c r="X45" s="686"/>
      <c r="Y45" s="686"/>
      <c r="Z45" s="686"/>
      <c r="AA45" s="686"/>
      <c r="AB45" s="686"/>
      <c r="AC45" s="686"/>
      <c r="AD45" s="686"/>
      <c r="AE45" s="686"/>
      <c r="AF45" s="686"/>
      <c r="AG45" s="686"/>
      <c r="AH45" s="686"/>
      <c r="AI45" s="686"/>
      <c r="AJ45" s="686"/>
      <c r="AK45" s="686"/>
      <c r="AL45" s="686"/>
      <c r="AM45" s="686"/>
      <c r="AN45" s="686"/>
      <c r="AO45" s="686"/>
      <c r="AP45" s="686"/>
      <c r="AQ45" s="686"/>
      <c r="AR45" s="686"/>
      <c r="AS45" s="686"/>
      <c r="AT45" s="686"/>
      <c r="AU45" s="686"/>
      <c r="AV45" s="686"/>
      <c r="AW45" s="686"/>
      <c r="AX45" s="686"/>
      <c r="AY45" s="686"/>
      <c r="AZ45" s="686"/>
      <c r="BA45" s="686"/>
      <c r="BB45" s="686"/>
      <c r="BC45" s="686"/>
      <c r="BD45" s="686"/>
      <c r="BE45" s="686"/>
      <c r="BF45" s="686"/>
      <c r="BG45" s="686"/>
      <c r="BH45" s="686"/>
      <c r="BI45" s="686"/>
      <c r="BJ45" s="686"/>
      <c r="BK45" s="686"/>
      <c r="BL45" s="686"/>
      <c r="BM45" s="686"/>
      <c r="BN45" s="686"/>
      <c r="BO45" s="686"/>
      <c r="BP45" s="686"/>
      <c r="BQ45" s="686"/>
      <c r="BR45" s="686"/>
      <c r="BS45" s="686"/>
      <c r="BT45" s="686"/>
      <c r="BU45" s="686"/>
      <c r="BV45" s="686"/>
      <c r="BW45" s="686"/>
      <c r="BX45" s="686"/>
      <c r="BY45" s="686"/>
      <c r="BZ45" s="686"/>
      <c r="CA45" s="686"/>
      <c r="CB45" s="686"/>
      <c r="CC45" s="686"/>
      <c r="CD45" s="686"/>
      <c r="CE45" s="686"/>
      <c r="CF45" s="686"/>
      <c r="CG45" s="686"/>
      <c r="CH45" s="686"/>
      <c r="CI45" s="686"/>
      <c r="CJ45" s="686"/>
      <c r="CK45" s="686"/>
      <c r="CL45" s="686"/>
      <c r="CM45" s="686"/>
      <c r="CN45" s="686"/>
      <c r="CO45" s="686"/>
      <c r="CP45" s="686"/>
      <c r="CQ45" s="686"/>
      <c r="CR45" s="686"/>
      <c r="CS45" s="686"/>
      <c r="CT45" s="686"/>
      <c r="CU45" s="686"/>
      <c r="CV45" s="686"/>
      <c r="CW45" s="686"/>
      <c r="CX45" s="686"/>
      <c r="CY45" s="686"/>
      <c r="CZ45" s="686"/>
      <c r="DA45" s="686"/>
      <c r="DB45" s="686"/>
      <c r="DC45" s="686"/>
      <c r="DD45" s="686"/>
      <c r="DE45" s="686"/>
      <c r="DF45" s="686"/>
      <c r="DG45" s="686"/>
      <c r="DH45" s="686"/>
      <c r="DI45" s="686"/>
      <c r="DJ45" s="686"/>
      <c r="DK45" s="686"/>
      <c r="DL45" s="686"/>
      <c r="DM45" s="686"/>
      <c r="DN45" s="686"/>
      <c r="DO45" s="686"/>
      <c r="DP45" s="686"/>
      <c r="DQ45" s="686"/>
      <c r="DR45" s="686"/>
      <c r="DS45" s="686"/>
      <c r="DT45" s="686"/>
      <c r="DU45" s="686"/>
      <c r="DV45" s="686"/>
      <c r="DW45" s="686"/>
      <c r="DX45" s="686"/>
      <c r="DY45" s="686"/>
      <c r="DZ45" s="686"/>
      <c r="EA45" s="686"/>
      <c r="EB45" s="686"/>
      <c r="EC45" s="686"/>
      <c r="ED45" s="686"/>
      <c r="EE45" s="686"/>
      <c r="EF45" s="686"/>
      <c r="EG45" s="686"/>
      <c r="EH45" s="686"/>
      <c r="EI45" s="686"/>
      <c r="EJ45" s="686"/>
      <c r="EK45" s="686"/>
      <c r="EL45" s="686"/>
      <c r="EM45" s="686"/>
      <c r="EN45" s="686"/>
      <c r="EO45" s="686"/>
      <c r="EP45" s="686"/>
      <c r="EQ45" s="686"/>
      <c r="ER45" s="686"/>
      <c r="ES45" s="686"/>
      <c r="ET45" s="686"/>
      <c r="EU45" s="686"/>
      <c r="EV45" s="686"/>
      <c r="EW45" s="686"/>
      <c r="EX45" s="686"/>
      <c r="EY45" s="686"/>
      <c r="EZ45" s="686"/>
      <c r="FA45" s="686"/>
      <c r="FB45" s="686"/>
      <c r="FC45" s="686"/>
      <c r="FD45" s="686"/>
      <c r="FE45" s="686"/>
      <c r="FF45" s="686"/>
      <c r="FG45" s="686"/>
      <c r="FH45" s="686"/>
      <c r="FI45" s="686"/>
      <c r="FJ45" s="686"/>
      <c r="FK45" s="686"/>
      <c r="FL45" s="686"/>
      <c r="FM45" s="686"/>
      <c r="FN45" s="686"/>
      <c r="FO45" s="686"/>
      <c r="FP45" s="686"/>
      <c r="FQ45" s="686"/>
      <c r="FR45" s="686"/>
      <c r="FS45" s="686"/>
      <c r="FT45" s="686"/>
      <c r="FU45" s="686"/>
      <c r="FV45" s="686"/>
      <c r="FW45" s="686"/>
      <c r="FX45" s="686"/>
      <c r="FY45" s="686"/>
      <c r="FZ45" s="686"/>
      <c r="GA45" s="686"/>
      <c r="GB45" s="686"/>
      <c r="GC45" s="686"/>
      <c r="GD45" s="686"/>
      <c r="GE45" s="686"/>
      <c r="GF45" s="686"/>
      <c r="GG45" s="686"/>
      <c r="GH45" s="686"/>
      <c r="GI45" s="686"/>
      <c r="GJ45" s="686"/>
      <c r="GK45" s="686"/>
      <c r="GL45" s="686"/>
      <c r="GM45" s="686"/>
      <c r="GN45" s="686"/>
      <c r="GO45" s="686"/>
      <c r="GP45" s="686"/>
      <c r="GQ45" s="686"/>
      <c r="GR45" s="686"/>
      <c r="GS45" s="686"/>
      <c r="GT45" s="686"/>
      <c r="GU45" s="686"/>
      <c r="GV45" s="686"/>
      <c r="GW45" s="686"/>
      <c r="GX45" s="686"/>
      <c r="GY45" s="686"/>
      <c r="GZ45" s="686"/>
      <c r="HA45" s="686"/>
      <c r="HB45" s="686"/>
      <c r="HC45" s="686"/>
      <c r="HD45" s="686"/>
      <c r="HE45" s="686"/>
      <c r="HF45" s="686"/>
      <c r="HG45" s="686"/>
      <c r="HH45" s="686"/>
      <c r="HI45" s="686"/>
      <c r="HJ45" s="686"/>
      <c r="HK45" s="686"/>
      <c r="HL45" s="686"/>
      <c r="HM45" s="686"/>
      <c r="HN45" s="686"/>
      <c r="HO45" s="686"/>
      <c r="HP45" s="686"/>
      <c r="HQ45" s="686"/>
      <c r="HR45" s="686"/>
      <c r="HS45" s="686"/>
      <c r="HT45" s="686"/>
      <c r="HU45" s="686"/>
      <c r="HV45" s="686"/>
      <c r="HW45" s="686"/>
      <c r="HX45" s="686"/>
      <c r="HY45" s="686"/>
      <c r="HZ45" s="686"/>
      <c r="IA45" s="686"/>
      <c r="IB45" s="686"/>
      <c r="IC45" s="686"/>
      <c r="ID45" s="686"/>
      <c r="IE45" s="686"/>
      <c r="IF45" s="686"/>
      <c r="IG45" s="686"/>
      <c r="IH45" s="686"/>
      <c r="II45" s="686"/>
      <c r="IJ45" s="686"/>
      <c r="IK45" s="686"/>
      <c r="IL45" s="686"/>
      <c r="IM45" s="686"/>
      <c r="IN45" s="686"/>
      <c r="IO45" s="686"/>
      <c r="IP45" s="686"/>
      <c r="IQ45" s="686"/>
      <c r="IR45" s="686"/>
      <c r="IS45" s="686"/>
      <c r="IT45" s="686"/>
      <c r="IU45" s="686"/>
      <c r="IV45" s="686"/>
    </row>
    <row r="46" spans="1:256" s="749" customFormat="1" ht="20.100000000000001" customHeight="1" x14ac:dyDescent="0.2">
      <c r="A46" s="739"/>
      <c r="B46" s="747" t="s">
        <v>4923</v>
      </c>
      <c r="C46" s="444">
        <v>1</v>
      </c>
      <c r="D46" s="444">
        <v>1</v>
      </c>
      <c r="E46" s="444">
        <v>5</v>
      </c>
      <c r="F46" s="441">
        <v>0.79</v>
      </c>
      <c r="G46" s="439">
        <v>1.2849999999999999</v>
      </c>
      <c r="H46" s="441"/>
      <c r="I46" s="441">
        <f>PRODUCT(C46:H46)</f>
        <v>5.08</v>
      </c>
      <c r="J46" s="735"/>
      <c r="K46" s="748"/>
      <c r="L46" s="748"/>
      <c r="M46" s="748"/>
      <c r="N46" s="748"/>
      <c r="O46" s="748"/>
      <c r="P46" s="748"/>
      <c r="Q46" s="748"/>
      <c r="R46" s="748"/>
      <c r="S46" s="748"/>
      <c r="T46" s="748"/>
      <c r="U46" s="748"/>
      <c r="V46" s="748"/>
      <c r="W46" s="748"/>
      <c r="X46" s="748"/>
      <c r="Y46" s="748"/>
      <c r="Z46" s="748"/>
      <c r="AA46" s="748"/>
      <c r="AB46" s="748"/>
      <c r="AC46" s="748"/>
      <c r="AD46" s="748"/>
      <c r="AE46" s="748"/>
      <c r="AF46" s="748"/>
      <c r="AG46" s="748"/>
      <c r="AH46" s="748"/>
      <c r="AI46" s="748"/>
      <c r="AJ46" s="748"/>
      <c r="AK46" s="748"/>
      <c r="AL46" s="748"/>
      <c r="AM46" s="748"/>
      <c r="AN46" s="748"/>
      <c r="AO46" s="748"/>
      <c r="AP46" s="748"/>
      <c r="AQ46" s="748"/>
      <c r="AR46" s="748"/>
      <c r="AS46" s="748"/>
      <c r="AT46" s="748"/>
      <c r="AU46" s="748"/>
      <c r="AV46" s="748"/>
      <c r="AW46" s="748"/>
      <c r="AX46" s="748"/>
      <c r="AY46" s="748"/>
      <c r="AZ46" s="748"/>
      <c r="BA46" s="748"/>
      <c r="BB46" s="748"/>
      <c r="BC46" s="748"/>
      <c r="BD46" s="748"/>
      <c r="BE46" s="748"/>
      <c r="BF46" s="748"/>
      <c r="BG46" s="748"/>
      <c r="BH46" s="748"/>
      <c r="BI46" s="748"/>
      <c r="BJ46" s="748"/>
      <c r="BK46" s="748"/>
      <c r="BL46" s="748"/>
      <c r="BM46" s="748"/>
      <c r="BN46" s="748"/>
      <c r="BO46" s="748"/>
      <c r="BP46" s="748"/>
      <c r="BQ46" s="748"/>
      <c r="BR46" s="748"/>
      <c r="BS46" s="748"/>
      <c r="BT46" s="748"/>
      <c r="BU46" s="748"/>
      <c r="BV46" s="748"/>
      <c r="BW46" s="748"/>
      <c r="BX46" s="748"/>
      <c r="BY46" s="748"/>
      <c r="BZ46" s="748"/>
      <c r="CA46" s="748"/>
      <c r="CB46" s="748"/>
      <c r="CC46" s="748"/>
      <c r="CD46" s="748"/>
      <c r="CE46" s="748"/>
      <c r="CF46" s="748"/>
      <c r="CG46" s="748"/>
      <c r="CH46" s="748"/>
      <c r="CI46" s="748"/>
      <c r="CJ46" s="748"/>
      <c r="CK46" s="748"/>
      <c r="CL46" s="748"/>
      <c r="CM46" s="748"/>
      <c r="CN46" s="748"/>
      <c r="CO46" s="748"/>
      <c r="CP46" s="748"/>
      <c r="CQ46" s="748"/>
      <c r="CR46" s="748"/>
      <c r="CS46" s="748"/>
      <c r="CT46" s="748"/>
      <c r="CU46" s="748"/>
      <c r="CV46" s="748"/>
      <c r="CW46" s="748"/>
      <c r="CX46" s="748"/>
      <c r="CY46" s="748"/>
      <c r="CZ46" s="748"/>
      <c r="DA46" s="748"/>
      <c r="DB46" s="748"/>
      <c r="DC46" s="748"/>
      <c r="DD46" s="748"/>
      <c r="DE46" s="748"/>
      <c r="DF46" s="748"/>
      <c r="DG46" s="748"/>
      <c r="DH46" s="748"/>
      <c r="DI46" s="748"/>
      <c r="DJ46" s="748"/>
      <c r="DK46" s="748"/>
      <c r="DL46" s="748"/>
      <c r="DM46" s="748"/>
      <c r="DN46" s="748"/>
      <c r="DO46" s="748"/>
      <c r="DP46" s="748"/>
      <c r="DQ46" s="748"/>
      <c r="DR46" s="748"/>
      <c r="DS46" s="748"/>
      <c r="DT46" s="748"/>
      <c r="DU46" s="748"/>
      <c r="DV46" s="748"/>
      <c r="DW46" s="748"/>
      <c r="DX46" s="748"/>
      <c r="DY46" s="748"/>
      <c r="DZ46" s="748"/>
      <c r="EA46" s="748"/>
      <c r="EB46" s="748"/>
      <c r="EC46" s="748"/>
      <c r="ED46" s="748"/>
      <c r="EE46" s="748"/>
      <c r="EF46" s="748"/>
      <c r="EG46" s="748"/>
      <c r="EH46" s="748"/>
      <c r="EI46" s="748"/>
      <c r="EJ46" s="748"/>
      <c r="EK46" s="748"/>
      <c r="EL46" s="748"/>
      <c r="EM46" s="748"/>
      <c r="EN46" s="748"/>
      <c r="EO46" s="748"/>
      <c r="EP46" s="748"/>
      <c r="EQ46" s="748"/>
      <c r="ER46" s="748"/>
      <c r="ES46" s="748"/>
      <c r="ET46" s="748"/>
      <c r="EU46" s="748"/>
      <c r="EV46" s="748"/>
      <c r="EW46" s="748"/>
      <c r="EX46" s="748"/>
      <c r="EY46" s="748"/>
      <c r="EZ46" s="748"/>
      <c r="FA46" s="748"/>
      <c r="FB46" s="748"/>
      <c r="FC46" s="748"/>
      <c r="FD46" s="748"/>
      <c r="FE46" s="748"/>
      <c r="FF46" s="748"/>
      <c r="FG46" s="748"/>
      <c r="FH46" s="748"/>
      <c r="FI46" s="748"/>
      <c r="FJ46" s="748"/>
      <c r="FK46" s="748"/>
      <c r="FL46" s="748"/>
      <c r="FM46" s="748"/>
      <c r="FN46" s="748"/>
      <c r="FO46" s="748"/>
      <c r="FP46" s="748"/>
      <c r="FQ46" s="748"/>
      <c r="FR46" s="748"/>
      <c r="FS46" s="748"/>
      <c r="FT46" s="748"/>
      <c r="FU46" s="748"/>
      <c r="FV46" s="748"/>
      <c r="FW46" s="748"/>
      <c r="FX46" s="748"/>
      <c r="FY46" s="748"/>
      <c r="FZ46" s="748"/>
      <c r="GA46" s="748"/>
      <c r="GB46" s="748"/>
      <c r="GC46" s="748"/>
      <c r="GD46" s="748"/>
      <c r="GE46" s="748"/>
      <c r="GF46" s="748"/>
      <c r="GG46" s="748"/>
      <c r="GH46" s="748"/>
      <c r="GI46" s="748"/>
      <c r="GJ46" s="748"/>
      <c r="GK46" s="748"/>
      <c r="GL46" s="748"/>
      <c r="GM46" s="748"/>
      <c r="GN46" s="748"/>
      <c r="GO46" s="748"/>
      <c r="GP46" s="748"/>
      <c r="GQ46" s="748"/>
      <c r="GR46" s="748"/>
      <c r="GS46" s="748"/>
      <c r="GT46" s="748"/>
      <c r="GU46" s="748"/>
      <c r="GV46" s="748"/>
      <c r="GW46" s="748"/>
      <c r="GX46" s="748"/>
      <c r="GY46" s="748"/>
      <c r="GZ46" s="748"/>
      <c r="HA46" s="748"/>
      <c r="HB46" s="748"/>
      <c r="HC46" s="748"/>
      <c r="HD46" s="748"/>
      <c r="HE46" s="748"/>
      <c r="HF46" s="748"/>
      <c r="HG46" s="748"/>
      <c r="HH46" s="748"/>
      <c r="HI46" s="748"/>
      <c r="HJ46" s="748"/>
      <c r="HK46" s="748"/>
      <c r="HL46" s="748"/>
      <c r="HM46" s="748"/>
      <c r="HN46" s="748"/>
      <c r="HO46" s="748"/>
      <c r="HP46" s="748"/>
      <c r="HQ46" s="748"/>
      <c r="HR46" s="748"/>
      <c r="HS46" s="748"/>
      <c r="HT46" s="748"/>
      <c r="HU46" s="748"/>
      <c r="HV46" s="748"/>
      <c r="HW46" s="748"/>
      <c r="HX46" s="748"/>
      <c r="HY46" s="748"/>
      <c r="HZ46" s="748"/>
      <c r="IA46" s="748"/>
      <c r="IB46" s="748"/>
      <c r="IC46" s="748"/>
      <c r="ID46" s="748"/>
      <c r="IE46" s="748"/>
      <c r="IF46" s="748"/>
      <c r="IG46" s="748"/>
      <c r="IH46" s="748"/>
      <c r="II46" s="748"/>
      <c r="IJ46" s="748"/>
      <c r="IK46" s="748"/>
      <c r="IL46" s="748"/>
      <c r="IM46" s="748"/>
      <c r="IN46" s="748"/>
      <c r="IO46" s="748"/>
      <c r="IP46" s="748"/>
      <c r="IQ46" s="748"/>
      <c r="IR46" s="748"/>
      <c r="IS46" s="748"/>
      <c r="IT46" s="748"/>
      <c r="IU46" s="748"/>
      <c r="IV46" s="748"/>
    </row>
    <row r="47" spans="1:256" ht="20.100000000000001" customHeight="1" x14ac:dyDescent="0.2">
      <c r="A47" s="444"/>
      <c r="B47" s="750"/>
      <c r="C47" s="444"/>
      <c r="D47" s="444"/>
      <c r="E47" s="444"/>
      <c r="F47" s="439"/>
      <c r="G47" s="439"/>
      <c r="H47" s="442" t="s">
        <v>1904</v>
      </c>
      <c r="I47" s="737">
        <f>SUM(I36:I46)+0.04</f>
        <v>222.61</v>
      </c>
      <c r="J47" s="744" t="s">
        <v>4927</v>
      </c>
      <c r="K47" s="686"/>
      <c r="L47" s="686"/>
      <c r="M47" s="686"/>
      <c r="N47" s="686"/>
      <c r="O47" s="686"/>
      <c r="P47" s="686"/>
      <c r="Q47" s="686"/>
      <c r="R47" s="686"/>
      <c r="S47" s="686"/>
      <c r="T47" s="686"/>
      <c r="U47" s="686"/>
      <c r="V47" s="686"/>
      <c r="W47" s="686"/>
      <c r="X47" s="686"/>
      <c r="Y47" s="686"/>
      <c r="Z47" s="686"/>
      <c r="AA47" s="686"/>
      <c r="AB47" s="686"/>
      <c r="AC47" s="686"/>
      <c r="AD47" s="686"/>
      <c r="AE47" s="686"/>
      <c r="AF47" s="686"/>
      <c r="AG47" s="686"/>
      <c r="AH47" s="686"/>
      <c r="AI47" s="686"/>
      <c r="AJ47" s="686"/>
      <c r="AK47" s="686"/>
      <c r="AL47" s="686"/>
      <c r="AM47" s="686"/>
      <c r="AN47" s="686"/>
      <c r="AO47" s="686"/>
      <c r="AP47" s="686"/>
      <c r="AQ47" s="686"/>
      <c r="AR47" s="686"/>
      <c r="AS47" s="686"/>
      <c r="AT47" s="686"/>
      <c r="AU47" s="686"/>
      <c r="AV47" s="686"/>
      <c r="AW47" s="686"/>
      <c r="AX47" s="686"/>
      <c r="AY47" s="686"/>
      <c r="AZ47" s="686"/>
      <c r="BA47" s="686"/>
      <c r="BB47" s="686"/>
      <c r="BC47" s="686"/>
      <c r="BD47" s="686"/>
      <c r="BE47" s="686"/>
      <c r="BF47" s="686"/>
      <c r="BG47" s="686"/>
      <c r="BH47" s="686"/>
      <c r="BI47" s="686"/>
      <c r="BJ47" s="686"/>
      <c r="BK47" s="686"/>
      <c r="BL47" s="686"/>
      <c r="BM47" s="686"/>
      <c r="BN47" s="686"/>
      <c r="BO47" s="686"/>
      <c r="BP47" s="686"/>
      <c r="BQ47" s="686"/>
      <c r="BR47" s="686"/>
      <c r="BS47" s="686"/>
      <c r="BT47" s="686"/>
      <c r="BU47" s="686"/>
      <c r="BV47" s="686"/>
      <c r="BW47" s="686"/>
      <c r="BX47" s="686"/>
      <c r="BY47" s="686"/>
      <c r="BZ47" s="686"/>
      <c r="CA47" s="686"/>
      <c r="CB47" s="686"/>
      <c r="CC47" s="686"/>
      <c r="CD47" s="686"/>
      <c r="CE47" s="686"/>
      <c r="CF47" s="686"/>
      <c r="CG47" s="686"/>
      <c r="CH47" s="686"/>
      <c r="CI47" s="686"/>
      <c r="CJ47" s="686"/>
      <c r="CK47" s="686"/>
      <c r="CL47" s="686"/>
      <c r="CM47" s="686"/>
      <c r="CN47" s="686"/>
      <c r="CO47" s="686"/>
      <c r="CP47" s="686"/>
      <c r="CQ47" s="686"/>
      <c r="CR47" s="686"/>
      <c r="CS47" s="686"/>
      <c r="CT47" s="686"/>
      <c r="CU47" s="686"/>
      <c r="CV47" s="686"/>
      <c r="CW47" s="686"/>
      <c r="CX47" s="686"/>
      <c r="CY47" s="686"/>
      <c r="CZ47" s="686"/>
      <c r="DA47" s="686"/>
      <c r="DB47" s="686"/>
      <c r="DC47" s="686"/>
      <c r="DD47" s="686"/>
      <c r="DE47" s="686"/>
      <c r="DF47" s="686"/>
      <c r="DG47" s="686"/>
      <c r="DH47" s="686"/>
      <c r="DI47" s="686"/>
      <c r="DJ47" s="686"/>
      <c r="DK47" s="686"/>
      <c r="DL47" s="686"/>
      <c r="DM47" s="686"/>
      <c r="DN47" s="686"/>
      <c r="DO47" s="686"/>
      <c r="DP47" s="686"/>
      <c r="DQ47" s="686"/>
      <c r="DR47" s="686"/>
      <c r="DS47" s="686"/>
      <c r="DT47" s="686"/>
      <c r="DU47" s="686"/>
      <c r="DV47" s="686"/>
      <c r="DW47" s="686"/>
      <c r="DX47" s="686"/>
      <c r="DY47" s="686"/>
      <c r="DZ47" s="686"/>
      <c r="EA47" s="686"/>
      <c r="EB47" s="686"/>
      <c r="EC47" s="686"/>
      <c r="ED47" s="686"/>
      <c r="EE47" s="686"/>
      <c r="EF47" s="686"/>
      <c r="EG47" s="686"/>
      <c r="EH47" s="686"/>
      <c r="EI47" s="686"/>
      <c r="EJ47" s="686"/>
      <c r="EK47" s="686"/>
      <c r="EL47" s="686"/>
      <c r="EM47" s="686"/>
      <c r="EN47" s="686"/>
      <c r="EO47" s="686"/>
      <c r="EP47" s="686"/>
      <c r="EQ47" s="686"/>
      <c r="ER47" s="686"/>
      <c r="ES47" s="686"/>
      <c r="ET47" s="686"/>
      <c r="EU47" s="686"/>
      <c r="EV47" s="686"/>
      <c r="EW47" s="686"/>
      <c r="EX47" s="686"/>
      <c r="EY47" s="686"/>
      <c r="EZ47" s="686"/>
      <c r="FA47" s="686"/>
      <c r="FB47" s="686"/>
      <c r="FC47" s="686"/>
      <c r="FD47" s="686"/>
      <c r="FE47" s="686"/>
      <c r="FF47" s="686"/>
      <c r="FG47" s="686"/>
      <c r="FH47" s="686"/>
      <c r="FI47" s="686"/>
      <c r="FJ47" s="686"/>
      <c r="FK47" s="686"/>
      <c r="FL47" s="686"/>
      <c r="FM47" s="686"/>
      <c r="FN47" s="686"/>
      <c r="FO47" s="686"/>
      <c r="FP47" s="686"/>
      <c r="FQ47" s="686"/>
      <c r="FR47" s="686"/>
      <c r="FS47" s="686"/>
      <c r="FT47" s="686"/>
      <c r="FU47" s="686"/>
      <c r="FV47" s="686"/>
      <c r="FW47" s="686"/>
      <c r="FX47" s="686"/>
      <c r="FY47" s="686"/>
      <c r="FZ47" s="686"/>
      <c r="GA47" s="686"/>
      <c r="GB47" s="686"/>
      <c r="GC47" s="686"/>
      <c r="GD47" s="686"/>
      <c r="GE47" s="686"/>
      <c r="GF47" s="686"/>
      <c r="GG47" s="686"/>
      <c r="GH47" s="686"/>
      <c r="GI47" s="686"/>
      <c r="GJ47" s="686"/>
      <c r="GK47" s="686"/>
      <c r="GL47" s="686"/>
      <c r="GM47" s="686"/>
      <c r="GN47" s="686"/>
      <c r="GO47" s="686"/>
      <c r="GP47" s="686"/>
      <c r="GQ47" s="686"/>
      <c r="GR47" s="686"/>
      <c r="GS47" s="686"/>
      <c r="GT47" s="686"/>
      <c r="GU47" s="686"/>
      <c r="GV47" s="686"/>
      <c r="GW47" s="686"/>
      <c r="GX47" s="686"/>
      <c r="GY47" s="686"/>
      <c r="GZ47" s="686"/>
      <c r="HA47" s="686"/>
      <c r="HB47" s="686"/>
      <c r="HC47" s="686"/>
      <c r="HD47" s="686"/>
      <c r="HE47" s="686"/>
      <c r="HF47" s="686"/>
      <c r="HG47" s="686"/>
      <c r="HH47" s="686"/>
      <c r="HI47" s="686"/>
      <c r="HJ47" s="686"/>
      <c r="HK47" s="686"/>
      <c r="HL47" s="686"/>
      <c r="HM47" s="686"/>
      <c r="HN47" s="686"/>
      <c r="HO47" s="686"/>
      <c r="HP47" s="686"/>
      <c r="HQ47" s="686"/>
      <c r="HR47" s="686"/>
      <c r="HS47" s="686"/>
      <c r="HT47" s="686"/>
      <c r="HU47" s="686"/>
      <c r="HV47" s="686"/>
      <c r="HW47" s="686"/>
      <c r="HX47" s="686"/>
      <c r="HY47" s="686"/>
      <c r="HZ47" s="686"/>
      <c r="IA47" s="686"/>
      <c r="IB47" s="686"/>
      <c r="IC47" s="686"/>
      <c r="ID47" s="686"/>
      <c r="IE47" s="686"/>
      <c r="IF47" s="686"/>
      <c r="IG47" s="686"/>
      <c r="IH47" s="686"/>
      <c r="II47" s="686"/>
      <c r="IJ47" s="686"/>
      <c r="IK47" s="686"/>
      <c r="IL47" s="686"/>
      <c r="IM47" s="686"/>
      <c r="IN47" s="686"/>
      <c r="IO47" s="686"/>
      <c r="IP47" s="686"/>
      <c r="IQ47" s="686"/>
      <c r="IR47" s="686"/>
      <c r="IS47" s="686"/>
      <c r="IT47" s="686"/>
      <c r="IU47" s="686"/>
      <c r="IV47" s="686"/>
    </row>
    <row r="48" spans="1:256" ht="23.1" customHeight="1" x14ac:dyDescent="0.2">
      <c r="A48" s="444">
        <v>18.100000000000001</v>
      </c>
      <c r="B48" s="751" t="s">
        <v>4928</v>
      </c>
      <c r="C48" s="444"/>
      <c r="D48" s="444"/>
      <c r="E48" s="444"/>
      <c r="F48" s="438"/>
      <c r="G48" s="439"/>
      <c r="H48" s="438"/>
      <c r="I48" s="441"/>
      <c r="J48" s="735"/>
      <c r="K48" s="686"/>
      <c r="L48" s="686"/>
      <c r="M48" s="686"/>
      <c r="N48" s="686"/>
      <c r="O48" s="686"/>
      <c r="P48" s="686"/>
      <c r="Q48" s="686"/>
      <c r="R48" s="686"/>
      <c r="S48" s="686"/>
      <c r="T48" s="686"/>
      <c r="U48" s="686"/>
      <c r="V48" s="686"/>
      <c r="W48" s="686"/>
      <c r="X48" s="686"/>
      <c r="Y48" s="686"/>
      <c r="Z48" s="686"/>
      <c r="AA48" s="686"/>
      <c r="AB48" s="686"/>
      <c r="AC48" s="686"/>
      <c r="AD48" s="686"/>
      <c r="AE48" s="686"/>
      <c r="AF48" s="686"/>
      <c r="AG48" s="686"/>
      <c r="AH48" s="686"/>
      <c r="AI48" s="686"/>
      <c r="AJ48" s="686"/>
      <c r="AK48" s="686"/>
      <c r="AL48" s="686"/>
      <c r="AM48" s="686"/>
      <c r="AN48" s="686"/>
      <c r="AO48" s="686"/>
      <c r="AP48" s="686"/>
      <c r="AQ48" s="686"/>
      <c r="AR48" s="686"/>
      <c r="AS48" s="686"/>
      <c r="AT48" s="686"/>
      <c r="AU48" s="686"/>
      <c r="AV48" s="686"/>
      <c r="AW48" s="686"/>
      <c r="AX48" s="686"/>
      <c r="AY48" s="686"/>
      <c r="AZ48" s="686"/>
      <c r="BA48" s="686"/>
      <c r="BB48" s="686"/>
      <c r="BC48" s="686"/>
      <c r="BD48" s="686"/>
      <c r="BE48" s="686"/>
      <c r="BF48" s="686"/>
      <c r="BG48" s="686"/>
      <c r="BH48" s="686"/>
      <c r="BI48" s="686"/>
      <c r="BJ48" s="686"/>
      <c r="BK48" s="686"/>
      <c r="BL48" s="686"/>
      <c r="BM48" s="686"/>
      <c r="BN48" s="686"/>
      <c r="BO48" s="686"/>
      <c r="BP48" s="686"/>
      <c r="BQ48" s="686"/>
      <c r="BR48" s="686"/>
      <c r="BS48" s="686"/>
      <c r="BT48" s="686"/>
      <c r="BU48" s="686"/>
      <c r="BV48" s="686"/>
      <c r="BW48" s="686"/>
      <c r="BX48" s="686"/>
      <c r="BY48" s="686"/>
      <c r="BZ48" s="686"/>
      <c r="CA48" s="686"/>
      <c r="CB48" s="686"/>
      <c r="CC48" s="686"/>
      <c r="CD48" s="686"/>
      <c r="CE48" s="686"/>
      <c r="CF48" s="686"/>
      <c r="CG48" s="686"/>
      <c r="CH48" s="686"/>
      <c r="CI48" s="686"/>
      <c r="CJ48" s="686"/>
      <c r="CK48" s="686"/>
      <c r="CL48" s="686"/>
      <c r="CM48" s="686"/>
      <c r="CN48" s="686"/>
      <c r="CO48" s="686"/>
      <c r="CP48" s="686"/>
      <c r="CQ48" s="686"/>
      <c r="CR48" s="686"/>
      <c r="CS48" s="686"/>
      <c r="CT48" s="686"/>
      <c r="CU48" s="686"/>
      <c r="CV48" s="686"/>
      <c r="CW48" s="686"/>
      <c r="CX48" s="686"/>
      <c r="CY48" s="686"/>
      <c r="CZ48" s="686"/>
      <c r="DA48" s="686"/>
      <c r="DB48" s="686"/>
      <c r="DC48" s="686"/>
      <c r="DD48" s="686"/>
      <c r="DE48" s="686"/>
      <c r="DF48" s="686"/>
      <c r="DG48" s="686"/>
      <c r="DH48" s="686"/>
      <c r="DI48" s="686"/>
      <c r="DJ48" s="686"/>
      <c r="DK48" s="686"/>
      <c r="DL48" s="686"/>
      <c r="DM48" s="686"/>
      <c r="DN48" s="686"/>
      <c r="DO48" s="686"/>
      <c r="DP48" s="686"/>
      <c r="DQ48" s="686"/>
      <c r="DR48" s="686"/>
      <c r="DS48" s="686"/>
      <c r="DT48" s="686"/>
      <c r="DU48" s="686"/>
      <c r="DV48" s="686"/>
      <c r="DW48" s="686"/>
      <c r="DX48" s="686"/>
      <c r="DY48" s="686"/>
      <c r="DZ48" s="686"/>
      <c r="EA48" s="686"/>
      <c r="EB48" s="686"/>
      <c r="EC48" s="686"/>
      <c r="ED48" s="686"/>
      <c r="EE48" s="686"/>
      <c r="EF48" s="686"/>
      <c r="EG48" s="686"/>
      <c r="EH48" s="686"/>
      <c r="EI48" s="686"/>
      <c r="EJ48" s="686"/>
      <c r="EK48" s="686"/>
      <c r="EL48" s="686"/>
      <c r="EM48" s="686"/>
      <c r="EN48" s="686"/>
      <c r="EO48" s="686"/>
      <c r="EP48" s="686"/>
      <c r="EQ48" s="686"/>
      <c r="ER48" s="686"/>
      <c r="ES48" s="686"/>
      <c r="ET48" s="686"/>
      <c r="EU48" s="686"/>
      <c r="EV48" s="686"/>
      <c r="EW48" s="686"/>
      <c r="EX48" s="686"/>
      <c r="EY48" s="686"/>
      <c r="EZ48" s="686"/>
      <c r="FA48" s="686"/>
      <c r="FB48" s="686"/>
      <c r="FC48" s="686"/>
      <c r="FD48" s="686"/>
      <c r="FE48" s="686"/>
      <c r="FF48" s="686"/>
      <c r="FG48" s="686"/>
      <c r="FH48" s="686"/>
      <c r="FI48" s="686"/>
      <c r="FJ48" s="686"/>
      <c r="FK48" s="686"/>
      <c r="FL48" s="686"/>
      <c r="FM48" s="686"/>
      <c r="FN48" s="686"/>
      <c r="FO48" s="686"/>
      <c r="FP48" s="686"/>
      <c r="FQ48" s="686"/>
      <c r="FR48" s="686"/>
      <c r="FS48" s="686"/>
      <c r="FT48" s="686"/>
      <c r="FU48" s="686"/>
      <c r="FV48" s="686"/>
      <c r="FW48" s="686"/>
      <c r="FX48" s="686"/>
      <c r="FY48" s="686"/>
      <c r="FZ48" s="686"/>
      <c r="GA48" s="686"/>
      <c r="GB48" s="686"/>
      <c r="GC48" s="686"/>
      <c r="GD48" s="686"/>
      <c r="GE48" s="686"/>
      <c r="GF48" s="686"/>
      <c r="GG48" s="686"/>
      <c r="GH48" s="686"/>
      <c r="GI48" s="686"/>
      <c r="GJ48" s="686"/>
      <c r="GK48" s="686"/>
      <c r="GL48" s="686"/>
      <c r="GM48" s="686"/>
      <c r="GN48" s="686"/>
      <c r="GO48" s="686"/>
      <c r="GP48" s="686"/>
      <c r="GQ48" s="686"/>
      <c r="GR48" s="686"/>
      <c r="GS48" s="686"/>
      <c r="GT48" s="686"/>
      <c r="GU48" s="686"/>
      <c r="GV48" s="686"/>
      <c r="GW48" s="686"/>
      <c r="GX48" s="686"/>
      <c r="GY48" s="686"/>
      <c r="GZ48" s="686"/>
      <c r="HA48" s="686"/>
      <c r="HB48" s="686"/>
      <c r="HC48" s="686"/>
      <c r="HD48" s="686"/>
      <c r="HE48" s="686"/>
      <c r="HF48" s="686"/>
      <c r="HG48" s="686"/>
      <c r="HH48" s="686"/>
      <c r="HI48" s="686"/>
      <c r="HJ48" s="686"/>
      <c r="HK48" s="686"/>
      <c r="HL48" s="686"/>
      <c r="HM48" s="686"/>
      <c r="HN48" s="686"/>
      <c r="HO48" s="686"/>
      <c r="HP48" s="686"/>
      <c r="HQ48" s="686"/>
      <c r="HR48" s="686"/>
      <c r="HS48" s="686"/>
      <c r="HT48" s="686"/>
      <c r="HU48" s="686"/>
      <c r="HV48" s="686"/>
      <c r="HW48" s="686"/>
      <c r="HX48" s="686"/>
      <c r="HY48" s="686"/>
      <c r="HZ48" s="686"/>
      <c r="IA48" s="686"/>
      <c r="IB48" s="686"/>
      <c r="IC48" s="686"/>
      <c r="ID48" s="686"/>
      <c r="IE48" s="686"/>
      <c r="IF48" s="686"/>
      <c r="IG48" s="686"/>
      <c r="IH48" s="686"/>
      <c r="II48" s="686"/>
      <c r="IJ48" s="686"/>
      <c r="IK48" s="686"/>
      <c r="IL48" s="686"/>
      <c r="IM48" s="686"/>
      <c r="IN48" s="686"/>
      <c r="IO48" s="686"/>
      <c r="IP48" s="686"/>
      <c r="IQ48" s="686"/>
      <c r="IR48" s="686"/>
      <c r="IS48" s="686"/>
      <c r="IT48" s="686"/>
      <c r="IU48" s="686"/>
      <c r="IV48" s="686"/>
    </row>
    <row r="49" spans="1:256" ht="20.100000000000001" customHeight="1" x14ac:dyDescent="0.2">
      <c r="A49" s="425" t="s">
        <v>4929</v>
      </c>
      <c r="B49" s="751" t="s">
        <v>4930</v>
      </c>
      <c r="C49" s="425"/>
      <c r="D49" s="425"/>
      <c r="E49" s="425"/>
      <c r="F49" s="431"/>
      <c r="G49" s="454"/>
      <c r="H49" s="431"/>
      <c r="I49" s="426"/>
      <c r="J49" s="570"/>
      <c r="K49" s="686"/>
      <c r="L49" s="686"/>
      <c r="M49" s="686"/>
      <c r="N49" s="686"/>
      <c r="O49" s="686"/>
      <c r="P49" s="686"/>
      <c r="Q49" s="686"/>
      <c r="R49" s="686"/>
      <c r="S49" s="686"/>
      <c r="T49" s="686"/>
      <c r="U49" s="686"/>
      <c r="V49" s="686"/>
      <c r="W49" s="686"/>
      <c r="X49" s="686"/>
      <c r="Y49" s="686"/>
      <c r="Z49" s="686"/>
      <c r="AA49" s="686"/>
      <c r="AB49" s="686"/>
      <c r="AC49" s="686"/>
      <c r="AD49" s="686"/>
      <c r="AE49" s="686"/>
      <c r="AF49" s="686"/>
      <c r="AG49" s="686"/>
      <c r="AH49" s="686"/>
      <c r="AI49" s="686"/>
      <c r="AJ49" s="686"/>
      <c r="AK49" s="686"/>
      <c r="AL49" s="686"/>
      <c r="AM49" s="686"/>
      <c r="AN49" s="686"/>
      <c r="AO49" s="686"/>
      <c r="AP49" s="686"/>
      <c r="AQ49" s="686"/>
      <c r="AR49" s="686"/>
      <c r="AS49" s="686"/>
      <c r="AT49" s="686"/>
      <c r="AU49" s="686"/>
      <c r="AV49" s="686"/>
      <c r="AW49" s="686"/>
      <c r="AX49" s="686"/>
      <c r="AY49" s="686"/>
      <c r="AZ49" s="686"/>
      <c r="BA49" s="686"/>
      <c r="BB49" s="686"/>
      <c r="BC49" s="686"/>
      <c r="BD49" s="686"/>
      <c r="BE49" s="686"/>
      <c r="BF49" s="686"/>
      <c r="BG49" s="686"/>
      <c r="BH49" s="686"/>
      <c r="BI49" s="686"/>
      <c r="BJ49" s="686"/>
      <c r="BK49" s="686"/>
      <c r="BL49" s="686"/>
      <c r="BM49" s="686"/>
      <c r="BN49" s="686"/>
      <c r="BO49" s="686"/>
      <c r="BP49" s="686"/>
      <c r="BQ49" s="686"/>
      <c r="BR49" s="686"/>
      <c r="BS49" s="686"/>
      <c r="BT49" s="686"/>
      <c r="BU49" s="686"/>
      <c r="BV49" s="686"/>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686"/>
      <c r="DO49" s="686"/>
      <c r="DP49" s="686"/>
      <c r="DQ49" s="686"/>
      <c r="DR49" s="686"/>
      <c r="DS49" s="686"/>
      <c r="DT49" s="686"/>
      <c r="DU49" s="686"/>
      <c r="DV49" s="686"/>
      <c r="DW49" s="686"/>
      <c r="DX49" s="686"/>
      <c r="DY49" s="686"/>
      <c r="DZ49" s="686"/>
      <c r="EA49" s="686"/>
      <c r="EB49" s="686"/>
      <c r="EC49" s="686"/>
      <c r="ED49" s="686"/>
      <c r="EE49" s="686"/>
      <c r="EF49" s="686"/>
      <c r="EG49" s="686"/>
      <c r="EH49" s="686"/>
      <c r="EI49" s="686"/>
      <c r="EJ49" s="686"/>
      <c r="EK49" s="686"/>
      <c r="EL49" s="686"/>
      <c r="EM49" s="686"/>
      <c r="EN49" s="686"/>
      <c r="EO49" s="686"/>
      <c r="EP49" s="686"/>
      <c r="EQ49" s="686"/>
      <c r="ER49" s="686"/>
      <c r="ES49" s="686"/>
      <c r="ET49" s="686"/>
      <c r="EU49" s="686"/>
      <c r="EV49" s="686"/>
      <c r="EW49" s="686"/>
      <c r="EX49" s="686"/>
      <c r="EY49" s="686"/>
      <c r="EZ49" s="686"/>
      <c r="FA49" s="686"/>
      <c r="FB49" s="686"/>
      <c r="FC49" s="686"/>
      <c r="FD49" s="686"/>
      <c r="FE49" s="686"/>
      <c r="FF49" s="686"/>
      <c r="FG49" s="686"/>
      <c r="FH49" s="686"/>
      <c r="FI49" s="686"/>
      <c r="FJ49" s="686"/>
      <c r="FK49" s="686"/>
      <c r="FL49" s="686"/>
      <c r="FM49" s="686"/>
      <c r="FN49" s="686"/>
      <c r="FO49" s="686"/>
      <c r="FP49" s="686"/>
      <c r="FQ49" s="686"/>
      <c r="FR49" s="686"/>
      <c r="FS49" s="686"/>
      <c r="FT49" s="686"/>
      <c r="FU49" s="686"/>
      <c r="FV49" s="686"/>
      <c r="FW49" s="686"/>
      <c r="FX49" s="686"/>
      <c r="FY49" s="686"/>
      <c r="FZ49" s="686"/>
      <c r="GA49" s="686"/>
      <c r="GB49" s="686"/>
      <c r="GC49" s="686"/>
      <c r="GD49" s="686"/>
      <c r="GE49" s="686"/>
      <c r="GF49" s="686"/>
      <c r="GG49" s="686"/>
      <c r="GH49" s="686"/>
      <c r="GI49" s="686"/>
      <c r="GJ49" s="686"/>
      <c r="GK49" s="686"/>
      <c r="GL49" s="686"/>
      <c r="GM49" s="686"/>
      <c r="GN49" s="686"/>
      <c r="GO49" s="686"/>
      <c r="GP49" s="686"/>
      <c r="GQ49" s="686"/>
      <c r="GR49" s="686"/>
      <c r="GS49" s="686"/>
      <c r="GT49" s="686"/>
      <c r="GU49" s="686"/>
      <c r="GV49" s="686"/>
      <c r="GW49" s="686"/>
      <c r="GX49" s="686"/>
      <c r="GY49" s="686"/>
      <c r="GZ49" s="686"/>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686"/>
      <c r="IS49" s="686"/>
      <c r="IT49" s="686"/>
      <c r="IU49" s="686"/>
      <c r="IV49" s="686"/>
    </row>
    <row r="50" spans="1:256" ht="20.100000000000001" customHeight="1" x14ac:dyDescent="0.2">
      <c r="A50" s="425"/>
      <c r="B50" s="751" t="s">
        <v>4921</v>
      </c>
      <c r="C50" s="425"/>
      <c r="D50" s="425"/>
      <c r="E50" s="425"/>
      <c r="F50" s="431"/>
      <c r="G50" s="454"/>
      <c r="H50" s="431"/>
      <c r="I50" s="426"/>
      <c r="J50" s="570"/>
      <c r="K50" s="686"/>
      <c r="L50" s="686"/>
      <c r="M50" s="686"/>
      <c r="N50" s="686"/>
      <c r="O50" s="686"/>
      <c r="P50" s="686"/>
      <c r="Q50" s="686"/>
      <c r="R50" s="686"/>
      <c r="S50" s="686"/>
      <c r="T50" s="686"/>
      <c r="U50" s="686"/>
      <c r="V50" s="686"/>
      <c r="W50" s="686"/>
      <c r="X50" s="686"/>
      <c r="Y50" s="686"/>
      <c r="Z50" s="686"/>
      <c r="AA50" s="686"/>
      <c r="AB50" s="686"/>
      <c r="AC50" s="686"/>
      <c r="AD50" s="686"/>
      <c r="AE50" s="686"/>
      <c r="AF50" s="686"/>
      <c r="AG50" s="686"/>
      <c r="AH50" s="686"/>
      <c r="AI50" s="686"/>
      <c r="AJ50" s="686"/>
      <c r="AK50" s="686"/>
      <c r="AL50" s="686"/>
      <c r="AM50" s="686"/>
      <c r="AN50" s="686"/>
      <c r="AO50" s="686"/>
      <c r="AP50" s="686"/>
      <c r="AQ50" s="686"/>
      <c r="AR50" s="686"/>
      <c r="AS50" s="686"/>
      <c r="AT50" s="686"/>
      <c r="AU50" s="686"/>
      <c r="AV50" s="686"/>
      <c r="AW50" s="686"/>
      <c r="AX50" s="686"/>
      <c r="AY50" s="686"/>
      <c r="AZ50" s="686"/>
      <c r="BA50" s="686"/>
      <c r="BB50" s="686"/>
      <c r="BC50" s="686"/>
      <c r="BD50" s="686"/>
      <c r="BE50" s="686"/>
      <c r="BF50" s="686"/>
      <c r="BG50" s="686"/>
      <c r="BH50" s="686"/>
      <c r="BI50" s="686"/>
      <c r="BJ50" s="686"/>
      <c r="BK50" s="686"/>
      <c r="BL50" s="686"/>
      <c r="BM50" s="686"/>
      <c r="BN50" s="686"/>
      <c r="BO50" s="686"/>
      <c r="BP50" s="686"/>
      <c r="BQ50" s="686"/>
      <c r="BR50" s="686"/>
      <c r="BS50" s="686"/>
      <c r="BT50" s="686"/>
      <c r="BU50" s="686"/>
      <c r="BV50" s="686"/>
      <c r="BW50" s="686"/>
      <c r="BX50" s="686"/>
      <c r="BY50" s="686"/>
      <c r="BZ50" s="686"/>
      <c r="CA50" s="686"/>
      <c r="CB50" s="686"/>
      <c r="CC50" s="686"/>
      <c r="CD50" s="686"/>
      <c r="CE50" s="686"/>
      <c r="CF50" s="686"/>
      <c r="CG50" s="686"/>
      <c r="CH50" s="686"/>
      <c r="CI50" s="686"/>
      <c r="CJ50" s="686"/>
      <c r="CK50" s="686"/>
      <c r="CL50" s="686"/>
      <c r="CM50" s="686"/>
      <c r="CN50" s="686"/>
      <c r="CO50" s="686"/>
      <c r="CP50" s="686"/>
      <c r="CQ50" s="686"/>
      <c r="CR50" s="686"/>
      <c r="CS50" s="686"/>
      <c r="CT50" s="686"/>
      <c r="CU50" s="686"/>
      <c r="CV50" s="686"/>
      <c r="CW50" s="686"/>
      <c r="CX50" s="686"/>
      <c r="CY50" s="686"/>
      <c r="CZ50" s="686"/>
      <c r="DA50" s="686"/>
      <c r="DB50" s="686"/>
      <c r="DC50" s="686"/>
      <c r="DD50" s="686"/>
      <c r="DE50" s="686"/>
      <c r="DF50" s="686"/>
      <c r="DG50" s="686"/>
      <c r="DH50" s="686"/>
      <c r="DI50" s="686"/>
      <c r="DJ50" s="686"/>
      <c r="DK50" s="686"/>
      <c r="DL50" s="686"/>
      <c r="DM50" s="686"/>
      <c r="DN50" s="686"/>
      <c r="DO50" s="686"/>
      <c r="DP50" s="686"/>
      <c r="DQ50" s="686"/>
      <c r="DR50" s="686"/>
      <c r="DS50" s="686"/>
      <c r="DT50" s="686"/>
      <c r="DU50" s="686"/>
      <c r="DV50" s="686"/>
      <c r="DW50" s="686"/>
      <c r="DX50" s="686"/>
      <c r="DY50" s="686"/>
      <c r="DZ50" s="686"/>
      <c r="EA50" s="686"/>
      <c r="EB50" s="686"/>
      <c r="EC50" s="686"/>
      <c r="ED50" s="686"/>
      <c r="EE50" s="686"/>
      <c r="EF50" s="686"/>
      <c r="EG50" s="686"/>
      <c r="EH50" s="686"/>
      <c r="EI50" s="686"/>
      <c r="EJ50" s="686"/>
      <c r="EK50" s="686"/>
      <c r="EL50" s="686"/>
      <c r="EM50" s="686"/>
      <c r="EN50" s="686"/>
      <c r="EO50" s="686"/>
      <c r="EP50" s="686"/>
      <c r="EQ50" s="686"/>
      <c r="ER50" s="686"/>
      <c r="ES50" s="686"/>
      <c r="ET50" s="686"/>
      <c r="EU50" s="686"/>
      <c r="EV50" s="686"/>
      <c r="EW50" s="686"/>
      <c r="EX50" s="686"/>
      <c r="EY50" s="686"/>
      <c r="EZ50" s="686"/>
      <c r="FA50" s="686"/>
      <c r="FB50" s="686"/>
      <c r="FC50" s="686"/>
      <c r="FD50" s="686"/>
      <c r="FE50" s="686"/>
      <c r="FF50" s="686"/>
      <c r="FG50" s="686"/>
      <c r="FH50" s="686"/>
      <c r="FI50" s="686"/>
      <c r="FJ50" s="686"/>
      <c r="FK50" s="686"/>
      <c r="FL50" s="686"/>
      <c r="FM50" s="686"/>
      <c r="FN50" s="686"/>
      <c r="FO50" s="686"/>
      <c r="FP50" s="686"/>
      <c r="FQ50" s="686"/>
      <c r="FR50" s="686"/>
      <c r="FS50" s="686"/>
      <c r="FT50" s="686"/>
      <c r="FU50" s="686"/>
      <c r="FV50" s="686"/>
      <c r="FW50" s="686"/>
      <c r="FX50" s="686"/>
      <c r="FY50" s="686"/>
      <c r="FZ50" s="686"/>
      <c r="GA50" s="686"/>
      <c r="GB50" s="686"/>
      <c r="GC50" s="686"/>
      <c r="GD50" s="686"/>
      <c r="GE50" s="686"/>
      <c r="GF50" s="686"/>
      <c r="GG50" s="686"/>
      <c r="GH50" s="686"/>
      <c r="GI50" s="686"/>
      <c r="GJ50" s="686"/>
      <c r="GK50" s="686"/>
      <c r="GL50" s="686"/>
      <c r="GM50" s="686"/>
      <c r="GN50" s="686"/>
      <c r="GO50" s="686"/>
      <c r="GP50" s="686"/>
      <c r="GQ50" s="686"/>
      <c r="GR50" s="686"/>
      <c r="GS50" s="686"/>
      <c r="GT50" s="686"/>
      <c r="GU50" s="686"/>
      <c r="GV50" s="686"/>
      <c r="GW50" s="686"/>
      <c r="GX50" s="686"/>
      <c r="GY50" s="686"/>
      <c r="GZ50" s="686"/>
      <c r="HA50" s="686"/>
      <c r="HB50" s="686"/>
      <c r="HC50" s="686"/>
      <c r="HD50" s="686"/>
      <c r="HE50" s="686"/>
      <c r="HF50" s="686"/>
      <c r="HG50" s="686"/>
      <c r="HH50" s="686"/>
      <c r="HI50" s="686"/>
      <c r="HJ50" s="686"/>
      <c r="HK50" s="686"/>
      <c r="HL50" s="686"/>
      <c r="HM50" s="686"/>
      <c r="HN50" s="686"/>
      <c r="HO50" s="686"/>
      <c r="HP50" s="686"/>
      <c r="HQ50" s="686"/>
      <c r="HR50" s="686"/>
      <c r="HS50" s="686"/>
      <c r="HT50" s="686"/>
      <c r="HU50" s="686"/>
      <c r="HV50" s="686"/>
      <c r="HW50" s="686"/>
      <c r="HX50" s="686"/>
      <c r="HY50" s="686"/>
      <c r="HZ50" s="686"/>
      <c r="IA50" s="686"/>
      <c r="IB50" s="686"/>
      <c r="IC50" s="686"/>
      <c r="ID50" s="686"/>
      <c r="IE50" s="686"/>
      <c r="IF50" s="686"/>
      <c r="IG50" s="686"/>
      <c r="IH50" s="686"/>
      <c r="II50" s="686"/>
      <c r="IJ50" s="686"/>
      <c r="IK50" s="686"/>
      <c r="IL50" s="686"/>
      <c r="IM50" s="686"/>
      <c r="IN50" s="686"/>
      <c r="IO50" s="686"/>
      <c r="IP50" s="686"/>
      <c r="IQ50" s="686"/>
      <c r="IR50" s="686"/>
      <c r="IS50" s="686"/>
      <c r="IT50" s="686"/>
      <c r="IU50" s="686"/>
      <c r="IV50" s="686"/>
    </row>
    <row r="51" spans="1:256" ht="20.100000000000001" customHeight="1" x14ac:dyDescent="0.2">
      <c r="A51" s="425"/>
      <c r="B51" s="461" t="s">
        <v>4931</v>
      </c>
      <c r="C51" s="425">
        <v>2</v>
      </c>
      <c r="D51" s="425">
        <v>2</v>
      </c>
      <c r="E51" s="425">
        <v>1</v>
      </c>
      <c r="F51" s="431">
        <v>3.95</v>
      </c>
      <c r="G51" s="426">
        <v>1.8</v>
      </c>
      <c r="H51" s="431"/>
      <c r="I51" s="441">
        <f t="shared" ref="I51:I69" si="1">PRODUCT(C51:H51)</f>
        <v>28.44</v>
      </c>
      <c r="J51" s="570"/>
      <c r="K51" s="686"/>
      <c r="L51" s="686"/>
      <c r="M51" s="686"/>
      <c r="N51" s="686"/>
      <c r="O51" s="686"/>
      <c r="P51" s="686"/>
      <c r="Q51" s="686"/>
      <c r="R51" s="686"/>
      <c r="S51" s="686"/>
      <c r="T51" s="686"/>
      <c r="U51" s="686"/>
      <c r="V51" s="686"/>
      <c r="W51" s="686"/>
      <c r="X51" s="686"/>
      <c r="Y51" s="686"/>
      <c r="Z51" s="686"/>
      <c r="AA51" s="686"/>
      <c r="AB51" s="686"/>
      <c r="AC51" s="686"/>
      <c r="AD51" s="686"/>
      <c r="AE51" s="686"/>
      <c r="AF51" s="686"/>
      <c r="AG51" s="686"/>
      <c r="AH51" s="686"/>
      <c r="AI51" s="686"/>
      <c r="AJ51" s="686"/>
      <c r="AK51" s="686"/>
      <c r="AL51" s="686"/>
      <c r="AM51" s="686"/>
      <c r="AN51" s="686"/>
      <c r="AO51" s="686"/>
      <c r="AP51" s="686"/>
      <c r="AQ51" s="686"/>
      <c r="AR51" s="686"/>
      <c r="AS51" s="686"/>
      <c r="AT51" s="686"/>
      <c r="AU51" s="686"/>
      <c r="AV51" s="686"/>
      <c r="AW51" s="686"/>
      <c r="AX51" s="686"/>
      <c r="AY51" s="686"/>
      <c r="AZ51" s="686"/>
      <c r="BA51" s="686"/>
      <c r="BB51" s="686"/>
      <c r="BC51" s="686"/>
      <c r="BD51" s="686"/>
      <c r="BE51" s="686"/>
      <c r="BF51" s="686"/>
      <c r="BG51" s="686"/>
      <c r="BH51" s="686"/>
      <c r="BI51" s="686"/>
      <c r="BJ51" s="686"/>
      <c r="BK51" s="686"/>
      <c r="BL51" s="686"/>
      <c r="BM51" s="686"/>
      <c r="BN51" s="686"/>
      <c r="BO51" s="686"/>
      <c r="BP51" s="686"/>
      <c r="BQ51" s="686"/>
      <c r="BR51" s="686"/>
      <c r="BS51" s="686"/>
      <c r="BT51" s="686"/>
      <c r="BU51" s="686"/>
      <c r="BV51" s="686"/>
      <c r="BW51" s="686"/>
      <c r="BX51" s="686"/>
      <c r="BY51" s="686"/>
      <c r="BZ51" s="686"/>
      <c r="CA51" s="686"/>
      <c r="CB51" s="686"/>
      <c r="CC51" s="686"/>
      <c r="CD51" s="686"/>
      <c r="CE51" s="686"/>
      <c r="CF51" s="686"/>
      <c r="CG51" s="686"/>
      <c r="CH51" s="686"/>
      <c r="CI51" s="686"/>
      <c r="CJ51" s="686"/>
      <c r="CK51" s="686"/>
      <c r="CL51" s="686"/>
      <c r="CM51" s="686"/>
      <c r="CN51" s="686"/>
      <c r="CO51" s="686"/>
      <c r="CP51" s="686"/>
      <c r="CQ51" s="686"/>
      <c r="CR51" s="686"/>
      <c r="CS51" s="686"/>
      <c r="CT51" s="686"/>
      <c r="CU51" s="686"/>
      <c r="CV51" s="686"/>
      <c r="CW51" s="686"/>
      <c r="CX51" s="686"/>
      <c r="CY51" s="686"/>
      <c r="CZ51" s="686"/>
      <c r="DA51" s="686"/>
      <c r="DB51" s="686"/>
      <c r="DC51" s="686"/>
      <c r="DD51" s="686"/>
      <c r="DE51" s="686"/>
      <c r="DF51" s="686"/>
      <c r="DG51" s="686"/>
      <c r="DH51" s="686"/>
      <c r="DI51" s="686"/>
      <c r="DJ51" s="686"/>
      <c r="DK51" s="686"/>
      <c r="DL51" s="686"/>
      <c r="DM51" s="686"/>
      <c r="DN51" s="686"/>
      <c r="DO51" s="686"/>
      <c r="DP51" s="686"/>
      <c r="DQ51" s="686"/>
      <c r="DR51" s="686"/>
      <c r="DS51" s="686"/>
      <c r="DT51" s="686"/>
      <c r="DU51" s="686"/>
      <c r="DV51" s="686"/>
      <c r="DW51" s="686"/>
      <c r="DX51" s="686"/>
      <c r="DY51" s="686"/>
      <c r="DZ51" s="686"/>
      <c r="EA51" s="686"/>
      <c r="EB51" s="686"/>
      <c r="EC51" s="686"/>
      <c r="ED51" s="686"/>
      <c r="EE51" s="686"/>
      <c r="EF51" s="686"/>
      <c r="EG51" s="686"/>
      <c r="EH51" s="686"/>
      <c r="EI51" s="686"/>
      <c r="EJ51" s="686"/>
      <c r="EK51" s="686"/>
      <c r="EL51" s="686"/>
      <c r="EM51" s="686"/>
      <c r="EN51" s="686"/>
      <c r="EO51" s="686"/>
      <c r="EP51" s="686"/>
      <c r="EQ51" s="686"/>
      <c r="ER51" s="686"/>
      <c r="ES51" s="686"/>
      <c r="ET51" s="686"/>
      <c r="EU51" s="686"/>
      <c r="EV51" s="686"/>
      <c r="EW51" s="686"/>
      <c r="EX51" s="686"/>
      <c r="EY51" s="686"/>
      <c r="EZ51" s="686"/>
      <c r="FA51" s="686"/>
      <c r="FB51" s="686"/>
      <c r="FC51" s="686"/>
      <c r="FD51" s="686"/>
      <c r="FE51" s="686"/>
      <c r="FF51" s="686"/>
      <c r="FG51" s="686"/>
      <c r="FH51" s="686"/>
      <c r="FI51" s="686"/>
      <c r="FJ51" s="686"/>
      <c r="FK51" s="686"/>
      <c r="FL51" s="686"/>
      <c r="FM51" s="686"/>
      <c r="FN51" s="686"/>
      <c r="FO51" s="686"/>
      <c r="FP51" s="686"/>
      <c r="FQ51" s="686"/>
      <c r="FR51" s="686"/>
      <c r="FS51" s="686"/>
      <c r="FT51" s="686"/>
      <c r="FU51" s="686"/>
      <c r="FV51" s="686"/>
      <c r="FW51" s="686"/>
      <c r="FX51" s="686"/>
      <c r="FY51" s="686"/>
      <c r="FZ51" s="686"/>
      <c r="GA51" s="686"/>
      <c r="GB51" s="686"/>
      <c r="GC51" s="686"/>
      <c r="GD51" s="686"/>
      <c r="GE51" s="686"/>
      <c r="GF51" s="686"/>
      <c r="GG51" s="686"/>
      <c r="GH51" s="686"/>
      <c r="GI51" s="686"/>
      <c r="GJ51" s="686"/>
      <c r="GK51" s="686"/>
      <c r="GL51" s="686"/>
      <c r="GM51" s="686"/>
      <c r="GN51" s="686"/>
      <c r="GO51" s="686"/>
      <c r="GP51" s="686"/>
      <c r="GQ51" s="686"/>
      <c r="GR51" s="686"/>
      <c r="GS51" s="686"/>
      <c r="GT51" s="686"/>
      <c r="GU51" s="686"/>
      <c r="GV51" s="686"/>
      <c r="GW51" s="686"/>
      <c r="GX51" s="686"/>
      <c r="GY51" s="686"/>
      <c r="GZ51" s="686"/>
      <c r="HA51" s="686"/>
      <c r="HB51" s="686"/>
      <c r="HC51" s="686"/>
      <c r="HD51" s="686"/>
      <c r="HE51" s="686"/>
      <c r="HF51" s="686"/>
      <c r="HG51" s="686"/>
      <c r="HH51" s="686"/>
      <c r="HI51" s="686"/>
      <c r="HJ51" s="686"/>
      <c r="HK51" s="686"/>
      <c r="HL51" s="686"/>
      <c r="HM51" s="686"/>
      <c r="HN51" s="686"/>
      <c r="HO51" s="686"/>
      <c r="HP51" s="686"/>
      <c r="HQ51" s="686"/>
      <c r="HR51" s="686"/>
      <c r="HS51" s="686"/>
      <c r="HT51" s="686"/>
      <c r="HU51" s="686"/>
      <c r="HV51" s="686"/>
      <c r="HW51" s="686"/>
      <c r="HX51" s="686"/>
      <c r="HY51" s="686"/>
      <c r="HZ51" s="686"/>
      <c r="IA51" s="686"/>
      <c r="IB51" s="686"/>
      <c r="IC51" s="686"/>
      <c r="ID51" s="686"/>
      <c r="IE51" s="686"/>
      <c r="IF51" s="686"/>
      <c r="IG51" s="686"/>
      <c r="IH51" s="686"/>
      <c r="II51" s="686"/>
      <c r="IJ51" s="686"/>
      <c r="IK51" s="686"/>
      <c r="IL51" s="686"/>
      <c r="IM51" s="686"/>
      <c r="IN51" s="686"/>
      <c r="IO51" s="686"/>
      <c r="IP51" s="686"/>
      <c r="IQ51" s="686"/>
      <c r="IR51" s="686"/>
      <c r="IS51" s="686"/>
      <c r="IT51" s="686"/>
      <c r="IU51" s="686"/>
      <c r="IV51" s="686"/>
    </row>
    <row r="52" spans="1:256" ht="20.100000000000001" customHeight="1" x14ac:dyDescent="0.2">
      <c r="A52" s="425"/>
      <c r="B52" s="461" t="s">
        <v>4924</v>
      </c>
      <c r="C52" s="425">
        <v>2</v>
      </c>
      <c r="D52" s="425">
        <v>2</v>
      </c>
      <c r="E52" s="425">
        <v>1</v>
      </c>
      <c r="F52" s="431">
        <v>11.5</v>
      </c>
      <c r="G52" s="454"/>
      <c r="H52" s="431">
        <v>0.25</v>
      </c>
      <c r="I52" s="441">
        <f t="shared" si="1"/>
        <v>11.5</v>
      </c>
      <c r="J52" s="570"/>
      <c r="K52" s="686"/>
      <c r="L52" s="686"/>
      <c r="M52" s="686"/>
      <c r="N52" s="686"/>
      <c r="O52" s="686"/>
      <c r="P52" s="686"/>
      <c r="Q52" s="686"/>
      <c r="R52" s="686"/>
      <c r="S52" s="686"/>
      <c r="T52" s="686"/>
      <c r="U52" s="686"/>
      <c r="V52" s="686"/>
      <c r="W52" s="686"/>
      <c r="X52" s="686"/>
      <c r="Y52" s="686"/>
      <c r="Z52" s="686"/>
      <c r="AA52" s="686"/>
      <c r="AB52" s="686"/>
      <c r="AC52" s="686"/>
      <c r="AD52" s="686"/>
      <c r="AE52" s="686"/>
      <c r="AF52" s="686"/>
      <c r="AG52" s="686"/>
      <c r="AH52" s="686"/>
      <c r="AI52" s="686"/>
      <c r="AJ52" s="686"/>
      <c r="AK52" s="686"/>
      <c r="AL52" s="686"/>
      <c r="AM52" s="686"/>
      <c r="AN52" s="686"/>
      <c r="AO52" s="686"/>
      <c r="AP52" s="686"/>
      <c r="AQ52" s="686"/>
      <c r="AR52" s="686"/>
      <c r="AS52" s="686"/>
      <c r="AT52" s="686"/>
      <c r="AU52" s="686"/>
      <c r="AV52" s="686"/>
      <c r="AW52" s="686"/>
      <c r="AX52" s="686"/>
      <c r="AY52" s="686"/>
      <c r="AZ52" s="686"/>
      <c r="BA52" s="686"/>
      <c r="BB52" s="686"/>
      <c r="BC52" s="686"/>
      <c r="BD52" s="686"/>
      <c r="BE52" s="686"/>
      <c r="BF52" s="686"/>
      <c r="BG52" s="686"/>
      <c r="BH52" s="686"/>
      <c r="BI52" s="686"/>
      <c r="BJ52" s="686"/>
      <c r="BK52" s="686"/>
      <c r="BL52" s="686"/>
      <c r="BM52" s="686"/>
      <c r="BN52" s="686"/>
      <c r="BO52" s="686"/>
      <c r="BP52" s="686"/>
      <c r="BQ52" s="686"/>
      <c r="BR52" s="686"/>
      <c r="BS52" s="686"/>
      <c r="BT52" s="686"/>
      <c r="BU52" s="686"/>
      <c r="BV52" s="686"/>
      <c r="BW52" s="686"/>
      <c r="BX52" s="686"/>
      <c r="BY52" s="686"/>
      <c r="BZ52" s="686"/>
      <c r="CA52" s="686"/>
      <c r="CB52" s="686"/>
      <c r="CC52" s="686"/>
      <c r="CD52" s="686"/>
      <c r="CE52" s="686"/>
      <c r="CF52" s="686"/>
      <c r="CG52" s="686"/>
      <c r="CH52" s="686"/>
      <c r="CI52" s="686"/>
      <c r="CJ52" s="686"/>
      <c r="CK52" s="686"/>
      <c r="CL52" s="686"/>
      <c r="CM52" s="686"/>
      <c r="CN52" s="686"/>
      <c r="CO52" s="686"/>
      <c r="CP52" s="686"/>
      <c r="CQ52" s="686"/>
      <c r="CR52" s="686"/>
      <c r="CS52" s="686"/>
      <c r="CT52" s="686"/>
      <c r="CU52" s="686"/>
      <c r="CV52" s="686"/>
      <c r="CW52" s="686"/>
      <c r="CX52" s="686"/>
      <c r="CY52" s="686"/>
      <c r="CZ52" s="686"/>
      <c r="DA52" s="686"/>
      <c r="DB52" s="686"/>
      <c r="DC52" s="686"/>
      <c r="DD52" s="686"/>
      <c r="DE52" s="686"/>
      <c r="DF52" s="686"/>
      <c r="DG52" s="686"/>
      <c r="DH52" s="686"/>
      <c r="DI52" s="686"/>
      <c r="DJ52" s="686"/>
      <c r="DK52" s="686"/>
      <c r="DL52" s="686"/>
      <c r="DM52" s="686"/>
      <c r="DN52" s="686"/>
      <c r="DO52" s="686"/>
      <c r="DP52" s="686"/>
      <c r="DQ52" s="686"/>
      <c r="DR52" s="686"/>
      <c r="DS52" s="686"/>
      <c r="DT52" s="686"/>
      <c r="DU52" s="686"/>
      <c r="DV52" s="686"/>
      <c r="DW52" s="686"/>
      <c r="DX52" s="686"/>
      <c r="DY52" s="686"/>
      <c r="DZ52" s="686"/>
      <c r="EA52" s="686"/>
      <c r="EB52" s="686"/>
      <c r="EC52" s="686"/>
      <c r="ED52" s="686"/>
      <c r="EE52" s="686"/>
      <c r="EF52" s="686"/>
      <c r="EG52" s="686"/>
      <c r="EH52" s="686"/>
      <c r="EI52" s="686"/>
      <c r="EJ52" s="686"/>
      <c r="EK52" s="686"/>
      <c r="EL52" s="686"/>
      <c r="EM52" s="686"/>
      <c r="EN52" s="686"/>
      <c r="EO52" s="686"/>
      <c r="EP52" s="686"/>
      <c r="EQ52" s="686"/>
      <c r="ER52" s="686"/>
      <c r="ES52" s="686"/>
      <c r="ET52" s="686"/>
      <c r="EU52" s="686"/>
      <c r="EV52" s="686"/>
      <c r="EW52" s="686"/>
      <c r="EX52" s="686"/>
      <c r="EY52" s="686"/>
      <c r="EZ52" s="686"/>
      <c r="FA52" s="686"/>
      <c r="FB52" s="686"/>
      <c r="FC52" s="686"/>
      <c r="FD52" s="686"/>
      <c r="FE52" s="686"/>
      <c r="FF52" s="686"/>
      <c r="FG52" s="686"/>
      <c r="FH52" s="686"/>
      <c r="FI52" s="686"/>
      <c r="FJ52" s="686"/>
      <c r="FK52" s="686"/>
      <c r="FL52" s="686"/>
      <c r="FM52" s="686"/>
      <c r="FN52" s="686"/>
      <c r="FO52" s="686"/>
      <c r="FP52" s="686"/>
      <c r="FQ52" s="686"/>
      <c r="FR52" s="686"/>
      <c r="FS52" s="686"/>
      <c r="FT52" s="686"/>
      <c r="FU52" s="686"/>
      <c r="FV52" s="686"/>
      <c r="FW52" s="686"/>
      <c r="FX52" s="686"/>
      <c r="FY52" s="686"/>
      <c r="FZ52" s="686"/>
      <c r="GA52" s="686"/>
      <c r="GB52" s="686"/>
      <c r="GC52" s="686"/>
      <c r="GD52" s="686"/>
      <c r="GE52" s="686"/>
      <c r="GF52" s="686"/>
      <c r="GG52" s="686"/>
      <c r="GH52" s="686"/>
      <c r="GI52" s="686"/>
      <c r="GJ52" s="686"/>
      <c r="GK52" s="686"/>
      <c r="GL52" s="686"/>
      <c r="GM52" s="686"/>
      <c r="GN52" s="686"/>
      <c r="GO52" s="686"/>
      <c r="GP52" s="686"/>
      <c r="GQ52" s="686"/>
      <c r="GR52" s="686"/>
      <c r="GS52" s="686"/>
      <c r="GT52" s="686"/>
      <c r="GU52" s="686"/>
      <c r="GV52" s="686"/>
      <c r="GW52" s="686"/>
      <c r="GX52" s="686"/>
      <c r="GY52" s="686"/>
      <c r="GZ52" s="686"/>
      <c r="HA52" s="686"/>
      <c r="HB52" s="686"/>
      <c r="HC52" s="686"/>
      <c r="HD52" s="686"/>
      <c r="HE52" s="686"/>
      <c r="HF52" s="686"/>
      <c r="HG52" s="686"/>
      <c r="HH52" s="686"/>
      <c r="HI52" s="686"/>
      <c r="HJ52" s="686"/>
      <c r="HK52" s="686"/>
      <c r="HL52" s="686"/>
      <c r="HM52" s="686"/>
      <c r="HN52" s="686"/>
      <c r="HO52" s="686"/>
      <c r="HP52" s="686"/>
      <c r="HQ52" s="686"/>
      <c r="HR52" s="686"/>
      <c r="HS52" s="686"/>
      <c r="HT52" s="686"/>
      <c r="HU52" s="686"/>
      <c r="HV52" s="686"/>
      <c r="HW52" s="686"/>
      <c r="HX52" s="686"/>
      <c r="HY52" s="686"/>
      <c r="HZ52" s="686"/>
      <c r="IA52" s="686"/>
      <c r="IB52" s="686"/>
      <c r="IC52" s="686"/>
      <c r="ID52" s="686"/>
      <c r="IE52" s="686"/>
      <c r="IF52" s="686"/>
      <c r="IG52" s="686"/>
      <c r="IH52" s="686"/>
      <c r="II52" s="686"/>
      <c r="IJ52" s="686"/>
      <c r="IK52" s="686"/>
      <c r="IL52" s="686"/>
      <c r="IM52" s="686"/>
      <c r="IN52" s="686"/>
      <c r="IO52" s="686"/>
      <c r="IP52" s="686"/>
      <c r="IQ52" s="686"/>
      <c r="IR52" s="686"/>
      <c r="IS52" s="686"/>
      <c r="IT52" s="686"/>
      <c r="IU52" s="686"/>
      <c r="IV52" s="686"/>
    </row>
    <row r="53" spans="1:256" ht="20.100000000000001" customHeight="1" x14ac:dyDescent="0.2">
      <c r="A53" s="425"/>
      <c r="B53" s="461" t="s">
        <v>4210</v>
      </c>
      <c r="C53" s="425">
        <v>2</v>
      </c>
      <c r="D53" s="425">
        <v>2</v>
      </c>
      <c r="E53" s="425">
        <v>1</v>
      </c>
      <c r="F53" s="431">
        <v>18.86</v>
      </c>
      <c r="G53" s="454"/>
      <c r="H53" s="431">
        <v>0.4</v>
      </c>
      <c r="I53" s="441">
        <f t="shared" si="1"/>
        <v>30.18</v>
      </c>
      <c r="J53" s="570"/>
      <c r="K53" s="686"/>
      <c r="L53" s="686"/>
      <c r="M53" s="686"/>
      <c r="N53" s="686"/>
      <c r="O53" s="686"/>
      <c r="P53" s="686"/>
      <c r="Q53" s="686"/>
      <c r="R53" s="686"/>
      <c r="S53" s="686"/>
      <c r="T53" s="686"/>
      <c r="U53" s="686"/>
      <c r="V53" s="686"/>
      <c r="W53" s="686"/>
      <c r="X53" s="686"/>
      <c r="Y53" s="686"/>
      <c r="Z53" s="686"/>
      <c r="AA53" s="686"/>
      <c r="AB53" s="686"/>
      <c r="AC53" s="686"/>
      <c r="AD53" s="686"/>
      <c r="AE53" s="686"/>
      <c r="AF53" s="686"/>
      <c r="AG53" s="686"/>
      <c r="AH53" s="686"/>
      <c r="AI53" s="686"/>
      <c r="AJ53" s="686"/>
      <c r="AK53" s="686"/>
      <c r="AL53" s="686"/>
      <c r="AM53" s="686"/>
      <c r="AN53" s="686"/>
      <c r="AO53" s="686"/>
      <c r="AP53" s="686"/>
      <c r="AQ53" s="686"/>
      <c r="AR53" s="686"/>
      <c r="AS53" s="686"/>
      <c r="AT53" s="686"/>
      <c r="AU53" s="686"/>
      <c r="AV53" s="686"/>
      <c r="AW53" s="686"/>
      <c r="AX53" s="686"/>
      <c r="AY53" s="686"/>
      <c r="AZ53" s="686"/>
      <c r="BA53" s="686"/>
      <c r="BB53" s="686"/>
      <c r="BC53" s="686"/>
      <c r="BD53" s="686"/>
      <c r="BE53" s="686"/>
      <c r="BF53" s="686"/>
      <c r="BG53" s="686"/>
      <c r="BH53" s="686"/>
      <c r="BI53" s="686"/>
      <c r="BJ53" s="686"/>
      <c r="BK53" s="686"/>
      <c r="BL53" s="686"/>
      <c r="BM53" s="686"/>
      <c r="BN53" s="686"/>
      <c r="BO53" s="686"/>
      <c r="BP53" s="686"/>
      <c r="BQ53" s="686"/>
      <c r="BR53" s="686"/>
      <c r="BS53" s="686"/>
      <c r="BT53" s="686"/>
      <c r="BU53" s="686"/>
      <c r="BV53" s="686"/>
      <c r="BW53" s="686"/>
      <c r="BX53" s="686"/>
      <c r="BY53" s="686"/>
      <c r="BZ53" s="686"/>
      <c r="CA53" s="686"/>
      <c r="CB53" s="686"/>
      <c r="CC53" s="686"/>
      <c r="CD53" s="686"/>
      <c r="CE53" s="686"/>
      <c r="CF53" s="686"/>
      <c r="CG53" s="686"/>
      <c r="CH53" s="686"/>
      <c r="CI53" s="686"/>
      <c r="CJ53" s="686"/>
      <c r="CK53" s="686"/>
      <c r="CL53" s="686"/>
      <c r="CM53" s="686"/>
      <c r="CN53" s="686"/>
      <c r="CO53" s="686"/>
      <c r="CP53" s="686"/>
      <c r="CQ53" s="686"/>
      <c r="CR53" s="686"/>
      <c r="CS53" s="686"/>
      <c r="CT53" s="686"/>
      <c r="CU53" s="686"/>
      <c r="CV53" s="686"/>
      <c r="CW53" s="686"/>
      <c r="CX53" s="686"/>
      <c r="CY53" s="686"/>
      <c r="CZ53" s="686"/>
      <c r="DA53" s="686"/>
      <c r="DB53" s="686"/>
      <c r="DC53" s="686"/>
      <c r="DD53" s="686"/>
      <c r="DE53" s="686"/>
      <c r="DF53" s="686"/>
      <c r="DG53" s="686"/>
      <c r="DH53" s="686"/>
      <c r="DI53" s="686"/>
      <c r="DJ53" s="686"/>
      <c r="DK53" s="686"/>
      <c r="DL53" s="686"/>
      <c r="DM53" s="686"/>
      <c r="DN53" s="686"/>
      <c r="DO53" s="686"/>
      <c r="DP53" s="686"/>
      <c r="DQ53" s="686"/>
      <c r="DR53" s="686"/>
      <c r="DS53" s="686"/>
      <c r="DT53" s="686"/>
      <c r="DU53" s="686"/>
      <c r="DV53" s="686"/>
      <c r="DW53" s="686"/>
      <c r="DX53" s="686"/>
      <c r="DY53" s="686"/>
      <c r="DZ53" s="686"/>
      <c r="EA53" s="686"/>
      <c r="EB53" s="686"/>
      <c r="EC53" s="686"/>
      <c r="ED53" s="686"/>
      <c r="EE53" s="686"/>
      <c r="EF53" s="686"/>
      <c r="EG53" s="686"/>
      <c r="EH53" s="686"/>
      <c r="EI53" s="686"/>
      <c r="EJ53" s="686"/>
      <c r="EK53" s="686"/>
      <c r="EL53" s="686"/>
      <c r="EM53" s="686"/>
      <c r="EN53" s="686"/>
      <c r="EO53" s="686"/>
      <c r="EP53" s="686"/>
      <c r="EQ53" s="686"/>
      <c r="ER53" s="686"/>
      <c r="ES53" s="686"/>
      <c r="ET53" s="686"/>
      <c r="EU53" s="686"/>
      <c r="EV53" s="686"/>
      <c r="EW53" s="686"/>
      <c r="EX53" s="686"/>
      <c r="EY53" s="686"/>
      <c r="EZ53" s="686"/>
      <c r="FA53" s="686"/>
      <c r="FB53" s="686"/>
      <c r="FC53" s="686"/>
      <c r="FD53" s="686"/>
      <c r="FE53" s="686"/>
      <c r="FF53" s="686"/>
      <c r="FG53" s="686"/>
      <c r="FH53" s="686"/>
      <c r="FI53" s="686"/>
      <c r="FJ53" s="686"/>
      <c r="FK53" s="686"/>
      <c r="FL53" s="686"/>
      <c r="FM53" s="686"/>
      <c r="FN53" s="686"/>
      <c r="FO53" s="686"/>
      <c r="FP53" s="686"/>
      <c r="FQ53" s="686"/>
      <c r="FR53" s="686"/>
      <c r="FS53" s="686"/>
      <c r="FT53" s="686"/>
      <c r="FU53" s="686"/>
      <c r="FV53" s="686"/>
      <c r="FW53" s="686"/>
      <c r="FX53" s="686"/>
      <c r="FY53" s="686"/>
      <c r="FZ53" s="686"/>
      <c r="GA53" s="686"/>
      <c r="GB53" s="686"/>
      <c r="GC53" s="686"/>
      <c r="GD53" s="686"/>
      <c r="GE53" s="686"/>
      <c r="GF53" s="686"/>
      <c r="GG53" s="686"/>
      <c r="GH53" s="686"/>
      <c r="GI53" s="686"/>
      <c r="GJ53" s="686"/>
      <c r="GK53" s="686"/>
      <c r="GL53" s="686"/>
      <c r="GM53" s="686"/>
      <c r="GN53" s="686"/>
      <c r="GO53" s="686"/>
      <c r="GP53" s="686"/>
      <c r="GQ53" s="686"/>
      <c r="GR53" s="686"/>
      <c r="GS53" s="686"/>
      <c r="GT53" s="686"/>
      <c r="GU53" s="686"/>
      <c r="GV53" s="686"/>
      <c r="GW53" s="686"/>
      <c r="GX53" s="686"/>
      <c r="GY53" s="686"/>
      <c r="GZ53" s="686"/>
      <c r="HA53" s="686"/>
      <c r="HB53" s="686"/>
      <c r="HC53" s="686"/>
      <c r="HD53" s="686"/>
      <c r="HE53" s="686"/>
      <c r="HF53" s="686"/>
      <c r="HG53" s="686"/>
      <c r="HH53" s="686"/>
      <c r="HI53" s="686"/>
      <c r="HJ53" s="686"/>
      <c r="HK53" s="686"/>
      <c r="HL53" s="686"/>
      <c r="HM53" s="686"/>
      <c r="HN53" s="686"/>
      <c r="HO53" s="686"/>
      <c r="HP53" s="686"/>
      <c r="HQ53" s="686"/>
      <c r="HR53" s="686"/>
      <c r="HS53" s="686"/>
      <c r="HT53" s="686"/>
      <c r="HU53" s="686"/>
      <c r="HV53" s="686"/>
      <c r="HW53" s="686"/>
      <c r="HX53" s="686"/>
      <c r="HY53" s="686"/>
      <c r="HZ53" s="686"/>
      <c r="IA53" s="686"/>
      <c r="IB53" s="686"/>
      <c r="IC53" s="686"/>
      <c r="ID53" s="686"/>
      <c r="IE53" s="686"/>
      <c r="IF53" s="686"/>
      <c r="IG53" s="686"/>
      <c r="IH53" s="686"/>
      <c r="II53" s="686"/>
      <c r="IJ53" s="686"/>
      <c r="IK53" s="686"/>
      <c r="IL53" s="686"/>
      <c r="IM53" s="686"/>
      <c r="IN53" s="686"/>
      <c r="IO53" s="686"/>
      <c r="IP53" s="686"/>
      <c r="IQ53" s="686"/>
      <c r="IR53" s="686"/>
      <c r="IS53" s="686"/>
      <c r="IT53" s="686"/>
      <c r="IU53" s="686"/>
      <c r="IV53" s="686"/>
    </row>
    <row r="54" spans="1:256" ht="20.100000000000001" customHeight="1" x14ac:dyDescent="0.2">
      <c r="A54" s="425"/>
      <c r="B54" s="461" t="s">
        <v>4932</v>
      </c>
      <c r="C54" s="425">
        <v>2</v>
      </c>
      <c r="D54" s="425">
        <v>2</v>
      </c>
      <c r="E54" s="425">
        <v>1</v>
      </c>
      <c r="F54" s="431">
        <v>4.4050000000000002</v>
      </c>
      <c r="G54" s="454">
        <v>0.45</v>
      </c>
      <c r="H54" s="431"/>
      <c r="I54" s="441">
        <f t="shared" si="1"/>
        <v>7.93</v>
      </c>
      <c r="J54" s="570"/>
      <c r="K54" s="686"/>
      <c r="L54" s="686"/>
      <c r="M54" s="686"/>
      <c r="N54" s="686"/>
      <c r="O54" s="686"/>
      <c r="P54" s="686"/>
      <c r="Q54" s="686"/>
      <c r="R54" s="686"/>
      <c r="S54" s="686"/>
      <c r="T54" s="686"/>
      <c r="U54" s="686"/>
      <c r="V54" s="686"/>
      <c r="W54" s="686"/>
      <c r="X54" s="686"/>
      <c r="Y54" s="686"/>
      <c r="Z54" s="686"/>
      <c r="AA54" s="686"/>
      <c r="AB54" s="686"/>
      <c r="AC54" s="686"/>
      <c r="AD54" s="686"/>
      <c r="AE54" s="686"/>
      <c r="AF54" s="686"/>
      <c r="AG54" s="686"/>
      <c r="AH54" s="686"/>
      <c r="AI54" s="686"/>
      <c r="AJ54" s="686"/>
      <c r="AK54" s="686"/>
      <c r="AL54" s="686"/>
      <c r="AM54" s="686"/>
      <c r="AN54" s="686"/>
      <c r="AO54" s="686"/>
      <c r="AP54" s="686"/>
      <c r="AQ54" s="686"/>
      <c r="AR54" s="686"/>
      <c r="AS54" s="686"/>
      <c r="AT54" s="686"/>
      <c r="AU54" s="686"/>
      <c r="AV54" s="686"/>
      <c r="AW54" s="686"/>
      <c r="AX54" s="686"/>
      <c r="AY54" s="686"/>
      <c r="AZ54" s="686"/>
      <c r="BA54" s="686"/>
      <c r="BB54" s="686"/>
      <c r="BC54" s="686"/>
      <c r="BD54" s="686"/>
      <c r="BE54" s="686"/>
      <c r="BF54" s="686"/>
      <c r="BG54" s="686"/>
      <c r="BH54" s="686"/>
      <c r="BI54" s="686"/>
      <c r="BJ54" s="686"/>
      <c r="BK54" s="686"/>
      <c r="BL54" s="686"/>
      <c r="BM54" s="686"/>
      <c r="BN54" s="686"/>
      <c r="BO54" s="686"/>
      <c r="BP54" s="686"/>
      <c r="BQ54" s="686"/>
      <c r="BR54" s="686"/>
      <c r="BS54" s="686"/>
      <c r="BT54" s="686"/>
      <c r="BU54" s="686"/>
      <c r="BV54" s="686"/>
      <c r="BW54" s="686"/>
      <c r="BX54" s="686"/>
      <c r="BY54" s="686"/>
      <c r="BZ54" s="686"/>
      <c r="CA54" s="686"/>
      <c r="CB54" s="686"/>
      <c r="CC54" s="686"/>
      <c r="CD54" s="686"/>
      <c r="CE54" s="686"/>
      <c r="CF54" s="686"/>
      <c r="CG54" s="686"/>
      <c r="CH54" s="686"/>
      <c r="CI54" s="686"/>
      <c r="CJ54" s="686"/>
      <c r="CK54" s="686"/>
      <c r="CL54" s="686"/>
      <c r="CM54" s="686"/>
      <c r="CN54" s="686"/>
      <c r="CO54" s="686"/>
      <c r="CP54" s="686"/>
      <c r="CQ54" s="686"/>
      <c r="CR54" s="686"/>
      <c r="CS54" s="686"/>
      <c r="CT54" s="686"/>
      <c r="CU54" s="686"/>
      <c r="CV54" s="686"/>
      <c r="CW54" s="686"/>
      <c r="CX54" s="686"/>
      <c r="CY54" s="686"/>
      <c r="CZ54" s="686"/>
      <c r="DA54" s="686"/>
      <c r="DB54" s="686"/>
      <c r="DC54" s="686"/>
      <c r="DD54" s="686"/>
      <c r="DE54" s="686"/>
      <c r="DF54" s="686"/>
      <c r="DG54" s="686"/>
      <c r="DH54" s="686"/>
      <c r="DI54" s="686"/>
      <c r="DJ54" s="686"/>
      <c r="DK54" s="686"/>
      <c r="DL54" s="686"/>
      <c r="DM54" s="686"/>
      <c r="DN54" s="686"/>
      <c r="DO54" s="686"/>
      <c r="DP54" s="686"/>
      <c r="DQ54" s="686"/>
      <c r="DR54" s="686"/>
      <c r="DS54" s="686"/>
      <c r="DT54" s="686"/>
      <c r="DU54" s="686"/>
      <c r="DV54" s="686"/>
      <c r="DW54" s="686"/>
      <c r="DX54" s="686"/>
      <c r="DY54" s="686"/>
      <c r="DZ54" s="686"/>
      <c r="EA54" s="686"/>
      <c r="EB54" s="686"/>
      <c r="EC54" s="686"/>
      <c r="ED54" s="686"/>
      <c r="EE54" s="686"/>
      <c r="EF54" s="686"/>
      <c r="EG54" s="686"/>
      <c r="EH54" s="686"/>
      <c r="EI54" s="686"/>
      <c r="EJ54" s="686"/>
      <c r="EK54" s="686"/>
      <c r="EL54" s="686"/>
      <c r="EM54" s="686"/>
      <c r="EN54" s="686"/>
      <c r="EO54" s="686"/>
      <c r="EP54" s="686"/>
      <c r="EQ54" s="686"/>
      <c r="ER54" s="686"/>
      <c r="ES54" s="686"/>
      <c r="ET54" s="686"/>
      <c r="EU54" s="686"/>
      <c r="EV54" s="686"/>
      <c r="EW54" s="686"/>
      <c r="EX54" s="686"/>
      <c r="EY54" s="686"/>
      <c r="EZ54" s="686"/>
      <c r="FA54" s="686"/>
      <c r="FB54" s="686"/>
      <c r="FC54" s="686"/>
      <c r="FD54" s="686"/>
      <c r="FE54" s="686"/>
      <c r="FF54" s="686"/>
      <c r="FG54" s="686"/>
      <c r="FH54" s="686"/>
      <c r="FI54" s="686"/>
      <c r="FJ54" s="686"/>
      <c r="FK54" s="686"/>
      <c r="FL54" s="686"/>
      <c r="FM54" s="686"/>
      <c r="FN54" s="686"/>
      <c r="FO54" s="686"/>
      <c r="FP54" s="686"/>
      <c r="FQ54" s="686"/>
      <c r="FR54" s="686"/>
      <c r="FS54" s="686"/>
      <c r="FT54" s="686"/>
      <c r="FU54" s="686"/>
      <c r="FV54" s="686"/>
      <c r="FW54" s="686"/>
      <c r="FX54" s="686"/>
      <c r="FY54" s="686"/>
      <c r="FZ54" s="686"/>
      <c r="GA54" s="686"/>
      <c r="GB54" s="686"/>
      <c r="GC54" s="686"/>
      <c r="GD54" s="686"/>
      <c r="GE54" s="686"/>
      <c r="GF54" s="686"/>
      <c r="GG54" s="686"/>
      <c r="GH54" s="686"/>
      <c r="GI54" s="686"/>
      <c r="GJ54" s="686"/>
      <c r="GK54" s="686"/>
      <c r="GL54" s="686"/>
      <c r="GM54" s="686"/>
      <c r="GN54" s="686"/>
      <c r="GO54" s="686"/>
      <c r="GP54" s="686"/>
      <c r="GQ54" s="686"/>
      <c r="GR54" s="686"/>
      <c r="GS54" s="686"/>
      <c r="GT54" s="686"/>
      <c r="GU54" s="686"/>
      <c r="GV54" s="686"/>
      <c r="GW54" s="686"/>
      <c r="GX54" s="686"/>
      <c r="GY54" s="686"/>
      <c r="GZ54" s="686"/>
      <c r="HA54" s="686"/>
      <c r="HB54" s="686"/>
      <c r="HC54" s="686"/>
      <c r="HD54" s="686"/>
      <c r="HE54" s="686"/>
      <c r="HF54" s="686"/>
      <c r="HG54" s="686"/>
      <c r="HH54" s="686"/>
      <c r="HI54" s="686"/>
      <c r="HJ54" s="686"/>
      <c r="HK54" s="686"/>
      <c r="HL54" s="686"/>
      <c r="HM54" s="686"/>
      <c r="HN54" s="686"/>
      <c r="HO54" s="686"/>
      <c r="HP54" s="686"/>
      <c r="HQ54" s="686"/>
      <c r="HR54" s="686"/>
      <c r="HS54" s="686"/>
      <c r="HT54" s="686"/>
      <c r="HU54" s="686"/>
      <c r="HV54" s="686"/>
      <c r="HW54" s="686"/>
      <c r="HX54" s="686"/>
      <c r="HY54" s="686"/>
      <c r="HZ54" s="686"/>
      <c r="IA54" s="686"/>
      <c r="IB54" s="686"/>
      <c r="IC54" s="686"/>
      <c r="ID54" s="686"/>
      <c r="IE54" s="686"/>
      <c r="IF54" s="686"/>
      <c r="IG54" s="686"/>
      <c r="IH54" s="686"/>
      <c r="II54" s="686"/>
      <c r="IJ54" s="686"/>
      <c r="IK54" s="686"/>
      <c r="IL54" s="686"/>
      <c r="IM54" s="686"/>
      <c r="IN54" s="686"/>
      <c r="IO54" s="686"/>
      <c r="IP54" s="686"/>
      <c r="IQ54" s="686"/>
      <c r="IR54" s="686"/>
      <c r="IS54" s="686"/>
      <c r="IT54" s="686"/>
      <c r="IU54" s="686"/>
      <c r="IV54" s="686"/>
    </row>
    <row r="55" spans="1:256" ht="20.100000000000001" customHeight="1" x14ac:dyDescent="0.2">
      <c r="A55" s="444"/>
      <c r="B55" s="750" t="s">
        <v>4933</v>
      </c>
      <c r="C55" s="425">
        <v>2</v>
      </c>
      <c r="D55" s="444">
        <v>2</v>
      </c>
      <c r="E55" s="444">
        <v>1</v>
      </c>
      <c r="F55" s="441">
        <v>13.34</v>
      </c>
      <c r="G55" s="439"/>
      <c r="H55" s="441">
        <v>0.1</v>
      </c>
      <c r="I55" s="441">
        <f t="shared" si="1"/>
        <v>5.34</v>
      </c>
      <c r="J55" s="735"/>
      <c r="K55" s="686"/>
      <c r="L55" s="686"/>
      <c r="M55" s="686"/>
      <c r="N55" s="686"/>
      <c r="O55" s="686"/>
      <c r="P55" s="686"/>
      <c r="Q55" s="686"/>
      <c r="R55" s="686"/>
      <c r="S55" s="686"/>
      <c r="T55" s="686"/>
      <c r="U55" s="686"/>
      <c r="V55" s="686"/>
      <c r="W55" s="686"/>
      <c r="X55" s="686"/>
      <c r="Y55" s="686"/>
      <c r="Z55" s="686"/>
      <c r="AA55" s="686"/>
      <c r="AB55" s="686"/>
      <c r="AC55" s="686"/>
      <c r="AD55" s="686"/>
      <c r="AE55" s="686"/>
      <c r="AF55" s="686"/>
      <c r="AG55" s="686"/>
      <c r="AH55" s="686"/>
      <c r="AI55" s="686"/>
      <c r="AJ55" s="686"/>
      <c r="AK55" s="686"/>
      <c r="AL55" s="686"/>
      <c r="AM55" s="686"/>
      <c r="AN55" s="686"/>
      <c r="AO55" s="686"/>
      <c r="AP55" s="686"/>
      <c r="AQ55" s="686"/>
      <c r="AR55" s="686"/>
      <c r="AS55" s="686"/>
      <c r="AT55" s="686"/>
      <c r="AU55" s="686"/>
      <c r="AV55" s="686"/>
      <c r="AW55" s="686"/>
      <c r="AX55" s="686"/>
      <c r="AY55" s="686"/>
      <c r="AZ55" s="686"/>
      <c r="BA55" s="686"/>
      <c r="BB55" s="686"/>
      <c r="BC55" s="686"/>
      <c r="BD55" s="686"/>
      <c r="BE55" s="686"/>
      <c r="BF55" s="686"/>
      <c r="BG55" s="686"/>
      <c r="BH55" s="686"/>
      <c r="BI55" s="686"/>
      <c r="BJ55" s="686"/>
      <c r="BK55" s="686"/>
      <c r="BL55" s="686"/>
      <c r="BM55" s="686"/>
      <c r="BN55" s="686"/>
      <c r="BO55" s="686"/>
      <c r="BP55" s="686"/>
      <c r="BQ55" s="686"/>
      <c r="BR55" s="686"/>
      <c r="BS55" s="686"/>
      <c r="BT55" s="686"/>
      <c r="BU55" s="686"/>
      <c r="BV55" s="686"/>
      <c r="BW55" s="686"/>
      <c r="BX55" s="686"/>
      <c r="BY55" s="686"/>
      <c r="BZ55" s="686"/>
      <c r="CA55" s="686"/>
      <c r="CB55" s="686"/>
      <c r="CC55" s="686"/>
      <c r="CD55" s="686"/>
      <c r="CE55" s="686"/>
      <c r="CF55" s="686"/>
      <c r="CG55" s="686"/>
      <c r="CH55" s="686"/>
      <c r="CI55" s="686"/>
      <c r="CJ55" s="686"/>
      <c r="CK55" s="686"/>
      <c r="CL55" s="686"/>
      <c r="CM55" s="686"/>
      <c r="CN55" s="686"/>
      <c r="CO55" s="686"/>
      <c r="CP55" s="686"/>
      <c r="CQ55" s="686"/>
      <c r="CR55" s="686"/>
      <c r="CS55" s="686"/>
      <c r="CT55" s="686"/>
      <c r="CU55" s="686"/>
      <c r="CV55" s="686"/>
      <c r="CW55" s="686"/>
      <c r="CX55" s="686"/>
      <c r="CY55" s="686"/>
      <c r="CZ55" s="686"/>
      <c r="DA55" s="686"/>
      <c r="DB55" s="686"/>
      <c r="DC55" s="686"/>
      <c r="DD55" s="686"/>
      <c r="DE55" s="686"/>
      <c r="DF55" s="686"/>
      <c r="DG55" s="686"/>
      <c r="DH55" s="686"/>
      <c r="DI55" s="686"/>
      <c r="DJ55" s="686"/>
      <c r="DK55" s="686"/>
      <c r="DL55" s="686"/>
      <c r="DM55" s="686"/>
      <c r="DN55" s="686"/>
      <c r="DO55" s="686"/>
      <c r="DP55" s="686"/>
      <c r="DQ55" s="686"/>
      <c r="DR55" s="686"/>
      <c r="DS55" s="686"/>
      <c r="DT55" s="686"/>
      <c r="DU55" s="686"/>
      <c r="DV55" s="686"/>
      <c r="DW55" s="686"/>
      <c r="DX55" s="686"/>
      <c r="DY55" s="686"/>
      <c r="DZ55" s="686"/>
      <c r="EA55" s="686"/>
      <c r="EB55" s="686"/>
      <c r="EC55" s="686"/>
      <c r="ED55" s="686"/>
      <c r="EE55" s="686"/>
      <c r="EF55" s="686"/>
      <c r="EG55" s="686"/>
      <c r="EH55" s="686"/>
      <c r="EI55" s="686"/>
      <c r="EJ55" s="686"/>
      <c r="EK55" s="686"/>
      <c r="EL55" s="686"/>
      <c r="EM55" s="686"/>
      <c r="EN55" s="686"/>
      <c r="EO55" s="686"/>
      <c r="EP55" s="686"/>
      <c r="EQ55" s="686"/>
      <c r="ER55" s="686"/>
      <c r="ES55" s="686"/>
      <c r="ET55" s="686"/>
      <c r="EU55" s="686"/>
      <c r="EV55" s="686"/>
      <c r="EW55" s="686"/>
      <c r="EX55" s="686"/>
      <c r="EY55" s="686"/>
      <c r="EZ55" s="686"/>
      <c r="FA55" s="686"/>
      <c r="FB55" s="686"/>
      <c r="FC55" s="686"/>
      <c r="FD55" s="686"/>
      <c r="FE55" s="686"/>
      <c r="FF55" s="686"/>
      <c r="FG55" s="686"/>
      <c r="FH55" s="686"/>
      <c r="FI55" s="686"/>
      <c r="FJ55" s="686"/>
      <c r="FK55" s="686"/>
      <c r="FL55" s="686"/>
      <c r="FM55" s="686"/>
      <c r="FN55" s="686"/>
      <c r="FO55" s="686"/>
      <c r="FP55" s="686"/>
      <c r="FQ55" s="686"/>
      <c r="FR55" s="686"/>
      <c r="FS55" s="686"/>
      <c r="FT55" s="686"/>
      <c r="FU55" s="686"/>
      <c r="FV55" s="686"/>
      <c r="FW55" s="686"/>
      <c r="FX55" s="686"/>
      <c r="FY55" s="686"/>
      <c r="FZ55" s="686"/>
      <c r="GA55" s="686"/>
      <c r="GB55" s="686"/>
      <c r="GC55" s="686"/>
      <c r="GD55" s="686"/>
      <c r="GE55" s="686"/>
      <c r="GF55" s="686"/>
      <c r="GG55" s="686"/>
      <c r="GH55" s="686"/>
      <c r="GI55" s="686"/>
      <c r="GJ55" s="686"/>
      <c r="GK55" s="686"/>
      <c r="GL55" s="686"/>
      <c r="GM55" s="686"/>
      <c r="GN55" s="686"/>
      <c r="GO55" s="686"/>
      <c r="GP55" s="686"/>
      <c r="GQ55" s="686"/>
      <c r="GR55" s="686"/>
      <c r="GS55" s="686"/>
      <c r="GT55" s="686"/>
      <c r="GU55" s="686"/>
      <c r="GV55" s="686"/>
      <c r="GW55" s="686"/>
      <c r="GX55" s="686"/>
      <c r="GY55" s="686"/>
      <c r="GZ55" s="686"/>
      <c r="HA55" s="686"/>
      <c r="HB55" s="686"/>
      <c r="HC55" s="686"/>
      <c r="HD55" s="686"/>
      <c r="HE55" s="686"/>
      <c r="HF55" s="686"/>
      <c r="HG55" s="686"/>
      <c r="HH55" s="686"/>
      <c r="HI55" s="686"/>
      <c r="HJ55" s="686"/>
      <c r="HK55" s="686"/>
      <c r="HL55" s="686"/>
      <c r="HM55" s="686"/>
      <c r="HN55" s="686"/>
      <c r="HO55" s="686"/>
      <c r="HP55" s="686"/>
      <c r="HQ55" s="686"/>
      <c r="HR55" s="686"/>
      <c r="HS55" s="686"/>
      <c r="HT55" s="686"/>
      <c r="HU55" s="686"/>
      <c r="HV55" s="686"/>
      <c r="HW55" s="686"/>
      <c r="HX55" s="686"/>
      <c r="HY55" s="686"/>
      <c r="HZ55" s="686"/>
      <c r="IA55" s="686"/>
      <c r="IB55" s="686"/>
      <c r="IC55" s="686"/>
      <c r="ID55" s="686"/>
      <c r="IE55" s="686"/>
      <c r="IF55" s="686"/>
      <c r="IG55" s="686"/>
      <c r="IH55" s="686"/>
      <c r="II55" s="686"/>
      <c r="IJ55" s="686"/>
      <c r="IK55" s="686"/>
      <c r="IL55" s="686"/>
      <c r="IM55" s="686"/>
      <c r="IN55" s="686"/>
      <c r="IO55" s="686"/>
      <c r="IP55" s="686"/>
      <c r="IQ55" s="686"/>
      <c r="IR55" s="686"/>
      <c r="IS55" s="686"/>
      <c r="IT55" s="686"/>
      <c r="IU55" s="686"/>
      <c r="IV55" s="686"/>
    </row>
    <row r="56" spans="1:256" ht="20.100000000000001" customHeight="1" x14ac:dyDescent="0.2">
      <c r="A56" s="444"/>
      <c r="B56" s="750" t="s">
        <v>4915</v>
      </c>
      <c r="C56" s="425">
        <v>2</v>
      </c>
      <c r="D56" s="444">
        <v>2</v>
      </c>
      <c r="E56" s="444">
        <v>1</v>
      </c>
      <c r="F56" s="441">
        <v>3.95</v>
      </c>
      <c r="G56" s="441">
        <v>1.8</v>
      </c>
      <c r="H56" s="441"/>
      <c r="I56" s="441">
        <f t="shared" si="1"/>
        <v>28.44</v>
      </c>
      <c r="J56" s="735"/>
      <c r="K56" s="686"/>
      <c r="L56" s="686"/>
      <c r="M56" s="686"/>
      <c r="N56" s="686"/>
      <c r="O56" s="686"/>
      <c r="P56" s="686"/>
      <c r="Q56" s="686"/>
      <c r="R56" s="686"/>
      <c r="S56" s="686"/>
      <c r="T56" s="686"/>
      <c r="U56" s="686"/>
      <c r="V56" s="686"/>
      <c r="W56" s="686"/>
      <c r="X56" s="686"/>
      <c r="Y56" s="686"/>
      <c r="Z56" s="686"/>
      <c r="AA56" s="686"/>
      <c r="AB56" s="686"/>
      <c r="AC56" s="686"/>
      <c r="AD56" s="686"/>
      <c r="AE56" s="686"/>
      <c r="AF56" s="686"/>
      <c r="AG56" s="686"/>
      <c r="AH56" s="686"/>
      <c r="AI56" s="686"/>
      <c r="AJ56" s="686"/>
      <c r="AK56" s="686"/>
      <c r="AL56" s="686"/>
      <c r="AM56" s="686"/>
      <c r="AN56" s="686"/>
      <c r="AO56" s="686"/>
      <c r="AP56" s="686"/>
      <c r="AQ56" s="686"/>
      <c r="AR56" s="686"/>
      <c r="AS56" s="686"/>
      <c r="AT56" s="686"/>
      <c r="AU56" s="686"/>
      <c r="AV56" s="686"/>
      <c r="AW56" s="686"/>
      <c r="AX56" s="686"/>
      <c r="AY56" s="686"/>
      <c r="AZ56" s="686"/>
      <c r="BA56" s="686"/>
      <c r="BB56" s="686"/>
      <c r="BC56" s="686"/>
      <c r="BD56" s="686"/>
      <c r="BE56" s="686"/>
      <c r="BF56" s="686"/>
      <c r="BG56" s="686"/>
      <c r="BH56" s="686"/>
      <c r="BI56" s="686"/>
      <c r="BJ56" s="686"/>
      <c r="BK56" s="686"/>
      <c r="BL56" s="686"/>
      <c r="BM56" s="686"/>
      <c r="BN56" s="686"/>
      <c r="BO56" s="686"/>
      <c r="BP56" s="686"/>
      <c r="BQ56" s="686"/>
      <c r="BR56" s="686"/>
      <c r="BS56" s="686"/>
      <c r="BT56" s="686"/>
      <c r="BU56" s="686"/>
      <c r="BV56" s="686"/>
      <c r="BW56" s="686"/>
      <c r="BX56" s="686"/>
      <c r="BY56" s="686"/>
      <c r="BZ56" s="686"/>
      <c r="CA56" s="686"/>
      <c r="CB56" s="686"/>
      <c r="CC56" s="686"/>
      <c r="CD56" s="686"/>
      <c r="CE56" s="686"/>
      <c r="CF56" s="686"/>
      <c r="CG56" s="686"/>
      <c r="CH56" s="686"/>
      <c r="CI56" s="686"/>
      <c r="CJ56" s="686"/>
      <c r="CK56" s="686"/>
      <c r="CL56" s="686"/>
      <c r="CM56" s="686"/>
      <c r="CN56" s="686"/>
      <c r="CO56" s="686"/>
      <c r="CP56" s="686"/>
      <c r="CQ56" s="686"/>
      <c r="CR56" s="686"/>
      <c r="CS56" s="686"/>
      <c r="CT56" s="686"/>
      <c r="CU56" s="686"/>
      <c r="CV56" s="686"/>
      <c r="CW56" s="686"/>
      <c r="CX56" s="686"/>
      <c r="CY56" s="686"/>
      <c r="CZ56" s="686"/>
      <c r="DA56" s="686"/>
      <c r="DB56" s="686"/>
      <c r="DC56" s="686"/>
      <c r="DD56" s="686"/>
      <c r="DE56" s="686"/>
      <c r="DF56" s="686"/>
      <c r="DG56" s="686"/>
      <c r="DH56" s="686"/>
      <c r="DI56" s="686"/>
      <c r="DJ56" s="686"/>
      <c r="DK56" s="686"/>
      <c r="DL56" s="686"/>
      <c r="DM56" s="686"/>
      <c r="DN56" s="686"/>
      <c r="DO56" s="686"/>
      <c r="DP56" s="686"/>
      <c r="DQ56" s="686"/>
      <c r="DR56" s="686"/>
      <c r="DS56" s="686"/>
      <c r="DT56" s="686"/>
      <c r="DU56" s="686"/>
      <c r="DV56" s="686"/>
      <c r="DW56" s="686"/>
      <c r="DX56" s="686"/>
      <c r="DY56" s="686"/>
      <c r="DZ56" s="686"/>
      <c r="EA56" s="686"/>
      <c r="EB56" s="686"/>
      <c r="EC56" s="686"/>
      <c r="ED56" s="686"/>
      <c r="EE56" s="686"/>
      <c r="EF56" s="686"/>
      <c r="EG56" s="686"/>
      <c r="EH56" s="686"/>
      <c r="EI56" s="686"/>
      <c r="EJ56" s="686"/>
      <c r="EK56" s="686"/>
      <c r="EL56" s="686"/>
      <c r="EM56" s="686"/>
      <c r="EN56" s="686"/>
      <c r="EO56" s="686"/>
      <c r="EP56" s="686"/>
      <c r="EQ56" s="686"/>
      <c r="ER56" s="686"/>
      <c r="ES56" s="686"/>
      <c r="ET56" s="686"/>
      <c r="EU56" s="686"/>
      <c r="EV56" s="686"/>
      <c r="EW56" s="686"/>
      <c r="EX56" s="686"/>
      <c r="EY56" s="686"/>
      <c r="EZ56" s="686"/>
      <c r="FA56" s="686"/>
      <c r="FB56" s="686"/>
      <c r="FC56" s="686"/>
      <c r="FD56" s="686"/>
      <c r="FE56" s="686"/>
      <c r="FF56" s="686"/>
      <c r="FG56" s="686"/>
      <c r="FH56" s="686"/>
      <c r="FI56" s="686"/>
      <c r="FJ56" s="686"/>
      <c r="FK56" s="686"/>
      <c r="FL56" s="686"/>
      <c r="FM56" s="686"/>
      <c r="FN56" s="686"/>
      <c r="FO56" s="686"/>
      <c r="FP56" s="686"/>
      <c r="FQ56" s="686"/>
      <c r="FR56" s="686"/>
      <c r="FS56" s="686"/>
      <c r="FT56" s="686"/>
      <c r="FU56" s="686"/>
      <c r="FV56" s="686"/>
      <c r="FW56" s="686"/>
      <c r="FX56" s="686"/>
      <c r="FY56" s="686"/>
      <c r="FZ56" s="686"/>
      <c r="GA56" s="686"/>
      <c r="GB56" s="686"/>
      <c r="GC56" s="686"/>
      <c r="GD56" s="686"/>
      <c r="GE56" s="686"/>
      <c r="GF56" s="686"/>
      <c r="GG56" s="686"/>
      <c r="GH56" s="686"/>
      <c r="GI56" s="686"/>
      <c r="GJ56" s="686"/>
      <c r="GK56" s="686"/>
      <c r="GL56" s="686"/>
      <c r="GM56" s="686"/>
      <c r="GN56" s="686"/>
      <c r="GO56" s="686"/>
      <c r="GP56" s="686"/>
      <c r="GQ56" s="686"/>
      <c r="GR56" s="686"/>
      <c r="GS56" s="686"/>
      <c r="GT56" s="686"/>
      <c r="GU56" s="686"/>
      <c r="GV56" s="686"/>
      <c r="GW56" s="686"/>
      <c r="GX56" s="686"/>
      <c r="GY56" s="686"/>
      <c r="GZ56" s="686"/>
      <c r="HA56" s="686"/>
      <c r="HB56" s="686"/>
      <c r="HC56" s="686"/>
      <c r="HD56" s="686"/>
      <c r="HE56" s="686"/>
      <c r="HF56" s="686"/>
      <c r="HG56" s="686"/>
      <c r="HH56" s="686"/>
      <c r="HI56" s="686"/>
      <c r="HJ56" s="686"/>
      <c r="HK56" s="686"/>
      <c r="HL56" s="686"/>
      <c r="HM56" s="686"/>
      <c r="HN56" s="686"/>
      <c r="HO56" s="686"/>
      <c r="HP56" s="686"/>
      <c r="HQ56" s="686"/>
      <c r="HR56" s="686"/>
      <c r="HS56" s="686"/>
      <c r="HT56" s="686"/>
      <c r="HU56" s="686"/>
      <c r="HV56" s="686"/>
      <c r="HW56" s="686"/>
      <c r="HX56" s="686"/>
      <c r="HY56" s="686"/>
      <c r="HZ56" s="686"/>
      <c r="IA56" s="686"/>
      <c r="IB56" s="686"/>
      <c r="IC56" s="686"/>
      <c r="ID56" s="686"/>
      <c r="IE56" s="686"/>
      <c r="IF56" s="686"/>
      <c r="IG56" s="686"/>
      <c r="IH56" s="686"/>
      <c r="II56" s="686"/>
      <c r="IJ56" s="686"/>
      <c r="IK56" s="686"/>
      <c r="IL56" s="686"/>
      <c r="IM56" s="686"/>
      <c r="IN56" s="686"/>
      <c r="IO56" s="686"/>
      <c r="IP56" s="686"/>
      <c r="IQ56" s="686"/>
      <c r="IR56" s="686"/>
      <c r="IS56" s="686"/>
      <c r="IT56" s="686"/>
      <c r="IU56" s="686"/>
      <c r="IV56" s="686"/>
    </row>
    <row r="57" spans="1:256" ht="20.100000000000001" customHeight="1" x14ac:dyDescent="0.2">
      <c r="A57" s="444"/>
      <c r="B57" s="751" t="s">
        <v>4925</v>
      </c>
      <c r="C57" s="425"/>
      <c r="D57" s="425"/>
      <c r="E57" s="425"/>
      <c r="F57" s="431"/>
      <c r="G57" s="454"/>
      <c r="H57" s="431"/>
      <c r="I57" s="441">
        <f t="shared" si="1"/>
        <v>0</v>
      </c>
      <c r="J57" s="735"/>
      <c r="K57" s="686"/>
      <c r="L57" s="686"/>
      <c r="M57" s="686"/>
      <c r="N57" s="686"/>
      <c r="O57" s="686"/>
      <c r="P57" s="686"/>
      <c r="Q57" s="686"/>
      <c r="R57" s="686"/>
      <c r="S57" s="686"/>
      <c r="T57" s="686"/>
      <c r="U57" s="686"/>
      <c r="V57" s="686"/>
      <c r="W57" s="686"/>
      <c r="X57" s="686"/>
      <c r="Y57" s="686"/>
      <c r="Z57" s="686"/>
      <c r="AA57" s="686"/>
      <c r="AB57" s="686"/>
      <c r="AC57" s="686"/>
      <c r="AD57" s="686"/>
      <c r="AE57" s="686"/>
      <c r="AF57" s="686"/>
      <c r="AG57" s="686"/>
      <c r="AH57" s="686"/>
      <c r="AI57" s="686"/>
      <c r="AJ57" s="686"/>
      <c r="AK57" s="686"/>
      <c r="AL57" s="686"/>
      <c r="AM57" s="686"/>
      <c r="AN57" s="686"/>
      <c r="AO57" s="686"/>
      <c r="AP57" s="686"/>
      <c r="AQ57" s="686"/>
      <c r="AR57" s="686"/>
      <c r="AS57" s="686"/>
      <c r="AT57" s="686"/>
      <c r="AU57" s="686"/>
      <c r="AV57" s="686"/>
      <c r="AW57" s="686"/>
      <c r="AX57" s="686"/>
      <c r="AY57" s="686"/>
      <c r="AZ57" s="686"/>
      <c r="BA57" s="686"/>
      <c r="BB57" s="686"/>
      <c r="BC57" s="686"/>
      <c r="BD57" s="686"/>
      <c r="BE57" s="686"/>
      <c r="BF57" s="686"/>
      <c r="BG57" s="686"/>
      <c r="BH57" s="686"/>
      <c r="BI57" s="686"/>
      <c r="BJ57" s="686"/>
      <c r="BK57" s="686"/>
      <c r="BL57" s="686"/>
      <c r="BM57" s="686"/>
      <c r="BN57" s="686"/>
      <c r="BO57" s="686"/>
      <c r="BP57" s="686"/>
      <c r="BQ57" s="686"/>
      <c r="BR57" s="686"/>
      <c r="BS57" s="686"/>
      <c r="BT57" s="686"/>
      <c r="BU57" s="686"/>
      <c r="BV57" s="686"/>
      <c r="BW57" s="686"/>
      <c r="BX57" s="686"/>
      <c r="BY57" s="686"/>
      <c r="BZ57" s="686"/>
      <c r="CA57" s="686"/>
      <c r="CB57" s="686"/>
      <c r="CC57" s="686"/>
      <c r="CD57" s="686"/>
      <c r="CE57" s="686"/>
      <c r="CF57" s="686"/>
      <c r="CG57" s="686"/>
      <c r="CH57" s="686"/>
      <c r="CI57" s="686"/>
      <c r="CJ57" s="686"/>
      <c r="CK57" s="686"/>
      <c r="CL57" s="686"/>
      <c r="CM57" s="686"/>
      <c r="CN57" s="686"/>
      <c r="CO57" s="686"/>
      <c r="CP57" s="686"/>
      <c r="CQ57" s="686"/>
      <c r="CR57" s="686"/>
      <c r="CS57" s="686"/>
      <c r="CT57" s="686"/>
      <c r="CU57" s="686"/>
      <c r="CV57" s="686"/>
      <c r="CW57" s="686"/>
      <c r="CX57" s="686"/>
      <c r="CY57" s="686"/>
      <c r="CZ57" s="686"/>
      <c r="DA57" s="686"/>
      <c r="DB57" s="686"/>
      <c r="DC57" s="686"/>
      <c r="DD57" s="686"/>
      <c r="DE57" s="686"/>
      <c r="DF57" s="686"/>
      <c r="DG57" s="686"/>
      <c r="DH57" s="686"/>
      <c r="DI57" s="686"/>
      <c r="DJ57" s="686"/>
      <c r="DK57" s="686"/>
      <c r="DL57" s="686"/>
      <c r="DM57" s="686"/>
      <c r="DN57" s="686"/>
      <c r="DO57" s="686"/>
      <c r="DP57" s="686"/>
      <c r="DQ57" s="686"/>
      <c r="DR57" s="686"/>
      <c r="DS57" s="686"/>
      <c r="DT57" s="686"/>
      <c r="DU57" s="686"/>
      <c r="DV57" s="686"/>
      <c r="DW57" s="686"/>
      <c r="DX57" s="686"/>
      <c r="DY57" s="686"/>
      <c r="DZ57" s="686"/>
      <c r="EA57" s="686"/>
      <c r="EB57" s="686"/>
      <c r="EC57" s="686"/>
      <c r="ED57" s="686"/>
      <c r="EE57" s="686"/>
      <c r="EF57" s="686"/>
      <c r="EG57" s="686"/>
      <c r="EH57" s="686"/>
      <c r="EI57" s="686"/>
      <c r="EJ57" s="686"/>
      <c r="EK57" s="686"/>
      <c r="EL57" s="686"/>
      <c r="EM57" s="686"/>
      <c r="EN57" s="686"/>
      <c r="EO57" s="686"/>
      <c r="EP57" s="686"/>
      <c r="EQ57" s="686"/>
      <c r="ER57" s="686"/>
      <c r="ES57" s="686"/>
      <c r="ET57" s="686"/>
      <c r="EU57" s="686"/>
      <c r="EV57" s="686"/>
      <c r="EW57" s="686"/>
      <c r="EX57" s="686"/>
      <c r="EY57" s="686"/>
      <c r="EZ57" s="686"/>
      <c r="FA57" s="686"/>
      <c r="FB57" s="686"/>
      <c r="FC57" s="686"/>
      <c r="FD57" s="686"/>
      <c r="FE57" s="686"/>
      <c r="FF57" s="686"/>
      <c r="FG57" s="686"/>
      <c r="FH57" s="686"/>
      <c r="FI57" s="686"/>
      <c r="FJ57" s="686"/>
      <c r="FK57" s="686"/>
      <c r="FL57" s="686"/>
      <c r="FM57" s="686"/>
      <c r="FN57" s="686"/>
      <c r="FO57" s="686"/>
      <c r="FP57" s="686"/>
      <c r="FQ57" s="686"/>
      <c r="FR57" s="686"/>
      <c r="FS57" s="686"/>
      <c r="FT57" s="686"/>
      <c r="FU57" s="686"/>
      <c r="FV57" s="686"/>
      <c r="FW57" s="686"/>
      <c r="FX57" s="686"/>
      <c r="FY57" s="686"/>
      <c r="FZ57" s="686"/>
      <c r="GA57" s="686"/>
      <c r="GB57" s="686"/>
      <c r="GC57" s="686"/>
      <c r="GD57" s="686"/>
      <c r="GE57" s="686"/>
      <c r="GF57" s="686"/>
      <c r="GG57" s="686"/>
      <c r="GH57" s="686"/>
      <c r="GI57" s="686"/>
      <c r="GJ57" s="686"/>
      <c r="GK57" s="686"/>
      <c r="GL57" s="686"/>
      <c r="GM57" s="686"/>
      <c r="GN57" s="686"/>
      <c r="GO57" s="686"/>
      <c r="GP57" s="686"/>
      <c r="GQ57" s="686"/>
      <c r="GR57" s="686"/>
      <c r="GS57" s="686"/>
      <c r="GT57" s="686"/>
      <c r="GU57" s="686"/>
      <c r="GV57" s="686"/>
      <c r="GW57" s="686"/>
      <c r="GX57" s="686"/>
      <c r="GY57" s="686"/>
      <c r="GZ57" s="686"/>
      <c r="HA57" s="686"/>
      <c r="HB57" s="686"/>
      <c r="HC57" s="686"/>
      <c r="HD57" s="686"/>
      <c r="HE57" s="686"/>
      <c r="HF57" s="686"/>
      <c r="HG57" s="686"/>
      <c r="HH57" s="686"/>
      <c r="HI57" s="686"/>
      <c r="HJ57" s="686"/>
      <c r="HK57" s="686"/>
      <c r="HL57" s="686"/>
      <c r="HM57" s="686"/>
      <c r="HN57" s="686"/>
      <c r="HO57" s="686"/>
      <c r="HP57" s="686"/>
      <c r="HQ57" s="686"/>
      <c r="HR57" s="686"/>
      <c r="HS57" s="686"/>
      <c r="HT57" s="686"/>
      <c r="HU57" s="686"/>
      <c r="HV57" s="686"/>
      <c r="HW57" s="686"/>
      <c r="HX57" s="686"/>
      <c r="HY57" s="686"/>
      <c r="HZ57" s="686"/>
      <c r="IA57" s="686"/>
      <c r="IB57" s="686"/>
      <c r="IC57" s="686"/>
      <c r="ID57" s="686"/>
      <c r="IE57" s="686"/>
      <c r="IF57" s="686"/>
      <c r="IG57" s="686"/>
      <c r="IH57" s="686"/>
      <c r="II57" s="686"/>
      <c r="IJ57" s="686"/>
      <c r="IK57" s="686"/>
      <c r="IL57" s="686"/>
      <c r="IM57" s="686"/>
      <c r="IN57" s="686"/>
      <c r="IO57" s="686"/>
      <c r="IP57" s="686"/>
      <c r="IQ57" s="686"/>
      <c r="IR57" s="686"/>
      <c r="IS57" s="686"/>
      <c r="IT57" s="686"/>
      <c r="IU57" s="686"/>
      <c r="IV57" s="686"/>
    </row>
    <row r="58" spans="1:256" ht="20.100000000000001" customHeight="1" x14ac:dyDescent="0.2">
      <c r="A58" s="444"/>
      <c r="B58" s="461" t="s">
        <v>4931</v>
      </c>
      <c r="C58" s="425">
        <v>3</v>
      </c>
      <c r="D58" s="425">
        <v>1</v>
      </c>
      <c r="E58" s="425">
        <v>1</v>
      </c>
      <c r="F58" s="431">
        <v>3.95</v>
      </c>
      <c r="G58" s="426">
        <v>1.8</v>
      </c>
      <c r="H58" s="431"/>
      <c r="I58" s="441">
        <f t="shared" si="1"/>
        <v>21.33</v>
      </c>
      <c r="J58" s="735"/>
      <c r="K58" s="686"/>
      <c r="L58" s="686"/>
      <c r="M58" s="686"/>
      <c r="N58" s="686"/>
      <c r="O58" s="686"/>
      <c r="P58" s="686"/>
      <c r="Q58" s="686"/>
      <c r="R58" s="686"/>
      <c r="S58" s="686"/>
      <c r="T58" s="686"/>
      <c r="U58" s="686"/>
      <c r="V58" s="686"/>
      <c r="W58" s="686"/>
      <c r="X58" s="686"/>
      <c r="Y58" s="686"/>
      <c r="Z58" s="686"/>
      <c r="AA58" s="686"/>
      <c r="AB58" s="686"/>
      <c r="AC58" s="686"/>
      <c r="AD58" s="686"/>
      <c r="AE58" s="686"/>
      <c r="AF58" s="686"/>
      <c r="AG58" s="686"/>
      <c r="AH58" s="686"/>
      <c r="AI58" s="686"/>
      <c r="AJ58" s="686"/>
      <c r="AK58" s="686"/>
      <c r="AL58" s="686"/>
      <c r="AM58" s="686"/>
      <c r="AN58" s="686"/>
      <c r="AO58" s="686"/>
      <c r="AP58" s="686"/>
      <c r="AQ58" s="686"/>
      <c r="AR58" s="686"/>
      <c r="AS58" s="686"/>
      <c r="AT58" s="686"/>
      <c r="AU58" s="686"/>
      <c r="AV58" s="686"/>
      <c r="AW58" s="686"/>
      <c r="AX58" s="686"/>
      <c r="AY58" s="686"/>
      <c r="AZ58" s="686"/>
      <c r="BA58" s="686"/>
      <c r="BB58" s="686"/>
      <c r="BC58" s="686"/>
      <c r="BD58" s="686"/>
      <c r="BE58" s="686"/>
      <c r="BF58" s="686"/>
      <c r="BG58" s="686"/>
      <c r="BH58" s="686"/>
      <c r="BI58" s="686"/>
      <c r="BJ58" s="686"/>
      <c r="BK58" s="686"/>
      <c r="BL58" s="686"/>
      <c r="BM58" s="686"/>
      <c r="BN58" s="686"/>
      <c r="BO58" s="686"/>
      <c r="BP58" s="686"/>
      <c r="BQ58" s="686"/>
      <c r="BR58" s="686"/>
      <c r="BS58" s="686"/>
      <c r="BT58" s="686"/>
      <c r="BU58" s="686"/>
      <c r="BV58" s="686"/>
      <c r="BW58" s="686"/>
      <c r="BX58" s="686"/>
      <c r="BY58" s="686"/>
      <c r="BZ58" s="686"/>
      <c r="CA58" s="686"/>
      <c r="CB58" s="686"/>
      <c r="CC58" s="686"/>
      <c r="CD58" s="686"/>
      <c r="CE58" s="686"/>
      <c r="CF58" s="686"/>
      <c r="CG58" s="686"/>
      <c r="CH58" s="686"/>
      <c r="CI58" s="686"/>
      <c r="CJ58" s="686"/>
      <c r="CK58" s="686"/>
      <c r="CL58" s="686"/>
      <c r="CM58" s="686"/>
      <c r="CN58" s="686"/>
      <c r="CO58" s="686"/>
      <c r="CP58" s="686"/>
      <c r="CQ58" s="686"/>
      <c r="CR58" s="686"/>
      <c r="CS58" s="686"/>
      <c r="CT58" s="686"/>
      <c r="CU58" s="686"/>
      <c r="CV58" s="686"/>
      <c r="CW58" s="686"/>
      <c r="CX58" s="686"/>
      <c r="CY58" s="686"/>
      <c r="CZ58" s="686"/>
      <c r="DA58" s="686"/>
      <c r="DB58" s="686"/>
      <c r="DC58" s="686"/>
      <c r="DD58" s="686"/>
      <c r="DE58" s="686"/>
      <c r="DF58" s="686"/>
      <c r="DG58" s="686"/>
      <c r="DH58" s="686"/>
      <c r="DI58" s="686"/>
      <c r="DJ58" s="686"/>
      <c r="DK58" s="686"/>
      <c r="DL58" s="686"/>
      <c r="DM58" s="686"/>
      <c r="DN58" s="686"/>
      <c r="DO58" s="686"/>
      <c r="DP58" s="686"/>
      <c r="DQ58" s="686"/>
      <c r="DR58" s="686"/>
      <c r="DS58" s="686"/>
      <c r="DT58" s="686"/>
      <c r="DU58" s="686"/>
      <c r="DV58" s="686"/>
      <c r="DW58" s="686"/>
      <c r="DX58" s="686"/>
      <c r="DY58" s="686"/>
      <c r="DZ58" s="686"/>
      <c r="EA58" s="686"/>
      <c r="EB58" s="686"/>
      <c r="EC58" s="686"/>
      <c r="ED58" s="686"/>
      <c r="EE58" s="686"/>
      <c r="EF58" s="686"/>
      <c r="EG58" s="686"/>
      <c r="EH58" s="686"/>
      <c r="EI58" s="686"/>
      <c r="EJ58" s="686"/>
      <c r="EK58" s="686"/>
      <c r="EL58" s="686"/>
      <c r="EM58" s="686"/>
      <c r="EN58" s="686"/>
      <c r="EO58" s="686"/>
      <c r="EP58" s="686"/>
      <c r="EQ58" s="686"/>
      <c r="ER58" s="686"/>
      <c r="ES58" s="686"/>
      <c r="ET58" s="686"/>
      <c r="EU58" s="686"/>
      <c r="EV58" s="686"/>
      <c r="EW58" s="686"/>
      <c r="EX58" s="686"/>
      <c r="EY58" s="686"/>
      <c r="EZ58" s="686"/>
      <c r="FA58" s="686"/>
      <c r="FB58" s="686"/>
      <c r="FC58" s="686"/>
      <c r="FD58" s="686"/>
      <c r="FE58" s="686"/>
      <c r="FF58" s="686"/>
      <c r="FG58" s="686"/>
      <c r="FH58" s="686"/>
      <c r="FI58" s="686"/>
      <c r="FJ58" s="686"/>
      <c r="FK58" s="686"/>
      <c r="FL58" s="686"/>
      <c r="FM58" s="686"/>
      <c r="FN58" s="686"/>
      <c r="FO58" s="686"/>
      <c r="FP58" s="686"/>
      <c r="FQ58" s="686"/>
      <c r="FR58" s="686"/>
      <c r="FS58" s="686"/>
      <c r="FT58" s="686"/>
      <c r="FU58" s="686"/>
      <c r="FV58" s="686"/>
      <c r="FW58" s="686"/>
      <c r="FX58" s="686"/>
      <c r="FY58" s="686"/>
      <c r="FZ58" s="686"/>
      <c r="GA58" s="686"/>
      <c r="GB58" s="686"/>
      <c r="GC58" s="686"/>
      <c r="GD58" s="686"/>
      <c r="GE58" s="686"/>
      <c r="GF58" s="686"/>
      <c r="GG58" s="686"/>
      <c r="GH58" s="686"/>
      <c r="GI58" s="686"/>
      <c r="GJ58" s="686"/>
      <c r="GK58" s="686"/>
      <c r="GL58" s="686"/>
      <c r="GM58" s="686"/>
      <c r="GN58" s="686"/>
      <c r="GO58" s="686"/>
      <c r="GP58" s="686"/>
      <c r="GQ58" s="686"/>
      <c r="GR58" s="686"/>
      <c r="GS58" s="686"/>
      <c r="GT58" s="686"/>
      <c r="GU58" s="686"/>
      <c r="GV58" s="686"/>
      <c r="GW58" s="686"/>
      <c r="GX58" s="686"/>
      <c r="GY58" s="686"/>
      <c r="GZ58" s="686"/>
      <c r="HA58" s="686"/>
      <c r="HB58" s="686"/>
      <c r="HC58" s="686"/>
      <c r="HD58" s="686"/>
      <c r="HE58" s="686"/>
      <c r="HF58" s="686"/>
      <c r="HG58" s="686"/>
      <c r="HH58" s="686"/>
      <c r="HI58" s="686"/>
      <c r="HJ58" s="686"/>
      <c r="HK58" s="686"/>
      <c r="HL58" s="686"/>
      <c r="HM58" s="686"/>
      <c r="HN58" s="686"/>
      <c r="HO58" s="686"/>
      <c r="HP58" s="686"/>
      <c r="HQ58" s="686"/>
      <c r="HR58" s="686"/>
      <c r="HS58" s="686"/>
      <c r="HT58" s="686"/>
      <c r="HU58" s="686"/>
      <c r="HV58" s="686"/>
      <c r="HW58" s="686"/>
      <c r="HX58" s="686"/>
      <c r="HY58" s="686"/>
      <c r="HZ58" s="686"/>
      <c r="IA58" s="686"/>
      <c r="IB58" s="686"/>
      <c r="IC58" s="686"/>
      <c r="ID58" s="686"/>
      <c r="IE58" s="686"/>
      <c r="IF58" s="686"/>
      <c r="IG58" s="686"/>
      <c r="IH58" s="686"/>
      <c r="II58" s="686"/>
      <c r="IJ58" s="686"/>
      <c r="IK58" s="686"/>
      <c r="IL58" s="686"/>
      <c r="IM58" s="686"/>
      <c r="IN58" s="686"/>
      <c r="IO58" s="686"/>
      <c r="IP58" s="686"/>
      <c r="IQ58" s="686"/>
      <c r="IR58" s="686"/>
      <c r="IS58" s="686"/>
      <c r="IT58" s="686"/>
      <c r="IU58" s="686"/>
      <c r="IV58" s="686"/>
    </row>
    <row r="59" spans="1:256" ht="20.100000000000001" customHeight="1" x14ac:dyDescent="0.2">
      <c r="A59" s="444"/>
      <c r="B59" s="461" t="s">
        <v>4924</v>
      </c>
      <c r="C59" s="425">
        <v>3</v>
      </c>
      <c r="D59" s="425">
        <v>1</v>
      </c>
      <c r="E59" s="425">
        <v>1</v>
      </c>
      <c r="F59" s="431">
        <v>11.5</v>
      </c>
      <c r="G59" s="454"/>
      <c r="H59" s="431">
        <v>0.25</v>
      </c>
      <c r="I59" s="441">
        <f t="shared" si="1"/>
        <v>8.6300000000000008</v>
      </c>
      <c r="J59" s="735"/>
      <c r="K59" s="686"/>
      <c r="L59" s="686"/>
      <c r="M59" s="686"/>
      <c r="N59" s="686"/>
      <c r="O59" s="686"/>
      <c r="P59" s="686"/>
      <c r="Q59" s="686"/>
      <c r="R59" s="686"/>
      <c r="S59" s="686"/>
      <c r="T59" s="686"/>
      <c r="U59" s="686"/>
      <c r="V59" s="686"/>
      <c r="W59" s="686"/>
      <c r="X59" s="686"/>
      <c r="Y59" s="686"/>
      <c r="Z59" s="686"/>
      <c r="AA59" s="686"/>
      <c r="AB59" s="686"/>
      <c r="AC59" s="686"/>
      <c r="AD59" s="686"/>
      <c r="AE59" s="686"/>
      <c r="AF59" s="686"/>
      <c r="AG59" s="686"/>
      <c r="AH59" s="686"/>
      <c r="AI59" s="686"/>
      <c r="AJ59" s="686"/>
      <c r="AK59" s="686"/>
      <c r="AL59" s="686"/>
      <c r="AM59" s="686"/>
      <c r="AN59" s="686"/>
      <c r="AO59" s="686"/>
      <c r="AP59" s="686"/>
      <c r="AQ59" s="686"/>
      <c r="AR59" s="686"/>
      <c r="AS59" s="686"/>
      <c r="AT59" s="686"/>
      <c r="AU59" s="686"/>
      <c r="AV59" s="686"/>
      <c r="AW59" s="686"/>
      <c r="AX59" s="686"/>
      <c r="AY59" s="686"/>
      <c r="AZ59" s="686"/>
      <c r="BA59" s="686"/>
      <c r="BB59" s="686"/>
      <c r="BC59" s="686"/>
      <c r="BD59" s="686"/>
      <c r="BE59" s="686"/>
      <c r="BF59" s="686"/>
      <c r="BG59" s="686"/>
      <c r="BH59" s="686"/>
      <c r="BI59" s="686"/>
      <c r="BJ59" s="686"/>
      <c r="BK59" s="686"/>
      <c r="BL59" s="686"/>
      <c r="BM59" s="686"/>
      <c r="BN59" s="686"/>
      <c r="BO59" s="686"/>
      <c r="BP59" s="686"/>
      <c r="BQ59" s="686"/>
      <c r="BR59" s="686"/>
      <c r="BS59" s="686"/>
      <c r="BT59" s="686"/>
      <c r="BU59" s="686"/>
      <c r="BV59" s="686"/>
      <c r="BW59" s="686"/>
      <c r="BX59" s="686"/>
      <c r="BY59" s="686"/>
      <c r="BZ59" s="686"/>
      <c r="CA59" s="686"/>
      <c r="CB59" s="686"/>
      <c r="CC59" s="686"/>
      <c r="CD59" s="686"/>
      <c r="CE59" s="686"/>
      <c r="CF59" s="686"/>
      <c r="CG59" s="686"/>
      <c r="CH59" s="686"/>
      <c r="CI59" s="686"/>
      <c r="CJ59" s="686"/>
      <c r="CK59" s="686"/>
      <c r="CL59" s="686"/>
      <c r="CM59" s="686"/>
      <c r="CN59" s="686"/>
      <c r="CO59" s="686"/>
      <c r="CP59" s="686"/>
      <c r="CQ59" s="686"/>
      <c r="CR59" s="686"/>
      <c r="CS59" s="686"/>
      <c r="CT59" s="686"/>
      <c r="CU59" s="686"/>
      <c r="CV59" s="686"/>
      <c r="CW59" s="686"/>
      <c r="CX59" s="686"/>
      <c r="CY59" s="686"/>
      <c r="CZ59" s="686"/>
      <c r="DA59" s="686"/>
      <c r="DB59" s="686"/>
      <c r="DC59" s="686"/>
      <c r="DD59" s="686"/>
      <c r="DE59" s="686"/>
      <c r="DF59" s="686"/>
      <c r="DG59" s="686"/>
      <c r="DH59" s="686"/>
      <c r="DI59" s="686"/>
      <c r="DJ59" s="686"/>
      <c r="DK59" s="686"/>
      <c r="DL59" s="686"/>
      <c r="DM59" s="686"/>
      <c r="DN59" s="686"/>
      <c r="DO59" s="686"/>
      <c r="DP59" s="686"/>
      <c r="DQ59" s="686"/>
      <c r="DR59" s="686"/>
      <c r="DS59" s="686"/>
      <c r="DT59" s="686"/>
      <c r="DU59" s="686"/>
      <c r="DV59" s="686"/>
      <c r="DW59" s="686"/>
      <c r="DX59" s="686"/>
      <c r="DY59" s="686"/>
      <c r="DZ59" s="686"/>
      <c r="EA59" s="686"/>
      <c r="EB59" s="686"/>
      <c r="EC59" s="686"/>
      <c r="ED59" s="686"/>
      <c r="EE59" s="686"/>
      <c r="EF59" s="686"/>
      <c r="EG59" s="686"/>
      <c r="EH59" s="686"/>
      <c r="EI59" s="686"/>
      <c r="EJ59" s="686"/>
      <c r="EK59" s="686"/>
      <c r="EL59" s="686"/>
      <c r="EM59" s="686"/>
      <c r="EN59" s="686"/>
      <c r="EO59" s="686"/>
      <c r="EP59" s="686"/>
      <c r="EQ59" s="686"/>
      <c r="ER59" s="686"/>
      <c r="ES59" s="686"/>
      <c r="ET59" s="686"/>
      <c r="EU59" s="686"/>
      <c r="EV59" s="686"/>
      <c r="EW59" s="686"/>
      <c r="EX59" s="686"/>
      <c r="EY59" s="686"/>
      <c r="EZ59" s="686"/>
      <c r="FA59" s="686"/>
      <c r="FB59" s="686"/>
      <c r="FC59" s="686"/>
      <c r="FD59" s="686"/>
      <c r="FE59" s="686"/>
      <c r="FF59" s="686"/>
      <c r="FG59" s="686"/>
      <c r="FH59" s="686"/>
      <c r="FI59" s="686"/>
      <c r="FJ59" s="686"/>
      <c r="FK59" s="686"/>
      <c r="FL59" s="686"/>
      <c r="FM59" s="686"/>
      <c r="FN59" s="686"/>
      <c r="FO59" s="686"/>
      <c r="FP59" s="686"/>
      <c r="FQ59" s="686"/>
      <c r="FR59" s="686"/>
      <c r="FS59" s="686"/>
      <c r="FT59" s="686"/>
      <c r="FU59" s="686"/>
      <c r="FV59" s="686"/>
      <c r="FW59" s="686"/>
      <c r="FX59" s="686"/>
      <c r="FY59" s="686"/>
      <c r="FZ59" s="686"/>
      <c r="GA59" s="686"/>
      <c r="GB59" s="686"/>
      <c r="GC59" s="686"/>
      <c r="GD59" s="686"/>
      <c r="GE59" s="686"/>
      <c r="GF59" s="686"/>
      <c r="GG59" s="686"/>
      <c r="GH59" s="686"/>
      <c r="GI59" s="686"/>
      <c r="GJ59" s="686"/>
      <c r="GK59" s="686"/>
      <c r="GL59" s="686"/>
      <c r="GM59" s="686"/>
      <c r="GN59" s="686"/>
      <c r="GO59" s="686"/>
      <c r="GP59" s="686"/>
      <c r="GQ59" s="686"/>
      <c r="GR59" s="686"/>
      <c r="GS59" s="686"/>
      <c r="GT59" s="686"/>
      <c r="GU59" s="686"/>
      <c r="GV59" s="686"/>
      <c r="GW59" s="686"/>
      <c r="GX59" s="686"/>
      <c r="GY59" s="686"/>
      <c r="GZ59" s="686"/>
      <c r="HA59" s="686"/>
      <c r="HB59" s="686"/>
      <c r="HC59" s="686"/>
      <c r="HD59" s="686"/>
      <c r="HE59" s="686"/>
      <c r="HF59" s="686"/>
      <c r="HG59" s="686"/>
      <c r="HH59" s="686"/>
      <c r="HI59" s="686"/>
      <c r="HJ59" s="686"/>
      <c r="HK59" s="686"/>
      <c r="HL59" s="686"/>
      <c r="HM59" s="686"/>
      <c r="HN59" s="686"/>
      <c r="HO59" s="686"/>
      <c r="HP59" s="686"/>
      <c r="HQ59" s="686"/>
      <c r="HR59" s="686"/>
      <c r="HS59" s="686"/>
      <c r="HT59" s="686"/>
      <c r="HU59" s="686"/>
      <c r="HV59" s="686"/>
      <c r="HW59" s="686"/>
      <c r="HX59" s="686"/>
      <c r="HY59" s="686"/>
      <c r="HZ59" s="686"/>
      <c r="IA59" s="686"/>
      <c r="IB59" s="686"/>
      <c r="IC59" s="686"/>
      <c r="ID59" s="686"/>
      <c r="IE59" s="686"/>
      <c r="IF59" s="686"/>
      <c r="IG59" s="686"/>
      <c r="IH59" s="686"/>
      <c r="II59" s="686"/>
      <c r="IJ59" s="686"/>
      <c r="IK59" s="686"/>
      <c r="IL59" s="686"/>
      <c r="IM59" s="686"/>
      <c r="IN59" s="686"/>
      <c r="IO59" s="686"/>
      <c r="IP59" s="686"/>
      <c r="IQ59" s="686"/>
      <c r="IR59" s="686"/>
      <c r="IS59" s="686"/>
      <c r="IT59" s="686"/>
      <c r="IU59" s="686"/>
      <c r="IV59" s="686"/>
    </row>
    <row r="60" spans="1:256" ht="20.100000000000001" customHeight="1" x14ac:dyDescent="0.2">
      <c r="A60" s="444"/>
      <c r="B60" s="461" t="s">
        <v>4210</v>
      </c>
      <c r="C60" s="425">
        <v>3</v>
      </c>
      <c r="D60" s="425">
        <v>1</v>
      </c>
      <c r="E60" s="425">
        <v>1</v>
      </c>
      <c r="F60" s="431">
        <v>18.86</v>
      </c>
      <c r="G60" s="454"/>
      <c r="H60" s="431">
        <v>0.4</v>
      </c>
      <c r="I60" s="441">
        <f t="shared" si="1"/>
        <v>22.63</v>
      </c>
      <c r="J60" s="735"/>
      <c r="K60" s="686"/>
      <c r="L60" s="686"/>
      <c r="M60" s="686"/>
      <c r="N60" s="686"/>
      <c r="O60" s="686"/>
      <c r="P60" s="686"/>
      <c r="Q60" s="686"/>
      <c r="R60" s="686"/>
      <c r="S60" s="686"/>
      <c r="T60" s="686"/>
      <c r="U60" s="686"/>
      <c r="V60" s="686"/>
      <c r="W60" s="686"/>
      <c r="X60" s="686"/>
      <c r="Y60" s="686"/>
      <c r="Z60" s="686"/>
      <c r="AA60" s="686"/>
      <c r="AB60" s="686"/>
      <c r="AC60" s="686"/>
      <c r="AD60" s="686"/>
      <c r="AE60" s="686"/>
      <c r="AF60" s="686"/>
      <c r="AG60" s="686"/>
      <c r="AH60" s="686"/>
      <c r="AI60" s="686"/>
      <c r="AJ60" s="686"/>
      <c r="AK60" s="686"/>
      <c r="AL60" s="686"/>
      <c r="AM60" s="686"/>
      <c r="AN60" s="686"/>
      <c r="AO60" s="686"/>
      <c r="AP60" s="686"/>
      <c r="AQ60" s="686"/>
      <c r="AR60" s="686"/>
      <c r="AS60" s="686"/>
      <c r="AT60" s="686"/>
      <c r="AU60" s="686"/>
      <c r="AV60" s="686"/>
      <c r="AW60" s="686"/>
      <c r="AX60" s="686"/>
      <c r="AY60" s="686"/>
      <c r="AZ60" s="686"/>
      <c r="BA60" s="686"/>
      <c r="BB60" s="686"/>
      <c r="BC60" s="686"/>
      <c r="BD60" s="686"/>
      <c r="BE60" s="686"/>
      <c r="BF60" s="686"/>
      <c r="BG60" s="686"/>
      <c r="BH60" s="686"/>
      <c r="BI60" s="686"/>
      <c r="BJ60" s="686"/>
      <c r="BK60" s="686"/>
      <c r="BL60" s="686"/>
      <c r="BM60" s="686"/>
      <c r="BN60" s="686"/>
      <c r="BO60" s="686"/>
      <c r="BP60" s="686"/>
      <c r="BQ60" s="686"/>
      <c r="BR60" s="686"/>
      <c r="BS60" s="686"/>
      <c r="BT60" s="686"/>
      <c r="BU60" s="686"/>
      <c r="BV60" s="686"/>
      <c r="BW60" s="686"/>
      <c r="BX60" s="686"/>
      <c r="BY60" s="686"/>
      <c r="BZ60" s="686"/>
      <c r="CA60" s="686"/>
      <c r="CB60" s="686"/>
      <c r="CC60" s="686"/>
      <c r="CD60" s="686"/>
      <c r="CE60" s="686"/>
      <c r="CF60" s="686"/>
      <c r="CG60" s="686"/>
      <c r="CH60" s="686"/>
      <c r="CI60" s="686"/>
      <c r="CJ60" s="686"/>
      <c r="CK60" s="686"/>
      <c r="CL60" s="686"/>
      <c r="CM60" s="686"/>
      <c r="CN60" s="686"/>
      <c r="CO60" s="686"/>
      <c r="CP60" s="686"/>
      <c r="CQ60" s="686"/>
      <c r="CR60" s="686"/>
      <c r="CS60" s="686"/>
      <c r="CT60" s="686"/>
      <c r="CU60" s="686"/>
      <c r="CV60" s="686"/>
      <c r="CW60" s="686"/>
      <c r="CX60" s="686"/>
      <c r="CY60" s="686"/>
      <c r="CZ60" s="686"/>
      <c r="DA60" s="686"/>
      <c r="DB60" s="686"/>
      <c r="DC60" s="686"/>
      <c r="DD60" s="686"/>
      <c r="DE60" s="686"/>
      <c r="DF60" s="686"/>
      <c r="DG60" s="686"/>
      <c r="DH60" s="686"/>
      <c r="DI60" s="686"/>
      <c r="DJ60" s="686"/>
      <c r="DK60" s="686"/>
      <c r="DL60" s="686"/>
      <c r="DM60" s="686"/>
      <c r="DN60" s="686"/>
      <c r="DO60" s="686"/>
      <c r="DP60" s="686"/>
      <c r="DQ60" s="686"/>
      <c r="DR60" s="686"/>
      <c r="DS60" s="686"/>
      <c r="DT60" s="686"/>
      <c r="DU60" s="686"/>
      <c r="DV60" s="686"/>
      <c r="DW60" s="686"/>
      <c r="DX60" s="686"/>
      <c r="DY60" s="686"/>
      <c r="DZ60" s="686"/>
      <c r="EA60" s="686"/>
      <c r="EB60" s="686"/>
      <c r="EC60" s="686"/>
      <c r="ED60" s="686"/>
      <c r="EE60" s="686"/>
      <c r="EF60" s="686"/>
      <c r="EG60" s="686"/>
      <c r="EH60" s="686"/>
      <c r="EI60" s="686"/>
      <c r="EJ60" s="686"/>
      <c r="EK60" s="686"/>
      <c r="EL60" s="686"/>
      <c r="EM60" s="686"/>
      <c r="EN60" s="686"/>
      <c r="EO60" s="686"/>
      <c r="EP60" s="686"/>
      <c r="EQ60" s="686"/>
      <c r="ER60" s="686"/>
      <c r="ES60" s="686"/>
      <c r="ET60" s="686"/>
      <c r="EU60" s="686"/>
      <c r="EV60" s="686"/>
      <c r="EW60" s="686"/>
      <c r="EX60" s="686"/>
      <c r="EY60" s="686"/>
      <c r="EZ60" s="686"/>
      <c r="FA60" s="686"/>
      <c r="FB60" s="686"/>
      <c r="FC60" s="686"/>
      <c r="FD60" s="686"/>
      <c r="FE60" s="686"/>
      <c r="FF60" s="686"/>
      <c r="FG60" s="686"/>
      <c r="FH60" s="686"/>
      <c r="FI60" s="686"/>
      <c r="FJ60" s="686"/>
      <c r="FK60" s="686"/>
      <c r="FL60" s="686"/>
      <c r="FM60" s="686"/>
      <c r="FN60" s="686"/>
      <c r="FO60" s="686"/>
      <c r="FP60" s="686"/>
      <c r="FQ60" s="686"/>
      <c r="FR60" s="686"/>
      <c r="FS60" s="686"/>
      <c r="FT60" s="686"/>
      <c r="FU60" s="686"/>
      <c r="FV60" s="686"/>
      <c r="FW60" s="686"/>
      <c r="FX60" s="686"/>
      <c r="FY60" s="686"/>
      <c r="FZ60" s="686"/>
      <c r="GA60" s="686"/>
      <c r="GB60" s="686"/>
      <c r="GC60" s="686"/>
      <c r="GD60" s="686"/>
      <c r="GE60" s="686"/>
      <c r="GF60" s="686"/>
      <c r="GG60" s="686"/>
      <c r="GH60" s="686"/>
      <c r="GI60" s="686"/>
      <c r="GJ60" s="686"/>
      <c r="GK60" s="686"/>
      <c r="GL60" s="686"/>
      <c r="GM60" s="686"/>
      <c r="GN60" s="686"/>
      <c r="GO60" s="686"/>
      <c r="GP60" s="686"/>
      <c r="GQ60" s="686"/>
      <c r="GR60" s="686"/>
      <c r="GS60" s="686"/>
      <c r="GT60" s="686"/>
      <c r="GU60" s="686"/>
      <c r="GV60" s="686"/>
      <c r="GW60" s="686"/>
      <c r="GX60" s="686"/>
      <c r="GY60" s="686"/>
      <c r="GZ60" s="686"/>
      <c r="HA60" s="686"/>
      <c r="HB60" s="686"/>
      <c r="HC60" s="686"/>
      <c r="HD60" s="686"/>
      <c r="HE60" s="686"/>
      <c r="HF60" s="686"/>
      <c r="HG60" s="686"/>
      <c r="HH60" s="686"/>
      <c r="HI60" s="686"/>
      <c r="HJ60" s="686"/>
      <c r="HK60" s="686"/>
      <c r="HL60" s="686"/>
      <c r="HM60" s="686"/>
      <c r="HN60" s="686"/>
      <c r="HO60" s="686"/>
      <c r="HP60" s="686"/>
      <c r="HQ60" s="686"/>
      <c r="HR60" s="686"/>
      <c r="HS60" s="686"/>
      <c r="HT60" s="686"/>
      <c r="HU60" s="686"/>
      <c r="HV60" s="686"/>
      <c r="HW60" s="686"/>
      <c r="HX60" s="686"/>
      <c r="HY60" s="686"/>
      <c r="HZ60" s="686"/>
      <c r="IA60" s="686"/>
      <c r="IB60" s="686"/>
      <c r="IC60" s="686"/>
      <c r="ID60" s="686"/>
      <c r="IE60" s="686"/>
      <c r="IF60" s="686"/>
      <c r="IG60" s="686"/>
      <c r="IH60" s="686"/>
      <c r="II60" s="686"/>
      <c r="IJ60" s="686"/>
      <c r="IK60" s="686"/>
      <c r="IL60" s="686"/>
      <c r="IM60" s="686"/>
      <c r="IN60" s="686"/>
      <c r="IO60" s="686"/>
      <c r="IP60" s="686"/>
      <c r="IQ60" s="686"/>
      <c r="IR60" s="686"/>
      <c r="IS60" s="686"/>
      <c r="IT60" s="686"/>
      <c r="IU60" s="686"/>
      <c r="IV60" s="686"/>
    </row>
    <row r="61" spans="1:256" ht="20.100000000000001" customHeight="1" x14ac:dyDescent="0.2">
      <c r="A61" s="444"/>
      <c r="B61" s="461" t="s">
        <v>4932</v>
      </c>
      <c r="C61" s="425">
        <v>3</v>
      </c>
      <c r="D61" s="425">
        <v>1</v>
      </c>
      <c r="E61" s="425">
        <v>1</v>
      </c>
      <c r="F61" s="431">
        <v>4.4050000000000002</v>
      </c>
      <c r="G61" s="454">
        <v>0.45</v>
      </c>
      <c r="H61" s="431"/>
      <c r="I61" s="441">
        <f t="shared" si="1"/>
        <v>5.95</v>
      </c>
      <c r="J61" s="735"/>
      <c r="K61" s="686"/>
      <c r="L61" s="686"/>
      <c r="M61" s="686"/>
      <c r="N61" s="686"/>
      <c r="O61" s="686"/>
      <c r="P61" s="686"/>
      <c r="Q61" s="686"/>
      <c r="R61" s="686"/>
      <c r="S61" s="686"/>
      <c r="T61" s="686"/>
      <c r="U61" s="686"/>
      <c r="V61" s="686"/>
      <c r="W61" s="686"/>
      <c r="X61" s="686"/>
      <c r="Y61" s="686"/>
      <c r="Z61" s="686"/>
      <c r="AA61" s="686"/>
      <c r="AB61" s="686"/>
      <c r="AC61" s="686"/>
      <c r="AD61" s="686"/>
      <c r="AE61" s="686"/>
      <c r="AF61" s="686"/>
      <c r="AG61" s="686"/>
      <c r="AH61" s="686"/>
      <c r="AI61" s="686"/>
      <c r="AJ61" s="686"/>
      <c r="AK61" s="686"/>
      <c r="AL61" s="686"/>
      <c r="AM61" s="686"/>
      <c r="AN61" s="686"/>
      <c r="AO61" s="686"/>
      <c r="AP61" s="686"/>
      <c r="AQ61" s="686"/>
      <c r="AR61" s="686"/>
      <c r="AS61" s="686"/>
      <c r="AT61" s="686"/>
      <c r="AU61" s="686"/>
      <c r="AV61" s="686"/>
      <c r="AW61" s="686"/>
      <c r="AX61" s="686"/>
      <c r="AY61" s="686"/>
      <c r="AZ61" s="686"/>
      <c r="BA61" s="686"/>
      <c r="BB61" s="686"/>
      <c r="BC61" s="686"/>
      <c r="BD61" s="686"/>
      <c r="BE61" s="686"/>
      <c r="BF61" s="686"/>
      <c r="BG61" s="686"/>
      <c r="BH61" s="686"/>
      <c r="BI61" s="686"/>
      <c r="BJ61" s="686"/>
      <c r="BK61" s="686"/>
      <c r="BL61" s="686"/>
      <c r="BM61" s="686"/>
      <c r="BN61" s="686"/>
      <c r="BO61" s="686"/>
      <c r="BP61" s="686"/>
      <c r="BQ61" s="686"/>
      <c r="BR61" s="686"/>
      <c r="BS61" s="686"/>
      <c r="BT61" s="686"/>
      <c r="BU61" s="686"/>
      <c r="BV61" s="686"/>
      <c r="BW61" s="686"/>
      <c r="BX61" s="686"/>
      <c r="BY61" s="686"/>
      <c r="BZ61" s="686"/>
      <c r="CA61" s="686"/>
      <c r="CB61" s="686"/>
      <c r="CC61" s="686"/>
      <c r="CD61" s="686"/>
      <c r="CE61" s="686"/>
      <c r="CF61" s="686"/>
      <c r="CG61" s="686"/>
      <c r="CH61" s="686"/>
      <c r="CI61" s="686"/>
      <c r="CJ61" s="686"/>
      <c r="CK61" s="686"/>
      <c r="CL61" s="686"/>
      <c r="CM61" s="686"/>
      <c r="CN61" s="686"/>
      <c r="CO61" s="686"/>
      <c r="CP61" s="686"/>
      <c r="CQ61" s="686"/>
      <c r="CR61" s="686"/>
      <c r="CS61" s="686"/>
      <c r="CT61" s="686"/>
      <c r="CU61" s="686"/>
      <c r="CV61" s="686"/>
      <c r="CW61" s="686"/>
      <c r="CX61" s="686"/>
      <c r="CY61" s="686"/>
      <c r="CZ61" s="686"/>
      <c r="DA61" s="686"/>
      <c r="DB61" s="686"/>
      <c r="DC61" s="686"/>
      <c r="DD61" s="686"/>
      <c r="DE61" s="686"/>
      <c r="DF61" s="686"/>
      <c r="DG61" s="686"/>
      <c r="DH61" s="686"/>
      <c r="DI61" s="686"/>
      <c r="DJ61" s="686"/>
      <c r="DK61" s="686"/>
      <c r="DL61" s="686"/>
      <c r="DM61" s="686"/>
      <c r="DN61" s="686"/>
      <c r="DO61" s="686"/>
      <c r="DP61" s="686"/>
      <c r="DQ61" s="686"/>
      <c r="DR61" s="686"/>
      <c r="DS61" s="686"/>
      <c r="DT61" s="686"/>
      <c r="DU61" s="686"/>
      <c r="DV61" s="686"/>
      <c r="DW61" s="686"/>
      <c r="DX61" s="686"/>
      <c r="DY61" s="686"/>
      <c r="DZ61" s="686"/>
      <c r="EA61" s="686"/>
      <c r="EB61" s="686"/>
      <c r="EC61" s="686"/>
      <c r="ED61" s="686"/>
      <c r="EE61" s="686"/>
      <c r="EF61" s="686"/>
      <c r="EG61" s="686"/>
      <c r="EH61" s="686"/>
      <c r="EI61" s="686"/>
      <c r="EJ61" s="686"/>
      <c r="EK61" s="686"/>
      <c r="EL61" s="686"/>
      <c r="EM61" s="686"/>
      <c r="EN61" s="686"/>
      <c r="EO61" s="686"/>
      <c r="EP61" s="686"/>
      <c r="EQ61" s="686"/>
      <c r="ER61" s="686"/>
      <c r="ES61" s="686"/>
      <c r="ET61" s="686"/>
      <c r="EU61" s="686"/>
      <c r="EV61" s="686"/>
      <c r="EW61" s="686"/>
      <c r="EX61" s="686"/>
      <c r="EY61" s="686"/>
      <c r="EZ61" s="686"/>
      <c r="FA61" s="686"/>
      <c r="FB61" s="686"/>
      <c r="FC61" s="686"/>
      <c r="FD61" s="686"/>
      <c r="FE61" s="686"/>
      <c r="FF61" s="686"/>
      <c r="FG61" s="686"/>
      <c r="FH61" s="686"/>
      <c r="FI61" s="686"/>
      <c r="FJ61" s="686"/>
      <c r="FK61" s="686"/>
      <c r="FL61" s="686"/>
      <c r="FM61" s="686"/>
      <c r="FN61" s="686"/>
      <c r="FO61" s="686"/>
      <c r="FP61" s="686"/>
      <c r="FQ61" s="686"/>
      <c r="FR61" s="686"/>
      <c r="FS61" s="686"/>
      <c r="FT61" s="686"/>
      <c r="FU61" s="686"/>
      <c r="FV61" s="686"/>
      <c r="FW61" s="686"/>
      <c r="FX61" s="686"/>
      <c r="FY61" s="686"/>
      <c r="FZ61" s="686"/>
      <c r="GA61" s="686"/>
      <c r="GB61" s="686"/>
      <c r="GC61" s="686"/>
      <c r="GD61" s="686"/>
      <c r="GE61" s="686"/>
      <c r="GF61" s="686"/>
      <c r="GG61" s="686"/>
      <c r="GH61" s="686"/>
      <c r="GI61" s="686"/>
      <c r="GJ61" s="686"/>
      <c r="GK61" s="686"/>
      <c r="GL61" s="686"/>
      <c r="GM61" s="686"/>
      <c r="GN61" s="686"/>
      <c r="GO61" s="686"/>
      <c r="GP61" s="686"/>
      <c r="GQ61" s="686"/>
      <c r="GR61" s="686"/>
      <c r="GS61" s="686"/>
      <c r="GT61" s="686"/>
      <c r="GU61" s="686"/>
      <c r="GV61" s="686"/>
      <c r="GW61" s="686"/>
      <c r="GX61" s="686"/>
      <c r="GY61" s="686"/>
      <c r="GZ61" s="686"/>
      <c r="HA61" s="686"/>
      <c r="HB61" s="686"/>
      <c r="HC61" s="686"/>
      <c r="HD61" s="686"/>
      <c r="HE61" s="686"/>
      <c r="HF61" s="686"/>
      <c r="HG61" s="686"/>
      <c r="HH61" s="686"/>
      <c r="HI61" s="686"/>
      <c r="HJ61" s="686"/>
      <c r="HK61" s="686"/>
      <c r="HL61" s="686"/>
      <c r="HM61" s="686"/>
      <c r="HN61" s="686"/>
      <c r="HO61" s="686"/>
      <c r="HP61" s="686"/>
      <c r="HQ61" s="686"/>
      <c r="HR61" s="686"/>
      <c r="HS61" s="686"/>
      <c r="HT61" s="686"/>
      <c r="HU61" s="686"/>
      <c r="HV61" s="686"/>
      <c r="HW61" s="686"/>
      <c r="HX61" s="686"/>
      <c r="HY61" s="686"/>
      <c r="HZ61" s="686"/>
      <c r="IA61" s="686"/>
      <c r="IB61" s="686"/>
      <c r="IC61" s="686"/>
      <c r="ID61" s="686"/>
      <c r="IE61" s="686"/>
      <c r="IF61" s="686"/>
      <c r="IG61" s="686"/>
      <c r="IH61" s="686"/>
      <c r="II61" s="686"/>
      <c r="IJ61" s="686"/>
      <c r="IK61" s="686"/>
      <c r="IL61" s="686"/>
      <c r="IM61" s="686"/>
      <c r="IN61" s="686"/>
      <c r="IO61" s="686"/>
      <c r="IP61" s="686"/>
      <c r="IQ61" s="686"/>
      <c r="IR61" s="686"/>
      <c r="IS61" s="686"/>
      <c r="IT61" s="686"/>
      <c r="IU61" s="686"/>
      <c r="IV61" s="686"/>
    </row>
    <row r="62" spans="1:256" ht="20.100000000000001" customHeight="1" x14ac:dyDescent="0.2">
      <c r="A62" s="444"/>
      <c r="B62" s="750" t="s">
        <v>4933</v>
      </c>
      <c r="C62" s="425">
        <v>3</v>
      </c>
      <c r="D62" s="444">
        <v>1</v>
      </c>
      <c r="E62" s="444">
        <v>1</v>
      </c>
      <c r="F62" s="441">
        <v>13.34</v>
      </c>
      <c r="G62" s="439"/>
      <c r="H62" s="441">
        <v>0.1</v>
      </c>
      <c r="I62" s="441">
        <f t="shared" si="1"/>
        <v>4</v>
      </c>
      <c r="J62" s="735"/>
      <c r="K62" s="686"/>
      <c r="L62" s="686"/>
      <c r="M62" s="686"/>
      <c r="N62" s="686"/>
      <c r="O62" s="686"/>
      <c r="P62" s="686"/>
      <c r="Q62" s="686"/>
      <c r="R62" s="686"/>
      <c r="S62" s="686"/>
      <c r="T62" s="686"/>
      <c r="U62" s="686"/>
      <c r="V62" s="686"/>
      <c r="W62" s="686"/>
      <c r="X62" s="686"/>
      <c r="Y62" s="686"/>
      <c r="Z62" s="686"/>
      <c r="AA62" s="686"/>
      <c r="AB62" s="686"/>
      <c r="AC62" s="686"/>
      <c r="AD62" s="686"/>
      <c r="AE62" s="686"/>
      <c r="AF62" s="686"/>
      <c r="AG62" s="686"/>
      <c r="AH62" s="686"/>
      <c r="AI62" s="686"/>
      <c r="AJ62" s="686"/>
      <c r="AK62" s="686"/>
      <c r="AL62" s="686"/>
      <c r="AM62" s="686"/>
      <c r="AN62" s="686"/>
      <c r="AO62" s="686"/>
      <c r="AP62" s="686"/>
      <c r="AQ62" s="686"/>
      <c r="AR62" s="686"/>
      <c r="AS62" s="686"/>
      <c r="AT62" s="686"/>
      <c r="AU62" s="686"/>
      <c r="AV62" s="686"/>
      <c r="AW62" s="686"/>
      <c r="AX62" s="686"/>
      <c r="AY62" s="686"/>
      <c r="AZ62" s="686"/>
      <c r="BA62" s="686"/>
      <c r="BB62" s="686"/>
      <c r="BC62" s="686"/>
      <c r="BD62" s="686"/>
      <c r="BE62" s="686"/>
      <c r="BF62" s="686"/>
      <c r="BG62" s="686"/>
      <c r="BH62" s="686"/>
      <c r="BI62" s="686"/>
      <c r="BJ62" s="686"/>
      <c r="BK62" s="686"/>
      <c r="BL62" s="686"/>
      <c r="BM62" s="686"/>
      <c r="BN62" s="686"/>
      <c r="BO62" s="686"/>
      <c r="BP62" s="686"/>
      <c r="BQ62" s="686"/>
      <c r="BR62" s="686"/>
      <c r="BS62" s="686"/>
      <c r="BT62" s="686"/>
      <c r="BU62" s="686"/>
      <c r="BV62" s="686"/>
      <c r="BW62" s="686"/>
      <c r="BX62" s="686"/>
      <c r="BY62" s="686"/>
      <c r="BZ62" s="686"/>
      <c r="CA62" s="686"/>
      <c r="CB62" s="686"/>
      <c r="CC62" s="686"/>
      <c r="CD62" s="686"/>
      <c r="CE62" s="686"/>
      <c r="CF62" s="686"/>
      <c r="CG62" s="686"/>
      <c r="CH62" s="686"/>
      <c r="CI62" s="686"/>
      <c r="CJ62" s="686"/>
      <c r="CK62" s="686"/>
      <c r="CL62" s="686"/>
      <c r="CM62" s="686"/>
      <c r="CN62" s="686"/>
      <c r="CO62" s="686"/>
      <c r="CP62" s="686"/>
      <c r="CQ62" s="686"/>
      <c r="CR62" s="686"/>
      <c r="CS62" s="686"/>
      <c r="CT62" s="686"/>
      <c r="CU62" s="686"/>
      <c r="CV62" s="686"/>
      <c r="CW62" s="686"/>
      <c r="CX62" s="686"/>
      <c r="CY62" s="686"/>
      <c r="CZ62" s="686"/>
      <c r="DA62" s="686"/>
      <c r="DB62" s="686"/>
      <c r="DC62" s="686"/>
      <c r="DD62" s="686"/>
      <c r="DE62" s="686"/>
      <c r="DF62" s="686"/>
      <c r="DG62" s="686"/>
      <c r="DH62" s="686"/>
      <c r="DI62" s="686"/>
      <c r="DJ62" s="686"/>
      <c r="DK62" s="686"/>
      <c r="DL62" s="686"/>
      <c r="DM62" s="686"/>
      <c r="DN62" s="686"/>
      <c r="DO62" s="686"/>
      <c r="DP62" s="686"/>
      <c r="DQ62" s="686"/>
      <c r="DR62" s="686"/>
      <c r="DS62" s="686"/>
      <c r="DT62" s="686"/>
      <c r="DU62" s="686"/>
      <c r="DV62" s="686"/>
      <c r="DW62" s="686"/>
      <c r="DX62" s="686"/>
      <c r="DY62" s="686"/>
      <c r="DZ62" s="686"/>
      <c r="EA62" s="686"/>
      <c r="EB62" s="686"/>
      <c r="EC62" s="686"/>
      <c r="ED62" s="686"/>
      <c r="EE62" s="686"/>
      <c r="EF62" s="686"/>
      <c r="EG62" s="686"/>
      <c r="EH62" s="686"/>
      <c r="EI62" s="686"/>
      <c r="EJ62" s="686"/>
      <c r="EK62" s="686"/>
      <c r="EL62" s="686"/>
      <c r="EM62" s="686"/>
      <c r="EN62" s="686"/>
      <c r="EO62" s="686"/>
      <c r="EP62" s="686"/>
      <c r="EQ62" s="686"/>
      <c r="ER62" s="686"/>
      <c r="ES62" s="686"/>
      <c r="ET62" s="686"/>
      <c r="EU62" s="686"/>
      <c r="EV62" s="686"/>
      <c r="EW62" s="686"/>
      <c r="EX62" s="686"/>
      <c r="EY62" s="686"/>
      <c r="EZ62" s="686"/>
      <c r="FA62" s="686"/>
      <c r="FB62" s="686"/>
      <c r="FC62" s="686"/>
      <c r="FD62" s="686"/>
      <c r="FE62" s="686"/>
      <c r="FF62" s="686"/>
      <c r="FG62" s="686"/>
      <c r="FH62" s="686"/>
      <c r="FI62" s="686"/>
      <c r="FJ62" s="686"/>
      <c r="FK62" s="686"/>
      <c r="FL62" s="686"/>
      <c r="FM62" s="686"/>
      <c r="FN62" s="686"/>
      <c r="FO62" s="686"/>
      <c r="FP62" s="686"/>
      <c r="FQ62" s="686"/>
      <c r="FR62" s="686"/>
      <c r="FS62" s="686"/>
      <c r="FT62" s="686"/>
      <c r="FU62" s="686"/>
      <c r="FV62" s="686"/>
      <c r="FW62" s="686"/>
      <c r="FX62" s="686"/>
      <c r="FY62" s="686"/>
      <c r="FZ62" s="686"/>
      <c r="GA62" s="686"/>
      <c r="GB62" s="686"/>
      <c r="GC62" s="686"/>
      <c r="GD62" s="686"/>
      <c r="GE62" s="686"/>
      <c r="GF62" s="686"/>
      <c r="GG62" s="686"/>
      <c r="GH62" s="686"/>
      <c r="GI62" s="686"/>
      <c r="GJ62" s="686"/>
      <c r="GK62" s="686"/>
      <c r="GL62" s="686"/>
      <c r="GM62" s="686"/>
      <c r="GN62" s="686"/>
      <c r="GO62" s="686"/>
      <c r="GP62" s="686"/>
      <c r="GQ62" s="686"/>
      <c r="GR62" s="686"/>
      <c r="GS62" s="686"/>
      <c r="GT62" s="686"/>
      <c r="GU62" s="686"/>
      <c r="GV62" s="686"/>
      <c r="GW62" s="686"/>
      <c r="GX62" s="686"/>
      <c r="GY62" s="686"/>
      <c r="GZ62" s="686"/>
      <c r="HA62" s="686"/>
      <c r="HB62" s="686"/>
      <c r="HC62" s="686"/>
      <c r="HD62" s="686"/>
      <c r="HE62" s="686"/>
      <c r="HF62" s="686"/>
      <c r="HG62" s="686"/>
      <c r="HH62" s="686"/>
      <c r="HI62" s="686"/>
      <c r="HJ62" s="686"/>
      <c r="HK62" s="686"/>
      <c r="HL62" s="686"/>
      <c r="HM62" s="686"/>
      <c r="HN62" s="686"/>
      <c r="HO62" s="686"/>
      <c r="HP62" s="686"/>
      <c r="HQ62" s="686"/>
      <c r="HR62" s="686"/>
      <c r="HS62" s="686"/>
      <c r="HT62" s="686"/>
      <c r="HU62" s="686"/>
      <c r="HV62" s="686"/>
      <c r="HW62" s="686"/>
      <c r="HX62" s="686"/>
      <c r="HY62" s="686"/>
      <c r="HZ62" s="686"/>
      <c r="IA62" s="686"/>
      <c r="IB62" s="686"/>
      <c r="IC62" s="686"/>
      <c r="ID62" s="686"/>
      <c r="IE62" s="686"/>
      <c r="IF62" s="686"/>
      <c r="IG62" s="686"/>
      <c r="IH62" s="686"/>
      <c r="II62" s="686"/>
      <c r="IJ62" s="686"/>
      <c r="IK62" s="686"/>
      <c r="IL62" s="686"/>
      <c r="IM62" s="686"/>
      <c r="IN62" s="686"/>
      <c r="IO62" s="686"/>
      <c r="IP62" s="686"/>
      <c r="IQ62" s="686"/>
      <c r="IR62" s="686"/>
      <c r="IS62" s="686"/>
      <c r="IT62" s="686"/>
      <c r="IU62" s="686"/>
      <c r="IV62" s="686"/>
    </row>
    <row r="63" spans="1:256" ht="20.100000000000001" customHeight="1" x14ac:dyDescent="0.2">
      <c r="A63" s="444"/>
      <c r="B63" s="750" t="s">
        <v>4915</v>
      </c>
      <c r="C63" s="425">
        <v>3</v>
      </c>
      <c r="D63" s="444">
        <v>1</v>
      </c>
      <c r="E63" s="444">
        <v>1</v>
      </c>
      <c r="F63" s="441">
        <v>3.95</v>
      </c>
      <c r="G63" s="441">
        <v>1.8</v>
      </c>
      <c r="H63" s="441"/>
      <c r="I63" s="441">
        <f t="shared" si="1"/>
        <v>21.33</v>
      </c>
      <c r="J63" s="735"/>
      <c r="K63" s="686"/>
      <c r="L63" s="686"/>
      <c r="M63" s="686"/>
      <c r="N63" s="686"/>
      <c r="O63" s="686"/>
      <c r="P63" s="686"/>
      <c r="Q63" s="686"/>
      <c r="R63" s="686"/>
      <c r="S63" s="686"/>
      <c r="T63" s="686"/>
      <c r="U63" s="686"/>
      <c r="V63" s="686"/>
      <c r="W63" s="686"/>
      <c r="X63" s="686"/>
      <c r="Y63" s="686"/>
      <c r="Z63" s="686"/>
      <c r="AA63" s="686"/>
      <c r="AB63" s="686"/>
      <c r="AC63" s="686"/>
      <c r="AD63" s="686"/>
      <c r="AE63" s="686"/>
      <c r="AF63" s="686"/>
      <c r="AG63" s="686"/>
      <c r="AH63" s="686"/>
      <c r="AI63" s="686"/>
      <c r="AJ63" s="686"/>
      <c r="AK63" s="686"/>
      <c r="AL63" s="686"/>
      <c r="AM63" s="686"/>
      <c r="AN63" s="686"/>
      <c r="AO63" s="686"/>
      <c r="AP63" s="686"/>
      <c r="AQ63" s="686"/>
      <c r="AR63" s="686"/>
      <c r="AS63" s="686"/>
      <c r="AT63" s="686"/>
      <c r="AU63" s="686"/>
      <c r="AV63" s="686"/>
      <c r="AW63" s="686"/>
      <c r="AX63" s="686"/>
      <c r="AY63" s="686"/>
      <c r="AZ63" s="686"/>
      <c r="BA63" s="686"/>
      <c r="BB63" s="686"/>
      <c r="BC63" s="686"/>
      <c r="BD63" s="686"/>
      <c r="BE63" s="686"/>
      <c r="BF63" s="686"/>
      <c r="BG63" s="686"/>
      <c r="BH63" s="686"/>
      <c r="BI63" s="686"/>
      <c r="BJ63" s="686"/>
      <c r="BK63" s="686"/>
      <c r="BL63" s="686"/>
      <c r="BM63" s="686"/>
      <c r="BN63" s="686"/>
      <c r="BO63" s="686"/>
      <c r="BP63" s="686"/>
      <c r="BQ63" s="686"/>
      <c r="BR63" s="686"/>
      <c r="BS63" s="686"/>
      <c r="BT63" s="686"/>
      <c r="BU63" s="686"/>
      <c r="BV63" s="686"/>
      <c r="BW63" s="686"/>
      <c r="BX63" s="686"/>
      <c r="BY63" s="686"/>
      <c r="BZ63" s="686"/>
      <c r="CA63" s="686"/>
      <c r="CB63" s="686"/>
      <c r="CC63" s="686"/>
      <c r="CD63" s="686"/>
      <c r="CE63" s="686"/>
      <c r="CF63" s="686"/>
      <c r="CG63" s="686"/>
      <c r="CH63" s="686"/>
      <c r="CI63" s="686"/>
      <c r="CJ63" s="686"/>
      <c r="CK63" s="686"/>
      <c r="CL63" s="686"/>
      <c r="CM63" s="686"/>
      <c r="CN63" s="686"/>
      <c r="CO63" s="686"/>
      <c r="CP63" s="686"/>
      <c r="CQ63" s="686"/>
      <c r="CR63" s="686"/>
      <c r="CS63" s="686"/>
      <c r="CT63" s="686"/>
      <c r="CU63" s="686"/>
      <c r="CV63" s="686"/>
      <c r="CW63" s="686"/>
      <c r="CX63" s="686"/>
      <c r="CY63" s="686"/>
      <c r="CZ63" s="686"/>
      <c r="DA63" s="686"/>
      <c r="DB63" s="686"/>
      <c r="DC63" s="686"/>
      <c r="DD63" s="686"/>
      <c r="DE63" s="686"/>
      <c r="DF63" s="686"/>
      <c r="DG63" s="686"/>
      <c r="DH63" s="686"/>
      <c r="DI63" s="686"/>
      <c r="DJ63" s="686"/>
      <c r="DK63" s="686"/>
      <c r="DL63" s="686"/>
      <c r="DM63" s="686"/>
      <c r="DN63" s="686"/>
      <c r="DO63" s="686"/>
      <c r="DP63" s="686"/>
      <c r="DQ63" s="686"/>
      <c r="DR63" s="686"/>
      <c r="DS63" s="686"/>
      <c r="DT63" s="686"/>
      <c r="DU63" s="686"/>
      <c r="DV63" s="686"/>
      <c r="DW63" s="686"/>
      <c r="DX63" s="686"/>
      <c r="DY63" s="686"/>
      <c r="DZ63" s="686"/>
      <c r="EA63" s="686"/>
      <c r="EB63" s="686"/>
      <c r="EC63" s="686"/>
      <c r="ED63" s="686"/>
      <c r="EE63" s="686"/>
      <c r="EF63" s="686"/>
      <c r="EG63" s="686"/>
      <c r="EH63" s="686"/>
      <c r="EI63" s="686"/>
      <c r="EJ63" s="686"/>
      <c r="EK63" s="686"/>
      <c r="EL63" s="686"/>
      <c r="EM63" s="686"/>
      <c r="EN63" s="686"/>
      <c r="EO63" s="686"/>
      <c r="EP63" s="686"/>
      <c r="EQ63" s="686"/>
      <c r="ER63" s="686"/>
      <c r="ES63" s="686"/>
      <c r="ET63" s="686"/>
      <c r="EU63" s="686"/>
      <c r="EV63" s="686"/>
      <c r="EW63" s="686"/>
      <c r="EX63" s="686"/>
      <c r="EY63" s="686"/>
      <c r="EZ63" s="686"/>
      <c r="FA63" s="686"/>
      <c r="FB63" s="686"/>
      <c r="FC63" s="686"/>
      <c r="FD63" s="686"/>
      <c r="FE63" s="686"/>
      <c r="FF63" s="686"/>
      <c r="FG63" s="686"/>
      <c r="FH63" s="686"/>
      <c r="FI63" s="686"/>
      <c r="FJ63" s="686"/>
      <c r="FK63" s="686"/>
      <c r="FL63" s="686"/>
      <c r="FM63" s="686"/>
      <c r="FN63" s="686"/>
      <c r="FO63" s="686"/>
      <c r="FP63" s="686"/>
      <c r="FQ63" s="686"/>
      <c r="FR63" s="686"/>
      <c r="FS63" s="686"/>
      <c r="FT63" s="686"/>
      <c r="FU63" s="686"/>
      <c r="FV63" s="686"/>
      <c r="FW63" s="686"/>
      <c r="FX63" s="686"/>
      <c r="FY63" s="686"/>
      <c r="FZ63" s="686"/>
      <c r="GA63" s="686"/>
      <c r="GB63" s="686"/>
      <c r="GC63" s="686"/>
      <c r="GD63" s="686"/>
      <c r="GE63" s="686"/>
      <c r="GF63" s="686"/>
      <c r="GG63" s="686"/>
      <c r="GH63" s="686"/>
      <c r="GI63" s="686"/>
      <c r="GJ63" s="686"/>
      <c r="GK63" s="686"/>
      <c r="GL63" s="686"/>
      <c r="GM63" s="686"/>
      <c r="GN63" s="686"/>
      <c r="GO63" s="686"/>
      <c r="GP63" s="686"/>
      <c r="GQ63" s="686"/>
      <c r="GR63" s="686"/>
      <c r="GS63" s="686"/>
      <c r="GT63" s="686"/>
      <c r="GU63" s="686"/>
      <c r="GV63" s="686"/>
      <c r="GW63" s="686"/>
      <c r="GX63" s="686"/>
      <c r="GY63" s="686"/>
      <c r="GZ63" s="686"/>
      <c r="HA63" s="686"/>
      <c r="HB63" s="686"/>
      <c r="HC63" s="686"/>
      <c r="HD63" s="686"/>
      <c r="HE63" s="686"/>
      <c r="HF63" s="686"/>
      <c r="HG63" s="686"/>
      <c r="HH63" s="686"/>
      <c r="HI63" s="686"/>
      <c r="HJ63" s="686"/>
      <c r="HK63" s="686"/>
      <c r="HL63" s="686"/>
      <c r="HM63" s="686"/>
      <c r="HN63" s="686"/>
      <c r="HO63" s="686"/>
      <c r="HP63" s="686"/>
      <c r="HQ63" s="686"/>
      <c r="HR63" s="686"/>
      <c r="HS63" s="686"/>
      <c r="HT63" s="686"/>
      <c r="HU63" s="686"/>
      <c r="HV63" s="686"/>
      <c r="HW63" s="686"/>
      <c r="HX63" s="686"/>
      <c r="HY63" s="686"/>
      <c r="HZ63" s="686"/>
      <c r="IA63" s="686"/>
      <c r="IB63" s="686"/>
      <c r="IC63" s="686"/>
      <c r="ID63" s="686"/>
      <c r="IE63" s="686"/>
      <c r="IF63" s="686"/>
      <c r="IG63" s="686"/>
      <c r="IH63" s="686"/>
      <c r="II63" s="686"/>
      <c r="IJ63" s="686"/>
      <c r="IK63" s="686"/>
      <c r="IL63" s="686"/>
      <c r="IM63" s="686"/>
      <c r="IN63" s="686"/>
      <c r="IO63" s="686"/>
      <c r="IP63" s="686"/>
      <c r="IQ63" s="686"/>
      <c r="IR63" s="686"/>
      <c r="IS63" s="686"/>
      <c r="IT63" s="686"/>
      <c r="IU63" s="686"/>
      <c r="IV63" s="686"/>
    </row>
    <row r="64" spans="1:256" ht="20.100000000000001" customHeight="1" x14ac:dyDescent="0.2">
      <c r="A64" s="444"/>
      <c r="B64" s="745" t="s">
        <v>4994</v>
      </c>
      <c r="C64" s="444"/>
      <c r="D64" s="444"/>
      <c r="E64" s="444"/>
      <c r="F64" s="441"/>
      <c r="G64" s="441"/>
      <c r="H64" s="441"/>
      <c r="I64" s="441">
        <f t="shared" si="1"/>
        <v>0</v>
      </c>
      <c r="J64" s="735"/>
      <c r="K64" s="686"/>
      <c r="L64" s="686"/>
      <c r="M64" s="686"/>
      <c r="N64" s="686"/>
      <c r="O64" s="686"/>
      <c r="P64" s="686"/>
      <c r="Q64" s="686"/>
      <c r="R64" s="686"/>
      <c r="S64" s="686"/>
      <c r="T64" s="686"/>
      <c r="U64" s="686"/>
      <c r="V64" s="686"/>
      <c r="W64" s="686"/>
      <c r="X64" s="686"/>
      <c r="Y64" s="686"/>
      <c r="Z64" s="686"/>
      <c r="AA64" s="686"/>
      <c r="AB64" s="686"/>
      <c r="AC64" s="686"/>
      <c r="AD64" s="686"/>
      <c r="AE64" s="686"/>
      <c r="AF64" s="686"/>
      <c r="AG64" s="686"/>
      <c r="AH64" s="686"/>
      <c r="AI64" s="686"/>
      <c r="AJ64" s="686"/>
      <c r="AK64" s="686"/>
      <c r="AL64" s="686"/>
      <c r="AM64" s="686"/>
      <c r="AN64" s="686"/>
      <c r="AO64" s="686"/>
      <c r="AP64" s="686"/>
      <c r="AQ64" s="686"/>
      <c r="AR64" s="686"/>
      <c r="AS64" s="686"/>
      <c r="AT64" s="686"/>
      <c r="AU64" s="686"/>
      <c r="AV64" s="686"/>
      <c r="AW64" s="686"/>
      <c r="AX64" s="686"/>
      <c r="AY64" s="686"/>
      <c r="AZ64" s="686"/>
      <c r="BA64" s="686"/>
      <c r="BB64" s="686"/>
      <c r="BC64" s="686"/>
      <c r="BD64" s="686"/>
      <c r="BE64" s="686"/>
      <c r="BF64" s="686"/>
      <c r="BG64" s="686"/>
      <c r="BH64" s="686"/>
      <c r="BI64" s="686"/>
      <c r="BJ64" s="686"/>
      <c r="BK64" s="686"/>
      <c r="BL64" s="686"/>
      <c r="BM64" s="686"/>
      <c r="BN64" s="686"/>
      <c r="BO64" s="686"/>
      <c r="BP64" s="686"/>
      <c r="BQ64" s="686"/>
      <c r="BR64" s="686"/>
      <c r="BS64" s="686"/>
      <c r="BT64" s="686"/>
      <c r="BU64" s="686"/>
      <c r="BV64" s="686"/>
      <c r="BW64" s="686"/>
      <c r="BX64" s="686"/>
      <c r="BY64" s="686"/>
      <c r="BZ64" s="686"/>
      <c r="CA64" s="686"/>
      <c r="CB64" s="686"/>
      <c r="CC64" s="686"/>
      <c r="CD64" s="686"/>
      <c r="CE64" s="686"/>
      <c r="CF64" s="686"/>
      <c r="CG64" s="686"/>
      <c r="CH64" s="686"/>
      <c r="CI64" s="686"/>
      <c r="CJ64" s="686"/>
      <c r="CK64" s="686"/>
      <c r="CL64" s="686"/>
      <c r="CM64" s="686"/>
      <c r="CN64" s="686"/>
      <c r="CO64" s="686"/>
      <c r="CP64" s="686"/>
      <c r="CQ64" s="686"/>
      <c r="CR64" s="686"/>
      <c r="CS64" s="686"/>
      <c r="CT64" s="686"/>
      <c r="CU64" s="686"/>
      <c r="CV64" s="686"/>
      <c r="CW64" s="686"/>
      <c r="CX64" s="686"/>
      <c r="CY64" s="686"/>
      <c r="CZ64" s="686"/>
      <c r="DA64" s="686"/>
      <c r="DB64" s="686"/>
      <c r="DC64" s="686"/>
      <c r="DD64" s="686"/>
      <c r="DE64" s="686"/>
      <c r="DF64" s="686"/>
      <c r="DG64" s="686"/>
      <c r="DH64" s="686"/>
      <c r="DI64" s="686"/>
      <c r="DJ64" s="686"/>
      <c r="DK64" s="686"/>
      <c r="DL64" s="686"/>
      <c r="DM64" s="686"/>
      <c r="DN64" s="686"/>
      <c r="DO64" s="686"/>
      <c r="DP64" s="686"/>
      <c r="DQ64" s="686"/>
      <c r="DR64" s="686"/>
      <c r="DS64" s="686"/>
      <c r="DT64" s="686"/>
      <c r="DU64" s="686"/>
      <c r="DV64" s="686"/>
      <c r="DW64" s="686"/>
      <c r="DX64" s="686"/>
      <c r="DY64" s="686"/>
      <c r="DZ64" s="686"/>
      <c r="EA64" s="686"/>
      <c r="EB64" s="686"/>
      <c r="EC64" s="686"/>
      <c r="ED64" s="686"/>
      <c r="EE64" s="686"/>
      <c r="EF64" s="686"/>
      <c r="EG64" s="686"/>
      <c r="EH64" s="686"/>
      <c r="EI64" s="686"/>
      <c r="EJ64" s="686"/>
      <c r="EK64" s="686"/>
      <c r="EL64" s="686"/>
      <c r="EM64" s="686"/>
      <c r="EN64" s="686"/>
      <c r="EO64" s="686"/>
      <c r="EP64" s="686"/>
      <c r="EQ64" s="686"/>
      <c r="ER64" s="686"/>
      <c r="ES64" s="686"/>
      <c r="ET64" s="686"/>
      <c r="EU64" s="686"/>
      <c r="EV64" s="686"/>
      <c r="EW64" s="686"/>
      <c r="EX64" s="686"/>
      <c r="EY64" s="686"/>
      <c r="EZ64" s="686"/>
      <c r="FA64" s="686"/>
      <c r="FB64" s="686"/>
      <c r="FC64" s="686"/>
      <c r="FD64" s="686"/>
      <c r="FE64" s="686"/>
      <c r="FF64" s="686"/>
      <c r="FG64" s="686"/>
      <c r="FH64" s="686"/>
      <c r="FI64" s="686"/>
      <c r="FJ64" s="686"/>
      <c r="FK64" s="686"/>
      <c r="FL64" s="686"/>
      <c r="FM64" s="686"/>
      <c r="FN64" s="686"/>
      <c r="FO64" s="686"/>
      <c r="FP64" s="686"/>
      <c r="FQ64" s="686"/>
      <c r="FR64" s="686"/>
      <c r="FS64" s="686"/>
      <c r="FT64" s="686"/>
      <c r="FU64" s="686"/>
      <c r="FV64" s="686"/>
      <c r="FW64" s="686"/>
      <c r="FX64" s="686"/>
      <c r="FY64" s="686"/>
      <c r="FZ64" s="686"/>
      <c r="GA64" s="686"/>
      <c r="GB64" s="686"/>
      <c r="GC64" s="686"/>
      <c r="GD64" s="686"/>
      <c r="GE64" s="686"/>
      <c r="GF64" s="686"/>
      <c r="GG64" s="686"/>
      <c r="GH64" s="686"/>
      <c r="GI64" s="686"/>
      <c r="GJ64" s="686"/>
      <c r="GK64" s="686"/>
      <c r="GL64" s="686"/>
      <c r="GM64" s="686"/>
      <c r="GN64" s="686"/>
      <c r="GO64" s="686"/>
      <c r="GP64" s="686"/>
      <c r="GQ64" s="686"/>
      <c r="GR64" s="686"/>
      <c r="GS64" s="686"/>
      <c r="GT64" s="686"/>
      <c r="GU64" s="686"/>
      <c r="GV64" s="686"/>
      <c r="GW64" s="686"/>
      <c r="GX64" s="686"/>
      <c r="GY64" s="686"/>
      <c r="GZ64" s="686"/>
      <c r="HA64" s="686"/>
      <c r="HB64" s="686"/>
      <c r="HC64" s="686"/>
      <c r="HD64" s="686"/>
      <c r="HE64" s="686"/>
      <c r="HF64" s="686"/>
      <c r="HG64" s="686"/>
      <c r="HH64" s="686"/>
      <c r="HI64" s="686"/>
      <c r="HJ64" s="686"/>
      <c r="HK64" s="686"/>
      <c r="HL64" s="686"/>
      <c r="HM64" s="686"/>
      <c r="HN64" s="686"/>
      <c r="HO64" s="686"/>
      <c r="HP64" s="686"/>
      <c r="HQ64" s="686"/>
      <c r="HR64" s="686"/>
      <c r="HS64" s="686"/>
      <c r="HT64" s="686"/>
      <c r="HU64" s="686"/>
      <c r="HV64" s="686"/>
      <c r="HW64" s="686"/>
      <c r="HX64" s="686"/>
      <c r="HY64" s="686"/>
      <c r="HZ64" s="686"/>
      <c r="IA64" s="686"/>
      <c r="IB64" s="686"/>
      <c r="IC64" s="686"/>
      <c r="ID64" s="686"/>
      <c r="IE64" s="686"/>
      <c r="IF64" s="686"/>
      <c r="IG64" s="686"/>
      <c r="IH64" s="686"/>
      <c r="II64" s="686"/>
      <c r="IJ64" s="686"/>
      <c r="IK64" s="686"/>
      <c r="IL64" s="686"/>
      <c r="IM64" s="686"/>
      <c r="IN64" s="686"/>
      <c r="IO64" s="686"/>
      <c r="IP64" s="686"/>
      <c r="IQ64" s="686"/>
      <c r="IR64" s="686"/>
      <c r="IS64" s="686"/>
      <c r="IT64" s="686"/>
      <c r="IU64" s="686"/>
      <c r="IV64" s="686"/>
    </row>
    <row r="65" spans="1:256" ht="20.100000000000001" customHeight="1" x14ac:dyDescent="0.2">
      <c r="A65" s="444"/>
      <c r="B65" s="750" t="s">
        <v>4931</v>
      </c>
      <c r="C65" s="444">
        <v>1</v>
      </c>
      <c r="D65" s="444">
        <v>1</v>
      </c>
      <c r="E65" s="444">
        <v>1</v>
      </c>
      <c r="F65" s="441">
        <v>3.51</v>
      </c>
      <c r="G65" s="441">
        <v>1.29</v>
      </c>
      <c r="H65" s="441"/>
      <c r="I65" s="441">
        <f t="shared" si="1"/>
        <v>4.53</v>
      </c>
      <c r="J65" s="735"/>
      <c r="K65" s="686"/>
      <c r="L65" s="686"/>
      <c r="M65" s="686"/>
      <c r="N65" s="686"/>
      <c r="O65" s="686"/>
      <c r="P65" s="686"/>
      <c r="Q65" s="686"/>
      <c r="R65" s="686"/>
      <c r="S65" s="686"/>
      <c r="T65" s="686"/>
      <c r="U65" s="686"/>
      <c r="V65" s="686"/>
      <c r="W65" s="686"/>
      <c r="X65" s="686"/>
      <c r="Y65" s="686"/>
      <c r="Z65" s="686"/>
      <c r="AA65" s="686"/>
      <c r="AB65" s="686"/>
      <c r="AC65" s="686"/>
      <c r="AD65" s="686"/>
      <c r="AE65" s="686"/>
      <c r="AF65" s="686"/>
      <c r="AG65" s="686"/>
      <c r="AH65" s="686"/>
      <c r="AI65" s="686"/>
      <c r="AJ65" s="686"/>
      <c r="AK65" s="686"/>
      <c r="AL65" s="686"/>
      <c r="AM65" s="686"/>
      <c r="AN65" s="686"/>
      <c r="AO65" s="686"/>
      <c r="AP65" s="686"/>
      <c r="AQ65" s="686"/>
      <c r="AR65" s="686"/>
      <c r="AS65" s="686"/>
      <c r="AT65" s="686"/>
      <c r="AU65" s="686"/>
      <c r="AV65" s="686"/>
      <c r="AW65" s="686"/>
      <c r="AX65" s="686"/>
      <c r="AY65" s="686"/>
      <c r="AZ65" s="686"/>
      <c r="BA65" s="686"/>
      <c r="BB65" s="686"/>
      <c r="BC65" s="686"/>
      <c r="BD65" s="686"/>
      <c r="BE65" s="686"/>
      <c r="BF65" s="686"/>
      <c r="BG65" s="686"/>
      <c r="BH65" s="686"/>
      <c r="BI65" s="686"/>
      <c r="BJ65" s="686"/>
      <c r="BK65" s="686"/>
      <c r="BL65" s="686"/>
      <c r="BM65" s="686"/>
      <c r="BN65" s="686"/>
      <c r="BO65" s="686"/>
      <c r="BP65" s="686"/>
      <c r="BQ65" s="686"/>
      <c r="BR65" s="686"/>
      <c r="BS65" s="686"/>
      <c r="BT65" s="686"/>
      <c r="BU65" s="686"/>
      <c r="BV65" s="686"/>
      <c r="BW65" s="686"/>
      <c r="BX65" s="686"/>
      <c r="BY65" s="686"/>
      <c r="BZ65" s="686"/>
      <c r="CA65" s="686"/>
      <c r="CB65" s="686"/>
      <c r="CC65" s="686"/>
      <c r="CD65" s="686"/>
      <c r="CE65" s="686"/>
      <c r="CF65" s="686"/>
      <c r="CG65" s="686"/>
      <c r="CH65" s="686"/>
      <c r="CI65" s="686"/>
      <c r="CJ65" s="686"/>
      <c r="CK65" s="686"/>
      <c r="CL65" s="686"/>
      <c r="CM65" s="686"/>
      <c r="CN65" s="686"/>
      <c r="CO65" s="686"/>
      <c r="CP65" s="686"/>
      <c r="CQ65" s="686"/>
      <c r="CR65" s="686"/>
      <c r="CS65" s="686"/>
      <c r="CT65" s="686"/>
      <c r="CU65" s="686"/>
      <c r="CV65" s="686"/>
      <c r="CW65" s="686"/>
      <c r="CX65" s="686"/>
      <c r="CY65" s="686"/>
      <c r="CZ65" s="686"/>
      <c r="DA65" s="686"/>
      <c r="DB65" s="686"/>
      <c r="DC65" s="686"/>
      <c r="DD65" s="686"/>
      <c r="DE65" s="686"/>
      <c r="DF65" s="686"/>
      <c r="DG65" s="686"/>
      <c r="DH65" s="686"/>
      <c r="DI65" s="686"/>
      <c r="DJ65" s="686"/>
      <c r="DK65" s="686"/>
      <c r="DL65" s="686"/>
      <c r="DM65" s="686"/>
      <c r="DN65" s="686"/>
      <c r="DO65" s="686"/>
      <c r="DP65" s="686"/>
      <c r="DQ65" s="686"/>
      <c r="DR65" s="686"/>
      <c r="DS65" s="686"/>
      <c r="DT65" s="686"/>
      <c r="DU65" s="686"/>
      <c r="DV65" s="686"/>
      <c r="DW65" s="686"/>
      <c r="DX65" s="686"/>
      <c r="DY65" s="686"/>
      <c r="DZ65" s="686"/>
      <c r="EA65" s="686"/>
      <c r="EB65" s="686"/>
      <c r="EC65" s="686"/>
      <c r="ED65" s="686"/>
      <c r="EE65" s="686"/>
      <c r="EF65" s="686"/>
      <c r="EG65" s="686"/>
      <c r="EH65" s="686"/>
      <c r="EI65" s="686"/>
      <c r="EJ65" s="686"/>
      <c r="EK65" s="686"/>
      <c r="EL65" s="686"/>
      <c r="EM65" s="686"/>
      <c r="EN65" s="686"/>
      <c r="EO65" s="686"/>
      <c r="EP65" s="686"/>
      <c r="EQ65" s="686"/>
      <c r="ER65" s="686"/>
      <c r="ES65" s="686"/>
      <c r="ET65" s="686"/>
      <c r="EU65" s="686"/>
      <c r="EV65" s="686"/>
      <c r="EW65" s="686"/>
      <c r="EX65" s="686"/>
      <c r="EY65" s="686"/>
      <c r="EZ65" s="686"/>
      <c r="FA65" s="686"/>
      <c r="FB65" s="686"/>
      <c r="FC65" s="686"/>
      <c r="FD65" s="686"/>
      <c r="FE65" s="686"/>
      <c r="FF65" s="686"/>
      <c r="FG65" s="686"/>
      <c r="FH65" s="686"/>
      <c r="FI65" s="686"/>
      <c r="FJ65" s="686"/>
      <c r="FK65" s="686"/>
      <c r="FL65" s="686"/>
      <c r="FM65" s="686"/>
      <c r="FN65" s="686"/>
      <c r="FO65" s="686"/>
      <c r="FP65" s="686"/>
      <c r="FQ65" s="686"/>
      <c r="FR65" s="686"/>
      <c r="FS65" s="686"/>
      <c r="FT65" s="686"/>
      <c r="FU65" s="686"/>
      <c r="FV65" s="686"/>
      <c r="FW65" s="686"/>
      <c r="FX65" s="686"/>
      <c r="FY65" s="686"/>
      <c r="FZ65" s="686"/>
      <c r="GA65" s="686"/>
      <c r="GB65" s="686"/>
      <c r="GC65" s="686"/>
      <c r="GD65" s="686"/>
      <c r="GE65" s="686"/>
      <c r="GF65" s="686"/>
      <c r="GG65" s="686"/>
      <c r="GH65" s="686"/>
      <c r="GI65" s="686"/>
      <c r="GJ65" s="686"/>
      <c r="GK65" s="686"/>
      <c r="GL65" s="686"/>
      <c r="GM65" s="686"/>
      <c r="GN65" s="686"/>
      <c r="GO65" s="686"/>
      <c r="GP65" s="686"/>
      <c r="GQ65" s="686"/>
      <c r="GR65" s="686"/>
      <c r="GS65" s="686"/>
      <c r="GT65" s="686"/>
      <c r="GU65" s="686"/>
      <c r="GV65" s="686"/>
      <c r="GW65" s="686"/>
      <c r="GX65" s="686"/>
      <c r="GY65" s="686"/>
      <c r="GZ65" s="686"/>
      <c r="HA65" s="686"/>
      <c r="HB65" s="686"/>
      <c r="HC65" s="686"/>
      <c r="HD65" s="686"/>
      <c r="HE65" s="686"/>
      <c r="HF65" s="686"/>
      <c r="HG65" s="686"/>
      <c r="HH65" s="686"/>
      <c r="HI65" s="686"/>
      <c r="HJ65" s="686"/>
      <c r="HK65" s="686"/>
      <c r="HL65" s="686"/>
      <c r="HM65" s="686"/>
      <c r="HN65" s="686"/>
      <c r="HO65" s="686"/>
      <c r="HP65" s="686"/>
      <c r="HQ65" s="686"/>
      <c r="HR65" s="686"/>
      <c r="HS65" s="686"/>
      <c r="HT65" s="686"/>
      <c r="HU65" s="686"/>
      <c r="HV65" s="686"/>
      <c r="HW65" s="686"/>
      <c r="HX65" s="686"/>
      <c r="HY65" s="686"/>
      <c r="HZ65" s="686"/>
      <c r="IA65" s="686"/>
      <c r="IB65" s="686"/>
      <c r="IC65" s="686"/>
      <c r="ID65" s="686"/>
      <c r="IE65" s="686"/>
      <c r="IF65" s="686"/>
      <c r="IG65" s="686"/>
      <c r="IH65" s="686"/>
      <c r="II65" s="686"/>
      <c r="IJ65" s="686"/>
      <c r="IK65" s="686"/>
      <c r="IL65" s="686"/>
      <c r="IM65" s="686"/>
      <c r="IN65" s="686"/>
      <c r="IO65" s="686"/>
      <c r="IP65" s="686"/>
      <c r="IQ65" s="686"/>
      <c r="IR65" s="686"/>
      <c r="IS65" s="686"/>
      <c r="IT65" s="686"/>
      <c r="IU65" s="686"/>
      <c r="IV65" s="686"/>
    </row>
    <row r="66" spans="1:256" s="753" customFormat="1" ht="20.100000000000001" customHeight="1" x14ac:dyDescent="0.2">
      <c r="A66" s="444"/>
      <c r="B66" s="750" t="s">
        <v>4934</v>
      </c>
      <c r="C66" s="444">
        <v>1</v>
      </c>
      <c r="D66" s="444">
        <v>1</v>
      </c>
      <c r="E66" s="444">
        <v>1</v>
      </c>
      <c r="F66" s="441">
        <v>1.29</v>
      </c>
      <c r="G66" s="441">
        <v>0.23</v>
      </c>
      <c r="H66" s="441"/>
      <c r="I66" s="441">
        <f t="shared" si="1"/>
        <v>0.3</v>
      </c>
      <c r="J66" s="735"/>
      <c r="K66" s="752"/>
      <c r="L66" s="752"/>
      <c r="M66" s="752"/>
      <c r="N66" s="752"/>
      <c r="O66" s="752"/>
      <c r="P66" s="752"/>
      <c r="Q66" s="752"/>
      <c r="R66" s="752"/>
      <c r="S66" s="752"/>
      <c r="T66" s="752"/>
      <c r="U66" s="752"/>
      <c r="V66" s="752"/>
      <c r="W66" s="752"/>
      <c r="X66" s="752"/>
      <c r="Y66" s="752"/>
      <c r="Z66" s="752"/>
      <c r="AA66" s="752"/>
      <c r="AB66" s="752"/>
      <c r="AC66" s="752"/>
      <c r="AD66" s="752"/>
      <c r="AE66" s="752"/>
      <c r="AF66" s="752"/>
      <c r="AG66" s="752"/>
      <c r="AH66" s="752"/>
      <c r="AI66" s="752"/>
      <c r="AJ66" s="752"/>
      <c r="AK66" s="752"/>
      <c r="AL66" s="752"/>
      <c r="AM66" s="752"/>
      <c r="AN66" s="752"/>
      <c r="AO66" s="752"/>
      <c r="AP66" s="752"/>
      <c r="AQ66" s="752"/>
      <c r="AR66" s="752"/>
      <c r="AS66" s="752"/>
      <c r="AT66" s="752"/>
      <c r="AU66" s="752"/>
      <c r="AV66" s="752"/>
      <c r="AW66" s="752"/>
      <c r="AX66" s="752"/>
      <c r="AY66" s="752"/>
      <c r="AZ66" s="752"/>
      <c r="BA66" s="752"/>
      <c r="BB66" s="752"/>
      <c r="BC66" s="752"/>
      <c r="BD66" s="752"/>
      <c r="BE66" s="752"/>
      <c r="BF66" s="752"/>
      <c r="BG66" s="752"/>
      <c r="BH66" s="752"/>
      <c r="BI66" s="752"/>
      <c r="BJ66" s="752"/>
      <c r="BK66" s="752"/>
      <c r="BL66" s="752"/>
      <c r="BM66" s="752"/>
      <c r="BN66" s="752"/>
      <c r="BO66" s="752"/>
      <c r="BP66" s="752"/>
      <c r="BQ66" s="752"/>
      <c r="BR66" s="752"/>
      <c r="BS66" s="752"/>
      <c r="BT66" s="752"/>
      <c r="BU66" s="752"/>
      <c r="BV66" s="752"/>
      <c r="BW66" s="752"/>
      <c r="BX66" s="752"/>
      <c r="BY66" s="752"/>
      <c r="BZ66" s="752"/>
      <c r="CA66" s="752"/>
      <c r="CB66" s="752"/>
      <c r="CC66" s="752"/>
      <c r="CD66" s="752"/>
      <c r="CE66" s="752"/>
      <c r="CF66" s="752"/>
      <c r="CG66" s="752"/>
      <c r="CH66" s="752"/>
      <c r="CI66" s="752"/>
      <c r="CJ66" s="752"/>
      <c r="CK66" s="752"/>
      <c r="CL66" s="752"/>
      <c r="CM66" s="752"/>
      <c r="CN66" s="752"/>
      <c r="CO66" s="752"/>
      <c r="CP66" s="752"/>
      <c r="CQ66" s="752"/>
      <c r="CR66" s="752"/>
      <c r="CS66" s="752"/>
      <c r="CT66" s="752"/>
      <c r="CU66" s="752"/>
      <c r="CV66" s="752"/>
      <c r="CW66" s="752"/>
      <c r="CX66" s="752"/>
      <c r="CY66" s="752"/>
      <c r="CZ66" s="752"/>
      <c r="DA66" s="752"/>
      <c r="DB66" s="752"/>
      <c r="DC66" s="752"/>
      <c r="DD66" s="752"/>
      <c r="DE66" s="752"/>
      <c r="DF66" s="752"/>
      <c r="DG66" s="752"/>
      <c r="DH66" s="752"/>
      <c r="DI66" s="752"/>
      <c r="DJ66" s="752"/>
      <c r="DK66" s="752"/>
      <c r="DL66" s="752"/>
      <c r="DM66" s="752"/>
      <c r="DN66" s="752"/>
      <c r="DO66" s="752"/>
      <c r="DP66" s="752"/>
      <c r="DQ66" s="752"/>
      <c r="DR66" s="752"/>
      <c r="DS66" s="752"/>
      <c r="DT66" s="752"/>
      <c r="DU66" s="752"/>
      <c r="DV66" s="752"/>
      <c r="DW66" s="752"/>
      <c r="DX66" s="752"/>
      <c r="DY66" s="752"/>
      <c r="DZ66" s="752"/>
      <c r="EA66" s="752"/>
      <c r="EB66" s="752"/>
      <c r="EC66" s="752"/>
      <c r="ED66" s="752"/>
      <c r="EE66" s="752"/>
      <c r="EF66" s="752"/>
      <c r="EG66" s="752"/>
      <c r="EH66" s="752"/>
      <c r="EI66" s="752"/>
      <c r="EJ66" s="752"/>
      <c r="EK66" s="752"/>
      <c r="EL66" s="752"/>
      <c r="EM66" s="752"/>
      <c r="EN66" s="752"/>
      <c r="EO66" s="752"/>
      <c r="EP66" s="752"/>
      <c r="EQ66" s="752"/>
      <c r="ER66" s="752"/>
      <c r="ES66" s="752"/>
      <c r="ET66" s="752"/>
      <c r="EU66" s="752"/>
      <c r="EV66" s="752"/>
      <c r="EW66" s="752"/>
      <c r="EX66" s="752"/>
      <c r="EY66" s="752"/>
      <c r="EZ66" s="752"/>
      <c r="FA66" s="752"/>
      <c r="FB66" s="752"/>
      <c r="FC66" s="752"/>
      <c r="FD66" s="752"/>
      <c r="FE66" s="752"/>
      <c r="FF66" s="752"/>
      <c r="FG66" s="752"/>
      <c r="FH66" s="752"/>
      <c r="FI66" s="752"/>
      <c r="FJ66" s="752"/>
      <c r="FK66" s="752"/>
      <c r="FL66" s="752"/>
      <c r="FM66" s="752"/>
      <c r="FN66" s="752"/>
      <c r="FO66" s="752"/>
      <c r="FP66" s="752"/>
      <c r="FQ66" s="752"/>
      <c r="FR66" s="752"/>
      <c r="FS66" s="752"/>
      <c r="FT66" s="752"/>
      <c r="FU66" s="752"/>
      <c r="FV66" s="752"/>
      <c r="FW66" s="752"/>
      <c r="FX66" s="752"/>
      <c r="FY66" s="752"/>
      <c r="FZ66" s="752"/>
      <c r="GA66" s="752"/>
      <c r="GB66" s="752"/>
      <c r="GC66" s="752"/>
      <c r="GD66" s="752"/>
      <c r="GE66" s="752"/>
      <c r="GF66" s="752"/>
      <c r="GG66" s="752"/>
      <c r="GH66" s="752"/>
      <c r="GI66" s="752"/>
      <c r="GJ66" s="752"/>
      <c r="GK66" s="752"/>
      <c r="GL66" s="752"/>
      <c r="GM66" s="752"/>
      <c r="GN66" s="752"/>
      <c r="GO66" s="752"/>
      <c r="GP66" s="752"/>
      <c r="GQ66" s="752"/>
      <c r="GR66" s="752"/>
      <c r="GS66" s="752"/>
      <c r="GT66" s="752"/>
      <c r="GU66" s="752"/>
      <c r="GV66" s="752"/>
      <c r="GW66" s="752"/>
      <c r="GX66" s="752"/>
      <c r="GY66" s="752"/>
      <c r="GZ66" s="752"/>
      <c r="HA66" s="752"/>
      <c r="HB66" s="752"/>
      <c r="HC66" s="752"/>
      <c r="HD66" s="752"/>
      <c r="HE66" s="752"/>
      <c r="HF66" s="752"/>
      <c r="HG66" s="752"/>
      <c r="HH66" s="752"/>
      <c r="HI66" s="752"/>
      <c r="HJ66" s="752"/>
      <c r="HK66" s="752"/>
      <c r="HL66" s="752"/>
      <c r="HM66" s="752"/>
      <c r="HN66" s="752"/>
      <c r="HO66" s="752"/>
      <c r="HP66" s="752"/>
      <c r="HQ66" s="752"/>
      <c r="HR66" s="752"/>
      <c r="HS66" s="752"/>
      <c r="HT66" s="752"/>
      <c r="HU66" s="752"/>
      <c r="HV66" s="752"/>
      <c r="HW66" s="752"/>
      <c r="HX66" s="752"/>
      <c r="HY66" s="752"/>
      <c r="HZ66" s="752"/>
      <c r="IA66" s="752"/>
      <c r="IB66" s="752"/>
      <c r="IC66" s="752"/>
      <c r="ID66" s="752"/>
      <c r="IE66" s="752"/>
      <c r="IF66" s="752"/>
      <c r="IG66" s="752"/>
      <c r="IH66" s="752"/>
      <c r="II66" s="752"/>
      <c r="IJ66" s="752"/>
      <c r="IK66" s="752"/>
      <c r="IL66" s="752"/>
      <c r="IM66" s="752"/>
      <c r="IN66" s="752"/>
      <c r="IO66" s="752"/>
      <c r="IP66" s="752"/>
      <c r="IQ66" s="752"/>
      <c r="IR66" s="752"/>
      <c r="IS66" s="752"/>
      <c r="IT66" s="752"/>
      <c r="IU66" s="752"/>
      <c r="IV66" s="752"/>
    </row>
    <row r="67" spans="1:256" ht="20.100000000000001" customHeight="1" x14ac:dyDescent="0.2">
      <c r="A67" s="444"/>
      <c r="B67" s="750" t="s">
        <v>4210</v>
      </c>
      <c r="C67" s="444">
        <v>1</v>
      </c>
      <c r="D67" s="444">
        <v>1</v>
      </c>
      <c r="E67" s="444">
        <v>1</v>
      </c>
      <c r="F67" s="441">
        <v>15.19</v>
      </c>
      <c r="G67" s="441"/>
      <c r="H67" s="441">
        <v>0.85</v>
      </c>
      <c r="I67" s="441">
        <f t="shared" si="1"/>
        <v>12.91</v>
      </c>
      <c r="J67" s="735"/>
      <c r="K67" s="686"/>
      <c r="L67" s="686"/>
      <c r="M67" s="686"/>
      <c r="N67" s="686"/>
      <c r="O67" s="686"/>
      <c r="P67" s="686"/>
      <c r="Q67" s="686"/>
      <c r="R67" s="686"/>
      <c r="S67" s="686"/>
      <c r="T67" s="686"/>
      <c r="U67" s="686"/>
      <c r="V67" s="686"/>
      <c r="W67" s="686"/>
      <c r="X67" s="686"/>
      <c r="Y67" s="686"/>
      <c r="Z67" s="686"/>
      <c r="AA67" s="686"/>
      <c r="AB67" s="686"/>
      <c r="AC67" s="686"/>
      <c r="AD67" s="686"/>
      <c r="AE67" s="686"/>
      <c r="AF67" s="686"/>
      <c r="AG67" s="686"/>
      <c r="AH67" s="686"/>
      <c r="AI67" s="686"/>
      <c r="AJ67" s="686"/>
      <c r="AK67" s="686"/>
      <c r="AL67" s="686"/>
      <c r="AM67" s="686"/>
      <c r="AN67" s="686"/>
      <c r="AO67" s="686"/>
      <c r="AP67" s="686"/>
      <c r="AQ67" s="686"/>
      <c r="AR67" s="686"/>
      <c r="AS67" s="686"/>
      <c r="AT67" s="686"/>
      <c r="AU67" s="686"/>
      <c r="AV67" s="686"/>
      <c r="AW67" s="686"/>
      <c r="AX67" s="686"/>
      <c r="AY67" s="686"/>
      <c r="AZ67" s="686"/>
      <c r="BA67" s="686"/>
      <c r="BB67" s="686"/>
      <c r="BC67" s="686"/>
      <c r="BD67" s="686"/>
      <c r="BE67" s="686"/>
      <c r="BF67" s="686"/>
      <c r="BG67" s="686"/>
      <c r="BH67" s="686"/>
      <c r="BI67" s="686"/>
      <c r="BJ67" s="686"/>
      <c r="BK67" s="686"/>
      <c r="BL67" s="686"/>
      <c r="BM67" s="686"/>
      <c r="BN67" s="686"/>
      <c r="BO67" s="686"/>
      <c r="BP67" s="686"/>
      <c r="BQ67" s="686"/>
      <c r="BR67" s="686"/>
      <c r="BS67" s="686"/>
      <c r="BT67" s="686"/>
      <c r="BU67" s="686"/>
      <c r="BV67" s="686"/>
      <c r="BW67" s="686"/>
      <c r="BX67" s="686"/>
      <c r="BY67" s="686"/>
      <c r="BZ67" s="686"/>
      <c r="CA67" s="686"/>
      <c r="CB67" s="686"/>
      <c r="CC67" s="686"/>
      <c r="CD67" s="686"/>
      <c r="CE67" s="686"/>
      <c r="CF67" s="686"/>
      <c r="CG67" s="686"/>
      <c r="CH67" s="686"/>
      <c r="CI67" s="686"/>
      <c r="CJ67" s="686"/>
      <c r="CK67" s="686"/>
      <c r="CL67" s="686"/>
      <c r="CM67" s="686"/>
      <c r="CN67" s="686"/>
      <c r="CO67" s="686"/>
      <c r="CP67" s="686"/>
      <c r="CQ67" s="686"/>
      <c r="CR67" s="686"/>
      <c r="CS67" s="686"/>
      <c r="CT67" s="686"/>
      <c r="CU67" s="686"/>
      <c r="CV67" s="686"/>
      <c r="CW67" s="686"/>
      <c r="CX67" s="686"/>
      <c r="CY67" s="686"/>
      <c r="CZ67" s="686"/>
      <c r="DA67" s="686"/>
      <c r="DB67" s="686"/>
      <c r="DC67" s="686"/>
      <c r="DD67" s="686"/>
      <c r="DE67" s="686"/>
      <c r="DF67" s="686"/>
      <c r="DG67" s="686"/>
      <c r="DH67" s="686"/>
      <c r="DI67" s="686"/>
      <c r="DJ67" s="686"/>
      <c r="DK67" s="686"/>
      <c r="DL67" s="686"/>
      <c r="DM67" s="686"/>
      <c r="DN67" s="686"/>
      <c r="DO67" s="686"/>
      <c r="DP67" s="686"/>
      <c r="DQ67" s="686"/>
      <c r="DR67" s="686"/>
      <c r="DS67" s="686"/>
      <c r="DT67" s="686"/>
      <c r="DU67" s="686"/>
      <c r="DV67" s="686"/>
      <c r="DW67" s="686"/>
      <c r="DX67" s="686"/>
      <c r="DY67" s="686"/>
      <c r="DZ67" s="686"/>
      <c r="EA67" s="686"/>
      <c r="EB67" s="686"/>
      <c r="EC67" s="686"/>
      <c r="ED67" s="686"/>
      <c r="EE67" s="686"/>
      <c r="EF67" s="686"/>
      <c r="EG67" s="686"/>
      <c r="EH67" s="686"/>
      <c r="EI67" s="686"/>
      <c r="EJ67" s="686"/>
      <c r="EK67" s="686"/>
      <c r="EL67" s="686"/>
      <c r="EM67" s="686"/>
      <c r="EN67" s="686"/>
      <c r="EO67" s="686"/>
      <c r="EP67" s="686"/>
      <c r="EQ67" s="686"/>
      <c r="ER67" s="686"/>
      <c r="ES67" s="686"/>
      <c r="ET67" s="686"/>
      <c r="EU67" s="686"/>
      <c r="EV67" s="686"/>
      <c r="EW67" s="686"/>
      <c r="EX67" s="686"/>
      <c r="EY67" s="686"/>
      <c r="EZ67" s="686"/>
      <c r="FA67" s="686"/>
      <c r="FB67" s="686"/>
      <c r="FC67" s="686"/>
      <c r="FD67" s="686"/>
      <c r="FE67" s="686"/>
      <c r="FF67" s="686"/>
      <c r="FG67" s="686"/>
      <c r="FH67" s="686"/>
      <c r="FI67" s="686"/>
      <c r="FJ67" s="686"/>
      <c r="FK67" s="686"/>
      <c r="FL67" s="686"/>
      <c r="FM67" s="686"/>
      <c r="FN67" s="686"/>
      <c r="FO67" s="686"/>
      <c r="FP67" s="686"/>
      <c r="FQ67" s="686"/>
      <c r="FR67" s="686"/>
      <c r="FS67" s="686"/>
      <c r="FT67" s="686"/>
      <c r="FU67" s="686"/>
      <c r="FV67" s="686"/>
      <c r="FW67" s="686"/>
      <c r="FX67" s="686"/>
      <c r="FY67" s="686"/>
      <c r="FZ67" s="686"/>
      <c r="GA67" s="686"/>
      <c r="GB67" s="686"/>
      <c r="GC67" s="686"/>
      <c r="GD67" s="686"/>
      <c r="GE67" s="686"/>
      <c r="GF67" s="686"/>
      <c r="GG67" s="686"/>
      <c r="GH67" s="686"/>
      <c r="GI67" s="686"/>
      <c r="GJ67" s="686"/>
      <c r="GK67" s="686"/>
      <c r="GL67" s="686"/>
      <c r="GM67" s="686"/>
      <c r="GN67" s="686"/>
      <c r="GO67" s="686"/>
      <c r="GP67" s="686"/>
      <c r="GQ67" s="686"/>
      <c r="GR67" s="686"/>
      <c r="GS67" s="686"/>
      <c r="GT67" s="686"/>
      <c r="GU67" s="686"/>
      <c r="GV67" s="686"/>
      <c r="GW67" s="686"/>
      <c r="GX67" s="686"/>
      <c r="GY67" s="686"/>
      <c r="GZ67" s="686"/>
      <c r="HA67" s="686"/>
      <c r="HB67" s="686"/>
      <c r="HC67" s="686"/>
      <c r="HD67" s="686"/>
      <c r="HE67" s="686"/>
      <c r="HF67" s="686"/>
      <c r="HG67" s="686"/>
      <c r="HH67" s="686"/>
      <c r="HI67" s="686"/>
      <c r="HJ67" s="686"/>
      <c r="HK67" s="686"/>
      <c r="HL67" s="686"/>
      <c r="HM67" s="686"/>
      <c r="HN67" s="686"/>
      <c r="HO67" s="686"/>
      <c r="HP67" s="686"/>
      <c r="HQ67" s="686"/>
      <c r="HR67" s="686"/>
      <c r="HS67" s="686"/>
      <c r="HT67" s="686"/>
      <c r="HU67" s="686"/>
      <c r="HV67" s="686"/>
      <c r="HW67" s="686"/>
      <c r="HX67" s="686"/>
      <c r="HY67" s="686"/>
      <c r="HZ67" s="686"/>
      <c r="IA67" s="686"/>
      <c r="IB67" s="686"/>
      <c r="IC67" s="686"/>
      <c r="ID67" s="686"/>
      <c r="IE67" s="686"/>
      <c r="IF67" s="686"/>
      <c r="IG67" s="686"/>
      <c r="IH67" s="686"/>
      <c r="II67" s="686"/>
      <c r="IJ67" s="686"/>
      <c r="IK67" s="686"/>
      <c r="IL67" s="686"/>
      <c r="IM67" s="686"/>
      <c r="IN67" s="686"/>
      <c r="IO67" s="686"/>
      <c r="IP67" s="686"/>
      <c r="IQ67" s="686"/>
      <c r="IR67" s="686"/>
      <c r="IS67" s="686"/>
      <c r="IT67" s="686"/>
      <c r="IU67" s="686"/>
      <c r="IV67" s="686"/>
    </row>
    <row r="68" spans="1:256" ht="20.100000000000001" customHeight="1" x14ac:dyDescent="0.2">
      <c r="A68" s="444"/>
      <c r="B68" s="750" t="s">
        <v>4935</v>
      </c>
      <c r="C68" s="444">
        <v>1</v>
      </c>
      <c r="D68" s="444">
        <v>1</v>
      </c>
      <c r="E68" s="444">
        <v>1</v>
      </c>
      <c r="F68" s="441">
        <v>3.51</v>
      </c>
      <c r="G68" s="441">
        <v>1.29</v>
      </c>
      <c r="H68" s="441"/>
      <c r="I68" s="441">
        <f t="shared" si="1"/>
        <v>4.53</v>
      </c>
      <c r="J68" s="735"/>
      <c r="K68" s="686"/>
      <c r="L68" s="686"/>
      <c r="M68" s="686"/>
      <c r="N68" s="686"/>
      <c r="O68" s="686"/>
      <c r="P68" s="686"/>
      <c r="Q68" s="686"/>
      <c r="R68" s="686"/>
      <c r="S68" s="686"/>
      <c r="T68" s="686"/>
      <c r="U68" s="686"/>
      <c r="V68" s="686"/>
      <c r="W68" s="686"/>
      <c r="X68" s="686"/>
      <c r="Y68" s="686"/>
      <c r="Z68" s="686"/>
      <c r="AA68" s="686"/>
      <c r="AB68" s="686"/>
      <c r="AC68" s="686"/>
      <c r="AD68" s="686"/>
      <c r="AE68" s="686"/>
      <c r="AF68" s="686"/>
      <c r="AG68" s="686"/>
      <c r="AH68" s="686"/>
      <c r="AI68" s="686"/>
      <c r="AJ68" s="686"/>
      <c r="AK68" s="686"/>
      <c r="AL68" s="686"/>
      <c r="AM68" s="686"/>
      <c r="AN68" s="686"/>
      <c r="AO68" s="686"/>
      <c r="AP68" s="686"/>
      <c r="AQ68" s="686"/>
      <c r="AR68" s="686"/>
      <c r="AS68" s="686"/>
      <c r="AT68" s="686"/>
      <c r="AU68" s="686"/>
      <c r="AV68" s="686"/>
      <c r="AW68" s="686"/>
      <c r="AX68" s="686"/>
      <c r="AY68" s="686"/>
      <c r="AZ68" s="686"/>
      <c r="BA68" s="686"/>
      <c r="BB68" s="686"/>
      <c r="BC68" s="686"/>
      <c r="BD68" s="686"/>
      <c r="BE68" s="686"/>
      <c r="BF68" s="686"/>
      <c r="BG68" s="686"/>
      <c r="BH68" s="686"/>
      <c r="BI68" s="686"/>
      <c r="BJ68" s="686"/>
      <c r="BK68" s="686"/>
      <c r="BL68" s="686"/>
      <c r="BM68" s="686"/>
      <c r="BN68" s="686"/>
      <c r="BO68" s="686"/>
      <c r="BP68" s="686"/>
      <c r="BQ68" s="686"/>
      <c r="BR68" s="686"/>
      <c r="BS68" s="686"/>
      <c r="BT68" s="686"/>
      <c r="BU68" s="686"/>
      <c r="BV68" s="686"/>
      <c r="BW68" s="686"/>
      <c r="BX68" s="686"/>
      <c r="BY68" s="686"/>
      <c r="BZ68" s="686"/>
      <c r="CA68" s="686"/>
      <c r="CB68" s="686"/>
      <c r="CC68" s="686"/>
      <c r="CD68" s="686"/>
      <c r="CE68" s="686"/>
      <c r="CF68" s="686"/>
      <c r="CG68" s="686"/>
      <c r="CH68" s="686"/>
      <c r="CI68" s="686"/>
      <c r="CJ68" s="686"/>
      <c r="CK68" s="686"/>
      <c r="CL68" s="686"/>
      <c r="CM68" s="686"/>
      <c r="CN68" s="686"/>
      <c r="CO68" s="686"/>
      <c r="CP68" s="686"/>
      <c r="CQ68" s="686"/>
      <c r="CR68" s="686"/>
      <c r="CS68" s="686"/>
      <c r="CT68" s="686"/>
      <c r="CU68" s="686"/>
      <c r="CV68" s="686"/>
      <c r="CW68" s="686"/>
      <c r="CX68" s="686"/>
      <c r="CY68" s="686"/>
      <c r="CZ68" s="686"/>
      <c r="DA68" s="686"/>
      <c r="DB68" s="686"/>
      <c r="DC68" s="686"/>
      <c r="DD68" s="686"/>
      <c r="DE68" s="686"/>
      <c r="DF68" s="686"/>
      <c r="DG68" s="686"/>
      <c r="DH68" s="686"/>
      <c r="DI68" s="686"/>
      <c r="DJ68" s="686"/>
      <c r="DK68" s="686"/>
      <c r="DL68" s="686"/>
      <c r="DM68" s="686"/>
      <c r="DN68" s="686"/>
      <c r="DO68" s="686"/>
      <c r="DP68" s="686"/>
      <c r="DQ68" s="686"/>
      <c r="DR68" s="686"/>
      <c r="DS68" s="686"/>
      <c r="DT68" s="686"/>
      <c r="DU68" s="686"/>
      <c r="DV68" s="686"/>
      <c r="DW68" s="686"/>
      <c r="DX68" s="686"/>
      <c r="DY68" s="686"/>
      <c r="DZ68" s="686"/>
      <c r="EA68" s="686"/>
      <c r="EB68" s="686"/>
      <c r="EC68" s="686"/>
      <c r="ED68" s="686"/>
      <c r="EE68" s="686"/>
      <c r="EF68" s="686"/>
      <c r="EG68" s="686"/>
      <c r="EH68" s="686"/>
      <c r="EI68" s="686"/>
      <c r="EJ68" s="686"/>
      <c r="EK68" s="686"/>
      <c r="EL68" s="686"/>
      <c r="EM68" s="686"/>
      <c r="EN68" s="686"/>
      <c r="EO68" s="686"/>
      <c r="EP68" s="686"/>
      <c r="EQ68" s="686"/>
      <c r="ER68" s="686"/>
      <c r="ES68" s="686"/>
      <c r="ET68" s="686"/>
      <c r="EU68" s="686"/>
      <c r="EV68" s="686"/>
      <c r="EW68" s="686"/>
      <c r="EX68" s="686"/>
      <c r="EY68" s="686"/>
      <c r="EZ68" s="686"/>
      <c r="FA68" s="686"/>
      <c r="FB68" s="686"/>
      <c r="FC68" s="686"/>
      <c r="FD68" s="686"/>
      <c r="FE68" s="686"/>
      <c r="FF68" s="686"/>
      <c r="FG68" s="686"/>
      <c r="FH68" s="686"/>
      <c r="FI68" s="686"/>
      <c r="FJ68" s="686"/>
      <c r="FK68" s="686"/>
      <c r="FL68" s="686"/>
      <c r="FM68" s="686"/>
      <c r="FN68" s="686"/>
      <c r="FO68" s="686"/>
      <c r="FP68" s="686"/>
      <c r="FQ68" s="686"/>
      <c r="FR68" s="686"/>
      <c r="FS68" s="686"/>
      <c r="FT68" s="686"/>
      <c r="FU68" s="686"/>
      <c r="FV68" s="686"/>
      <c r="FW68" s="686"/>
      <c r="FX68" s="686"/>
      <c r="FY68" s="686"/>
      <c r="FZ68" s="686"/>
      <c r="GA68" s="686"/>
      <c r="GB68" s="686"/>
      <c r="GC68" s="686"/>
      <c r="GD68" s="686"/>
      <c r="GE68" s="686"/>
      <c r="GF68" s="686"/>
      <c r="GG68" s="686"/>
      <c r="GH68" s="686"/>
      <c r="GI68" s="686"/>
      <c r="GJ68" s="686"/>
      <c r="GK68" s="686"/>
      <c r="GL68" s="686"/>
      <c r="GM68" s="686"/>
      <c r="GN68" s="686"/>
      <c r="GO68" s="686"/>
      <c r="GP68" s="686"/>
      <c r="GQ68" s="686"/>
      <c r="GR68" s="686"/>
      <c r="GS68" s="686"/>
      <c r="GT68" s="686"/>
      <c r="GU68" s="686"/>
      <c r="GV68" s="686"/>
      <c r="GW68" s="686"/>
      <c r="GX68" s="686"/>
      <c r="GY68" s="686"/>
      <c r="GZ68" s="686"/>
      <c r="HA68" s="686"/>
      <c r="HB68" s="686"/>
      <c r="HC68" s="686"/>
      <c r="HD68" s="686"/>
      <c r="HE68" s="686"/>
      <c r="HF68" s="686"/>
      <c r="HG68" s="686"/>
      <c r="HH68" s="686"/>
      <c r="HI68" s="686"/>
      <c r="HJ68" s="686"/>
      <c r="HK68" s="686"/>
      <c r="HL68" s="686"/>
      <c r="HM68" s="686"/>
      <c r="HN68" s="686"/>
      <c r="HO68" s="686"/>
      <c r="HP68" s="686"/>
      <c r="HQ68" s="686"/>
      <c r="HR68" s="686"/>
      <c r="HS68" s="686"/>
      <c r="HT68" s="686"/>
      <c r="HU68" s="686"/>
      <c r="HV68" s="686"/>
      <c r="HW68" s="686"/>
      <c r="HX68" s="686"/>
      <c r="HY68" s="686"/>
      <c r="HZ68" s="686"/>
      <c r="IA68" s="686"/>
      <c r="IB68" s="686"/>
      <c r="IC68" s="686"/>
      <c r="ID68" s="686"/>
      <c r="IE68" s="686"/>
      <c r="IF68" s="686"/>
      <c r="IG68" s="686"/>
      <c r="IH68" s="686"/>
      <c r="II68" s="686"/>
      <c r="IJ68" s="686"/>
      <c r="IK68" s="686"/>
      <c r="IL68" s="686"/>
      <c r="IM68" s="686"/>
      <c r="IN68" s="686"/>
      <c r="IO68" s="686"/>
      <c r="IP68" s="686"/>
      <c r="IQ68" s="686"/>
      <c r="IR68" s="686"/>
      <c r="IS68" s="686"/>
      <c r="IT68" s="686"/>
      <c r="IU68" s="686"/>
      <c r="IV68" s="686"/>
    </row>
    <row r="69" spans="1:256" ht="20.100000000000001" customHeight="1" x14ac:dyDescent="0.2">
      <c r="A69" s="444"/>
      <c r="B69" s="750" t="s">
        <v>4936</v>
      </c>
      <c r="C69" s="444">
        <v>1</v>
      </c>
      <c r="D69" s="444">
        <v>1</v>
      </c>
      <c r="E69" s="444">
        <v>1</v>
      </c>
      <c r="F69" s="441">
        <v>11.43</v>
      </c>
      <c r="G69" s="441"/>
      <c r="H69" s="441"/>
      <c r="I69" s="441">
        <f t="shared" si="1"/>
        <v>11.43</v>
      </c>
      <c r="J69" s="735"/>
      <c r="K69" s="686"/>
      <c r="L69" s="686"/>
      <c r="M69" s="686"/>
      <c r="N69" s="686"/>
      <c r="O69" s="686"/>
      <c r="P69" s="686"/>
      <c r="Q69" s="686"/>
      <c r="R69" s="686"/>
      <c r="S69" s="686"/>
      <c r="T69" s="686"/>
      <c r="U69" s="686"/>
      <c r="V69" s="686"/>
      <c r="W69" s="686"/>
      <c r="X69" s="686"/>
      <c r="Y69" s="686"/>
      <c r="Z69" s="686"/>
      <c r="AA69" s="686"/>
      <c r="AB69" s="686"/>
      <c r="AC69" s="686"/>
      <c r="AD69" s="686"/>
      <c r="AE69" s="686"/>
      <c r="AF69" s="686"/>
      <c r="AG69" s="686"/>
      <c r="AH69" s="686"/>
      <c r="AI69" s="686"/>
      <c r="AJ69" s="686"/>
      <c r="AK69" s="686"/>
      <c r="AL69" s="686"/>
      <c r="AM69" s="686"/>
      <c r="AN69" s="686"/>
      <c r="AO69" s="686"/>
      <c r="AP69" s="686"/>
      <c r="AQ69" s="686"/>
      <c r="AR69" s="686"/>
      <c r="AS69" s="686"/>
      <c r="AT69" s="686"/>
      <c r="AU69" s="686"/>
      <c r="AV69" s="686"/>
      <c r="AW69" s="686"/>
      <c r="AX69" s="686"/>
      <c r="AY69" s="686"/>
      <c r="AZ69" s="686"/>
      <c r="BA69" s="686"/>
      <c r="BB69" s="686"/>
      <c r="BC69" s="686"/>
      <c r="BD69" s="686"/>
      <c r="BE69" s="686"/>
      <c r="BF69" s="686"/>
      <c r="BG69" s="686"/>
      <c r="BH69" s="686"/>
      <c r="BI69" s="686"/>
      <c r="BJ69" s="686"/>
      <c r="BK69" s="686"/>
      <c r="BL69" s="686"/>
      <c r="BM69" s="686"/>
      <c r="BN69" s="686"/>
      <c r="BO69" s="686"/>
      <c r="BP69" s="686"/>
      <c r="BQ69" s="686"/>
      <c r="BR69" s="686"/>
      <c r="BS69" s="686"/>
      <c r="BT69" s="686"/>
      <c r="BU69" s="686"/>
      <c r="BV69" s="686"/>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686"/>
      <c r="DO69" s="686"/>
      <c r="DP69" s="686"/>
      <c r="DQ69" s="686"/>
      <c r="DR69" s="686"/>
      <c r="DS69" s="686"/>
      <c r="DT69" s="686"/>
      <c r="DU69" s="686"/>
      <c r="DV69" s="686"/>
      <c r="DW69" s="686"/>
      <c r="DX69" s="686"/>
      <c r="DY69" s="686"/>
      <c r="DZ69" s="686"/>
      <c r="EA69" s="686"/>
      <c r="EB69" s="686"/>
      <c r="EC69" s="686"/>
      <c r="ED69" s="686"/>
      <c r="EE69" s="686"/>
      <c r="EF69" s="686"/>
      <c r="EG69" s="686"/>
      <c r="EH69" s="686"/>
      <c r="EI69" s="686"/>
      <c r="EJ69" s="686"/>
      <c r="EK69" s="686"/>
      <c r="EL69" s="686"/>
      <c r="EM69" s="686"/>
      <c r="EN69" s="686"/>
      <c r="EO69" s="686"/>
      <c r="EP69" s="686"/>
      <c r="EQ69" s="686"/>
      <c r="ER69" s="686"/>
      <c r="ES69" s="686"/>
      <c r="ET69" s="686"/>
      <c r="EU69" s="686"/>
      <c r="EV69" s="686"/>
      <c r="EW69" s="686"/>
      <c r="EX69" s="686"/>
      <c r="EY69" s="686"/>
      <c r="EZ69" s="686"/>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686"/>
      <c r="GS69" s="686"/>
      <c r="GT69" s="686"/>
      <c r="GU69" s="686"/>
      <c r="GV69" s="686"/>
      <c r="GW69" s="686"/>
      <c r="GX69" s="686"/>
      <c r="GY69" s="686"/>
      <c r="GZ69" s="686"/>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686"/>
      <c r="IS69" s="686"/>
      <c r="IT69" s="686"/>
      <c r="IU69" s="686"/>
      <c r="IV69" s="686"/>
    </row>
    <row r="70" spans="1:256" ht="20.100000000000001" customHeight="1" x14ac:dyDescent="0.2">
      <c r="A70" s="750"/>
      <c r="B70" s="750"/>
      <c r="C70" s="444"/>
      <c r="D70" s="444"/>
      <c r="E70" s="444"/>
      <c r="F70" s="439"/>
      <c r="G70" s="439"/>
      <c r="H70" s="442" t="s">
        <v>1904</v>
      </c>
      <c r="I70" s="737">
        <f>SUM(I51:I69)</f>
        <v>229.4</v>
      </c>
      <c r="J70" s="744" t="s">
        <v>4927</v>
      </c>
      <c r="K70" s="686"/>
      <c r="L70" s="686"/>
      <c r="M70" s="686"/>
      <c r="N70" s="686"/>
      <c r="O70" s="686"/>
      <c r="P70" s="686"/>
      <c r="Q70" s="686"/>
      <c r="R70" s="686"/>
      <c r="S70" s="686"/>
      <c r="T70" s="686"/>
      <c r="U70" s="686"/>
      <c r="V70" s="686"/>
      <c r="W70" s="686"/>
      <c r="X70" s="686"/>
      <c r="Y70" s="686"/>
      <c r="Z70" s="686"/>
      <c r="AA70" s="686"/>
      <c r="AB70" s="686"/>
      <c r="AC70" s="686"/>
      <c r="AD70" s="686"/>
      <c r="AE70" s="686"/>
      <c r="AF70" s="686"/>
      <c r="AG70" s="686"/>
      <c r="AH70" s="686"/>
      <c r="AI70" s="686"/>
      <c r="AJ70" s="686"/>
      <c r="AK70" s="686"/>
      <c r="AL70" s="686"/>
      <c r="AM70" s="686"/>
      <c r="AN70" s="686"/>
      <c r="AO70" s="686"/>
      <c r="AP70" s="686"/>
      <c r="AQ70" s="686"/>
      <c r="AR70" s="686"/>
      <c r="AS70" s="686"/>
      <c r="AT70" s="686"/>
      <c r="AU70" s="686"/>
      <c r="AV70" s="686"/>
      <c r="AW70" s="686"/>
      <c r="AX70" s="686"/>
      <c r="AY70" s="686"/>
      <c r="AZ70" s="686"/>
      <c r="BA70" s="686"/>
      <c r="BB70" s="686"/>
      <c r="BC70" s="686"/>
      <c r="BD70" s="686"/>
      <c r="BE70" s="686"/>
      <c r="BF70" s="686"/>
      <c r="BG70" s="686"/>
      <c r="BH70" s="686"/>
      <c r="BI70" s="686"/>
      <c r="BJ70" s="686"/>
      <c r="BK70" s="686"/>
      <c r="BL70" s="686"/>
      <c r="BM70" s="686"/>
      <c r="BN70" s="686"/>
      <c r="BO70" s="686"/>
      <c r="BP70" s="686"/>
      <c r="BQ70" s="686"/>
      <c r="BR70" s="686"/>
      <c r="BS70" s="686"/>
      <c r="BT70" s="686"/>
      <c r="BU70" s="686"/>
      <c r="BV70" s="686"/>
      <c r="BW70" s="686"/>
      <c r="BX70" s="686"/>
      <c r="BY70" s="686"/>
      <c r="BZ70" s="686"/>
      <c r="CA70" s="686"/>
      <c r="CB70" s="686"/>
      <c r="CC70" s="686"/>
      <c r="CD70" s="686"/>
      <c r="CE70" s="686"/>
      <c r="CF70" s="686"/>
      <c r="CG70" s="686"/>
      <c r="CH70" s="686"/>
      <c r="CI70" s="686"/>
      <c r="CJ70" s="686"/>
      <c r="CK70" s="686"/>
      <c r="CL70" s="686"/>
      <c r="CM70" s="686"/>
      <c r="CN70" s="686"/>
      <c r="CO70" s="686"/>
      <c r="CP70" s="686"/>
      <c r="CQ70" s="686"/>
      <c r="CR70" s="686"/>
      <c r="CS70" s="686"/>
      <c r="CT70" s="686"/>
      <c r="CU70" s="686"/>
      <c r="CV70" s="686"/>
      <c r="CW70" s="686"/>
      <c r="CX70" s="686"/>
      <c r="CY70" s="686"/>
      <c r="CZ70" s="686"/>
      <c r="DA70" s="686"/>
      <c r="DB70" s="686"/>
      <c r="DC70" s="686"/>
      <c r="DD70" s="686"/>
      <c r="DE70" s="686"/>
      <c r="DF70" s="686"/>
      <c r="DG70" s="686"/>
      <c r="DH70" s="686"/>
      <c r="DI70" s="686"/>
      <c r="DJ70" s="686"/>
      <c r="DK70" s="686"/>
      <c r="DL70" s="686"/>
      <c r="DM70" s="686"/>
      <c r="DN70" s="686"/>
      <c r="DO70" s="686"/>
      <c r="DP70" s="686"/>
      <c r="DQ70" s="686"/>
      <c r="DR70" s="686"/>
      <c r="DS70" s="686"/>
      <c r="DT70" s="686"/>
      <c r="DU70" s="686"/>
      <c r="DV70" s="686"/>
      <c r="DW70" s="686"/>
      <c r="DX70" s="686"/>
      <c r="DY70" s="686"/>
      <c r="DZ70" s="686"/>
      <c r="EA70" s="686"/>
      <c r="EB70" s="686"/>
      <c r="EC70" s="686"/>
      <c r="ED70" s="686"/>
      <c r="EE70" s="686"/>
      <c r="EF70" s="686"/>
      <c r="EG70" s="686"/>
      <c r="EH70" s="686"/>
      <c r="EI70" s="686"/>
      <c r="EJ70" s="686"/>
      <c r="EK70" s="686"/>
      <c r="EL70" s="686"/>
      <c r="EM70" s="686"/>
      <c r="EN70" s="686"/>
      <c r="EO70" s="686"/>
      <c r="EP70" s="686"/>
      <c r="EQ70" s="686"/>
      <c r="ER70" s="686"/>
      <c r="ES70" s="686"/>
      <c r="ET70" s="686"/>
      <c r="EU70" s="686"/>
      <c r="EV70" s="686"/>
      <c r="EW70" s="686"/>
      <c r="EX70" s="686"/>
      <c r="EY70" s="686"/>
      <c r="EZ70" s="686"/>
      <c r="FA70" s="686"/>
      <c r="FB70" s="686"/>
      <c r="FC70" s="686"/>
      <c r="FD70" s="686"/>
      <c r="FE70" s="686"/>
      <c r="FF70" s="686"/>
      <c r="FG70" s="686"/>
      <c r="FH70" s="686"/>
      <c r="FI70" s="686"/>
      <c r="FJ70" s="686"/>
      <c r="FK70" s="686"/>
      <c r="FL70" s="686"/>
      <c r="FM70" s="686"/>
      <c r="FN70" s="686"/>
      <c r="FO70" s="686"/>
      <c r="FP70" s="686"/>
      <c r="FQ70" s="686"/>
      <c r="FR70" s="686"/>
      <c r="FS70" s="686"/>
      <c r="FT70" s="686"/>
      <c r="FU70" s="686"/>
      <c r="FV70" s="686"/>
      <c r="FW70" s="686"/>
      <c r="FX70" s="686"/>
      <c r="FY70" s="686"/>
      <c r="FZ70" s="686"/>
      <c r="GA70" s="686"/>
      <c r="GB70" s="686"/>
      <c r="GC70" s="686"/>
      <c r="GD70" s="686"/>
      <c r="GE70" s="686"/>
      <c r="GF70" s="686"/>
      <c r="GG70" s="686"/>
      <c r="GH70" s="686"/>
      <c r="GI70" s="686"/>
      <c r="GJ70" s="686"/>
      <c r="GK70" s="686"/>
      <c r="GL70" s="686"/>
      <c r="GM70" s="686"/>
      <c r="GN70" s="686"/>
      <c r="GO70" s="686"/>
      <c r="GP70" s="686"/>
      <c r="GQ70" s="686"/>
      <c r="GR70" s="686"/>
      <c r="GS70" s="686"/>
      <c r="GT70" s="686"/>
      <c r="GU70" s="686"/>
      <c r="GV70" s="686"/>
      <c r="GW70" s="686"/>
      <c r="GX70" s="686"/>
      <c r="GY70" s="686"/>
      <c r="GZ70" s="686"/>
      <c r="HA70" s="686"/>
      <c r="HB70" s="686"/>
      <c r="HC70" s="686"/>
      <c r="HD70" s="686"/>
      <c r="HE70" s="686"/>
      <c r="HF70" s="686"/>
      <c r="HG70" s="686"/>
      <c r="HH70" s="686"/>
      <c r="HI70" s="686"/>
      <c r="HJ70" s="686"/>
      <c r="HK70" s="686"/>
      <c r="HL70" s="686"/>
      <c r="HM70" s="686"/>
      <c r="HN70" s="686"/>
      <c r="HO70" s="686"/>
      <c r="HP70" s="686"/>
      <c r="HQ70" s="686"/>
      <c r="HR70" s="686"/>
      <c r="HS70" s="686"/>
      <c r="HT70" s="686"/>
      <c r="HU70" s="686"/>
      <c r="HV70" s="686"/>
      <c r="HW70" s="686"/>
      <c r="HX70" s="686"/>
      <c r="HY70" s="686"/>
      <c r="HZ70" s="686"/>
      <c r="IA70" s="686"/>
      <c r="IB70" s="686"/>
      <c r="IC70" s="686"/>
      <c r="ID70" s="686"/>
      <c r="IE70" s="686"/>
      <c r="IF70" s="686"/>
      <c r="IG70" s="686"/>
      <c r="IH70" s="686"/>
      <c r="II70" s="686"/>
      <c r="IJ70" s="686"/>
      <c r="IK70" s="686"/>
      <c r="IL70" s="686"/>
      <c r="IM70" s="686"/>
      <c r="IN70" s="686"/>
      <c r="IO70" s="686"/>
      <c r="IP70" s="686"/>
      <c r="IQ70" s="686"/>
      <c r="IR70" s="686"/>
      <c r="IS70" s="686"/>
      <c r="IT70" s="686"/>
      <c r="IU70" s="686"/>
      <c r="IV70" s="686"/>
    </row>
    <row r="71" spans="1:256" ht="20.100000000000001" customHeight="1" x14ac:dyDescent="0.2">
      <c r="A71" s="750" t="s">
        <v>4937</v>
      </c>
      <c r="B71" s="745" t="s">
        <v>4938</v>
      </c>
      <c r="C71" s="444"/>
      <c r="D71" s="444"/>
      <c r="E71" s="444"/>
      <c r="F71" s="439"/>
      <c r="G71" s="439"/>
      <c r="H71" s="442"/>
      <c r="I71" s="737"/>
      <c r="J71" s="744"/>
      <c r="K71" s="686"/>
      <c r="L71" s="686"/>
      <c r="M71" s="686"/>
      <c r="N71" s="686"/>
      <c r="O71" s="686"/>
      <c r="P71" s="686"/>
      <c r="Q71" s="686"/>
      <c r="R71" s="686"/>
      <c r="S71" s="686"/>
      <c r="T71" s="686"/>
      <c r="U71" s="686"/>
      <c r="V71" s="686"/>
      <c r="W71" s="686"/>
      <c r="X71" s="686"/>
      <c r="Y71" s="686"/>
      <c r="Z71" s="686"/>
      <c r="AA71" s="686"/>
      <c r="AB71" s="686"/>
      <c r="AC71" s="686"/>
      <c r="AD71" s="686"/>
      <c r="AE71" s="686"/>
      <c r="AF71" s="686"/>
      <c r="AG71" s="686"/>
      <c r="AH71" s="686"/>
      <c r="AI71" s="686"/>
      <c r="AJ71" s="686"/>
      <c r="AK71" s="686"/>
      <c r="AL71" s="686"/>
      <c r="AM71" s="686"/>
      <c r="AN71" s="686"/>
      <c r="AO71" s="686"/>
      <c r="AP71" s="686"/>
      <c r="AQ71" s="686"/>
      <c r="AR71" s="686"/>
      <c r="AS71" s="686"/>
      <c r="AT71" s="686"/>
      <c r="AU71" s="686"/>
      <c r="AV71" s="686"/>
      <c r="AW71" s="686"/>
      <c r="AX71" s="686"/>
      <c r="AY71" s="686"/>
      <c r="AZ71" s="686"/>
      <c r="BA71" s="686"/>
      <c r="BB71" s="686"/>
      <c r="BC71" s="686"/>
      <c r="BD71" s="686"/>
      <c r="BE71" s="686"/>
      <c r="BF71" s="686"/>
      <c r="BG71" s="686"/>
      <c r="BH71" s="686"/>
      <c r="BI71" s="686"/>
      <c r="BJ71" s="686"/>
      <c r="BK71" s="686"/>
      <c r="BL71" s="686"/>
      <c r="BM71" s="686"/>
      <c r="BN71" s="686"/>
      <c r="BO71" s="686"/>
      <c r="BP71" s="686"/>
      <c r="BQ71" s="686"/>
      <c r="BR71" s="686"/>
      <c r="BS71" s="686"/>
      <c r="BT71" s="686"/>
      <c r="BU71" s="686"/>
      <c r="BV71" s="686"/>
      <c r="BW71" s="686"/>
      <c r="BX71" s="686"/>
      <c r="BY71" s="686"/>
      <c r="BZ71" s="686"/>
      <c r="CA71" s="686"/>
      <c r="CB71" s="686"/>
      <c r="CC71" s="686"/>
      <c r="CD71" s="686"/>
      <c r="CE71" s="686"/>
      <c r="CF71" s="686"/>
      <c r="CG71" s="686"/>
      <c r="CH71" s="686"/>
      <c r="CI71" s="686"/>
      <c r="CJ71" s="686"/>
      <c r="CK71" s="686"/>
      <c r="CL71" s="686"/>
      <c r="CM71" s="686"/>
      <c r="CN71" s="686"/>
      <c r="CO71" s="686"/>
      <c r="CP71" s="686"/>
      <c r="CQ71" s="686"/>
      <c r="CR71" s="686"/>
      <c r="CS71" s="686"/>
      <c r="CT71" s="686"/>
      <c r="CU71" s="686"/>
      <c r="CV71" s="686"/>
      <c r="CW71" s="686"/>
      <c r="CX71" s="686"/>
      <c r="CY71" s="686"/>
      <c r="CZ71" s="686"/>
      <c r="DA71" s="686"/>
      <c r="DB71" s="686"/>
      <c r="DC71" s="686"/>
      <c r="DD71" s="686"/>
      <c r="DE71" s="686"/>
      <c r="DF71" s="686"/>
      <c r="DG71" s="686"/>
      <c r="DH71" s="686"/>
      <c r="DI71" s="686"/>
      <c r="DJ71" s="686"/>
      <c r="DK71" s="686"/>
      <c r="DL71" s="686"/>
      <c r="DM71" s="686"/>
      <c r="DN71" s="686"/>
      <c r="DO71" s="686"/>
      <c r="DP71" s="686"/>
      <c r="DQ71" s="686"/>
      <c r="DR71" s="686"/>
      <c r="DS71" s="686"/>
      <c r="DT71" s="686"/>
      <c r="DU71" s="686"/>
      <c r="DV71" s="686"/>
      <c r="DW71" s="686"/>
      <c r="DX71" s="686"/>
      <c r="DY71" s="686"/>
      <c r="DZ71" s="686"/>
      <c r="EA71" s="686"/>
      <c r="EB71" s="686"/>
      <c r="EC71" s="686"/>
      <c r="ED71" s="686"/>
      <c r="EE71" s="686"/>
      <c r="EF71" s="686"/>
      <c r="EG71" s="686"/>
      <c r="EH71" s="686"/>
      <c r="EI71" s="686"/>
      <c r="EJ71" s="686"/>
      <c r="EK71" s="686"/>
      <c r="EL71" s="686"/>
      <c r="EM71" s="686"/>
      <c r="EN71" s="686"/>
      <c r="EO71" s="686"/>
      <c r="EP71" s="686"/>
      <c r="EQ71" s="686"/>
      <c r="ER71" s="686"/>
      <c r="ES71" s="686"/>
      <c r="ET71" s="686"/>
      <c r="EU71" s="686"/>
      <c r="EV71" s="686"/>
      <c r="EW71" s="686"/>
      <c r="EX71" s="686"/>
      <c r="EY71" s="686"/>
      <c r="EZ71" s="686"/>
      <c r="FA71" s="686"/>
      <c r="FB71" s="686"/>
      <c r="FC71" s="686"/>
      <c r="FD71" s="686"/>
      <c r="FE71" s="686"/>
      <c r="FF71" s="686"/>
      <c r="FG71" s="686"/>
      <c r="FH71" s="686"/>
      <c r="FI71" s="686"/>
      <c r="FJ71" s="686"/>
      <c r="FK71" s="686"/>
      <c r="FL71" s="686"/>
      <c r="FM71" s="686"/>
      <c r="FN71" s="686"/>
      <c r="FO71" s="686"/>
      <c r="FP71" s="686"/>
      <c r="FQ71" s="686"/>
      <c r="FR71" s="686"/>
      <c r="FS71" s="686"/>
      <c r="FT71" s="686"/>
      <c r="FU71" s="686"/>
      <c r="FV71" s="686"/>
      <c r="FW71" s="686"/>
      <c r="FX71" s="686"/>
      <c r="FY71" s="686"/>
      <c r="FZ71" s="686"/>
      <c r="GA71" s="686"/>
      <c r="GB71" s="686"/>
      <c r="GC71" s="686"/>
      <c r="GD71" s="686"/>
      <c r="GE71" s="686"/>
      <c r="GF71" s="686"/>
      <c r="GG71" s="686"/>
      <c r="GH71" s="686"/>
      <c r="GI71" s="686"/>
      <c r="GJ71" s="686"/>
      <c r="GK71" s="686"/>
      <c r="GL71" s="686"/>
      <c r="GM71" s="686"/>
      <c r="GN71" s="686"/>
      <c r="GO71" s="686"/>
      <c r="GP71" s="686"/>
      <c r="GQ71" s="686"/>
      <c r="GR71" s="686"/>
      <c r="GS71" s="686"/>
      <c r="GT71" s="686"/>
      <c r="GU71" s="686"/>
      <c r="GV71" s="686"/>
      <c r="GW71" s="686"/>
      <c r="GX71" s="686"/>
      <c r="GY71" s="686"/>
      <c r="GZ71" s="686"/>
      <c r="HA71" s="686"/>
      <c r="HB71" s="686"/>
      <c r="HC71" s="686"/>
      <c r="HD71" s="686"/>
      <c r="HE71" s="686"/>
      <c r="HF71" s="686"/>
      <c r="HG71" s="686"/>
      <c r="HH71" s="686"/>
      <c r="HI71" s="686"/>
      <c r="HJ71" s="686"/>
      <c r="HK71" s="686"/>
      <c r="HL71" s="686"/>
      <c r="HM71" s="686"/>
      <c r="HN71" s="686"/>
      <c r="HO71" s="686"/>
      <c r="HP71" s="686"/>
      <c r="HQ71" s="686"/>
      <c r="HR71" s="686"/>
      <c r="HS71" s="686"/>
      <c r="HT71" s="686"/>
      <c r="HU71" s="686"/>
      <c r="HV71" s="686"/>
      <c r="HW71" s="686"/>
      <c r="HX71" s="686"/>
      <c r="HY71" s="686"/>
      <c r="HZ71" s="686"/>
      <c r="IA71" s="686"/>
      <c r="IB71" s="686"/>
      <c r="IC71" s="686"/>
      <c r="ID71" s="686"/>
      <c r="IE71" s="686"/>
      <c r="IF71" s="686"/>
      <c r="IG71" s="686"/>
      <c r="IH71" s="686"/>
      <c r="II71" s="686"/>
      <c r="IJ71" s="686"/>
      <c r="IK71" s="686"/>
      <c r="IL71" s="686"/>
      <c r="IM71" s="686"/>
      <c r="IN71" s="686"/>
      <c r="IO71" s="686"/>
      <c r="IP71" s="686"/>
      <c r="IQ71" s="686"/>
      <c r="IR71" s="686"/>
      <c r="IS71" s="686"/>
      <c r="IT71" s="686"/>
      <c r="IU71" s="686"/>
      <c r="IV71" s="686"/>
    </row>
    <row r="72" spans="1:256" ht="20.100000000000001" customHeight="1" x14ac:dyDescent="0.2">
      <c r="A72" s="425"/>
      <c r="B72" s="742" t="s">
        <v>4939</v>
      </c>
      <c r="C72" s="425">
        <v>2</v>
      </c>
      <c r="D72" s="425">
        <v>2</v>
      </c>
      <c r="E72" s="425">
        <v>1</v>
      </c>
      <c r="F72" s="431">
        <v>12.41</v>
      </c>
      <c r="G72" s="454"/>
      <c r="H72" s="426">
        <v>0.85</v>
      </c>
      <c r="I72" s="441">
        <f>PRODUCT(C72:H72)</f>
        <v>42.19</v>
      </c>
      <c r="J72" s="570"/>
      <c r="K72" s="686"/>
      <c r="L72" s="686"/>
      <c r="M72" s="686"/>
      <c r="N72" s="686"/>
      <c r="O72" s="686"/>
      <c r="P72" s="686"/>
      <c r="Q72" s="686"/>
      <c r="R72" s="686"/>
      <c r="S72" s="686"/>
      <c r="T72" s="686"/>
      <c r="U72" s="686"/>
      <c r="V72" s="686"/>
      <c r="W72" s="686"/>
      <c r="X72" s="686"/>
      <c r="Y72" s="686"/>
      <c r="Z72" s="686"/>
      <c r="AA72" s="686"/>
      <c r="AB72" s="686"/>
      <c r="AC72" s="686"/>
      <c r="AD72" s="686"/>
      <c r="AE72" s="686"/>
      <c r="AF72" s="686"/>
      <c r="AG72" s="686"/>
      <c r="AH72" s="686"/>
      <c r="AI72" s="686"/>
      <c r="AJ72" s="686"/>
      <c r="AK72" s="686"/>
      <c r="AL72" s="686"/>
      <c r="AM72" s="686"/>
      <c r="AN72" s="686"/>
      <c r="AO72" s="686"/>
      <c r="AP72" s="686"/>
      <c r="AQ72" s="686"/>
      <c r="AR72" s="686"/>
      <c r="AS72" s="686"/>
      <c r="AT72" s="686"/>
      <c r="AU72" s="686"/>
      <c r="AV72" s="686"/>
      <c r="AW72" s="686"/>
      <c r="AX72" s="686"/>
      <c r="AY72" s="686"/>
      <c r="AZ72" s="686"/>
      <c r="BA72" s="686"/>
      <c r="BB72" s="686"/>
      <c r="BC72" s="686"/>
      <c r="BD72" s="686"/>
      <c r="BE72" s="686"/>
      <c r="BF72" s="686"/>
      <c r="BG72" s="686"/>
      <c r="BH72" s="686"/>
      <c r="BI72" s="686"/>
      <c r="BJ72" s="686"/>
      <c r="BK72" s="686"/>
      <c r="BL72" s="686"/>
      <c r="BM72" s="686"/>
      <c r="BN72" s="686"/>
      <c r="BO72" s="686"/>
      <c r="BP72" s="686"/>
      <c r="BQ72" s="686"/>
      <c r="BR72" s="686"/>
      <c r="BS72" s="686"/>
      <c r="BT72" s="686"/>
      <c r="BU72" s="686"/>
      <c r="BV72" s="686"/>
      <c r="BW72" s="686"/>
      <c r="BX72" s="686"/>
      <c r="BY72" s="686"/>
      <c r="BZ72" s="686"/>
      <c r="CA72" s="686"/>
      <c r="CB72" s="686"/>
      <c r="CC72" s="686"/>
      <c r="CD72" s="686"/>
      <c r="CE72" s="686"/>
      <c r="CF72" s="686"/>
      <c r="CG72" s="686"/>
      <c r="CH72" s="686"/>
      <c r="CI72" s="686"/>
      <c r="CJ72" s="686"/>
      <c r="CK72" s="686"/>
      <c r="CL72" s="686"/>
      <c r="CM72" s="686"/>
      <c r="CN72" s="686"/>
      <c r="CO72" s="686"/>
      <c r="CP72" s="686"/>
      <c r="CQ72" s="686"/>
      <c r="CR72" s="686"/>
      <c r="CS72" s="686"/>
      <c r="CT72" s="686"/>
      <c r="CU72" s="686"/>
      <c r="CV72" s="686"/>
      <c r="CW72" s="686"/>
      <c r="CX72" s="686"/>
      <c r="CY72" s="686"/>
      <c r="CZ72" s="686"/>
      <c r="DA72" s="686"/>
      <c r="DB72" s="686"/>
      <c r="DC72" s="686"/>
      <c r="DD72" s="686"/>
      <c r="DE72" s="686"/>
      <c r="DF72" s="686"/>
      <c r="DG72" s="686"/>
      <c r="DH72" s="686"/>
      <c r="DI72" s="686"/>
      <c r="DJ72" s="686"/>
      <c r="DK72" s="686"/>
      <c r="DL72" s="686"/>
      <c r="DM72" s="686"/>
      <c r="DN72" s="686"/>
      <c r="DO72" s="686"/>
      <c r="DP72" s="686"/>
      <c r="DQ72" s="686"/>
      <c r="DR72" s="686"/>
      <c r="DS72" s="686"/>
      <c r="DT72" s="686"/>
      <c r="DU72" s="686"/>
      <c r="DV72" s="686"/>
      <c r="DW72" s="686"/>
      <c r="DX72" s="686"/>
      <c r="DY72" s="686"/>
      <c r="DZ72" s="686"/>
      <c r="EA72" s="686"/>
      <c r="EB72" s="686"/>
      <c r="EC72" s="686"/>
      <c r="ED72" s="686"/>
      <c r="EE72" s="686"/>
      <c r="EF72" s="686"/>
      <c r="EG72" s="686"/>
      <c r="EH72" s="686"/>
      <c r="EI72" s="686"/>
      <c r="EJ72" s="686"/>
      <c r="EK72" s="686"/>
      <c r="EL72" s="686"/>
      <c r="EM72" s="686"/>
      <c r="EN72" s="686"/>
      <c r="EO72" s="686"/>
      <c r="EP72" s="686"/>
      <c r="EQ72" s="686"/>
      <c r="ER72" s="686"/>
      <c r="ES72" s="686"/>
      <c r="ET72" s="686"/>
      <c r="EU72" s="686"/>
      <c r="EV72" s="686"/>
      <c r="EW72" s="686"/>
      <c r="EX72" s="686"/>
      <c r="EY72" s="686"/>
      <c r="EZ72" s="686"/>
      <c r="FA72" s="686"/>
      <c r="FB72" s="686"/>
      <c r="FC72" s="686"/>
      <c r="FD72" s="686"/>
      <c r="FE72" s="686"/>
      <c r="FF72" s="686"/>
      <c r="FG72" s="686"/>
      <c r="FH72" s="686"/>
      <c r="FI72" s="686"/>
      <c r="FJ72" s="686"/>
      <c r="FK72" s="686"/>
      <c r="FL72" s="686"/>
      <c r="FM72" s="686"/>
      <c r="FN72" s="686"/>
      <c r="FO72" s="686"/>
      <c r="FP72" s="686"/>
      <c r="FQ72" s="686"/>
      <c r="FR72" s="686"/>
      <c r="FS72" s="686"/>
      <c r="FT72" s="686"/>
      <c r="FU72" s="686"/>
      <c r="FV72" s="686"/>
      <c r="FW72" s="686"/>
      <c r="FX72" s="686"/>
      <c r="FY72" s="686"/>
      <c r="FZ72" s="686"/>
      <c r="GA72" s="686"/>
      <c r="GB72" s="686"/>
      <c r="GC72" s="686"/>
      <c r="GD72" s="686"/>
      <c r="GE72" s="686"/>
      <c r="GF72" s="686"/>
      <c r="GG72" s="686"/>
      <c r="GH72" s="686"/>
      <c r="GI72" s="686"/>
      <c r="GJ72" s="686"/>
      <c r="GK72" s="686"/>
      <c r="GL72" s="686"/>
      <c r="GM72" s="686"/>
      <c r="GN72" s="686"/>
      <c r="GO72" s="686"/>
      <c r="GP72" s="686"/>
      <c r="GQ72" s="686"/>
      <c r="GR72" s="686"/>
      <c r="GS72" s="686"/>
      <c r="GT72" s="686"/>
      <c r="GU72" s="686"/>
      <c r="GV72" s="686"/>
      <c r="GW72" s="686"/>
      <c r="GX72" s="686"/>
      <c r="GY72" s="686"/>
      <c r="GZ72" s="686"/>
      <c r="HA72" s="686"/>
      <c r="HB72" s="686"/>
      <c r="HC72" s="686"/>
      <c r="HD72" s="686"/>
      <c r="HE72" s="686"/>
      <c r="HF72" s="686"/>
      <c r="HG72" s="686"/>
      <c r="HH72" s="686"/>
      <c r="HI72" s="686"/>
      <c r="HJ72" s="686"/>
      <c r="HK72" s="686"/>
      <c r="HL72" s="686"/>
      <c r="HM72" s="686"/>
      <c r="HN72" s="686"/>
      <c r="HO72" s="686"/>
      <c r="HP72" s="686"/>
      <c r="HQ72" s="686"/>
      <c r="HR72" s="686"/>
      <c r="HS72" s="686"/>
      <c r="HT72" s="686"/>
      <c r="HU72" s="686"/>
      <c r="HV72" s="686"/>
      <c r="HW72" s="686"/>
      <c r="HX72" s="686"/>
      <c r="HY72" s="686"/>
      <c r="HZ72" s="686"/>
      <c r="IA72" s="686"/>
      <c r="IB72" s="686"/>
      <c r="IC72" s="686"/>
      <c r="ID72" s="686"/>
      <c r="IE72" s="686"/>
      <c r="IF72" s="686"/>
      <c r="IG72" s="686"/>
      <c r="IH72" s="686"/>
      <c r="II72" s="686"/>
      <c r="IJ72" s="686"/>
      <c r="IK72" s="686"/>
      <c r="IL72" s="686"/>
      <c r="IM72" s="686"/>
      <c r="IN72" s="686"/>
      <c r="IO72" s="686"/>
      <c r="IP72" s="686"/>
      <c r="IQ72" s="686"/>
      <c r="IR72" s="686"/>
      <c r="IS72" s="686"/>
      <c r="IT72" s="686"/>
      <c r="IU72" s="686"/>
      <c r="IV72" s="686"/>
    </row>
    <row r="73" spans="1:256" s="753" customFormat="1" ht="20.100000000000001" customHeight="1" x14ac:dyDescent="0.2">
      <c r="A73" s="444"/>
      <c r="B73" s="742" t="s">
        <v>4939</v>
      </c>
      <c r="C73" s="425">
        <v>3</v>
      </c>
      <c r="D73" s="425">
        <v>1</v>
      </c>
      <c r="E73" s="425">
        <v>1</v>
      </c>
      <c r="F73" s="431">
        <v>12.41</v>
      </c>
      <c r="G73" s="454"/>
      <c r="H73" s="426">
        <v>0.85</v>
      </c>
      <c r="I73" s="441">
        <f>PRODUCT(C73:H73)</f>
        <v>31.65</v>
      </c>
      <c r="J73" s="735"/>
      <c r="K73" s="752"/>
      <c r="L73" s="752"/>
      <c r="M73" s="752"/>
      <c r="N73" s="752"/>
      <c r="O73" s="752"/>
      <c r="P73" s="752"/>
      <c r="Q73" s="752"/>
      <c r="R73" s="752"/>
      <c r="S73" s="752"/>
      <c r="T73" s="752"/>
      <c r="U73" s="752"/>
      <c r="V73" s="752"/>
      <c r="W73" s="752"/>
      <c r="X73" s="752"/>
      <c r="Y73" s="752"/>
      <c r="Z73" s="752"/>
      <c r="AA73" s="752"/>
      <c r="AB73" s="752"/>
      <c r="AC73" s="752"/>
      <c r="AD73" s="752"/>
      <c r="AE73" s="752"/>
      <c r="AF73" s="752"/>
      <c r="AG73" s="752"/>
      <c r="AH73" s="752"/>
      <c r="AI73" s="752"/>
      <c r="AJ73" s="752"/>
      <c r="AK73" s="752"/>
      <c r="AL73" s="752"/>
      <c r="AM73" s="752"/>
      <c r="AN73" s="752"/>
      <c r="AO73" s="752"/>
      <c r="AP73" s="752"/>
      <c r="AQ73" s="752"/>
      <c r="AR73" s="752"/>
      <c r="AS73" s="752"/>
      <c r="AT73" s="752"/>
      <c r="AU73" s="752"/>
      <c r="AV73" s="752"/>
      <c r="AW73" s="752"/>
      <c r="AX73" s="752"/>
      <c r="AY73" s="752"/>
      <c r="AZ73" s="752"/>
      <c r="BA73" s="752"/>
      <c r="BB73" s="752"/>
      <c r="BC73" s="752"/>
      <c r="BD73" s="752"/>
      <c r="BE73" s="752"/>
      <c r="BF73" s="752"/>
      <c r="BG73" s="752"/>
      <c r="BH73" s="752"/>
      <c r="BI73" s="752"/>
      <c r="BJ73" s="752"/>
      <c r="BK73" s="752"/>
      <c r="BL73" s="752"/>
      <c r="BM73" s="752"/>
      <c r="BN73" s="752"/>
      <c r="BO73" s="752"/>
      <c r="BP73" s="752"/>
      <c r="BQ73" s="752"/>
      <c r="BR73" s="752"/>
      <c r="BS73" s="752"/>
      <c r="BT73" s="752"/>
      <c r="BU73" s="752"/>
      <c r="BV73" s="752"/>
      <c r="BW73" s="752"/>
      <c r="BX73" s="752"/>
      <c r="BY73" s="752"/>
      <c r="BZ73" s="752"/>
      <c r="CA73" s="752"/>
      <c r="CB73" s="752"/>
      <c r="CC73" s="752"/>
      <c r="CD73" s="752"/>
      <c r="CE73" s="752"/>
      <c r="CF73" s="752"/>
      <c r="CG73" s="752"/>
      <c r="CH73" s="752"/>
      <c r="CI73" s="752"/>
      <c r="CJ73" s="752"/>
      <c r="CK73" s="752"/>
      <c r="CL73" s="752"/>
      <c r="CM73" s="752"/>
      <c r="CN73" s="752"/>
      <c r="CO73" s="752"/>
      <c r="CP73" s="752"/>
      <c r="CQ73" s="752"/>
      <c r="CR73" s="752"/>
      <c r="CS73" s="752"/>
      <c r="CT73" s="752"/>
      <c r="CU73" s="752"/>
      <c r="CV73" s="752"/>
      <c r="CW73" s="752"/>
      <c r="CX73" s="752"/>
      <c r="CY73" s="752"/>
      <c r="CZ73" s="752"/>
      <c r="DA73" s="752"/>
      <c r="DB73" s="752"/>
      <c r="DC73" s="752"/>
      <c r="DD73" s="752"/>
      <c r="DE73" s="752"/>
      <c r="DF73" s="752"/>
      <c r="DG73" s="752"/>
      <c r="DH73" s="752"/>
      <c r="DI73" s="752"/>
      <c r="DJ73" s="752"/>
      <c r="DK73" s="752"/>
      <c r="DL73" s="752"/>
      <c r="DM73" s="752"/>
      <c r="DN73" s="752"/>
      <c r="DO73" s="752"/>
      <c r="DP73" s="752"/>
      <c r="DQ73" s="752"/>
      <c r="DR73" s="752"/>
      <c r="DS73" s="752"/>
      <c r="DT73" s="752"/>
      <c r="DU73" s="752"/>
      <c r="DV73" s="752"/>
      <c r="DW73" s="752"/>
      <c r="DX73" s="752"/>
      <c r="DY73" s="752"/>
      <c r="DZ73" s="752"/>
      <c r="EA73" s="752"/>
      <c r="EB73" s="752"/>
      <c r="EC73" s="752"/>
      <c r="ED73" s="752"/>
      <c r="EE73" s="752"/>
      <c r="EF73" s="752"/>
      <c r="EG73" s="752"/>
      <c r="EH73" s="752"/>
      <c r="EI73" s="752"/>
      <c r="EJ73" s="752"/>
      <c r="EK73" s="752"/>
      <c r="EL73" s="752"/>
      <c r="EM73" s="752"/>
      <c r="EN73" s="752"/>
      <c r="EO73" s="752"/>
      <c r="EP73" s="752"/>
      <c r="EQ73" s="752"/>
      <c r="ER73" s="752"/>
      <c r="ES73" s="752"/>
      <c r="ET73" s="752"/>
      <c r="EU73" s="752"/>
      <c r="EV73" s="752"/>
      <c r="EW73" s="752"/>
      <c r="EX73" s="752"/>
      <c r="EY73" s="752"/>
      <c r="EZ73" s="752"/>
      <c r="FA73" s="752"/>
      <c r="FB73" s="752"/>
      <c r="FC73" s="752"/>
      <c r="FD73" s="752"/>
      <c r="FE73" s="752"/>
      <c r="FF73" s="752"/>
      <c r="FG73" s="752"/>
      <c r="FH73" s="752"/>
      <c r="FI73" s="752"/>
      <c r="FJ73" s="752"/>
      <c r="FK73" s="752"/>
      <c r="FL73" s="752"/>
      <c r="FM73" s="752"/>
      <c r="FN73" s="752"/>
      <c r="FO73" s="752"/>
      <c r="FP73" s="752"/>
      <c r="FQ73" s="752"/>
      <c r="FR73" s="752"/>
      <c r="FS73" s="752"/>
      <c r="FT73" s="752"/>
      <c r="FU73" s="752"/>
      <c r="FV73" s="752"/>
      <c r="FW73" s="752"/>
      <c r="FX73" s="752"/>
      <c r="FY73" s="752"/>
      <c r="FZ73" s="752"/>
      <c r="GA73" s="752"/>
      <c r="GB73" s="752"/>
      <c r="GC73" s="752"/>
      <c r="GD73" s="752"/>
      <c r="GE73" s="752"/>
      <c r="GF73" s="752"/>
      <c r="GG73" s="752"/>
      <c r="GH73" s="752"/>
      <c r="GI73" s="752"/>
      <c r="GJ73" s="752"/>
      <c r="GK73" s="752"/>
      <c r="GL73" s="752"/>
      <c r="GM73" s="752"/>
      <c r="GN73" s="752"/>
      <c r="GO73" s="752"/>
      <c r="GP73" s="752"/>
      <c r="GQ73" s="752"/>
      <c r="GR73" s="752"/>
      <c r="GS73" s="752"/>
      <c r="GT73" s="752"/>
      <c r="GU73" s="752"/>
      <c r="GV73" s="752"/>
      <c r="GW73" s="752"/>
      <c r="GX73" s="752"/>
      <c r="GY73" s="752"/>
      <c r="GZ73" s="752"/>
      <c r="HA73" s="752"/>
      <c r="HB73" s="752"/>
      <c r="HC73" s="752"/>
      <c r="HD73" s="752"/>
      <c r="HE73" s="752"/>
      <c r="HF73" s="752"/>
      <c r="HG73" s="752"/>
      <c r="HH73" s="752"/>
      <c r="HI73" s="752"/>
      <c r="HJ73" s="752"/>
      <c r="HK73" s="752"/>
      <c r="HL73" s="752"/>
      <c r="HM73" s="752"/>
      <c r="HN73" s="752"/>
      <c r="HO73" s="752"/>
      <c r="HP73" s="752"/>
      <c r="HQ73" s="752"/>
      <c r="HR73" s="752"/>
      <c r="HS73" s="752"/>
      <c r="HT73" s="752"/>
      <c r="HU73" s="752"/>
      <c r="HV73" s="752"/>
      <c r="HW73" s="752"/>
      <c r="HX73" s="752"/>
      <c r="HY73" s="752"/>
      <c r="HZ73" s="752"/>
      <c r="IA73" s="752"/>
      <c r="IB73" s="752"/>
      <c r="IC73" s="752"/>
      <c r="ID73" s="752"/>
      <c r="IE73" s="752"/>
      <c r="IF73" s="752"/>
      <c r="IG73" s="752"/>
      <c r="IH73" s="752"/>
      <c r="II73" s="752"/>
      <c r="IJ73" s="752"/>
      <c r="IK73" s="752"/>
      <c r="IL73" s="752"/>
      <c r="IM73" s="752"/>
      <c r="IN73" s="752"/>
      <c r="IO73" s="752"/>
      <c r="IP73" s="752"/>
      <c r="IQ73" s="752"/>
      <c r="IR73" s="752"/>
      <c r="IS73" s="752"/>
      <c r="IT73" s="752"/>
      <c r="IU73" s="752"/>
      <c r="IV73" s="752"/>
    </row>
    <row r="74" spans="1:256" s="753" customFormat="1" ht="20.100000000000001" customHeight="1" x14ac:dyDescent="0.2">
      <c r="A74" s="444"/>
      <c r="B74" s="742" t="s">
        <v>4939</v>
      </c>
      <c r="C74" s="444">
        <v>1</v>
      </c>
      <c r="D74" s="444">
        <v>1</v>
      </c>
      <c r="E74" s="444">
        <v>1</v>
      </c>
      <c r="F74" s="441">
        <v>9.6</v>
      </c>
      <c r="G74" s="441"/>
      <c r="H74" s="426">
        <v>0.85</v>
      </c>
      <c r="I74" s="441">
        <f>PRODUCT(C74:H74)</f>
        <v>8.16</v>
      </c>
      <c r="J74" s="735"/>
      <c r="K74" s="752"/>
      <c r="L74" s="752"/>
      <c r="M74" s="752"/>
      <c r="N74" s="752"/>
      <c r="O74" s="752"/>
      <c r="P74" s="752"/>
      <c r="Q74" s="752"/>
      <c r="R74" s="752"/>
      <c r="S74" s="752"/>
      <c r="T74" s="752"/>
      <c r="U74" s="752"/>
      <c r="V74" s="752"/>
      <c r="W74" s="752"/>
      <c r="X74" s="752"/>
      <c r="Y74" s="752"/>
      <c r="Z74" s="752"/>
      <c r="AA74" s="752"/>
      <c r="AB74" s="752"/>
      <c r="AC74" s="752"/>
      <c r="AD74" s="752"/>
      <c r="AE74" s="752"/>
      <c r="AF74" s="752"/>
      <c r="AG74" s="752"/>
      <c r="AH74" s="752"/>
      <c r="AI74" s="752"/>
      <c r="AJ74" s="752"/>
      <c r="AK74" s="752"/>
      <c r="AL74" s="752"/>
      <c r="AM74" s="752"/>
      <c r="AN74" s="752"/>
      <c r="AO74" s="752"/>
      <c r="AP74" s="752"/>
      <c r="AQ74" s="752"/>
      <c r="AR74" s="752"/>
      <c r="AS74" s="752"/>
      <c r="AT74" s="752"/>
      <c r="AU74" s="752"/>
      <c r="AV74" s="752"/>
      <c r="AW74" s="752"/>
      <c r="AX74" s="752"/>
      <c r="AY74" s="752"/>
      <c r="AZ74" s="752"/>
      <c r="BA74" s="752"/>
      <c r="BB74" s="752"/>
      <c r="BC74" s="752"/>
      <c r="BD74" s="752"/>
      <c r="BE74" s="752"/>
      <c r="BF74" s="752"/>
      <c r="BG74" s="752"/>
      <c r="BH74" s="752"/>
      <c r="BI74" s="752"/>
      <c r="BJ74" s="752"/>
      <c r="BK74" s="752"/>
      <c r="BL74" s="752"/>
      <c r="BM74" s="752"/>
      <c r="BN74" s="752"/>
      <c r="BO74" s="752"/>
      <c r="BP74" s="752"/>
      <c r="BQ74" s="752"/>
      <c r="BR74" s="752"/>
      <c r="BS74" s="752"/>
      <c r="BT74" s="752"/>
      <c r="BU74" s="752"/>
      <c r="BV74" s="752"/>
      <c r="BW74" s="752"/>
      <c r="BX74" s="752"/>
      <c r="BY74" s="752"/>
      <c r="BZ74" s="752"/>
      <c r="CA74" s="752"/>
      <c r="CB74" s="752"/>
      <c r="CC74" s="752"/>
      <c r="CD74" s="752"/>
      <c r="CE74" s="752"/>
      <c r="CF74" s="752"/>
      <c r="CG74" s="752"/>
      <c r="CH74" s="752"/>
      <c r="CI74" s="752"/>
      <c r="CJ74" s="752"/>
      <c r="CK74" s="752"/>
      <c r="CL74" s="752"/>
      <c r="CM74" s="752"/>
      <c r="CN74" s="752"/>
      <c r="CO74" s="752"/>
      <c r="CP74" s="752"/>
      <c r="CQ74" s="752"/>
      <c r="CR74" s="752"/>
      <c r="CS74" s="752"/>
      <c r="CT74" s="752"/>
      <c r="CU74" s="752"/>
      <c r="CV74" s="752"/>
      <c r="CW74" s="752"/>
      <c r="CX74" s="752"/>
      <c r="CY74" s="752"/>
      <c r="CZ74" s="752"/>
      <c r="DA74" s="752"/>
      <c r="DB74" s="752"/>
      <c r="DC74" s="752"/>
      <c r="DD74" s="752"/>
      <c r="DE74" s="752"/>
      <c r="DF74" s="752"/>
      <c r="DG74" s="752"/>
      <c r="DH74" s="752"/>
      <c r="DI74" s="752"/>
      <c r="DJ74" s="752"/>
      <c r="DK74" s="752"/>
      <c r="DL74" s="752"/>
      <c r="DM74" s="752"/>
      <c r="DN74" s="752"/>
      <c r="DO74" s="752"/>
      <c r="DP74" s="752"/>
      <c r="DQ74" s="752"/>
      <c r="DR74" s="752"/>
      <c r="DS74" s="752"/>
      <c r="DT74" s="752"/>
      <c r="DU74" s="752"/>
      <c r="DV74" s="752"/>
      <c r="DW74" s="752"/>
      <c r="DX74" s="752"/>
      <c r="DY74" s="752"/>
      <c r="DZ74" s="752"/>
      <c r="EA74" s="752"/>
      <c r="EB74" s="752"/>
      <c r="EC74" s="752"/>
      <c r="ED74" s="752"/>
      <c r="EE74" s="752"/>
      <c r="EF74" s="752"/>
      <c r="EG74" s="752"/>
      <c r="EH74" s="752"/>
      <c r="EI74" s="752"/>
      <c r="EJ74" s="752"/>
      <c r="EK74" s="752"/>
      <c r="EL74" s="752"/>
      <c r="EM74" s="752"/>
      <c r="EN74" s="752"/>
      <c r="EO74" s="752"/>
      <c r="EP74" s="752"/>
      <c r="EQ74" s="752"/>
      <c r="ER74" s="752"/>
      <c r="ES74" s="752"/>
      <c r="ET74" s="752"/>
      <c r="EU74" s="752"/>
      <c r="EV74" s="752"/>
      <c r="EW74" s="752"/>
      <c r="EX74" s="752"/>
      <c r="EY74" s="752"/>
      <c r="EZ74" s="752"/>
      <c r="FA74" s="752"/>
      <c r="FB74" s="752"/>
      <c r="FC74" s="752"/>
      <c r="FD74" s="752"/>
      <c r="FE74" s="752"/>
      <c r="FF74" s="752"/>
      <c r="FG74" s="752"/>
      <c r="FH74" s="752"/>
      <c r="FI74" s="752"/>
      <c r="FJ74" s="752"/>
      <c r="FK74" s="752"/>
      <c r="FL74" s="752"/>
      <c r="FM74" s="752"/>
      <c r="FN74" s="752"/>
      <c r="FO74" s="752"/>
      <c r="FP74" s="752"/>
      <c r="FQ74" s="752"/>
      <c r="FR74" s="752"/>
      <c r="FS74" s="752"/>
      <c r="FT74" s="752"/>
      <c r="FU74" s="752"/>
      <c r="FV74" s="752"/>
      <c r="FW74" s="752"/>
      <c r="FX74" s="752"/>
      <c r="FY74" s="752"/>
      <c r="FZ74" s="752"/>
      <c r="GA74" s="752"/>
      <c r="GB74" s="752"/>
      <c r="GC74" s="752"/>
      <c r="GD74" s="752"/>
      <c r="GE74" s="752"/>
      <c r="GF74" s="752"/>
      <c r="GG74" s="752"/>
      <c r="GH74" s="752"/>
      <c r="GI74" s="752"/>
      <c r="GJ74" s="752"/>
      <c r="GK74" s="752"/>
      <c r="GL74" s="752"/>
      <c r="GM74" s="752"/>
      <c r="GN74" s="752"/>
      <c r="GO74" s="752"/>
      <c r="GP74" s="752"/>
      <c r="GQ74" s="752"/>
      <c r="GR74" s="752"/>
      <c r="GS74" s="752"/>
      <c r="GT74" s="752"/>
      <c r="GU74" s="752"/>
      <c r="GV74" s="752"/>
      <c r="GW74" s="752"/>
      <c r="GX74" s="752"/>
      <c r="GY74" s="752"/>
      <c r="GZ74" s="752"/>
      <c r="HA74" s="752"/>
      <c r="HB74" s="752"/>
      <c r="HC74" s="752"/>
      <c r="HD74" s="752"/>
      <c r="HE74" s="752"/>
      <c r="HF74" s="752"/>
      <c r="HG74" s="752"/>
      <c r="HH74" s="752"/>
      <c r="HI74" s="752"/>
      <c r="HJ74" s="752"/>
      <c r="HK74" s="752"/>
      <c r="HL74" s="752"/>
      <c r="HM74" s="752"/>
      <c r="HN74" s="752"/>
      <c r="HO74" s="752"/>
      <c r="HP74" s="752"/>
      <c r="HQ74" s="752"/>
      <c r="HR74" s="752"/>
      <c r="HS74" s="752"/>
      <c r="HT74" s="752"/>
      <c r="HU74" s="752"/>
      <c r="HV74" s="752"/>
      <c r="HW74" s="752"/>
      <c r="HX74" s="752"/>
      <c r="HY74" s="752"/>
      <c r="HZ74" s="752"/>
      <c r="IA74" s="752"/>
      <c r="IB74" s="752"/>
      <c r="IC74" s="752"/>
      <c r="ID74" s="752"/>
      <c r="IE74" s="752"/>
      <c r="IF74" s="752"/>
      <c r="IG74" s="752"/>
      <c r="IH74" s="752"/>
      <c r="II74" s="752"/>
      <c r="IJ74" s="752"/>
      <c r="IK74" s="752"/>
      <c r="IL74" s="752"/>
      <c r="IM74" s="752"/>
      <c r="IN74" s="752"/>
      <c r="IO74" s="752"/>
      <c r="IP74" s="752"/>
      <c r="IQ74" s="752"/>
      <c r="IR74" s="752"/>
      <c r="IS74" s="752"/>
      <c r="IT74" s="752"/>
      <c r="IU74" s="752"/>
      <c r="IV74" s="752"/>
    </row>
    <row r="75" spans="1:256" s="753" customFormat="1" ht="20.100000000000001" customHeight="1" x14ac:dyDescent="0.2">
      <c r="A75" s="750"/>
      <c r="B75" s="750"/>
      <c r="C75" s="444"/>
      <c r="D75" s="444"/>
      <c r="E75" s="444"/>
      <c r="F75" s="439"/>
      <c r="G75" s="439"/>
      <c r="H75" s="442" t="s">
        <v>1904</v>
      </c>
      <c r="I75" s="737">
        <f>SUM(I72:I74)+0.04</f>
        <v>82.04</v>
      </c>
      <c r="J75" s="735" t="s">
        <v>201</v>
      </c>
      <c r="K75" s="752"/>
      <c r="L75" s="752"/>
      <c r="M75" s="752"/>
      <c r="N75" s="752"/>
      <c r="O75" s="752"/>
      <c r="P75" s="752"/>
      <c r="Q75" s="752"/>
      <c r="R75" s="752"/>
      <c r="S75" s="752"/>
      <c r="T75" s="752"/>
      <c r="U75" s="752"/>
      <c r="V75" s="752"/>
      <c r="W75" s="752"/>
      <c r="X75" s="752"/>
      <c r="Y75" s="752"/>
      <c r="Z75" s="752"/>
      <c r="AA75" s="752"/>
      <c r="AB75" s="752"/>
      <c r="AC75" s="752"/>
      <c r="AD75" s="752"/>
      <c r="AE75" s="752"/>
      <c r="AF75" s="752"/>
      <c r="AG75" s="752"/>
      <c r="AH75" s="752"/>
      <c r="AI75" s="752"/>
      <c r="AJ75" s="752"/>
      <c r="AK75" s="752"/>
      <c r="AL75" s="752"/>
      <c r="AM75" s="752"/>
      <c r="AN75" s="752"/>
      <c r="AO75" s="752"/>
      <c r="AP75" s="752"/>
      <c r="AQ75" s="752"/>
      <c r="AR75" s="752"/>
      <c r="AS75" s="752"/>
      <c r="AT75" s="752"/>
      <c r="AU75" s="752"/>
      <c r="AV75" s="752"/>
      <c r="AW75" s="752"/>
      <c r="AX75" s="752"/>
      <c r="AY75" s="752"/>
      <c r="AZ75" s="752"/>
      <c r="BA75" s="752"/>
      <c r="BB75" s="752"/>
      <c r="BC75" s="752"/>
      <c r="BD75" s="752"/>
      <c r="BE75" s="752"/>
      <c r="BF75" s="752"/>
      <c r="BG75" s="752"/>
      <c r="BH75" s="752"/>
      <c r="BI75" s="752"/>
      <c r="BJ75" s="752"/>
      <c r="BK75" s="752"/>
      <c r="BL75" s="752"/>
      <c r="BM75" s="752"/>
      <c r="BN75" s="752"/>
      <c r="BO75" s="752"/>
      <c r="BP75" s="752"/>
      <c r="BQ75" s="752"/>
      <c r="BR75" s="752"/>
      <c r="BS75" s="752"/>
      <c r="BT75" s="752"/>
      <c r="BU75" s="752"/>
      <c r="BV75" s="752"/>
      <c r="BW75" s="752"/>
      <c r="BX75" s="752"/>
      <c r="BY75" s="752"/>
      <c r="BZ75" s="752"/>
      <c r="CA75" s="752"/>
      <c r="CB75" s="752"/>
      <c r="CC75" s="752"/>
      <c r="CD75" s="752"/>
      <c r="CE75" s="752"/>
      <c r="CF75" s="752"/>
      <c r="CG75" s="752"/>
      <c r="CH75" s="752"/>
      <c r="CI75" s="752"/>
      <c r="CJ75" s="752"/>
      <c r="CK75" s="752"/>
      <c r="CL75" s="752"/>
      <c r="CM75" s="752"/>
      <c r="CN75" s="752"/>
      <c r="CO75" s="752"/>
      <c r="CP75" s="752"/>
      <c r="CQ75" s="752"/>
      <c r="CR75" s="752"/>
      <c r="CS75" s="752"/>
      <c r="CT75" s="752"/>
      <c r="CU75" s="752"/>
      <c r="CV75" s="752"/>
      <c r="CW75" s="752"/>
      <c r="CX75" s="752"/>
      <c r="CY75" s="752"/>
      <c r="CZ75" s="752"/>
      <c r="DA75" s="752"/>
      <c r="DB75" s="752"/>
      <c r="DC75" s="752"/>
      <c r="DD75" s="752"/>
      <c r="DE75" s="752"/>
      <c r="DF75" s="752"/>
      <c r="DG75" s="752"/>
      <c r="DH75" s="752"/>
      <c r="DI75" s="752"/>
      <c r="DJ75" s="752"/>
      <c r="DK75" s="752"/>
      <c r="DL75" s="752"/>
      <c r="DM75" s="752"/>
      <c r="DN75" s="752"/>
      <c r="DO75" s="752"/>
      <c r="DP75" s="752"/>
      <c r="DQ75" s="752"/>
      <c r="DR75" s="752"/>
      <c r="DS75" s="752"/>
      <c r="DT75" s="752"/>
      <c r="DU75" s="752"/>
      <c r="DV75" s="752"/>
      <c r="DW75" s="752"/>
      <c r="DX75" s="752"/>
      <c r="DY75" s="752"/>
      <c r="DZ75" s="752"/>
      <c r="EA75" s="752"/>
      <c r="EB75" s="752"/>
      <c r="EC75" s="752"/>
      <c r="ED75" s="752"/>
      <c r="EE75" s="752"/>
      <c r="EF75" s="752"/>
      <c r="EG75" s="752"/>
      <c r="EH75" s="752"/>
      <c r="EI75" s="752"/>
      <c r="EJ75" s="752"/>
      <c r="EK75" s="752"/>
      <c r="EL75" s="752"/>
      <c r="EM75" s="752"/>
      <c r="EN75" s="752"/>
      <c r="EO75" s="752"/>
      <c r="EP75" s="752"/>
      <c r="EQ75" s="752"/>
      <c r="ER75" s="752"/>
      <c r="ES75" s="752"/>
      <c r="ET75" s="752"/>
      <c r="EU75" s="752"/>
      <c r="EV75" s="752"/>
      <c r="EW75" s="752"/>
      <c r="EX75" s="752"/>
      <c r="EY75" s="752"/>
      <c r="EZ75" s="752"/>
      <c r="FA75" s="752"/>
      <c r="FB75" s="752"/>
      <c r="FC75" s="752"/>
      <c r="FD75" s="752"/>
      <c r="FE75" s="752"/>
      <c r="FF75" s="752"/>
      <c r="FG75" s="752"/>
      <c r="FH75" s="752"/>
      <c r="FI75" s="752"/>
      <c r="FJ75" s="752"/>
      <c r="FK75" s="752"/>
      <c r="FL75" s="752"/>
      <c r="FM75" s="752"/>
      <c r="FN75" s="752"/>
      <c r="FO75" s="752"/>
      <c r="FP75" s="752"/>
      <c r="FQ75" s="752"/>
      <c r="FR75" s="752"/>
      <c r="FS75" s="752"/>
      <c r="FT75" s="752"/>
      <c r="FU75" s="752"/>
      <c r="FV75" s="752"/>
      <c r="FW75" s="752"/>
      <c r="FX75" s="752"/>
      <c r="FY75" s="752"/>
      <c r="FZ75" s="752"/>
      <c r="GA75" s="752"/>
      <c r="GB75" s="752"/>
      <c r="GC75" s="752"/>
      <c r="GD75" s="752"/>
      <c r="GE75" s="752"/>
      <c r="GF75" s="752"/>
      <c r="GG75" s="752"/>
      <c r="GH75" s="752"/>
      <c r="GI75" s="752"/>
      <c r="GJ75" s="752"/>
      <c r="GK75" s="752"/>
      <c r="GL75" s="752"/>
      <c r="GM75" s="752"/>
      <c r="GN75" s="752"/>
      <c r="GO75" s="752"/>
      <c r="GP75" s="752"/>
      <c r="GQ75" s="752"/>
      <c r="GR75" s="752"/>
      <c r="GS75" s="752"/>
      <c r="GT75" s="752"/>
      <c r="GU75" s="752"/>
      <c r="GV75" s="752"/>
      <c r="GW75" s="752"/>
      <c r="GX75" s="752"/>
      <c r="GY75" s="752"/>
      <c r="GZ75" s="752"/>
      <c r="HA75" s="752"/>
      <c r="HB75" s="752"/>
      <c r="HC75" s="752"/>
      <c r="HD75" s="752"/>
      <c r="HE75" s="752"/>
      <c r="HF75" s="752"/>
      <c r="HG75" s="752"/>
      <c r="HH75" s="752"/>
      <c r="HI75" s="752"/>
      <c r="HJ75" s="752"/>
      <c r="HK75" s="752"/>
      <c r="HL75" s="752"/>
      <c r="HM75" s="752"/>
      <c r="HN75" s="752"/>
      <c r="HO75" s="752"/>
      <c r="HP75" s="752"/>
      <c r="HQ75" s="752"/>
      <c r="HR75" s="752"/>
      <c r="HS75" s="752"/>
      <c r="HT75" s="752"/>
      <c r="HU75" s="752"/>
      <c r="HV75" s="752"/>
      <c r="HW75" s="752"/>
      <c r="HX75" s="752"/>
      <c r="HY75" s="752"/>
      <c r="HZ75" s="752"/>
      <c r="IA75" s="752"/>
      <c r="IB75" s="752"/>
      <c r="IC75" s="752"/>
      <c r="ID75" s="752"/>
      <c r="IE75" s="752"/>
      <c r="IF75" s="752"/>
      <c r="IG75" s="752"/>
      <c r="IH75" s="752"/>
      <c r="II75" s="752"/>
      <c r="IJ75" s="752"/>
      <c r="IK75" s="752"/>
      <c r="IL75" s="752"/>
      <c r="IM75" s="752"/>
      <c r="IN75" s="752"/>
      <c r="IO75" s="752"/>
      <c r="IP75" s="752"/>
      <c r="IQ75" s="752"/>
      <c r="IR75" s="752"/>
      <c r="IS75" s="752"/>
      <c r="IT75" s="752"/>
      <c r="IU75" s="752"/>
      <c r="IV75" s="752"/>
    </row>
    <row r="76" spans="1:256" s="753" customFormat="1" ht="20.100000000000001" customHeight="1" x14ac:dyDescent="0.2">
      <c r="A76" s="444">
        <v>38.4</v>
      </c>
      <c r="B76" s="733" t="s">
        <v>4940</v>
      </c>
      <c r="C76" s="444"/>
      <c r="D76" s="444"/>
      <c r="E76" s="444"/>
      <c r="F76" s="439"/>
      <c r="G76" s="439"/>
      <c r="H76" s="439"/>
      <c r="I76" s="439"/>
      <c r="J76" s="735"/>
      <c r="K76" s="752"/>
      <c r="L76" s="752"/>
      <c r="M76" s="752"/>
      <c r="N76" s="752"/>
      <c r="O76" s="752"/>
      <c r="P76" s="752"/>
      <c r="Q76" s="752"/>
      <c r="R76" s="752"/>
      <c r="S76" s="752"/>
      <c r="T76" s="752"/>
      <c r="U76" s="752"/>
      <c r="V76" s="752"/>
      <c r="W76" s="752"/>
      <c r="X76" s="752"/>
      <c r="Y76" s="752"/>
      <c r="Z76" s="752"/>
      <c r="AA76" s="752"/>
      <c r="AB76" s="752"/>
      <c r="AC76" s="752"/>
      <c r="AD76" s="752"/>
      <c r="AE76" s="752"/>
      <c r="AF76" s="752"/>
      <c r="AG76" s="752"/>
      <c r="AH76" s="752"/>
      <c r="AI76" s="752"/>
      <c r="AJ76" s="752"/>
      <c r="AK76" s="752"/>
      <c r="AL76" s="752"/>
      <c r="AM76" s="752"/>
      <c r="AN76" s="752"/>
      <c r="AO76" s="752"/>
      <c r="AP76" s="752"/>
      <c r="AQ76" s="752"/>
      <c r="AR76" s="752"/>
      <c r="AS76" s="752"/>
      <c r="AT76" s="752"/>
      <c r="AU76" s="752"/>
      <c r="AV76" s="752"/>
      <c r="AW76" s="752"/>
      <c r="AX76" s="752"/>
      <c r="AY76" s="752"/>
      <c r="AZ76" s="752"/>
      <c r="BA76" s="752"/>
      <c r="BB76" s="752"/>
      <c r="BC76" s="752"/>
      <c r="BD76" s="752"/>
      <c r="BE76" s="752"/>
      <c r="BF76" s="752"/>
      <c r="BG76" s="752"/>
      <c r="BH76" s="752"/>
      <c r="BI76" s="752"/>
      <c r="BJ76" s="752"/>
      <c r="BK76" s="752"/>
      <c r="BL76" s="752"/>
      <c r="BM76" s="752"/>
      <c r="BN76" s="752"/>
      <c r="BO76" s="752"/>
      <c r="BP76" s="752"/>
      <c r="BQ76" s="752"/>
      <c r="BR76" s="752"/>
      <c r="BS76" s="752"/>
      <c r="BT76" s="752"/>
      <c r="BU76" s="752"/>
      <c r="BV76" s="752"/>
      <c r="BW76" s="752"/>
      <c r="BX76" s="752"/>
      <c r="BY76" s="752"/>
      <c r="BZ76" s="752"/>
      <c r="CA76" s="752"/>
      <c r="CB76" s="752"/>
      <c r="CC76" s="752"/>
      <c r="CD76" s="752"/>
      <c r="CE76" s="752"/>
      <c r="CF76" s="752"/>
      <c r="CG76" s="752"/>
      <c r="CH76" s="752"/>
      <c r="CI76" s="752"/>
      <c r="CJ76" s="752"/>
      <c r="CK76" s="752"/>
      <c r="CL76" s="752"/>
      <c r="CM76" s="752"/>
      <c r="CN76" s="752"/>
      <c r="CO76" s="752"/>
      <c r="CP76" s="752"/>
      <c r="CQ76" s="752"/>
      <c r="CR76" s="752"/>
      <c r="CS76" s="752"/>
      <c r="CT76" s="752"/>
      <c r="CU76" s="752"/>
      <c r="CV76" s="752"/>
      <c r="CW76" s="752"/>
      <c r="CX76" s="752"/>
      <c r="CY76" s="752"/>
      <c r="CZ76" s="752"/>
      <c r="DA76" s="752"/>
      <c r="DB76" s="752"/>
      <c r="DC76" s="752"/>
      <c r="DD76" s="752"/>
      <c r="DE76" s="752"/>
      <c r="DF76" s="752"/>
      <c r="DG76" s="752"/>
      <c r="DH76" s="752"/>
      <c r="DI76" s="752"/>
      <c r="DJ76" s="752"/>
      <c r="DK76" s="752"/>
      <c r="DL76" s="752"/>
      <c r="DM76" s="752"/>
      <c r="DN76" s="752"/>
      <c r="DO76" s="752"/>
      <c r="DP76" s="752"/>
      <c r="DQ76" s="752"/>
      <c r="DR76" s="752"/>
      <c r="DS76" s="752"/>
      <c r="DT76" s="752"/>
      <c r="DU76" s="752"/>
      <c r="DV76" s="752"/>
      <c r="DW76" s="752"/>
      <c r="DX76" s="752"/>
      <c r="DY76" s="752"/>
      <c r="DZ76" s="752"/>
      <c r="EA76" s="752"/>
      <c r="EB76" s="752"/>
      <c r="EC76" s="752"/>
      <c r="ED76" s="752"/>
      <c r="EE76" s="752"/>
      <c r="EF76" s="752"/>
      <c r="EG76" s="752"/>
      <c r="EH76" s="752"/>
      <c r="EI76" s="752"/>
      <c r="EJ76" s="752"/>
      <c r="EK76" s="752"/>
      <c r="EL76" s="752"/>
      <c r="EM76" s="752"/>
      <c r="EN76" s="752"/>
      <c r="EO76" s="752"/>
      <c r="EP76" s="752"/>
      <c r="EQ76" s="752"/>
      <c r="ER76" s="752"/>
      <c r="ES76" s="752"/>
      <c r="ET76" s="752"/>
      <c r="EU76" s="752"/>
      <c r="EV76" s="752"/>
      <c r="EW76" s="752"/>
      <c r="EX76" s="752"/>
      <c r="EY76" s="752"/>
      <c r="EZ76" s="752"/>
      <c r="FA76" s="752"/>
      <c r="FB76" s="752"/>
      <c r="FC76" s="752"/>
      <c r="FD76" s="752"/>
      <c r="FE76" s="752"/>
      <c r="FF76" s="752"/>
      <c r="FG76" s="752"/>
      <c r="FH76" s="752"/>
      <c r="FI76" s="752"/>
      <c r="FJ76" s="752"/>
      <c r="FK76" s="752"/>
      <c r="FL76" s="752"/>
      <c r="FM76" s="752"/>
      <c r="FN76" s="752"/>
      <c r="FO76" s="752"/>
      <c r="FP76" s="752"/>
      <c r="FQ76" s="752"/>
      <c r="FR76" s="752"/>
      <c r="FS76" s="752"/>
      <c r="FT76" s="752"/>
      <c r="FU76" s="752"/>
      <c r="FV76" s="752"/>
      <c r="FW76" s="752"/>
      <c r="FX76" s="752"/>
      <c r="FY76" s="752"/>
      <c r="FZ76" s="752"/>
      <c r="GA76" s="752"/>
      <c r="GB76" s="752"/>
      <c r="GC76" s="752"/>
      <c r="GD76" s="752"/>
      <c r="GE76" s="752"/>
      <c r="GF76" s="752"/>
      <c r="GG76" s="752"/>
      <c r="GH76" s="752"/>
      <c r="GI76" s="752"/>
      <c r="GJ76" s="752"/>
      <c r="GK76" s="752"/>
      <c r="GL76" s="752"/>
      <c r="GM76" s="752"/>
      <c r="GN76" s="752"/>
      <c r="GO76" s="752"/>
      <c r="GP76" s="752"/>
      <c r="GQ76" s="752"/>
      <c r="GR76" s="752"/>
      <c r="GS76" s="752"/>
      <c r="GT76" s="752"/>
      <c r="GU76" s="752"/>
      <c r="GV76" s="752"/>
      <c r="GW76" s="752"/>
      <c r="GX76" s="752"/>
      <c r="GY76" s="752"/>
      <c r="GZ76" s="752"/>
      <c r="HA76" s="752"/>
      <c r="HB76" s="752"/>
      <c r="HC76" s="752"/>
      <c r="HD76" s="752"/>
      <c r="HE76" s="752"/>
      <c r="HF76" s="752"/>
      <c r="HG76" s="752"/>
      <c r="HH76" s="752"/>
      <c r="HI76" s="752"/>
      <c r="HJ76" s="752"/>
      <c r="HK76" s="752"/>
      <c r="HL76" s="752"/>
      <c r="HM76" s="752"/>
      <c r="HN76" s="752"/>
      <c r="HO76" s="752"/>
      <c r="HP76" s="752"/>
      <c r="HQ76" s="752"/>
      <c r="HR76" s="752"/>
      <c r="HS76" s="752"/>
      <c r="HT76" s="752"/>
      <c r="HU76" s="752"/>
      <c r="HV76" s="752"/>
      <c r="HW76" s="752"/>
      <c r="HX76" s="752"/>
      <c r="HY76" s="752"/>
      <c r="HZ76" s="752"/>
      <c r="IA76" s="752"/>
      <c r="IB76" s="752"/>
      <c r="IC76" s="752"/>
      <c r="ID76" s="752"/>
      <c r="IE76" s="752"/>
      <c r="IF76" s="752"/>
      <c r="IG76" s="752"/>
      <c r="IH76" s="752"/>
      <c r="II76" s="752"/>
      <c r="IJ76" s="752"/>
      <c r="IK76" s="752"/>
      <c r="IL76" s="752"/>
      <c r="IM76" s="752"/>
      <c r="IN76" s="752"/>
      <c r="IO76" s="752"/>
      <c r="IP76" s="752"/>
      <c r="IQ76" s="752"/>
      <c r="IR76" s="752"/>
      <c r="IS76" s="752"/>
      <c r="IT76" s="752"/>
      <c r="IU76" s="752"/>
      <c r="IV76" s="752"/>
    </row>
    <row r="77" spans="1:256" s="753" customFormat="1" ht="20.100000000000001" customHeight="1" x14ac:dyDescent="0.2">
      <c r="A77" s="750"/>
      <c r="B77" s="750" t="s">
        <v>4941</v>
      </c>
      <c r="C77" s="444">
        <v>1</v>
      </c>
      <c r="D77" s="444"/>
      <c r="E77" s="754">
        <v>1</v>
      </c>
      <c r="F77" s="441">
        <f>I47</f>
        <v>222.61</v>
      </c>
      <c r="G77" s="441"/>
      <c r="H77" s="691"/>
      <c r="I77" s="441">
        <f>PRODUCT(C77:H77)</f>
        <v>222.61</v>
      </c>
      <c r="J77" s="755"/>
      <c r="K77" s="752"/>
      <c r="L77" s="752"/>
      <c r="M77" s="752"/>
      <c r="N77" s="752"/>
      <c r="O77" s="752"/>
      <c r="P77" s="752"/>
      <c r="Q77" s="752"/>
      <c r="R77" s="752"/>
      <c r="S77" s="752"/>
      <c r="T77" s="752"/>
      <c r="U77" s="752"/>
      <c r="V77" s="752"/>
      <c r="W77" s="752"/>
      <c r="X77" s="752"/>
      <c r="Y77" s="752"/>
      <c r="Z77" s="752"/>
      <c r="AA77" s="752"/>
      <c r="AB77" s="752"/>
      <c r="AC77" s="752"/>
      <c r="AD77" s="752"/>
      <c r="AE77" s="752"/>
      <c r="AF77" s="752"/>
      <c r="AG77" s="752"/>
      <c r="AH77" s="752"/>
      <c r="AI77" s="752"/>
      <c r="AJ77" s="752"/>
      <c r="AK77" s="752"/>
      <c r="AL77" s="752"/>
      <c r="AM77" s="752"/>
      <c r="AN77" s="752"/>
      <c r="AO77" s="752"/>
      <c r="AP77" s="752"/>
      <c r="AQ77" s="752"/>
      <c r="AR77" s="752"/>
      <c r="AS77" s="752"/>
      <c r="AT77" s="752"/>
      <c r="AU77" s="752"/>
      <c r="AV77" s="752"/>
      <c r="AW77" s="752"/>
      <c r="AX77" s="752"/>
      <c r="AY77" s="752"/>
      <c r="AZ77" s="752"/>
      <c r="BA77" s="752"/>
      <c r="BB77" s="752"/>
      <c r="BC77" s="752"/>
      <c r="BD77" s="752"/>
      <c r="BE77" s="752"/>
      <c r="BF77" s="752"/>
      <c r="BG77" s="752"/>
      <c r="BH77" s="752"/>
      <c r="BI77" s="752"/>
      <c r="BJ77" s="752"/>
      <c r="BK77" s="752"/>
      <c r="BL77" s="752"/>
      <c r="BM77" s="752"/>
      <c r="BN77" s="752"/>
      <c r="BO77" s="752"/>
      <c r="BP77" s="752"/>
      <c r="BQ77" s="752"/>
      <c r="BR77" s="752"/>
      <c r="BS77" s="752"/>
      <c r="BT77" s="752"/>
      <c r="BU77" s="752"/>
      <c r="BV77" s="752"/>
      <c r="BW77" s="752"/>
      <c r="BX77" s="752"/>
      <c r="BY77" s="752"/>
      <c r="BZ77" s="752"/>
      <c r="CA77" s="752"/>
      <c r="CB77" s="752"/>
      <c r="CC77" s="752"/>
      <c r="CD77" s="752"/>
      <c r="CE77" s="752"/>
      <c r="CF77" s="752"/>
      <c r="CG77" s="752"/>
      <c r="CH77" s="752"/>
      <c r="CI77" s="752"/>
      <c r="CJ77" s="752"/>
      <c r="CK77" s="752"/>
      <c r="CL77" s="752"/>
      <c r="CM77" s="752"/>
      <c r="CN77" s="752"/>
      <c r="CO77" s="752"/>
      <c r="CP77" s="752"/>
      <c r="CQ77" s="752"/>
      <c r="CR77" s="752"/>
      <c r="CS77" s="752"/>
      <c r="CT77" s="752"/>
      <c r="CU77" s="752"/>
      <c r="CV77" s="752"/>
      <c r="CW77" s="752"/>
      <c r="CX77" s="752"/>
      <c r="CY77" s="752"/>
      <c r="CZ77" s="752"/>
      <c r="DA77" s="752"/>
      <c r="DB77" s="752"/>
      <c r="DC77" s="752"/>
      <c r="DD77" s="752"/>
      <c r="DE77" s="752"/>
      <c r="DF77" s="752"/>
      <c r="DG77" s="752"/>
      <c r="DH77" s="752"/>
      <c r="DI77" s="752"/>
      <c r="DJ77" s="752"/>
      <c r="DK77" s="752"/>
      <c r="DL77" s="752"/>
      <c r="DM77" s="752"/>
      <c r="DN77" s="752"/>
      <c r="DO77" s="752"/>
      <c r="DP77" s="752"/>
      <c r="DQ77" s="752"/>
      <c r="DR77" s="752"/>
      <c r="DS77" s="752"/>
      <c r="DT77" s="752"/>
      <c r="DU77" s="752"/>
      <c r="DV77" s="752"/>
      <c r="DW77" s="752"/>
      <c r="DX77" s="752"/>
      <c r="DY77" s="752"/>
      <c r="DZ77" s="752"/>
      <c r="EA77" s="752"/>
      <c r="EB77" s="752"/>
      <c r="EC77" s="752"/>
      <c r="ED77" s="752"/>
      <c r="EE77" s="752"/>
      <c r="EF77" s="752"/>
      <c r="EG77" s="752"/>
      <c r="EH77" s="752"/>
      <c r="EI77" s="752"/>
      <c r="EJ77" s="752"/>
      <c r="EK77" s="752"/>
      <c r="EL77" s="752"/>
      <c r="EM77" s="752"/>
      <c r="EN77" s="752"/>
      <c r="EO77" s="752"/>
      <c r="EP77" s="752"/>
      <c r="EQ77" s="752"/>
      <c r="ER77" s="752"/>
      <c r="ES77" s="752"/>
      <c r="ET77" s="752"/>
      <c r="EU77" s="752"/>
      <c r="EV77" s="752"/>
      <c r="EW77" s="752"/>
      <c r="EX77" s="752"/>
      <c r="EY77" s="752"/>
      <c r="EZ77" s="752"/>
      <c r="FA77" s="752"/>
      <c r="FB77" s="752"/>
      <c r="FC77" s="752"/>
      <c r="FD77" s="752"/>
      <c r="FE77" s="752"/>
      <c r="FF77" s="752"/>
      <c r="FG77" s="752"/>
      <c r="FH77" s="752"/>
      <c r="FI77" s="752"/>
      <c r="FJ77" s="752"/>
      <c r="FK77" s="752"/>
      <c r="FL77" s="752"/>
      <c r="FM77" s="752"/>
      <c r="FN77" s="752"/>
      <c r="FO77" s="752"/>
      <c r="FP77" s="752"/>
      <c r="FQ77" s="752"/>
      <c r="FR77" s="752"/>
      <c r="FS77" s="752"/>
      <c r="FT77" s="752"/>
      <c r="FU77" s="752"/>
      <c r="FV77" s="752"/>
      <c r="FW77" s="752"/>
      <c r="FX77" s="752"/>
      <c r="FY77" s="752"/>
      <c r="FZ77" s="752"/>
      <c r="GA77" s="752"/>
      <c r="GB77" s="752"/>
      <c r="GC77" s="752"/>
      <c r="GD77" s="752"/>
      <c r="GE77" s="752"/>
      <c r="GF77" s="752"/>
      <c r="GG77" s="752"/>
      <c r="GH77" s="752"/>
      <c r="GI77" s="752"/>
      <c r="GJ77" s="752"/>
      <c r="GK77" s="752"/>
      <c r="GL77" s="752"/>
      <c r="GM77" s="752"/>
      <c r="GN77" s="752"/>
      <c r="GO77" s="752"/>
      <c r="GP77" s="752"/>
      <c r="GQ77" s="752"/>
      <c r="GR77" s="752"/>
      <c r="GS77" s="752"/>
      <c r="GT77" s="752"/>
      <c r="GU77" s="752"/>
      <c r="GV77" s="752"/>
      <c r="GW77" s="752"/>
      <c r="GX77" s="752"/>
      <c r="GY77" s="752"/>
      <c r="GZ77" s="752"/>
      <c r="HA77" s="752"/>
      <c r="HB77" s="752"/>
      <c r="HC77" s="752"/>
      <c r="HD77" s="752"/>
      <c r="HE77" s="752"/>
      <c r="HF77" s="752"/>
      <c r="HG77" s="752"/>
      <c r="HH77" s="752"/>
      <c r="HI77" s="752"/>
      <c r="HJ77" s="752"/>
      <c r="HK77" s="752"/>
      <c r="HL77" s="752"/>
      <c r="HM77" s="752"/>
      <c r="HN77" s="752"/>
      <c r="HO77" s="752"/>
      <c r="HP77" s="752"/>
      <c r="HQ77" s="752"/>
      <c r="HR77" s="752"/>
      <c r="HS77" s="752"/>
      <c r="HT77" s="752"/>
      <c r="HU77" s="752"/>
      <c r="HV77" s="752"/>
      <c r="HW77" s="752"/>
      <c r="HX77" s="752"/>
      <c r="HY77" s="752"/>
      <c r="HZ77" s="752"/>
      <c r="IA77" s="752"/>
      <c r="IB77" s="752"/>
      <c r="IC77" s="752"/>
      <c r="ID77" s="752"/>
      <c r="IE77" s="752"/>
      <c r="IF77" s="752"/>
      <c r="IG77" s="752"/>
      <c r="IH77" s="752"/>
      <c r="II77" s="752"/>
      <c r="IJ77" s="752"/>
      <c r="IK77" s="752"/>
      <c r="IL77" s="752"/>
      <c r="IM77" s="752"/>
      <c r="IN77" s="752"/>
      <c r="IO77" s="752"/>
      <c r="IP77" s="752"/>
      <c r="IQ77" s="752"/>
      <c r="IR77" s="752"/>
      <c r="IS77" s="752"/>
      <c r="IT77" s="752"/>
      <c r="IU77" s="752"/>
      <c r="IV77" s="752"/>
    </row>
    <row r="78" spans="1:256" ht="20.100000000000001" customHeight="1" x14ac:dyDescent="0.2">
      <c r="A78" s="750"/>
      <c r="B78" s="750" t="s">
        <v>4942</v>
      </c>
      <c r="C78" s="444"/>
      <c r="D78" s="444"/>
      <c r="E78" s="754"/>
      <c r="F78" s="441"/>
      <c r="G78" s="441"/>
      <c r="H78" s="691"/>
      <c r="I78" s="441">
        <f>-I85</f>
        <v>-96.29</v>
      </c>
      <c r="J78" s="735"/>
      <c r="K78" s="686"/>
      <c r="L78" s="686"/>
      <c r="M78" s="686"/>
      <c r="N78" s="686"/>
      <c r="O78" s="686"/>
      <c r="P78" s="686"/>
      <c r="Q78" s="686"/>
      <c r="R78" s="686"/>
      <c r="S78" s="686"/>
      <c r="T78" s="686"/>
      <c r="U78" s="686"/>
      <c r="V78" s="686"/>
      <c r="W78" s="686"/>
      <c r="X78" s="686"/>
      <c r="Y78" s="686"/>
      <c r="Z78" s="686"/>
      <c r="AA78" s="686"/>
      <c r="AB78" s="686"/>
      <c r="AC78" s="686"/>
      <c r="AD78" s="686"/>
      <c r="AE78" s="686"/>
      <c r="AF78" s="686"/>
      <c r="AG78" s="686"/>
      <c r="AH78" s="686"/>
      <c r="AI78" s="686"/>
      <c r="AJ78" s="686"/>
      <c r="AK78" s="686"/>
      <c r="AL78" s="686"/>
      <c r="AM78" s="686"/>
      <c r="AN78" s="686"/>
      <c r="AO78" s="686"/>
      <c r="AP78" s="686"/>
      <c r="AQ78" s="686"/>
      <c r="AR78" s="686"/>
      <c r="AS78" s="686"/>
      <c r="AT78" s="686"/>
      <c r="AU78" s="686"/>
      <c r="AV78" s="686"/>
      <c r="AW78" s="686"/>
      <c r="AX78" s="686"/>
      <c r="AY78" s="686"/>
      <c r="AZ78" s="686"/>
      <c r="BA78" s="686"/>
      <c r="BB78" s="686"/>
      <c r="BC78" s="686"/>
      <c r="BD78" s="686"/>
      <c r="BE78" s="686"/>
      <c r="BF78" s="686"/>
      <c r="BG78" s="686"/>
      <c r="BH78" s="686"/>
      <c r="BI78" s="686"/>
      <c r="BJ78" s="686"/>
      <c r="BK78" s="686"/>
      <c r="BL78" s="686"/>
      <c r="BM78" s="686"/>
      <c r="BN78" s="686"/>
      <c r="BO78" s="686"/>
      <c r="BP78" s="686"/>
      <c r="BQ78" s="686"/>
      <c r="BR78" s="686"/>
      <c r="BS78" s="686"/>
      <c r="BT78" s="686"/>
      <c r="BU78" s="686"/>
      <c r="BV78" s="686"/>
      <c r="BW78" s="686"/>
      <c r="BX78" s="686"/>
      <c r="BY78" s="686"/>
      <c r="BZ78" s="686"/>
      <c r="CA78" s="686"/>
      <c r="CB78" s="686"/>
      <c r="CC78" s="686"/>
      <c r="CD78" s="686"/>
      <c r="CE78" s="686"/>
      <c r="CF78" s="686"/>
      <c r="CG78" s="686"/>
      <c r="CH78" s="686"/>
      <c r="CI78" s="686"/>
      <c r="CJ78" s="686"/>
      <c r="CK78" s="686"/>
      <c r="CL78" s="686"/>
      <c r="CM78" s="686"/>
      <c r="CN78" s="686"/>
      <c r="CO78" s="686"/>
      <c r="CP78" s="686"/>
      <c r="CQ78" s="686"/>
      <c r="CR78" s="686"/>
      <c r="CS78" s="686"/>
      <c r="CT78" s="686"/>
      <c r="CU78" s="686"/>
      <c r="CV78" s="686"/>
      <c r="CW78" s="686"/>
      <c r="CX78" s="686"/>
      <c r="CY78" s="686"/>
      <c r="CZ78" s="686"/>
      <c r="DA78" s="686"/>
      <c r="DB78" s="686"/>
      <c r="DC78" s="686"/>
      <c r="DD78" s="686"/>
      <c r="DE78" s="686"/>
      <c r="DF78" s="686"/>
      <c r="DG78" s="686"/>
      <c r="DH78" s="686"/>
      <c r="DI78" s="686"/>
      <c r="DJ78" s="686"/>
      <c r="DK78" s="686"/>
      <c r="DL78" s="686"/>
      <c r="DM78" s="686"/>
      <c r="DN78" s="686"/>
      <c r="DO78" s="686"/>
      <c r="DP78" s="686"/>
      <c r="DQ78" s="686"/>
      <c r="DR78" s="686"/>
      <c r="DS78" s="686"/>
      <c r="DT78" s="686"/>
      <c r="DU78" s="686"/>
      <c r="DV78" s="686"/>
      <c r="DW78" s="686"/>
      <c r="DX78" s="686"/>
      <c r="DY78" s="686"/>
      <c r="DZ78" s="686"/>
      <c r="EA78" s="686"/>
      <c r="EB78" s="686"/>
      <c r="EC78" s="686"/>
      <c r="ED78" s="686"/>
      <c r="EE78" s="686"/>
      <c r="EF78" s="686"/>
      <c r="EG78" s="686"/>
      <c r="EH78" s="686"/>
      <c r="EI78" s="686"/>
      <c r="EJ78" s="686"/>
      <c r="EK78" s="686"/>
      <c r="EL78" s="686"/>
      <c r="EM78" s="686"/>
      <c r="EN78" s="686"/>
      <c r="EO78" s="686"/>
      <c r="EP78" s="686"/>
      <c r="EQ78" s="686"/>
      <c r="ER78" s="686"/>
      <c r="ES78" s="686"/>
      <c r="ET78" s="686"/>
      <c r="EU78" s="686"/>
      <c r="EV78" s="686"/>
      <c r="EW78" s="686"/>
      <c r="EX78" s="686"/>
      <c r="EY78" s="686"/>
      <c r="EZ78" s="686"/>
      <c r="FA78" s="686"/>
      <c r="FB78" s="686"/>
      <c r="FC78" s="686"/>
      <c r="FD78" s="686"/>
      <c r="FE78" s="686"/>
      <c r="FF78" s="686"/>
      <c r="FG78" s="686"/>
      <c r="FH78" s="686"/>
      <c r="FI78" s="686"/>
      <c r="FJ78" s="686"/>
      <c r="FK78" s="686"/>
      <c r="FL78" s="686"/>
      <c r="FM78" s="686"/>
      <c r="FN78" s="686"/>
      <c r="FO78" s="686"/>
      <c r="FP78" s="686"/>
      <c r="FQ78" s="686"/>
      <c r="FR78" s="686"/>
      <c r="FS78" s="686"/>
      <c r="FT78" s="686"/>
      <c r="FU78" s="686"/>
      <c r="FV78" s="686"/>
      <c r="FW78" s="686"/>
      <c r="FX78" s="686"/>
      <c r="FY78" s="686"/>
      <c r="FZ78" s="686"/>
      <c r="GA78" s="686"/>
      <c r="GB78" s="686"/>
      <c r="GC78" s="686"/>
      <c r="GD78" s="686"/>
      <c r="GE78" s="686"/>
      <c r="GF78" s="686"/>
      <c r="GG78" s="686"/>
      <c r="GH78" s="686"/>
      <c r="GI78" s="686"/>
      <c r="GJ78" s="686"/>
      <c r="GK78" s="686"/>
      <c r="GL78" s="686"/>
      <c r="GM78" s="686"/>
      <c r="GN78" s="686"/>
      <c r="GO78" s="686"/>
      <c r="GP78" s="686"/>
      <c r="GQ78" s="686"/>
      <c r="GR78" s="686"/>
      <c r="GS78" s="686"/>
      <c r="GT78" s="686"/>
      <c r="GU78" s="686"/>
      <c r="GV78" s="686"/>
      <c r="GW78" s="686"/>
      <c r="GX78" s="686"/>
      <c r="GY78" s="686"/>
      <c r="GZ78" s="686"/>
      <c r="HA78" s="686"/>
      <c r="HB78" s="686"/>
      <c r="HC78" s="686"/>
      <c r="HD78" s="686"/>
      <c r="HE78" s="686"/>
      <c r="HF78" s="686"/>
      <c r="HG78" s="686"/>
      <c r="HH78" s="686"/>
      <c r="HI78" s="686"/>
      <c r="HJ78" s="686"/>
      <c r="HK78" s="686"/>
      <c r="HL78" s="686"/>
      <c r="HM78" s="686"/>
      <c r="HN78" s="686"/>
      <c r="HO78" s="686"/>
      <c r="HP78" s="686"/>
      <c r="HQ78" s="686"/>
      <c r="HR78" s="686"/>
      <c r="HS78" s="686"/>
      <c r="HT78" s="686"/>
      <c r="HU78" s="686"/>
      <c r="HV78" s="686"/>
      <c r="HW78" s="686"/>
      <c r="HX78" s="686"/>
      <c r="HY78" s="686"/>
      <c r="HZ78" s="686"/>
      <c r="IA78" s="686"/>
      <c r="IB78" s="686"/>
      <c r="IC78" s="686"/>
      <c r="ID78" s="686"/>
      <c r="IE78" s="686"/>
      <c r="IF78" s="686"/>
      <c r="IG78" s="686"/>
      <c r="IH78" s="686"/>
      <c r="II78" s="686"/>
      <c r="IJ78" s="686"/>
      <c r="IK78" s="686"/>
      <c r="IL78" s="686"/>
      <c r="IM78" s="686"/>
      <c r="IN78" s="686"/>
      <c r="IO78" s="686"/>
      <c r="IP78" s="686"/>
      <c r="IQ78" s="686"/>
      <c r="IR78" s="686"/>
      <c r="IS78" s="686"/>
      <c r="IT78" s="686"/>
      <c r="IU78" s="686"/>
      <c r="IV78" s="686"/>
    </row>
    <row r="79" spans="1:256" ht="20.100000000000001" customHeight="1" x14ac:dyDescent="0.2">
      <c r="A79" s="750"/>
      <c r="B79" s="750"/>
      <c r="C79" s="444"/>
      <c r="D79" s="444"/>
      <c r="E79" s="754"/>
      <c r="F79" s="441"/>
      <c r="G79" s="441"/>
      <c r="H79" s="698" t="s">
        <v>1904</v>
      </c>
      <c r="I79" s="737">
        <f>SUM(I77:I78)+0.02</f>
        <v>126.34</v>
      </c>
      <c r="J79" s="735" t="s">
        <v>201</v>
      </c>
      <c r="K79" s="686"/>
      <c r="L79" s="686"/>
      <c r="M79" s="686"/>
      <c r="N79" s="686"/>
      <c r="O79" s="686"/>
      <c r="P79" s="686"/>
      <c r="Q79" s="686"/>
      <c r="R79" s="686"/>
      <c r="S79" s="686"/>
      <c r="T79" s="686"/>
      <c r="U79" s="686"/>
      <c r="V79" s="686"/>
      <c r="W79" s="686"/>
      <c r="X79" s="686"/>
      <c r="Y79" s="686"/>
      <c r="Z79" s="686"/>
      <c r="AA79" s="686"/>
      <c r="AB79" s="686"/>
      <c r="AC79" s="686"/>
      <c r="AD79" s="686"/>
      <c r="AE79" s="686"/>
      <c r="AF79" s="686"/>
      <c r="AG79" s="686"/>
      <c r="AH79" s="686"/>
      <c r="AI79" s="686"/>
      <c r="AJ79" s="686"/>
      <c r="AK79" s="686"/>
      <c r="AL79" s="686"/>
      <c r="AM79" s="686"/>
      <c r="AN79" s="686"/>
      <c r="AO79" s="686"/>
      <c r="AP79" s="686"/>
      <c r="AQ79" s="686"/>
      <c r="AR79" s="686"/>
      <c r="AS79" s="686"/>
      <c r="AT79" s="686"/>
      <c r="AU79" s="686"/>
      <c r="AV79" s="686"/>
      <c r="AW79" s="686"/>
      <c r="AX79" s="686"/>
      <c r="AY79" s="686"/>
      <c r="AZ79" s="686"/>
      <c r="BA79" s="686"/>
      <c r="BB79" s="686"/>
      <c r="BC79" s="686"/>
      <c r="BD79" s="686"/>
      <c r="BE79" s="686"/>
      <c r="BF79" s="686"/>
      <c r="BG79" s="686"/>
      <c r="BH79" s="686"/>
      <c r="BI79" s="686"/>
      <c r="BJ79" s="686"/>
      <c r="BK79" s="686"/>
      <c r="BL79" s="686"/>
      <c r="BM79" s="686"/>
      <c r="BN79" s="686"/>
      <c r="BO79" s="686"/>
      <c r="BP79" s="686"/>
      <c r="BQ79" s="686"/>
      <c r="BR79" s="686"/>
      <c r="BS79" s="686"/>
      <c r="BT79" s="686"/>
      <c r="BU79" s="686"/>
      <c r="BV79" s="686"/>
      <c r="BW79" s="686"/>
      <c r="BX79" s="686"/>
      <c r="BY79" s="686"/>
      <c r="BZ79" s="686"/>
      <c r="CA79" s="686"/>
      <c r="CB79" s="686"/>
      <c r="CC79" s="686"/>
      <c r="CD79" s="686"/>
      <c r="CE79" s="686"/>
      <c r="CF79" s="686"/>
      <c r="CG79" s="686"/>
      <c r="CH79" s="686"/>
      <c r="CI79" s="686"/>
      <c r="CJ79" s="686"/>
      <c r="CK79" s="686"/>
      <c r="CL79" s="686"/>
      <c r="CM79" s="686"/>
      <c r="CN79" s="686"/>
      <c r="CO79" s="686"/>
      <c r="CP79" s="686"/>
      <c r="CQ79" s="686"/>
      <c r="CR79" s="686"/>
      <c r="CS79" s="686"/>
      <c r="CT79" s="686"/>
      <c r="CU79" s="686"/>
      <c r="CV79" s="686"/>
      <c r="CW79" s="686"/>
      <c r="CX79" s="686"/>
      <c r="CY79" s="686"/>
      <c r="CZ79" s="686"/>
      <c r="DA79" s="686"/>
      <c r="DB79" s="686"/>
      <c r="DC79" s="686"/>
      <c r="DD79" s="686"/>
      <c r="DE79" s="686"/>
      <c r="DF79" s="686"/>
      <c r="DG79" s="686"/>
      <c r="DH79" s="686"/>
      <c r="DI79" s="686"/>
      <c r="DJ79" s="686"/>
      <c r="DK79" s="686"/>
      <c r="DL79" s="686"/>
      <c r="DM79" s="686"/>
      <c r="DN79" s="686"/>
      <c r="DO79" s="686"/>
      <c r="DP79" s="686"/>
      <c r="DQ79" s="686"/>
      <c r="DR79" s="686"/>
      <c r="DS79" s="686"/>
      <c r="DT79" s="686"/>
      <c r="DU79" s="686"/>
      <c r="DV79" s="686"/>
      <c r="DW79" s="686"/>
      <c r="DX79" s="686"/>
      <c r="DY79" s="686"/>
      <c r="DZ79" s="686"/>
      <c r="EA79" s="686"/>
      <c r="EB79" s="686"/>
      <c r="EC79" s="686"/>
      <c r="ED79" s="686"/>
      <c r="EE79" s="686"/>
      <c r="EF79" s="686"/>
      <c r="EG79" s="686"/>
      <c r="EH79" s="686"/>
      <c r="EI79" s="686"/>
      <c r="EJ79" s="686"/>
      <c r="EK79" s="686"/>
      <c r="EL79" s="686"/>
      <c r="EM79" s="686"/>
      <c r="EN79" s="686"/>
      <c r="EO79" s="686"/>
      <c r="EP79" s="686"/>
      <c r="EQ79" s="686"/>
      <c r="ER79" s="686"/>
      <c r="ES79" s="686"/>
      <c r="ET79" s="686"/>
      <c r="EU79" s="686"/>
      <c r="EV79" s="686"/>
      <c r="EW79" s="686"/>
      <c r="EX79" s="686"/>
      <c r="EY79" s="686"/>
      <c r="EZ79" s="686"/>
      <c r="FA79" s="686"/>
      <c r="FB79" s="686"/>
      <c r="FC79" s="686"/>
      <c r="FD79" s="686"/>
      <c r="FE79" s="686"/>
      <c r="FF79" s="686"/>
      <c r="FG79" s="686"/>
      <c r="FH79" s="686"/>
      <c r="FI79" s="686"/>
      <c r="FJ79" s="686"/>
      <c r="FK79" s="686"/>
      <c r="FL79" s="686"/>
      <c r="FM79" s="686"/>
      <c r="FN79" s="686"/>
      <c r="FO79" s="686"/>
      <c r="FP79" s="686"/>
      <c r="FQ79" s="686"/>
      <c r="FR79" s="686"/>
      <c r="FS79" s="686"/>
      <c r="FT79" s="686"/>
      <c r="FU79" s="686"/>
      <c r="FV79" s="686"/>
      <c r="FW79" s="686"/>
      <c r="FX79" s="686"/>
      <c r="FY79" s="686"/>
      <c r="FZ79" s="686"/>
      <c r="GA79" s="686"/>
      <c r="GB79" s="686"/>
      <c r="GC79" s="686"/>
      <c r="GD79" s="686"/>
      <c r="GE79" s="686"/>
      <c r="GF79" s="686"/>
      <c r="GG79" s="686"/>
      <c r="GH79" s="686"/>
      <c r="GI79" s="686"/>
      <c r="GJ79" s="686"/>
      <c r="GK79" s="686"/>
      <c r="GL79" s="686"/>
      <c r="GM79" s="686"/>
      <c r="GN79" s="686"/>
      <c r="GO79" s="686"/>
      <c r="GP79" s="686"/>
      <c r="GQ79" s="686"/>
      <c r="GR79" s="686"/>
      <c r="GS79" s="686"/>
      <c r="GT79" s="686"/>
      <c r="GU79" s="686"/>
      <c r="GV79" s="686"/>
      <c r="GW79" s="686"/>
      <c r="GX79" s="686"/>
      <c r="GY79" s="686"/>
      <c r="GZ79" s="686"/>
      <c r="HA79" s="686"/>
      <c r="HB79" s="686"/>
      <c r="HC79" s="686"/>
      <c r="HD79" s="686"/>
      <c r="HE79" s="686"/>
      <c r="HF79" s="686"/>
      <c r="HG79" s="686"/>
      <c r="HH79" s="686"/>
      <c r="HI79" s="686"/>
      <c r="HJ79" s="686"/>
      <c r="HK79" s="686"/>
      <c r="HL79" s="686"/>
      <c r="HM79" s="686"/>
      <c r="HN79" s="686"/>
      <c r="HO79" s="686"/>
      <c r="HP79" s="686"/>
      <c r="HQ79" s="686"/>
      <c r="HR79" s="686"/>
      <c r="HS79" s="686"/>
      <c r="HT79" s="686"/>
      <c r="HU79" s="686"/>
      <c r="HV79" s="686"/>
      <c r="HW79" s="686"/>
      <c r="HX79" s="686"/>
      <c r="HY79" s="686"/>
      <c r="HZ79" s="686"/>
      <c r="IA79" s="686"/>
      <c r="IB79" s="686"/>
      <c r="IC79" s="686"/>
      <c r="ID79" s="686"/>
      <c r="IE79" s="686"/>
      <c r="IF79" s="686"/>
      <c r="IG79" s="686"/>
      <c r="IH79" s="686"/>
      <c r="II79" s="686"/>
      <c r="IJ79" s="686"/>
      <c r="IK79" s="686"/>
      <c r="IL79" s="686"/>
      <c r="IM79" s="686"/>
      <c r="IN79" s="686"/>
      <c r="IO79" s="686"/>
      <c r="IP79" s="686"/>
      <c r="IQ79" s="686"/>
      <c r="IR79" s="686"/>
      <c r="IS79" s="686"/>
      <c r="IT79" s="686"/>
      <c r="IU79" s="686"/>
      <c r="IV79" s="686"/>
    </row>
    <row r="80" spans="1:256" ht="20.100000000000001" customHeight="1" x14ac:dyDescent="0.2">
      <c r="A80" s="444">
        <v>38.700000000000003</v>
      </c>
      <c r="B80" s="733" t="s">
        <v>4943</v>
      </c>
      <c r="C80" s="444"/>
      <c r="D80" s="444"/>
      <c r="E80" s="444"/>
      <c r="F80" s="439"/>
      <c r="G80" s="439"/>
      <c r="H80" s="439"/>
      <c r="I80" s="439"/>
      <c r="J80" s="735"/>
      <c r="K80" s="686"/>
      <c r="L80" s="686"/>
      <c r="M80" s="686"/>
      <c r="N80" s="686"/>
      <c r="O80" s="686"/>
      <c r="P80" s="686"/>
      <c r="Q80" s="686"/>
      <c r="R80" s="686"/>
      <c r="S80" s="686"/>
      <c r="T80" s="686"/>
      <c r="U80" s="686"/>
      <c r="V80" s="686"/>
      <c r="W80" s="686"/>
      <c r="X80" s="686"/>
      <c r="Y80" s="686"/>
      <c r="Z80" s="686"/>
      <c r="AA80" s="686"/>
      <c r="AB80" s="686"/>
      <c r="AC80" s="686"/>
      <c r="AD80" s="686"/>
      <c r="AE80" s="686"/>
      <c r="AF80" s="686"/>
      <c r="AG80" s="686"/>
      <c r="AH80" s="686"/>
      <c r="AI80" s="686"/>
      <c r="AJ80" s="686"/>
      <c r="AK80" s="686"/>
      <c r="AL80" s="686"/>
      <c r="AM80" s="686"/>
      <c r="AN80" s="686"/>
      <c r="AO80" s="686"/>
      <c r="AP80" s="686"/>
      <c r="AQ80" s="686"/>
      <c r="AR80" s="686"/>
      <c r="AS80" s="686"/>
      <c r="AT80" s="686"/>
      <c r="AU80" s="686"/>
      <c r="AV80" s="686"/>
      <c r="AW80" s="686"/>
      <c r="AX80" s="686"/>
      <c r="AY80" s="686"/>
      <c r="AZ80" s="686"/>
      <c r="BA80" s="686"/>
      <c r="BB80" s="686"/>
      <c r="BC80" s="686"/>
      <c r="BD80" s="686"/>
      <c r="BE80" s="686"/>
      <c r="BF80" s="686"/>
      <c r="BG80" s="686"/>
      <c r="BH80" s="686"/>
      <c r="BI80" s="686"/>
      <c r="BJ80" s="686"/>
      <c r="BK80" s="686"/>
      <c r="BL80" s="686"/>
      <c r="BM80" s="686"/>
      <c r="BN80" s="686"/>
      <c r="BO80" s="686"/>
      <c r="BP80" s="686"/>
      <c r="BQ80" s="686"/>
      <c r="BR80" s="686"/>
      <c r="BS80" s="686"/>
      <c r="BT80" s="686"/>
      <c r="BU80" s="686"/>
      <c r="BV80" s="686"/>
      <c r="BW80" s="686"/>
      <c r="BX80" s="686"/>
      <c r="BY80" s="686"/>
      <c r="BZ80" s="686"/>
      <c r="CA80" s="686"/>
      <c r="CB80" s="686"/>
      <c r="CC80" s="686"/>
      <c r="CD80" s="686"/>
      <c r="CE80" s="686"/>
      <c r="CF80" s="686"/>
      <c r="CG80" s="686"/>
      <c r="CH80" s="686"/>
      <c r="CI80" s="686"/>
      <c r="CJ80" s="686"/>
      <c r="CK80" s="686"/>
      <c r="CL80" s="686"/>
      <c r="CM80" s="686"/>
      <c r="CN80" s="686"/>
      <c r="CO80" s="686"/>
      <c r="CP80" s="686"/>
      <c r="CQ80" s="686"/>
      <c r="CR80" s="686"/>
      <c r="CS80" s="686"/>
      <c r="CT80" s="686"/>
      <c r="CU80" s="686"/>
      <c r="CV80" s="686"/>
      <c r="CW80" s="686"/>
      <c r="CX80" s="686"/>
      <c r="CY80" s="686"/>
      <c r="CZ80" s="686"/>
      <c r="DA80" s="686"/>
      <c r="DB80" s="686"/>
      <c r="DC80" s="686"/>
      <c r="DD80" s="686"/>
      <c r="DE80" s="686"/>
      <c r="DF80" s="686"/>
      <c r="DG80" s="686"/>
      <c r="DH80" s="686"/>
      <c r="DI80" s="686"/>
      <c r="DJ80" s="686"/>
      <c r="DK80" s="686"/>
      <c r="DL80" s="686"/>
      <c r="DM80" s="686"/>
      <c r="DN80" s="686"/>
      <c r="DO80" s="686"/>
      <c r="DP80" s="686"/>
      <c r="DQ80" s="686"/>
      <c r="DR80" s="686"/>
      <c r="DS80" s="686"/>
      <c r="DT80" s="686"/>
      <c r="DU80" s="686"/>
      <c r="DV80" s="686"/>
      <c r="DW80" s="686"/>
      <c r="DX80" s="686"/>
      <c r="DY80" s="686"/>
      <c r="DZ80" s="686"/>
      <c r="EA80" s="686"/>
      <c r="EB80" s="686"/>
      <c r="EC80" s="686"/>
      <c r="ED80" s="686"/>
      <c r="EE80" s="686"/>
      <c r="EF80" s="686"/>
      <c r="EG80" s="686"/>
      <c r="EH80" s="686"/>
      <c r="EI80" s="686"/>
      <c r="EJ80" s="686"/>
      <c r="EK80" s="686"/>
      <c r="EL80" s="686"/>
      <c r="EM80" s="686"/>
      <c r="EN80" s="686"/>
      <c r="EO80" s="686"/>
      <c r="EP80" s="686"/>
      <c r="EQ80" s="686"/>
      <c r="ER80" s="686"/>
      <c r="ES80" s="686"/>
      <c r="ET80" s="686"/>
      <c r="EU80" s="686"/>
      <c r="EV80" s="686"/>
      <c r="EW80" s="686"/>
      <c r="EX80" s="686"/>
      <c r="EY80" s="686"/>
      <c r="EZ80" s="686"/>
      <c r="FA80" s="686"/>
      <c r="FB80" s="686"/>
      <c r="FC80" s="686"/>
      <c r="FD80" s="686"/>
      <c r="FE80" s="686"/>
      <c r="FF80" s="686"/>
      <c r="FG80" s="686"/>
      <c r="FH80" s="686"/>
      <c r="FI80" s="686"/>
      <c r="FJ80" s="686"/>
      <c r="FK80" s="686"/>
      <c r="FL80" s="686"/>
      <c r="FM80" s="686"/>
      <c r="FN80" s="686"/>
      <c r="FO80" s="686"/>
      <c r="FP80" s="686"/>
      <c r="FQ80" s="686"/>
      <c r="FR80" s="686"/>
      <c r="FS80" s="686"/>
      <c r="FT80" s="686"/>
      <c r="FU80" s="686"/>
      <c r="FV80" s="686"/>
      <c r="FW80" s="686"/>
      <c r="FX80" s="686"/>
      <c r="FY80" s="686"/>
      <c r="FZ80" s="686"/>
      <c r="GA80" s="686"/>
      <c r="GB80" s="686"/>
      <c r="GC80" s="686"/>
      <c r="GD80" s="686"/>
      <c r="GE80" s="686"/>
      <c r="GF80" s="686"/>
      <c r="GG80" s="686"/>
      <c r="GH80" s="686"/>
      <c r="GI80" s="686"/>
      <c r="GJ80" s="686"/>
      <c r="GK80" s="686"/>
      <c r="GL80" s="686"/>
      <c r="GM80" s="686"/>
      <c r="GN80" s="686"/>
      <c r="GO80" s="686"/>
      <c r="GP80" s="686"/>
      <c r="GQ80" s="686"/>
      <c r="GR80" s="686"/>
      <c r="GS80" s="686"/>
      <c r="GT80" s="686"/>
      <c r="GU80" s="686"/>
      <c r="GV80" s="686"/>
      <c r="GW80" s="686"/>
      <c r="GX80" s="686"/>
      <c r="GY80" s="686"/>
      <c r="GZ80" s="686"/>
      <c r="HA80" s="686"/>
      <c r="HB80" s="686"/>
      <c r="HC80" s="686"/>
      <c r="HD80" s="686"/>
      <c r="HE80" s="686"/>
      <c r="HF80" s="686"/>
      <c r="HG80" s="686"/>
      <c r="HH80" s="686"/>
      <c r="HI80" s="686"/>
      <c r="HJ80" s="686"/>
      <c r="HK80" s="686"/>
      <c r="HL80" s="686"/>
      <c r="HM80" s="686"/>
      <c r="HN80" s="686"/>
      <c r="HO80" s="686"/>
      <c r="HP80" s="686"/>
      <c r="HQ80" s="686"/>
      <c r="HR80" s="686"/>
      <c r="HS80" s="686"/>
      <c r="HT80" s="686"/>
      <c r="HU80" s="686"/>
      <c r="HV80" s="686"/>
      <c r="HW80" s="686"/>
      <c r="HX80" s="686"/>
      <c r="HY80" s="686"/>
      <c r="HZ80" s="686"/>
      <c r="IA80" s="686"/>
      <c r="IB80" s="686"/>
      <c r="IC80" s="686"/>
      <c r="ID80" s="686"/>
      <c r="IE80" s="686"/>
      <c r="IF80" s="686"/>
      <c r="IG80" s="686"/>
      <c r="IH80" s="686"/>
      <c r="II80" s="686"/>
      <c r="IJ80" s="686"/>
      <c r="IK80" s="686"/>
      <c r="IL80" s="686"/>
      <c r="IM80" s="686"/>
      <c r="IN80" s="686"/>
      <c r="IO80" s="686"/>
      <c r="IP80" s="686"/>
      <c r="IQ80" s="686"/>
      <c r="IR80" s="686"/>
      <c r="IS80" s="686"/>
      <c r="IT80" s="686"/>
      <c r="IU80" s="686"/>
      <c r="IV80" s="686"/>
    </row>
    <row r="81" spans="1:256" ht="20.100000000000001" customHeight="1" x14ac:dyDescent="0.2">
      <c r="A81" s="750"/>
      <c r="B81" s="746" t="s">
        <v>4920</v>
      </c>
      <c r="C81" s="444"/>
      <c r="D81" s="444"/>
      <c r="E81" s="444"/>
      <c r="F81" s="441"/>
      <c r="G81" s="439"/>
      <c r="H81" s="441"/>
      <c r="I81" s="441"/>
      <c r="J81" s="735"/>
      <c r="K81" s="686"/>
      <c r="L81" s="686"/>
      <c r="M81" s="686"/>
      <c r="N81" s="686"/>
      <c r="O81" s="686"/>
      <c r="P81" s="686"/>
      <c r="Q81" s="686"/>
      <c r="R81" s="686"/>
      <c r="S81" s="686"/>
      <c r="T81" s="686"/>
      <c r="U81" s="686"/>
      <c r="V81" s="686"/>
      <c r="W81" s="686"/>
      <c r="X81" s="686"/>
      <c r="Y81" s="686"/>
      <c r="Z81" s="686"/>
      <c r="AA81" s="686"/>
      <c r="AB81" s="686"/>
      <c r="AC81" s="686"/>
      <c r="AD81" s="686"/>
      <c r="AE81" s="686"/>
      <c r="AF81" s="686"/>
      <c r="AG81" s="686"/>
      <c r="AH81" s="686"/>
      <c r="AI81" s="686"/>
      <c r="AJ81" s="686"/>
      <c r="AK81" s="686"/>
      <c r="AL81" s="686"/>
      <c r="AM81" s="686"/>
      <c r="AN81" s="686"/>
      <c r="AO81" s="686"/>
      <c r="AP81" s="686"/>
      <c r="AQ81" s="686"/>
      <c r="AR81" s="686"/>
      <c r="AS81" s="686"/>
      <c r="AT81" s="686"/>
      <c r="AU81" s="686"/>
      <c r="AV81" s="686"/>
      <c r="AW81" s="686"/>
      <c r="AX81" s="686"/>
      <c r="AY81" s="686"/>
      <c r="AZ81" s="686"/>
      <c r="BA81" s="686"/>
      <c r="BB81" s="686"/>
      <c r="BC81" s="686"/>
      <c r="BD81" s="686"/>
      <c r="BE81" s="686"/>
      <c r="BF81" s="686"/>
      <c r="BG81" s="686"/>
      <c r="BH81" s="686"/>
      <c r="BI81" s="686"/>
      <c r="BJ81" s="686"/>
      <c r="BK81" s="686"/>
      <c r="BL81" s="686"/>
      <c r="BM81" s="686"/>
      <c r="BN81" s="686"/>
      <c r="BO81" s="686"/>
      <c r="BP81" s="686"/>
      <c r="BQ81" s="686"/>
      <c r="BR81" s="686"/>
      <c r="BS81" s="686"/>
      <c r="BT81" s="686"/>
      <c r="BU81" s="686"/>
      <c r="BV81" s="686"/>
      <c r="BW81" s="686"/>
      <c r="BX81" s="686"/>
      <c r="BY81" s="686"/>
      <c r="BZ81" s="686"/>
      <c r="CA81" s="686"/>
      <c r="CB81" s="686"/>
      <c r="CC81" s="686"/>
      <c r="CD81" s="686"/>
      <c r="CE81" s="686"/>
      <c r="CF81" s="686"/>
      <c r="CG81" s="686"/>
      <c r="CH81" s="686"/>
      <c r="CI81" s="686"/>
      <c r="CJ81" s="686"/>
      <c r="CK81" s="686"/>
      <c r="CL81" s="686"/>
      <c r="CM81" s="686"/>
      <c r="CN81" s="686"/>
      <c r="CO81" s="686"/>
      <c r="CP81" s="686"/>
      <c r="CQ81" s="686"/>
      <c r="CR81" s="686"/>
      <c r="CS81" s="686"/>
      <c r="CT81" s="686"/>
      <c r="CU81" s="686"/>
      <c r="CV81" s="686"/>
      <c r="CW81" s="686"/>
      <c r="CX81" s="686"/>
      <c r="CY81" s="686"/>
      <c r="CZ81" s="686"/>
      <c r="DA81" s="686"/>
      <c r="DB81" s="686"/>
      <c r="DC81" s="686"/>
      <c r="DD81" s="686"/>
      <c r="DE81" s="686"/>
      <c r="DF81" s="686"/>
      <c r="DG81" s="686"/>
      <c r="DH81" s="686"/>
      <c r="DI81" s="686"/>
      <c r="DJ81" s="686"/>
      <c r="DK81" s="686"/>
      <c r="DL81" s="686"/>
      <c r="DM81" s="686"/>
      <c r="DN81" s="686"/>
      <c r="DO81" s="686"/>
      <c r="DP81" s="686"/>
      <c r="DQ81" s="686"/>
      <c r="DR81" s="686"/>
      <c r="DS81" s="686"/>
      <c r="DT81" s="686"/>
      <c r="DU81" s="686"/>
      <c r="DV81" s="686"/>
      <c r="DW81" s="686"/>
      <c r="DX81" s="686"/>
      <c r="DY81" s="686"/>
      <c r="DZ81" s="686"/>
      <c r="EA81" s="686"/>
      <c r="EB81" s="686"/>
      <c r="EC81" s="686"/>
      <c r="ED81" s="686"/>
      <c r="EE81" s="686"/>
      <c r="EF81" s="686"/>
      <c r="EG81" s="686"/>
      <c r="EH81" s="686"/>
      <c r="EI81" s="686"/>
      <c r="EJ81" s="686"/>
      <c r="EK81" s="686"/>
      <c r="EL81" s="686"/>
      <c r="EM81" s="686"/>
      <c r="EN81" s="686"/>
      <c r="EO81" s="686"/>
      <c r="EP81" s="686"/>
      <c r="EQ81" s="686"/>
      <c r="ER81" s="686"/>
      <c r="ES81" s="686"/>
      <c r="ET81" s="686"/>
      <c r="EU81" s="686"/>
      <c r="EV81" s="686"/>
      <c r="EW81" s="686"/>
      <c r="EX81" s="686"/>
      <c r="EY81" s="686"/>
      <c r="EZ81" s="686"/>
      <c r="FA81" s="686"/>
      <c r="FB81" s="686"/>
      <c r="FC81" s="686"/>
      <c r="FD81" s="686"/>
      <c r="FE81" s="686"/>
      <c r="FF81" s="686"/>
      <c r="FG81" s="686"/>
      <c r="FH81" s="686"/>
      <c r="FI81" s="686"/>
      <c r="FJ81" s="686"/>
      <c r="FK81" s="686"/>
      <c r="FL81" s="686"/>
      <c r="FM81" s="686"/>
      <c r="FN81" s="686"/>
      <c r="FO81" s="686"/>
      <c r="FP81" s="686"/>
      <c r="FQ81" s="686"/>
      <c r="FR81" s="686"/>
      <c r="FS81" s="686"/>
      <c r="FT81" s="686"/>
      <c r="FU81" s="686"/>
      <c r="FV81" s="686"/>
      <c r="FW81" s="686"/>
      <c r="FX81" s="686"/>
      <c r="FY81" s="686"/>
      <c r="FZ81" s="686"/>
      <c r="GA81" s="686"/>
      <c r="GB81" s="686"/>
      <c r="GC81" s="686"/>
      <c r="GD81" s="686"/>
      <c r="GE81" s="686"/>
      <c r="GF81" s="686"/>
      <c r="GG81" s="686"/>
      <c r="GH81" s="686"/>
      <c r="GI81" s="686"/>
      <c r="GJ81" s="686"/>
      <c r="GK81" s="686"/>
      <c r="GL81" s="686"/>
      <c r="GM81" s="686"/>
      <c r="GN81" s="686"/>
      <c r="GO81" s="686"/>
      <c r="GP81" s="686"/>
      <c r="GQ81" s="686"/>
      <c r="GR81" s="686"/>
      <c r="GS81" s="686"/>
      <c r="GT81" s="686"/>
      <c r="GU81" s="686"/>
      <c r="GV81" s="686"/>
      <c r="GW81" s="686"/>
      <c r="GX81" s="686"/>
      <c r="GY81" s="686"/>
      <c r="GZ81" s="686"/>
      <c r="HA81" s="686"/>
      <c r="HB81" s="686"/>
      <c r="HC81" s="686"/>
      <c r="HD81" s="686"/>
      <c r="HE81" s="686"/>
      <c r="HF81" s="686"/>
      <c r="HG81" s="686"/>
      <c r="HH81" s="686"/>
      <c r="HI81" s="686"/>
      <c r="HJ81" s="686"/>
      <c r="HK81" s="686"/>
      <c r="HL81" s="686"/>
      <c r="HM81" s="686"/>
      <c r="HN81" s="686"/>
      <c r="HO81" s="686"/>
      <c r="HP81" s="686"/>
      <c r="HQ81" s="686"/>
      <c r="HR81" s="686"/>
      <c r="HS81" s="686"/>
      <c r="HT81" s="686"/>
      <c r="HU81" s="686"/>
      <c r="HV81" s="686"/>
      <c r="HW81" s="686"/>
      <c r="HX81" s="686"/>
      <c r="HY81" s="686"/>
      <c r="HZ81" s="686"/>
      <c r="IA81" s="686"/>
      <c r="IB81" s="686"/>
      <c r="IC81" s="686"/>
      <c r="ID81" s="686"/>
      <c r="IE81" s="686"/>
      <c r="IF81" s="686"/>
      <c r="IG81" s="686"/>
      <c r="IH81" s="686"/>
      <c r="II81" s="686"/>
      <c r="IJ81" s="686"/>
      <c r="IK81" s="686"/>
      <c r="IL81" s="686"/>
      <c r="IM81" s="686"/>
      <c r="IN81" s="686"/>
      <c r="IO81" s="686"/>
      <c r="IP81" s="686"/>
      <c r="IQ81" s="686"/>
      <c r="IR81" s="686"/>
      <c r="IS81" s="686"/>
      <c r="IT81" s="686"/>
      <c r="IU81" s="686"/>
      <c r="IV81" s="686"/>
    </row>
    <row r="82" spans="1:256" ht="20.100000000000001" customHeight="1" x14ac:dyDescent="0.2">
      <c r="A82" s="750"/>
      <c r="B82" s="747" t="s">
        <v>4921</v>
      </c>
      <c r="C82" s="444">
        <v>2</v>
      </c>
      <c r="D82" s="444">
        <v>2</v>
      </c>
      <c r="E82" s="444">
        <v>1</v>
      </c>
      <c r="F82" s="441">
        <v>12.41</v>
      </c>
      <c r="G82" s="439"/>
      <c r="H82" s="441">
        <v>1</v>
      </c>
      <c r="I82" s="441">
        <f>PRODUCT(C82:H82)</f>
        <v>49.64</v>
      </c>
      <c r="J82" s="735"/>
      <c r="K82" s="686"/>
      <c r="L82" s="686"/>
      <c r="M82" s="686"/>
      <c r="N82" s="686"/>
      <c r="O82" s="686"/>
      <c r="P82" s="686"/>
      <c r="Q82" s="686"/>
      <c r="R82" s="686"/>
      <c r="S82" s="686"/>
      <c r="T82" s="686"/>
      <c r="U82" s="686"/>
      <c r="V82" s="686"/>
      <c r="W82" s="686"/>
      <c r="X82" s="686"/>
      <c r="Y82" s="686"/>
      <c r="Z82" s="686"/>
      <c r="AA82" s="686"/>
      <c r="AB82" s="686"/>
      <c r="AC82" s="686"/>
      <c r="AD82" s="686"/>
      <c r="AE82" s="686"/>
      <c r="AF82" s="686"/>
      <c r="AG82" s="686"/>
      <c r="AH82" s="686"/>
      <c r="AI82" s="686"/>
      <c r="AJ82" s="686"/>
      <c r="AK82" s="686"/>
      <c r="AL82" s="686"/>
      <c r="AM82" s="686"/>
      <c r="AN82" s="686"/>
      <c r="AO82" s="686"/>
      <c r="AP82" s="686"/>
      <c r="AQ82" s="686"/>
      <c r="AR82" s="686"/>
      <c r="AS82" s="686"/>
      <c r="AT82" s="686"/>
      <c r="AU82" s="686"/>
      <c r="AV82" s="686"/>
      <c r="AW82" s="686"/>
      <c r="AX82" s="686"/>
      <c r="AY82" s="686"/>
      <c r="AZ82" s="686"/>
      <c r="BA82" s="686"/>
      <c r="BB82" s="686"/>
      <c r="BC82" s="686"/>
      <c r="BD82" s="686"/>
      <c r="BE82" s="686"/>
      <c r="BF82" s="686"/>
      <c r="BG82" s="686"/>
      <c r="BH82" s="686"/>
      <c r="BI82" s="686"/>
      <c r="BJ82" s="686"/>
      <c r="BK82" s="686"/>
      <c r="BL82" s="686"/>
      <c r="BM82" s="686"/>
      <c r="BN82" s="686"/>
      <c r="BO82" s="686"/>
      <c r="BP82" s="686"/>
      <c r="BQ82" s="686"/>
      <c r="BR82" s="686"/>
      <c r="BS82" s="686"/>
      <c r="BT82" s="686"/>
      <c r="BU82" s="686"/>
      <c r="BV82" s="686"/>
      <c r="BW82" s="686"/>
      <c r="BX82" s="686"/>
      <c r="BY82" s="686"/>
      <c r="BZ82" s="686"/>
      <c r="CA82" s="686"/>
      <c r="CB82" s="686"/>
      <c r="CC82" s="686"/>
      <c r="CD82" s="686"/>
      <c r="CE82" s="686"/>
      <c r="CF82" s="686"/>
      <c r="CG82" s="686"/>
      <c r="CH82" s="686"/>
      <c r="CI82" s="686"/>
      <c r="CJ82" s="686"/>
      <c r="CK82" s="686"/>
      <c r="CL82" s="686"/>
      <c r="CM82" s="686"/>
      <c r="CN82" s="686"/>
      <c r="CO82" s="686"/>
      <c r="CP82" s="686"/>
      <c r="CQ82" s="686"/>
      <c r="CR82" s="686"/>
      <c r="CS82" s="686"/>
      <c r="CT82" s="686"/>
      <c r="CU82" s="686"/>
      <c r="CV82" s="686"/>
      <c r="CW82" s="686"/>
      <c r="CX82" s="686"/>
      <c r="CY82" s="686"/>
      <c r="CZ82" s="686"/>
      <c r="DA82" s="686"/>
      <c r="DB82" s="686"/>
      <c r="DC82" s="686"/>
      <c r="DD82" s="686"/>
      <c r="DE82" s="686"/>
      <c r="DF82" s="686"/>
      <c r="DG82" s="686"/>
      <c r="DH82" s="686"/>
      <c r="DI82" s="686"/>
      <c r="DJ82" s="686"/>
      <c r="DK82" s="686"/>
      <c r="DL82" s="686"/>
      <c r="DM82" s="686"/>
      <c r="DN82" s="686"/>
      <c r="DO82" s="686"/>
      <c r="DP82" s="686"/>
      <c r="DQ82" s="686"/>
      <c r="DR82" s="686"/>
      <c r="DS82" s="686"/>
      <c r="DT82" s="686"/>
      <c r="DU82" s="686"/>
      <c r="DV82" s="686"/>
      <c r="DW82" s="686"/>
      <c r="DX82" s="686"/>
      <c r="DY82" s="686"/>
      <c r="DZ82" s="686"/>
      <c r="EA82" s="686"/>
      <c r="EB82" s="686"/>
      <c r="EC82" s="686"/>
      <c r="ED82" s="686"/>
      <c r="EE82" s="686"/>
      <c r="EF82" s="686"/>
      <c r="EG82" s="686"/>
      <c r="EH82" s="686"/>
      <c r="EI82" s="686"/>
      <c r="EJ82" s="686"/>
      <c r="EK82" s="686"/>
      <c r="EL82" s="686"/>
      <c r="EM82" s="686"/>
      <c r="EN82" s="686"/>
      <c r="EO82" s="686"/>
      <c r="EP82" s="686"/>
      <c r="EQ82" s="686"/>
      <c r="ER82" s="686"/>
      <c r="ES82" s="686"/>
      <c r="ET82" s="686"/>
      <c r="EU82" s="686"/>
      <c r="EV82" s="686"/>
      <c r="EW82" s="686"/>
      <c r="EX82" s="686"/>
      <c r="EY82" s="686"/>
      <c r="EZ82" s="686"/>
      <c r="FA82" s="686"/>
      <c r="FB82" s="686"/>
      <c r="FC82" s="686"/>
      <c r="FD82" s="686"/>
      <c r="FE82" s="686"/>
      <c r="FF82" s="686"/>
      <c r="FG82" s="686"/>
      <c r="FH82" s="686"/>
      <c r="FI82" s="686"/>
      <c r="FJ82" s="686"/>
      <c r="FK82" s="686"/>
      <c r="FL82" s="686"/>
      <c r="FM82" s="686"/>
      <c r="FN82" s="686"/>
      <c r="FO82" s="686"/>
      <c r="FP82" s="686"/>
      <c r="FQ82" s="686"/>
      <c r="FR82" s="686"/>
      <c r="FS82" s="686"/>
      <c r="FT82" s="686"/>
      <c r="FU82" s="686"/>
      <c r="FV82" s="686"/>
      <c r="FW82" s="686"/>
      <c r="FX82" s="686"/>
      <c r="FY82" s="686"/>
      <c r="FZ82" s="686"/>
      <c r="GA82" s="686"/>
      <c r="GB82" s="686"/>
      <c r="GC82" s="686"/>
      <c r="GD82" s="686"/>
      <c r="GE82" s="686"/>
      <c r="GF82" s="686"/>
      <c r="GG82" s="686"/>
      <c r="GH82" s="686"/>
      <c r="GI82" s="686"/>
      <c r="GJ82" s="686"/>
      <c r="GK82" s="686"/>
      <c r="GL82" s="686"/>
      <c r="GM82" s="686"/>
      <c r="GN82" s="686"/>
      <c r="GO82" s="686"/>
      <c r="GP82" s="686"/>
      <c r="GQ82" s="686"/>
      <c r="GR82" s="686"/>
      <c r="GS82" s="686"/>
      <c r="GT82" s="686"/>
      <c r="GU82" s="686"/>
      <c r="GV82" s="686"/>
      <c r="GW82" s="686"/>
      <c r="GX82" s="686"/>
      <c r="GY82" s="686"/>
      <c r="GZ82" s="686"/>
      <c r="HA82" s="686"/>
      <c r="HB82" s="686"/>
      <c r="HC82" s="686"/>
      <c r="HD82" s="686"/>
      <c r="HE82" s="686"/>
      <c r="HF82" s="686"/>
      <c r="HG82" s="686"/>
      <c r="HH82" s="686"/>
      <c r="HI82" s="686"/>
      <c r="HJ82" s="686"/>
      <c r="HK82" s="686"/>
      <c r="HL82" s="686"/>
      <c r="HM82" s="686"/>
      <c r="HN82" s="686"/>
      <c r="HO82" s="686"/>
      <c r="HP82" s="686"/>
      <c r="HQ82" s="686"/>
      <c r="HR82" s="686"/>
      <c r="HS82" s="686"/>
      <c r="HT82" s="686"/>
      <c r="HU82" s="686"/>
      <c r="HV82" s="686"/>
      <c r="HW82" s="686"/>
      <c r="HX82" s="686"/>
      <c r="HY82" s="686"/>
      <c r="HZ82" s="686"/>
      <c r="IA82" s="686"/>
      <c r="IB82" s="686"/>
      <c r="IC82" s="686"/>
      <c r="ID82" s="686"/>
      <c r="IE82" s="686"/>
      <c r="IF82" s="686"/>
      <c r="IG82" s="686"/>
      <c r="IH82" s="686"/>
      <c r="II82" s="686"/>
      <c r="IJ82" s="686"/>
      <c r="IK82" s="686"/>
      <c r="IL82" s="686"/>
      <c r="IM82" s="686"/>
      <c r="IN82" s="686"/>
      <c r="IO82" s="686"/>
      <c r="IP82" s="686"/>
      <c r="IQ82" s="686"/>
      <c r="IR82" s="686"/>
      <c r="IS82" s="686"/>
      <c r="IT82" s="686"/>
      <c r="IU82" s="686"/>
      <c r="IV82" s="686"/>
    </row>
    <row r="83" spans="1:256" ht="20.100000000000001" customHeight="1" x14ac:dyDescent="0.2">
      <c r="A83" s="750"/>
      <c r="B83" s="747" t="s">
        <v>4925</v>
      </c>
      <c r="C83" s="444">
        <v>3</v>
      </c>
      <c r="D83" s="444">
        <v>1</v>
      </c>
      <c r="E83" s="444">
        <v>1</v>
      </c>
      <c r="F83" s="441">
        <v>12.41</v>
      </c>
      <c r="G83" s="439"/>
      <c r="H83" s="441">
        <v>1</v>
      </c>
      <c r="I83" s="441">
        <f>PRODUCT(C83:H83)</f>
        <v>37.229999999999997</v>
      </c>
      <c r="J83" s="735"/>
      <c r="K83" s="686"/>
      <c r="L83" s="686"/>
      <c r="M83" s="686"/>
      <c r="N83" s="686"/>
      <c r="O83" s="686"/>
      <c r="P83" s="686"/>
      <c r="Q83" s="686"/>
      <c r="R83" s="686"/>
      <c r="S83" s="686"/>
      <c r="T83" s="686"/>
      <c r="U83" s="686"/>
      <c r="V83" s="686"/>
      <c r="W83" s="686"/>
      <c r="X83" s="686"/>
      <c r="Y83" s="686"/>
      <c r="Z83" s="686"/>
      <c r="AA83" s="686"/>
      <c r="AB83" s="686"/>
      <c r="AC83" s="686"/>
      <c r="AD83" s="686"/>
      <c r="AE83" s="686"/>
      <c r="AF83" s="686"/>
      <c r="AG83" s="686"/>
      <c r="AH83" s="686"/>
      <c r="AI83" s="686"/>
      <c r="AJ83" s="686"/>
      <c r="AK83" s="686"/>
      <c r="AL83" s="686"/>
      <c r="AM83" s="686"/>
      <c r="AN83" s="686"/>
      <c r="AO83" s="686"/>
      <c r="AP83" s="686"/>
      <c r="AQ83" s="686"/>
      <c r="AR83" s="686"/>
      <c r="AS83" s="686"/>
      <c r="AT83" s="686"/>
      <c r="AU83" s="686"/>
      <c r="AV83" s="686"/>
      <c r="AW83" s="686"/>
      <c r="AX83" s="686"/>
      <c r="AY83" s="686"/>
      <c r="AZ83" s="686"/>
      <c r="BA83" s="686"/>
      <c r="BB83" s="686"/>
      <c r="BC83" s="686"/>
      <c r="BD83" s="686"/>
      <c r="BE83" s="686"/>
      <c r="BF83" s="686"/>
      <c r="BG83" s="686"/>
      <c r="BH83" s="686"/>
      <c r="BI83" s="686"/>
      <c r="BJ83" s="686"/>
      <c r="BK83" s="686"/>
      <c r="BL83" s="686"/>
      <c r="BM83" s="686"/>
      <c r="BN83" s="686"/>
      <c r="BO83" s="686"/>
      <c r="BP83" s="686"/>
      <c r="BQ83" s="686"/>
      <c r="BR83" s="686"/>
      <c r="BS83" s="686"/>
      <c r="BT83" s="686"/>
      <c r="BU83" s="686"/>
      <c r="BV83" s="686"/>
      <c r="BW83" s="686"/>
      <c r="BX83" s="686"/>
      <c r="BY83" s="686"/>
      <c r="BZ83" s="686"/>
      <c r="CA83" s="686"/>
      <c r="CB83" s="686"/>
      <c r="CC83" s="686"/>
      <c r="CD83" s="686"/>
      <c r="CE83" s="686"/>
      <c r="CF83" s="686"/>
      <c r="CG83" s="686"/>
      <c r="CH83" s="686"/>
      <c r="CI83" s="686"/>
      <c r="CJ83" s="686"/>
      <c r="CK83" s="686"/>
      <c r="CL83" s="686"/>
      <c r="CM83" s="686"/>
      <c r="CN83" s="686"/>
      <c r="CO83" s="686"/>
      <c r="CP83" s="686"/>
      <c r="CQ83" s="686"/>
      <c r="CR83" s="686"/>
      <c r="CS83" s="686"/>
      <c r="CT83" s="686"/>
      <c r="CU83" s="686"/>
      <c r="CV83" s="686"/>
      <c r="CW83" s="686"/>
      <c r="CX83" s="686"/>
      <c r="CY83" s="686"/>
      <c r="CZ83" s="686"/>
      <c r="DA83" s="686"/>
      <c r="DB83" s="686"/>
      <c r="DC83" s="686"/>
      <c r="DD83" s="686"/>
      <c r="DE83" s="686"/>
      <c r="DF83" s="686"/>
      <c r="DG83" s="686"/>
      <c r="DH83" s="686"/>
      <c r="DI83" s="686"/>
      <c r="DJ83" s="686"/>
      <c r="DK83" s="686"/>
      <c r="DL83" s="686"/>
      <c r="DM83" s="686"/>
      <c r="DN83" s="686"/>
      <c r="DO83" s="686"/>
      <c r="DP83" s="686"/>
      <c r="DQ83" s="686"/>
      <c r="DR83" s="686"/>
      <c r="DS83" s="686"/>
      <c r="DT83" s="686"/>
      <c r="DU83" s="686"/>
      <c r="DV83" s="686"/>
      <c r="DW83" s="686"/>
      <c r="DX83" s="686"/>
      <c r="DY83" s="686"/>
      <c r="DZ83" s="686"/>
      <c r="EA83" s="686"/>
      <c r="EB83" s="686"/>
      <c r="EC83" s="686"/>
      <c r="ED83" s="686"/>
      <c r="EE83" s="686"/>
      <c r="EF83" s="686"/>
      <c r="EG83" s="686"/>
      <c r="EH83" s="686"/>
      <c r="EI83" s="686"/>
      <c r="EJ83" s="686"/>
      <c r="EK83" s="686"/>
      <c r="EL83" s="686"/>
      <c r="EM83" s="686"/>
      <c r="EN83" s="686"/>
      <c r="EO83" s="686"/>
      <c r="EP83" s="686"/>
      <c r="EQ83" s="686"/>
      <c r="ER83" s="686"/>
      <c r="ES83" s="686"/>
      <c r="ET83" s="686"/>
      <c r="EU83" s="686"/>
      <c r="EV83" s="686"/>
      <c r="EW83" s="686"/>
      <c r="EX83" s="686"/>
      <c r="EY83" s="686"/>
      <c r="EZ83" s="686"/>
      <c r="FA83" s="686"/>
      <c r="FB83" s="686"/>
      <c r="FC83" s="686"/>
      <c r="FD83" s="686"/>
      <c r="FE83" s="686"/>
      <c r="FF83" s="686"/>
      <c r="FG83" s="686"/>
      <c r="FH83" s="686"/>
      <c r="FI83" s="686"/>
      <c r="FJ83" s="686"/>
      <c r="FK83" s="686"/>
      <c r="FL83" s="686"/>
      <c r="FM83" s="686"/>
      <c r="FN83" s="686"/>
      <c r="FO83" s="686"/>
      <c r="FP83" s="686"/>
      <c r="FQ83" s="686"/>
      <c r="FR83" s="686"/>
      <c r="FS83" s="686"/>
      <c r="FT83" s="686"/>
      <c r="FU83" s="686"/>
      <c r="FV83" s="686"/>
      <c r="FW83" s="686"/>
      <c r="FX83" s="686"/>
      <c r="FY83" s="686"/>
      <c r="FZ83" s="686"/>
      <c r="GA83" s="686"/>
      <c r="GB83" s="686"/>
      <c r="GC83" s="686"/>
      <c r="GD83" s="686"/>
      <c r="GE83" s="686"/>
      <c r="GF83" s="686"/>
      <c r="GG83" s="686"/>
      <c r="GH83" s="686"/>
      <c r="GI83" s="686"/>
      <c r="GJ83" s="686"/>
      <c r="GK83" s="686"/>
      <c r="GL83" s="686"/>
      <c r="GM83" s="686"/>
      <c r="GN83" s="686"/>
      <c r="GO83" s="686"/>
      <c r="GP83" s="686"/>
      <c r="GQ83" s="686"/>
      <c r="GR83" s="686"/>
      <c r="GS83" s="686"/>
      <c r="GT83" s="686"/>
      <c r="GU83" s="686"/>
      <c r="GV83" s="686"/>
      <c r="GW83" s="686"/>
      <c r="GX83" s="686"/>
      <c r="GY83" s="686"/>
      <c r="GZ83" s="686"/>
      <c r="HA83" s="686"/>
      <c r="HB83" s="686"/>
      <c r="HC83" s="686"/>
      <c r="HD83" s="686"/>
      <c r="HE83" s="686"/>
      <c r="HF83" s="686"/>
      <c r="HG83" s="686"/>
      <c r="HH83" s="686"/>
      <c r="HI83" s="686"/>
      <c r="HJ83" s="686"/>
      <c r="HK83" s="686"/>
      <c r="HL83" s="686"/>
      <c r="HM83" s="686"/>
      <c r="HN83" s="686"/>
      <c r="HO83" s="686"/>
      <c r="HP83" s="686"/>
      <c r="HQ83" s="686"/>
      <c r="HR83" s="686"/>
      <c r="HS83" s="686"/>
      <c r="HT83" s="686"/>
      <c r="HU83" s="686"/>
      <c r="HV83" s="686"/>
      <c r="HW83" s="686"/>
      <c r="HX83" s="686"/>
      <c r="HY83" s="686"/>
      <c r="HZ83" s="686"/>
      <c r="IA83" s="686"/>
      <c r="IB83" s="686"/>
      <c r="IC83" s="686"/>
      <c r="ID83" s="686"/>
      <c r="IE83" s="686"/>
      <c r="IF83" s="686"/>
      <c r="IG83" s="686"/>
      <c r="IH83" s="686"/>
      <c r="II83" s="686"/>
      <c r="IJ83" s="686"/>
      <c r="IK83" s="686"/>
      <c r="IL83" s="686"/>
      <c r="IM83" s="686"/>
      <c r="IN83" s="686"/>
      <c r="IO83" s="686"/>
      <c r="IP83" s="686"/>
      <c r="IQ83" s="686"/>
      <c r="IR83" s="686"/>
      <c r="IS83" s="686"/>
      <c r="IT83" s="686"/>
      <c r="IU83" s="686"/>
      <c r="IV83" s="686"/>
    </row>
    <row r="84" spans="1:256" ht="20.100000000000001" customHeight="1" x14ac:dyDescent="0.2">
      <c r="A84" s="750"/>
      <c r="B84" s="747" t="s">
        <v>4993</v>
      </c>
      <c r="C84" s="444">
        <v>1</v>
      </c>
      <c r="D84" s="444">
        <v>1</v>
      </c>
      <c r="E84" s="444">
        <v>1</v>
      </c>
      <c r="F84" s="441">
        <v>9.39</v>
      </c>
      <c r="G84" s="439"/>
      <c r="H84" s="441">
        <v>1</v>
      </c>
      <c r="I84" s="441">
        <f>PRODUCT(C84:H84)</f>
        <v>9.39</v>
      </c>
      <c r="J84" s="735"/>
      <c r="K84" s="686"/>
      <c r="L84" s="686"/>
      <c r="M84" s="686"/>
      <c r="N84" s="686"/>
      <c r="O84" s="686"/>
      <c r="P84" s="686"/>
      <c r="Q84" s="686"/>
      <c r="R84" s="686"/>
      <c r="S84" s="686"/>
      <c r="T84" s="686"/>
      <c r="U84" s="686"/>
      <c r="V84" s="686"/>
      <c r="W84" s="686"/>
      <c r="X84" s="686"/>
      <c r="Y84" s="686"/>
      <c r="Z84" s="686"/>
      <c r="AA84" s="686"/>
      <c r="AB84" s="686"/>
      <c r="AC84" s="686"/>
      <c r="AD84" s="686"/>
      <c r="AE84" s="686"/>
      <c r="AF84" s="686"/>
      <c r="AG84" s="686"/>
      <c r="AH84" s="686"/>
      <c r="AI84" s="686"/>
      <c r="AJ84" s="686"/>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c r="BK84" s="686"/>
      <c r="BL84" s="686"/>
      <c r="BM84" s="686"/>
      <c r="BN84" s="686"/>
      <c r="BO84" s="686"/>
      <c r="BP84" s="686"/>
      <c r="BQ84" s="686"/>
      <c r="BR84" s="686"/>
      <c r="BS84" s="686"/>
      <c r="BT84" s="686"/>
      <c r="BU84" s="686"/>
      <c r="BV84" s="686"/>
      <c r="BW84" s="686"/>
      <c r="BX84" s="686"/>
      <c r="BY84" s="686"/>
      <c r="BZ84" s="686"/>
      <c r="CA84" s="686"/>
      <c r="CB84" s="686"/>
      <c r="CC84" s="686"/>
      <c r="CD84" s="686"/>
      <c r="CE84" s="686"/>
      <c r="CF84" s="686"/>
      <c r="CG84" s="686"/>
      <c r="CH84" s="686"/>
      <c r="CI84" s="686"/>
      <c r="CJ84" s="686"/>
      <c r="CK84" s="686"/>
      <c r="CL84" s="686"/>
      <c r="CM84" s="686"/>
      <c r="CN84" s="686"/>
      <c r="CO84" s="686"/>
      <c r="CP84" s="686"/>
      <c r="CQ84" s="686"/>
      <c r="CR84" s="686"/>
      <c r="CS84" s="686"/>
      <c r="CT84" s="686"/>
      <c r="CU84" s="686"/>
      <c r="CV84" s="686"/>
      <c r="CW84" s="686"/>
      <c r="CX84" s="686"/>
      <c r="CY84" s="686"/>
      <c r="CZ84" s="686"/>
      <c r="DA84" s="686"/>
      <c r="DB84" s="686"/>
      <c r="DC84" s="686"/>
      <c r="DD84" s="686"/>
      <c r="DE84" s="686"/>
      <c r="DF84" s="686"/>
      <c r="DG84" s="686"/>
      <c r="DH84" s="686"/>
      <c r="DI84" s="686"/>
      <c r="DJ84" s="686"/>
      <c r="DK84" s="686"/>
      <c r="DL84" s="686"/>
      <c r="DM84" s="686"/>
      <c r="DN84" s="686"/>
      <c r="DO84" s="686"/>
      <c r="DP84" s="686"/>
      <c r="DQ84" s="686"/>
      <c r="DR84" s="686"/>
      <c r="DS84" s="686"/>
      <c r="DT84" s="686"/>
      <c r="DU84" s="686"/>
      <c r="DV84" s="686"/>
      <c r="DW84" s="686"/>
      <c r="DX84" s="686"/>
      <c r="DY84" s="686"/>
      <c r="DZ84" s="686"/>
      <c r="EA84" s="686"/>
      <c r="EB84" s="686"/>
      <c r="EC84" s="686"/>
      <c r="ED84" s="686"/>
      <c r="EE84" s="686"/>
      <c r="EF84" s="686"/>
      <c r="EG84" s="686"/>
      <c r="EH84" s="686"/>
      <c r="EI84" s="686"/>
      <c r="EJ84" s="686"/>
      <c r="EK84" s="686"/>
      <c r="EL84" s="686"/>
      <c r="EM84" s="686"/>
      <c r="EN84" s="686"/>
      <c r="EO84" s="686"/>
      <c r="EP84" s="686"/>
      <c r="EQ84" s="686"/>
      <c r="ER84" s="686"/>
      <c r="ES84" s="686"/>
      <c r="ET84" s="686"/>
      <c r="EU84" s="686"/>
      <c r="EV84" s="686"/>
      <c r="EW84" s="686"/>
      <c r="EX84" s="686"/>
      <c r="EY84" s="686"/>
      <c r="EZ84" s="686"/>
      <c r="FA84" s="686"/>
      <c r="FB84" s="686"/>
      <c r="FC84" s="686"/>
      <c r="FD84" s="686"/>
      <c r="FE84" s="686"/>
      <c r="FF84" s="686"/>
      <c r="FG84" s="686"/>
      <c r="FH84" s="686"/>
      <c r="FI84" s="686"/>
      <c r="FJ84" s="686"/>
      <c r="FK84" s="686"/>
      <c r="FL84" s="686"/>
      <c r="FM84" s="686"/>
      <c r="FN84" s="686"/>
      <c r="FO84" s="686"/>
      <c r="FP84" s="686"/>
      <c r="FQ84" s="686"/>
      <c r="FR84" s="686"/>
      <c r="FS84" s="686"/>
      <c r="FT84" s="686"/>
      <c r="FU84" s="686"/>
      <c r="FV84" s="686"/>
      <c r="FW84" s="686"/>
      <c r="FX84" s="686"/>
      <c r="FY84" s="686"/>
      <c r="FZ84" s="686"/>
      <c r="GA84" s="686"/>
      <c r="GB84" s="686"/>
      <c r="GC84" s="686"/>
      <c r="GD84" s="686"/>
      <c r="GE84" s="686"/>
      <c r="GF84" s="686"/>
      <c r="GG84" s="686"/>
      <c r="GH84" s="686"/>
      <c r="GI84" s="686"/>
      <c r="GJ84" s="686"/>
      <c r="GK84" s="686"/>
      <c r="GL84" s="686"/>
      <c r="GM84" s="686"/>
      <c r="GN84" s="686"/>
      <c r="GO84" s="686"/>
      <c r="GP84" s="686"/>
      <c r="GQ84" s="686"/>
      <c r="GR84" s="686"/>
      <c r="GS84" s="686"/>
      <c r="GT84" s="686"/>
      <c r="GU84" s="686"/>
      <c r="GV84" s="686"/>
      <c r="GW84" s="686"/>
      <c r="GX84" s="686"/>
      <c r="GY84" s="686"/>
      <c r="GZ84" s="686"/>
      <c r="HA84" s="686"/>
      <c r="HB84" s="686"/>
      <c r="HC84" s="686"/>
      <c r="HD84" s="686"/>
      <c r="HE84" s="686"/>
      <c r="HF84" s="686"/>
      <c r="HG84" s="686"/>
      <c r="HH84" s="686"/>
      <c r="HI84" s="686"/>
      <c r="HJ84" s="686"/>
      <c r="HK84" s="686"/>
      <c r="HL84" s="686"/>
      <c r="HM84" s="686"/>
      <c r="HN84" s="686"/>
      <c r="HO84" s="686"/>
      <c r="HP84" s="686"/>
      <c r="HQ84" s="686"/>
      <c r="HR84" s="686"/>
      <c r="HS84" s="686"/>
      <c r="HT84" s="686"/>
      <c r="HU84" s="686"/>
      <c r="HV84" s="686"/>
      <c r="HW84" s="686"/>
      <c r="HX84" s="686"/>
      <c r="HY84" s="686"/>
      <c r="HZ84" s="686"/>
      <c r="IA84" s="686"/>
      <c r="IB84" s="686"/>
      <c r="IC84" s="686"/>
      <c r="ID84" s="686"/>
      <c r="IE84" s="686"/>
      <c r="IF84" s="686"/>
      <c r="IG84" s="686"/>
      <c r="IH84" s="686"/>
      <c r="II84" s="686"/>
      <c r="IJ84" s="686"/>
      <c r="IK84" s="686"/>
      <c r="IL84" s="686"/>
      <c r="IM84" s="686"/>
      <c r="IN84" s="686"/>
      <c r="IO84" s="686"/>
      <c r="IP84" s="686"/>
      <c r="IQ84" s="686"/>
      <c r="IR84" s="686"/>
      <c r="IS84" s="686"/>
      <c r="IT84" s="686"/>
      <c r="IU84" s="686"/>
      <c r="IV84" s="686"/>
    </row>
    <row r="85" spans="1:256" ht="20.100000000000001" customHeight="1" x14ac:dyDescent="0.2">
      <c r="A85" s="444"/>
      <c r="B85" s="733"/>
      <c r="C85" s="444"/>
      <c r="D85" s="444"/>
      <c r="E85" s="444"/>
      <c r="F85" s="439"/>
      <c r="G85" s="439"/>
      <c r="H85" s="442" t="s">
        <v>1904</v>
      </c>
      <c r="I85" s="737">
        <f>SUM(I82:I84)+0.03</f>
        <v>96.29</v>
      </c>
      <c r="J85" s="743" t="s">
        <v>201</v>
      </c>
      <c r="K85" s="686"/>
      <c r="L85" s="686"/>
      <c r="M85" s="686"/>
      <c r="N85" s="686"/>
      <c r="O85" s="686"/>
      <c r="P85" s="686"/>
      <c r="Q85" s="686"/>
      <c r="R85" s="686"/>
      <c r="S85" s="686"/>
      <c r="T85" s="686"/>
      <c r="U85" s="686"/>
      <c r="V85" s="686"/>
      <c r="W85" s="686"/>
      <c r="X85" s="686"/>
      <c r="Y85" s="686"/>
      <c r="Z85" s="686"/>
      <c r="AA85" s="686"/>
      <c r="AB85" s="686"/>
      <c r="AC85" s="686"/>
      <c r="AD85" s="686"/>
      <c r="AE85" s="686"/>
      <c r="AF85" s="686"/>
      <c r="AG85" s="686"/>
      <c r="AH85" s="686"/>
      <c r="AI85" s="686"/>
      <c r="AJ85" s="686"/>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c r="BK85" s="686"/>
      <c r="BL85" s="686"/>
      <c r="BM85" s="686"/>
      <c r="BN85" s="686"/>
      <c r="BO85" s="686"/>
      <c r="BP85" s="686"/>
      <c r="BQ85" s="686"/>
      <c r="BR85" s="686"/>
      <c r="BS85" s="686"/>
      <c r="BT85" s="686"/>
      <c r="BU85" s="686"/>
      <c r="BV85" s="686"/>
      <c r="BW85" s="686"/>
      <c r="BX85" s="686"/>
      <c r="BY85" s="686"/>
      <c r="BZ85" s="686"/>
      <c r="CA85" s="686"/>
      <c r="CB85" s="686"/>
      <c r="CC85" s="686"/>
      <c r="CD85" s="686"/>
      <c r="CE85" s="686"/>
      <c r="CF85" s="686"/>
      <c r="CG85" s="686"/>
      <c r="CH85" s="686"/>
      <c r="CI85" s="686"/>
      <c r="CJ85" s="686"/>
      <c r="CK85" s="686"/>
      <c r="CL85" s="686"/>
      <c r="CM85" s="686"/>
      <c r="CN85" s="686"/>
      <c r="CO85" s="686"/>
      <c r="CP85" s="686"/>
      <c r="CQ85" s="686"/>
      <c r="CR85" s="686"/>
      <c r="CS85" s="686"/>
      <c r="CT85" s="686"/>
      <c r="CU85" s="686"/>
      <c r="CV85" s="686"/>
      <c r="CW85" s="686"/>
      <c r="CX85" s="686"/>
      <c r="CY85" s="686"/>
      <c r="CZ85" s="686"/>
      <c r="DA85" s="686"/>
      <c r="DB85" s="686"/>
      <c r="DC85" s="686"/>
      <c r="DD85" s="686"/>
      <c r="DE85" s="686"/>
      <c r="DF85" s="686"/>
      <c r="DG85" s="686"/>
      <c r="DH85" s="686"/>
      <c r="DI85" s="686"/>
      <c r="DJ85" s="686"/>
      <c r="DK85" s="686"/>
      <c r="DL85" s="686"/>
      <c r="DM85" s="686"/>
      <c r="DN85" s="686"/>
      <c r="DO85" s="686"/>
      <c r="DP85" s="686"/>
      <c r="DQ85" s="686"/>
      <c r="DR85" s="686"/>
      <c r="DS85" s="686"/>
      <c r="DT85" s="686"/>
      <c r="DU85" s="686"/>
      <c r="DV85" s="686"/>
      <c r="DW85" s="686"/>
      <c r="DX85" s="686"/>
      <c r="DY85" s="686"/>
      <c r="DZ85" s="686"/>
      <c r="EA85" s="686"/>
      <c r="EB85" s="686"/>
      <c r="EC85" s="686"/>
      <c r="ED85" s="686"/>
      <c r="EE85" s="686"/>
      <c r="EF85" s="686"/>
      <c r="EG85" s="686"/>
      <c r="EH85" s="686"/>
      <c r="EI85" s="686"/>
      <c r="EJ85" s="686"/>
      <c r="EK85" s="686"/>
      <c r="EL85" s="686"/>
      <c r="EM85" s="686"/>
      <c r="EN85" s="686"/>
      <c r="EO85" s="686"/>
      <c r="EP85" s="686"/>
      <c r="EQ85" s="686"/>
      <c r="ER85" s="686"/>
      <c r="ES85" s="686"/>
      <c r="ET85" s="686"/>
      <c r="EU85" s="686"/>
      <c r="EV85" s="686"/>
      <c r="EW85" s="686"/>
      <c r="EX85" s="686"/>
      <c r="EY85" s="686"/>
      <c r="EZ85" s="686"/>
      <c r="FA85" s="686"/>
      <c r="FB85" s="686"/>
      <c r="FC85" s="686"/>
      <c r="FD85" s="686"/>
      <c r="FE85" s="686"/>
      <c r="FF85" s="686"/>
      <c r="FG85" s="686"/>
      <c r="FH85" s="686"/>
      <c r="FI85" s="686"/>
      <c r="FJ85" s="686"/>
      <c r="FK85" s="686"/>
      <c r="FL85" s="686"/>
      <c r="FM85" s="686"/>
      <c r="FN85" s="686"/>
      <c r="FO85" s="686"/>
      <c r="FP85" s="686"/>
      <c r="FQ85" s="686"/>
      <c r="FR85" s="686"/>
      <c r="FS85" s="686"/>
      <c r="FT85" s="686"/>
      <c r="FU85" s="686"/>
      <c r="FV85" s="686"/>
      <c r="FW85" s="686"/>
      <c r="FX85" s="686"/>
      <c r="FY85" s="686"/>
      <c r="FZ85" s="686"/>
      <c r="GA85" s="686"/>
      <c r="GB85" s="686"/>
      <c r="GC85" s="686"/>
      <c r="GD85" s="686"/>
      <c r="GE85" s="686"/>
      <c r="GF85" s="686"/>
      <c r="GG85" s="686"/>
      <c r="GH85" s="686"/>
      <c r="GI85" s="686"/>
      <c r="GJ85" s="686"/>
      <c r="GK85" s="686"/>
      <c r="GL85" s="686"/>
      <c r="GM85" s="686"/>
      <c r="GN85" s="686"/>
      <c r="GO85" s="686"/>
      <c r="GP85" s="686"/>
      <c r="GQ85" s="686"/>
      <c r="GR85" s="686"/>
      <c r="GS85" s="686"/>
      <c r="GT85" s="686"/>
      <c r="GU85" s="686"/>
      <c r="GV85" s="686"/>
      <c r="GW85" s="686"/>
      <c r="GX85" s="686"/>
      <c r="GY85" s="686"/>
      <c r="GZ85" s="686"/>
      <c r="HA85" s="686"/>
      <c r="HB85" s="686"/>
      <c r="HC85" s="686"/>
      <c r="HD85" s="686"/>
      <c r="HE85" s="686"/>
      <c r="HF85" s="686"/>
      <c r="HG85" s="686"/>
      <c r="HH85" s="686"/>
      <c r="HI85" s="686"/>
      <c r="HJ85" s="686"/>
      <c r="HK85" s="686"/>
      <c r="HL85" s="686"/>
      <c r="HM85" s="686"/>
      <c r="HN85" s="686"/>
      <c r="HO85" s="686"/>
      <c r="HP85" s="686"/>
      <c r="HQ85" s="686"/>
      <c r="HR85" s="686"/>
      <c r="HS85" s="686"/>
      <c r="HT85" s="686"/>
      <c r="HU85" s="686"/>
      <c r="HV85" s="686"/>
      <c r="HW85" s="686"/>
      <c r="HX85" s="686"/>
      <c r="HY85" s="686"/>
      <c r="HZ85" s="686"/>
      <c r="IA85" s="686"/>
      <c r="IB85" s="686"/>
      <c r="IC85" s="686"/>
      <c r="ID85" s="686"/>
      <c r="IE85" s="686"/>
      <c r="IF85" s="686"/>
      <c r="IG85" s="686"/>
      <c r="IH85" s="686"/>
      <c r="II85" s="686"/>
      <c r="IJ85" s="686"/>
      <c r="IK85" s="686"/>
      <c r="IL85" s="686"/>
      <c r="IM85" s="686"/>
      <c r="IN85" s="686"/>
      <c r="IO85" s="686"/>
      <c r="IP85" s="686"/>
      <c r="IQ85" s="686"/>
      <c r="IR85" s="686"/>
      <c r="IS85" s="686"/>
      <c r="IT85" s="686"/>
      <c r="IU85" s="686"/>
      <c r="IV85" s="686"/>
    </row>
    <row r="86" spans="1:256" ht="18.75" customHeight="1" x14ac:dyDescent="0.2">
      <c r="A86" s="756">
        <v>43</v>
      </c>
      <c r="B86" s="1595" t="s">
        <v>4944</v>
      </c>
      <c r="C86" s="1596"/>
      <c r="D86" s="1596"/>
      <c r="E86" s="1596"/>
      <c r="F86" s="1597"/>
      <c r="G86" s="757"/>
      <c r="H86" s="758" t="s">
        <v>4945</v>
      </c>
      <c r="I86" s="759"/>
      <c r="J86" s="760"/>
      <c r="K86" s="686"/>
      <c r="L86" s="686"/>
      <c r="M86" s="686"/>
      <c r="N86" s="686"/>
      <c r="O86" s="686"/>
      <c r="P86" s="686"/>
      <c r="Q86" s="686"/>
      <c r="R86" s="686"/>
      <c r="S86" s="686"/>
      <c r="T86" s="686"/>
      <c r="U86" s="686"/>
      <c r="V86" s="686"/>
      <c r="W86" s="686"/>
      <c r="X86" s="686"/>
      <c r="Y86" s="686"/>
      <c r="Z86" s="686"/>
      <c r="AA86" s="686"/>
      <c r="AB86" s="686"/>
      <c r="AC86" s="686"/>
      <c r="AD86" s="686"/>
      <c r="AE86" s="686"/>
      <c r="AF86" s="686"/>
      <c r="AG86" s="686"/>
      <c r="AH86" s="686"/>
      <c r="AI86" s="686"/>
      <c r="AJ86" s="686"/>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c r="BK86" s="686"/>
      <c r="BL86" s="686"/>
      <c r="BM86" s="686"/>
      <c r="BN86" s="686"/>
      <c r="BO86" s="686"/>
      <c r="BP86" s="686"/>
      <c r="BQ86" s="686"/>
      <c r="BR86" s="686"/>
      <c r="BS86" s="686"/>
      <c r="BT86" s="686"/>
      <c r="BU86" s="686"/>
      <c r="BV86" s="686"/>
      <c r="BW86" s="686"/>
      <c r="BX86" s="686"/>
      <c r="BY86" s="686"/>
      <c r="BZ86" s="686"/>
      <c r="CA86" s="686"/>
      <c r="CB86" s="686"/>
      <c r="CC86" s="686"/>
      <c r="CD86" s="686"/>
      <c r="CE86" s="686"/>
      <c r="CF86" s="686"/>
      <c r="CG86" s="686"/>
      <c r="CH86" s="686"/>
      <c r="CI86" s="686"/>
      <c r="CJ86" s="686"/>
      <c r="CK86" s="686"/>
      <c r="CL86" s="686"/>
      <c r="CM86" s="686"/>
      <c r="CN86" s="686"/>
      <c r="CO86" s="686"/>
      <c r="CP86" s="686"/>
      <c r="CQ86" s="686"/>
      <c r="CR86" s="686"/>
      <c r="CS86" s="686"/>
      <c r="CT86" s="686"/>
      <c r="CU86" s="686"/>
      <c r="CV86" s="686"/>
      <c r="CW86" s="686"/>
      <c r="CX86" s="686"/>
      <c r="CY86" s="686"/>
      <c r="CZ86" s="686"/>
      <c r="DA86" s="686"/>
      <c r="DB86" s="686"/>
      <c r="DC86" s="686"/>
      <c r="DD86" s="686"/>
      <c r="DE86" s="686"/>
      <c r="DF86" s="686"/>
      <c r="DG86" s="686"/>
      <c r="DH86" s="686"/>
      <c r="DI86" s="686"/>
      <c r="DJ86" s="686"/>
      <c r="DK86" s="686"/>
      <c r="DL86" s="686"/>
      <c r="DM86" s="686"/>
      <c r="DN86" s="686"/>
      <c r="DO86" s="686"/>
      <c r="DP86" s="686"/>
      <c r="DQ86" s="686"/>
      <c r="DR86" s="686"/>
      <c r="DS86" s="686"/>
      <c r="DT86" s="686"/>
      <c r="DU86" s="686"/>
      <c r="DV86" s="686"/>
      <c r="DW86" s="686"/>
      <c r="DX86" s="686"/>
      <c r="DY86" s="686"/>
      <c r="DZ86" s="686"/>
      <c r="EA86" s="686"/>
      <c r="EB86" s="686"/>
      <c r="EC86" s="686"/>
      <c r="ED86" s="686"/>
      <c r="EE86" s="686"/>
      <c r="EF86" s="686"/>
      <c r="EG86" s="686"/>
      <c r="EH86" s="686"/>
      <c r="EI86" s="686"/>
      <c r="EJ86" s="686"/>
      <c r="EK86" s="686"/>
      <c r="EL86" s="686"/>
      <c r="EM86" s="686"/>
      <c r="EN86" s="686"/>
      <c r="EO86" s="686"/>
      <c r="EP86" s="686"/>
      <c r="EQ86" s="686"/>
      <c r="ER86" s="686"/>
      <c r="ES86" s="686"/>
      <c r="ET86" s="686"/>
      <c r="EU86" s="686"/>
      <c r="EV86" s="686"/>
      <c r="EW86" s="686"/>
      <c r="EX86" s="686"/>
      <c r="EY86" s="686"/>
      <c r="EZ86" s="686"/>
      <c r="FA86" s="686"/>
      <c r="FB86" s="686"/>
      <c r="FC86" s="686"/>
      <c r="FD86" s="686"/>
      <c r="FE86" s="686"/>
      <c r="FF86" s="686"/>
      <c r="FG86" s="686"/>
      <c r="FH86" s="686"/>
      <c r="FI86" s="686"/>
      <c r="FJ86" s="686"/>
      <c r="FK86" s="686"/>
      <c r="FL86" s="686"/>
      <c r="FM86" s="686"/>
      <c r="FN86" s="686"/>
      <c r="FO86" s="686"/>
      <c r="FP86" s="686"/>
      <c r="FQ86" s="686"/>
      <c r="FR86" s="686"/>
      <c r="FS86" s="686"/>
      <c r="FT86" s="686"/>
      <c r="FU86" s="686"/>
      <c r="FV86" s="686"/>
      <c r="FW86" s="686"/>
      <c r="FX86" s="686"/>
      <c r="FY86" s="686"/>
      <c r="FZ86" s="686"/>
      <c r="GA86" s="686"/>
      <c r="GB86" s="686"/>
      <c r="GC86" s="686"/>
      <c r="GD86" s="686"/>
      <c r="GE86" s="686"/>
      <c r="GF86" s="686"/>
      <c r="GG86" s="686"/>
      <c r="GH86" s="686"/>
      <c r="GI86" s="686"/>
      <c r="GJ86" s="686"/>
      <c r="GK86" s="686"/>
      <c r="GL86" s="686"/>
      <c r="GM86" s="686"/>
      <c r="GN86" s="686"/>
      <c r="GO86" s="686"/>
      <c r="GP86" s="686"/>
      <c r="GQ86" s="686"/>
      <c r="GR86" s="686"/>
      <c r="GS86" s="686"/>
      <c r="GT86" s="686"/>
      <c r="GU86" s="686"/>
      <c r="GV86" s="686"/>
      <c r="GW86" s="686"/>
      <c r="GX86" s="686"/>
      <c r="GY86" s="686"/>
      <c r="GZ86" s="686"/>
      <c r="HA86" s="686"/>
      <c r="HB86" s="686"/>
      <c r="HC86" s="686"/>
      <c r="HD86" s="686"/>
      <c r="HE86" s="686"/>
      <c r="HF86" s="686"/>
      <c r="HG86" s="686"/>
      <c r="HH86" s="686"/>
      <c r="HI86" s="686"/>
      <c r="HJ86" s="686"/>
      <c r="HK86" s="686"/>
      <c r="HL86" s="686"/>
      <c r="HM86" s="686"/>
      <c r="HN86" s="686"/>
      <c r="HO86" s="686"/>
      <c r="HP86" s="686"/>
      <c r="HQ86" s="686"/>
      <c r="HR86" s="686"/>
      <c r="HS86" s="686"/>
      <c r="HT86" s="686"/>
      <c r="HU86" s="686"/>
      <c r="HV86" s="686"/>
      <c r="HW86" s="686"/>
      <c r="HX86" s="686"/>
      <c r="HY86" s="686"/>
      <c r="HZ86" s="686"/>
      <c r="IA86" s="686"/>
      <c r="IB86" s="686"/>
      <c r="IC86" s="686"/>
      <c r="ID86" s="686"/>
      <c r="IE86" s="686"/>
      <c r="IF86" s="686"/>
      <c r="IG86" s="686"/>
      <c r="IH86" s="686"/>
      <c r="II86" s="686"/>
      <c r="IJ86" s="686"/>
      <c r="IK86" s="686"/>
      <c r="IL86" s="686"/>
      <c r="IM86" s="686"/>
      <c r="IN86" s="686"/>
      <c r="IO86" s="686"/>
      <c r="IP86" s="686"/>
      <c r="IQ86" s="686"/>
      <c r="IR86" s="686"/>
      <c r="IS86" s="686"/>
      <c r="IT86" s="686"/>
      <c r="IU86" s="686"/>
      <c r="IV86" s="686"/>
    </row>
    <row r="87" spans="1:256" ht="20.100000000000001" customHeight="1" x14ac:dyDescent="0.2">
      <c r="A87" s="747"/>
      <c r="B87" s="747" t="s">
        <v>4946</v>
      </c>
      <c r="C87" s="747">
        <v>1</v>
      </c>
      <c r="D87" s="747">
        <v>1</v>
      </c>
      <c r="E87" s="761">
        <v>1</v>
      </c>
      <c r="F87" s="761">
        <f>I33+I23</f>
        <v>23.08</v>
      </c>
      <c r="G87" s="747"/>
      <c r="H87" s="761">
        <v>75</v>
      </c>
      <c r="I87" s="441">
        <f>PRODUCT(C87:H87)</f>
        <v>1731</v>
      </c>
      <c r="J87" s="760" t="s">
        <v>3732</v>
      </c>
      <c r="K87" s="686"/>
      <c r="L87" s="686"/>
      <c r="M87" s="686"/>
      <c r="N87" s="686"/>
      <c r="O87" s="686"/>
      <c r="P87" s="686"/>
      <c r="Q87" s="686"/>
      <c r="R87" s="686"/>
      <c r="S87" s="686"/>
      <c r="T87" s="686"/>
      <c r="U87" s="686"/>
      <c r="V87" s="686"/>
      <c r="W87" s="686"/>
      <c r="X87" s="686"/>
      <c r="Y87" s="686"/>
      <c r="Z87" s="686"/>
      <c r="AA87" s="686"/>
      <c r="AB87" s="686"/>
      <c r="AC87" s="686"/>
      <c r="AD87" s="686"/>
      <c r="AE87" s="686"/>
      <c r="AF87" s="686"/>
      <c r="AG87" s="686"/>
      <c r="AH87" s="686"/>
      <c r="AI87" s="686"/>
      <c r="AJ87" s="686"/>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c r="BK87" s="686"/>
      <c r="BL87" s="686"/>
      <c r="BM87" s="686"/>
      <c r="BN87" s="686"/>
      <c r="BO87" s="686"/>
      <c r="BP87" s="686"/>
      <c r="BQ87" s="686"/>
      <c r="BR87" s="686"/>
      <c r="BS87" s="686"/>
      <c r="BT87" s="686"/>
      <c r="BU87" s="686"/>
      <c r="BV87" s="686"/>
      <c r="BW87" s="686"/>
      <c r="BX87" s="686"/>
      <c r="BY87" s="686"/>
      <c r="BZ87" s="686"/>
      <c r="CA87" s="686"/>
      <c r="CB87" s="686"/>
      <c r="CC87" s="686"/>
      <c r="CD87" s="686"/>
      <c r="CE87" s="686"/>
      <c r="CF87" s="686"/>
      <c r="CG87" s="686"/>
      <c r="CH87" s="686"/>
      <c r="CI87" s="686"/>
      <c r="CJ87" s="686"/>
      <c r="CK87" s="686"/>
      <c r="CL87" s="686"/>
      <c r="CM87" s="686"/>
      <c r="CN87" s="686"/>
      <c r="CO87" s="686"/>
      <c r="CP87" s="686"/>
      <c r="CQ87" s="686"/>
      <c r="CR87" s="686"/>
      <c r="CS87" s="686"/>
      <c r="CT87" s="686"/>
      <c r="CU87" s="686"/>
      <c r="CV87" s="686"/>
      <c r="CW87" s="686"/>
      <c r="CX87" s="686"/>
      <c r="CY87" s="686"/>
      <c r="CZ87" s="686"/>
      <c r="DA87" s="686"/>
      <c r="DB87" s="686"/>
      <c r="DC87" s="686"/>
      <c r="DD87" s="686"/>
      <c r="DE87" s="686"/>
      <c r="DF87" s="686"/>
      <c r="DG87" s="686"/>
      <c r="DH87" s="686"/>
      <c r="DI87" s="686"/>
      <c r="DJ87" s="686"/>
      <c r="DK87" s="686"/>
      <c r="DL87" s="686"/>
      <c r="DM87" s="686"/>
      <c r="DN87" s="686"/>
      <c r="DO87" s="686"/>
      <c r="DP87" s="686"/>
      <c r="DQ87" s="686"/>
      <c r="DR87" s="686"/>
      <c r="DS87" s="686"/>
      <c r="DT87" s="686"/>
      <c r="DU87" s="686"/>
      <c r="DV87" s="686"/>
      <c r="DW87" s="686"/>
      <c r="DX87" s="686"/>
      <c r="DY87" s="686"/>
      <c r="DZ87" s="686"/>
      <c r="EA87" s="686"/>
      <c r="EB87" s="686"/>
      <c r="EC87" s="686"/>
      <c r="ED87" s="686"/>
      <c r="EE87" s="686"/>
      <c r="EF87" s="686"/>
      <c r="EG87" s="686"/>
      <c r="EH87" s="686"/>
      <c r="EI87" s="686"/>
      <c r="EJ87" s="686"/>
      <c r="EK87" s="686"/>
      <c r="EL87" s="686"/>
      <c r="EM87" s="686"/>
      <c r="EN87" s="686"/>
      <c r="EO87" s="686"/>
      <c r="EP87" s="686"/>
      <c r="EQ87" s="686"/>
      <c r="ER87" s="686"/>
      <c r="ES87" s="686"/>
      <c r="ET87" s="686"/>
      <c r="EU87" s="686"/>
      <c r="EV87" s="686"/>
      <c r="EW87" s="686"/>
      <c r="EX87" s="686"/>
      <c r="EY87" s="686"/>
      <c r="EZ87" s="686"/>
      <c r="FA87" s="686"/>
      <c r="FB87" s="686"/>
      <c r="FC87" s="686"/>
      <c r="FD87" s="686"/>
      <c r="FE87" s="686"/>
      <c r="FF87" s="686"/>
      <c r="FG87" s="686"/>
      <c r="FH87" s="686"/>
      <c r="FI87" s="686"/>
      <c r="FJ87" s="686"/>
      <c r="FK87" s="686"/>
      <c r="FL87" s="686"/>
      <c r="FM87" s="686"/>
      <c r="FN87" s="686"/>
      <c r="FO87" s="686"/>
      <c r="FP87" s="686"/>
      <c r="FQ87" s="686"/>
      <c r="FR87" s="686"/>
      <c r="FS87" s="686"/>
      <c r="FT87" s="686"/>
      <c r="FU87" s="686"/>
      <c r="FV87" s="686"/>
      <c r="FW87" s="686"/>
      <c r="FX87" s="686"/>
      <c r="FY87" s="686"/>
      <c r="FZ87" s="686"/>
      <c r="GA87" s="686"/>
      <c r="GB87" s="686"/>
      <c r="GC87" s="686"/>
      <c r="GD87" s="686"/>
      <c r="GE87" s="686"/>
      <c r="GF87" s="686"/>
      <c r="GG87" s="686"/>
      <c r="GH87" s="686"/>
      <c r="GI87" s="686"/>
      <c r="GJ87" s="686"/>
      <c r="GK87" s="686"/>
      <c r="GL87" s="686"/>
      <c r="GM87" s="686"/>
      <c r="GN87" s="686"/>
      <c r="GO87" s="686"/>
      <c r="GP87" s="686"/>
      <c r="GQ87" s="686"/>
      <c r="GR87" s="686"/>
      <c r="GS87" s="686"/>
      <c r="GT87" s="686"/>
      <c r="GU87" s="686"/>
      <c r="GV87" s="686"/>
      <c r="GW87" s="686"/>
      <c r="GX87" s="686"/>
      <c r="GY87" s="686"/>
      <c r="GZ87" s="686"/>
      <c r="HA87" s="686"/>
      <c r="HB87" s="686"/>
      <c r="HC87" s="686"/>
      <c r="HD87" s="686"/>
      <c r="HE87" s="686"/>
      <c r="HF87" s="686"/>
      <c r="HG87" s="686"/>
      <c r="HH87" s="686"/>
      <c r="HI87" s="686"/>
      <c r="HJ87" s="686"/>
      <c r="HK87" s="686"/>
      <c r="HL87" s="686"/>
      <c r="HM87" s="686"/>
      <c r="HN87" s="686"/>
      <c r="HO87" s="686"/>
      <c r="HP87" s="686"/>
      <c r="HQ87" s="686"/>
      <c r="HR87" s="686"/>
      <c r="HS87" s="686"/>
      <c r="HT87" s="686"/>
      <c r="HU87" s="686"/>
      <c r="HV87" s="686"/>
      <c r="HW87" s="686"/>
      <c r="HX87" s="686"/>
      <c r="HY87" s="686"/>
      <c r="HZ87" s="686"/>
      <c r="IA87" s="686"/>
      <c r="IB87" s="686"/>
      <c r="IC87" s="686"/>
      <c r="ID87" s="686"/>
      <c r="IE87" s="686"/>
      <c r="IF87" s="686"/>
      <c r="IG87" s="686"/>
      <c r="IH87" s="686"/>
      <c r="II87" s="686"/>
      <c r="IJ87" s="686"/>
      <c r="IK87" s="686"/>
      <c r="IL87" s="686"/>
      <c r="IM87" s="686"/>
      <c r="IN87" s="686"/>
      <c r="IO87" s="686"/>
      <c r="IP87" s="686"/>
      <c r="IQ87" s="686"/>
      <c r="IR87" s="686"/>
      <c r="IS87" s="686"/>
      <c r="IT87" s="686"/>
      <c r="IU87" s="686"/>
      <c r="IV87" s="686"/>
    </row>
    <row r="88" spans="1:256" ht="20.100000000000001" customHeight="1" x14ac:dyDescent="0.2">
      <c r="A88" s="747"/>
      <c r="B88" s="747"/>
      <c r="C88" s="747"/>
      <c r="D88" s="747"/>
      <c r="E88" s="761"/>
      <c r="F88" s="761"/>
      <c r="G88" s="747"/>
      <c r="H88" s="761"/>
      <c r="I88" s="440">
        <f>I87/1000</f>
        <v>1.7310000000000001</v>
      </c>
      <c r="J88" s="760" t="s">
        <v>452</v>
      </c>
      <c r="K88" s="686"/>
      <c r="L88" s="686"/>
      <c r="M88" s="686"/>
      <c r="N88" s="686"/>
      <c r="O88" s="686"/>
      <c r="P88" s="686"/>
      <c r="Q88" s="686"/>
      <c r="R88" s="686"/>
      <c r="S88" s="686"/>
      <c r="T88" s="686"/>
      <c r="U88" s="686"/>
      <c r="V88" s="686"/>
      <c r="W88" s="686"/>
      <c r="X88" s="686"/>
      <c r="Y88" s="686"/>
      <c r="Z88" s="686"/>
      <c r="AA88" s="686"/>
      <c r="AB88" s="686"/>
      <c r="AC88" s="686"/>
      <c r="AD88" s="686"/>
      <c r="AE88" s="686"/>
      <c r="AF88" s="686"/>
      <c r="AG88" s="686"/>
      <c r="AH88" s="686"/>
      <c r="AI88" s="686"/>
      <c r="AJ88" s="686"/>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c r="BK88" s="686"/>
      <c r="BL88" s="686"/>
      <c r="BM88" s="686"/>
      <c r="BN88" s="686"/>
      <c r="BO88" s="686"/>
      <c r="BP88" s="686"/>
      <c r="BQ88" s="686"/>
      <c r="BR88" s="686"/>
      <c r="BS88" s="686"/>
      <c r="BT88" s="686"/>
      <c r="BU88" s="686"/>
      <c r="BV88" s="686"/>
      <c r="BW88" s="686"/>
      <c r="BX88" s="686"/>
      <c r="BY88" s="686"/>
      <c r="BZ88" s="686"/>
      <c r="CA88" s="686"/>
      <c r="CB88" s="686"/>
      <c r="CC88" s="686"/>
      <c r="CD88" s="686"/>
      <c r="CE88" s="686"/>
      <c r="CF88" s="686"/>
      <c r="CG88" s="686"/>
      <c r="CH88" s="686"/>
      <c r="CI88" s="686"/>
      <c r="CJ88" s="686"/>
      <c r="CK88" s="686"/>
      <c r="CL88" s="686"/>
      <c r="CM88" s="686"/>
      <c r="CN88" s="686"/>
      <c r="CO88" s="686"/>
      <c r="CP88" s="686"/>
      <c r="CQ88" s="686"/>
      <c r="CR88" s="686"/>
      <c r="CS88" s="686"/>
      <c r="CT88" s="686"/>
      <c r="CU88" s="686"/>
      <c r="CV88" s="686"/>
      <c r="CW88" s="686"/>
      <c r="CX88" s="686"/>
      <c r="CY88" s="686"/>
      <c r="CZ88" s="686"/>
      <c r="DA88" s="686"/>
      <c r="DB88" s="686"/>
      <c r="DC88" s="686"/>
      <c r="DD88" s="686"/>
      <c r="DE88" s="686"/>
      <c r="DF88" s="686"/>
      <c r="DG88" s="686"/>
      <c r="DH88" s="686"/>
      <c r="DI88" s="686"/>
      <c r="DJ88" s="686"/>
      <c r="DK88" s="686"/>
      <c r="DL88" s="686"/>
      <c r="DM88" s="686"/>
      <c r="DN88" s="686"/>
      <c r="DO88" s="686"/>
      <c r="DP88" s="686"/>
      <c r="DQ88" s="686"/>
      <c r="DR88" s="686"/>
      <c r="DS88" s="686"/>
      <c r="DT88" s="686"/>
      <c r="DU88" s="686"/>
      <c r="DV88" s="686"/>
      <c r="DW88" s="686"/>
      <c r="DX88" s="686"/>
      <c r="DY88" s="686"/>
      <c r="DZ88" s="686"/>
      <c r="EA88" s="686"/>
      <c r="EB88" s="686"/>
      <c r="EC88" s="686"/>
      <c r="ED88" s="686"/>
      <c r="EE88" s="686"/>
      <c r="EF88" s="686"/>
      <c r="EG88" s="686"/>
      <c r="EH88" s="686"/>
      <c r="EI88" s="686"/>
      <c r="EJ88" s="686"/>
      <c r="EK88" s="686"/>
      <c r="EL88" s="686"/>
      <c r="EM88" s="686"/>
      <c r="EN88" s="686"/>
      <c r="EO88" s="686"/>
      <c r="EP88" s="686"/>
      <c r="EQ88" s="686"/>
      <c r="ER88" s="686"/>
      <c r="ES88" s="686"/>
      <c r="ET88" s="686"/>
      <c r="EU88" s="686"/>
      <c r="EV88" s="686"/>
      <c r="EW88" s="686"/>
      <c r="EX88" s="686"/>
      <c r="EY88" s="686"/>
      <c r="EZ88" s="686"/>
      <c r="FA88" s="686"/>
      <c r="FB88" s="686"/>
      <c r="FC88" s="686"/>
      <c r="FD88" s="686"/>
      <c r="FE88" s="686"/>
      <c r="FF88" s="686"/>
      <c r="FG88" s="686"/>
      <c r="FH88" s="686"/>
      <c r="FI88" s="686"/>
      <c r="FJ88" s="686"/>
      <c r="FK88" s="686"/>
      <c r="FL88" s="686"/>
      <c r="FM88" s="686"/>
      <c r="FN88" s="686"/>
      <c r="FO88" s="686"/>
      <c r="FP88" s="686"/>
      <c r="FQ88" s="686"/>
      <c r="FR88" s="686"/>
      <c r="FS88" s="686"/>
      <c r="FT88" s="686"/>
      <c r="FU88" s="686"/>
      <c r="FV88" s="686"/>
      <c r="FW88" s="686"/>
      <c r="FX88" s="686"/>
      <c r="FY88" s="686"/>
      <c r="FZ88" s="686"/>
      <c r="GA88" s="686"/>
      <c r="GB88" s="686"/>
      <c r="GC88" s="686"/>
      <c r="GD88" s="686"/>
      <c r="GE88" s="686"/>
      <c r="GF88" s="686"/>
      <c r="GG88" s="686"/>
      <c r="GH88" s="686"/>
      <c r="GI88" s="686"/>
      <c r="GJ88" s="686"/>
      <c r="GK88" s="686"/>
      <c r="GL88" s="686"/>
      <c r="GM88" s="686"/>
      <c r="GN88" s="686"/>
      <c r="GO88" s="686"/>
      <c r="GP88" s="686"/>
      <c r="GQ88" s="686"/>
      <c r="GR88" s="686"/>
      <c r="GS88" s="686"/>
      <c r="GT88" s="686"/>
      <c r="GU88" s="686"/>
      <c r="GV88" s="686"/>
      <c r="GW88" s="686"/>
      <c r="GX88" s="686"/>
      <c r="GY88" s="686"/>
      <c r="GZ88" s="686"/>
      <c r="HA88" s="686"/>
      <c r="HB88" s="686"/>
      <c r="HC88" s="686"/>
      <c r="HD88" s="686"/>
      <c r="HE88" s="686"/>
      <c r="HF88" s="686"/>
      <c r="HG88" s="686"/>
      <c r="HH88" s="686"/>
      <c r="HI88" s="686"/>
      <c r="HJ88" s="686"/>
      <c r="HK88" s="686"/>
      <c r="HL88" s="686"/>
      <c r="HM88" s="686"/>
      <c r="HN88" s="686"/>
      <c r="HO88" s="686"/>
      <c r="HP88" s="686"/>
      <c r="HQ88" s="686"/>
      <c r="HR88" s="686"/>
      <c r="HS88" s="686"/>
      <c r="HT88" s="686"/>
      <c r="HU88" s="686"/>
      <c r="HV88" s="686"/>
      <c r="HW88" s="686"/>
      <c r="HX88" s="686"/>
      <c r="HY88" s="686"/>
      <c r="HZ88" s="686"/>
      <c r="IA88" s="686"/>
      <c r="IB88" s="686"/>
      <c r="IC88" s="686"/>
      <c r="ID88" s="686"/>
      <c r="IE88" s="686"/>
      <c r="IF88" s="686"/>
      <c r="IG88" s="686"/>
      <c r="IH88" s="686"/>
      <c r="II88" s="686"/>
      <c r="IJ88" s="686"/>
      <c r="IK88" s="686"/>
      <c r="IL88" s="686"/>
      <c r="IM88" s="686"/>
      <c r="IN88" s="686"/>
      <c r="IO88" s="686"/>
      <c r="IP88" s="686"/>
      <c r="IQ88" s="686"/>
      <c r="IR88" s="686"/>
      <c r="IS88" s="686"/>
      <c r="IT88" s="686"/>
      <c r="IU88" s="686"/>
      <c r="IV88" s="686"/>
    </row>
    <row r="89" spans="1:256" ht="23.1" customHeight="1" x14ac:dyDescent="0.2">
      <c r="A89" s="762"/>
      <c r="B89" s="762"/>
      <c r="C89" s="762"/>
      <c r="D89" s="762"/>
      <c r="E89" s="763"/>
      <c r="F89" s="763"/>
      <c r="G89" s="762"/>
      <c r="H89" s="763"/>
      <c r="I89" s="764"/>
      <c r="J89" s="760"/>
      <c r="K89" s="686"/>
      <c r="L89" s="686"/>
      <c r="M89" s="686"/>
      <c r="N89" s="686"/>
      <c r="O89" s="686"/>
      <c r="P89" s="686"/>
      <c r="Q89" s="686"/>
      <c r="R89" s="686"/>
      <c r="S89" s="686"/>
      <c r="T89" s="686"/>
      <c r="U89" s="686"/>
      <c r="V89" s="686"/>
      <c r="W89" s="686"/>
      <c r="X89" s="686"/>
      <c r="Y89" s="686"/>
      <c r="Z89" s="686"/>
      <c r="AA89" s="686"/>
      <c r="AB89" s="686"/>
      <c r="AC89" s="686"/>
      <c r="AD89" s="686"/>
      <c r="AE89" s="686"/>
      <c r="AF89" s="686"/>
      <c r="AG89" s="686"/>
      <c r="AH89" s="686"/>
      <c r="AI89" s="686"/>
      <c r="AJ89" s="686"/>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c r="BK89" s="686"/>
      <c r="BL89" s="686"/>
      <c r="BM89" s="686"/>
      <c r="BN89" s="686"/>
      <c r="BO89" s="686"/>
      <c r="BP89" s="686"/>
      <c r="BQ89" s="686"/>
      <c r="BR89" s="686"/>
      <c r="BS89" s="686"/>
      <c r="BT89" s="686"/>
      <c r="BU89" s="686"/>
      <c r="BV89" s="686"/>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686"/>
      <c r="DO89" s="686"/>
      <c r="DP89" s="686"/>
      <c r="DQ89" s="686"/>
      <c r="DR89" s="686"/>
      <c r="DS89" s="686"/>
      <c r="DT89" s="686"/>
      <c r="DU89" s="686"/>
      <c r="DV89" s="686"/>
      <c r="DW89" s="686"/>
      <c r="DX89" s="686"/>
      <c r="DY89" s="686"/>
      <c r="DZ89" s="686"/>
      <c r="EA89" s="686"/>
      <c r="EB89" s="686"/>
      <c r="EC89" s="686"/>
      <c r="ED89" s="686"/>
      <c r="EE89" s="686"/>
      <c r="EF89" s="686"/>
      <c r="EG89" s="686"/>
      <c r="EH89" s="686"/>
      <c r="EI89" s="686"/>
      <c r="EJ89" s="686"/>
      <c r="EK89" s="686"/>
      <c r="EL89" s="686"/>
      <c r="EM89" s="686"/>
      <c r="EN89" s="686"/>
      <c r="EO89" s="686"/>
      <c r="EP89" s="686"/>
      <c r="EQ89" s="686"/>
      <c r="ER89" s="686"/>
      <c r="ES89" s="686"/>
      <c r="ET89" s="686"/>
      <c r="EU89" s="686"/>
      <c r="EV89" s="686"/>
      <c r="EW89" s="686"/>
      <c r="EX89" s="686"/>
      <c r="EY89" s="686"/>
      <c r="EZ89" s="686"/>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686"/>
      <c r="GS89" s="686"/>
      <c r="GT89" s="686"/>
      <c r="GU89" s="686"/>
      <c r="GV89" s="686"/>
      <c r="GW89" s="686"/>
      <c r="GX89" s="686"/>
      <c r="GY89" s="686"/>
      <c r="GZ89" s="686"/>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686"/>
      <c r="IS89" s="686"/>
      <c r="IT89" s="686"/>
      <c r="IU89" s="686"/>
      <c r="IV89" s="686"/>
    </row>
    <row r="90" spans="1:256" ht="23.1" customHeight="1" x14ac:dyDescent="0.2">
      <c r="A90" s="762"/>
      <c r="B90" s="762"/>
      <c r="C90" s="762"/>
      <c r="D90" s="762"/>
      <c r="E90" s="763"/>
      <c r="F90" s="763"/>
      <c r="G90" s="762"/>
      <c r="H90" s="763"/>
      <c r="I90" s="764"/>
      <c r="J90" s="760"/>
      <c r="K90" s="686"/>
      <c r="L90" s="686"/>
      <c r="M90" s="686"/>
      <c r="N90" s="686"/>
      <c r="O90" s="686"/>
      <c r="P90" s="686"/>
      <c r="Q90" s="686"/>
      <c r="R90" s="686"/>
      <c r="S90" s="686"/>
      <c r="T90" s="686"/>
      <c r="U90" s="686"/>
      <c r="V90" s="686"/>
      <c r="W90" s="686"/>
      <c r="X90" s="686"/>
      <c r="Y90" s="686"/>
      <c r="Z90" s="686"/>
      <c r="AA90" s="686"/>
      <c r="AB90" s="686"/>
      <c r="AC90" s="686"/>
      <c r="AD90" s="686"/>
      <c r="AE90" s="686"/>
      <c r="AF90" s="686"/>
      <c r="AG90" s="686"/>
      <c r="AH90" s="686"/>
      <c r="AI90" s="686"/>
      <c r="AJ90" s="686"/>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c r="BK90" s="686"/>
      <c r="BL90" s="686"/>
      <c r="BM90" s="686"/>
      <c r="BN90" s="686"/>
      <c r="BO90" s="686"/>
      <c r="BP90" s="686"/>
      <c r="BQ90" s="686"/>
      <c r="BR90" s="686"/>
      <c r="BS90" s="686"/>
      <c r="BT90" s="686"/>
      <c r="BU90" s="686"/>
      <c r="BV90" s="686"/>
      <c r="BW90" s="686"/>
      <c r="BX90" s="686"/>
      <c r="BY90" s="686"/>
      <c r="BZ90" s="686"/>
      <c r="CA90" s="686"/>
      <c r="CB90" s="686"/>
      <c r="CC90" s="686"/>
      <c r="CD90" s="686"/>
      <c r="CE90" s="686"/>
      <c r="CF90" s="686"/>
      <c r="CG90" s="686"/>
      <c r="CH90" s="686"/>
      <c r="CI90" s="686"/>
      <c r="CJ90" s="686"/>
      <c r="CK90" s="686"/>
      <c r="CL90" s="686"/>
      <c r="CM90" s="686"/>
      <c r="CN90" s="686"/>
      <c r="CO90" s="686"/>
      <c r="CP90" s="686"/>
      <c r="CQ90" s="686"/>
      <c r="CR90" s="686"/>
      <c r="CS90" s="686"/>
      <c r="CT90" s="686"/>
      <c r="CU90" s="686"/>
      <c r="CV90" s="686"/>
      <c r="CW90" s="686"/>
      <c r="CX90" s="686"/>
      <c r="CY90" s="686"/>
      <c r="CZ90" s="686"/>
      <c r="DA90" s="686"/>
      <c r="DB90" s="686"/>
      <c r="DC90" s="686"/>
      <c r="DD90" s="686"/>
      <c r="DE90" s="686"/>
      <c r="DF90" s="686"/>
      <c r="DG90" s="686"/>
      <c r="DH90" s="686"/>
      <c r="DI90" s="686"/>
      <c r="DJ90" s="686"/>
      <c r="DK90" s="686"/>
      <c r="DL90" s="686"/>
      <c r="DM90" s="686"/>
      <c r="DN90" s="686"/>
      <c r="DO90" s="686"/>
      <c r="DP90" s="686"/>
      <c r="DQ90" s="686"/>
      <c r="DR90" s="686"/>
      <c r="DS90" s="686"/>
      <c r="DT90" s="686"/>
      <c r="DU90" s="686"/>
      <c r="DV90" s="686"/>
      <c r="DW90" s="686"/>
      <c r="DX90" s="686"/>
      <c r="DY90" s="686"/>
      <c r="DZ90" s="686"/>
      <c r="EA90" s="686"/>
      <c r="EB90" s="686"/>
      <c r="EC90" s="686"/>
      <c r="ED90" s="686"/>
      <c r="EE90" s="686"/>
      <c r="EF90" s="686"/>
      <c r="EG90" s="686"/>
      <c r="EH90" s="686"/>
      <c r="EI90" s="686"/>
      <c r="EJ90" s="686"/>
      <c r="EK90" s="686"/>
      <c r="EL90" s="686"/>
      <c r="EM90" s="686"/>
      <c r="EN90" s="686"/>
      <c r="EO90" s="686"/>
      <c r="EP90" s="686"/>
      <c r="EQ90" s="686"/>
      <c r="ER90" s="686"/>
      <c r="ES90" s="686"/>
      <c r="ET90" s="686"/>
      <c r="EU90" s="686"/>
      <c r="EV90" s="686"/>
      <c r="EW90" s="686"/>
      <c r="EX90" s="686"/>
      <c r="EY90" s="686"/>
      <c r="EZ90" s="686"/>
      <c r="FA90" s="686"/>
      <c r="FB90" s="686"/>
      <c r="FC90" s="686"/>
      <c r="FD90" s="686"/>
      <c r="FE90" s="686"/>
      <c r="FF90" s="686"/>
      <c r="FG90" s="686"/>
      <c r="FH90" s="686"/>
      <c r="FI90" s="686"/>
      <c r="FJ90" s="686"/>
      <c r="FK90" s="686"/>
      <c r="FL90" s="686"/>
      <c r="FM90" s="686"/>
      <c r="FN90" s="686"/>
      <c r="FO90" s="686"/>
      <c r="FP90" s="686"/>
      <c r="FQ90" s="686"/>
      <c r="FR90" s="686"/>
      <c r="FS90" s="686"/>
      <c r="FT90" s="686"/>
      <c r="FU90" s="686"/>
      <c r="FV90" s="686"/>
      <c r="FW90" s="686"/>
      <c r="FX90" s="686"/>
      <c r="FY90" s="686"/>
      <c r="FZ90" s="686"/>
      <c r="GA90" s="686"/>
      <c r="GB90" s="686"/>
      <c r="GC90" s="686"/>
      <c r="GD90" s="686"/>
      <c r="GE90" s="686"/>
      <c r="GF90" s="686"/>
      <c r="GG90" s="686"/>
      <c r="GH90" s="686"/>
      <c r="GI90" s="686"/>
      <c r="GJ90" s="686"/>
      <c r="GK90" s="686"/>
      <c r="GL90" s="686"/>
      <c r="GM90" s="686"/>
      <c r="GN90" s="686"/>
      <c r="GO90" s="686"/>
      <c r="GP90" s="686"/>
      <c r="GQ90" s="686"/>
      <c r="GR90" s="686"/>
      <c r="GS90" s="686"/>
      <c r="GT90" s="686"/>
      <c r="GU90" s="686"/>
      <c r="GV90" s="686"/>
      <c r="GW90" s="686"/>
      <c r="GX90" s="686"/>
      <c r="GY90" s="686"/>
      <c r="GZ90" s="686"/>
      <c r="HA90" s="686"/>
      <c r="HB90" s="686"/>
      <c r="HC90" s="686"/>
      <c r="HD90" s="686"/>
      <c r="HE90" s="686"/>
      <c r="HF90" s="686"/>
      <c r="HG90" s="686"/>
      <c r="HH90" s="686"/>
      <c r="HI90" s="686"/>
      <c r="HJ90" s="686"/>
      <c r="HK90" s="686"/>
      <c r="HL90" s="686"/>
      <c r="HM90" s="686"/>
      <c r="HN90" s="686"/>
      <c r="HO90" s="686"/>
      <c r="HP90" s="686"/>
      <c r="HQ90" s="686"/>
      <c r="HR90" s="686"/>
      <c r="HS90" s="686"/>
      <c r="HT90" s="686"/>
      <c r="HU90" s="686"/>
      <c r="HV90" s="686"/>
      <c r="HW90" s="686"/>
      <c r="HX90" s="686"/>
      <c r="HY90" s="686"/>
      <c r="HZ90" s="686"/>
      <c r="IA90" s="686"/>
      <c r="IB90" s="686"/>
      <c r="IC90" s="686"/>
      <c r="ID90" s="686"/>
      <c r="IE90" s="686"/>
      <c r="IF90" s="686"/>
      <c r="IG90" s="686"/>
      <c r="IH90" s="686"/>
      <c r="II90" s="686"/>
      <c r="IJ90" s="686"/>
      <c r="IK90" s="686"/>
      <c r="IL90" s="686"/>
      <c r="IM90" s="686"/>
      <c r="IN90" s="686"/>
      <c r="IO90" s="686"/>
      <c r="IP90" s="686"/>
      <c r="IQ90" s="686"/>
      <c r="IR90" s="686"/>
      <c r="IS90" s="686"/>
      <c r="IT90" s="686"/>
      <c r="IU90" s="686"/>
      <c r="IV90" s="686"/>
    </row>
    <row r="91" spans="1:256" ht="23.1" customHeight="1" x14ac:dyDescent="0.2">
      <c r="A91" s="762"/>
      <c r="B91" s="762"/>
      <c r="C91" s="762"/>
      <c r="D91" s="762"/>
      <c r="E91" s="763"/>
      <c r="F91" s="763"/>
      <c r="G91" s="762"/>
      <c r="H91" s="763"/>
      <c r="I91" s="764"/>
      <c r="J91" s="760"/>
      <c r="K91" s="686"/>
      <c r="L91" s="686"/>
      <c r="M91" s="686"/>
      <c r="N91" s="686"/>
      <c r="O91" s="686"/>
      <c r="P91" s="686"/>
      <c r="Q91" s="686"/>
      <c r="R91" s="686"/>
      <c r="S91" s="686"/>
      <c r="T91" s="686"/>
      <c r="U91" s="686"/>
      <c r="V91" s="686"/>
      <c r="W91" s="686"/>
      <c r="X91" s="686"/>
      <c r="Y91" s="686"/>
      <c r="Z91" s="686"/>
      <c r="AA91" s="686"/>
      <c r="AB91" s="686"/>
      <c r="AC91" s="686"/>
      <c r="AD91" s="686"/>
      <c r="AE91" s="686"/>
      <c r="AF91" s="686"/>
      <c r="AG91" s="686"/>
      <c r="AH91" s="686"/>
      <c r="AI91" s="686"/>
      <c r="AJ91" s="686"/>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c r="BK91" s="686"/>
      <c r="BL91" s="686"/>
      <c r="BM91" s="686"/>
      <c r="BN91" s="686"/>
      <c r="BO91" s="686"/>
      <c r="BP91" s="686"/>
      <c r="BQ91" s="686"/>
      <c r="BR91" s="686"/>
      <c r="BS91" s="686"/>
      <c r="BT91" s="686"/>
      <c r="BU91" s="686"/>
      <c r="BV91" s="686"/>
      <c r="BW91" s="686"/>
      <c r="BX91" s="686"/>
      <c r="BY91" s="686"/>
      <c r="BZ91" s="686"/>
      <c r="CA91" s="686"/>
      <c r="CB91" s="686"/>
      <c r="CC91" s="686"/>
      <c r="CD91" s="686"/>
      <c r="CE91" s="686"/>
      <c r="CF91" s="686"/>
      <c r="CG91" s="686"/>
      <c r="CH91" s="686"/>
      <c r="CI91" s="686"/>
      <c r="CJ91" s="686"/>
      <c r="CK91" s="686"/>
      <c r="CL91" s="686"/>
      <c r="CM91" s="686"/>
      <c r="CN91" s="686"/>
      <c r="CO91" s="686"/>
      <c r="CP91" s="686"/>
      <c r="CQ91" s="686"/>
      <c r="CR91" s="686"/>
      <c r="CS91" s="686"/>
      <c r="CT91" s="686"/>
      <c r="CU91" s="686"/>
      <c r="CV91" s="686"/>
      <c r="CW91" s="686"/>
      <c r="CX91" s="686"/>
      <c r="CY91" s="686"/>
      <c r="CZ91" s="686"/>
      <c r="DA91" s="686"/>
      <c r="DB91" s="686"/>
      <c r="DC91" s="686"/>
      <c r="DD91" s="686"/>
      <c r="DE91" s="686"/>
      <c r="DF91" s="686"/>
      <c r="DG91" s="686"/>
      <c r="DH91" s="686"/>
      <c r="DI91" s="686"/>
      <c r="DJ91" s="686"/>
      <c r="DK91" s="686"/>
      <c r="DL91" s="686"/>
      <c r="DM91" s="686"/>
      <c r="DN91" s="686"/>
      <c r="DO91" s="686"/>
      <c r="DP91" s="686"/>
      <c r="DQ91" s="686"/>
      <c r="DR91" s="686"/>
      <c r="DS91" s="686"/>
      <c r="DT91" s="686"/>
      <c r="DU91" s="686"/>
      <c r="DV91" s="686"/>
      <c r="DW91" s="686"/>
      <c r="DX91" s="686"/>
      <c r="DY91" s="686"/>
      <c r="DZ91" s="686"/>
      <c r="EA91" s="686"/>
      <c r="EB91" s="686"/>
      <c r="EC91" s="686"/>
      <c r="ED91" s="686"/>
      <c r="EE91" s="686"/>
      <c r="EF91" s="686"/>
      <c r="EG91" s="686"/>
      <c r="EH91" s="686"/>
      <c r="EI91" s="686"/>
      <c r="EJ91" s="686"/>
      <c r="EK91" s="686"/>
      <c r="EL91" s="686"/>
      <c r="EM91" s="686"/>
      <c r="EN91" s="686"/>
      <c r="EO91" s="686"/>
      <c r="EP91" s="686"/>
      <c r="EQ91" s="686"/>
      <c r="ER91" s="686"/>
      <c r="ES91" s="686"/>
      <c r="ET91" s="686"/>
      <c r="EU91" s="686"/>
      <c r="EV91" s="686"/>
      <c r="EW91" s="686"/>
      <c r="EX91" s="686"/>
      <c r="EY91" s="686"/>
      <c r="EZ91" s="686"/>
      <c r="FA91" s="686"/>
      <c r="FB91" s="686"/>
      <c r="FC91" s="686"/>
      <c r="FD91" s="686"/>
      <c r="FE91" s="686"/>
      <c r="FF91" s="686"/>
      <c r="FG91" s="686"/>
      <c r="FH91" s="686"/>
      <c r="FI91" s="686"/>
      <c r="FJ91" s="686"/>
      <c r="FK91" s="686"/>
      <c r="FL91" s="686"/>
      <c r="FM91" s="686"/>
      <c r="FN91" s="686"/>
      <c r="FO91" s="686"/>
      <c r="FP91" s="686"/>
      <c r="FQ91" s="686"/>
      <c r="FR91" s="686"/>
      <c r="FS91" s="686"/>
      <c r="FT91" s="686"/>
      <c r="FU91" s="686"/>
      <c r="FV91" s="686"/>
      <c r="FW91" s="686"/>
      <c r="FX91" s="686"/>
      <c r="FY91" s="686"/>
      <c r="FZ91" s="686"/>
      <c r="GA91" s="686"/>
      <c r="GB91" s="686"/>
      <c r="GC91" s="686"/>
      <c r="GD91" s="686"/>
      <c r="GE91" s="686"/>
      <c r="GF91" s="686"/>
      <c r="GG91" s="686"/>
      <c r="GH91" s="686"/>
      <c r="GI91" s="686"/>
      <c r="GJ91" s="686"/>
      <c r="GK91" s="686"/>
      <c r="GL91" s="686"/>
      <c r="GM91" s="686"/>
      <c r="GN91" s="686"/>
      <c r="GO91" s="686"/>
      <c r="GP91" s="686"/>
      <c r="GQ91" s="686"/>
      <c r="GR91" s="686"/>
      <c r="GS91" s="686"/>
      <c r="GT91" s="686"/>
      <c r="GU91" s="686"/>
      <c r="GV91" s="686"/>
      <c r="GW91" s="686"/>
      <c r="GX91" s="686"/>
      <c r="GY91" s="686"/>
      <c r="GZ91" s="686"/>
      <c r="HA91" s="686"/>
      <c r="HB91" s="686"/>
      <c r="HC91" s="686"/>
      <c r="HD91" s="686"/>
      <c r="HE91" s="686"/>
      <c r="HF91" s="686"/>
      <c r="HG91" s="686"/>
      <c r="HH91" s="686"/>
      <c r="HI91" s="686"/>
      <c r="HJ91" s="686"/>
      <c r="HK91" s="686"/>
      <c r="HL91" s="686"/>
      <c r="HM91" s="686"/>
      <c r="HN91" s="686"/>
      <c r="HO91" s="686"/>
      <c r="HP91" s="686"/>
      <c r="HQ91" s="686"/>
      <c r="HR91" s="686"/>
      <c r="HS91" s="686"/>
      <c r="HT91" s="686"/>
      <c r="HU91" s="686"/>
      <c r="HV91" s="686"/>
      <c r="HW91" s="686"/>
      <c r="HX91" s="686"/>
      <c r="HY91" s="686"/>
      <c r="HZ91" s="686"/>
      <c r="IA91" s="686"/>
      <c r="IB91" s="686"/>
      <c r="IC91" s="686"/>
      <c r="ID91" s="686"/>
      <c r="IE91" s="686"/>
      <c r="IF91" s="686"/>
      <c r="IG91" s="686"/>
      <c r="IH91" s="686"/>
      <c r="II91" s="686"/>
      <c r="IJ91" s="686"/>
      <c r="IK91" s="686"/>
      <c r="IL91" s="686"/>
      <c r="IM91" s="686"/>
      <c r="IN91" s="686"/>
      <c r="IO91" s="686"/>
      <c r="IP91" s="686"/>
      <c r="IQ91" s="686"/>
      <c r="IR91" s="686"/>
      <c r="IS91" s="686"/>
      <c r="IT91" s="686"/>
      <c r="IU91" s="686"/>
      <c r="IV91" s="686"/>
    </row>
    <row r="92" spans="1:256" ht="24.95" customHeight="1" x14ac:dyDescent="0.2">
      <c r="A92" s="762"/>
      <c r="B92" s="762"/>
      <c r="C92" s="762"/>
      <c r="D92" s="762"/>
      <c r="E92" s="763"/>
      <c r="F92" s="763"/>
      <c r="G92" s="762"/>
      <c r="H92" s="763"/>
      <c r="I92" s="764"/>
      <c r="J92" s="760"/>
      <c r="K92" s="686"/>
      <c r="L92" s="686"/>
      <c r="M92" s="686"/>
      <c r="N92" s="686"/>
      <c r="O92" s="686"/>
      <c r="P92" s="686"/>
      <c r="Q92" s="686"/>
      <c r="R92" s="686"/>
      <c r="S92" s="686"/>
      <c r="T92" s="686"/>
      <c r="U92" s="686"/>
      <c r="V92" s="686"/>
      <c r="W92" s="686"/>
      <c r="X92" s="686"/>
      <c r="Y92" s="686"/>
      <c r="Z92" s="686"/>
      <c r="AA92" s="686"/>
      <c r="AB92" s="686"/>
      <c r="AC92" s="686"/>
      <c r="AD92" s="686"/>
      <c r="AE92" s="686"/>
      <c r="AF92" s="686"/>
      <c r="AG92" s="686"/>
      <c r="AH92" s="686"/>
      <c r="AI92" s="686"/>
      <c r="AJ92" s="686"/>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c r="BK92" s="686"/>
      <c r="BL92" s="686"/>
      <c r="BM92" s="686"/>
      <c r="BN92" s="686"/>
      <c r="BO92" s="686"/>
      <c r="BP92" s="686"/>
      <c r="BQ92" s="686"/>
      <c r="BR92" s="686"/>
      <c r="BS92" s="686"/>
      <c r="BT92" s="686"/>
      <c r="BU92" s="686"/>
      <c r="BV92" s="686"/>
      <c r="BW92" s="686"/>
      <c r="BX92" s="686"/>
      <c r="BY92" s="686"/>
      <c r="BZ92" s="686"/>
      <c r="CA92" s="686"/>
      <c r="CB92" s="686"/>
      <c r="CC92" s="686"/>
      <c r="CD92" s="686"/>
      <c r="CE92" s="686"/>
      <c r="CF92" s="686"/>
      <c r="CG92" s="686"/>
      <c r="CH92" s="686"/>
      <c r="CI92" s="686"/>
      <c r="CJ92" s="686"/>
      <c r="CK92" s="686"/>
      <c r="CL92" s="686"/>
      <c r="CM92" s="686"/>
      <c r="CN92" s="686"/>
      <c r="CO92" s="686"/>
      <c r="CP92" s="686"/>
      <c r="CQ92" s="686"/>
      <c r="CR92" s="686"/>
      <c r="CS92" s="686"/>
      <c r="CT92" s="686"/>
      <c r="CU92" s="686"/>
      <c r="CV92" s="686"/>
      <c r="CW92" s="686"/>
      <c r="CX92" s="686"/>
      <c r="CY92" s="686"/>
      <c r="CZ92" s="686"/>
      <c r="DA92" s="686"/>
      <c r="DB92" s="686"/>
      <c r="DC92" s="686"/>
      <c r="DD92" s="686"/>
      <c r="DE92" s="686"/>
      <c r="DF92" s="686"/>
      <c r="DG92" s="686"/>
      <c r="DH92" s="686"/>
      <c r="DI92" s="686"/>
      <c r="DJ92" s="686"/>
      <c r="DK92" s="686"/>
      <c r="DL92" s="686"/>
      <c r="DM92" s="686"/>
      <c r="DN92" s="686"/>
      <c r="DO92" s="686"/>
      <c r="DP92" s="686"/>
      <c r="DQ92" s="686"/>
      <c r="DR92" s="686"/>
      <c r="DS92" s="686"/>
      <c r="DT92" s="686"/>
      <c r="DU92" s="686"/>
      <c r="DV92" s="686"/>
      <c r="DW92" s="686"/>
      <c r="DX92" s="686"/>
      <c r="DY92" s="686"/>
      <c r="DZ92" s="686"/>
      <c r="EA92" s="686"/>
      <c r="EB92" s="686"/>
      <c r="EC92" s="686"/>
      <c r="ED92" s="686"/>
      <c r="EE92" s="686"/>
      <c r="EF92" s="686"/>
      <c r="EG92" s="686"/>
      <c r="EH92" s="686"/>
      <c r="EI92" s="686"/>
      <c r="EJ92" s="686"/>
      <c r="EK92" s="686"/>
      <c r="EL92" s="686"/>
      <c r="EM92" s="686"/>
      <c r="EN92" s="686"/>
      <c r="EO92" s="686"/>
      <c r="EP92" s="686"/>
      <c r="EQ92" s="686"/>
      <c r="ER92" s="686"/>
      <c r="ES92" s="686"/>
      <c r="ET92" s="686"/>
      <c r="EU92" s="686"/>
      <c r="EV92" s="686"/>
      <c r="EW92" s="686"/>
      <c r="EX92" s="686"/>
      <c r="EY92" s="686"/>
      <c r="EZ92" s="686"/>
      <c r="FA92" s="686"/>
      <c r="FB92" s="686"/>
      <c r="FC92" s="686"/>
      <c r="FD92" s="686"/>
      <c r="FE92" s="686"/>
      <c r="FF92" s="686"/>
      <c r="FG92" s="686"/>
      <c r="FH92" s="686"/>
      <c r="FI92" s="686"/>
      <c r="FJ92" s="686"/>
      <c r="FK92" s="686"/>
      <c r="FL92" s="686"/>
      <c r="FM92" s="686"/>
      <c r="FN92" s="686"/>
      <c r="FO92" s="686"/>
      <c r="FP92" s="686"/>
      <c r="FQ92" s="686"/>
      <c r="FR92" s="686"/>
      <c r="FS92" s="686"/>
      <c r="FT92" s="686"/>
      <c r="FU92" s="686"/>
      <c r="FV92" s="686"/>
      <c r="FW92" s="686"/>
      <c r="FX92" s="686"/>
      <c r="FY92" s="686"/>
      <c r="FZ92" s="686"/>
      <c r="GA92" s="686"/>
      <c r="GB92" s="686"/>
      <c r="GC92" s="686"/>
      <c r="GD92" s="686"/>
      <c r="GE92" s="686"/>
      <c r="GF92" s="686"/>
      <c r="GG92" s="686"/>
      <c r="GH92" s="686"/>
      <c r="GI92" s="686"/>
      <c r="GJ92" s="686"/>
      <c r="GK92" s="686"/>
      <c r="GL92" s="686"/>
      <c r="GM92" s="686"/>
      <c r="GN92" s="686"/>
      <c r="GO92" s="686"/>
      <c r="GP92" s="686"/>
      <c r="GQ92" s="686"/>
      <c r="GR92" s="686"/>
      <c r="GS92" s="686"/>
      <c r="GT92" s="686"/>
      <c r="GU92" s="686"/>
      <c r="GV92" s="686"/>
      <c r="GW92" s="686"/>
      <c r="GX92" s="686"/>
      <c r="GY92" s="686"/>
      <c r="GZ92" s="686"/>
      <c r="HA92" s="686"/>
      <c r="HB92" s="686"/>
      <c r="HC92" s="686"/>
      <c r="HD92" s="686"/>
      <c r="HE92" s="686"/>
      <c r="HF92" s="686"/>
      <c r="HG92" s="686"/>
      <c r="HH92" s="686"/>
      <c r="HI92" s="686"/>
      <c r="HJ92" s="686"/>
      <c r="HK92" s="686"/>
      <c r="HL92" s="686"/>
      <c r="HM92" s="686"/>
      <c r="HN92" s="686"/>
      <c r="HO92" s="686"/>
      <c r="HP92" s="686"/>
      <c r="HQ92" s="686"/>
      <c r="HR92" s="686"/>
      <c r="HS92" s="686"/>
      <c r="HT92" s="686"/>
      <c r="HU92" s="686"/>
      <c r="HV92" s="686"/>
      <c r="HW92" s="686"/>
      <c r="HX92" s="686"/>
      <c r="HY92" s="686"/>
      <c r="HZ92" s="686"/>
      <c r="IA92" s="686"/>
      <c r="IB92" s="686"/>
      <c r="IC92" s="686"/>
      <c r="ID92" s="686"/>
      <c r="IE92" s="686"/>
      <c r="IF92" s="686"/>
      <c r="IG92" s="686"/>
      <c r="IH92" s="686"/>
      <c r="II92" s="686"/>
      <c r="IJ92" s="686"/>
      <c r="IK92" s="686"/>
      <c r="IL92" s="686"/>
      <c r="IM92" s="686"/>
      <c r="IN92" s="686"/>
      <c r="IO92" s="686"/>
      <c r="IP92" s="686"/>
      <c r="IQ92" s="686"/>
      <c r="IR92" s="686"/>
      <c r="IS92" s="686"/>
      <c r="IT92" s="686"/>
      <c r="IU92" s="686"/>
      <c r="IV92" s="686"/>
    </row>
    <row r="93" spans="1:256" ht="15" x14ac:dyDescent="0.2">
      <c r="A93" s="1586"/>
      <c r="B93" s="1586"/>
      <c r="C93" s="1586"/>
      <c r="D93" s="1586"/>
      <c r="E93" s="1586"/>
      <c r="F93" s="1586"/>
      <c r="G93" s="1586"/>
      <c r="H93" s="1586"/>
      <c r="I93" s="1586"/>
      <c r="J93" s="1586"/>
      <c r="K93" s="686"/>
      <c r="L93" s="686"/>
      <c r="M93" s="686"/>
      <c r="N93" s="686"/>
      <c r="O93" s="686"/>
      <c r="P93" s="686"/>
      <c r="Q93" s="686"/>
      <c r="R93" s="686"/>
      <c r="S93" s="686"/>
      <c r="T93" s="686"/>
      <c r="U93" s="686"/>
      <c r="V93" s="686"/>
      <c r="W93" s="686"/>
      <c r="X93" s="686"/>
      <c r="Y93" s="686"/>
      <c r="Z93" s="686"/>
      <c r="AA93" s="686"/>
      <c r="AB93" s="686"/>
      <c r="AC93" s="686"/>
      <c r="AD93" s="686"/>
      <c r="AE93" s="686"/>
      <c r="AF93" s="686"/>
      <c r="AG93" s="686"/>
      <c r="AH93" s="686"/>
      <c r="AI93" s="686"/>
      <c r="AJ93" s="686"/>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c r="BK93" s="686"/>
      <c r="BL93" s="686"/>
      <c r="BM93" s="686"/>
      <c r="BN93" s="686"/>
      <c r="BO93" s="686"/>
      <c r="BP93" s="686"/>
      <c r="BQ93" s="686"/>
      <c r="BR93" s="686"/>
      <c r="BS93" s="686"/>
      <c r="BT93" s="686"/>
      <c r="BU93" s="686"/>
      <c r="BV93" s="686"/>
      <c r="BW93" s="686"/>
      <c r="BX93" s="686"/>
      <c r="BY93" s="686"/>
      <c r="BZ93" s="686"/>
      <c r="CA93" s="686"/>
      <c r="CB93" s="686"/>
      <c r="CC93" s="686"/>
      <c r="CD93" s="686"/>
      <c r="CE93" s="686"/>
      <c r="CF93" s="686"/>
      <c r="CG93" s="686"/>
      <c r="CH93" s="686"/>
      <c r="CI93" s="686"/>
      <c r="CJ93" s="686"/>
      <c r="CK93" s="686"/>
      <c r="CL93" s="686"/>
      <c r="CM93" s="686"/>
      <c r="CN93" s="686"/>
      <c r="CO93" s="686"/>
      <c r="CP93" s="686"/>
      <c r="CQ93" s="686"/>
      <c r="CR93" s="686"/>
      <c r="CS93" s="686"/>
      <c r="CT93" s="686"/>
      <c r="CU93" s="686"/>
      <c r="CV93" s="686"/>
      <c r="CW93" s="686"/>
      <c r="CX93" s="686"/>
      <c r="CY93" s="686"/>
      <c r="CZ93" s="686"/>
      <c r="DA93" s="686"/>
      <c r="DB93" s="686"/>
      <c r="DC93" s="686"/>
      <c r="DD93" s="686"/>
      <c r="DE93" s="686"/>
      <c r="DF93" s="686"/>
      <c r="DG93" s="686"/>
      <c r="DH93" s="686"/>
      <c r="DI93" s="686"/>
      <c r="DJ93" s="686"/>
      <c r="DK93" s="686"/>
      <c r="DL93" s="686"/>
      <c r="DM93" s="686"/>
      <c r="DN93" s="686"/>
      <c r="DO93" s="686"/>
      <c r="DP93" s="686"/>
      <c r="DQ93" s="686"/>
      <c r="DR93" s="686"/>
      <c r="DS93" s="686"/>
      <c r="DT93" s="686"/>
      <c r="DU93" s="686"/>
      <c r="DV93" s="686"/>
      <c r="DW93" s="686"/>
      <c r="DX93" s="686"/>
      <c r="DY93" s="686"/>
      <c r="DZ93" s="686"/>
      <c r="EA93" s="686"/>
      <c r="EB93" s="686"/>
      <c r="EC93" s="686"/>
      <c r="ED93" s="686"/>
      <c r="EE93" s="686"/>
      <c r="EF93" s="686"/>
      <c r="EG93" s="686"/>
      <c r="EH93" s="686"/>
      <c r="EI93" s="686"/>
      <c r="EJ93" s="686"/>
      <c r="EK93" s="686"/>
      <c r="EL93" s="686"/>
      <c r="EM93" s="686"/>
      <c r="EN93" s="686"/>
      <c r="EO93" s="686"/>
      <c r="EP93" s="686"/>
      <c r="EQ93" s="686"/>
      <c r="ER93" s="686"/>
      <c r="ES93" s="686"/>
      <c r="ET93" s="686"/>
      <c r="EU93" s="686"/>
      <c r="EV93" s="686"/>
      <c r="EW93" s="686"/>
      <c r="EX93" s="686"/>
      <c r="EY93" s="686"/>
      <c r="EZ93" s="686"/>
      <c r="FA93" s="686"/>
      <c r="FB93" s="686"/>
      <c r="FC93" s="686"/>
      <c r="FD93" s="686"/>
      <c r="FE93" s="686"/>
      <c r="FF93" s="686"/>
      <c r="FG93" s="686"/>
      <c r="FH93" s="686"/>
      <c r="FI93" s="686"/>
      <c r="FJ93" s="686"/>
      <c r="FK93" s="686"/>
      <c r="FL93" s="686"/>
      <c r="FM93" s="686"/>
      <c r="FN93" s="686"/>
      <c r="FO93" s="686"/>
      <c r="FP93" s="686"/>
      <c r="FQ93" s="686"/>
      <c r="FR93" s="686"/>
      <c r="FS93" s="686"/>
      <c r="FT93" s="686"/>
      <c r="FU93" s="686"/>
      <c r="FV93" s="686"/>
      <c r="FW93" s="686"/>
      <c r="FX93" s="686"/>
      <c r="FY93" s="686"/>
      <c r="FZ93" s="686"/>
      <c r="GA93" s="686"/>
      <c r="GB93" s="686"/>
      <c r="GC93" s="686"/>
      <c r="GD93" s="686"/>
      <c r="GE93" s="686"/>
      <c r="GF93" s="686"/>
      <c r="GG93" s="686"/>
      <c r="GH93" s="686"/>
      <c r="GI93" s="686"/>
      <c r="GJ93" s="686"/>
      <c r="GK93" s="686"/>
      <c r="GL93" s="686"/>
      <c r="GM93" s="686"/>
      <c r="GN93" s="686"/>
      <c r="GO93" s="686"/>
      <c r="GP93" s="686"/>
      <c r="GQ93" s="686"/>
      <c r="GR93" s="686"/>
      <c r="GS93" s="686"/>
      <c r="GT93" s="686"/>
      <c r="GU93" s="686"/>
      <c r="GV93" s="686"/>
      <c r="GW93" s="686"/>
      <c r="GX93" s="686"/>
      <c r="GY93" s="686"/>
      <c r="GZ93" s="686"/>
      <c r="HA93" s="686"/>
      <c r="HB93" s="686"/>
      <c r="HC93" s="686"/>
      <c r="HD93" s="686"/>
      <c r="HE93" s="686"/>
      <c r="HF93" s="686"/>
      <c r="HG93" s="686"/>
      <c r="HH93" s="686"/>
      <c r="HI93" s="686"/>
      <c r="HJ93" s="686"/>
      <c r="HK93" s="686"/>
      <c r="HL93" s="686"/>
      <c r="HM93" s="686"/>
      <c r="HN93" s="686"/>
      <c r="HO93" s="686"/>
      <c r="HP93" s="686"/>
      <c r="HQ93" s="686"/>
      <c r="HR93" s="686"/>
      <c r="HS93" s="686"/>
      <c r="HT93" s="686"/>
      <c r="HU93" s="686"/>
      <c r="HV93" s="686"/>
      <c r="HW93" s="686"/>
      <c r="HX93" s="686"/>
      <c r="HY93" s="686"/>
      <c r="HZ93" s="686"/>
      <c r="IA93" s="686"/>
      <c r="IB93" s="686"/>
      <c r="IC93" s="686"/>
      <c r="ID93" s="686"/>
      <c r="IE93" s="686"/>
      <c r="IF93" s="686"/>
      <c r="IG93" s="686"/>
      <c r="IH93" s="686"/>
      <c r="II93" s="686"/>
      <c r="IJ93" s="686"/>
      <c r="IK93" s="686"/>
      <c r="IL93" s="686"/>
      <c r="IM93" s="686"/>
      <c r="IN93" s="686"/>
      <c r="IO93" s="686"/>
      <c r="IP93" s="686"/>
      <c r="IQ93" s="686"/>
      <c r="IR93" s="686"/>
      <c r="IS93" s="686"/>
      <c r="IT93" s="686"/>
      <c r="IU93" s="686"/>
      <c r="IV93" s="686"/>
    </row>
    <row r="94" spans="1:256" x14ac:dyDescent="0.2">
      <c r="A94" s="686"/>
      <c r="B94" s="686"/>
      <c r="C94" s="765"/>
      <c r="D94" s="765"/>
      <c r="E94" s="765"/>
      <c r="F94" s="766"/>
      <c r="G94" s="766"/>
      <c r="H94" s="766"/>
      <c r="I94" s="766"/>
      <c r="J94" s="735"/>
      <c r="K94" s="686"/>
      <c r="L94" s="686"/>
      <c r="M94" s="686"/>
      <c r="N94" s="686"/>
      <c r="O94" s="686"/>
      <c r="P94" s="686"/>
      <c r="Q94" s="686"/>
      <c r="R94" s="686"/>
      <c r="S94" s="686"/>
      <c r="T94" s="686"/>
      <c r="U94" s="686"/>
      <c r="V94" s="686"/>
      <c r="W94" s="686"/>
      <c r="X94" s="686"/>
      <c r="Y94" s="686"/>
      <c r="Z94" s="686"/>
      <c r="AA94" s="686"/>
      <c r="AB94" s="686"/>
      <c r="AC94" s="686"/>
      <c r="AD94" s="686"/>
      <c r="AE94" s="686"/>
      <c r="AF94" s="686"/>
      <c r="AG94" s="686"/>
      <c r="AH94" s="686"/>
      <c r="AI94" s="686"/>
      <c r="AJ94" s="686"/>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c r="BK94" s="686"/>
      <c r="BL94" s="686"/>
      <c r="BM94" s="686"/>
      <c r="BN94" s="686"/>
      <c r="BO94" s="686"/>
      <c r="BP94" s="686"/>
      <c r="BQ94" s="686"/>
      <c r="BR94" s="686"/>
      <c r="BS94" s="686"/>
      <c r="BT94" s="686"/>
      <c r="BU94" s="686"/>
      <c r="BV94" s="686"/>
      <c r="BW94" s="686"/>
      <c r="BX94" s="686"/>
      <c r="BY94" s="686"/>
      <c r="BZ94" s="686"/>
      <c r="CA94" s="686"/>
      <c r="CB94" s="686"/>
      <c r="CC94" s="686"/>
      <c r="CD94" s="686"/>
      <c r="CE94" s="686"/>
      <c r="CF94" s="686"/>
      <c r="CG94" s="686"/>
      <c r="CH94" s="686"/>
      <c r="CI94" s="686"/>
      <c r="CJ94" s="686"/>
      <c r="CK94" s="686"/>
      <c r="CL94" s="686"/>
      <c r="CM94" s="686"/>
      <c r="CN94" s="686"/>
      <c r="CO94" s="686"/>
      <c r="CP94" s="686"/>
      <c r="CQ94" s="686"/>
      <c r="CR94" s="686"/>
      <c r="CS94" s="686"/>
      <c r="CT94" s="686"/>
      <c r="CU94" s="686"/>
      <c r="CV94" s="686"/>
      <c r="CW94" s="686"/>
      <c r="CX94" s="686"/>
      <c r="CY94" s="686"/>
      <c r="CZ94" s="686"/>
      <c r="DA94" s="686"/>
      <c r="DB94" s="686"/>
      <c r="DC94" s="686"/>
      <c r="DD94" s="686"/>
      <c r="DE94" s="686"/>
      <c r="DF94" s="686"/>
      <c r="DG94" s="686"/>
      <c r="DH94" s="686"/>
      <c r="DI94" s="686"/>
      <c r="DJ94" s="686"/>
      <c r="DK94" s="686"/>
      <c r="DL94" s="686"/>
      <c r="DM94" s="686"/>
      <c r="DN94" s="686"/>
      <c r="DO94" s="686"/>
      <c r="DP94" s="686"/>
      <c r="DQ94" s="686"/>
      <c r="DR94" s="686"/>
      <c r="DS94" s="686"/>
      <c r="DT94" s="686"/>
      <c r="DU94" s="686"/>
      <c r="DV94" s="686"/>
      <c r="DW94" s="686"/>
      <c r="DX94" s="686"/>
      <c r="DY94" s="686"/>
      <c r="DZ94" s="686"/>
      <c r="EA94" s="686"/>
      <c r="EB94" s="686"/>
      <c r="EC94" s="686"/>
      <c r="ED94" s="686"/>
      <c r="EE94" s="686"/>
      <c r="EF94" s="686"/>
      <c r="EG94" s="686"/>
      <c r="EH94" s="686"/>
      <c r="EI94" s="686"/>
      <c r="EJ94" s="686"/>
      <c r="EK94" s="686"/>
      <c r="EL94" s="686"/>
      <c r="EM94" s="686"/>
      <c r="EN94" s="686"/>
      <c r="EO94" s="686"/>
      <c r="EP94" s="686"/>
      <c r="EQ94" s="686"/>
      <c r="ER94" s="686"/>
      <c r="ES94" s="686"/>
      <c r="ET94" s="686"/>
      <c r="EU94" s="686"/>
      <c r="EV94" s="686"/>
      <c r="EW94" s="686"/>
      <c r="EX94" s="686"/>
      <c r="EY94" s="686"/>
      <c r="EZ94" s="686"/>
      <c r="FA94" s="686"/>
      <c r="FB94" s="686"/>
      <c r="FC94" s="686"/>
      <c r="FD94" s="686"/>
      <c r="FE94" s="686"/>
      <c r="FF94" s="686"/>
      <c r="FG94" s="686"/>
      <c r="FH94" s="686"/>
      <c r="FI94" s="686"/>
      <c r="FJ94" s="686"/>
      <c r="FK94" s="686"/>
      <c r="FL94" s="686"/>
      <c r="FM94" s="686"/>
      <c r="FN94" s="686"/>
      <c r="FO94" s="686"/>
      <c r="FP94" s="686"/>
      <c r="FQ94" s="686"/>
      <c r="FR94" s="686"/>
      <c r="FS94" s="686"/>
      <c r="FT94" s="686"/>
      <c r="FU94" s="686"/>
      <c r="FV94" s="686"/>
      <c r="FW94" s="686"/>
      <c r="FX94" s="686"/>
      <c r="FY94" s="686"/>
      <c r="FZ94" s="686"/>
      <c r="GA94" s="686"/>
      <c r="GB94" s="686"/>
      <c r="GC94" s="686"/>
      <c r="GD94" s="686"/>
      <c r="GE94" s="686"/>
      <c r="GF94" s="686"/>
      <c r="GG94" s="686"/>
      <c r="GH94" s="686"/>
      <c r="GI94" s="686"/>
      <c r="GJ94" s="686"/>
      <c r="GK94" s="686"/>
      <c r="GL94" s="686"/>
      <c r="GM94" s="686"/>
      <c r="GN94" s="686"/>
      <c r="GO94" s="686"/>
      <c r="GP94" s="686"/>
      <c r="GQ94" s="686"/>
      <c r="GR94" s="686"/>
      <c r="GS94" s="686"/>
      <c r="GT94" s="686"/>
      <c r="GU94" s="686"/>
      <c r="GV94" s="686"/>
      <c r="GW94" s="686"/>
      <c r="GX94" s="686"/>
      <c r="GY94" s="686"/>
      <c r="GZ94" s="686"/>
      <c r="HA94" s="686"/>
      <c r="HB94" s="686"/>
      <c r="HC94" s="686"/>
      <c r="HD94" s="686"/>
      <c r="HE94" s="686"/>
      <c r="HF94" s="686"/>
      <c r="HG94" s="686"/>
      <c r="HH94" s="686"/>
      <c r="HI94" s="686"/>
      <c r="HJ94" s="686"/>
      <c r="HK94" s="686"/>
      <c r="HL94" s="686"/>
      <c r="HM94" s="686"/>
      <c r="HN94" s="686"/>
      <c r="HO94" s="686"/>
      <c r="HP94" s="686"/>
      <c r="HQ94" s="686"/>
      <c r="HR94" s="686"/>
      <c r="HS94" s="686"/>
      <c r="HT94" s="686"/>
      <c r="HU94" s="686"/>
      <c r="HV94" s="686"/>
      <c r="HW94" s="686"/>
      <c r="HX94" s="686"/>
      <c r="HY94" s="686"/>
      <c r="HZ94" s="686"/>
      <c r="IA94" s="686"/>
      <c r="IB94" s="686"/>
      <c r="IC94" s="686"/>
      <c r="ID94" s="686"/>
      <c r="IE94" s="686"/>
      <c r="IF94" s="686"/>
      <c r="IG94" s="686"/>
      <c r="IH94" s="686"/>
      <c r="II94" s="686"/>
      <c r="IJ94" s="686"/>
      <c r="IK94" s="686"/>
      <c r="IL94" s="686"/>
      <c r="IM94" s="686"/>
      <c r="IN94" s="686"/>
      <c r="IO94" s="686"/>
      <c r="IP94" s="686"/>
      <c r="IQ94" s="686"/>
      <c r="IR94" s="686"/>
      <c r="IS94" s="686"/>
      <c r="IT94" s="686"/>
      <c r="IU94" s="686"/>
      <c r="IV94" s="686"/>
    </row>
  </sheetData>
  <mergeCells count="8">
    <mergeCell ref="A93:J93"/>
    <mergeCell ref="B5:G5"/>
    <mergeCell ref="A1:J1"/>
    <mergeCell ref="A2:J2"/>
    <mergeCell ref="A3:J3"/>
    <mergeCell ref="C4:E4"/>
    <mergeCell ref="B16:E16"/>
    <mergeCell ref="B86:F86"/>
  </mergeCells>
  <printOptions horizontalCentered="1"/>
  <pageMargins left="0.59055118110236227" right="0.31496062992125984" top="0.39370078740157483" bottom="0.27559055118110237" header="0.15748031496062992" footer="0.15748031496062992"/>
  <pageSetup paperSize="9" scale="8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FF00"/>
  </sheetPr>
  <dimension ref="A1:IV58"/>
  <sheetViews>
    <sheetView view="pageBreakPreview" topLeftCell="A15" zoomScale="70" zoomScaleSheetLayoutView="70" workbookViewId="0">
      <selection activeCell="M30" sqref="M30:N30"/>
    </sheetView>
  </sheetViews>
  <sheetFormatPr defaultRowHeight="15" x14ac:dyDescent="0.2"/>
  <cols>
    <col min="1" max="1" width="5.77734375" style="57" bestFit="1" customWidth="1"/>
    <col min="2" max="2" width="42.21875" style="57" customWidth="1"/>
    <col min="3" max="4" width="3.21875" style="57" customWidth="1"/>
    <col min="5" max="5" width="6.109375" style="57" customWidth="1"/>
    <col min="6" max="9" width="8.109375" style="57" customWidth="1"/>
    <col min="10" max="16384" width="8.88671875" style="57"/>
  </cols>
  <sheetData>
    <row r="1" spans="1:9" ht="33" customHeight="1" x14ac:dyDescent="0.2">
      <c r="A1" s="1599" t="s">
        <v>4715</v>
      </c>
      <c r="B1" s="1599"/>
      <c r="C1" s="1599"/>
      <c r="D1" s="1599"/>
      <c r="E1" s="1599"/>
      <c r="F1" s="1599"/>
      <c r="G1" s="1599"/>
      <c r="H1" s="1599"/>
      <c r="I1" s="1599"/>
    </row>
    <row r="2" spans="1:9" ht="16.5" x14ac:dyDescent="0.2">
      <c r="A2" s="1600" t="s">
        <v>4949</v>
      </c>
      <c r="B2" s="1600"/>
      <c r="C2" s="1600"/>
      <c r="D2" s="1600"/>
      <c r="E2" s="1600"/>
      <c r="F2" s="1600"/>
      <c r="G2" s="1600"/>
      <c r="H2" s="1600"/>
      <c r="I2" s="1600"/>
    </row>
    <row r="3" spans="1:9" ht="43.5" customHeight="1" x14ac:dyDescent="0.2">
      <c r="A3" s="1601" t="s">
        <v>4990</v>
      </c>
      <c r="B3" s="1601"/>
      <c r="C3" s="1601"/>
      <c r="D3" s="1601"/>
      <c r="E3" s="1601"/>
      <c r="F3" s="1601"/>
      <c r="G3" s="1601"/>
      <c r="H3" s="1601"/>
      <c r="I3" s="1601"/>
    </row>
    <row r="4" spans="1:9" ht="18" x14ac:dyDescent="0.2">
      <c r="A4" s="1601" t="s">
        <v>4716</v>
      </c>
      <c r="B4" s="1601"/>
      <c r="C4" s="1601"/>
      <c r="D4" s="1601"/>
      <c r="E4" s="1601"/>
      <c r="F4" s="1601"/>
      <c r="G4" s="1601"/>
      <c r="H4" s="1601"/>
      <c r="I4" s="1601"/>
    </row>
    <row r="5" spans="1:9" ht="16.5" x14ac:dyDescent="0.2">
      <c r="A5" s="1602" t="s">
        <v>4717</v>
      </c>
      <c r="B5" s="1602"/>
      <c r="C5" s="1602"/>
      <c r="D5" s="1602"/>
      <c r="E5" s="1602"/>
      <c r="F5" s="1602"/>
      <c r="G5" s="1602"/>
      <c r="H5" s="1602"/>
      <c r="I5" s="1602"/>
    </row>
    <row r="6" spans="1:9" ht="33.75" customHeight="1" x14ac:dyDescent="0.2">
      <c r="A6" s="775" t="s">
        <v>4718</v>
      </c>
      <c r="B6" s="775" t="s">
        <v>1531</v>
      </c>
      <c r="C6" s="1598" t="s">
        <v>902</v>
      </c>
      <c r="D6" s="1598"/>
      <c r="E6" s="1598"/>
      <c r="F6" s="775" t="s">
        <v>3591</v>
      </c>
      <c r="G6" s="775" t="s">
        <v>1342</v>
      </c>
      <c r="H6" s="775" t="s">
        <v>3588</v>
      </c>
      <c r="I6" s="775" t="s">
        <v>909</v>
      </c>
    </row>
    <row r="7" spans="1:9" ht="43.5" customHeight="1" x14ac:dyDescent="0.2">
      <c r="A7" s="775">
        <v>1.1000000000000001</v>
      </c>
      <c r="B7" s="1603" t="s">
        <v>4719</v>
      </c>
      <c r="C7" s="1603"/>
      <c r="D7" s="1603"/>
      <c r="E7" s="1603"/>
      <c r="F7" s="1603"/>
      <c r="G7" s="1603"/>
      <c r="H7" s="1603"/>
      <c r="I7" s="1603"/>
    </row>
    <row r="8" spans="1:9" ht="20.100000000000001" customHeight="1" x14ac:dyDescent="0.2">
      <c r="A8" s="776"/>
      <c r="B8" s="605" t="s">
        <v>4995</v>
      </c>
      <c r="C8" s="776">
        <v>1</v>
      </c>
      <c r="D8" s="776" t="s">
        <v>4720</v>
      </c>
      <c r="E8" s="776">
        <v>2</v>
      </c>
      <c r="F8" s="777">
        <v>57</v>
      </c>
      <c r="G8" s="777">
        <v>0.4</v>
      </c>
      <c r="H8" s="777">
        <v>0.6</v>
      </c>
      <c r="I8" s="777">
        <f>H8*G8*F8*E8*C8</f>
        <v>27.36</v>
      </c>
    </row>
    <row r="9" spans="1:9" ht="20.100000000000001" customHeight="1" x14ac:dyDescent="0.2">
      <c r="A9" s="776"/>
      <c r="B9" s="605" t="s">
        <v>4996</v>
      </c>
      <c r="C9" s="776">
        <v>1</v>
      </c>
      <c r="D9" s="776" t="s">
        <v>4720</v>
      </c>
      <c r="E9" s="776">
        <v>1</v>
      </c>
      <c r="F9" s="777">
        <v>22</v>
      </c>
      <c r="G9" s="777">
        <v>0.4</v>
      </c>
      <c r="H9" s="777">
        <v>0.6</v>
      </c>
      <c r="I9" s="777">
        <f>H9*G9*F9*E9*C9</f>
        <v>5.28</v>
      </c>
    </row>
    <row r="10" spans="1:9" ht="20.100000000000001" customHeight="1" x14ac:dyDescent="0.2">
      <c r="A10" s="776"/>
      <c r="B10" s="605" t="s">
        <v>4997</v>
      </c>
      <c r="C10" s="776">
        <v>1</v>
      </c>
      <c r="D10" s="776" t="s">
        <v>4720</v>
      </c>
      <c r="E10" s="776">
        <v>3</v>
      </c>
      <c r="F10" s="777">
        <v>40</v>
      </c>
      <c r="G10" s="777">
        <v>0.4</v>
      </c>
      <c r="H10" s="777">
        <f>+H8</f>
        <v>0.6</v>
      </c>
      <c r="I10" s="777">
        <f>H10*G10*F10*E10*C10</f>
        <v>28.8</v>
      </c>
    </row>
    <row r="11" spans="1:9" ht="20.100000000000001" customHeight="1" x14ac:dyDescent="0.25">
      <c r="A11" s="776"/>
      <c r="B11" s="775" t="s">
        <v>1904</v>
      </c>
      <c r="C11" s="776"/>
      <c r="D11" s="776"/>
      <c r="E11" s="776"/>
      <c r="F11" s="778"/>
      <c r="G11" s="778"/>
      <c r="H11" s="778"/>
      <c r="I11" s="779">
        <f>SUM(I8:I10)</f>
        <v>61.44</v>
      </c>
    </row>
    <row r="12" spans="1:9" ht="20.100000000000001" customHeight="1" x14ac:dyDescent="0.25">
      <c r="A12" s="776"/>
      <c r="B12" s="780"/>
      <c r="C12" s="776"/>
      <c r="D12" s="776"/>
      <c r="E12" s="776"/>
      <c r="F12" s="778"/>
      <c r="G12" s="781" t="s">
        <v>3456</v>
      </c>
      <c r="H12" s="782">
        <f>ROUNDUP(I11,1)</f>
        <v>61.5</v>
      </c>
      <c r="I12" s="782" t="s">
        <v>4950</v>
      </c>
    </row>
    <row r="13" spans="1:9" ht="20.100000000000001" customHeight="1" x14ac:dyDescent="0.2">
      <c r="A13" s="775">
        <v>2.1</v>
      </c>
      <c r="B13" s="1603" t="s">
        <v>4721</v>
      </c>
      <c r="C13" s="1603"/>
      <c r="D13" s="1603"/>
      <c r="E13" s="1603"/>
      <c r="F13" s="1603"/>
      <c r="G13" s="1603"/>
      <c r="H13" s="1603"/>
      <c r="I13" s="1603"/>
    </row>
    <row r="14" spans="1:9" ht="20.100000000000001" customHeight="1" x14ac:dyDescent="0.2">
      <c r="A14" s="776"/>
      <c r="B14" s="1043" t="s">
        <v>4995</v>
      </c>
      <c r="C14" s="776">
        <v>1</v>
      </c>
      <c r="D14" s="776" t="s">
        <v>4720</v>
      </c>
      <c r="E14" s="776">
        <v>2</v>
      </c>
      <c r="F14" s="777">
        <f>+F8</f>
        <v>57</v>
      </c>
      <c r="G14" s="777">
        <v>0.48</v>
      </c>
      <c r="H14" s="777">
        <v>0.08</v>
      </c>
      <c r="I14" s="777">
        <f>H14*G14*F14*E14*C14</f>
        <v>4.38</v>
      </c>
    </row>
    <row r="15" spans="1:9" ht="20.100000000000001" customHeight="1" x14ac:dyDescent="0.2">
      <c r="A15" s="776"/>
      <c r="B15" s="1043" t="s">
        <v>4996</v>
      </c>
      <c r="C15" s="776">
        <v>1</v>
      </c>
      <c r="D15" s="776" t="s">
        <v>4720</v>
      </c>
      <c r="E15" s="776">
        <v>1</v>
      </c>
      <c r="F15" s="777">
        <f>+F9</f>
        <v>22</v>
      </c>
      <c r="G15" s="777">
        <v>0.48</v>
      </c>
      <c r="H15" s="777">
        <v>0.08</v>
      </c>
      <c r="I15" s="777">
        <f>H15*G15*F15*E15*C15</f>
        <v>0.84</v>
      </c>
    </row>
    <row r="16" spans="1:9" ht="20.100000000000001" customHeight="1" x14ac:dyDescent="0.2">
      <c r="A16" s="776"/>
      <c r="B16" s="1043" t="s">
        <v>4997</v>
      </c>
      <c r="C16" s="776">
        <v>1</v>
      </c>
      <c r="D16" s="776" t="s">
        <v>4720</v>
      </c>
      <c r="E16" s="776">
        <v>3</v>
      </c>
      <c r="F16" s="777">
        <f>F10</f>
        <v>40</v>
      </c>
      <c r="G16" s="777">
        <v>0.48</v>
      </c>
      <c r="H16" s="777">
        <f>+H14</f>
        <v>0.08</v>
      </c>
      <c r="I16" s="777">
        <f>H16*G16*F16*E16*C16</f>
        <v>4.6100000000000003</v>
      </c>
    </row>
    <row r="17" spans="1:9" ht="20.100000000000001" customHeight="1" x14ac:dyDescent="0.2">
      <c r="A17" s="776"/>
      <c r="B17" s="775" t="s">
        <v>1904</v>
      </c>
      <c r="C17" s="776"/>
      <c r="D17" s="776"/>
      <c r="E17" s="776"/>
      <c r="F17" s="777"/>
      <c r="G17" s="777"/>
      <c r="H17" s="777"/>
      <c r="I17" s="779">
        <f>SUM(I14:I16)</f>
        <v>9.83</v>
      </c>
    </row>
    <row r="18" spans="1:9" ht="20.100000000000001" customHeight="1" x14ac:dyDescent="0.25">
      <c r="A18" s="776"/>
      <c r="B18" s="780"/>
      <c r="C18" s="776"/>
      <c r="D18" s="776"/>
      <c r="E18" s="776"/>
      <c r="F18" s="778"/>
      <c r="G18" s="781" t="s">
        <v>3456</v>
      </c>
      <c r="H18" s="782">
        <f>ROUNDUP(I17,1)</f>
        <v>9.9</v>
      </c>
      <c r="I18" s="782" t="s">
        <v>4950</v>
      </c>
    </row>
    <row r="19" spans="1:9" ht="20.100000000000001" customHeight="1" x14ac:dyDescent="0.2">
      <c r="A19" s="775">
        <v>3.1</v>
      </c>
      <c r="B19" s="1603" t="s">
        <v>4722</v>
      </c>
      <c r="C19" s="1603"/>
      <c r="D19" s="1603"/>
      <c r="E19" s="1603"/>
      <c r="F19" s="1603"/>
      <c r="G19" s="1603"/>
      <c r="H19" s="1603"/>
      <c r="I19" s="1603"/>
    </row>
    <row r="20" spans="1:9" ht="20.100000000000001" customHeight="1" x14ac:dyDescent="0.2">
      <c r="A20" s="785"/>
      <c r="B20" s="1043" t="s">
        <v>4995</v>
      </c>
      <c r="C20" s="776">
        <v>1</v>
      </c>
      <c r="D20" s="776" t="s">
        <v>4720</v>
      </c>
      <c r="E20" s="776">
        <v>2</v>
      </c>
      <c r="F20" s="777">
        <f>F14</f>
        <v>57</v>
      </c>
      <c r="G20" s="777">
        <v>0.4</v>
      </c>
      <c r="H20" s="777">
        <v>0.15</v>
      </c>
      <c r="I20" s="777">
        <f>H20*G20*F20*E20*C20</f>
        <v>6.84</v>
      </c>
    </row>
    <row r="21" spans="1:9" ht="20.100000000000001" customHeight="1" x14ac:dyDescent="0.2">
      <c r="A21" s="785"/>
      <c r="B21" s="1043" t="s">
        <v>4996</v>
      </c>
      <c r="C21" s="776">
        <v>1</v>
      </c>
      <c r="D21" s="776" t="s">
        <v>4720</v>
      </c>
      <c r="E21" s="776">
        <v>1</v>
      </c>
      <c r="F21" s="777">
        <f>+F15</f>
        <v>22</v>
      </c>
      <c r="G21" s="777">
        <v>0.4</v>
      </c>
      <c r="H21" s="777">
        <v>0.15</v>
      </c>
      <c r="I21" s="777">
        <f>H21*G21*F21*E21*C21</f>
        <v>1.32</v>
      </c>
    </row>
    <row r="22" spans="1:9" ht="20.100000000000001" customHeight="1" x14ac:dyDescent="0.2">
      <c r="A22" s="776"/>
      <c r="B22" s="1043" t="s">
        <v>4997</v>
      </c>
      <c r="C22" s="776">
        <v>1</v>
      </c>
      <c r="D22" s="776" t="s">
        <v>4720</v>
      </c>
      <c r="E22" s="776">
        <v>3</v>
      </c>
      <c r="F22" s="777">
        <f>F10</f>
        <v>40</v>
      </c>
      <c r="G22" s="777">
        <v>0.4</v>
      </c>
      <c r="H22" s="777">
        <f>+H20</f>
        <v>0.15</v>
      </c>
      <c r="I22" s="777">
        <f>H22*G22*F22*E22*C22</f>
        <v>7.2</v>
      </c>
    </row>
    <row r="23" spans="1:9" ht="20.100000000000001" customHeight="1" x14ac:dyDescent="0.25">
      <c r="A23" s="786"/>
      <c r="B23" s="775" t="s">
        <v>1904</v>
      </c>
      <c r="C23" s="776"/>
      <c r="D23" s="776"/>
      <c r="E23" s="776"/>
      <c r="F23" s="778"/>
      <c r="G23" s="778"/>
      <c r="H23" s="778"/>
      <c r="I23" s="779">
        <f>SUM(I20:I22)</f>
        <v>15.36</v>
      </c>
    </row>
    <row r="24" spans="1:9" ht="20.100000000000001" customHeight="1" x14ac:dyDescent="0.25">
      <c r="A24" s="776"/>
      <c r="B24" s="780"/>
      <c r="C24" s="776"/>
      <c r="D24" s="776"/>
      <c r="E24" s="776"/>
      <c r="F24" s="778"/>
      <c r="G24" s="781" t="s">
        <v>3456</v>
      </c>
      <c r="H24" s="782">
        <f>ROUNDUP(I23,1)</f>
        <v>15.4</v>
      </c>
      <c r="I24" s="782" t="s">
        <v>4950</v>
      </c>
    </row>
    <row r="25" spans="1:9" ht="20.100000000000001" customHeight="1" x14ac:dyDescent="0.2">
      <c r="A25" s="775">
        <v>6.5</v>
      </c>
      <c r="B25" s="1603" t="s">
        <v>4723</v>
      </c>
      <c r="C25" s="1603"/>
      <c r="D25" s="1603"/>
      <c r="E25" s="1603"/>
      <c r="F25" s="1603"/>
      <c r="G25" s="1603"/>
      <c r="H25" s="1603"/>
      <c r="I25" s="1603"/>
    </row>
    <row r="26" spans="1:9" ht="20.100000000000001" customHeight="1" x14ac:dyDescent="0.2">
      <c r="A26" s="775"/>
      <c r="B26" s="1043" t="s">
        <v>4995</v>
      </c>
      <c r="C26" s="776">
        <v>1</v>
      </c>
      <c r="D26" s="776" t="s">
        <v>4720</v>
      </c>
      <c r="E26" s="776">
        <v>1</v>
      </c>
      <c r="F26" s="777">
        <f>+F20</f>
        <v>57</v>
      </c>
      <c r="G26" s="777">
        <v>0.23</v>
      </c>
      <c r="H26" s="777">
        <v>0.15</v>
      </c>
      <c r="I26" s="777">
        <f>H26*G26*F26*E26*C26</f>
        <v>1.97</v>
      </c>
    </row>
    <row r="27" spans="1:9" ht="20.100000000000001" customHeight="1" x14ac:dyDescent="0.2">
      <c r="A27" s="966"/>
      <c r="B27" s="969" t="s">
        <v>4981</v>
      </c>
      <c r="C27" s="776">
        <v>1</v>
      </c>
      <c r="D27" s="776" t="s">
        <v>4720</v>
      </c>
      <c r="E27" s="776">
        <v>15</v>
      </c>
      <c r="F27" s="777">
        <v>0.23</v>
      </c>
      <c r="G27" s="777">
        <v>0.23</v>
      </c>
      <c r="H27" s="777">
        <v>0.6</v>
      </c>
      <c r="I27" s="777">
        <f>H27*G27*F27*E27*C27</f>
        <v>0.48</v>
      </c>
    </row>
    <row r="28" spans="1:9" ht="20.100000000000001" customHeight="1" x14ac:dyDescent="0.2">
      <c r="A28" s="775"/>
      <c r="B28" s="605" t="s">
        <v>4996</v>
      </c>
      <c r="C28" s="776">
        <v>1</v>
      </c>
      <c r="D28" s="776" t="s">
        <v>4720</v>
      </c>
      <c r="E28" s="776">
        <v>1</v>
      </c>
      <c r="F28" s="777">
        <f>+F21</f>
        <v>22</v>
      </c>
      <c r="G28" s="777">
        <v>0.23</v>
      </c>
      <c r="H28" s="777">
        <v>0.15</v>
      </c>
      <c r="I28" s="777">
        <f>H28*G28*F28*E28*C28</f>
        <v>0.76</v>
      </c>
    </row>
    <row r="29" spans="1:9" ht="20.100000000000001" customHeight="1" x14ac:dyDescent="0.2">
      <c r="A29" s="966"/>
      <c r="B29" s="969" t="s">
        <v>4981</v>
      </c>
      <c r="C29" s="776">
        <v>1</v>
      </c>
      <c r="D29" s="776" t="s">
        <v>4720</v>
      </c>
      <c r="E29" s="776">
        <v>7</v>
      </c>
      <c r="F29" s="777">
        <v>0.23</v>
      </c>
      <c r="G29" s="777">
        <v>0.23</v>
      </c>
      <c r="H29" s="777">
        <v>0.6</v>
      </c>
      <c r="I29" s="777">
        <f>H29*G29*F29*E29*C29</f>
        <v>0.22</v>
      </c>
    </row>
    <row r="30" spans="1:9" ht="20.100000000000001" customHeight="1" x14ac:dyDescent="0.2">
      <c r="A30" s="775"/>
      <c r="B30" s="605" t="s">
        <v>4997</v>
      </c>
      <c r="C30" s="776">
        <v>1</v>
      </c>
      <c r="D30" s="776" t="s">
        <v>4720</v>
      </c>
      <c r="E30" s="776">
        <v>3</v>
      </c>
      <c r="F30" s="777">
        <f>F16</f>
        <v>40</v>
      </c>
      <c r="G30" s="777">
        <v>0.4</v>
      </c>
      <c r="H30" s="777">
        <v>0.15</v>
      </c>
      <c r="I30" s="777">
        <v>18.38</v>
      </c>
    </row>
    <row r="31" spans="1:9" ht="20.100000000000001" customHeight="1" x14ac:dyDescent="0.2">
      <c r="A31" s="966"/>
      <c r="B31" s="969" t="s">
        <v>4981</v>
      </c>
      <c r="C31" s="776">
        <v>1</v>
      </c>
      <c r="D31" s="776" t="s">
        <v>4720</v>
      </c>
      <c r="E31" s="776">
        <v>7</v>
      </c>
      <c r="F31" s="777">
        <v>0.23</v>
      </c>
      <c r="G31" s="777">
        <v>0.23</v>
      </c>
      <c r="H31" s="777">
        <v>0.6</v>
      </c>
      <c r="I31" s="777">
        <f>H31*G31*F31*E31*C31</f>
        <v>0.22</v>
      </c>
    </row>
    <row r="32" spans="1:9" ht="20.100000000000001" customHeight="1" x14ac:dyDescent="0.2">
      <c r="A32" s="776"/>
      <c r="B32" s="775" t="s">
        <v>1904</v>
      </c>
      <c r="C32" s="776"/>
      <c r="D32" s="776"/>
      <c r="E32" s="776"/>
      <c r="F32" s="777"/>
      <c r="G32" s="777"/>
      <c r="H32" s="777"/>
      <c r="I32" s="779">
        <f>SUM(I26:I31)</f>
        <v>22.03</v>
      </c>
    </row>
    <row r="33" spans="1:256" ht="20.100000000000001" customHeight="1" x14ac:dyDescent="0.25">
      <c r="A33" s="776"/>
      <c r="B33" s="780"/>
      <c r="C33" s="776"/>
      <c r="D33" s="776"/>
      <c r="E33" s="776"/>
      <c r="F33" s="778"/>
      <c r="G33" s="781" t="s">
        <v>3456</v>
      </c>
      <c r="H33" s="782">
        <f>ROUNDUP(I32,1)</f>
        <v>22.1</v>
      </c>
      <c r="I33" s="782" t="s">
        <v>4950</v>
      </c>
    </row>
    <row r="34" spans="1:256" s="687" customFormat="1" ht="39.950000000000003" customHeight="1" x14ac:dyDescent="0.25">
      <c r="A34" s="977">
        <v>10.199999999999999</v>
      </c>
      <c r="B34" s="1604" t="s">
        <v>4983</v>
      </c>
      <c r="C34" s="1604"/>
      <c r="D34" s="1604"/>
      <c r="E34" s="1604"/>
      <c r="F34" s="758"/>
      <c r="G34" s="758"/>
      <c r="H34" s="972"/>
      <c r="I34" s="699"/>
      <c r="J34" s="973"/>
      <c r="K34" s="730"/>
      <c r="L34" s="730"/>
      <c r="M34" s="730"/>
      <c r="N34" s="730"/>
      <c r="O34" s="730"/>
      <c r="P34" s="730"/>
      <c r="Q34" s="730"/>
      <c r="R34" s="730"/>
      <c r="S34" s="730"/>
      <c r="T34" s="730"/>
      <c r="U34" s="730"/>
      <c r="V34" s="730"/>
      <c r="W34" s="730"/>
      <c r="X34" s="730"/>
      <c r="Y34" s="730"/>
      <c r="Z34" s="730"/>
      <c r="AA34" s="730"/>
      <c r="AB34" s="730"/>
      <c r="AC34" s="730"/>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c r="BM34" s="730"/>
      <c r="BN34" s="730"/>
      <c r="BO34" s="730"/>
      <c r="BP34" s="730"/>
      <c r="BQ34" s="730"/>
      <c r="BR34" s="730"/>
      <c r="BS34" s="730"/>
      <c r="BT34" s="730"/>
      <c r="BU34" s="730"/>
      <c r="BV34" s="730"/>
      <c r="BW34" s="730"/>
      <c r="BX34" s="730"/>
      <c r="BY34" s="730"/>
      <c r="BZ34" s="730"/>
      <c r="CA34" s="730"/>
      <c r="CB34" s="730"/>
      <c r="CC34" s="730"/>
      <c r="CD34" s="730"/>
      <c r="CE34" s="730"/>
      <c r="CF34" s="730"/>
      <c r="CG34" s="730"/>
      <c r="CH34" s="730"/>
      <c r="CI34" s="730"/>
      <c r="CJ34" s="730"/>
      <c r="CK34" s="730"/>
      <c r="CL34" s="730"/>
      <c r="CM34" s="730"/>
      <c r="CN34" s="730"/>
      <c r="CO34" s="730"/>
      <c r="CP34" s="730"/>
      <c r="CQ34" s="730"/>
      <c r="CR34" s="730"/>
      <c r="CS34" s="730"/>
      <c r="CT34" s="730"/>
      <c r="CU34" s="730"/>
      <c r="CV34" s="730"/>
      <c r="CW34" s="730"/>
      <c r="CX34" s="730"/>
      <c r="CY34" s="730"/>
      <c r="CZ34" s="730"/>
      <c r="DA34" s="730"/>
      <c r="DB34" s="730"/>
      <c r="DC34" s="730"/>
      <c r="DD34" s="730"/>
      <c r="DE34" s="730"/>
      <c r="DF34" s="730"/>
      <c r="DG34" s="730"/>
      <c r="DH34" s="730"/>
      <c r="DI34" s="730"/>
      <c r="DJ34" s="730"/>
      <c r="DK34" s="730"/>
      <c r="DL34" s="730"/>
      <c r="DM34" s="730"/>
      <c r="DN34" s="730"/>
      <c r="DO34" s="730"/>
      <c r="DP34" s="730"/>
      <c r="DQ34" s="730"/>
      <c r="DR34" s="730"/>
      <c r="DS34" s="730"/>
      <c r="DT34" s="730"/>
      <c r="DU34" s="730"/>
      <c r="DV34" s="730"/>
      <c r="DW34" s="730"/>
      <c r="DX34" s="730"/>
      <c r="DY34" s="730"/>
      <c r="DZ34" s="730"/>
      <c r="EA34" s="730"/>
      <c r="EB34" s="730"/>
      <c r="EC34" s="730"/>
      <c r="ED34" s="730"/>
      <c r="EE34" s="730"/>
      <c r="EF34" s="730"/>
      <c r="EG34" s="730"/>
      <c r="EH34" s="730"/>
      <c r="EI34" s="730"/>
      <c r="EJ34" s="730"/>
      <c r="EK34" s="730"/>
      <c r="EL34" s="730"/>
      <c r="EM34" s="730"/>
      <c r="EN34" s="730"/>
      <c r="EO34" s="730"/>
      <c r="EP34" s="730"/>
      <c r="EQ34" s="730"/>
      <c r="ER34" s="730"/>
      <c r="ES34" s="730"/>
      <c r="ET34" s="730"/>
      <c r="EU34" s="730"/>
      <c r="EV34" s="730"/>
      <c r="EW34" s="730"/>
      <c r="EX34" s="730"/>
      <c r="EY34" s="730"/>
      <c r="EZ34" s="730"/>
      <c r="FA34" s="730"/>
      <c r="FB34" s="730"/>
      <c r="FC34" s="730"/>
      <c r="FD34" s="730"/>
      <c r="FE34" s="730"/>
      <c r="FF34" s="730"/>
      <c r="FG34" s="730"/>
      <c r="FH34" s="730"/>
      <c r="FI34" s="730"/>
      <c r="FJ34" s="730"/>
      <c r="FK34" s="730"/>
      <c r="FL34" s="730"/>
      <c r="FM34" s="730"/>
      <c r="FN34" s="730"/>
      <c r="FO34" s="730"/>
      <c r="FP34" s="730"/>
      <c r="FQ34" s="730"/>
      <c r="FR34" s="730"/>
      <c r="FS34" s="730"/>
      <c r="FT34" s="730"/>
      <c r="FU34" s="730"/>
      <c r="FV34" s="730"/>
      <c r="FW34" s="730"/>
      <c r="FX34" s="730"/>
      <c r="FY34" s="730"/>
      <c r="FZ34" s="730"/>
      <c r="GA34" s="730"/>
      <c r="GB34" s="730"/>
      <c r="GC34" s="730"/>
      <c r="GD34" s="730"/>
      <c r="GE34" s="730"/>
      <c r="GF34" s="730"/>
      <c r="GG34" s="730"/>
      <c r="GH34" s="730"/>
      <c r="GI34" s="730"/>
      <c r="GJ34" s="730"/>
      <c r="GK34" s="730"/>
      <c r="GL34" s="730"/>
      <c r="GM34" s="730"/>
      <c r="GN34" s="730"/>
      <c r="GO34" s="730"/>
      <c r="GP34" s="730"/>
      <c r="GQ34" s="730"/>
      <c r="GR34" s="730"/>
      <c r="GS34" s="730"/>
      <c r="GT34" s="730"/>
      <c r="GU34" s="730"/>
      <c r="GV34" s="730"/>
      <c r="GW34" s="730"/>
      <c r="GX34" s="730"/>
      <c r="GY34" s="730"/>
      <c r="GZ34" s="730"/>
      <c r="HA34" s="730"/>
      <c r="HB34" s="730"/>
      <c r="HC34" s="730"/>
      <c r="HD34" s="730"/>
      <c r="HE34" s="730"/>
      <c r="HF34" s="730"/>
      <c r="HG34" s="730"/>
      <c r="HH34" s="730"/>
      <c r="HI34" s="730"/>
      <c r="HJ34" s="730"/>
      <c r="HK34" s="730"/>
      <c r="HL34" s="730"/>
      <c r="HM34" s="730"/>
      <c r="HN34" s="730"/>
      <c r="HO34" s="730"/>
      <c r="HP34" s="730"/>
      <c r="HQ34" s="730"/>
      <c r="HR34" s="730"/>
      <c r="HS34" s="730"/>
      <c r="HT34" s="730"/>
      <c r="HU34" s="730"/>
      <c r="HV34" s="730"/>
      <c r="HW34" s="730"/>
      <c r="HX34" s="730"/>
      <c r="HY34" s="730"/>
      <c r="HZ34" s="730"/>
      <c r="IA34" s="730"/>
      <c r="IB34" s="730"/>
      <c r="IC34" s="730"/>
      <c r="ID34" s="730"/>
      <c r="IE34" s="730"/>
      <c r="IF34" s="730"/>
      <c r="IG34" s="730"/>
      <c r="IH34" s="730"/>
      <c r="II34" s="730"/>
      <c r="IJ34" s="730"/>
      <c r="IK34" s="730"/>
      <c r="IL34" s="730"/>
      <c r="IM34" s="730"/>
      <c r="IN34" s="730"/>
      <c r="IO34" s="730"/>
      <c r="IP34" s="730"/>
      <c r="IQ34" s="730"/>
      <c r="IR34" s="730"/>
      <c r="IS34" s="730"/>
      <c r="IT34" s="730"/>
      <c r="IU34" s="730"/>
      <c r="IV34" s="730"/>
    </row>
    <row r="35" spans="1:256" s="687" customFormat="1" ht="20.100000000000001" customHeight="1" x14ac:dyDescent="0.25">
      <c r="A35" s="974"/>
      <c r="B35" s="978" t="s">
        <v>4982</v>
      </c>
      <c r="C35" s="975"/>
      <c r="D35" s="975"/>
      <c r="E35" s="758"/>
      <c r="F35" s="758"/>
      <c r="G35" s="758"/>
      <c r="H35" s="972"/>
      <c r="I35" s="699"/>
      <c r="J35" s="973"/>
      <c r="K35" s="730"/>
      <c r="L35" s="730"/>
      <c r="M35" s="730"/>
      <c r="N35" s="730"/>
      <c r="O35" s="730"/>
      <c r="P35" s="730"/>
      <c r="Q35" s="730"/>
      <c r="R35" s="730"/>
      <c r="S35" s="730"/>
      <c r="T35" s="730"/>
      <c r="U35" s="730"/>
      <c r="V35" s="730"/>
      <c r="W35" s="730"/>
      <c r="X35" s="730"/>
      <c r="Y35" s="730"/>
      <c r="Z35" s="730"/>
      <c r="AA35" s="730"/>
      <c r="AB35" s="730"/>
      <c r="AC35" s="730"/>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c r="BM35" s="730"/>
      <c r="BN35" s="730"/>
      <c r="BO35" s="730"/>
      <c r="BP35" s="730"/>
      <c r="BQ35" s="730"/>
      <c r="BR35" s="730"/>
      <c r="BS35" s="730"/>
      <c r="BT35" s="730"/>
      <c r="BU35" s="730"/>
      <c r="BV35" s="730"/>
      <c r="BW35" s="730"/>
      <c r="BX35" s="730"/>
      <c r="BY35" s="730"/>
      <c r="BZ35" s="730"/>
      <c r="CA35" s="730"/>
      <c r="CB35" s="730"/>
      <c r="CC35" s="730"/>
      <c r="CD35" s="730"/>
      <c r="CE35" s="730"/>
      <c r="CF35" s="730"/>
      <c r="CG35" s="730"/>
      <c r="CH35" s="730"/>
      <c r="CI35" s="730"/>
      <c r="CJ35" s="730"/>
      <c r="CK35" s="730"/>
      <c r="CL35" s="730"/>
      <c r="CM35" s="730"/>
      <c r="CN35" s="730"/>
      <c r="CO35" s="730"/>
      <c r="CP35" s="730"/>
      <c r="CQ35" s="730"/>
      <c r="CR35" s="730"/>
      <c r="CS35" s="730"/>
      <c r="CT35" s="730"/>
      <c r="CU35" s="730"/>
      <c r="CV35" s="730"/>
      <c r="CW35" s="730"/>
      <c r="CX35" s="730"/>
      <c r="CY35" s="730"/>
      <c r="CZ35" s="730"/>
      <c r="DA35" s="730"/>
      <c r="DB35" s="730"/>
      <c r="DC35" s="730"/>
      <c r="DD35" s="730"/>
      <c r="DE35" s="730"/>
      <c r="DF35" s="730"/>
      <c r="DG35" s="730"/>
      <c r="DH35" s="730"/>
      <c r="DI35" s="730"/>
      <c r="DJ35" s="730"/>
      <c r="DK35" s="730"/>
      <c r="DL35" s="730"/>
      <c r="DM35" s="730"/>
      <c r="DN35" s="730"/>
      <c r="DO35" s="730"/>
      <c r="DP35" s="730"/>
      <c r="DQ35" s="730"/>
      <c r="DR35" s="730"/>
      <c r="DS35" s="730"/>
      <c r="DT35" s="730"/>
      <c r="DU35" s="730"/>
      <c r="DV35" s="730"/>
      <c r="DW35" s="730"/>
      <c r="DX35" s="730"/>
      <c r="DY35" s="730"/>
      <c r="DZ35" s="730"/>
      <c r="EA35" s="730"/>
      <c r="EB35" s="730"/>
      <c r="EC35" s="730"/>
      <c r="ED35" s="730"/>
      <c r="EE35" s="730"/>
      <c r="EF35" s="730"/>
      <c r="EG35" s="730"/>
      <c r="EH35" s="730"/>
      <c r="EI35" s="730"/>
      <c r="EJ35" s="730"/>
      <c r="EK35" s="730"/>
      <c r="EL35" s="730"/>
      <c r="EM35" s="730"/>
      <c r="EN35" s="730"/>
      <c r="EO35" s="730"/>
      <c r="EP35" s="730"/>
      <c r="EQ35" s="730"/>
      <c r="ER35" s="730"/>
      <c r="ES35" s="730"/>
      <c r="ET35" s="730"/>
      <c r="EU35" s="730"/>
      <c r="EV35" s="730"/>
      <c r="EW35" s="730"/>
      <c r="EX35" s="730"/>
      <c r="EY35" s="730"/>
      <c r="EZ35" s="730"/>
      <c r="FA35" s="730"/>
      <c r="FB35" s="730"/>
      <c r="FC35" s="730"/>
      <c r="FD35" s="730"/>
      <c r="FE35" s="730"/>
      <c r="FF35" s="730"/>
      <c r="FG35" s="730"/>
      <c r="FH35" s="730"/>
      <c r="FI35" s="730"/>
      <c r="FJ35" s="730"/>
      <c r="FK35" s="730"/>
      <c r="FL35" s="730"/>
      <c r="FM35" s="730"/>
      <c r="FN35" s="730"/>
      <c r="FO35" s="730"/>
      <c r="FP35" s="730"/>
      <c r="FQ35" s="730"/>
      <c r="FR35" s="730"/>
      <c r="FS35" s="730"/>
      <c r="FT35" s="730"/>
      <c r="FU35" s="730"/>
      <c r="FV35" s="730"/>
      <c r="FW35" s="730"/>
      <c r="FX35" s="730"/>
      <c r="FY35" s="730"/>
      <c r="FZ35" s="730"/>
      <c r="GA35" s="730"/>
      <c r="GB35" s="730"/>
      <c r="GC35" s="730"/>
      <c r="GD35" s="730"/>
      <c r="GE35" s="730"/>
      <c r="GF35" s="730"/>
      <c r="GG35" s="730"/>
      <c r="GH35" s="730"/>
      <c r="GI35" s="730"/>
      <c r="GJ35" s="730"/>
      <c r="GK35" s="730"/>
      <c r="GL35" s="730"/>
      <c r="GM35" s="730"/>
      <c r="GN35" s="730"/>
      <c r="GO35" s="730"/>
      <c r="GP35" s="730"/>
      <c r="GQ35" s="730"/>
      <c r="GR35" s="730"/>
      <c r="GS35" s="730"/>
      <c r="GT35" s="730"/>
      <c r="GU35" s="730"/>
      <c r="GV35" s="730"/>
      <c r="GW35" s="730"/>
      <c r="GX35" s="730"/>
      <c r="GY35" s="730"/>
      <c r="GZ35" s="730"/>
      <c r="HA35" s="730"/>
      <c r="HB35" s="730"/>
      <c r="HC35" s="730"/>
      <c r="HD35" s="730"/>
      <c r="HE35" s="730"/>
      <c r="HF35" s="730"/>
      <c r="HG35" s="730"/>
      <c r="HH35" s="730"/>
      <c r="HI35" s="730"/>
      <c r="HJ35" s="730"/>
      <c r="HK35" s="730"/>
      <c r="HL35" s="730"/>
      <c r="HM35" s="730"/>
      <c r="HN35" s="730"/>
      <c r="HO35" s="730"/>
      <c r="HP35" s="730"/>
      <c r="HQ35" s="730"/>
      <c r="HR35" s="730"/>
      <c r="HS35" s="730"/>
      <c r="HT35" s="730"/>
      <c r="HU35" s="730"/>
      <c r="HV35" s="730"/>
      <c r="HW35" s="730"/>
      <c r="HX35" s="730"/>
      <c r="HY35" s="730"/>
      <c r="HZ35" s="730"/>
      <c r="IA35" s="730"/>
      <c r="IB35" s="730"/>
      <c r="IC35" s="730"/>
      <c r="ID35" s="730"/>
      <c r="IE35" s="730"/>
      <c r="IF35" s="730"/>
      <c r="IG35" s="730"/>
      <c r="IH35" s="730"/>
      <c r="II35" s="730"/>
      <c r="IJ35" s="730"/>
      <c r="IK35" s="730"/>
      <c r="IL35" s="730"/>
      <c r="IM35" s="730"/>
      <c r="IN35" s="730"/>
      <c r="IO35" s="730"/>
      <c r="IP35" s="730"/>
      <c r="IQ35" s="730"/>
      <c r="IR35" s="730"/>
      <c r="IS35" s="730"/>
      <c r="IT35" s="730"/>
      <c r="IU35" s="730"/>
      <c r="IV35" s="730"/>
    </row>
    <row r="36" spans="1:256" ht="20.100000000000001" customHeight="1" x14ac:dyDescent="0.2">
      <c r="A36" s="785"/>
      <c r="B36" s="1043" t="s">
        <v>4995</v>
      </c>
      <c r="C36" s="776">
        <v>1</v>
      </c>
      <c r="D36" s="776" t="s">
        <v>4720</v>
      </c>
      <c r="E36" s="776">
        <v>2</v>
      </c>
      <c r="F36" s="777">
        <v>57</v>
      </c>
      <c r="G36" s="777"/>
      <c r="H36" s="777">
        <v>0.5</v>
      </c>
      <c r="I36" s="777">
        <f>PRODUCT(C36*E36*F36*H36)</f>
        <v>57</v>
      </c>
    </row>
    <row r="37" spans="1:256" ht="20.100000000000001" customHeight="1" x14ac:dyDescent="0.2">
      <c r="A37" s="785"/>
      <c r="B37" s="1043" t="s">
        <v>4996</v>
      </c>
      <c r="C37" s="776">
        <v>1</v>
      </c>
      <c r="D37" s="776" t="s">
        <v>4720</v>
      </c>
      <c r="E37" s="776">
        <v>1</v>
      </c>
      <c r="F37" s="777">
        <v>22</v>
      </c>
      <c r="G37" s="777"/>
      <c r="H37" s="777">
        <v>0.5</v>
      </c>
      <c r="I37" s="777">
        <f>PRODUCT(C37*E37*F37*H37)</f>
        <v>11</v>
      </c>
    </row>
    <row r="38" spans="1:256" ht="20.100000000000001" customHeight="1" x14ac:dyDescent="0.2">
      <c r="A38" s="776"/>
      <c r="B38" s="1043" t="s">
        <v>4997</v>
      </c>
      <c r="C38" s="776">
        <v>1</v>
      </c>
      <c r="D38" s="776" t="s">
        <v>4720</v>
      </c>
      <c r="E38" s="776">
        <v>3</v>
      </c>
      <c r="F38" s="777">
        <v>40</v>
      </c>
      <c r="G38" s="777"/>
      <c r="H38" s="777">
        <v>0.5</v>
      </c>
      <c r="I38" s="777">
        <f>PRODUCT(C38*E38*F38*H38)</f>
        <v>60</v>
      </c>
    </row>
    <row r="39" spans="1:256" ht="20.100000000000001" customHeight="1" x14ac:dyDescent="0.25">
      <c r="A39" s="786"/>
      <c r="B39" s="966" t="s">
        <v>1904</v>
      </c>
      <c r="C39" s="776"/>
      <c r="D39" s="776"/>
      <c r="E39" s="776"/>
      <c r="F39" s="778"/>
      <c r="G39" s="778"/>
      <c r="H39" s="778"/>
      <c r="I39" s="779">
        <f>SUM(I36:I38)</f>
        <v>128</v>
      </c>
    </row>
    <row r="40" spans="1:256" s="687" customFormat="1" ht="20.100000000000001" customHeight="1" x14ac:dyDescent="0.25">
      <c r="A40" s="756"/>
      <c r="B40" s="976"/>
      <c r="C40" s="756"/>
      <c r="D40" s="756"/>
      <c r="E40" s="758"/>
      <c r="F40" s="758"/>
      <c r="G40" s="972" t="s">
        <v>1904</v>
      </c>
      <c r="H40" s="782">
        <f>ROUNDUP(I39,1)</f>
        <v>128</v>
      </c>
      <c r="I40" s="699" t="s">
        <v>4896</v>
      </c>
      <c r="J40" s="730"/>
      <c r="K40" s="730"/>
      <c r="L40" s="730"/>
      <c r="M40" s="730"/>
      <c r="N40" s="730"/>
      <c r="O40" s="730"/>
      <c r="P40" s="730"/>
      <c r="Q40" s="730"/>
      <c r="R40" s="730"/>
      <c r="S40" s="730"/>
      <c r="T40" s="730"/>
      <c r="U40" s="730"/>
      <c r="V40" s="730"/>
      <c r="W40" s="730"/>
      <c r="X40" s="730"/>
      <c r="Y40" s="730"/>
      <c r="Z40" s="730"/>
      <c r="AA40" s="730"/>
      <c r="AB40" s="730"/>
      <c r="AC40" s="730"/>
      <c r="AD40" s="730"/>
      <c r="AE40" s="730"/>
      <c r="AF40" s="730"/>
      <c r="AG40" s="730"/>
      <c r="AH40" s="730"/>
      <c r="AI40" s="730"/>
      <c r="AJ40" s="730"/>
      <c r="AK40" s="730"/>
      <c r="AL40" s="730"/>
      <c r="AM40" s="730"/>
      <c r="AN40" s="730"/>
      <c r="AO40" s="730"/>
      <c r="AP40" s="730"/>
      <c r="AQ40" s="730"/>
      <c r="AR40" s="730"/>
      <c r="AS40" s="730"/>
      <c r="AT40" s="730"/>
      <c r="AU40" s="730"/>
      <c r="AV40" s="730"/>
      <c r="AW40" s="730"/>
      <c r="AX40" s="730"/>
      <c r="AY40" s="730"/>
      <c r="AZ40" s="730"/>
      <c r="BA40" s="730"/>
      <c r="BB40" s="730"/>
      <c r="BC40" s="730"/>
      <c r="BD40" s="730"/>
      <c r="BE40" s="730"/>
      <c r="BF40" s="730"/>
      <c r="BG40" s="730"/>
      <c r="BH40" s="730"/>
      <c r="BI40" s="730"/>
      <c r="BJ40" s="730"/>
      <c r="BK40" s="730"/>
      <c r="BL40" s="730"/>
      <c r="BM40" s="730"/>
      <c r="BN40" s="730"/>
      <c r="BO40" s="730"/>
      <c r="BP40" s="730"/>
      <c r="BQ40" s="730"/>
      <c r="BR40" s="730"/>
      <c r="BS40" s="730"/>
      <c r="BT40" s="730"/>
      <c r="BU40" s="730"/>
      <c r="BV40" s="730"/>
      <c r="BW40" s="730"/>
      <c r="BX40" s="730"/>
      <c r="BY40" s="730"/>
      <c r="BZ40" s="730"/>
      <c r="CA40" s="730"/>
      <c r="CB40" s="730"/>
      <c r="CC40" s="730"/>
      <c r="CD40" s="730"/>
      <c r="CE40" s="730"/>
      <c r="CF40" s="730"/>
      <c r="CG40" s="730"/>
      <c r="CH40" s="730"/>
      <c r="CI40" s="730"/>
      <c r="CJ40" s="730"/>
      <c r="CK40" s="730"/>
      <c r="CL40" s="730"/>
      <c r="CM40" s="730"/>
      <c r="CN40" s="730"/>
      <c r="CO40" s="730"/>
      <c r="CP40" s="730"/>
      <c r="CQ40" s="730"/>
      <c r="CR40" s="730"/>
      <c r="CS40" s="730"/>
      <c r="CT40" s="730"/>
      <c r="CU40" s="730"/>
      <c r="CV40" s="730"/>
      <c r="CW40" s="730"/>
      <c r="CX40" s="730"/>
      <c r="CY40" s="730"/>
      <c r="CZ40" s="730"/>
      <c r="DA40" s="730"/>
      <c r="DB40" s="730"/>
      <c r="DC40" s="730"/>
      <c r="DD40" s="730"/>
      <c r="DE40" s="730"/>
      <c r="DF40" s="730"/>
      <c r="DG40" s="730"/>
      <c r="DH40" s="730"/>
      <c r="DI40" s="730"/>
      <c r="DJ40" s="730"/>
      <c r="DK40" s="730"/>
      <c r="DL40" s="730"/>
      <c r="DM40" s="730"/>
      <c r="DN40" s="730"/>
      <c r="DO40" s="730"/>
      <c r="DP40" s="730"/>
      <c r="DQ40" s="730"/>
      <c r="DR40" s="730"/>
      <c r="DS40" s="730"/>
      <c r="DT40" s="730"/>
      <c r="DU40" s="730"/>
      <c r="DV40" s="730"/>
      <c r="DW40" s="730"/>
      <c r="DX40" s="730"/>
      <c r="DY40" s="730"/>
      <c r="DZ40" s="730"/>
      <c r="EA40" s="730"/>
      <c r="EB40" s="730"/>
      <c r="EC40" s="730"/>
      <c r="ED40" s="730"/>
      <c r="EE40" s="730"/>
      <c r="EF40" s="730"/>
      <c r="EG40" s="730"/>
      <c r="EH40" s="730"/>
      <c r="EI40" s="730"/>
      <c r="EJ40" s="730"/>
      <c r="EK40" s="730"/>
      <c r="EL40" s="730"/>
      <c r="EM40" s="730"/>
      <c r="EN40" s="730"/>
      <c r="EO40" s="730"/>
      <c r="EP40" s="730"/>
      <c r="EQ40" s="730"/>
      <c r="ER40" s="730"/>
      <c r="ES40" s="730"/>
      <c r="ET40" s="730"/>
      <c r="EU40" s="730"/>
      <c r="EV40" s="730"/>
      <c r="EW40" s="730"/>
      <c r="EX40" s="730"/>
      <c r="EY40" s="730"/>
      <c r="EZ40" s="730"/>
      <c r="FA40" s="730"/>
      <c r="FB40" s="730"/>
      <c r="FC40" s="730"/>
      <c r="FD40" s="730"/>
      <c r="FE40" s="730"/>
      <c r="FF40" s="730"/>
      <c r="FG40" s="730"/>
      <c r="FH40" s="730"/>
      <c r="FI40" s="730"/>
      <c r="FJ40" s="730"/>
      <c r="FK40" s="730"/>
      <c r="FL40" s="730"/>
      <c r="FM40" s="730"/>
      <c r="FN40" s="730"/>
      <c r="FO40" s="730"/>
      <c r="FP40" s="730"/>
      <c r="FQ40" s="730"/>
      <c r="FR40" s="730"/>
      <c r="FS40" s="730"/>
      <c r="FT40" s="730"/>
      <c r="FU40" s="730"/>
      <c r="FV40" s="730"/>
      <c r="FW40" s="730"/>
      <c r="FX40" s="730"/>
      <c r="FY40" s="730"/>
      <c r="FZ40" s="730"/>
      <c r="GA40" s="730"/>
      <c r="GB40" s="730"/>
      <c r="GC40" s="730"/>
      <c r="GD40" s="730"/>
      <c r="GE40" s="730"/>
      <c r="GF40" s="730"/>
      <c r="GG40" s="730"/>
      <c r="GH40" s="730"/>
      <c r="GI40" s="730"/>
      <c r="GJ40" s="730"/>
      <c r="GK40" s="730"/>
      <c r="GL40" s="730"/>
      <c r="GM40" s="730"/>
      <c r="GN40" s="730"/>
      <c r="GO40" s="730"/>
      <c r="GP40" s="730"/>
      <c r="GQ40" s="730"/>
      <c r="GR40" s="730"/>
      <c r="GS40" s="730"/>
      <c r="GT40" s="730"/>
      <c r="GU40" s="730"/>
      <c r="GV40" s="730"/>
      <c r="GW40" s="730"/>
      <c r="GX40" s="730"/>
      <c r="GY40" s="730"/>
      <c r="GZ40" s="730"/>
      <c r="HA40" s="730"/>
      <c r="HB40" s="730"/>
      <c r="HC40" s="730"/>
      <c r="HD40" s="730"/>
      <c r="HE40" s="730"/>
      <c r="HF40" s="730"/>
      <c r="HG40" s="730"/>
      <c r="HH40" s="730"/>
      <c r="HI40" s="730"/>
      <c r="HJ40" s="730"/>
      <c r="HK40" s="730"/>
      <c r="HL40" s="730"/>
      <c r="HM40" s="730"/>
      <c r="HN40" s="730"/>
      <c r="HO40" s="730"/>
      <c r="HP40" s="730"/>
      <c r="HQ40" s="730"/>
      <c r="HR40" s="730"/>
      <c r="HS40" s="730"/>
      <c r="HT40" s="730"/>
      <c r="HU40" s="730"/>
      <c r="HV40" s="730"/>
      <c r="HW40" s="730"/>
      <c r="HX40" s="730"/>
      <c r="HY40" s="730"/>
      <c r="HZ40" s="730"/>
      <c r="IA40" s="730"/>
      <c r="IB40" s="730"/>
      <c r="IC40" s="730"/>
      <c r="ID40" s="730"/>
      <c r="IE40" s="730"/>
      <c r="IF40" s="730"/>
      <c r="IG40" s="730"/>
      <c r="IH40" s="730"/>
      <c r="II40" s="730"/>
      <c r="IJ40" s="730"/>
      <c r="IK40" s="730"/>
      <c r="IL40" s="730"/>
      <c r="IM40" s="730"/>
      <c r="IN40" s="730"/>
      <c r="IO40" s="730"/>
      <c r="IP40" s="730"/>
      <c r="IQ40" s="730"/>
      <c r="IR40" s="730"/>
      <c r="IS40" s="730"/>
      <c r="IT40" s="730"/>
      <c r="IU40" s="730"/>
      <c r="IV40" s="730"/>
    </row>
    <row r="41" spans="1:256" ht="20.100000000000001" customHeight="1" x14ac:dyDescent="0.2">
      <c r="A41" s="775">
        <v>33</v>
      </c>
      <c r="B41" s="1603" t="s">
        <v>4724</v>
      </c>
      <c r="C41" s="1603"/>
      <c r="D41" s="1603"/>
      <c r="E41" s="1603"/>
      <c r="F41" s="1603"/>
      <c r="G41" s="1603"/>
      <c r="H41" s="1603"/>
      <c r="I41" s="1603"/>
    </row>
    <row r="42" spans="1:256" ht="20.100000000000001" customHeight="1" x14ac:dyDescent="0.2">
      <c r="A42" s="775"/>
      <c r="B42" s="1043" t="s">
        <v>4995</v>
      </c>
      <c r="C42" s="776">
        <v>1</v>
      </c>
      <c r="D42" s="776" t="s">
        <v>4720</v>
      </c>
      <c r="E42" s="776">
        <v>2</v>
      </c>
      <c r="F42" s="777">
        <v>57</v>
      </c>
      <c r="G42" s="783" t="s">
        <v>1373</v>
      </c>
      <c r="H42" s="777">
        <v>0.6</v>
      </c>
      <c r="I42" s="777">
        <f>H42*F42*E42*C42</f>
        <v>68.400000000000006</v>
      </c>
    </row>
    <row r="43" spans="1:256" ht="20.100000000000001" customHeight="1" x14ac:dyDescent="0.2">
      <c r="A43" s="775"/>
      <c r="B43" s="1043" t="s">
        <v>4996</v>
      </c>
      <c r="C43" s="776">
        <v>1</v>
      </c>
      <c r="D43" s="776" t="s">
        <v>4720</v>
      </c>
      <c r="E43" s="776">
        <v>1</v>
      </c>
      <c r="F43" s="777">
        <v>22</v>
      </c>
      <c r="G43" s="783" t="s">
        <v>1373</v>
      </c>
      <c r="H43" s="777">
        <v>0.6</v>
      </c>
      <c r="I43" s="777">
        <f>H43*F43*E43*C43</f>
        <v>13.2</v>
      </c>
    </row>
    <row r="44" spans="1:256" ht="20.100000000000001" customHeight="1" x14ac:dyDescent="0.2">
      <c r="A44" s="775"/>
      <c r="B44" s="1043" t="s">
        <v>4997</v>
      </c>
      <c r="C44" s="776">
        <v>1</v>
      </c>
      <c r="D44" s="776" t="s">
        <v>4720</v>
      </c>
      <c r="E44" s="776">
        <v>3</v>
      </c>
      <c r="F44" s="777">
        <v>40</v>
      </c>
      <c r="G44" s="783" t="s">
        <v>1373</v>
      </c>
      <c r="H44" s="777">
        <v>0.6</v>
      </c>
      <c r="I44" s="777">
        <f>H44*F44*E44*C44</f>
        <v>72</v>
      </c>
    </row>
    <row r="45" spans="1:256" ht="20.100000000000001" customHeight="1" x14ac:dyDescent="0.25">
      <c r="A45" s="776"/>
      <c r="B45" s="775" t="s">
        <v>1904</v>
      </c>
      <c r="C45" s="776"/>
      <c r="D45" s="776"/>
      <c r="E45" s="776"/>
      <c r="F45" s="778"/>
      <c r="G45" s="778"/>
      <c r="H45" s="778"/>
      <c r="I45" s="779">
        <f>SUM(I42:I44)</f>
        <v>153.6</v>
      </c>
    </row>
    <row r="46" spans="1:256" ht="20.100000000000001" customHeight="1" x14ac:dyDescent="0.25">
      <c r="A46" s="776"/>
      <c r="B46" s="780"/>
      <c r="C46" s="776"/>
      <c r="D46" s="776"/>
      <c r="E46" s="776"/>
      <c r="F46" s="778"/>
      <c r="G46" s="781" t="s">
        <v>3456</v>
      </c>
      <c r="H46" s="782">
        <f>ROUNDUP(I45,1)</f>
        <v>153.6</v>
      </c>
      <c r="I46" s="782" t="s">
        <v>4951</v>
      </c>
    </row>
    <row r="47" spans="1:256" ht="20.100000000000001" customHeight="1" x14ac:dyDescent="0.2">
      <c r="A47" s="775">
        <v>50.6</v>
      </c>
      <c r="B47" s="1603" t="s">
        <v>4725</v>
      </c>
      <c r="C47" s="1603"/>
      <c r="D47" s="1603"/>
      <c r="E47" s="1603"/>
      <c r="F47" s="1603"/>
      <c r="G47" s="1603"/>
      <c r="H47" s="1603"/>
      <c r="I47" s="1603"/>
    </row>
    <row r="48" spans="1:256" ht="20.100000000000001" customHeight="1" x14ac:dyDescent="0.2">
      <c r="A48" s="775"/>
      <c r="B48" s="1043" t="s">
        <v>4995</v>
      </c>
      <c r="C48" s="776">
        <v>1</v>
      </c>
      <c r="D48" s="776" t="s">
        <v>4720</v>
      </c>
      <c r="E48" s="776">
        <v>2</v>
      </c>
      <c r="F48" s="777">
        <v>57</v>
      </c>
      <c r="G48" s="777">
        <v>0.6</v>
      </c>
      <c r="H48" s="783" t="s">
        <v>1373</v>
      </c>
      <c r="I48" s="777">
        <f>G48*F48*E48*C48</f>
        <v>68.400000000000006</v>
      </c>
    </row>
    <row r="49" spans="1:9" ht="20.100000000000001" customHeight="1" x14ac:dyDescent="0.2">
      <c r="A49" s="775"/>
      <c r="B49" s="1043" t="s">
        <v>4996</v>
      </c>
      <c r="C49" s="776">
        <v>1</v>
      </c>
      <c r="D49" s="776" t="s">
        <v>4720</v>
      </c>
      <c r="E49" s="776">
        <v>1</v>
      </c>
      <c r="F49" s="777">
        <v>22</v>
      </c>
      <c r="G49" s="777">
        <v>0.6</v>
      </c>
      <c r="H49" s="783" t="s">
        <v>1373</v>
      </c>
      <c r="I49" s="777">
        <f>G49*F49*E49*C49</f>
        <v>13.2</v>
      </c>
    </row>
    <row r="50" spans="1:9" ht="20.100000000000001" customHeight="1" x14ac:dyDescent="0.2">
      <c r="A50" s="775"/>
      <c r="B50" s="1043" t="s">
        <v>4997</v>
      </c>
      <c r="C50" s="776">
        <v>1</v>
      </c>
      <c r="D50" s="776" t="s">
        <v>4720</v>
      </c>
      <c r="E50" s="776">
        <v>3</v>
      </c>
      <c r="F50" s="777">
        <v>40</v>
      </c>
      <c r="G50" s="777">
        <v>0.6</v>
      </c>
      <c r="H50" s="783" t="s">
        <v>1373</v>
      </c>
      <c r="I50" s="777">
        <f>G50*F50*E50*C50</f>
        <v>72</v>
      </c>
    </row>
    <row r="51" spans="1:9" ht="20.100000000000001" customHeight="1" x14ac:dyDescent="0.25">
      <c r="A51" s="776"/>
      <c r="B51" s="775" t="s">
        <v>1904</v>
      </c>
      <c r="C51" s="776"/>
      <c r="D51" s="784"/>
      <c r="E51" s="776"/>
      <c r="F51" s="778"/>
      <c r="G51" s="778"/>
      <c r="H51" s="778"/>
      <c r="I51" s="779">
        <f>SUM(I48:I50)</f>
        <v>153.6</v>
      </c>
    </row>
    <row r="52" spans="1:9" ht="19.5" x14ac:dyDescent="0.25">
      <c r="A52" s="776"/>
      <c r="B52" s="780"/>
      <c r="C52" s="776"/>
      <c r="D52" s="784"/>
      <c r="E52" s="776"/>
      <c r="F52" s="778"/>
      <c r="G52" s="781" t="s">
        <v>3456</v>
      </c>
      <c r="H52" s="782">
        <f>ROUNDUP(I51,1)</f>
        <v>153.6</v>
      </c>
      <c r="I52" s="782" t="s">
        <v>4951</v>
      </c>
    </row>
    <row r="53" spans="1:9" ht="20.100000000000001" customHeight="1" x14ac:dyDescent="0.2">
      <c r="A53" s="775">
        <v>13.1</v>
      </c>
      <c r="B53" s="1603" t="s">
        <v>4984</v>
      </c>
      <c r="C53" s="1603"/>
      <c r="D53" s="1603"/>
      <c r="E53" s="1603"/>
      <c r="F53" s="1603"/>
      <c r="G53" s="1603"/>
      <c r="H53" s="1603"/>
      <c r="I53" s="1603"/>
    </row>
    <row r="54" spans="1:9" ht="20.100000000000001" customHeight="1" x14ac:dyDescent="0.2">
      <c r="A54" s="776"/>
      <c r="B54" s="1043" t="s">
        <v>4995</v>
      </c>
      <c r="C54" s="776">
        <v>1</v>
      </c>
      <c r="D54" s="776" t="s">
        <v>4720</v>
      </c>
      <c r="E54" s="776">
        <v>2</v>
      </c>
      <c r="F54" s="777">
        <v>57</v>
      </c>
      <c r="G54" s="777">
        <v>0.67</v>
      </c>
      <c r="H54" s="777">
        <v>0.37</v>
      </c>
      <c r="I54" s="777">
        <f>H54*G54*F54*E54*C54</f>
        <v>28.26</v>
      </c>
    </row>
    <row r="55" spans="1:9" ht="20.100000000000001" customHeight="1" x14ac:dyDescent="0.2">
      <c r="A55" s="776"/>
      <c r="B55" s="1043" t="s">
        <v>4996</v>
      </c>
      <c r="C55" s="776">
        <v>1</v>
      </c>
      <c r="D55" s="776" t="s">
        <v>4720</v>
      </c>
      <c r="E55" s="776">
        <v>1</v>
      </c>
      <c r="F55" s="777">
        <v>22</v>
      </c>
      <c r="G55" s="777">
        <v>0.67</v>
      </c>
      <c r="H55" s="777">
        <v>0.37</v>
      </c>
      <c r="I55" s="777">
        <f>H55*G55*F55*E55*C55</f>
        <v>5.45</v>
      </c>
    </row>
    <row r="56" spans="1:9" ht="20.100000000000001" customHeight="1" x14ac:dyDescent="0.2">
      <c r="A56" s="776"/>
      <c r="B56" s="1043" t="s">
        <v>4997</v>
      </c>
      <c r="C56" s="776">
        <v>1</v>
      </c>
      <c r="D56" s="776" t="s">
        <v>4720</v>
      </c>
      <c r="E56" s="776">
        <v>3</v>
      </c>
      <c r="F56" s="777">
        <v>40</v>
      </c>
      <c r="G56" s="777">
        <v>0.67</v>
      </c>
      <c r="H56" s="777">
        <v>0.37</v>
      </c>
      <c r="I56" s="777">
        <f>H56*G56*F56*E56*C56</f>
        <v>29.75</v>
      </c>
    </row>
    <row r="57" spans="1:9" ht="20.100000000000001" customHeight="1" x14ac:dyDescent="0.25">
      <c r="A57" s="776"/>
      <c r="B57" s="775" t="s">
        <v>1904</v>
      </c>
      <c r="C57" s="776"/>
      <c r="D57" s="776"/>
      <c r="E57" s="776"/>
      <c r="F57" s="778"/>
      <c r="G57" s="778"/>
      <c r="H57" s="778"/>
      <c r="I57" s="779">
        <f>SUM(I54:I54)</f>
        <v>28.26</v>
      </c>
    </row>
    <row r="58" spans="1:9" ht="20.100000000000001" customHeight="1" x14ac:dyDescent="0.25">
      <c r="A58" s="776"/>
      <c r="B58" s="780"/>
      <c r="C58" s="776"/>
      <c r="D58" s="776"/>
      <c r="E58" s="776"/>
      <c r="F58" s="778"/>
      <c r="G58" s="781" t="s">
        <v>3456</v>
      </c>
      <c r="H58" s="782">
        <f>ROUNDUP(I57,1)</f>
        <v>28.3</v>
      </c>
      <c r="I58" s="782" t="s">
        <v>4950</v>
      </c>
    </row>
  </sheetData>
  <mergeCells count="14">
    <mergeCell ref="B53:I53"/>
    <mergeCell ref="B7:I7"/>
    <mergeCell ref="B13:I13"/>
    <mergeCell ref="B19:I19"/>
    <mergeCell ref="B25:I25"/>
    <mergeCell ref="B41:I41"/>
    <mergeCell ref="B47:I47"/>
    <mergeCell ref="B34:E34"/>
    <mergeCell ref="C6:E6"/>
    <mergeCell ref="A1:I1"/>
    <mergeCell ref="A2:I2"/>
    <mergeCell ref="A3:I3"/>
    <mergeCell ref="A4:I4"/>
    <mergeCell ref="A5:I5"/>
  </mergeCells>
  <conditionalFormatting sqref="B12">
    <cfRule type="colorScale" priority="21">
      <colorScale>
        <cfvo type="min"/>
        <cfvo type="percentile" val="50"/>
        <cfvo type="max"/>
        <color rgb="FFF8696B"/>
        <color rgb="FFFFEB84"/>
        <color rgb="FF63BE7B"/>
      </colorScale>
    </cfRule>
    <cfRule type="colorScale" priority="22">
      <colorScale>
        <cfvo type="min"/>
        <cfvo type="max"/>
        <color rgb="FFFFEF9C"/>
        <color rgb="FFFF7128"/>
      </colorScale>
    </cfRule>
  </conditionalFormatting>
  <conditionalFormatting sqref="B18">
    <cfRule type="colorScale" priority="19">
      <colorScale>
        <cfvo type="min"/>
        <cfvo type="percentile" val="50"/>
        <cfvo type="max"/>
        <color rgb="FFF8696B"/>
        <color rgb="FFFFEB84"/>
        <color rgb="FF63BE7B"/>
      </colorScale>
    </cfRule>
    <cfRule type="colorScale" priority="20">
      <colorScale>
        <cfvo type="min"/>
        <cfvo type="max"/>
        <color rgb="FFFFEF9C"/>
        <color rgb="FFFF7128"/>
      </colorScale>
    </cfRule>
  </conditionalFormatting>
  <conditionalFormatting sqref="B24">
    <cfRule type="colorScale" priority="17">
      <colorScale>
        <cfvo type="min"/>
        <cfvo type="percentile" val="50"/>
        <cfvo type="max"/>
        <color rgb="FFF8696B"/>
        <color rgb="FFFFEB84"/>
        <color rgb="FF63BE7B"/>
      </colorScale>
    </cfRule>
    <cfRule type="colorScale" priority="18">
      <colorScale>
        <cfvo type="min"/>
        <cfvo type="max"/>
        <color rgb="FFFFEF9C"/>
        <color rgb="FFFF7128"/>
      </colorScale>
    </cfRule>
  </conditionalFormatting>
  <conditionalFormatting sqref="B46">
    <cfRule type="colorScale" priority="13">
      <colorScale>
        <cfvo type="min"/>
        <cfvo type="percentile" val="50"/>
        <cfvo type="max"/>
        <color rgb="FFF8696B"/>
        <color rgb="FFFFEB84"/>
        <color rgb="FF63BE7B"/>
      </colorScale>
    </cfRule>
    <cfRule type="colorScale" priority="14">
      <colorScale>
        <cfvo type="min"/>
        <cfvo type="max"/>
        <color rgb="FFFFEF9C"/>
        <color rgb="FFFF7128"/>
      </colorScale>
    </cfRule>
  </conditionalFormatting>
  <conditionalFormatting sqref="B52">
    <cfRule type="colorScale" priority="11">
      <colorScale>
        <cfvo type="min"/>
        <cfvo type="percentile" val="50"/>
        <cfvo type="max"/>
        <color rgb="FFF8696B"/>
        <color rgb="FFFFEB84"/>
        <color rgb="FF63BE7B"/>
      </colorScale>
    </cfRule>
    <cfRule type="colorScale" priority="12">
      <colorScale>
        <cfvo type="min"/>
        <cfvo type="max"/>
        <color rgb="FFFFEF9C"/>
        <color rgb="FFFF7128"/>
      </colorScale>
    </cfRule>
  </conditionalFormatting>
  <conditionalFormatting sqref="B12">
    <cfRule type="colorScale" priority="9">
      <colorScale>
        <cfvo type="min"/>
        <cfvo type="percentile" val="50"/>
        <cfvo type="max"/>
        <color rgb="FFF8696B"/>
        <color rgb="FFFFEB84"/>
        <color rgb="FF63BE7B"/>
      </colorScale>
    </cfRule>
    <cfRule type="colorScale" priority="10">
      <colorScale>
        <cfvo type="min"/>
        <cfvo type="max"/>
        <color rgb="FFFFEF9C"/>
        <color rgb="FFFF7128"/>
      </colorScale>
    </cfRule>
  </conditionalFormatting>
  <conditionalFormatting sqref="B18">
    <cfRule type="colorScale" priority="7">
      <colorScale>
        <cfvo type="min"/>
        <cfvo type="percentile" val="50"/>
        <cfvo type="max"/>
        <color rgb="FFF8696B"/>
        <color rgb="FFFFEB84"/>
        <color rgb="FF63BE7B"/>
      </colorScale>
    </cfRule>
    <cfRule type="colorScale" priority="8">
      <colorScale>
        <cfvo type="min"/>
        <cfvo type="max"/>
        <color rgb="FFFFEF9C"/>
        <color rgb="FFFF7128"/>
      </colorScale>
    </cfRule>
  </conditionalFormatting>
  <conditionalFormatting sqref="B58">
    <cfRule type="colorScale" priority="3">
      <colorScale>
        <cfvo type="min"/>
        <cfvo type="percentile" val="50"/>
        <cfvo type="max"/>
        <color rgb="FFF8696B"/>
        <color rgb="FFFFEB84"/>
        <color rgb="FF63BE7B"/>
      </colorScale>
    </cfRule>
    <cfRule type="colorScale" priority="4">
      <colorScale>
        <cfvo type="min"/>
        <cfvo type="max"/>
        <color rgb="FFFFEF9C"/>
        <color rgb="FFFF7128"/>
      </colorScale>
    </cfRule>
  </conditionalFormatting>
  <conditionalFormatting sqref="B58">
    <cfRule type="colorScale" priority="1">
      <colorScale>
        <cfvo type="min"/>
        <cfvo type="percentile" val="50"/>
        <cfvo type="max"/>
        <color rgb="FFF8696B"/>
        <color rgb="FFFFEB84"/>
        <color rgb="FF63BE7B"/>
      </colorScale>
    </cfRule>
    <cfRule type="colorScale" priority="2">
      <colorScale>
        <cfvo type="min"/>
        <cfvo type="max"/>
        <color rgb="FFFFEF9C"/>
        <color rgb="FFFF7128"/>
      </colorScale>
    </cfRule>
  </conditionalFormatting>
  <conditionalFormatting sqref="B33:B35 B40">
    <cfRule type="colorScale" priority="25">
      <colorScale>
        <cfvo type="min"/>
        <cfvo type="percentile" val="50"/>
        <cfvo type="max"/>
        <color rgb="FFF8696B"/>
        <color rgb="FFFFEB84"/>
        <color rgb="FF63BE7B"/>
      </colorScale>
    </cfRule>
    <cfRule type="colorScale" priority="26">
      <colorScale>
        <cfvo type="min"/>
        <cfvo type="max"/>
        <color rgb="FFFFEF9C"/>
        <color rgb="FFFF7128"/>
      </colorScale>
    </cfRule>
  </conditionalFormatting>
  <printOptions horizontalCentered="1"/>
  <pageMargins left="0.59055118110236227" right="0.19685039370078741" top="0.51181102362204722" bottom="0.31496062992125984" header="0.35433070866141736" footer="0.15748031496062992"/>
  <pageSetup paperSize="9" scale="84"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FF00"/>
  </sheetPr>
  <dimension ref="A1:I30"/>
  <sheetViews>
    <sheetView view="pageBreakPreview" topLeftCell="A4" zoomScale="80" zoomScaleSheetLayoutView="80" workbookViewId="0">
      <selection activeCell="A3" sqref="A3:I3"/>
    </sheetView>
  </sheetViews>
  <sheetFormatPr defaultColWidth="6.88671875" defaultRowHeight="15.75" x14ac:dyDescent="0.25"/>
  <cols>
    <col min="1" max="1" width="6.88671875" style="771" customWidth="1"/>
    <col min="2" max="2" width="20.33203125" style="770" customWidth="1"/>
    <col min="3" max="7" width="6.88671875" style="771"/>
    <col min="8" max="8" width="7.44140625" style="774" bestFit="1" customWidth="1"/>
    <col min="9" max="9" width="4" style="771" bestFit="1" customWidth="1"/>
    <col min="10" max="16384" width="6.88671875" style="770"/>
  </cols>
  <sheetData>
    <row r="1" spans="1:9" ht="15.75" customHeight="1" x14ac:dyDescent="0.25">
      <c r="A1" s="1605" t="s">
        <v>3355</v>
      </c>
      <c r="B1" s="1605"/>
      <c r="C1" s="1605"/>
      <c r="D1" s="1605"/>
      <c r="E1" s="1605"/>
      <c r="F1" s="1605"/>
      <c r="G1" s="1605"/>
      <c r="H1" s="1605"/>
      <c r="I1" s="1605"/>
    </row>
    <row r="2" spans="1:9" x14ac:dyDescent="0.25">
      <c r="A2" s="1605" t="str">
        <f>+'[6]sump abs'!A2:F2</f>
        <v>COIMBATORE DIVISION</v>
      </c>
      <c r="B2" s="1605"/>
      <c r="C2" s="1605"/>
      <c r="D2" s="1605"/>
      <c r="E2" s="1605"/>
      <c r="F2" s="1605"/>
      <c r="G2" s="1605"/>
      <c r="H2" s="1605"/>
      <c r="I2" s="1605"/>
    </row>
    <row r="3" spans="1:9" ht="42.75" customHeight="1" x14ac:dyDescent="0.25">
      <c r="A3" s="1606" t="str">
        <f>'ALIYAR PP'!A3:I3</f>
        <v>Name of Work : Construction of 2 Nos of SI and 28 Nos of PC/HC Qtrs at Aliyar in Coimbatore district</v>
      </c>
      <c r="B3" s="1606"/>
      <c r="C3" s="1606"/>
      <c r="D3" s="1606"/>
      <c r="E3" s="1606"/>
      <c r="F3" s="1606"/>
      <c r="G3" s="1606"/>
      <c r="H3" s="1606"/>
      <c r="I3" s="1606"/>
    </row>
    <row r="4" spans="1:9" ht="18.75" customHeight="1" x14ac:dyDescent="0.25">
      <c r="A4" s="1610" t="s">
        <v>4947</v>
      </c>
      <c r="B4" s="1610"/>
      <c r="C4" s="1610"/>
      <c r="D4" s="1610"/>
      <c r="E4" s="1610"/>
      <c r="F4" s="1610"/>
      <c r="G4" s="1610"/>
      <c r="H4" s="1610"/>
      <c r="I4" s="1610"/>
    </row>
    <row r="5" spans="1:9" x14ac:dyDescent="0.25">
      <c r="A5" s="1607" t="s">
        <v>4706</v>
      </c>
      <c r="B5" s="1607" t="s">
        <v>4705</v>
      </c>
      <c r="C5" s="1607" t="s">
        <v>902</v>
      </c>
      <c r="D5" s="1607"/>
      <c r="E5" s="1607" t="s">
        <v>4707</v>
      </c>
      <c r="F5" s="1607"/>
      <c r="G5" s="1607"/>
      <c r="H5" s="1608" t="s">
        <v>909</v>
      </c>
      <c r="I5" s="1608"/>
    </row>
    <row r="6" spans="1:9" x14ac:dyDescent="0.25">
      <c r="A6" s="1607"/>
      <c r="B6" s="1607"/>
      <c r="C6" s="1607"/>
      <c r="D6" s="1607"/>
      <c r="E6" s="597" t="s">
        <v>3591</v>
      </c>
      <c r="F6" s="597" t="s">
        <v>1342</v>
      </c>
      <c r="G6" s="597" t="s">
        <v>3588</v>
      </c>
      <c r="H6" s="1608"/>
      <c r="I6" s="1608"/>
    </row>
    <row r="7" spans="1:9" ht="34.5" customHeight="1" x14ac:dyDescent="0.25">
      <c r="A7" s="599">
        <v>1.6</v>
      </c>
      <c r="B7" s="1609" t="s">
        <v>4708</v>
      </c>
      <c r="C7" s="1609"/>
      <c r="D7" s="1609"/>
      <c r="E7" s="1609"/>
      <c r="F7" s="1609"/>
      <c r="G7" s="1609"/>
      <c r="H7" s="1609"/>
      <c r="I7" s="599"/>
    </row>
    <row r="8" spans="1:9" ht="34.5" customHeight="1" x14ac:dyDescent="0.25">
      <c r="A8" s="599"/>
      <c r="B8" s="1352" t="s">
        <v>5331</v>
      </c>
      <c r="C8" s="599">
        <v>1</v>
      </c>
      <c r="D8" s="599">
        <v>1</v>
      </c>
      <c r="E8" s="599">
        <v>10.3</v>
      </c>
      <c r="F8" s="599">
        <v>0.6</v>
      </c>
      <c r="G8" s="599">
        <v>0.3</v>
      </c>
      <c r="H8" s="601">
        <f>G8*F8*E8*D8*C8</f>
        <v>1.85</v>
      </c>
      <c r="I8" s="599"/>
    </row>
    <row r="9" spans="1:9" ht="34.5" customHeight="1" x14ac:dyDescent="0.25">
      <c r="A9" s="599"/>
      <c r="B9" s="1352" t="s">
        <v>5332</v>
      </c>
      <c r="C9" s="599">
        <v>1</v>
      </c>
      <c r="D9" s="599">
        <v>2</v>
      </c>
      <c r="E9" s="599">
        <v>20</v>
      </c>
      <c r="F9" s="599">
        <v>0.6</v>
      </c>
      <c r="G9" s="599">
        <v>0.3</v>
      </c>
      <c r="H9" s="601">
        <f>G9*F9*E9*D9*C9</f>
        <v>7.2</v>
      </c>
      <c r="I9" s="599"/>
    </row>
    <row r="10" spans="1:9" ht="30.75" customHeight="1" x14ac:dyDescent="0.25">
      <c r="A10" s="599"/>
      <c r="B10" s="1352" t="s">
        <v>5333</v>
      </c>
      <c r="C10" s="599">
        <v>1</v>
      </c>
      <c r="D10" s="600">
        <v>3</v>
      </c>
      <c r="E10" s="601">
        <v>12</v>
      </c>
      <c r="F10" s="601">
        <v>0.6</v>
      </c>
      <c r="G10" s="601">
        <v>0.3</v>
      </c>
      <c r="H10" s="599">
        <f>G10*F10*E10*D10*C10</f>
        <v>6.48</v>
      </c>
      <c r="I10" s="597"/>
    </row>
    <row r="11" spans="1:9" ht="30.75" customHeight="1" x14ac:dyDescent="0.25">
      <c r="A11" s="599"/>
      <c r="B11" s="1352" t="s">
        <v>5334</v>
      </c>
      <c r="C11" s="599">
        <v>1</v>
      </c>
      <c r="D11" s="600">
        <v>3</v>
      </c>
      <c r="E11" s="601">
        <v>10</v>
      </c>
      <c r="F11" s="601">
        <v>0.91</v>
      </c>
      <c r="G11" s="601">
        <v>0.3</v>
      </c>
      <c r="H11" s="599">
        <f>G11*F11*E11*D11*C11</f>
        <v>8.19</v>
      </c>
      <c r="I11" s="1353"/>
    </row>
    <row r="12" spans="1:9" ht="21" customHeight="1" x14ac:dyDescent="0.25">
      <c r="A12" s="599"/>
      <c r="B12" s="598"/>
      <c r="C12" s="599"/>
      <c r="D12" s="600"/>
      <c r="E12" s="601"/>
      <c r="F12" s="601"/>
      <c r="G12" s="603" t="s">
        <v>3456</v>
      </c>
      <c r="H12" s="604">
        <f>SUM(H8:H11)</f>
        <v>23.72</v>
      </c>
      <c r="I12" s="597" t="s">
        <v>4709</v>
      </c>
    </row>
    <row r="13" spans="1:9" ht="30" customHeight="1" x14ac:dyDescent="0.25">
      <c r="A13" s="599">
        <v>3.1</v>
      </c>
      <c r="B13" s="1609" t="s">
        <v>4710</v>
      </c>
      <c r="C13" s="1609"/>
      <c r="D13" s="1609"/>
      <c r="E13" s="1609"/>
      <c r="F13" s="1609"/>
      <c r="G13" s="1609"/>
      <c r="H13" s="1609"/>
      <c r="I13" s="599"/>
    </row>
    <row r="14" spans="1:9" ht="30" customHeight="1" x14ac:dyDescent="0.25">
      <c r="A14" s="599"/>
      <c r="B14" s="1352" t="s">
        <v>5331</v>
      </c>
      <c r="C14" s="599">
        <v>1</v>
      </c>
      <c r="D14" s="599">
        <v>1</v>
      </c>
      <c r="E14" s="599">
        <v>10.3</v>
      </c>
      <c r="F14" s="599">
        <v>0.6</v>
      </c>
      <c r="G14" s="599">
        <v>0.1</v>
      </c>
      <c r="H14" s="601">
        <f>G14*F14*E14*D14*C14</f>
        <v>0.62</v>
      </c>
      <c r="I14" s="599"/>
    </row>
    <row r="15" spans="1:9" ht="30" customHeight="1" x14ac:dyDescent="0.25">
      <c r="A15" s="599"/>
      <c r="B15" s="1352" t="s">
        <v>5332</v>
      </c>
      <c r="C15" s="599">
        <v>1</v>
      </c>
      <c r="D15" s="599">
        <v>2</v>
      </c>
      <c r="E15" s="599">
        <v>20</v>
      </c>
      <c r="F15" s="599">
        <v>0.6</v>
      </c>
      <c r="G15" s="599">
        <v>0.1</v>
      </c>
      <c r="H15" s="601">
        <f>G15*F15*E15*D15*C15</f>
        <v>2.4</v>
      </c>
      <c r="I15" s="599"/>
    </row>
    <row r="16" spans="1:9" ht="30" customHeight="1" x14ac:dyDescent="0.25">
      <c r="A16" s="599"/>
      <c r="B16" s="1352" t="s">
        <v>5333</v>
      </c>
      <c r="C16" s="599">
        <v>1</v>
      </c>
      <c r="D16" s="600">
        <v>3</v>
      </c>
      <c r="E16" s="601">
        <v>12</v>
      </c>
      <c r="F16" s="601">
        <v>0.6</v>
      </c>
      <c r="G16" s="601">
        <v>0.1</v>
      </c>
      <c r="H16" s="599">
        <f>G16*F16*E16*D16*C16</f>
        <v>2.16</v>
      </c>
      <c r="I16" s="599"/>
    </row>
    <row r="17" spans="1:9" ht="30" customHeight="1" x14ac:dyDescent="0.25">
      <c r="A17" s="599"/>
      <c r="B17" s="1352" t="s">
        <v>5334</v>
      </c>
      <c r="C17" s="599">
        <v>1</v>
      </c>
      <c r="D17" s="600">
        <v>3</v>
      </c>
      <c r="E17" s="601">
        <v>10</v>
      </c>
      <c r="F17" s="601">
        <v>0.91</v>
      </c>
      <c r="G17" s="601">
        <v>0.1</v>
      </c>
      <c r="H17" s="599">
        <f>G17*F17*E17*D17*C17</f>
        <v>2.73</v>
      </c>
      <c r="I17" s="599"/>
    </row>
    <row r="18" spans="1:9" ht="17.25" x14ac:dyDescent="0.25">
      <c r="A18" s="599"/>
      <c r="B18" s="598"/>
      <c r="C18" s="599"/>
      <c r="D18" s="600"/>
      <c r="E18" s="601"/>
      <c r="F18" s="601"/>
      <c r="G18" s="601" t="s">
        <v>4802</v>
      </c>
      <c r="H18" s="772">
        <f>SUM(H14:H17)</f>
        <v>7.91</v>
      </c>
      <c r="I18" s="597" t="s">
        <v>4709</v>
      </c>
    </row>
    <row r="19" spans="1:9" ht="30" customHeight="1" x14ac:dyDescent="0.25">
      <c r="A19" s="599">
        <v>6.5</v>
      </c>
      <c r="B19" s="1609" t="s">
        <v>4711</v>
      </c>
      <c r="C19" s="1609"/>
      <c r="D19" s="1609"/>
      <c r="E19" s="1609"/>
      <c r="F19" s="1609"/>
      <c r="G19" s="1609"/>
      <c r="H19" s="1609"/>
      <c r="I19" s="597"/>
    </row>
    <row r="20" spans="1:9" ht="30" customHeight="1" x14ac:dyDescent="0.25">
      <c r="A20" s="599"/>
      <c r="B20" s="1352" t="s">
        <v>5331</v>
      </c>
      <c r="C20" s="599">
        <v>1</v>
      </c>
      <c r="D20" s="599">
        <v>1</v>
      </c>
      <c r="E20" s="599">
        <v>10.3</v>
      </c>
      <c r="F20" s="599">
        <v>0.23</v>
      </c>
      <c r="G20" s="599">
        <v>1.2</v>
      </c>
      <c r="H20" s="601">
        <f>G20*F20*E20*D20*C20</f>
        <v>2.84</v>
      </c>
      <c r="I20" s="1353"/>
    </row>
    <row r="21" spans="1:9" ht="30" customHeight="1" x14ac:dyDescent="0.25">
      <c r="A21" s="599"/>
      <c r="B21" s="1352" t="s">
        <v>5332</v>
      </c>
      <c r="C21" s="599">
        <v>1</v>
      </c>
      <c r="D21" s="599">
        <v>2</v>
      </c>
      <c r="E21" s="599">
        <v>20</v>
      </c>
      <c r="F21" s="599">
        <v>0.23</v>
      </c>
      <c r="G21" s="599">
        <v>1.2</v>
      </c>
      <c r="H21" s="601">
        <f>G21*F21*E21*D21*C21</f>
        <v>11.04</v>
      </c>
      <c r="I21" s="1353"/>
    </row>
    <row r="22" spans="1:9" ht="30" customHeight="1" x14ac:dyDescent="0.25">
      <c r="A22" s="599"/>
      <c r="B22" s="1352" t="s">
        <v>5333</v>
      </c>
      <c r="C22" s="599">
        <v>1</v>
      </c>
      <c r="D22" s="600">
        <v>3</v>
      </c>
      <c r="E22" s="601">
        <v>12</v>
      </c>
      <c r="F22" s="601">
        <v>0.23</v>
      </c>
      <c r="G22" s="601">
        <v>1.2</v>
      </c>
      <c r="H22" s="599">
        <f>G22*F22*E22*D22*C22</f>
        <v>9.9359999999999999</v>
      </c>
      <c r="I22" s="1353"/>
    </row>
    <row r="23" spans="1:9" ht="30" customHeight="1" x14ac:dyDescent="0.25">
      <c r="A23" s="599"/>
      <c r="B23" s="1352" t="s">
        <v>5334</v>
      </c>
      <c r="C23" s="599">
        <v>2</v>
      </c>
      <c r="D23" s="600">
        <v>3</v>
      </c>
      <c r="E23" s="601">
        <v>10</v>
      </c>
      <c r="F23" s="601">
        <v>0.23</v>
      </c>
      <c r="G23" s="601">
        <v>1.2</v>
      </c>
      <c r="H23" s="599">
        <f>G23*F23*E23*D23*C23</f>
        <v>16.559999999999999</v>
      </c>
      <c r="I23" s="1353"/>
    </row>
    <row r="24" spans="1:9" ht="17.25" x14ac:dyDescent="0.25">
      <c r="A24" s="599"/>
      <c r="B24" s="598"/>
      <c r="C24" s="599"/>
      <c r="D24" s="600"/>
      <c r="E24" s="601"/>
      <c r="F24" s="601"/>
      <c r="G24" s="604" t="s">
        <v>3456</v>
      </c>
      <c r="H24" s="773">
        <f>SUM(H20:H23)</f>
        <v>40.380000000000003</v>
      </c>
      <c r="I24" s="597" t="s">
        <v>4709</v>
      </c>
    </row>
    <row r="25" spans="1:9" ht="30" customHeight="1" x14ac:dyDescent="0.25">
      <c r="A25" s="599">
        <v>28</v>
      </c>
      <c r="B25" s="1609" t="s">
        <v>4948</v>
      </c>
      <c r="C25" s="1609"/>
      <c r="D25" s="1609"/>
      <c r="E25" s="1609"/>
      <c r="F25" s="1609"/>
      <c r="G25" s="1609"/>
      <c r="H25" s="1609"/>
      <c r="I25" s="597"/>
    </row>
    <row r="26" spans="1:9" ht="30" customHeight="1" x14ac:dyDescent="0.25">
      <c r="A26" s="599"/>
      <c r="B26" s="598" t="s">
        <v>5335</v>
      </c>
      <c r="C26" s="599">
        <v>1</v>
      </c>
      <c r="D26" s="600">
        <v>1</v>
      </c>
      <c r="E26" s="601">
        <v>72.5</v>
      </c>
      <c r="F26" s="601">
        <v>0.3</v>
      </c>
      <c r="G26" s="601"/>
      <c r="H26" s="772">
        <f>+C26*D26*E26*F26</f>
        <v>21.75</v>
      </c>
      <c r="I26" s="597" t="s">
        <v>4712</v>
      </c>
    </row>
    <row r="27" spans="1:9" ht="30" customHeight="1" x14ac:dyDescent="0.25">
      <c r="A27" s="599">
        <v>34</v>
      </c>
      <c r="B27" s="1609" t="s">
        <v>4713</v>
      </c>
      <c r="C27" s="1609"/>
      <c r="D27" s="1609"/>
      <c r="E27" s="1609"/>
      <c r="F27" s="1609"/>
      <c r="G27" s="1609"/>
      <c r="H27" s="1609"/>
      <c r="I27" s="597"/>
    </row>
    <row r="28" spans="1:9" ht="30" customHeight="1" x14ac:dyDescent="0.25">
      <c r="A28" s="599"/>
      <c r="B28" s="598" t="s">
        <v>5336</v>
      </c>
      <c r="C28" s="599">
        <v>1</v>
      </c>
      <c r="D28" s="600">
        <v>1</v>
      </c>
      <c r="E28" s="601">
        <f>+E26</f>
        <v>72.5</v>
      </c>
      <c r="F28" s="601"/>
      <c r="G28" s="601">
        <v>1.43</v>
      </c>
      <c r="H28" s="772">
        <f>+C28*D28*E28*G28</f>
        <v>103.68</v>
      </c>
      <c r="I28" s="597" t="s">
        <v>4712</v>
      </c>
    </row>
    <row r="29" spans="1:9" ht="30" customHeight="1" x14ac:dyDescent="0.25">
      <c r="A29" s="599">
        <v>33</v>
      </c>
      <c r="B29" s="1609" t="s">
        <v>4714</v>
      </c>
      <c r="C29" s="1609"/>
      <c r="D29" s="1609"/>
      <c r="E29" s="1609"/>
      <c r="F29" s="1609"/>
      <c r="G29" s="1609"/>
      <c r="H29" s="1609"/>
      <c r="I29" s="597"/>
    </row>
    <row r="30" spans="1:9" ht="36.75" customHeight="1" x14ac:dyDescent="0.25">
      <c r="A30" s="599"/>
      <c r="B30" s="598" t="s">
        <v>5337</v>
      </c>
      <c r="C30" s="599">
        <v>1</v>
      </c>
      <c r="D30" s="600">
        <v>1</v>
      </c>
      <c r="E30" s="601">
        <f>+E28</f>
        <v>72.5</v>
      </c>
      <c r="F30" s="601"/>
      <c r="G30" s="601">
        <v>1.2</v>
      </c>
      <c r="H30" s="772">
        <f>+PRODUCT(C30:G30)</f>
        <v>87</v>
      </c>
      <c r="I30" s="597" t="s">
        <v>4712</v>
      </c>
    </row>
  </sheetData>
  <mergeCells count="15">
    <mergeCell ref="B29:H29"/>
    <mergeCell ref="A4:I4"/>
    <mergeCell ref="B7:H7"/>
    <mergeCell ref="B13:H13"/>
    <mergeCell ref="B19:H19"/>
    <mergeCell ref="B25:H25"/>
    <mergeCell ref="B27:H27"/>
    <mergeCell ref="A1:I1"/>
    <mergeCell ref="A2:I2"/>
    <mergeCell ref="A3:I3"/>
    <mergeCell ref="A5:A6"/>
    <mergeCell ref="B5:B6"/>
    <mergeCell ref="C5:D6"/>
    <mergeCell ref="E5:G5"/>
    <mergeCell ref="H5:I6"/>
  </mergeCells>
  <printOptions horizontalCentered="1"/>
  <pageMargins left="0.59055118110236227" right="0.27559055118110237" top="0.74803149606299213" bottom="0.31496062992125984" header="0.31496062992125984" footer="0.31496062992125984"/>
  <pageSetup paperSize="9" scale="110"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FFFF00"/>
  </sheetPr>
  <dimension ref="A1:I41"/>
  <sheetViews>
    <sheetView view="pageBreakPreview" zoomScale="70" zoomScaleNormal="60" zoomScaleSheetLayoutView="70" workbookViewId="0">
      <selection activeCell="O25" sqref="O24:O25"/>
    </sheetView>
  </sheetViews>
  <sheetFormatPr defaultRowHeight="12.75" x14ac:dyDescent="0.2"/>
  <cols>
    <col min="1" max="1" width="8.88671875" style="610"/>
    <col min="2" max="2" width="37.21875" style="611" customWidth="1"/>
    <col min="3" max="4" width="6.21875" style="610" customWidth="1"/>
    <col min="5" max="6" width="8.88671875" style="612"/>
    <col min="7" max="7" width="9.6640625" style="612" customWidth="1"/>
    <col min="8" max="8" width="10.77734375" style="613" customWidth="1"/>
    <col min="9" max="9" width="3.77734375" style="611" bestFit="1" customWidth="1"/>
    <col min="10" max="16384" width="8.88671875" style="610"/>
  </cols>
  <sheetData>
    <row r="1" spans="1:9" s="634" customFormat="1" ht="26.25" customHeight="1" x14ac:dyDescent="0.25">
      <c r="A1" s="1612" t="s">
        <v>3355</v>
      </c>
      <c r="B1" s="1612"/>
      <c r="C1" s="1612"/>
      <c r="D1" s="1612"/>
      <c r="E1" s="1612"/>
      <c r="F1" s="1612"/>
      <c r="G1" s="1612"/>
      <c r="H1" s="1612"/>
      <c r="I1" s="1612"/>
    </row>
    <row r="2" spans="1:9" s="634" customFormat="1" ht="26.25" customHeight="1" x14ac:dyDescent="0.25">
      <c r="A2" s="1612" t="s">
        <v>3598</v>
      </c>
      <c r="B2" s="1612"/>
      <c r="C2" s="1612"/>
      <c r="D2" s="1612"/>
      <c r="E2" s="1612"/>
      <c r="F2" s="1612"/>
      <c r="G2" s="1612"/>
      <c r="H2" s="1612"/>
      <c r="I2" s="1612"/>
    </row>
    <row r="3" spans="1:9" s="634" customFormat="1" ht="51" customHeight="1" x14ac:dyDescent="0.25">
      <c r="A3" s="1613" t="str">
        <f>'ALIYAR PP'!A3:I3</f>
        <v>Name of Work : Construction of 2 Nos of SI and 28 Nos of PC/HC Qtrs at Aliyar in Coimbatore district</v>
      </c>
      <c r="B3" s="1613"/>
      <c r="C3" s="1613"/>
      <c r="D3" s="1613"/>
      <c r="E3" s="1613"/>
      <c r="F3" s="1613"/>
      <c r="G3" s="1613"/>
      <c r="H3" s="1613"/>
      <c r="I3" s="1613"/>
    </row>
    <row r="4" spans="1:9" s="634" customFormat="1" ht="33" customHeight="1" x14ac:dyDescent="0.25">
      <c r="A4" s="1616" t="s">
        <v>4952</v>
      </c>
      <c r="B4" s="1616"/>
      <c r="C4" s="1616"/>
      <c r="D4" s="1616"/>
      <c r="E4" s="1616"/>
      <c r="F4" s="1616"/>
      <c r="G4" s="1616"/>
      <c r="H4" s="1616"/>
      <c r="I4" s="1616"/>
    </row>
    <row r="5" spans="1:9" ht="35.1" customHeight="1" x14ac:dyDescent="0.2">
      <c r="A5" s="787" t="s">
        <v>4706</v>
      </c>
      <c r="B5" s="787" t="s">
        <v>4705</v>
      </c>
      <c r="C5" s="1614" t="s">
        <v>902</v>
      </c>
      <c r="D5" s="1614"/>
      <c r="E5" s="1614" t="s">
        <v>4707</v>
      </c>
      <c r="F5" s="1614"/>
      <c r="G5" s="1614"/>
      <c r="H5" s="1615" t="s">
        <v>909</v>
      </c>
      <c r="I5" s="1615"/>
    </row>
    <row r="6" spans="1:9" ht="51.75" customHeight="1" x14ac:dyDescent="0.2">
      <c r="A6" s="607">
        <v>1.6</v>
      </c>
      <c r="B6" s="1611" t="s">
        <v>4708</v>
      </c>
      <c r="C6" s="1611"/>
      <c r="D6" s="1611"/>
      <c r="E6" s="1611"/>
      <c r="F6" s="1611"/>
      <c r="G6" s="1611"/>
      <c r="H6" s="790"/>
      <c r="I6" s="605"/>
    </row>
    <row r="7" spans="1:9" ht="20.100000000000001" customHeight="1" x14ac:dyDescent="0.2">
      <c r="A7" s="607"/>
      <c r="B7" s="605" t="s">
        <v>4726</v>
      </c>
      <c r="C7" s="607"/>
      <c r="D7" s="607"/>
      <c r="E7" s="607"/>
      <c r="F7" s="607"/>
      <c r="G7" s="607"/>
      <c r="H7" s="790"/>
      <c r="I7" s="605"/>
    </row>
    <row r="8" spans="1:9" ht="20.100000000000001" customHeight="1" x14ac:dyDescent="0.2">
      <c r="A8" s="607"/>
      <c r="B8" s="605" t="s">
        <v>4727</v>
      </c>
      <c r="C8" s="607">
        <v>1</v>
      </c>
      <c r="D8" s="789">
        <v>1</v>
      </c>
      <c r="E8" s="609">
        <v>10.3</v>
      </c>
      <c r="F8" s="607">
        <v>0.57999999999999996</v>
      </c>
      <c r="G8" s="609">
        <v>0.3</v>
      </c>
      <c r="H8" s="791">
        <f>G8*F8*E8*D8*C8</f>
        <v>1.79</v>
      </c>
      <c r="I8" s="605"/>
    </row>
    <row r="9" spans="1:9" s="983" customFormat="1" ht="20.100000000000001" customHeight="1" x14ac:dyDescent="0.25">
      <c r="A9" s="979"/>
      <c r="B9" s="980" t="s">
        <v>4985</v>
      </c>
      <c r="C9" s="979">
        <v>1</v>
      </c>
      <c r="D9" s="979">
        <v>2</v>
      </c>
      <c r="E9" s="989">
        <v>120</v>
      </c>
      <c r="F9" s="979">
        <v>0.57999999999999996</v>
      </c>
      <c r="G9" s="989">
        <v>0.3</v>
      </c>
      <c r="H9" s="981">
        <f>PRODUCT(C9:G9)</f>
        <v>41.76</v>
      </c>
      <c r="I9" s="982"/>
    </row>
    <row r="10" spans="1:9" s="988" customFormat="1" ht="42.75" customHeight="1" x14ac:dyDescent="0.25">
      <c r="A10" s="984"/>
      <c r="B10" s="985" t="s">
        <v>4986</v>
      </c>
      <c r="C10" s="984">
        <v>2</v>
      </c>
      <c r="D10" s="984">
        <v>2</v>
      </c>
      <c r="E10" s="990">
        <v>4</v>
      </c>
      <c r="F10" s="990">
        <v>0.57999999999999996</v>
      </c>
      <c r="G10" s="990">
        <v>0.3</v>
      </c>
      <c r="H10" s="986">
        <f>PRODUCT(C10:G10)</f>
        <v>2.78</v>
      </c>
      <c r="I10" s="987"/>
    </row>
    <row r="11" spans="1:9" ht="20.100000000000001" customHeight="1" x14ac:dyDescent="0.2">
      <c r="A11" s="607"/>
      <c r="B11" s="605"/>
      <c r="C11" s="607"/>
      <c r="D11" s="608"/>
      <c r="E11" s="609"/>
      <c r="F11" s="609"/>
      <c r="G11" s="793" t="s">
        <v>3456</v>
      </c>
      <c r="H11" s="792">
        <f>SUM(H8:H10)</f>
        <v>46.33</v>
      </c>
      <c r="I11" s="788" t="s">
        <v>4728</v>
      </c>
    </row>
    <row r="12" spans="1:9" ht="36.75" customHeight="1" x14ac:dyDescent="0.2">
      <c r="A12" s="607">
        <v>3.1</v>
      </c>
      <c r="B12" s="1611" t="s">
        <v>4729</v>
      </c>
      <c r="C12" s="1617"/>
      <c r="D12" s="1617"/>
      <c r="E12" s="1617"/>
      <c r="F12" s="1617"/>
      <c r="G12" s="1617"/>
      <c r="H12" s="790"/>
      <c r="I12" s="605"/>
    </row>
    <row r="13" spans="1:9" ht="20.100000000000001" customHeight="1" x14ac:dyDescent="0.2">
      <c r="A13" s="607"/>
      <c r="B13" s="605" t="s">
        <v>4727</v>
      </c>
      <c r="C13" s="607">
        <v>1</v>
      </c>
      <c r="D13" s="789">
        <v>1</v>
      </c>
      <c r="E13" s="609">
        <f>+E8</f>
        <v>10.3</v>
      </c>
      <c r="F13" s="607">
        <v>0.57999999999999996</v>
      </c>
      <c r="G13" s="609">
        <v>0.1</v>
      </c>
      <c r="H13" s="791">
        <f>G13*F13*E13*D13*C13</f>
        <v>0.6</v>
      </c>
      <c r="I13" s="605"/>
    </row>
    <row r="14" spans="1:9" s="983" customFormat="1" ht="20.100000000000001" customHeight="1" x14ac:dyDescent="0.25">
      <c r="A14" s="979"/>
      <c r="B14" s="980" t="s">
        <v>4985</v>
      </c>
      <c r="C14" s="979">
        <v>1</v>
      </c>
      <c r="D14" s="979">
        <v>2</v>
      </c>
      <c r="E14" s="989">
        <v>120</v>
      </c>
      <c r="F14" s="979">
        <v>0.57999999999999996</v>
      </c>
      <c r="G14" s="989">
        <v>0.1</v>
      </c>
      <c r="H14" s="981">
        <f>PRODUCT(C14:G14)</f>
        <v>13.92</v>
      </c>
      <c r="I14" s="982"/>
    </row>
    <row r="15" spans="1:9" s="988" customFormat="1" ht="54.75" customHeight="1" x14ac:dyDescent="0.25">
      <c r="A15" s="984"/>
      <c r="B15" s="985" t="s">
        <v>4986</v>
      </c>
      <c r="C15" s="984">
        <v>2</v>
      </c>
      <c r="D15" s="984">
        <v>2</v>
      </c>
      <c r="E15" s="990">
        <v>4</v>
      </c>
      <c r="F15" s="990">
        <v>0.57999999999999996</v>
      </c>
      <c r="G15" s="990">
        <v>0.1</v>
      </c>
      <c r="H15" s="986">
        <f>PRODUCT(C15:G15)</f>
        <v>0.93</v>
      </c>
      <c r="I15" s="987"/>
    </row>
    <row r="16" spans="1:9" ht="20.100000000000001" customHeight="1" x14ac:dyDescent="0.2">
      <c r="A16" s="607"/>
      <c r="B16" s="605"/>
      <c r="C16" s="607"/>
      <c r="D16" s="608"/>
      <c r="E16" s="609"/>
      <c r="F16" s="609"/>
      <c r="G16" s="793" t="s">
        <v>3456</v>
      </c>
      <c r="H16" s="792">
        <f>SUM(H13:H15)+0.03</f>
        <v>15.48</v>
      </c>
      <c r="I16" s="788" t="s">
        <v>4728</v>
      </c>
    </row>
    <row r="17" spans="1:9" ht="42" customHeight="1" x14ac:dyDescent="0.2">
      <c r="A17" s="607">
        <v>10.199999999999999</v>
      </c>
      <c r="B17" s="1611" t="s">
        <v>4730</v>
      </c>
      <c r="C17" s="1617"/>
      <c r="D17" s="1617"/>
      <c r="E17" s="1617"/>
      <c r="F17" s="1617"/>
      <c r="G17" s="1617"/>
      <c r="H17" s="790"/>
      <c r="I17" s="605"/>
    </row>
    <row r="18" spans="1:9" ht="25.5" customHeight="1" x14ac:dyDescent="0.2">
      <c r="A18" s="607"/>
      <c r="B18" s="969" t="str">
        <f>+B9</f>
        <v>For PC/HC qtrs</v>
      </c>
      <c r="C18" s="607">
        <v>1</v>
      </c>
      <c r="D18" s="789">
        <v>2</v>
      </c>
      <c r="E18" s="609">
        <v>120</v>
      </c>
      <c r="F18" s="609"/>
      <c r="G18" s="609">
        <v>0.45</v>
      </c>
      <c r="H18" s="792">
        <f>C18*D18*E18*G18</f>
        <v>108</v>
      </c>
      <c r="I18" s="788"/>
    </row>
    <row r="19" spans="1:9" ht="45" customHeight="1" x14ac:dyDescent="0.2">
      <c r="A19" s="607"/>
      <c r="B19" s="969" t="str">
        <f>+B10</f>
        <v>Connecting Sullage drain to storm water drain</v>
      </c>
      <c r="C19" s="607">
        <v>2</v>
      </c>
      <c r="D19" s="789">
        <v>2</v>
      </c>
      <c r="E19" s="609">
        <v>4</v>
      </c>
      <c r="F19" s="609"/>
      <c r="G19" s="609">
        <v>0.45</v>
      </c>
      <c r="H19" s="792">
        <f>(G19*E19*D19*C19)+0.02</f>
        <v>7.22</v>
      </c>
      <c r="I19" s="788"/>
    </row>
    <row r="20" spans="1:9" ht="25.5" customHeight="1" x14ac:dyDescent="0.2">
      <c r="A20" s="607"/>
      <c r="B20" s="605" t="str">
        <f>+B13</f>
        <v>si  qtrs main building</v>
      </c>
      <c r="C20" s="607">
        <v>1</v>
      </c>
      <c r="D20" s="789">
        <v>1</v>
      </c>
      <c r="E20" s="609">
        <v>35.5</v>
      </c>
      <c r="F20" s="609"/>
      <c r="G20" s="609">
        <v>0.45</v>
      </c>
      <c r="H20" s="792">
        <f>(G20*E20*D20*C20)+0.02</f>
        <v>16</v>
      </c>
      <c r="I20" s="788"/>
    </row>
    <row r="21" spans="1:9" ht="20.100000000000001" customHeight="1" x14ac:dyDescent="0.2">
      <c r="A21" s="607"/>
      <c r="B21" s="605"/>
      <c r="C21" s="607"/>
      <c r="D21" s="608"/>
      <c r="E21" s="609"/>
      <c r="F21" s="609"/>
      <c r="G21" s="609"/>
      <c r="H21" s="792">
        <f>SUM(H18:H20)</f>
        <v>131.22</v>
      </c>
      <c r="I21" s="788" t="s">
        <v>4728</v>
      </c>
    </row>
    <row r="22" spans="1:9" ht="20.100000000000001" customHeight="1" x14ac:dyDescent="0.2">
      <c r="A22" s="607"/>
      <c r="B22" s="969"/>
      <c r="C22" s="607"/>
      <c r="D22" s="608"/>
      <c r="E22" s="609"/>
      <c r="F22" s="609"/>
      <c r="G22" s="793" t="s">
        <v>3456</v>
      </c>
      <c r="H22" s="792">
        <v>131.25</v>
      </c>
      <c r="I22" s="788" t="s">
        <v>4728</v>
      </c>
    </row>
    <row r="23" spans="1:9" ht="20.100000000000001" customHeight="1" x14ac:dyDescent="0.2">
      <c r="A23" s="607"/>
      <c r="B23" s="969"/>
      <c r="C23" s="607"/>
      <c r="D23" s="608"/>
      <c r="E23" s="609"/>
      <c r="F23" s="609"/>
      <c r="G23" s="609"/>
      <c r="H23" s="792"/>
      <c r="I23" s="788"/>
    </row>
    <row r="24" spans="1:9" ht="35.1" customHeight="1" x14ac:dyDescent="0.2">
      <c r="A24" s="607">
        <v>28</v>
      </c>
      <c r="B24" s="1611" t="s">
        <v>4732</v>
      </c>
      <c r="C24" s="1611"/>
      <c r="D24" s="1611"/>
      <c r="E24" s="1611"/>
      <c r="F24" s="1611"/>
      <c r="G24" s="1611"/>
      <c r="H24" s="790"/>
      <c r="I24" s="605"/>
    </row>
    <row r="25" spans="1:9" ht="20.100000000000001" customHeight="1" x14ac:dyDescent="0.2">
      <c r="A25" s="607"/>
      <c r="B25" s="1354" t="s">
        <v>5339</v>
      </c>
      <c r="C25" s="607">
        <v>1</v>
      </c>
      <c r="D25" s="789">
        <v>1</v>
      </c>
      <c r="E25" s="609">
        <v>35.5</v>
      </c>
      <c r="F25" s="607">
        <v>0.23</v>
      </c>
      <c r="G25" s="607"/>
      <c r="H25" s="791">
        <f>F25*E25*D25*C25</f>
        <v>8.17</v>
      </c>
      <c r="I25" s="788"/>
    </row>
    <row r="26" spans="1:9" ht="19.5" customHeight="1" x14ac:dyDescent="0.2">
      <c r="A26" s="607"/>
      <c r="B26" s="1354" t="s">
        <v>5338</v>
      </c>
      <c r="C26" s="607">
        <v>1</v>
      </c>
      <c r="D26" s="789">
        <v>2</v>
      </c>
      <c r="E26" s="609">
        <v>4</v>
      </c>
      <c r="F26" s="607">
        <v>0.23</v>
      </c>
      <c r="G26" s="607"/>
      <c r="H26" s="791">
        <f>F26*E26*D26*C26</f>
        <v>1.84</v>
      </c>
      <c r="I26" s="788"/>
    </row>
    <row r="27" spans="1:9" ht="34.5" customHeight="1" x14ac:dyDescent="0.2">
      <c r="A27" s="607"/>
      <c r="B27" s="969" t="s">
        <v>4987</v>
      </c>
      <c r="C27" s="607">
        <v>1</v>
      </c>
      <c r="D27" s="789">
        <v>1</v>
      </c>
      <c r="E27" s="609">
        <v>120</v>
      </c>
      <c r="F27" s="609">
        <v>0.23</v>
      </c>
      <c r="G27" s="609"/>
      <c r="H27" s="791">
        <f>F27*E27*D27*C27</f>
        <v>27.6</v>
      </c>
      <c r="I27" s="788"/>
    </row>
    <row r="28" spans="1:9" ht="20.100000000000001" customHeight="1" x14ac:dyDescent="0.2">
      <c r="A28" s="607"/>
      <c r="B28" s="605"/>
      <c r="C28" s="607"/>
      <c r="D28" s="608"/>
      <c r="E28" s="609"/>
      <c r="F28" s="607"/>
      <c r="G28" s="607" t="s">
        <v>3456</v>
      </c>
      <c r="H28" s="792">
        <f>SUM(H25:H27)+0.01</f>
        <v>37.619999999999997</v>
      </c>
      <c r="I28" s="788" t="s">
        <v>4731</v>
      </c>
    </row>
    <row r="29" spans="1:9" ht="35.1" customHeight="1" x14ac:dyDescent="0.2">
      <c r="A29" s="607">
        <v>33</v>
      </c>
      <c r="B29" s="1611" t="s">
        <v>4733</v>
      </c>
      <c r="C29" s="1611"/>
      <c r="D29" s="1611"/>
      <c r="E29" s="1611"/>
      <c r="F29" s="1611"/>
      <c r="G29" s="1611"/>
      <c r="H29" s="791"/>
      <c r="I29" s="605"/>
    </row>
    <row r="30" spans="1:9" ht="20.100000000000001" customHeight="1" x14ac:dyDescent="0.2">
      <c r="A30" s="607"/>
      <c r="B30" s="1354" t="s">
        <v>5339</v>
      </c>
      <c r="C30" s="607">
        <v>1</v>
      </c>
      <c r="D30" s="789">
        <v>1</v>
      </c>
      <c r="E30" s="609">
        <v>35.5</v>
      </c>
      <c r="F30" s="607"/>
      <c r="G30" s="609">
        <v>0.56999999999999995</v>
      </c>
      <c r="H30" s="791">
        <f>G30*E30*D30*C30</f>
        <v>20.239999999999998</v>
      </c>
      <c r="I30" s="788"/>
    </row>
    <row r="31" spans="1:9" ht="20.100000000000001" customHeight="1" x14ac:dyDescent="0.2">
      <c r="A31" s="607"/>
      <c r="B31" s="1354" t="s">
        <v>5338</v>
      </c>
      <c r="C31" s="607">
        <v>1</v>
      </c>
      <c r="D31" s="789">
        <v>2</v>
      </c>
      <c r="E31" s="609">
        <v>4</v>
      </c>
      <c r="F31" s="607"/>
      <c r="G31" s="609">
        <v>0.56999999999999995</v>
      </c>
      <c r="H31" s="791">
        <f>G31*E31*D31*C31</f>
        <v>4.5599999999999996</v>
      </c>
      <c r="I31" s="788"/>
    </row>
    <row r="32" spans="1:9" ht="34.5" customHeight="1" x14ac:dyDescent="0.2">
      <c r="A32" s="607"/>
      <c r="B32" s="969" t="s">
        <v>4987</v>
      </c>
      <c r="C32" s="607">
        <v>1</v>
      </c>
      <c r="D32" s="789">
        <v>2</v>
      </c>
      <c r="E32" s="609">
        <v>120</v>
      </c>
      <c r="F32" s="609"/>
      <c r="G32" s="609">
        <v>0.56999999999999995</v>
      </c>
      <c r="H32" s="791">
        <f>G32*E32*D32*C32</f>
        <v>136.80000000000001</v>
      </c>
      <c r="I32" s="788"/>
    </row>
    <row r="33" spans="1:9" ht="20.100000000000001" customHeight="1" x14ac:dyDescent="0.2">
      <c r="A33" s="607"/>
      <c r="B33" s="969"/>
      <c r="C33" s="607"/>
      <c r="D33" s="608"/>
      <c r="E33" s="609"/>
      <c r="F33" s="609"/>
      <c r="G33" s="793" t="s">
        <v>3456</v>
      </c>
      <c r="H33" s="792">
        <f>SUM(H30:H32)</f>
        <v>161.6</v>
      </c>
      <c r="I33" s="788" t="s">
        <v>4728</v>
      </c>
    </row>
    <row r="34" spans="1:9" ht="20.100000000000001" customHeight="1" x14ac:dyDescent="0.2">
      <c r="A34" s="607"/>
      <c r="B34" s="969"/>
      <c r="C34" s="607"/>
      <c r="D34" s="789"/>
      <c r="E34" s="609"/>
      <c r="F34" s="609"/>
      <c r="G34" s="609"/>
      <c r="H34" s="791"/>
      <c r="I34" s="969"/>
    </row>
    <row r="35" spans="1:9" ht="20.100000000000001" customHeight="1" x14ac:dyDescent="0.2">
      <c r="A35" s="607"/>
      <c r="B35" s="969"/>
      <c r="C35" s="607"/>
      <c r="D35" s="789"/>
      <c r="E35" s="609"/>
      <c r="F35" s="609"/>
      <c r="G35" s="609"/>
      <c r="H35" s="791"/>
      <c r="I35" s="969"/>
    </row>
    <row r="36" spans="1:9" ht="35.1" customHeight="1" x14ac:dyDescent="0.2">
      <c r="A36" s="607">
        <v>34</v>
      </c>
      <c r="B36" s="1611" t="s">
        <v>4960</v>
      </c>
      <c r="C36" s="1611"/>
      <c r="D36" s="1611"/>
      <c r="E36" s="1611"/>
      <c r="F36" s="1611"/>
      <c r="G36" s="1611"/>
      <c r="H36" s="790"/>
      <c r="I36" s="606"/>
    </row>
    <row r="37" spans="1:9" ht="20.100000000000001" customHeight="1" x14ac:dyDescent="0.2">
      <c r="A37" s="607"/>
      <c r="B37" s="606" t="s">
        <v>4727</v>
      </c>
      <c r="C37" s="607">
        <v>1</v>
      </c>
      <c r="D37" s="789">
        <v>1</v>
      </c>
      <c r="E37" s="609">
        <v>35.5</v>
      </c>
      <c r="F37" s="607"/>
      <c r="G37" s="609">
        <v>0.45</v>
      </c>
      <c r="H37" s="791">
        <f>PRODUCT(C37:G37)</f>
        <v>15.98</v>
      </c>
      <c r="I37" s="606"/>
    </row>
    <row r="38" spans="1:9" ht="20.100000000000001" customHeight="1" x14ac:dyDescent="0.2">
      <c r="A38" s="607"/>
      <c r="B38" s="1354" t="s">
        <v>5338</v>
      </c>
      <c r="C38" s="607">
        <v>1</v>
      </c>
      <c r="D38" s="789">
        <v>2</v>
      </c>
      <c r="E38" s="609">
        <v>4</v>
      </c>
      <c r="F38" s="607"/>
      <c r="G38" s="609">
        <v>0.45</v>
      </c>
      <c r="H38" s="791">
        <f>PRODUCT(C38:G38)</f>
        <v>3.6</v>
      </c>
      <c r="I38" s="1354"/>
    </row>
    <row r="39" spans="1:9" ht="34.5" customHeight="1" x14ac:dyDescent="0.2">
      <c r="A39" s="607" t="s">
        <v>4064</v>
      </c>
      <c r="B39" s="969" t="s">
        <v>4987</v>
      </c>
      <c r="C39" s="607">
        <v>1</v>
      </c>
      <c r="D39" s="789">
        <v>2</v>
      </c>
      <c r="E39" s="609">
        <v>120</v>
      </c>
      <c r="F39" s="609"/>
      <c r="G39" s="609">
        <v>0.45</v>
      </c>
      <c r="H39" s="791">
        <f>PRODUCT(C39:G39)</f>
        <v>108</v>
      </c>
      <c r="I39" s="788"/>
    </row>
    <row r="40" spans="1:9" ht="20.100000000000001" customHeight="1" x14ac:dyDescent="0.2">
      <c r="A40" s="607"/>
      <c r="B40" s="606"/>
      <c r="C40" s="607"/>
      <c r="D40" s="608"/>
      <c r="E40" s="609"/>
      <c r="F40" s="609"/>
      <c r="G40" s="793" t="s">
        <v>3456</v>
      </c>
      <c r="H40" s="792">
        <f>SUM(H37:H39)</f>
        <v>127.58</v>
      </c>
      <c r="I40" s="788" t="s">
        <v>4728</v>
      </c>
    </row>
    <row r="41" spans="1:9" ht="13.5" customHeight="1" x14ac:dyDescent="0.2"/>
  </sheetData>
  <mergeCells count="13">
    <mergeCell ref="B36:G36"/>
    <mergeCell ref="A1:I1"/>
    <mergeCell ref="A2:I2"/>
    <mergeCell ref="A3:I3"/>
    <mergeCell ref="C5:D5"/>
    <mergeCell ref="E5:G5"/>
    <mergeCell ref="H5:I5"/>
    <mergeCell ref="B24:G24"/>
    <mergeCell ref="B29:G29"/>
    <mergeCell ref="A4:I4"/>
    <mergeCell ref="B6:G6"/>
    <mergeCell ref="B12:G12"/>
    <mergeCell ref="B17:G17"/>
  </mergeCells>
  <printOptions horizontalCentered="1"/>
  <pageMargins left="0.59055118110236227" right="0.19685039370078741" top="0.59055118110236227" bottom="0.31496062992125984" header="0.31496062992125984" footer="0.31496062992125984"/>
  <pageSetup paperSize="9" scale="80"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FF00"/>
  </sheetPr>
  <dimension ref="A1:I26"/>
  <sheetViews>
    <sheetView view="pageBreakPreview" topLeftCell="A7" zoomScale="90" zoomScaleNormal="60" zoomScaleSheetLayoutView="90" workbookViewId="0">
      <selection activeCell="E24" sqref="E24"/>
    </sheetView>
  </sheetViews>
  <sheetFormatPr defaultRowHeight="15.75" x14ac:dyDescent="0.25"/>
  <cols>
    <col min="1" max="1" width="6.21875" style="770" customWidth="1"/>
    <col min="2" max="2" width="28.6640625" style="770" customWidth="1"/>
    <col min="3" max="3" width="4.5546875" style="770" customWidth="1"/>
    <col min="4" max="4" width="4.6640625" style="770" customWidth="1"/>
    <col min="5" max="8" width="6.44140625" style="770" customWidth="1"/>
    <col min="9" max="9" width="3.6640625" style="794" bestFit="1" customWidth="1"/>
    <col min="10" max="16384" width="8.88671875" style="770"/>
  </cols>
  <sheetData>
    <row r="1" spans="1:9" x14ac:dyDescent="0.25">
      <c r="A1" s="1618" t="s">
        <v>3355</v>
      </c>
      <c r="B1" s="1618"/>
      <c r="C1" s="1618"/>
      <c r="D1" s="1618"/>
      <c r="E1" s="1618"/>
      <c r="F1" s="1618"/>
      <c r="G1" s="1618"/>
      <c r="H1" s="1618"/>
      <c r="I1" s="1618"/>
    </row>
    <row r="2" spans="1:9" x14ac:dyDescent="0.25">
      <c r="A2" s="1618" t="s">
        <v>3598</v>
      </c>
      <c r="B2" s="1618"/>
      <c r="C2" s="1618"/>
      <c r="D2" s="1618"/>
      <c r="E2" s="1618"/>
      <c r="F2" s="1618"/>
      <c r="G2" s="1618"/>
      <c r="H2" s="1618"/>
      <c r="I2" s="1618"/>
    </row>
    <row r="3" spans="1:9" ht="34.5" customHeight="1" x14ac:dyDescent="0.25">
      <c r="A3" s="1606" t="s">
        <v>4990</v>
      </c>
      <c r="B3" s="1606"/>
      <c r="C3" s="1606"/>
      <c r="D3" s="1606"/>
      <c r="E3" s="1606"/>
      <c r="F3" s="1606"/>
      <c r="G3" s="1606"/>
      <c r="H3" s="1606"/>
      <c r="I3" s="1606"/>
    </row>
    <row r="4" spans="1:9" ht="22.5" customHeight="1" x14ac:dyDescent="0.25">
      <c r="A4" s="1606" t="s">
        <v>4953</v>
      </c>
      <c r="B4" s="1606"/>
      <c r="C4" s="1606"/>
      <c r="D4" s="1606"/>
      <c r="E4" s="1606"/>
      <c r="F4" s="1606"/>
      <c r="G4" s="1606"/>
      <c r="H4" s="1606"/>
      <c r="I4" s="1606"/>
    </row>
    <row r="5" spans="1:9" x14ac:dyDescent="0.25">
      <c r="A5" s="1619" t="s">
        <v>4734</v>
      </c>
      <c r="B5" s="1619" t="s">
        <v>4705</v>
      </c>
      <c r="C5" s="1619" t="s">
        <v>902</v>
      </c>
      <c r="D5" s="1619"/>
      <c r="E5" s="1619" t="s">
        <v>4707</v>
      </c>
      <c r="F5" s="1619"/>
      <c r="G5" s="1619"/>
      <c r="H5" s="1620" t="s">
        <v>3587</v>
      </c>
      <c r="I5" s="1621"/>
    </row>
    <row r="6" spans="1:9" x14ac:dyDescent="0.25">
      <c r="A6" s="1619"/>
      <c r="B6" s="1619"/>
      <c r="C6" s="1619"/>
      <c r="D6" s="1619"/>
      <c r="E6" s="615" t="s">
        <v>3591</v>
      </c>
      <c r="F6" s="615" t="s">
        <v>1342</v>
      </c>
      <c r="G6" s="615" t="s">
        <v>3588</v>
      </c>
      <c r="H6" s="1620"/>
      <c r="I6" s="1621"/>
    </row>
    <row r="7" spans="1:9" ht="20.100000000000001" customHeight="1" x14ac:dyDescent="0.25">
      <c r="A7" s="795">
        <v>1.5</v>
      </c>
      <c r="B7" s="1622" t="s">
        <v>4735</v>
      </c>
      <c r="C7" s="1622"/>
      <c r="D7" s="1622"/>
      <c r="E7" s="1622"/>
      <c r="F7" s="1622"/>
      <c r="G7" s="1622"/>
      <c r="H7" s="1622"/>
      <c r="I7" s="1622"/>
    </row>
    <row r="8" spans="1:9" ht="20.100000000000001" customHeight="1" x14ac:dyDescent="0.25">
      <c r="A8" s="795"/>
      <c r="B8" s="616" t="s">
        <v>4736</v>
      </c>
      <c r="C8" s="617">
        <v>1</v>
      </c>
      <c r="D8" s="618">
        <v>1</v>
      </c>
      <c r="E8" s="619">
        <v>100</v>
      </c>
      <c r="F8" s="619">
        <v>4.5</v>
      </c>
      <c r="G8" s="619">
        <v>0.25</v>
      </c>
      <c r="H8" s="620">
        <f>(+C8*D8*E8*F8*G8)</f>
        <v>112.5</v>
      </c>
      <c r="I8" s="796"/>
    </row>
    <row r="9" spans="1:9" ht="20.100000000000001" customHeight="1" x14ac:dyDescent="0.25">
      <c r="A9" s="795"/>
      <c r="B9" s="616"/>
      <c r="C9" s="617"/>
      <c r="D9" s="618"/>
      <c r="E9" s="619"/>
      <c r="F9" s="619"/>
      <c r="G9" s="619" t="s">
        <v>3456</v>
      </c>
      <c r="H9" s="621">
        <f>SUM(H8:H8)+0.02</f>
        <v>112.52</v>
      </c>
      <c r="I9" s="796" t="s">
        <v>4737</v>
      </c>
    </row>
    <row r="10" spans="1:9" ht="20.100000000000001" customHeight="1" x14ac:dyDescent="0.25">
      <c r="A10" s="795">
        <v>2.1</v>
      </c>
      <c r="B10" s="1622" t="s">
        <v>4738</v>
      </c>
      <c r="C10" s="1622"/>
      <c r="D10" s="1622"/>
      <c r="E10" s="1622"/>
      <c r="F10" s="1622"/>
      <c r="G10" s="1622"/>
      <c r="H10" s="1622"/>
      <c r="I10" s="1622"/>
    </row>
    <row r="11" spans="1:9" ht="20.100000000000001" customHeight="1" x14ac:dyDescent="0.25">
      <c r="A11" s="795"/>
      <c r="B11" s="616" t="s">
        <v>4736</v>
      </c>
      <c r="C11" s="617">
        <v>1</v>
      </c>
      <c r="D11" s="618">
        <v>1</v>
      </c>
      <c r="E11" s="619">
        <f>E8</f>
        <v>100</v>
      </c>
      <c r="F11" s="619">
        <f>F8</f>
        <v>4.5</v>
      </c>
      <c r="G11" s="619">
        <v>0.15</v>
      </c>
      <c r="H11" s="620">
        <f>(+C11*D11*E11*F11*G11)</f>
        <v>67.5</v>
      </c>
      <c r="I11" s="797"/>
    </row>
    <row r="12" spans="1:9" ht="20.100000000000001" customHeight="1" x14ac:dyDescent="0.25">
      <c r="A12" s="795"/>
      <c r="B12" s="616"/>
      <c r="C12" s="617"/>
      <c r="D12" s="618"/>
      <c r="E12" s="622"/>
      <c r="F12" s="619"/>
      <c r="G12" s="619" t="s">
        <v>3456</v>
      </c>
      <c r="H12" s="621">
        <f>SUM(H11:H11)+0.02</f>
        <v>67.52</v>
      </c>
      <c r="I12" s="796" t="s">
        <v>4737</v>
      </c>
    </row>
    <row r="13" spans="1:9" ht="20.100000000000001" customHeight="1" x14ac:dyDescent="0.25">
      <c r="A13" s="795">
        <v>3.1</v>
      </c>
      <c r="B13" s="1622" t="s">
        <v>4739</v>
      </c>
      <c r="C13" s="1623"/>
      <c r="D13" s="1623"/>
      <c r="E13" s="1623"/>
      <c r="F13" s="1623"/>
      <c r="G13" s="1623"/>
      <c r="H13" s="1623"/>
      <c r="I13" s="1623"/>
    </row>
    <row r="14" spans="1:9" ht="20.100000000000001" customHeight="1" x14ac:dyDescent="0.25">
      <c r="A14" s="795"/>
      <c r="B14" s="616" t="s">
        <v>4736</v>
      </c>
      <c r="C14" s="617">
        <v>1</v>
      </c>
      <c r="D14" s="618">
        <v>1</v>
      </c>
      <c r="E14" s="619">
        <f>E11</f>
        <v>100</v>
      </c>
      <c r="F14" s="619">
        <f>F11</f>
        <v>4.5</v>
      </c>
      <c r="G14" s="619">
        <v>0.15</v>
      </c>
      <c r="H14" s="620">
        <f>(+C14*D14*E14*F14*G14)</f>
        <v>67.5</v>
      </c>
      <c r="I14" s="797"/>
    </row>
    <row r="15" spans="1:9" ht="20.100000000000001" customHeight="1" x14ac:dyDescent="0.25">
      <c r="A15" s="795"/>
      <c r="B15" s="616"/>
      <c r="C15" s="617"/>
      <c r="D15" s="618"/>
      <c r="E15" s="619"/>
      <c r="F15" s="619"/>
      <c r="G15" s="619" t="s">
        <v>3456</v>
      </c>
      <c r="H15" s="621">
        <f>SUM(H14:H14)+0.02</f>
        <v>67.52</v>
      </c>
      <c r="I15" s="796" t="s">
        <v>4737</v>
      </c>
    </row>
    <row r="16" spans="1:9" ht="20.100000000000001" customHeight="1" x14ac:dyDescent="0.25">
      <c r="A16" s="795">
        <v>3.2</v>
      </c>
      <c r="B16" s="1622" t="s">
        <v>4740</v>
      </c>
      <c r="C16" s="1623"/>
      <c r="D16" s="1623"/>
      <c r="E16" s="1623"/>
      <c r="F16" s="1623"/>
      <c r="G16" s="1623"/>
      <c r="H16" s="1623"/>
      <c r="I16" s="1623"/>
    </row>
    <row r="17" spans="1:9" ht="20.100000000000001" customHeight="1" x14ac:dyDescent="0.25">
      <c r="A17" s="795"/>
      <c r="B17" s="616" t="s">
        <v>4736</v>
      </c>
      <c r="C17" s="617">
        <v>1</v>
      </c>
      <c r="D17" s="618">
        <v>1</v>
      </c>
      <c r="E17" s="619">
        <f>E14</f>
        <v>100</v>
      </c>
      <c r="F17" s="619">
        <f>F14</f>
        <v>4.5</v>
      </c>
      <c r="G17" s="619">
        <v>0.05</v>
      </c>
      <c r="H17" s="620">
        <f>(+C17*D17*E17*F17*G17)</f>
        <v>22.5</v>
      </c>
      <c r="I17" s="797"/>
    </row>
    <row r="18" spans="1:9" ht="20.100000000000001" customHeight="1" x14ac:dyDescent="0.25">
      <c r="A18" s="795"/>
      <c r="B18" s="616"/>
      <c r="C18" s="617"/>
      <c r="D18" s="618"/>
      <c r="E18" s="619"/>
      <c r="F18" s="619"/>
      <c r="G18" s="619" t="s">
        <v>3456</v>
      </c>
      <c r="H18" s="621">
        <f>SUM(H17:H17)+0.02</f>
        <v>22.52</v>
      </c>
      <c r="I18" s="796" t="s">
        <v>4737</v>
      </c>
    </row>
    <row r="19" spans="1:9" ht="20.100000000000001" customHeight="1" x14ac:dyDescent="0.25">
      <c r="A19" s="795">
        <v>7.2</v>
      </c>
      <c r="B19" s="1622" t="s">
        <v>4741</v>
      </c>
      <c r="C19" s="1623"/>
      <c r="D19" s="1623"/>
      <c r="E19" s="1623"/>
      <c r="F19" s="1623"/>
      <c r="G19" s="1623"/>
      <c r="H19" s="1623"/>
      <c r="I19" s="1623"/>
    </row>
    <row r="20" spans="1:9" ht="20.100000000000001" customHeight="1" x14ac:dyDescent="0.25">
      <c r="A20" s="795"/>
      <c r="B20" s="616" t="s">
        <v>4736</v>
      </c>
      <c r="C20" s="617">
        <v>1</v>
      </c>
      <c r="D20" s="618">
        <v>16</v>
      </c>
      <c r="E20" s="619">
        <v>4.5</v>
      </c>
      <c r="F20" s="619" t="s">
        <v>1373</v>
      </c>
      <c r="G20" s="619">
        <v>0.2</v>
      </c>
      <c r="H20" s="620">
        <f>(+C20*D20*E20*G20)</f>
        <v>14.4</v>
      </c>
      <c r="I20" s="796" t="s">
        <v>4742</v>
      </c>
    </row>
    <row r="21" spans="1:9" ht="20.100000000000001" customHeight="1" x14ac:dyDescent="0.25">
      <c r="A21" s="795"/>
      <c r="B21" s="616"/>
      <c r="C21" s="617"/>
      <c r="D21" s="618"/>
      <c r="E21" s="619"/>
      <c r="F21" s="619"/>
      <c r="G21" s="619"/>
      <c r="H21" s="621"/>
      <c r="I21" s="796"/>
    </row>
    <row r="22" spans="1:9" ht="20.100000000000001" customHeight="1" x14ac:dyDescent="0.25">
      <c r="A22" s="795">
        <v>41</v>
      </c>
      <c r="B22" s="1622" t="s">
        <v>4743</v>
      </c>
      <c r="C22" s="1623"/>
      <c r="D22" s="1623"/>
      <c r="E22" s="1623"/>
      <c r="F22" s="1623"/>
      <c r="G22" s="1623"/>
      <c r="H22" s="1623"/>
      <c r="I22" s="1623"/>
    </row>
    <row r="23" spans="1:9" ht="20.100000000000001" customHeight="1" x14ac:dyDescent="0.25">
      <c r="A23" s="795"/>
      <c r="B23" s="616" t="s">
        <v>4744</v>
      </c>
      <c r="C23" s="617">
        <v>1</v>
      </c>
      <c r="D23" s="618">
        <v>2</v>
      </c>
      <c r="E23" s="619">
        <v>100</v>
      </c>
      <c r="F23" s="619">
        <v>1</v>
      </c>
      <c r="G23" s="619">
        <v>0.35</v>
      </c>
      <c r="H23" s="621">
        <f>G23*F23*E23*D23*C23</f>
        <v>70</v>
      </c>
      <c r="I23" s="796" t="s">
        <v>4742</v>
      </c>
    </row>
    <row r="24" spans="1:9" ht="20.100000000000001" customHeight="1" x14ac:dyDescent="0.25">
      <c r="A24" s="795"/>
      <c r="B24" s="616"/>
      <c r="C24" s="617"/>
      <c r="D24" s="618"/>
      <c r="E24" s="619"/>
      <c r="F24" s="619"/>
      <c r="G24" s="619"/>
      <c r="H24" s="621"/>
      <c r="I24" s="796"/>
    </row>
    <row r="25" spans="1:9" ht="20.100000000000001" customHeight="1" x14ac:dyDescent="0.25">
      <c r="A25" s="795">
        <v>50.2</v>
      </c>
      <c r="B25" s="1622" t="s">
        <v>4745</v>
      </c>
      <c r="C25" s="1623"/>
      <c r="D25" s="1623"/>
      <c r="E25" s="1623"/>
      <c r="F25" s="1623"/>
      <c r="G25" s="1623"/>
      <c r="H25" s="1623"/>
      <c r="I25" s="1623"/>
    </row>
    <row r="26" spans="1:9" ht="20.100000000000001" customHeight="1" x14ac:dyDescent="0.25">
      <c r="A26" s="795"/>
      <c r="B26" s="616" t="s">
        <v>4736</v>
      </c>
      <c r="C26" s="617">
        <v>1</v>
      </c>
      <c r="D26" s="618">
        <v>2</v>
      </c>
      <c r="E26" s="619">
        <f>+E23</f>
        <v>100</v>
      </c>
      <c r="F26" s="619"/>
      <c r="G26" s="619"/>
      <c r="H26" s="621">
        <f>+C26*D26*E26</f>
        <v>200</v>
      </c>
      <c r="I26" s="796" t="s">
        <v>718</v>
      </c>
    </row>
  </sheetData>
  <mergeCells count="17">
    <mergeCell ref="B25:I25"/>
    <mergeCell ref="A4:I4"/>
    <mergeCell ref="B7:I7"/>
    <mergeCell ref="B10:I10"/>
    <mergeCell ref="B13:I13"/>
    <mergeCell ref="B16:I16"/>
    <mergeCell ref="B19:I19"/>
    <mergeCell ref="B22:I22"/>
    <mergeCell ref="A1:I1"/>
    <mergeCell ref="A2:I2"/>
    <mergeCell ref="A3:I3"/>
    <mergeCell ref="A5:A6"/>
    <mergeCell ref="B5:B6"/>
    <mergeCell ref="C5:D6"/>
    <mergeCell ref="E5:G5"/>
    <mergeCell ref="H5:H6"/>
    <mergeCell ref="I5:I6"/>
  </mergeCells>
  <printOptions horizontalCentered="1"/>
  <pageMargins left="0.39370078740157483" right="0.29527559055118113" top="0.49212598425196852" bottom="0.29527559055118113" header="0.31496062992125984" footer="0.31496062992125984"/>
  <pageSetup paperSize="9"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FF00"/>
  </sheetPr>
  <dimension ref="A1:N104"/>
  <sheetViews>
    <sheetView view="pageBreakPreview" topLeftCell="A28" zoomScale="90" zoomScaleNormal="60" zoomScaleSheetLayoutView="90" workbookViewId="0">
      <selection activeCell="M63" sqref="M63"/>
    </sheetView>
  </sheetViews>
  <sheetFormatPr defaultRowHeight="14.25" x14ac:dyDescent="0.2"/>
  <cols>
    <col min="1" max="1" width="5.21875" style="642" customWidth="1"/>
    <col min="2" max="2" width="24.44140625" style="668" customWidth="1"/>
    <col min="3" max="4" width="3.77734375" style="806" customWidth="1"/>
    <col min="5" max="7" width="8.88671875" style="806"/>
    <col min="8" max="8" width="8.88671875" style="807"/>
    <col min="9" max="9" width="3.88671875" style="668" bestFit="1" customWidth="1"/>
    <col min="10" max="12" width="8.88671875" style="668"/>
    <col min="13" max="13" width="9" style="668" bestFit="1" customWidth="1"/>
    <col min="14" max="16384" width="8.88671875" style="668"/>
  </cols>
  <sheetData>
    <row r="1" spans="1:9" s="610" customFormat="1" ht="18.75" customHeight="1" x14ac:dyDescent="0.2">
      <c r="A1" s="1625" t="s">
        <v>3355</v>
      </c>
      <c r="B1" s="1625"/>
      <c r="C1" s="1625"/>
      <c r="D1" s="1625"/>
      <c r="E1" s="1625"/>
      <c r="F1" s="1625"/>
      <c r="G1" s="1625"/>
      <c r="H1" s="1625"/>
      <c r="I1" s="1625"/>
    </row>
    <row r="2" spans="1:9" s="610" customFormat="1" ht="16.5" customHeight="1" x14ac:dyDescent="0.2">
      <c r="A2" s="1625" t="str">
        <f>+'[6]Sep tank II design '!A2:E2</f>
        <v>COIMBATORE DIVISION</v>
      </c>
      <c r="B2" s="1625"/>
      <c r="C2" s="1625"/>
      <c r="D2" s="1625"/>
      <c r="E2" s="1625"/>
      <c r="F2" s="1625"/>
      <c r="G2" s="1625"/>
      <c r="H2" s="1625"/>
      <c r="I2" s="1625"/>
    </row>
    <row r="3" spans="1:9" s="610" customFormat="1" ht="32.25" customHeight="1" x14ac:dyDescent="0.2">
      <c r="A3" s="1625" t="s">
        <v>4990</v>
      </c>
      <c r="B3" s="1625"/>
      <c r="C3" s="1625"/>
      <c r="D3" s="1625"/>
      <c r="E3" s="1625"/>
      <c r="F3" s="1625"/>
      <c r="G3" s="1625"/>
      <c r="H3" s="1625"/>
      <c r="I3" s="1625"/>
    </row>
    <row r="4" spans="1:9" s="610" customFormat="1" ht="16.5" customHeight="1" x14ac:dyDescent="0.2">
      <c r="A4" s="1606" t="s">
        <v>4954</v>
      </c>
      <c r="B4" s="1606"/>
      <c r="C4" s="1606"/>
      <c r="D4" s="1606"/>
      <c r="E4" s="1606"/>
      <c r="F4" s="1606"/>
      <c r="G4" s="1606"/>
      <c r="H4" s="1606"/>
      <c r="I4" s="1606"/>
    </row>
    <row r="5" spans="1:9" s="798" customFormat="1" ht="15" x14ac:dyDescent="0.2">
      <c r="A5" s="1607" t="s">
        <v>4704</v>
      </c>
      <c r="B5" s="1607" t="s">
        <v>4705</v>
      </c>
      <c r="C5" s="1607" t="s">
        <v>902</v>
      </c>
      <c r="D5" s="1607"/>
      <c r="E5" s="1607" t="s">
        <v>4707</v>
      </c>
      <c r="F5" s="1607"/>
      <c r="G5" s="1607"/>
      <c r="H5" s="1608" t="s">
        <v>909</v>
      </c>
      <c r="I5" s="1626"/>
    </row>
    <row r="6" spans="1:9" s="798" customFormat="1" ht="15" x14ac:dyDescent="0.2">
      <c r="A6" s="1607"/>
      <c r="B6" s="1607"/>
      <c r="C6" s="1607"/>
      <c r="D6" s="1607"/>
      <c r="E6" s="597" t="s">
        <v>3591</v>
      </c>
      <c r="F6" s="597" t="s">
        <v>1342</v>
      </c>
      <c r="G6" s="597" t="s">
        <v>3588</v>
      </c>
      <c r="H6" s="1608"/>
      <c r="I6" s="1626"/>
    </row>
    <row r="7" spans="1:9" s="610" customFormat="1" ht="24" customHeight="1" x14ac:dyDescent="0.2">
      <c r="A7" s="597">
        <v>1.5</v>
      </c>
      <c r="B7" s="1624" t="s">
        <v>4746</v>
      </c>
      <c r="C7" s="1624"/>
      <c r="D7" s="1624"/>
      <c r="E7" s="1624"/>
      <c r="F7" s="1624"/>
      <c r="G7" s="1624"/>
      <c r="H7" s="1624"/>
      <c r="I7" s="799"/>
    </row>
    <row r="8" spans="1:9" s="610" customFormat="1" ht="15" x14ac:dyDescent="0.2">
      <c r="A8" s="597"/>
      <c r="B8" s="623" t="s">
        <v>4726</v>
      </c>
      <c r="C8" s="599"/>
      <c r="D8" s="599"/>
      <c r="E8" s="599"/>
      <c r="F8" s="599"/>
      <c r="G8" s="599"/>
      <c r="H8" s="624"/>
      <c r="I8" s="799"/>
    </row>
    <row r="9" spans="1:9" s="610" customFormat="1" ht="15" x14ac:dyDescent="0.2">
      <c r="A9" s="597"/>
      <c r="B9" s="598" t="s">
        <v>3462</v>
      </c>
      <c r="C9" s="599">
        <v>2</v>
      </c>
      <c r="D9" s="600">
        <v>1</v>
      </c>
      <c r="E9" s="601">
        <v>7.2</v>
      </c>
      <c r="F9" s="601">
        <v>4.2</v>
      </c>
      <c r="G9" s="601">
        <v>1.35</v>
      </c>
      <c r="H9" s="602">
        <f>+C9*D9*E9*F9*G9</f>
        <v>81.650000000000006</v>
      </c>
      <c r="I9" s="799"/>
    </row>
    <row r="10" spans="1:9" s="610" customFormat="1" ht="15" x14ac:dyDescent="0.2">
      <c r="A10" s="597"/>
      <c r="B10" s="598" t="s">
        <v>4747</v>
      </c>
      <c r="C10" s="599">
        <v>2</v>
      </c>
      <c r="D10" s="600">
        <v>2</v>
      </c>
      <c r="E10" s="601">
        <v>1.36</v>
      </c>
      <c r="F10" s="601">
        <v>1.36</v>
      </c>
      <c r="G10" s="601">
        <v>0.75</v>
      </c>
      <c r="H10" s="602">
        <f>+C10*D10*E10*F10*G10</f>
        <v>5.55</v>
      </c>
      <c r="I10" s="799"/>
    </row>
    <row r="11" spans="1:9" s="610" customFormat="1" ht="15" x14ac:dyDescent="0.2">
      <c r="A11" s="597"/>
      <c r="B11" s="598" t="s">
        <v>4748</v>
      </c>
      <c r="C11" s="599">
        <v>2</v>
      </c>
      <c r="D11" s="600">
        <v>3</v>
      </c>
      <c r="E11" s="601">
        <v>11.5</v>
      </c>
      <c r="F11" s="601">
        <v>1</v>
      </c>
      <c r="G11" s="601">
        <v>1.2</v>
      </c>
      <c r="H11" s="602">
        <f>+C11*D11*E11*F11*G11</f>
        <v>82.8</v>
      </c>
      <c r="I11" s="799"/>
    </row>
    <row r="12" spans="1:9" s="610" customFormat="1" ht="15" x14ac:dyDescent="0.2">
      <c r="A12" s="597"/>
      <c r="B12" s="598" t="s">
        <v>1930</v>
      </c>
      <c r="C12" s="599"/>
      <c r="D12" s="600"/>
      <c r="E12" s="601"/>
      <c r="F12" s="601"/>
      <c r="G12" s="601"/>
      <c r="H12" s="602">
        <f>SUM(H9:H11)</f>
        <v>170</v>
      </c>
      <c r="I12" s="799"/>
    </row>
    <row r="13" spans="1:9" s="610" customFormat="1" ht="15" x14ac:dyDescent="0.2">
      <c r="A13" s="597"/>
      <c r="B13" s="598"/>
      <c r="C13" s="599"/>
      <c r="D13" s="600"/>
      <c r="E13" s="601"/>
      <c r="F13" s="601"/>
      <c r="G13" s="603"/>
      <c r="H13" s="604"/>
      <c r="I13" s="800" t="s">
        <v>4737</v>
      </c>
    </row>
    <row r="14" spans="1:9" s="610" customFormat="1" ht="22.5" customHeight="1" x14ac:dyDescent="0.2">
      <c r="A14" s="597">
        <v>1.8</v>
      </c>
      <c r="B14" s="1627" t="s">
        <v>4749</v>
      </c>
      <c r="C14" s="1627"/>
      <c r="D14" s="1627"/>
      <c r="E14" s="1627"/>
      <c r="F14" s="1627"/>
      <c r="G14" s="1627"/>
      <c r="H14" s="1627"/>
      <c r="I14" s="800"/>
    </row>
    <row r="15" spans="1:9" s="610" customFormat="1" ht="15" x14ac:dyDescent="0.2">
      <c r="A15" s="597"/>
      <c r="B15" s="623" t="s">
        <v>4726</v>
      </c>
      <c r="C15" s="599"/>
      <c r="D15" s="600"/>
      <c r="E15" s="601"/>
      <c r="F15" s="601"/>
      <c r="G15" s="601"/>
      <c r="H15" s="602"/>
      <c r="I15" s="800"/>
    </row>
    <row r="16" spans="1:9" s="610" customFormat="1" ht="15" x14ac:dyDescent="0.2">
      <c r="A16" s="597"/>
      <c r="B16" s="598" t="s">
        <v>4750</v>
      </c>
      <c r="C16" s="599">
        <v>2</v>
      </c>
      <c r="D16" s="600">
        <v>1</v>
      </c>
      <c r="E16" s="601">
        <f>+E9</f>
        <v>7.2</v>
      </c>
      <c r="F16" s="601">
        <f>+F9</f>
        <v>4.2</v>
      </c>
      <c r="G16" s="601">
        <v>1.35</v>
      </c>
      <c r="H16" s="602">
        <f>+C16*D16*E16*F16*G16</f>
        <v>81.650000000000006</v>
      </c>
      <c r="I16" s="800"/>
    </row>
    <row r="17" spans="1:9" s="610" customFormat="1" ht="15" x14ac:dyDescent="0.2">
      <c r="A17" s="597"/>
      <c r="B17" s="598"/>
      <c r="C17" s="599"/>
      <c r="D17" s="600"/>
      <c r="E17" s="601"/>
      <c r="F17" s="601"/>
      <c r="G17" s="601"/>
      <c r="H17" s="602">
        <v>0.05</v>
      </c>
      <c r="I17" s="800"/>
    </row>
    <row r="18" spans="1:9" s="610" customFormat="1" ht="15" x14ac:dyDescent="0.2">
      <c r="A18" s="597"/>
      <c r="B18" s="598"/>
      <c r="C18" s="599"/>
      <c r="D18" s="600"/>
      <c r="E18" s="601"/>
      <c r="F18" s="601"/>
      <c r="G18" s="601"/>
      <c r="H18" s="604">
        <f>SUM(H15:H17)</f>
        <v>81.7</v>
      </c>
      <c r="I18" s="800" t="s">
        <v>4737</v>
      </c>
    </row>
    <row r="19" spans="1:9" s="610" customFormat="1" ht="22.5" customHeight="1" x14ac:dyDescent="0.2">
      <c r="A19" s="597">
        <v>2.1</v>
      </c>
      <c r="B19" s="1624" t="s">
        <v>4751</v>
      </c>
      <c r="C19" s="1624"/>
      <c r="D19" s="1624"/>
      <c r="E19" s="1624"/>
      <c r="F19" s="1624"/>
      <c r="G19" s="1624"/>
      <c r="H19" s="1624"/>
      <c r="I19" s="799"/>
    </row>
    <row r="20" spans="1:9" s="610" customFormat="1" ht="15" x14ac:dyDescent="0.2">
      <c r="A20" s="597"/>
      <c r="B20" s="598" t="s">
        <v>4748</v>
      </c>
      <c r="C20" s="599">
        <v>2</v>
      </c>
      <c r="D20" s="600">
        <v>3</v>
      </c>
      <c r="E20" s="601">
        <f>+E11</f>
        <v>11.5</v>
      </c>
      <c r="F20" s="601">
        <f>+F11</f>
        <v>1</v>
      </c>
      <c r="G20" s="601">
        <v>0.2</v>
      </c>
      <c r="H20" s="604">
        <f>+C20*D20*E20*F20*G20</f>
        <v>13.8</v>
      </c>
      <c r="I20" s="800" t="s">
        <v>4737</v>
      </c>
    </row>
    <row r="21" spans="1:9" s="610" customFormat="1" ht="22.5" customHeight="1" x14ac:dyDescent="0.2">
      <c r="A21" s="597">
        <v>2.6</v>
      </c>
      <c r="B21" s="1624" t="s">
        <v>4752</v>
      </c>
      <c r="C21" s="1624"/>
      <c r="D21" s="1624"/>
      <c r="E21" s="1624"/>
      <c r="F21" s="1624"/>
      <c r="G21" s="1624"/>
      <c r="H21" s="1624"/>
      <c r="I21" s="799"/>
    </row>
    <row r="22" spans="1:9" s="610" customFormat="1" ht="15" x14ac:dyDescent="0.2">
      <c r="A22" s="597"/>
      <c r="B22" s="598" t="s">
        <v>4748</v>
      </c>
      <c r="C22" s="599">
        <v>2</v>
      </c>
      <c r="D22" s="600">
        <v>3</v>
      </c>
      <c r="E22" s="601">
        <f>+E20</f>
        <v>11.5</v>
      </c>
      <c r="F22" s="601">
        <f>+F20</f>
        <v>1</v>
      </c>
      <c r="G22" s="601">
        <v>0.6</v>
      </c>
      <c r="H22" s="604">
        <f>+C22*D22*E22*F22*G22</f>
        <v>41.4</v>
      </c>
      <c r="I22" s="800" t="s">
        <v>4737</v>
      </c>
    </row>
    <row r="23" spans="1:9" s="610" customFormat="1" ht="22.5" customHeight="1" x14ac:dyDescent="0.2">
      <c r="A23" s="597">
        <v>2.7</v>
      </c>
      <c r="B23" s="1624" t="s">
        <v>4753</v>
      </c>
      <c r="C23" s="1624"/>
      <c r="D23" s="1624"/>
      <c r="E23" s="1624"/>
      <c r="F23" s="1624"/>
      <c r="G23" s="1624"/>
      <c r="H23" s="1624"/>
      <c r="I23" s="799"/>
    </row>
    <row r="24" spans="1:9" s="610" customFormat="1" ht="15" x14ac:dyDescent="0.2">
      <c r="A24" s="597"/>
      <c r="B24" s="598" t="s">
        <v>4748</v>
      </c>
      <c r="C24" s="599">
        <v>2</v>
      </c>
      <c r="D24" s="600">
        <v>3</v>
      </c>
      <c r="E24" s="601">
        <f>+E22</f>
        <v>11.5</v>
      </c>
      <c r="F24" s="601">
        <f>+F22</f>
        <v>1</v>
      </c>
      <c r="G24" s="601">
        <v>0.3</v>
      </c>
      <c r="H24" s="604">
        <f>+C24*D24*E24*F24*G24</f>
        <v>20.7</v>
      </c>
      <c r="I24" s="800" t="s">
        <v>4737</v>
      </c>
    </row>
    <row r="25" spans="1:9" s="610" customFormat="1" ht="21" customHeight="1" x14ac:dyDescent="0.2">
      <c r="A25" s="597">
        <v>3.1</v>
      </c>
      <c r="B25" s="1624" t="s">
        <v>4754</v>
      </c>
      <c r="C25" s="1624"/>
      <c r="D25" s="1624"/>
      <c r="E25" s="1624"/>
      <c r="F25" s="1624"/>
      <c r="G25" s="1624"/>
      <c r="H25" s="1624"/>
      <c r="I25" s="799"/>
    </row>
    <row r="26" spans="1:9" s="610" customFormat="1" ht="15" x14ac:dyDescent="0.2">
      <c r="A26" s="597"/>
      <c r="B26" s="598" t="s">
        <v>4755</v>
      </c>
      <c r="C26" s="599"/>
      <c r="D26" s="599"/>
      <c r="E26" s="599"/>
      <c r="F26" s="599"/>
      <c r="G26" s="599"/>
      <c r="H26" s="624"/>
      <c r="I26" s="799"/>
    </row>
    <row r="27" spans="1:9" s="610" customFormat="1" ht="15" x14ac:dyDescent="0.2">
      <c r="A27" s="597"/>
      <c r="B27" s="598" t="s">
        <v>4747</v>
      </c>
      <c r="C27" s="599">
        <v>2</v>
      </c>
      <c r="D27" s="600">
        <v>2</v>
      </c>
      <c r="E27" s="601">
        <v>1.36</v>
      </c>
      <c r="F27" s="601">
        <v>1.36</v>
      </c>
      <c r="G27" s="601">
        <v>0.15</v>
      </c>
      <c r="H27" s="602">
        <f>+C27*D27*E27*F27*G27</f>
        <v>1.1100000000000001</v>
      </c>
      <c r="I27" s="799"/>
    </row>
    <row r="28" spans="1:9" s="610" customFormat="1" ht="15" x14ac:dyDescent="0.2">
      <c r="A28" s="597"/>
      <c r="B28" s="598" t="s">
        <v>1930</v>
      </c>
      <c r="C28" s="599"/>
      <c r="D28" s="600"/>
      <c r="E28" s="601"/>
      <c r="F28" s="601"/>
      <c r="G28" s="601"/>
      <c r="H28" s="602">
        <v>0.05</v>
      </c>
      <c r="I28" s="799"/>
    </row>
    <row r="29" spans="1:9" s="610" customFormat="1" ht="15" x14ac:dyDescent="0.2">
      <c r="A29" s="597"/>
      <c r="B29" s="598"/>
      <c r="C29" s="599"/>
      <c r="D29" s="600"/>
      <c r="E29" s="601"/>
      <c r="F29" s="601"/>
      <c r="G29" s="603"/>
      <c r="H29" s="604">
        <f>SUM(H27:H28)</f>
        <v>1.1599999999999999</v>
      </c>
      <c r="I29" s="800" t="s">
        <v>4737</v>
      </c>
    </row>
    <row r="30" spans="1:9" s="610" customFormat="1" ht="19.5" customHeight="1" x14ac:dyDescent="0.2">
      <c r="A30" s="597">
        <v>3.2</v>
      </c>
      <c r="B30" s="1624" t="s">
        <v>4756</v>
      </c>
      <c r="C30" s="1624"/>
      <c r="D30" s="1624"/>
      <c r="E30" s="1624"/>
      <c r="F30" s="1624"/>
      <c r="G30" s="1624"/>
      <c r="H30" s="1624"/>
      <c r="I30" s="799"/>
    </row>
    <row r="31" spans="1:9" s="610" customFormat="1" ht="15" x14ac:dyDescent="0.2">
      <c r="A31" s="597"/>
      <c r="B31" s="598" t="s">
        <v>4757</v>
      </c>
      <c r="C31" s="599">
        <v>2</v>
      </c>
      <c r="D31" s="600">
        <v>1</v>
      </c>
      <c r="E31" s="601">
        <f>+E9</f>
        <v>7.2</v>
      </c>
      <c r="F31" s="601">
        <f>+F9</f>
        <v>4.2</v>
      </c>
      <c r="G31" s="601">
        <v>0.15</v>
      </c>
      <c r="H31" s="602">
        <f>+C31*D31*E31*F31*G31</f>
        <v>9.07</v>
      </c>
      <c r="I31" s="799"/>
    </row>
    <row r="32" spans="1:9" s="610" customFormat="1" ht="15" x14ac:dyDescent="0.2">
      <c r="A32" s="597"/>
      <c r="B32" s="598" t="s">
        <v>1930</v>
      </c>
      <c r="C32" s="599"/>
      <c r="D32" s="625"/>
      <c r="E32" s="601"/>
      <c r="F32" s="601"/>
      <c r="G32" s="626"/>
      <c r="H32" s="602">
        <v>0.06</v>
      </c>
      <c r="I32" s="799"/>
    </row>
    <row r="33" spans="1:11" s="610" customFormat="1" ht="15" x14ac:dyDescent="0.2">
      <c r="A33" s="597"/>
      <c r="B33" s="598"/>
      <c r="C33" s="599"/>
      <c r="D33" s="600"/>
      <c r="E33" s="601"/>
      <c r="F33" s="601"/>
      <c r="G33" s="603"/>
      <c r="H33" s="604">
        <f>SUM(H31:H32)</f>
        <v>9.1300000000000008</v>
      </c>
      <c r="I33" s="800" t="s">
        <v>4737</v>
      </c>
    </row>
    <row r="34" spans="1:11" s="610" customFormat="1" ht="39" customHeight="1" x14ac:dyDescent="0.2">
      <c r="A34" s="597">
        <v>4.0999999999999996</v>
      </c>
      <c r="B34" s="1624" t="s">
        <v>4758</v>
      </c>
      <c r="C34" s="1624"/>
      <c r="D34" s="1624"/>
      <c r="E34" s="1624"/>
      <c r="F34" s="1624"/>
      <c r="G34" s="1624"/>
      <c r="H34" s="1624"/>
      <c r="I34" s="799"/>
    </row>
    <row r="35" spans="1:11" s="610" customFormat="1" ht="15" x14ac:dyDescent="0.2">
      <c r="A35" s="597"/>
      <c r="B35" s="598" t="s">
        <v>4759</v>
      </c>
      <c r="C35" s="599">
        <v>2</v>
      </c>
      <c r="D35" s="600">
        <v>1</v>
      </c>
      <c r="E35" s="601">
        <v>5.46</v>
      </c>
      <c r="F35" s="601">
        <v>3.46</v>
      </c>
      <c r="G35" s="626">
        <v>0.125</v>
      </c>
      <c r="H35" s="602">
        <f>+C35*D35*E35*F35*G35</f>
        <v>4.72</v>
      </c>
      <c r="I35" s="799"/>
    </row>
    <row r="36" spans="1:11" s="610" customFormat="1" ht="15" x14ac:dyDescent="0.2">
      <c r="A36" s="597"/>
      <c r="B36" s="598" t="s">
        <v>4760</v>
      </c>
      <c r="C36" s="599">
        <v>-2</v>
      </c>
      <c r="D36" s="600">
        <v>2</v>
      </c>
      <c r="E36" s="601">
        <v>0.6</v>
      </c>
      <c r="F36" s="601">
        <v>0.6</v>
      </c>
      <c r="G36" s="626">
        <v>0.125</v>
      </c>
      <c r="H36" s="602">
        <f>+C36*D36*E36*F36*G36</f>
        <v>-0.18</v>
      </c>
      <c r="I36" s="799"/>
      <c r="K36" s="801"/>
    </row>
    <row r="37" spans="1:11" s="610" customFormat="1" ht="15" x14ac:dyDescent="0.2">
      <c r="A37" s="597"/>
      <c r="B37" s="598" t="s">
        <v>4761</v>
      </c>
      <c r="C37" s="599">
        <v>2</v>
      </c>
      <c r="D37" s="600">
        <v>2</v>
      </c>
      <c r="E37" s="601">
        <v>3.46</v>
      </c>
      <c r="F37" s="626">
        <v>0.15</v>
      </c>
      <c r="G37" s="601">
        <v>0.23</v>
      </c>
      <c r="H37" s="602">
        <v>0.23</v>
      </c>
      <c r="I37" s="799"/>
    </row>
    <row r="38" spans="1:11" s="610" customFormat="1" ht="15" x14ac:dyDescent="0.2">
      <c r="A38" s="597"/>
      <c r="B38" s="598"/>
      <c r="C38" s="599"/>
      <c r="D38" s="600"/>
      <c r="E38" s="601"/>
      <c r="F38" s="601"/>
      <c r="G38" s="603"/>
      <c r="H38" s="604">
        <f>SUM(H35:H37)</f>
        <v>4.7699999999999996</v>
      </c>
      <c r="I38" s="800" t="s">
        <v>4737</v>
      </c>
    </row>
    <row r="39" spans="1:11" s="610" customFormat="1" ht="16.5" customHeight="1" x14ac:dyDescent="0.2">
      <c r="A39" s="597">
        <v>6.2</v>
      </c>
      <c r="B39" s="1624" t="s">
        <v>5003</v>
      </c>
      <c r="C39" s="1624"/>
      <c r="D39" s="1624"/>
      <c r="E39" s="1624"/>
      <c r="F39" s="1624"/>
      <c r="G39" s="1624"/>
      <c r="H39" s="1624"/>
      <c r="I39" s="799"/>
    </row>
    <row r="40" spans="1:11" s="610" customFormat="1" ht="15" x14ac:dyDescent="0.2">
      <c r="A40" s="597"/>
      <c r="B40" s="598" t="s">
        <v>4763</v>
      </c>
      <c r="C40" s="599">
        <v>2</v>
      </c>
      <c r="D40" s="600">
        <v>1</v>
      </c>
      <c r="E40" s="601">
        <v>17.8</v>
      </c>
      <c r="F40" s="601">
        <v>0.45</v>
      </c>
      <c r="G40" s="601">
        <v>0.6</v>
      </c>
      <c r="H40" s="602">
        <f t="shared" ref="H40:H47" si="0">+C40*D40*E40*F40*G40</f>
        <v>9.61</v>
      </c>
      <c r="I40" s="799"/>
    </row>
    <row r="41" spans="1:11" s="610" customFormat="1" ht="15" x14ac:dyDescent="0.2">
      <c r="A41" s="597"/>
      <c r="B41" s="598" t="s">
        <v>4764</v>
      </c>
      <c r="C41" s="599">
        <v>2</v>
      </c>
      <c r="D41" s="600">
        <v>2</v>
      </c>
      <c r="E41" s="601">
        <v>17.8</v>
      </c>
      <c r="F41" s="601">
        <v>0.45</v>
      </c>
      <c r="G41" s="601">
        <v>0.3</v>
      </c>
      <c r="H41" s="602">
        <f t="shared" si="0"/>
        <v>9.61</v>
      </c>
      <c r="I41" s="799"/>
    </row>
    <row r="42" spans="1:11" s="610" customFormat="1" ht="15" x14ac:dyDescent="0.2">
      <c r="A42" s="597"/>
      <c r="B42" s="598" t="s">
        <v>4764</v>
      </c>
      <c r="C42" s="599">
        <v>2</v>
      </c>
      <c r="D42" s="600">
        <v>1</v>
      </c>
      <c r="E42" s="601">
        <v>5.45</v>
      </c>
      <c r="F42" s="601">
        <v>0.45</v>
      </c>
      <c r="G42" s="601">
        <v>0.3</v>
      </c>
      <c r="H42" s="602">
        <f t="shared" si="0"/>
        <v>1.47</v>
      </c>
      <c r="I42" s="799"/>
    </row>
    <row r="43" spans="1:11" s="610" customFormat="1" ht="15" x14ac:dyDescent="0.2">
      <c r="A43" s="597"/>
      <c r="B43" s="598" t="s">
        <v>4765</v>
      </c>
      <c r="C43" s="599">
        <v>2</v>
      </c>
      <c r="D43" s="600">
        <v>1</v>
      </c>
      <c r="E43" s="601">
        <v>17.36</v>
      </c>
      <c r="F43" s="601">
        <v>0.34</v>
      </c>
      <c r="G43" s="601">
        <v>0.6</v>
      </c>
      <c r="H43" s="602">
        <f t="shared" si="0"/>
        <v>7.08</v>
      </c>
      <c r="I43" s="799"/>
      <c r="K43" s="801"/>
    </row>
    <row r="44" spans="1:11" s="610" customFormat="1" ht="15" x14ac:dyDescent="0.2">
      <c r="A44" s="597"/>
      <c r="B44" s="598" t="s">
        <v>4766</v>
      </c>
      <c r="C44" s="599">
        <v>2</v>
      </c>
      <c r="D44" s="600">
        <v>1</v>
      </c>
      <c r="E44" s="601">
        <v>16.920000000000002</v>
      </c>
      <c r="F44" s="601">
        <v>0.23</v>
      </c>
      <c r="G44" s="601">
        <v>1</v>
      </c>
      <c r="H44" s="602">
        <f t="shared" si="0"/>
        <v>7.78</v>
      </c>
      <c r="I44" s="799"/>
    </row>
    <row r="45" spans="1:11" s="610" customFormat="1" ht="15" x14ac:dyDescent="0.2">
      <c r="A45" s="597"/>
      <c r="B45" s="598" t="s">
        <v>4767</v>
      </c>
      <c r="C45" s="599">
        <v>2</v>
      </c>
      <c r="D45" s="600">
        <v>2</v>
      </c>
      <c r="E45" s="601">
        <v>3.32</v>
      </c>
      <c r="F45" s="601">
        <v>0.23</v>
      </c>
      <c r="G45" s="601">
        <v>1</v>
      </c>
      <c r="H45" s="602">
        <f t="shared" si="0"/>
        <v>3.05</v>
      </c>
      <c r="I45" s="799"/>
    </row>
    <row r="46" spans="1:11" s="610" customFormat="1" ht="15" x14ac:dyDescent="0.2">
      <c r="A46" s="597"/>
      <c r="B46" s="598" t="s">
        <v>4768</v>
      </c>
      <c r="C46" s="599">
        <v>2</v>
      </c>
      <c r="D46" s="600">
        <v>2</v>
      </c>
      <c r="E46" s="601">
        <v>0.45</v>
      </c>
      <c r="F46" s="601">
        <v>0.45</v>
      </c>
      <c r="G46" s="601">
        <v>0.6</v>
      </c>
      <c r="H46" s="602">
        <f t="shared" si="0"/>
        <v>0.49</v>
      </c>
      <c r="I46" s="799"/>
    </row>
    <row r="47" spans="1:11" s="610" customFormat="1" ht="15" x14ac:dyDescent="0.2">
      <c r="A47" s="597"/>
      <c r="B47" s="598" t="s">
        <v>4769</v>
      </c>
      <c r="C47" s="599">
        <v>2</v>
      </c>
      <c r="D47" s="600">
        <v>2</v>
      </c>
      <c r="E47" s="601">
        <v>3.46</v>
      </c>
      <c r="F47" s="601">
        <v>0.23</v>
      </c>
      <c r="G47" s="601">
        <v>1.45</v>
      </c>
      <c r="H47" s="602">
        <f t="shared" si="0"/>
        <v>4.62</v>
      </c>
      <c r="I47" s="799"/>
    </row>
    <row r="48" spans="1:11" s="610" customFormat="1" ht="15" x14ac:dyDescent="0.2">
      <c r="A48" s="597"/>
      <c r="B48" s="598"/>
      <c r="C48" s="599"/>
      <c r="D48" s="600"/>
      <c r="E48" s="601"/>
      <c r="F48" s="601"/>
      <c r="G48" s="601"/>
      <c r="H48" s="602">
        <v>0.02</v>
      </c>
      <c r="I48" s="799"/>
    </row>
    <row r="49" spans="1:11" s="610" customFormat="1" ht="15" x14ac:dyDescent="0.2">
      <c r="A49" s="597"/>
      <c r="B49" s="598"/>
      <c r="C49" s="599"/>
      <c r="D49" s="600"/>
      <c r="E49" s="601"/>
      <c r="F49" s="601"/>
      <c r="G49" s="603"/>
      <c r="H49" s="604">
        <f>SUM(H40:H48)</f>
        <v>43.73</v>
      </c>
      <c r="I49" s="800" t="s">
        <v>4737</v>
      </c>
    </row>
    <row r="50" spans="1:11" s="610" customFormat="1" ht="17.25" customHeight="1" x14ac:dyDescent="0.2">
      <c r="A50" s="597" t="s">
        <v>988</v>
      </c>
      <c r="B50" s="1624" t="s">
        <v>4770</v>
      </c>
      <c r="C50" s="1624"/>
      <c r="D50" s="1624"/>
      <c r="E50" s="1624"/>
      <c r="F50" s="1624"/>
      <c r="G50" s="1624"/>
      <c r="H50" s="1624"/>
      <c r="I50" s="799"/>
    </row>
    <row r="51" spans="1:11" s="610" customFormat="1" ht="15" x14ac:dyDescent="0.2">
      <c r="A51" s="597"/>
      <c r="B51" s="598" t="s">
        <v>4771</v>
      </c>
      <c r="C51" s="599"/>
      <c r="D51" s="599"/>
      <c r="E51" s="599"/>
      <c r="F51" s="599"/>
      <c r="G51" s="599"/>
      <c r="H51" s="624"/>
      <c r="I51" s="799"/>
    </row>
    <row r="52" spans="1:11" s="610" customFormat="1" ht="15" x14ac:dyDescent="0.2">
      <c r="A52" s="597"/>
      <c r="B52" s="598" t="s">
        <v>4772</v>
      </c>
      <c r="C52" s="599">
        <v>2</v>
      </c>
      <c r="D52" s="600">
        <v>2</v>
      </c>
      <c r="E52" s="601">
        <v>0.83</v>
      </c>
      <c r="F52" s="601">
        <v>0.83</v>
      </c>
      <c r="G52" s="601"/>
      <c r="H52" s="602">
        <f>+C52*D52*E52*F52</f>
        <v>2.76</v>
      </c>
      <c r="I52" s="799"/>
    </row>
    <row r="53" spans="1:11" s="610" customFormat="1" ht="15" x14ac:dyDescent="0.2">
      <c r="A53" s="597"/>
      <c r="B53" s="598" t="s">
        <v>4773</v>
      </c>
      <c r="C53" s="599">
        <v>2</v>
      </c>
      <c r="D53" s="600">
        <v>2</v>
      </c>
      <c r="E53" s="601">
        <v>0.75</v>
      </c>
      <c r="F53" s="601">
        <v>0.75</v>
      </c>
      <c r="G53" s="601"/>
      <c r="H53" s="602">
        <f>+C53*D53*E53*F53</f>
        <v>2.25</v>
      </c>
      <c r="I53" s="799"/>
      <c r="K53" s="801"/>
    </row>
    <row r="54" spans="1:11" s="610" customFormat="1" ht="15" x14ac:dyDescent="0.2">
      <c r="A54" s="597"/>
      <c r="B54" s="598"/>
      <c r="C54" s="599"/>
      <c r="D54" s="600"/>
      <c r="E54" s="626"/>
      <c r="F54" s="601"/>
      <c r="G54" s="603"/>
      <c r="H54" s="604">
        <f>SUM(H52:H53)+0.04</f>
        <v>5.05</v>
      </c>
      <c r="I54" s="800" t="s">
        <v>4742</v>
      </c>
    </row>
    <row r="55" spans="1:11" s="610" customFormat="1" ht="21" customHeight="1" x14ac:dyDescent="0.2">
      <c r="A55" s="597">
        <v>28</v>
      </c>
      <c r="B55" s="1624" t="s">
        <v>4774</v>
      </c>
      <c r="C55" s="1624"/>
      <c r="D55" s="1624"/>
      <c r="E55" s="1624"/>
      <c r="F55" s="1624"/>
      <c r="G55" s="1624"/>
      <c r="H55" s="1624"/>
      <c r="I55" s="799"/>
    </row>
    <row r="56" spans="1:11" s="610" customFormat="1" ht="15" x14ac:dyDescent="0.2">
      <c r="A56" s="597"/>
      <c r="B56" s="598" t="s">
        <v>4775</v>
      </c>
      <c r="C56" s="599">
        <v>2</v>
      </c>
      <c r="D56" s="600">
        <v>2</v>
      </c>
      <c r="E56" s="601">
        <v>0.6</v>
      </c>
      <c r="F56" s="601">
        <v>0.6</v>
      </c>
      <c r="G56" s="601"/>
      <c r="H56" s="602">
        <f>+C56*D56*E56*F56</f>
        <v>1.44</v>
      </c>
      <c r="I56" s="799"/>
    </row>
    <row r="57" spans="1:11" s="610" customFormat="1" ht="15" x14ac:dyDescent="0.2">
      <c r="A57" s="597"/>
      <c r="B57" s="598" t="s">
        <v>4776</v>
      </c>
      <c r="C57" s="599">
        <v>2</v>
      </c>
      <c r="D57" s="600">
        <v>1</v>
      </c>
      <c r="E57" s="601">
        <v>5</v>
      </c>
      <c r="F57" s="601">
        <v>3</v>
      </c>
      <c r="G57" s="601"/>
      <c r="H57" s="602">
        <f>+C57*D57*E57*F57</f>
        <v>30</v>
      </c>
      <c r="I57" s="799"/>
    </row>
    <row r="58" spans="1:11" s="610" customFormat="1" ht="15" x14ac:dyDescent="0.2">
      <c r="A58" s="597"/>
      <c r="B58" s="598" t="s">
        <v>4777</v>
      </c>
      <c r="C58" s="599"/>
      <c r="D58" s="600"/>
      <c r="E58" s="601"/>
      <c r="F58" s="601"/>
      <c r="G58" s="601"/>
      <c r="H58" s="602">
        <v>0.28000000000000003</v>
      </c>
      <c r="I58" s="799"/>
    </row>
    <row r="59" spans="1:11" s="610" customFormat="1" ht="15" x14ac:dyDescent="0.2">
      <c r="A59" s="597"/>
      <c r="B59" s="598"/>
      <c r="C59" s="599"/>
      <c r="D59" s="600"/>
      <c r="E59" s="626"/>
      <c r="F59" s="601"/>
      <c r="G59" s="603"/>
      <c r="H59" s="604">
        <f>SUM(H56:H58)</f>
        <v>31.72</v>
      </c>
      <c r="I59" s="800" t="s">
        <v>4742</v>
      </c>
    </row>
    <row r="60" spans="1:11" s="610" customFormat="1" ht="16.5" customHeight="1" x14ac:dyDescent="0.2">
      <c r="A60" s="597">
        <v>33</v>
      </c>
      <c r="B60" s="1624" t="s">
        <v>4778</v>
      </c>
      <c r="C60" s="1624"/>
      <c r="D60" s="1624"/>
      <c r="E60" s="1624"/>
      <c r="F60" s="1624"/>
      <c r="G60" s="1624"/>
      <c r="H60" s="1624"/>
      <c r="I60" s="799"/>
    </row>
    <row r="61" spans="1:11" s="610" customFormat="1" ht="15" x14ac:dyDescent="0.2">
      <c r="A61" s="597"/>
      <c r="B61" s="598" t="s">
        <v>4779</v>
      </c>
      <c r="C61" s="599">
        <v>2</v>
      </c>
      <c r="D61" s="600">
        <v>1</v>
      </c>
      <c r="E61" s="601">
        <v>19.600000000000001</v>
      </c>
      <c r="F61" s="601"/>
      <c r="G61" s="601">
        <v>1</v>
      </c>
      <c r="H61" s="602">
        <f>ROUND(PRODUCT(C61:G61),2)</f>
        <v>39.200000000000003</v>
      </c>
      <c r="I61" s="799"/>
    </row>
    <row r="62" spans="1:11" s="610" customFormat="1" ht="15" x14ac:dyDescent="0.2">
      <c r="A62" s="597"/>
      <c r="B62" s="598" t="s">
        <v>4780</v>
      </c>
      <c r="C62" s="599">
        <v>2</v>
      </c>
      <c r="D62" s="600">
        <v>2</v>
      </c>
      <c r="E62" s="601">
        <v>2.4900000000000002</v>
      </c>
      <c r="F62" s="601"/>
      <c r="G62" s="601">
        <v>1</v>
      </c>
      <c r="H62" s="602">
        <f>ROUND(PRODUCT(C62:G62),2)</f>
        <v>9.9600000000000009</v>
      </c>
      <c r="I62" s="799"/>
    </row>
    <row r="63" spans="1:11" s="610" customFormat="1" ht="15" x14ac:dyDescent="0.2">
      <c r="A63" s="597"/>
      <c r="B63" s="598" t="s">
        <v>4781</v>
      </c>
      <c r="C63" s="599">
        <v>2</v>
      </c>
      <c r="D63" s="600">
        <v>1</v>
      </c>
      <c r="E63" s="601">
        <v>1.8</v>
      </c>
      <c r="F63" s="601"/>
      <c r="G63" s="601">
        <v>0.6</v>
      </c>
      <c r="H63" s="602">
        <f>ROUND(PRODUCT(C63:G63),2)</f>
        <v>2.16</v>
      </c>
      <c r="I63" s="799"/>
    </row>
    <row r="64" spans="1:11" s="610" customFormat="1" ht="15" x14ac:dyDescent="0.2">
      <c r="A64" s="597"/>
      <c r="B64" s="598" t="s">
        <v>1930</v>
      </c>
      <c r="C64" s="599"/>
      <c r="D64" s="600"/>
      <c r="E64" s="601"/>
      <c r="F64" s="601"/>
      <c r="G64" s="601"/>
      <c r="H64" s="602">
        <v>0.04</v>
      </c>
      <c r="I64" s="799"/>
    </row>
    <row r="65" spans="1:11" s="610" customFormat="1" ht="15" x14ac:dyDescent="0.2">
      <c r="A65" s="597"/>
      <c r="B65" s="598"/>
      <c r="C65" s="599"/>
      <c r="D65" s="600"/>
      <c r="E65" s="626"/>
      <c r="F65" s="601"/>
      <c r="G65" s="603"/>
      <c r="H65" s="604">
        <f>SUM(H61:H64)</f>
        <v>51.36</v>
      </c>
      <c r="I65" s="800" t="s">
        <v>4742</v>
      </c>
    </row>
    <row r="66" spans="1:11" s="610" customFormat="1" ht="15" x14ac:dyDescent="0.2">
      <c r="A66" s="597"/>
      <c r="B66" s="598"/>
      <c r="C66" s="599"/>
      <c r="D66" s="600"/>
      <c r="E66" s="626"/>
      <c r="F66" s="601"/>
      <c r="G66" s="601"/>
      <c r="H66" s="604"/>
      <c r="I66" s="799"/>
    </row>
    <row r="67" spans="1:11" s="610" customFormat="1" ht="18" customHeight="1" x14ac:dyDescent="0.2">
      <c r="A67" s="597">
        <v>34</v>
      </c>
      <c r="B67" s="1624" t="s">
        <v>4782</v>
      </c>
      <c r="C67" s="1624"/>
      <c r="D67" s="1624"/>
      <c r="E67" s="1624"/>
      <c r="F67" s="1624"/>
      <c r="G67" s="1624"/>
      <c r="H67" s="1624"/>
      <c r="I67" s="799"/>
    </row>
    <row r="68" spans="1:11" s="610" customFormat="1" ht="15" x14ac:dyDescent="0.2">
      <c r="A68" s="597"/>
      <c r="B68" s="598" t="s">
        <v>4783</v>
      </c>
      <c r="C68" s="599">
        <v>2</v>
      </c>
      <c r="D68" s="600">
        <v>1</v>
      </c>
      <c r="E68" s="601">
        <v>16</v>
      </c>
      <c r="F68" s="601"/>
      <c r="G68" s="601">
        <v>2.2000000000000002</v>
      </c>
      <c r="H68" s="602">
        <f>ROUND(PRODUCT(C68:G68),2)</f>
        <v>70.400000000000006</v>
      </c>
      <c r="I68" s="799"/>
    </row>
    <row r="69" spans="1:11" s="610" customFormat="1" ht="15" x14ac:dyDescent="0.2">
      <c r="A69" s="597"/>
      <c r="B69" s="598" t="s">
        <v>4784</v>
      </c>
      <c r="C69" s="599">
        <v>2</v>
      </c>
      <c r="D69" s="600">
        <v>1</v>
      </c>
      <c r="E69" s="601">
        <v>3</v>
      </c>
      <c r="F69" s="626"/>
      <c r="G69" s="626">
        <v>0.23</v>
      </c>
      <c r="H69" s="602">
        <f>ROUND(PRODUCT(C69:G69),2)</f>
        <v>1.38</v>
      </c>
      <c r="I69" s="799"/>
    </row>
    <row r="70" spans="1:11" s="610" customFormat="1" ht="15" x14ac:dyDescent="0.2">
      <c r="A70" s="597"/>
      <c r="B70" s="598" t="s">
        <v>4761</v>
      </c>
      <c r="C70" s="599">
        <v>2</v>
      </c>
      <c r="D70" s="600">
        <v>2</v>
      </c>
      <c r="E70" s="601">
        <v>3</v>
      </c>
      <c r="F70" s="601"/>
      <c r="G70" s="601">
        <v>1.45</v>
      </c>
      <c r="H70" s="602">
        <f>ROUND(PRODUCT(C70:G70),2)</f>
        <v>17.399999999999999</v>
      </c>
      <c r="I70" s="799"/>
    </row>
    <row r="71" spans="1:11" s="610" customFormat="1" ht="15" x14ac:dyDescent="0.2">
      <c r="A71" s="597"/>
      <c r="B71" s="598" t="s">
        <v>4785</v>
      </c>
      <c r="C71" s="599">
        <v>2</v>
      </c>
      <c r="D71" s="600">
        <v>2</v>
      </c>
      <c r="E71" s="601">
        <v>2.4</v>
      </c>
      <c r="F71" s="601"/>
      <c r="G71" s="601">
        <v>1</v>
      </c>
      <c r="H71" s="602">
        <f>ROUND(PRODUCT(C71:G71),2)</f>
        <v>9.6</v>
      </c>
      <c r="I71" s="799"/>
    </row>
    <row r="72" spans="1:11" s="610" customFormat="1" ht="15" x14ac:dyDescent="0.2">
      <c r="A72" s="597"/>
      <c r="B72" s="598" t="s">
        <v>1930</v>
      </c>
      <c r="C72" s="599"/>
      <c r="D72" s="600"/>
      <c r="E72" s="601"/>
      <c r="F72" s="601"/>
      <c r="G72" s="601"/>
      <c r="H72" s="602">
        <v>0.01</v>
      </c>
      <c r="I72" s="799"/>
    </row>
    <row r="73" spans="1:11" s="610" customFormat="1" ht="15" x14ac:dyDescent="0.2">
      <c r="A73" s="597"/>
      <c r="B73" s="598"/>
      <c r="C73" s="599"/>
      <c r="D73" s="600"/>
      <c r="E73" s="626"/>
      <c r="F73" s="601"/>
      <c r="G73" s="603"/>
      <c r="H73" s="604">
        <f>SUM(H68:H72)</f>
        <v>98.79</v>
      </c>
      <c r="I73" s="800" t="s">
        <v>4742</v>
      </c>
    </row>
    <row r="74" spans="1:11" s="610" customFormat="1" ht="16.5" customHeight="1" x14ac:dyDescent="0.2">
      <c r="A74" s="597">
        <v>61.2</v>
      </c>
      <c r="B74" s="1624" t="s">
        <v>4786</v>
      </c>
      <c r="C74" s="1624"/>
      <c r="D74" s="1624"/>
      <c r="E74" s="1624"/>
      <c r="F74" s="1624"/>
      <c r="G74" s="1624"/>
      <c r="H74" s="1624"/>
      <c r="I74" s="799"/>
    </row>
    <row r="75" spans="1:11" s="610" customFormat="1" ht="15" x14ac:dyDescent="0.2">
      <c r="A75" s="597"/>
      <c r="B75" s="598" t="s">
        <v>4787</v>
      </c>
      <c r="C75" s="599">
        <v>2</v>
      </c>
      <c r="D75" s="600">
        <v>3</v>
      </c>
      <c r="E75" s="601">
        <f>+E11</f>
        <v>11.5</v>
      </c>
      <c r="F75" s="601"/>
      <c r="G75" s="601"/>
      <c r="H75" s="604">
        <f>ROUND(PRODUCT(C75:G75),2)</f>
        <v>69</v>
      </c>
      <c r="I75" s="802" t="s">
        <v>718</v>
      </c>
    </row>
    <row r="76" spans="1:11" s="610" customFormat="1" ht="24" customHeight="1" x14ac:dyDescent="0.2">
      <c r="A76" s="597">
        <v>62.2</v>
      </c>
      <c r="B76" s="1624" t="s">
        <v>4788</v>
      </c>
      <c r="C76" s="1624"/>
      <c r="D76" s="1624"/>
      <c r="E76" s="1624"/>
      <c r="F76" s="1624"/>
      <c r="G76" s="1624"/>
      <c r="H76" s="1624"/>
      <c r="I76" s="799"/>
    </row>
    <row r="77" spans="1:11" s="610" customFormat="1" ht="15" x14ac:dyDescent="0.2">
      <c r="A77" s="597"/>
      <c r="B77" s="598" t="s">
        <v>4789</v>
      </c>
      <c r="C77" s="599">
        <v>2</v>
      </c>
      <c r="D77" s="600">
        <v>2</v>
      </c>
      <c r="E77" s="626"/>
      <c r="F77" s="601"/>
      <c r="G77" s="601"/>
      <c r="H77" s="604">
        <f>ROUND(PRODUCT(C77:G77),2)</f>
        <v>4</v>
      </c>
      <c r="I77" s="802" t="s">
        <v>1228</v>
      </c>
    </row>
    <row r="78" spans="1:11" s="610" customFormat="1" ht="21" customHeight="1" x14ac:dyDescent="0.2">
      <c r="A78" s="597">
        <v>18.100000000000001</v>
      </c>
      <c r="B78" s="1624" t="s">
        <v>4790</v>
      </c>
      <c r="C78" s="1624"/>
      <c r="D78" s="1624"/>
      <c r="E78" s="1624"/>
      <c r="F78" s="1624"/>
      <c r="G78" s="1624"/>
      <c r="H78" s="1624"/>
      <c r="I78" s="799"/>
    </row>
    <row r="79" spans="1:11" s="610" customFormat="1" ht="15" x14ac:dyDescent="0.2">
      <c r="A79" s="597"/>
      <c r="B79" s="1630" t="s">
        <v>4791</v>
      </c>
      <c r="C79" s="1630"/>
      <c r="D79" s="1630"/>
      <c r="E79" s="1630"/>
      <c r="F79" s="1630"/>
      <c r="G79" s="1630"/>
      <c r="H79" s="1630"/>
      <c r="I79" s="799"/>
      <c r="K79" s="801"/>
    </row>
    <row r="80" spans="1:11" s="610" customFormat="1" ht="15" x14ac:dyDescent="0.2">
      <c r="A80" s="597"/>
      <c r="B80" s="598" t="s">
        <v>4792</v>
      </c>
      <c r="C80" s="599">
        <v>2</v>
      </c>
      <c r="D80" s="600">
        <v>2</v>
      </c>
      <c r="E80" s="601">
        <v>3</v>
      </c>
      <c r="F80" s="626">
        <v>0.15</v>
      </c>
      <c r="G80" s="601"/>
      <c r="H80" s="602">
        <f>ROUND(PRODUCT(C80:G80),2)</f>
        <v>1.8</v>
      </c>
      <c r="I80" s="799"/>
    </row>
    <row r="81" spans="1:14" s="610" customFormat="1" ht="15" x14ac:dyDescent="0.2">
      <c r="A81" s="597"/>
      <c r="B81" s="598" t="s">
        <v>4603</v>
      </c>
      <c r="C81" s="599">
        <v>2</v>
      </c>
      <c r="D81" s="600">
        <v>2</v>
      </c>
      <c r="E81" s="601">
        <v>3</v>
      </c>
      <c r="F81" s="626"/>
      <c r="G81" s="601">
        <v>0.23</v>
      </c>
      <c r="H81" s="602">
        <f>ROUND(PRODUCT(C81:G81),2)</f>
        <v>2.76</v>
      </c>
      <c r="I81" s="799"/>
    </row>
    <row r="82" spans="1:14" s="610" customFormat="1" ht="15" x14ac:dyDescent="0.2">
      <c r="A82" s="597"/>
      <c r="B82" s="598" t="s">
        <v>1930</v>
      </c>
      <c r="C82" s="599"/>
      <c r="D82" s="600"/>
      <c r="E82" s="626"/>
      <c r="F82" s="626"/>
      <c r="G82" s="601"/>
      <c r="H82" s="602">
        <v>0.02</v>
      </c>
      <c r="I82" s="799"/>
    </row>
    <row r="83" spans="1:14" s="610" customFormat="1" ht="15" x14ac:dyDescent="0.2">
      <c r="A83" s="597"/>
      <c r="B83" s="598"/>
      <c r="C83" s="599"/>
      <c r="D83" s="600"/>
      <c r="E83" s="626"/>
      <c r="F83" s="626"/>
      <c r="G83" s="603"/>
      <c r="H83" s="604">
        <f>SUM(H80:H82)</f>
        <v>4.58</v>
      </c>
      <c r="I83" s="800" t="s">
        <v>4742</v>
      </c>
    </row>
    <row r="84" spans="1:14" s="610" customFormat="1" ht="15" x14ac:dyDescent="0.2">
      <c r="A84" s="597"/>
      <c r="B84" s="1609" t="s">
        <v>4793</v>
      </c>
      <c r="C84" s="1609"/>
      <c r="D84" s="1609"/>
      <c r="E84" s="1609"/>
      <c r="F84" s="1609"/>
      <c r="G84" s="1609"/>
      <c r="H84" s="1609"/>
      <c r="I84" s="799"/>
    </row>
    <row r="85" spans="1:14" s="610" customFormat="1" ht="15" x14ac:dyDescent="0.2">
      <c r="A85" s="597"/>
      <c r="B85" s="598" t="s">
        <v>4794</v>
      </c>
      <c r="C85" s="599">
        <v>2</v>
      </c>
      <c r="D85" s="600">
        <v>1</v>
      </c>
      <c r="E85" s="601">
        <v>5</v>
      </c>
      <c r="F85" s="601">
        <v>3</v>
      </c>
      <c r="G85" s="601"/>
      <c r="H85" s="602">
        <f>ROUND(PRODUCT(C85:G85),2)</f>
        <v>30</v>
      </c>
      <c r="I85" s="799"/>
    </row>
    <row r="86" spans="1:14" s="610" customFormat="1" ht="15" x14ac:dyDescent="0.2">
      <c r="A86" s="597"/>
      <c r="B86" s="598" t="s">
        <v>4795</v>
      </c>
      <c r="C86" s="599">
        <v>2</v>
      </c>
      <c r="D86" s="600">
        <v>1</v>
      </c>
      <c r="E86" s="601">
        <v>17.84</v>
      </c>
      <c r="F86" s="626">
        <v>0.125</v>
      </c>
      <c r="G86" s="601"/>
      <c r="H86" s="602">
        <f>ROUND(PRODUCT(C86:G86),2)</f>
        <v>4.46</v>
      </c>
      <c r="I86" s="799"/>
    </row>
    <row r="87" spans="1:14" s="610" customFormat="1" ht="15" x14ac:dyDescent="0.2">
      <c r="A87" s="597"/>
      <c r="B87" s="598" t="s">
        <v>4796</v>
      </c>
      <c r="C87" s="599">
        <v>-2</v>
      </c>
      <c r="D87" s="600">
        <v>2</v>
      </c>
      <c r="E87" s="601">
        <v>0.6</v>
      </c>
      <c r="F87" s="601">
        <v>0.6</v>
      </c>
      <c r="G87" s="601"/>
      <c r="H87" s="602">
        <f>ROUND(PRODUCT(C87:G87),2)</f>
        <v>-1.44</v>
      </c>
      <c r="I87" s="799"/>
      <c r="K87" s="801"/>
    </row>
    <row r="88" spans="1:14" s="610" customFormat="1" ht="15" x14ac:dyDescent="0.2">
      <c r="A88" s="597"/>
      <c r="B88" s="598" t="s">
        <v>4797</v>
      </c>
      <c r="C88" s="599">
        <v>2</v>
      </c>
      <c r="D88" s="600">
        <v>2</v>
      </c>
      <c r="E88" s="601">
        <v>2.4</v>
      </c>
      <c r="F88" s="626">
        <v>0.125</v>
      </c>
      <c r="G88" s="601"/>
      <c r="H88" s="602">
        <f>ROUND(PRODUCT(C88:G88),2)</f>
        <v>1.2</v>
      </c>
      <c r="I88" s="799"/>
      <c r="K88" s="801"/>
    </row>
    <row r="89" spans="1:14" s="610" customFormat="1" ht="15" x14ac:dyDescent="0.2">
      <c r="A89" s="597"/>
      <c r="B89" s="598" t="s">
        <v>1930</v>
      </c>
      <c r="C89" s="599"/>
      <c r="D89" s="600"/>
      <c r="E89" s="601"/>
      <c r="F89" s="601"/>
      <c r="G89" s="601"/>
      <c r="H89" s="602">
        <v>0.06</v>
      </c>
      <c r="I89" s="799"/>
      <c r="K89" s="801"/>
      <c r="N89" s="610">
        <f>29*8</f>
        <v>232</v>
      </c>
    </row>
    <row r="90" spans="1:14" s="610" customFormat="1" ht="15" x14ac:dyDescent="0.2">
      <c r="A90" s="597"/>
      <c r="B90" s="598" t="s">
        <v>852</v>
      </c>
      <c r="C90" s="599"/>
      <c r="D90" s="600"/>
      <c r="E90" s="601"/>
      <c r="F90" s="601"/>
      <c r="G90" s="603"/>
      <c r="H90" s="604">
        <f>SUM(H85:H89)</f>
        <v>34.28</v>
      </c>
      <c r="I90" s="800" t="s">
        <v>4742</v>
      </c>
      <c r="K90" s="801"/>
      <c r="N90" s="610">
        <v>4</v>
      </c>
    </row>
    <row r="91" spans="1:14" s="610" customFormat="1" ht="17.25" customHeight="1" x14ac:dyDescent="0.2">
      <c r="A91" s="597">
        <v>43.1</v>
      </c>
      <c r="B91" s="1624" t="s">
        <v>4798</v>
      </c>
      <c r="C91" s="1624"/>
      <c r="D91" s="1624"/>
      <c r="E91" s="1624"/>
      <c r="F91" s="1624"/>
      <c r="G91" s="1624"/>
      <c r="H91" s="1624"/>
      <c r="I91" s="799"/>
      <c r="L91" s="610">
        <f>5.05*0.04</f>
        <v>0.20200000000000001</v>
      </c>
      <c r="N91" s="610">
        <v>8</v>
      </c>
    </row>
    <row r="92" spans="1:14" s="610" customFormat="1" ht="15" x14ac:dyDescent="0.2">
      <c r="A92" s="597"/>
      <c r="B92" s="598" t="s">
        <v>4998</v>
      </c>
      <c r="C92" s="599"/>
      <c r="D92" s="600"/>
      <c r="E92" s="601"/>
      <c r="F92" s="601"/>
      <c r="G92" s="601"/>
      <c r="H92" s="602"/>
      <c r="I92" s="799"/>
      <c r="N92" s="610">
        <v>7</v>
      </c>
    </row>
    <row r="93" spans="1:14" s="610" customFormat="1" ht="15" x14ac:dyDescent="0.2">
      <c r="A93" s="597"/>
      <c r="B93" s="598" t="s">
        <v>4999</v>
      </c>
      <c r="C93" s="599"/>
      <c r="D93" s="600"/>
      <c r="E93" s="601"/>
      <c r="F93" s="601"/>
      <c r="G93" s="601"/>
      <c r="H93" s="602"/>
      <c r="I93" s="799"/>
      <c r="K93" s="801"/>
      <c r="L93" s="610">
        <f>0.2+4.77</f>
        <v>4.97</v>
      </c>
      <c r="N93" s="610">
        <f>SUM(N89:N92)</f>
        <v>251</v>
      </c>
    </row>
    <row r="94" spans="1:14" s="610" customFormat="1" ht="15" x14ac:dyDescent="0.2">
      <c r="A94" s="597"/>
      <c r="B94" s="598" t="s">
        <v>5000</v>
      </c>
      <c r="C94" s="599"/>
      <c r="D94" s="600"/>
      <c r="E94" s="601">
        <v>5</v>
      </c>
      <c r="F94" s="601">
        <v>100</v>
      </c>
      <c r="G94" s="601" t="s">
        <v>5002</v>
      </c>
      <c r="H94" s="602">
        <f>ROUND(PRODUCT(C94:G94),2)</f>
        <v>500</v>
      </c>
      <c r="I94" s="799"/>
      <c r="K94" s="801"/>
    </row>
    <row r="95" spans="1:14" s="610" customFormat="1" ht="15" x14ac:dyDescent="0.2">
      <c r="A95" s="597"/>
      <c r="B95" s="598" t="s">
        <v>5001</v>
      </c>
      <c r="C95" s="599"/>
      <c r="D95" s="600"/>
      <c r="E95" s="626"/>
      <c r="F95" s="603"/>
      <c r="G95" s="603" t="s">
        <v>4802</v>
      </c>
      <c r="H95" s="627">
        <f>H94/1000</f>
        <v>0.5</v>
      </c>
      <c r="I95" s="803" t="s">
        <v>452</v>
      </c>
      <c r="N95" s="610">
        <v>1</v>
      </c>
    </row>
    <row r="96" spans="1:14" s="805" customFormat="1" ht="47.25" customHeight="1" x14ac:dyDescent="0.2">
      <c r="A96" s="808">
        <v>58.5</v>
      </c>
      <c r="B96" s="809" t="s">
        <v>4803</v>
      </c>
      <c r="C96" s="810">
        <v>2</v>
      </c>
      <c r="D96" s="811">
        <v>1</v>
      </c>
      <c r="E96" s="812">
        <v>1</v>
      </c>
      <c r="F96" s="812"/>
      <c r="G96" s="812"/>
      <c r="H96" s="813">
        <f>ROUND(PRODUCT(C96:G96),2)</f>
        <v>2</v>
      </c>
      <c r="I96" s="804" t="s">
        <v>1196</v>
      </c>
    </row>
    <row r="97" spans="1:8" s="805" customFormat="1" ht="12.75" x14ac:dyDescent="0.2">
      <c r="A97" s="628"/>
      <c r="B97" s="629"/>
      <c r="C97" s="628"/>
      <c r="D97" s="630"/>
      <c r="E97" s="631"/>
      <c r="F97" s="632"/>
      <c r="G97" s="632"/>
      <c r="H97" s="633"/>
    </row>
    <row r="98" spans="1:8" s="805" customFormat="1" ht="12.75" x14ac:dyDescent="0.2">
      <c r="A98" s="628"/>
      <c r="B98" s="629"/>
      <c r="C98" s="628"/>
      <c r="D98" s="630"/>
      <c r="E98" s="631"/>
      <c r="F98" s="632"/>
      <c r="G98" s="632"/>
      <c r="H98" s="633"/>
    </row>
    <row r="99" spans="1:8" s="610" customFormat="1" ht="12.75" x14ac:dyDescent="0.2">
      <c r="A99" s="634"/>
      <c r="B99" s="635"/>
      <c r="C99" s="634"/>
      <c r="D99" s="636"/>
      <c r="E99" s="637"/>
      <c r="F99" s="638"/>
      <c r="G99" s="638"/>
      <c r="H99" s="639"/>
    </row>
    <row r="100" spans="1:8" s="610" customFormat="1" ht="12.75" x14ac:dyDescent="0.2">
      <c r="A100" s="634"/>
      <c r="B100" s="640"/>
      <c r="C100" s="634"/>
      <c r="D100" s="634"/>
      <c r="E100" s="634"/>
      <c r="F100" s="634"/>
      <c r="G100" s="634"/>
      <c r="H100" s="641"/>
    </row>
    <row r="101" spans="1:8" s="610" customFormat="1" ht="12.75" x14ac:dyDescent="0.2">
      <c r="A101" s="634"/>
      <c r="B101" s="635"/>
      <c r="C101" s="634"/>
      <c r="D101" s="634"/>
      <c r="E101" s="634"/>
      <c r="F101" s="634"/>
      <c r="G101" s="634"/>
      <c r="H101" s="641"/>
    </row>
    <row r="102" spans="1:8" s="610" customFormat="1" ht="12.75" x14ac:dyDescent="0.2">
      <c r="A102" s="634"/>
      <c r="B102" s="1628"/>
      <c r="C102" s="1628"/>
      <c r="D102" s="1628"/>
      <c r="E102" s="1628"/>
      <c r="F102" s="1628"/>
      <c r="G102" s="1628"/>
      <c r="H102" s="641"/>
    </row>
    <row r="103" spans="1:8" s="610" customFormat="1" ht="12.75" x14ac:dyDescent="0.2">
      <c r="A103" s="634"/>
      <c r="B103" s="635"/>
      <c r="C103" s="634"/>
      <c r="D103" s="634"/>
      <c r="E103" s="634"/>
      <c r="F103" s="634"/>
      <c r="G103" s="634"/>
      <c r="H103" s="641"/>
    </row>
    <row r="104" spans="1:8" x14ac:dyDescent="0.2">
      <c r="B104" s="1629"/>
      <c r="C104" s="1629"/>
      <c r="D104" s="1629"/>
      <c r="E104" s="1629"/>
      <c r="F104" s="1629"/>
      <c r="G104" s="1629"/>
      <c r="H104" s="643"/>
    </row>
  </sheetData>
  <mergeCells count="31">
    <mergeCell ref="B91:H91"/>
    <mergeCell ref="B102:G102"/>
    <mergeCell ref="B104:G104"/>
    <mergeCell ref="A4:I4"/>
    <mergeCell ref="B67:H67"/>
    <mergeCell ref="B74:H74"/>
    <mergeCell ref="B76:H76"/>
    <mergeCell ref="B78:H78"/>
    <mergeCell ref="B79:H79"/>
    <mergeCell ref="B84:H84"/>
    <mergeCell ref="B30:H30"/>
    <mergeCell ref="B34:H34"/>
    <mergeCell ref="B39:H39"/>
    <mergeCell ref="B50:H50"/>
    <mergeCell ref="B55:H55"/>
    <mergeCell ref="B60:H60"/>
    <mergeCell ref="B25:H25"/>
    <mergeCell ref="A1:I1"/>
    <mergeCell ref="A2:I2"/>
    <mergeCell ref="A5:A6"/>
    <mergeCell ref="B5:B6"/>
    <mergeCell ref="C5:D6"/>
    <mergeCell ref="E5:G5"/>
    <mergeCell ref="H5:H6"/>
    <mergeCell ref="I5:I6"/>
    <mergeCell ref="B7:H7"/>
    <mergeCell ref="B14:H14"/>
    <mergeCell ref="B19:H19"/>
    <mergeCell ref="B21:H21"/>
    <mergeCell ref="B23:H23"/>
    <mergeCell ref="A3:I3"/>
  </mergeCells>
  <printOptions horizontalCentered="1"/>
  <pageMargins left="0.47244094488188981" right="0.31496062992125984" top="0.47244094488188981" bottom="0.27559055118110237" header="0.31496062992125984" footer="0.31496062992125984"/>
  <pageSetup paperSize="9" scale="95"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00B050"/>
  </sheetPr>
  <dimension ref="A1:H92"/>
  <sheetViews>
    <sheetView view="pageBreakPreview" topLeftCell="A4" zoomScale="80" zoomScaleNormal="60" zoomScaleSheetLayoutView="80" workbookViewId="0">
      <selection activeCell="I17" sqref="I17"/>
    </sheetView>
  </sheetViews>
  <sheetFormatPr defaultRowHeight="15" x14ac:dyDescent="0.2"/>
  <cols>
    <col min="1" max="1" width="20.5546875" style="595" customWidth="1"/>
    <col min="2" max="2" width="8.88671875" style="595"/>
    <col min="3" max="3" width="21" style="595" customWidth="1"/>
    <col min="4" max="16384" width="8.88671875" style="595"/>
  </cols>
  <sheetData>
    <row r="1" spans="1:8" ht="19.5" customHeight="1" x14ac:dyDescent="0.2">
      <c r="A1" s="1632" t="s">
        <v>3355</v>
      </c>
      <c r="B1" s="1632"/>
      <c r="C1" s="1632"/>
      <c r="D1" s="1632"/>
      <c r="E1" s="1632"/>
      <c r="F1" s="815"/>
      <c r="G1" s="644"/>
    </row>
    <row r="2" spans="1:8" ht="19.5" customHeight="1" x14ac:dyDescent="0.2">
      <c r="A2" s="1632" t="s">
        <v>3598</v>
      </c>
      <c r="B2" s="1632"/>
      <c r="C2" s="1632"/>
      <c r="D2" s="1632"/>
      <c r="E2" s="1632"/>
      <c r="F2" s="815"/>
      <c r="G2" s="644"/>
    </row>
    <row r="3" spans="1:8" ht="42" customHeight="1" x14ac:dyDescent="0.2">
      <c r="A3" s="1625" t="str">
        <f>storm!A3</f>
        <v>Name of Work : Construction of 2 Nos of SI and 28 Nos of PC/HC Qtrs at Aliyar in Coimbatore district</v>
      </c>
      <c r="B3" s="1625"/>
      <c r="C3" s="1625"/>
      <c r="D3" s="1625"/>
      <c r="E3" s="1625"/>
      <c r="F3" s="646"/>
      <c r="G3" s="646"/>
      <c r="H3" s="646"/>
    </row>
    <row r="4" spans="1:8" ht="34.5" customHeight="1" x14ac:dyDescent="0.2">
      <c r="A4" s="1633" t="s">
        <v>4955</v>
      </c>
      <c r="B4" s="1633"/>
      <c r="C4" s="1633"/>
      <c r="D4" s="1633"/>
      <c r="E4" s="1633"/>
      <c r="F4" s="646"/>
      <c r="G4" s="646"/>
      <c r="H4" s="646"/>
    </row>
    <row r="5" spans="1:8" ht="15.75" x14ac:dyDescent="0.25">
      <c r="A5" s="596" t="s">
        <v>4804</v>
      </c>
    </row>
    <row r="6" spans="1:8" x14ac:dyDescent="0.2">
      <c r="A6" s="647" t="s">
        <v>4805</v>
      </c>
      <c r="B6" s="648" t="s">
        <v>4806</v>
      </c>
      <c r="C6" s="648" t="s">
        <v>5340</v>
      </c>
      <c r="D6" s="648"/>
      <c r="E6" s="648"/>
    </row>
    <row r="7" spans="1:8" x14ac:dyDescent="0.2">
      <c r="A7" s="647" t="s">
        <v>4807</v>
      </c>
      <c r="B7" s="648" t="s">
        <v>4806</v>
      </c>
      <c r="C7" s="648" t="s">
        <v>5342</v>
      </c>
      <c r="D7" s="648" t="s">
        <v>5341</v>
      </c>
      <c r="E7" s="648"/>
    </row>
    <row r="8" spans="1:8" x14ac:dyDescent="0.2">
      <c r="A8" s="647" t="s">
        <v>4808</v>
      </c>
      <c r="B8" s="648" t="s">
        <v>4806</v>
      </c>
      <c r="C8" s="648" t="s">
        <v>5343</v>
      </c>
      <c r="D8" s="648" t="s">
        <v>5344</v>
      </c>
      <c r="E8" s="648"/>
    </row>
    <row r="9" spans="1:8" ht="30" x14ac:dyDescent="0.2">
      <c r="A9" s="647" t="s">
        <v>4809</v>
      </c>
      <c r="B9" s="648" t="s">
        <v>4806</v>
      </c>
      <c r="C9" s="648" t="s">
        <v>4810</v>
      </c>
      <c r="D9" s="814"/>
      <c r="E9" s="814" t="s">
        <v>5345</v>
      </c>
    </row>
    <row r="10" spans="1:8" ht="15.75" x14ac:dyDescent="0.25">
      <c r="A10" s="649" t="s">
        <v>4811</v>
      </c>
      <c r="B10" s="648"/>
      <c r="C10" s="648"/>
      <c r="D10" s="648"/>
      <c r="E10" s="648"/>
    </row>
    <row r="11" spans="1:8" x14ac:dyDescent="0.2">
      <c r="A11" s="650" t="s">
        <v>4812</v>
      </c>
      <c r="B11" s="648" t="s">
        <v>4806</v>
      </c>
      <c r="C11" s="648" t="s">
        <v>5346</v>
      </c>
      <c r="D11" s="647">
        <v>24.3</v>
      </c>
      <c r="E11" s="648"/>
      <c r="G11" s="595" t="s">
        <v>4064</v>
      </c>
    </row>
    <row r="12" spans="1:8" x14ac:dyDescent="0.2">
      <c r="A12" s="650" t="s">
        <v>4813</v>
      </c>
      <c r="B12" s="648" t="s">
        <v>4806</v>
      </c>
      <c r="C12" s="648" t="s">
        <v>4814</v>
      </c>
      <c r="D12" s="647">
        <v>6.77</v>
      </c>
      <c r="E12" s="648"/>
    </row>
    <row r="13" spans="1:8" x14ac:dyDescent="0.2">
      <c r="A13" s="650" t="s">
        <v>4815</v>
      </c>
      <c r="B13" s="648" t="s">
        <v>4806</v>
      </c>
      <c r="C13" s="651" t="s">
        <v>4816</v>
      </c>
      <c r="D13" s="652">
        <v>31.43</v>
      </c>
      <c r="E13" s="648"/>
    </row>
    <row r="14" spans="1:8" x14ac:dyDescent="0.2">
      <c r="A14" s="653"/>
      <c r="B14" s="648"/>
      <c r="C14" s="648"/>
      <c r="D14" s="652">
        <f>SUM(D11:D13)</f>
        <v>62.5</v>
      </c>
      <c r="E14" s="648"/>
    </row>
    <row r="15" spans="1:8" x14ac:dyDescent="0.2">
      <c r="A15" s="647"/>
      <c r="B15" s="648"/>
      <c r="C15" s="648"/>
      <c r="D15" s="648"/>
      <c r="E15" s="648"/>
    </row>
    <row r="16" spans="1:8" x14ac:dyDescent="0.2">
      <c r="A16" s="648"/>
      <c r="B16" s="648"/>
      <c r="C16" s="648" t="s">
        <v>4817</v>
      </c>
      <c r="D16" s="648">
        <f>+D14/C17</f>
        <v>56.82</v>
      </c>
      <c r="E16" s="648"/>
    </row>
    <row r="17" spans="1:5" x14ac:dyDescent="0.2">
      <c r="A17" s="648"/>
      <c r="B17" s="648"/>
      <c r="C17" s="647">
        <v>1.1000000000000001</v>
      </c>
      <c r="D17" s="648"/>
      <c r="E17" s="648"/>
    </row>
    <row r="18" spans="1:5" x14ac:dyDescent="0.2">
      <c r="A18" s="648"/>
      <c r="B18" s="648"/>
      <c r="C18" s="647" t="s">
        <v>4802</v>
      </c>
      <c r="D18" s="648">
        <f>ROUND(D16,0)</f>
        <v>57</v>
      </c>
      <c r="E18" s="648"/>
    </row>
    <row r="19" spans="1:5" x14ac:dyDescent="0.2">
      <c r="A19" s="654" t="s">
        <v>4818</v>
      </c>
      <c r="B19" s="648"/>
      <c r="C19" s="648"/>
      <c r="D19" s="648"/>
      <c r="E19" s="648"/>
    </row>
    <row r="20" spans="1:5" x14ac:dyDescent="0.2">
      <c r="A20" s="647" t="s">
        <v>4819</v>
      </c>
      <c r="B20" s="655" t="s">
        <v>4820</v>
      </c>
      <c r="C20" s="648" t="s">
        <v>4821</v>
      </c>
      <c r="D20" s="648"/>
      <c r="E20" s="648"/>
    </row>
    <row r="21" spans="1:5" x14ac:dyDescent="0.2">
      <c r="A21" s="647" t="s">
        <v>4822</v>
      </c>
      <c r="B21" s="655" t="s">
        <v>4820</v>
      </c>
      <c r="C21" s="648" t="s">
        <v>4823</v>
      </c>
      <c r="D21" s="648"/>
      <c r="E21" s="648"/>
    </row>
    <row r="22" spans="1:5" x14ac:dyDescent="0.2">
      <c r="A22" s="647" t="s">
        <v>4824</v>
      </c>
      <c r="B22" s="655" t="s">
        <v>4820</v>
      </c>
      <c r="C22" s="648" t="s">
        <v>4825</v>
      </c>
      <c r="D22" s="648"/>
      <c r="E22" s="648"/>
    </row>
    <row r="23" spans="1:5" x14ac:dyDescent="0.2">
      <c r="A23" s="647" t="s">
        <v>4826</v>
      </c>
      <c r="B23" s="655" t="s">
        <v>4820</v>
      </c>
      <c r="C23" s="648" t="s">
        <v>4827</v>
      </c>
      <c r="D23" s="648"/>
      <c r="E23" s="648"/>
    </row>
    <row r="24" spans="1:5" x14ac:dyDescent="0.2">
      <c r="A24" s="647" t="s">
        <v>4828</v>
      </c>
      <c r="B24" s="655" t="s">
        <v>4820</v>
      </c>
      <c r="C24" s="648" t="s">
        <v>4829</v>
      </c>
      <c r="D24" s="648"/>
      <c r="E24" s="648"/>
    </row>
    <row r="25" spans="1:5" ht="15.75" x14ac:dyDescent="0.25">
      <c r="A25" s="656"/>
      <c r="B25" s="648"/>
      <c r="C25" s="653" t="s">
        <v>4830</v>
      </c>
      <c r="D25" s="648"/>
      <c r="E25" s="648"/>
    </row>
    <row r="26" spans="1:5" ht="15.75" x14ac:dyDescent="0.25">
      <c r="A26" s="656"/>
      <c r="B26" s="648"/>
      <c r="C26" s="653"/>
      <c r="D26" s="648"/>
      <c r="E26" s="648"/>
    </row>
    <row r="27" spans="1:5" ht="15.75" x14ac:dyDescent="0.25">
      <c r="A27" s="1631" t="s">
        <v>4831</v>
      </c>
      <c r="B27" s="1631"/>
      <c r="C27" s="1631"/>
      <c r="D27" s="648"/>
      <c r="E27" s="648"/>
    </row>
    <row r="28" spans="1:5" x14ac:dyDescent="0.2">
      <c r="A28" s="648"/>
      <c r="B28" s="648"/>
      <c r="C28" s="648"/>
      <c r="D28" s="648"/>
      <c r="E28" s="648"/>
    </row>
    <row r="29" spans="1:5" ht="15.75" x14ac:dyDescent="0.25">
      <c r="A29" s="656" t="s">
        <v>4832</v>
      </c>
      <c r="B29" s="648"/>
      <c r="C29" s="648"/>
      <c r="D29" s="648"/>
      <c r="E29" s="648"/>
    </row>
    <row r="30" spans="1:5" x14ac:dyDescent="0.2">
      <c r="A30" s="648"/>
      <c r="B30" s="648"/>
      <c r="C30" s="648"/>
      <c r="D30" s="648"/>
      <c r="E30" s="648"/>
    </row>
    <row r="31" spans="1:5" x14ac:dyDescent="0.2">
      <c r="A31" s="1631" t="s">
        <v>4833</v>
      </c>
      <c r="B31" s="1631"/>
      <c r="C31" s="1631"/>
      <c r="D31" s="648"/>
      <c r="E31" s="648"/>
    </row>
    <row r="32" spans="1:5" x14ac:dyDescent="0.2">
      <c r="A32" s="648"/>
      <c r="B32" s="648"/>
      <c r="C32" s="648"/>
      <c r="D32" s="648"/>
      <c r="E32" s="648"/>
    </row>
    <row r="33" spans="1:5" ht="18" x14ac:dyDescent="0.25">
      <c r="A33" s="1634" t="s">
        <v>4834</v>
      </c>
      <c r="B33" s="1634"/>
      <c r="C33" s="1634"/>
      <c r="D33" s="648"/>
      <c r="E33" s="648"/>
    </row>
    <row r="34" spans="1:5" x14ac:dyDescent="0.2">
      <c r="A34" s="648"/>
      <c r="B34" s="648"/>
      <c r="C34" s="648"/>
      <c r="D34" s="648"/>
      <c r="E34" s="648"/>
    </row>
    <row r="35" spans="1:5" x14ac:dyDescent="0.2">
      <c r="A35" s="1631" t="s">
        <v>4835</v>
      </c>
      <c r="B35" s="1631"/>
      <c r="C35" s="1631"/>
      <c r="D35" s="648"/>
      <c r="E35" s="648"/>
    </row>
    <row r="36" spans="1:5" x14ac:dyDescent="0.2">
      <c r="A36" s="648"/>
      <c r="B36" s="648"/>
      <c r="C36" s="648"/>
      <c r="D36" s="648"/>
      <c r="E36" s="648"/>
    </row>
    <row r="37" spans="1:5" ht="15.75" x14ac:dyDescent="0.25">
      <c r="A37" s="1631" t="s">
        <v>4836</v>
      </c>
      <c r="B37" s="1631"/>
      <c r="C37" s="1631"/>
      <c r="D37" s="648"/>
      <c r="E37" s="648"/>
    </row>
    <row r="38" spans="1:5" x14ac:dyDescent="0.2">
      <c r="A38" s="648"/>
      <c r="B38" s="648"/>
      <c r="C38" s="648"/>
      <c r="D38" s="648"/>
      <c r="E38" s="648"/>
    </row>
    <row r="39" spans="1:5" x14ac:dyDescent="0.2">
      <c r="A39" s="648"/>
      <c r="B39" s="651"/>
      <c r="C39" s="648"/>
      <c r="D39" s="648"/>
      <c r="E39" s="648"/>
    </row>
    <row r="40" spans="1:5" x14ac:dyDescent="0.2">
      <c r="A40" s="648"/>
      <c r="B40" s="651"/>
      <c r="C40" s="648"/>
      <c r="D40" s="648"/>
      <c r="E40" s="648"/>
    </row>
    <row r="90" spans="2:2" x14ac:dyDescent="0.2">
      <c r="B90" s="614"/>
    </row>
    <row r="91" spans="2:2" x14ac:dyDescent="0.2">
      <c r="B91" s="614"/>
    </row>
    <row r="92" spans="2:2" x14ac:dyDescent="0.2">
      <c r="B92" s="614"/>
    </row>
  </sheetData>
  <mergeCells count="9">
    <mergeCell ref="A35:C35"/>
    <mergeCell ref="A37:C37"/>
    <mergeCell ref="A3:E3"/>
    <mergeCell ref="A1:E1"/>
    <mergeCell ref="A2:E2"/>
    <mergeCell ref="A4:E4"/>
    <mergeCell ref="A27:C27"/>
    <mergeCell ref="A31:C31"/>
    <mergeCell ref="A33:C33"/>
  </mergeCells>
  <pageMargins left="1.1000000000000001" right="0.2" top="0.75" bottom="0.5" header="0.3" footer="0.3"/>
  <pageSetup paperSize="9" scale="11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FFFF00"/>
  </sheetPr>
  <dimension ref="A1:K84"/>
  <sheetViews>
    <sheetView view="pageBreakPreview" topLeftCell="A40" zoomScale="90" zoomScaleNormal="90" zoomScaleSheetLayoutView="90" workbookViewId="0">
      <selection activeCell="L22" sqref="L22"/>
    </sheetView>
  </sheetViews>
  <sheetFormatPr defaultRowHeight="12.75" x14ac:dyDescent="0.2"/>
  <cols>
    <col min="1" max="1" width="6" style="634" customWidth="1"/>
    <col min="2" max="2" width="21.5546875" style="610" customWidth="1"/>
    <col min="3" max="3" width="3.77734375" style="610" customWidth="1"/>
    <col min="4" max="4" width="4.21875" style="610" customWidth="1"/>
    <col min="5" max="5" width="6.88671875" style="610" customWidth="1"/>
    <col min="6" max="6" width="7" style="610" customWidth="1"/>
    <col min="7" max="7" width="8.88671875" style="610"/>
    <col min="8" max="8" width="8.88671875" style="817"/>
    <col min="9" max="9" width="3.5546875" style="610" bestFit="1" customWidth="1"/>
    <col min="10" max="16384" width="8.88671875" style="610"/>
  </cols>
  <sheetData>
    <row r="1" spans="1:9" ht="19.5" customHeight="1" x14ac:dyDescent="0.2">
      <c r="A1" s="1618" t="s">
        <v>3355</v>
      </c>
      <c r="B1" s="1618"/>
      <c r="C1" s="1618"/>
      <c r="D1" s="1618"/>
      <c r="E1" s="1618"/>
      <c r="F1" s="1618"/>
      <c r="G1" s="1618"/>
      <c r="H1" s="1618"/>
      <c r="I1" s="1618"/>
    </row>
    <row r="2" spans="1:9" ht="19.5" customHeight="1" x14ac:dyDescent="0.2">
      <c r="A2" s="1618" t="s">
        <v>3598</v>
      </c>
      <c r="B2" s="1618"/>
      <c r="C2" s="1618"/>
      <c r="D2" s="1618"/>
      <c r="E2" s="1618"/>
      <c r="F2" s="1618"/>
      <c r="G2" s="1618"/>
      <c r="H2" s="1618"/>
      <c r="I2" s="1618"/>
    </row>
    <row r="3" spans="1:9" ht="42" customHeight="1" x14ac:dyDescent="0.2">
      <c r="A3" s="1606" t="s">
        <v>4990</v>
      </c>
      <c r="B3" s="1606"/>
      <c r="C3" s="1606"/>
      <c r="D3" s="1606"/>
      <c r="E3" s="1606"/>
      <c r="F3" s="1606"/>
      <c r="G3" s="1606"/>
      <c r="H3" s="1606"/>
      <c r="I3" s="1606"/>
    </row>
    <row r="4" spans="1:9" ht="15" x14ac:dyDescent="0.2">
      <c r="A4" s="816"/>
      <c r="B4" s="1635" t="s">
        <v>3599</v>
      </c>
      <c r="C4" s="1635"/>
      <c r="D4" s="1635"/>
      <c r="E4" s="1635"/>
      <c r="F4" s="1635"/>
      <c r="G4" s="1635"/>
      <c r="H4" s="1635"/>
    </row>
    <row r="5" spans="1:9" x14ac:dyDescent="0.2">
      <c r="A5" s="1619" t="s">
        <v>4706</v>
      </c>
      <c r="B5" s="1619" t="s">
        <v>4705</v>
      </c>
      <c r="C5" s="1619" t="s">
        <v>902</v>
      </c>
      <c r="D5" s="1619"/>
      <c r="E5" s="1619" t="s">
        <v>4707</v>
      </c>
      <c r="F5" s="1619"/>
      <c r="G5" s="1619"/>
      <c r="H5" s="1620" t="s">
        <v>909</v>
      </c>
      <c r="I5" s="1636" t="s">
        <v>190</v>
      </c>
    </row>
    <row r="6" spans="1:9" x14ac:dyDescent="0.2">
      <c r="A6" s="1619"/>
      <c r="B6" s="1619"/>
      <c r="C6" s="1619"/>
      <c r="D6" s="1619"/>
      <c r="E6" s="615" t="s">
        <v>3591</v>
      </c>
      <c r="F6" s="615" t="s">
        <v>1342</v>
      </c>
      <c r="G6" s="615" t="s">
        <v>3588</v>
      </c>
      <c r="H6" s="1620"/>
      <c r="I6" s="1636"/>
    </row>
    <row r="7" spans="1:9" ht="28.5" customHeight="1" x14ac:dyDescent="0.2">
      <c r="A7" s="617">
        <v>1.5</v>
      </c>
      <c r="B7" s="1622" t="s">
        <v>4735</v>
      </c>
      <c r="C7" s="1622"/>
      <c r="D7" s="1622"/>
      <c r="E7" s="1622"/>
      <c r="F7" s="1622"/>
      <c r="G7" s="1622"/>
      <c r="H7" s="1622"/>
    </row>
    <row r="8" spans="1:9" x14ac:dyDescent="0.2">
      <c r="A8" s="617"/>
      <c r="B8" s="616" t="s">
        <v>4726</v>
      </c>
      <c r="C8" s="657"/>
      <c r="D8" s="616"/>
      <c r="E8" s="657"/>
      <c r="F8" s="657"/>
      <c r="G8" s="657"/>
      <c r="H8" s="658"/>
    </row>
    <row r="9" spans="1:9" x14ac:dyDescent="0.2">
      <c r="A9" s="617"/>
      <c r="B9" s="616" t="s">
        <v>4837</v>
      </c>
      <c r="C9" s="657">
        <v>1</v>
      </c>
      <c r="D9" s="659">
        <v>1</v>
      </c>
      <c r="E9" s="1637" t="s">
        <v>5009</v>
      </c>
      <c r="F9" s="1638"/>
      <c r="G9" s="1638"/>
      <c r="H9" s="660">
        <f>3.14/4*6.1*6.1*1</f>
        <v>29.21</v>
      </c>
    </row>
    <row r="10" spans="1:9" x14ac:dyDescent="0.2">
      <c r="A10" s="617"/>
      <c r="B10" s="616" t="s">
        <v>1930</v>
      </c>
      <c r="C10" s="657"/>
      <c r="D10" s="659"/>
      <c r="E10" s="661"/>
      <c r="F10" s="661"/>
      <c r="G10" s="661"/>
      <c r="H10" s="662">
        <v>0.04</v>
      </c>
    </row>
    <row r="11" spans="1:9" ht="14.25" x14ac:dyDescent="0.2">
      <c r="A11" s="617"/>
      <c r="B11" s="616"/>
      <c r="C11" s="657"/>
      <c r="D11" s="659"/>
      <c r="E11" s="661"/>
      <c r="F11" s="661"/>
      <c r="G11" s="661" t="s">
        <v>3456</v>
      </c>
      <c r="H11" s="663">
        <f>SUM(H9:H10)</f>
        <v>29.25</v>
      </c>
      <c r="I11" s="644" t="s">
        <v>4737</v>
      </c>
    </row>
    <row r="12" spans="1:9" ht="31.5" customHeight="1" x14ac:dyDescent="0.2">
      <c r="A12" s="617">
        <v>1.8</v>
      </c>
      <c r="B12" s="1622" t="s">
        <v>4749</v>
      </c>
      <c r="C12" s="1623"/>
      <c r="D12" s="1623"/>
      <c r="E12" s="1623"/>
      <c r="F12" s="1623"/>
      <c r="G12" s="1623"/>
      <c r="H12" s="1623"/>
    </row>
    <row r="13" spans="1:9" x14ac:dyDescent="0.2">
      <c r="A13" s="617"/>
      <c r="B13" s="616" t="s">
        <v>4726</v>
      </c>
      <c r="C13" s="616"/>
      <c r="D13" s="616"/>
      <c r="E13" s="616"/>
      <c r="F13" s="616"/>
      <c r="G13" s="657"/>
      <c r="H13" s="658"/>
    </row>
    <row r="14" spans="1:9" ht="12.75" customHeight="1" x14ac:dyDescent="0.2">
      <c r="A14" s="617"/>
      <c r="B14" s="616" t="s">
        <v>4837</v>
      </c>
      <c r="C14" s="657">
        <v>1</v>
      </c>
      <c r="D14" s="659">
        <v>1</v>
      </c>
      <c r="E14" s="1637" t="s">
        <v>5009</v>
      </c>
      <c r="F14" s="1638"/>
      <c r="G14" s="1638"/>
      <c r="H14" s="660">
        <f>3.14/4*6.1*6.1*1</f>
        <v>29.21</v>
      </c>
    </row>
    <row r="15" spans="1:9" x14ac:dyDescent="0.2">
      <c r="A15" s="617"/>
      <c r="B15" s="616" t="s">
        <v>1930</v>
      </c>
      <c r="C15" s="657"/>
      <c r="D15" s="659"/>
      <c r="E15" s="661"/>
      <c r="F15" s="661"/>
      <c r="G15" s="661"/>
      <c r="H15" s="662">
        <v>0.04</v>
      </c>
    </row>
    <row r="16" spans="1:9" ht="14.25" x14ac:dyDescent="0.2">
      <c r="A16" s="617"/>
      <c r="B16" s="616"/>
      <c r="C16" s="657"/>
      <c r="D16" s="659"/>
      <c r="E16" s="661"/>
      <c r="F16" s="661"/>
      <c r="G16" s="661" t="s">
        <v>3456</v>
      </c>
      <c r="H16" s="663">
        <f>SUM(H14:H15)</f>
        <v>29.25</v>
      </c>
      <c r="I16" s="644" t="s">
        <v>4737</v>
      </c>
    </row>
    <row r="17" spans="1:9" x14ac:dyDescent="0.2">
      <c r="A17" s="617"/>
      <c r="B17" s="616"/>
      <c r="C17" s="657"/>
      <c r="D17" s="659"/>
      <c r="E17" s="661"/>
      <c r="F17" s="661"/>
      <c r="G17" s="661"/>
      <c r="H17" s="663"/>
    </row>
    <row r="18" spans="1:9" ht="15.75" x14ac:dyDescent="0.2">
      <c r="A18" s="617">
        <v>3.1</v>
      </c>
      <c r="B18" s="1622" t="s">
        <v>4838</v>
      </c>
      <c r="C18" s="1623"/>
      <c r="D18" s="1623"/>
      <c r="E18" s="1623"/>
      <c r="F18" s="1623"/>
      <c r="G18" s="1623"/>
      <c r="H18" s="1623"/>
    </row>
    <row r="19" spans="1:9" ht="24" customHeight="1" x14ac:dyDescent="0.2">
      <c r="A19" s="617"/>
      <c r="B19" s="616" t="s">
        <v>4755</v>
      </c>
      <c r="C19" s="616"/>
      <c r="D19" s="616"/>
      <c r="E19" s="616"/>
      <c r="F19" s="616"/>
      <c r="G19" s="657"/>
      <c r="H19" s="658"/>
    </row>
    <row r="20" spans="1:9" x14ac:dyDescent="0.2">
      <c r="A20" s="617"/>
      <c r="B20" s="616" t="s">
        <v>4837</v>
      </c>
      <c r="C20" s="657">
        <v>1</v>
      </c>
      <c r="D20" s="659">
        <v>1</v>
      </c>
      <c r="E20" s="1637" t="s">
        <v>5010</v>
      </c>
      <c r="F20" s="1638"/>
      <c r="G20" s="1638"/>
      <c r="H20" s="660">
        <f>(3.14/4)*6.1*6.1*0.1</f>
        <v>2.92</v>
      </c>
    </row>
    <row r="21" spans="1:9" x14ac:dyDescent="0.2">
      <c r="A21" s="617"/>
      <c r="B21" s="616" t="s">
        <v>1930</v>
      </c>
      <c r="C21" s="657"/>
      <c r="D21" s="659"/>
      <c r="E21" s="661"/>
      <c r="F21" s="661"/>
      <c r="G21" s="661"/>
      <c r="H21" s="662">
        <v>0.04</v>
      </c>
    </row>
    <row r="22" spans="1:9" ht="14.25" x14ac:dyDescent="0.2">
      <c r="A22" s="617"/>
      <c r="B22" s="616"/>
      <c r="C22" s="657"/>
      <c r="D22" s="659"/>
      <c r="E22" s="661"/>
      <c r="F22" s="661"/>
      <c r="G22" s="661" t="s">
        <v>3456</v>
      </c>
      <c r="H22" s="663">
        <f>SUM(H20:H21)</f>
        <v>2.96</v>
      </c>
      <c r="I22" s="644" t="s">
        <v>4737</v>
      </c>
    </row>
    <row r="23" spans="1:9" ht="30.75" customHeight="1" x14ac:dyDescent="0.2">
      <c r="A23" s="617">
        <v>4.0999999999999996</v>
      </c>
      <c r="B23" s="1622" t="s">
        <v>4839</v>
      </c>
      <c r="C23" s="1623"/>
      <c r="D23" s="1623"/>
      <c r="E23" s="1623"/>
      <c r="F23" s="1623"/>
      <c r="G23" s="1623"/>
      <c r="H23" s="1623"/>
    </row>
    <row r="24" spans="1:9" x14ac:dyDescent="0.2">
      <c r="A24" s="617"/>
      <c r="B24" s="616" t="s">
        <v>4840</v>
      </c>
      <c r="C24" s="657">
        <v>1</v>
      </c>
      <c r="D24" s="659">
        <v>1</v>
      </c>
      <c r="E24" s="1637" t="s">
        <v>5011</v>
      </c>
      <c r="F24" s="1638"/>
      <c r="G24" s="1638"/>
      <c r="H24" s="660">
        <f>3.14/4*5.1*5.1*0.11</f>
        <v>2.25</v>
      </c>
    </row>
    <row r="25" spans="1:9" ht="19.5" customHeight="1" x14ac:dyDescent="0.2">
      <c r="A25" s="617"/>
      <c r="B25" s="616" t="s">
        <v>4841</v>
      </c>
      <c r="C25" s="657">
        <v>-1</v>
      </c>
      <c r="D25" s="659">
        <v>2</v>
      </c>
      <c r="E25" s="619">
        <v>0.6</v>
      </c>
      <c r="F25" s="619">
        <v>0.06</v>
      </c>
      <c r="G25" s="661">
        <v>0.11</v>
      </c>
      <c r="H25" s="660">
        <f>+D25*E25*F25*G25*C25</f>
        <v>-0.01</v>
      </c>
    </row>
    <row r="26" spans="1:9" ht="14.25" x14ac:dyDescent="0.2">
      <c r="A26" s="617"/>
      <c r="B26" s="616"/>
      <c r="C26" s="657"/>
      <c r="D26" s="659"/>
      <c r="E26" s="661"/>
      <c r="F26" s="661"/>
      <c r="G26" s="661" t="s">
        <v>1904</v>
      </c>
      <c r="H26" s="663">
        <f>SUM(H24:H25)+0.01</f>
        <v>2.25</v>
      </c>
      <c r="I26" s="644" t="s">
        <v>4737</v>
      </c>
    </row>
    <row r="27" spans="1:9" ht="39" customHeight="1" x14ac:dyDescent="0.2">
      <c r="A27" s="617">
        <v>4.2</v>
      </c>
      <c r="B27" s="1641" t="s">
        <v>4842</v>
      </c>
      <c r="C27" s="1642"/>
      <c r="D27" s="1642"/>
      <c r="E27" s="1642"/>
      <c r="F27" s="1642"/>
      <c r="G27" s="1642"/>
      <c r="H27" s="1643"/>
      <c r="I27" s="644"/>
    </row>
    <row r="28" spans="1:9" x14ac:dyDescent="0.2">
      <c r="A28" s="617"/>
      <c r="B28" s="616" t="s">
        <v>4843</v>
      </c>
      <c r="C28" s="657">
        <v>1</v>
      </c>
      <c r="D28" s="659">
        <v>1</v>
      </c>
      <c r="E28" s="1637" t="s">
        <v>5012</v>
      </c>
      <c r="F28" s="1638"/>
      <c r="G28" s="1638"/>
      <c r="H28" s="660">
        <f>3.14/4*5.4*5.4*0.2</f>
        <v>4.58</v>
      </c>
    </row>
    <row r="29" spans="1:9" x14ac:dyDescent="0.2">
      <c r="A29" s="617"/>
      <c r="B29" s="616" t="s">
        <v>4844</v>
      </c>
      <c r="C29" s="657">
        <v>1</v>
      </c>
      <c r="D29" s="659">
        <v>1</v>
      </c>
      <c r="E29" s="1638" t="s">
        <v>4845</v>
      </c>
      <c r="F29" s="1638"/>
      <c r="G29" s="1638"/>
      <c r="H29" s="660">
        <f>3.14*6.88*0.15*2.3</f>
        <v>7.45</v>
      </c>
    </row>
    <row r="30" spans="1:9" ht="14.25" x14ac:dyDescent="0.2">
      <c r="A30" s="617"/>
      <c r="B30" s="616"/>
      <c r="C30" s="657"/>
      <c r="D30" s="659"/>
      <c r="E30" s="661"/>
      <c r="F30" s="661"/>
      <c r="G30" s="661" t="s">
        <v>3456</v>
      </c>
      <c r="H30" s="663">
        <f>SUM(H28:H29)+0.03</f>
        <v>12.06</v>
      </c>
      <c r="I30" s="644" t="s">
        <v>4737</v>
      </c>
    </row>
    <row r="31" spans="1:9" ht="28.5" customHeight="1" x14ac:dyDescent="0.2">
      <c r="A31" s="617">
        <v>10.199999999999999</v>
      </c>
      <c r="B31" s="1622" t="s">
        <v>4846</v>
      </c>
      <c r="C31" s="1623"/>
      <c r="D31" s="1623"/>
      <c r="E31" s="1623"/>
      <c r="F31" s="1623"/>
      <c r="G31" s="1623"/>
      <c r="H31" s="1623"/>
    </row>
    <row r="32" spans="1:9" x14ac:dyDescent="0.2">
      <c r="A32" s="617"/>
      <c r="B32" s="616" t="s">
        <v>4847</v>
      </c>
      <c r="C32" s="616"/>
      <c r="D32" s="616"/>
      <c r="E32" s="616"/>
      <c r="F32" s="616"/>
      <c r="G32" s="657"/>
      <c r="H32" s="658"/>
    </row>
    <row r="33" spans="1:11" x14ac:dyDescent="0.2">
      <c r="A33" s="617"/>
      <c r="B33" s="616" t="s">
        <v>4848</v>
      </c>
      <c r="C33" s="657">
        <v>1</v>
      </c>
      <c r="D33" s="659">
        <v>1</v>
      </c>
      <c r="E33" s="1639" t="s">
        <v>5013</v>
      </c>
      <c r="F33" s="1640"/>
      <c r="G33" s="1640"/>
      <c r="H33" s="660">
        <f>3.14*4.555*2.3</f>
        <v>32.9</v>
      </c>
    </row>
    <row r="34" spans="1:11" x14ac:dyDescent="0.2">
      <c r="A34" s="617"/>
      <c r="B34" s="616" t="s">
        <v>4849</v>
      </c>
      <c r="C34" s="657">
        <v>1</v>
      </c>
      <c r="D34" s="659">
        <v>1</v>
      </c>
      <c r="E34" s="1639" t="s">
        <v>5014</v>
      </c>
      <c r="F34" s="1640"/>
      <c r="G34" s="1640"/>
      <c r="H34" s="660">
        <f>3.14*4.985*2.3</f>
        <v>36</v>
      </c>
    </row>
    <row r="35" spans="1:11" x14ac:dyDescent="0.2">
      <c r="A35" s="617"/>
      <c r="B35" s="616" t="s">
        <v>1930</v>
      </c>
      <c r="C35" s="657"/>
      <c r="D35" s="657"/>
      <c r="E35" s="661"/>
      <c r="F35" s="661"/>
      <c r="G35" s="661"/>
      <c r="H35" s="662">
        <v>0.03</v>
      </c>
    </row>
    <row r="36" spans="1:11" ht="14.25" x14ac:dyDescent="0.2">
      <c r="A36" s="617"/>
      <c r="B36" s="616"/>
      <c r="C36" s="657"/>
      <c r="D36" s="659"/>
      <c r="E36" s="661"/>
      <c r="F36" s="661"/>
      <c r="G36" s="661" t="s">
        <v>3456</v>
      </c>
      <c r="H36" s="663">
        <f>SUM(H33:H35)</f>
        <v>68.930000000000007</v>
      </c>
      <c r="I36" s="644" t="s">
        <v>4742</v>
      </c>
    </row>
    <row r="37" spans="1:11" ht="18" customHeight="1" x14ac:dyDescent="0.2">
      <c r="A37" s="617">
        <v>18.100000000000001</v>
      </c>
      <c r="B37" s="1622" t="s">
        <v>4850</v>
      </c>
      <c r="C37" s="1623"/>
      <c r="D37" s="1623"/>
      <c r="E37" s="1623"/>
      <c r="F37" s="1623"/>
      <c r="G37" s="1623"/>
      <c r="H37" s="1623"/>
    </row>
    <row r="38" spans="1:11" ht="15.75" x14ac:dyDescent="0.2">
      <c r="A38" s="617"/>
      <c r="B38" s="1622" t="s">
        <v>4851</v>
      </c>
      <c r="C38" s="1623"/>
      <c r="D38" s="1623"/>
      <c r="E38" s="1623"/>
      <c r="F38" s="1623"/>
      <c r="G38" s="1623"/>
      <c r="H38" s="1623"/>
    </row>
    <row r="39" spans="1:11" ht="25.5" x14ac:dyDescent="0.2">
      <c r="A39" s="617"/>
      <c r="B39" s="616" t="s">
        <v>4852</v>
      </c>
      <c r="C39" s="657"/>
      <c r="D39" s="659"/>
      <c r="E39" s="664"/>
      <c r="F39" s="661"/>
      <c r="G39" s="661"/>
      <c r="H39" s="660"/>
    </row>
    <row r="40" spans="1:11" ht="14.25" x14ac:dyDescent="0.2">
      <c r="A40" s="617"/>
      <c r="B40" s="616" t="s">
        <v>4837</v>
      </c>
      <c r="C40" s="657">
        <v>1</v>
      </c>
      <c r="D40" s="659">
        <v>1</v>
      </c>
      <c r="E40" s="1639" t="s">
        <v>5015</v>
      </c>
      <c r="F40" s="1640"/>
      <c r="G40" s="1640"/>
      <c r="H40" s="663">
        <f>3.14*5.4*0.2+0.05</f>
        <v>3.44</v>
      </c>
      <c r="I40" s="644" t="s">
        <v>4742</v>
      </c>
    </row>
    <row r="41" spans="1:11" x14ac:dyDescent="0.2">
      <c r="A41" s="617"/>
      <c r="B41" s="616"/>
      <c r="C41" s="657"/>
      <c r="D41" s="659"/>
      <c r="E41" s="661"/>
      <c r="F41" s="661"/>
      <c r="G41" s="661"/>
      <c r="H41" s="663"/>
    </row>
    <row r="42" spans="1:11" ht="15.75" x14ac:dyDescent="0.2">
      <c r="A42" s="617"/>
      <c r="B42" s="1622" t="s">
        <v>4853</v>
      </c>
      <c r="C42" s="1623"/>
      <c r="D42" s="1623"/>
      <c r="E42" s="1623"/>
      <c r="F42" s="1623"/>
      <c r="G42" s="1623"/>
      <c r="H42" s="1623"/>
    </row>
    <row r="43" spans="1:11" x14ac:dyDescent="0.2">
      <c r="A43" s="617"/>
      <c r="B43" s="616" t="s">
        <v>4854</v>
      </c>
      <c r="C43" s="657">
        <v>1</v>
      </c>
      <c r="D43" s="659">
        <v>1</v>
      </c>
      <c r="E43" s="1639" t="s">
        <v>5016</v>
      </c>
      <c r="F43" s="1640"/>
      <c r="G43" s="1640"/>
      <c r="H43" s="660">
        <f>3.14/4*5.5*5.5</f>
        <v>23.75</v>
      </c>
    </row>
    <row r="44" spans="1:11" x14ac:dyDescent="0.2">
      <c r="A44" s="617"/>
      <c r="B44" s="616" t="s">
        <v>4855</v>
      </c>
      <c r="C44" s="657">
        <v>1</v>
      </c>
      <c r="D44" s="659">
        <v>1</v>
      </c>
      <c r="E44" s="1639" t="s">
        <v>5017</v>
      </c>
      <c r="F44" s="1640"/>
      <c r="G44" s="1640"/>
      <c r="H44" s="660">
        <f>3.14*4.985*0.11</f>
        <v>1.72</v>
      </c>
      <c r="K44" s="801"/>
    </row>
    <row r="45" spans="1:11" x14ac:dyDescent="0.2">
      <c r="A45" s="617"/>
      <c r="B45" s="616" t="s">
        <v>4856</v>
      </c>
      <c r="C45" s="657">
        <v>-1</v>
      </c>
      <c r="D45" s="659">
        <v>2</v>
      </c>
      <c r="E45" s="661">
        <v>0.6</v>
      </c>
      <c r="F45" s="619">
        <v>0.6</v>
      </c>
      <c r="G45" s="619" t="s">
        <v>1373</v>
      </c>
      <c r="H45" s="660">
        <f>+C45*D45*E45*F45</f>
        <v>-0.72</v>
      </c>
      <c r="K45" s="801"/>
    </row>
    <row r="46" spans="1:11" x14ac:dyDescent="0.2">
      <c r="A46" s="617"/>
      <c r="B46" s="616" t="s">
        <v>4857</v>
      </c>
      <c r="C46" s="657">
        <v>1</v>
      </c>
      <c r="D46" s="659">
        <v>2</v>
      </c>
      <c r="E46" s="661">
        <v>2.4</v>
      </c>
      <c r="F46" s="619" t="s">
        <v>1373</v>
      </c>
      <c r="G46" s="661">
        <v>0.11</v>
      </c>
      <c r="H46" s="660">
        <f>+C46*D46*E46*G46</f>
        <v>0.53</v>
      </c>
      <c r="K46" s="801"/>
    </row>
    <row r="47" spans="1:11" x14ac:dyDescent="0.2">
      <c r="A47" s="617"/>
      <c r="B47" s="616" t="s">
        <v>1930</v>
      </c>
      <c r="C47" s="657"/>
      <c r="D47" s="659"/>
      <c r="E47" s="661"/>
      <c r="F47" s="661"/>
      <c r="G47" s="661"/>
      <c r="H47" s="660">
        <v>0.06</v>
      </c>
    </row>
    <row r="48" spans="1:11" ht="14.25" x14ac:dyDescent="0.2">
      <c r="A48" s="617"/>
      <c r="B48" s="616"/>
      <c r="C48" s="657"/>
      <c r="D48" s="659"/>
      <c r="E48" s="661"/>
      <c r="F48" s="661"/>
      <c r="G48" s="661" t="s">
        <v>3456</v>
      </c>
      <c r="H48" s="663">
        <f>SUM(H43:H47)</f>
        <v>25.34</v>
      </c>
      <c r="I48" s="644" t="s">
        <v>4742</v>
      </c>
    </row>
    <row r="49" spans="1:11" ht="15.75" x14ac:dyDescent="0.2">
      <c r="A49" s="617">
        <v>34</v>
      </c>
      <c r="B49" s="1622" t="s">
        <v>4858</v>
      </c>
      <c r="C49" s="1623"/>
      <c r="D49" s="1623"/>
      <c r="E49" s="1623"/>
      <c r="F49" s="1623"/>
      <c r="G49" s="1623"/>
      <c r="H49" s="1623"/>
    </row>
    <row r="50" spans="1:11" x14ac:dyDescent="0.2">
      <c r="A50" s="617"/>
      <c r="B50" s="616" t="s">
        <v>4859</v>
      </c>
      <c r="C50" s="657">
        <v>1</v>
      </c>
      <c r="D50" s="659">
        <v>1</v>
      </c>
      <c r="E50" s="1637" t="s">
        <v>5018</v>
      </c>
      <c r="F50" s="1638"/>
      <c r="G50" s="1638"/>
      <c r="H50" s="660">
        <f>3.14*5.5*2.3</f>
        <v>39.72</v>
      </c>
    </row>
    <row r="51" spans="1:11" x14ac:dyDescent="0.2">
      <c r="A51" s="617"/>
      <c r="B51" s="616" t="s">
        <v>4849</v>
      </c>
      <c r="C51" s="657">
        <v>1</v>
      </c>
      <c r="D51" s="659">
        <v>1</v>
      </c>
      <c r="E51" s="1637" t="s">
        <v>5019</v>
      </c>
      <c r="F51" s="1638"/>
      <c r="G51" s="1638"/>
      <c r="H51" s="660">
        <f>3.14*4.985*0.6</f>
        <v>9.39</v>
      </c>
    </row>
    <row r="52" spans="1:11" x14ac:dyDescent="0.2">
      <c r="A52" s="617"/>
      <c r="B52" s="616" t="s">
        <v>4860</v>
      </c>
      <c r="C52" s="657">
        <v>1</v>
      </c>
      <c r="D52" s="659">
        <v>2</v>
      </c>
      <c r="E52" s="619">
        <v>2.4900000000000002</v>
      </c>
      <c r="F52" s="619"/>
      <c r="G52" s="619">
        <v>1</v>
      </c>
      <c r="H52" s="660">
        <f>2*2.49*1</f>
        <v>4.9800000000000004</v>
      </c>
    </row>
    <row r="53" spans="1:11" x14ac:dyDescent="0.2">
      <c r="A53" s="617"/>
      <c r="B53" s="616" t="s">
        <v>1930</v>
      </c>
      <c r="C53" s="657"/>
      <c r="D53" s="659"/>
      <c r="E53" s="661"/>
      <c r="F53" s="661"/>
      <c r="G53" s="661"/>
      <c r="H53" s="660">
        <v>0.05</v>
      </c>
    </row>
    <row r="54" spans="1:11" ht="14.25" x14ac:dyDescent="0.2">
      <c r="A54" s="617"/>
      <c r="B54" s="616"/>
      <c r="C54" s="657"/>
      <c r="D54" s="659"/>
      <c r="E54" s="664"/>
      <c r="F54" s="661"/>
      <c r="G54" s="661" t="s">
        <v>3456</v>
      </c>
      <c r="H54" s="663">
        <f>SUM(H50:H53)</f>
        <v>54.14</v>
      </c>
      <c r="I54" s="644" t="s">
        <v>4742</v>
      </c>
    </row>
    <row r="55" spans="1:11" x14ac:dyDescent="0.2">
      <c r="A55" s="617"/>
      <c r="B55" s="616"/>
      <c r="C55" s="657"/>
      <c r="D55" s="659"/>
      <c r="E55" s="664"/>
      <c r="F55" s="661"/>
      <c r="G55" s="661"/>
      <c r="H55" s="663"/>
    </row>
    <row r="56" spans="1:11" ht="15.75" x14ac:dyDescent="0.2">
      <c r="A56" s="617">
        <v>43</v>
      </c>
      <c r="B56" s="1622" t="s">
        <v>4861</v>
      </c>
      <c r="C56" s="1623"/>
      <c r="D56" s="1623"/>
      <c r="E56" s="1623"/>
      <c r="F56" s="1623"/>
      <c r="G56" s="1623"/>
      <c r="H56" s="1623"/>
    </row>
    <row r="57" spans="1:11" x14ac:dyDescent="0.2">
      <c r="A57" s="617"/>
      <c r="B57" s="665" t="s">
        <v>4862</v>
      </c>
      <c r="C57" s="616"/>
      <c r="D57" s="616"/>
      <c r="E57" s="616"/>
      <c r="F57" s="616"/>
      <c r="G57" s="657"/>
      <c r="H57" s="658"/>
    </row>
    <row r="58" spans="1:11" x14ac:dyDescent="0.2">
      <c r="A58" s="617"/>
      <c r="B58" s="1044" t="s">
        <v>5020</v>
      </c>
      <c r="C58" s="657">
        <v>1</v>
      </c>
      <c r="D58" s="659">
        <v>1</v>
      </c>
      <c r="E58" s="661">
        <v>14.5</v>
      </c>
      <c r="F58" s="661">
        <v>100</v>
      </c>
      <c r="G58" s="661"/>
      <c r="H58" s="660">
        <f>E58*F58</f>
        <v>1450</v>
      </c>
      <c r="K58" s="610">
        <f>55.2*100</f>
        <v>5520</v>
      </c>
    </row>
    <row r="59" spans="1:11" x14ac:dyDescent="0.2">
      <c r="A59" s="617"/>
      <c r="B59" s="616"/>
      <c r="C59" s="657"/>
      <c r="D59" s="659"/>
      <c r="E59" s="661"/>
      <c r="F59" s="661"/>
      <c r="G59" s="661"/>
      <c r="H59" s="666">
        <f>H58/1000</f>
        <v>1.45</v>
      </c>
      <c r="I59" s="644" t="s">
        <v>452</v>
      </c>
    </row>
    <row r="60" spans="1:11" ht="32.25" customHeight="1" x14ac:dyDescent="0.2">
      <c r="A60" s="617">
        <v>53.3</v>
      </c>
      <c r="B60" s="1622" t="s">
        <v>4863</v>
      </c>
      <c r="C60" s="1623"/>
      <c r="D60" s="1623"/>
      <c r="E60" s="1623"/>
      <c r="F60" s="1623"/>
      <c r="G60" s="1623"/>
      <c r="H60" s="1623"/>
    </row>
    <row r="61" spans="1:11" x14ac:dyDescent="0.2">
      <c r="A61" s="617"/>
      <c r="B61" s="616" t="s">
        <v>4864</v>
      </c>
      <c r="C61" s="657">
        <v>2</v>
      </c>
      <c r="D61" s="659">
        <v>5</v>
      </c>
      <c r="E61" s="664"/>
      <c r="F61" s="661"/>
      <c r="G61" s="661"/>
      <c r="H61" s="663">
        <f>ROUND(PRODUCT(C61:G61),2)</f>
        <v>10</v>
      </c>
      <c r="I61" s="644" t="s">
        <v>1196</v>
      </c>
    </row>
    <row r="62" spans="1:11" ht="36" customHeight="1" x14ac:dyDescent="0.2">
      <c r="A62" s="617">
        <v>53.4</v>
      </c>
      <c r="B62" s="1622" t="s">
        <v>4865</v>
      </c>
      <c r="C62" s="1623"/>
      <c r="D62" s="1623"/>
      <c r="E62" s="1623"/>
      <c r="F62" s="1623"/>
      <c r="G62" s="1623"/>
      <c r="H62" s="1623"/>
    </row>
    <row r="63" spans="1:11" x14ac:dyDescent="0.2">
      <c r="A63" s="617"/>
      <c r="B63" s="616" t="s">
        <v>4866</v>
      </c>
      <c r="C63" s="657">
        <v>1</v>
      </c>
      <c r="D63" s="659">
        <v>2</v>
      </c>
      <c r="E63" s="664"/>
      <c r="F63" s="661"/>
      <c r="G63" s="661"/>
      <c r="H63" s="663">
        <f>ROUND(PRODUCT(C63:G63),2)</f>
        <v>2</v>
      </c>
      <c r="I63" s="644" t="s">
        <v>1196</v>
      </c>
    </row>
    <row r="64" spans="1:11" x14ac:dyDescent="0.2">
      <c r="A64" s="617"/>
      <c r="B64" s="616"/>
      <c r="C64" s="657"/>
      <c r="D64" s="659"/>
      <c r="E64" s="664"/>
      <c r="F64" s="661"/>
      <c r="G64" s="661"/>
      <c r="H64" s="663"/>
    </row>
    <row r="82" spans="2:2" ht="14.25" x14ac:dyDescent="0.2">
      <c r="B82" s="668"/>
    </row>
    <row r="83" spans="2:2" ht="14.25" x14ac:dyDescent="0.2">
      <c r="B83" s="668"/>
    </row>
    <row r="84" spans="2:2" ht="14.25" x14ac:dyDescent="0.2">
      <c r="B84" s="668"/>
    </row>
  </sheetData>
  <mergeCells count="36">
    <mergeCell ref="B56:H56"/>
    <mergeCell ref="B60:H60"/>
    <mergeCell ref="B62:H62"/>
    <mergeCell ref="A1:I1"/>
    <mergeCell ref="A2:I2"/>
    <mergeCell ref="B42:H42"/>
    <mergeCell ref="E43:G43"/>
    <mergeCell ref="E44:G44"/>
    <mergeCell ref="B49:H49"/>
    <mergeCell ref="E50:G50"/>
    <mergeCell ref="E51:G51"/>
    <mergeCell ref="B31:H31"/>
    <mergeCell ref="E33:G33"/>
    <mergeCell ref="E34:G34"/>
    <mergeCell ref="B37:H37"/>
    <mergeCell ref="B38:H38"/>
    <mergeCell ref="E40:G40"/>
    <mergeCell ref="E20:G20"/>
    <mergeCell ref="B23:H23"/>
    <mergeCell ref="E24:G24"/>
    <mergeCell ref="B27:H27"/>
    <mergeCell ref="E28:G28"/>
    <mergeCell ref="E29:G29"/>
    <mergeCell ref="B18:H18"/>
    <mergeCell ref="A3:I3"/>
    <mergeCell ref="B4:H4"/>
    <mergeCell ref="A5:A6"/>
    <mergeCell ref="B5:B6"/>
    <mergeCell ref="C5:D6"/>
    <mergeCell ref="E5:G5"/>
    <mergeCell ref="H5:H6"/>
    <mergeCell ref="I5:I6"/>
    <mergeCell ref="B7:H7"/>
    <mergeCell ref="E9:G9"/>
    <mergeCell ref="B12:H12"/>
    <mergeCell ref="E14:G14"/>
  </mergeCells>
  <printOptions horizontalCentered="1"/>
  <pageMargins left="0.47244094488188981" right="0.31496062992125984" top="0.51181102362204722" bottom="0.31496062992125984" header="0.31496062992125984" footer="0.31496062992125984"/>
  <pageSetup paperSize="9" scale="110"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FFFF00"/>
  </sheetPr>
  <dimension ref="A1:M92"/>
  <sheetViews>
    <sheetView view="pageBreakPreview" zoomScale="80" zoomScaleSheetLayoutView="80" workbookViewId="0">
      <selection activeCell="A5" sqref="A5:H5"/>
    </sheetView>
  </sheetViews>
  <sheetFormatPr defaultRowHeight="12.75" x14ac:dyDescent="0.2"/>
  <cols>
    <col min="1" max="1" width="8.88671875" style="673"/>
    <col min="2" max="2" width="12.109375" style="673" customWidth="1"/>
    <col min="3" max="6" width="8.88671875" style="673"/>
    <col min="7" max="7" width="8.88671875" style="679"/>
    <col min="8" max="16384" width="8.88671875" style="673"/>
  </cols>
  <sheetData>
    <row r="1" spans="1:13" s="610" customFormat="1" x14ac:dyDescent="0.2">
      <c r="D1" s="612"/>
      <c r="E1" s="612"/>
      <c r="F1" s="612"/>
      <c r="G1" s="613"/>
    </row>
    <row r="2" spans="1:13" s="610" customFormat="1" ht="15" x14ac:dyDescent="0.25">
      <c r="A2" s="1605" t="s">
        <v>3355</v>
      </c>
      <c r="B2" s="1605"/>
      <c r="C2" s="1605"/>
      <c r="D2" s="1605"/>
      <c r="E2" s="1605"/>
      <c r="F2" s="1605"/>
      <c r="G2" s="1605"/>
      <c r="H2" s="1605"/>
    </row>
    <row r="3" spans="1:13" s="610" customFormat="1" ht="15" x14ac:dyDescent="0.25">
      <c r="A3" s="645"/>
      <c r="B3" s="1605" t="s">
        <v>3598</v>
      </c>
      <c r="C3" s="1605"/>
      <c r="D3" s="1605"/>
      <c r="E3" s="1605"/>
      <c r="F3" s="1605"/>
      <c r="G3" s="1605"/>
      <c r="H3" s="667"/>
    </row>
    <row r="4" spans="1:13" s="610" customFormat="1" ht="14.25" x14ac:dyDescent="0.2">
      <c r="A4" s="668"/>
      <c r="B4" s="668"/>
      <c r="C4" s="668"/>
      <c r="D4" s="669"/>
      <c r="E4" s="669"/>
      <c r="F4" s="669"/>
      <c r="G4" s="670"/>
      <c r="H4" s="671"/>
    </row>
    <row r="5" spans="1:13" s="610" customFormat="1" ht="46.5" customHeight="1" x14ac:dyDescent="0.2">
      <c r="A5" s="1625" t="s">
        <v>4990</v>
      </c>
      <c r="B5" s="1625"/>
      <c r="C5" s="1625"/>
      <c r="D5" s="1625"/>
      <c r="E5" s="1625"/>
      <c r="F5" s="1625"/>
      <c r="G5" s="1625"/>
      <c r="H5" s="1625"/>
      <c r="I5" s="672"/>
    </row>
    <row r="6" spans="1:13" ht="36.75" customHeight="1" x14ac:dyDescent="0.2">
      <c r="A6" s="1645" t="s">
        <v>4867</v>
      </c>
      <c r="B6" s="1645"/>
      <c r="C6" s="1645"/>
      <c r="D6" s="1645"/>
      <c r="E6" s="1645"/>
      <c r="F6" s="1645"/>
      <c r="G6" s="1645"/>
      <c r="H6" s="1645"/>
    </row>
    <row r="7" spans="1:13" ht="14.25" x14ac:dyDescent="0.2">
      <c r="A7" s="674"/>
      <c r="B7" s="674"/>
      <c r="C7" s="674"/>
      <c r="D7" s="674"/>
      <c r="E7" s="674"/>
      <c r="F7" s="674"/>
      <c r="G7" s="675"/>
      <c r="H7" s="674"/>
      <c r="M7" s="673">
        <f>30*900*1.5</f>
        <v>40500</v>
      </c>
    </row>
    <row r="8" spans="1:13" ht="15" x14ac:dyDescent="0.25">
      <c r="A8" s="1644" t="s">
        <v>4868</v>
      </c>
      <c r="B8" s="1644"/>
      <c r="C8" s="1644"/>
      <c r="D8" s="1644"/>
      <c r="E8" s="674" t="s">
        <v>4806</v>
      </c>
      <c r="F8" s="674"/>
      <c r="G8" s="676">
        <v>30</v>
      </c>
      <c r="H8" s="674"/>
    </row>
    <row r="9" spans="1:13" ht="14.25" x14ac:dyDescent="0.2">
      <c r="A9" s="1644" t="s">
        <v>4869</v>
      </c>
      <c r="B9" s="1644"/>
      <c r="C9" s="1644"/>
      <c r="D9" s="1644"/>
      <c r="E9" s="674" t="s">
        <v>4806</v>
      </c>
      <c r="F9" s="674"/>
      <c r="G9" s="675" t="s">
        <v>5004</v>
      </c>
      <c r="H9" s="674"/>
    </row>
    <row r="10" spans="1:13" ht="14.25" x14ac:dyDescent="0.2">
      <c r="A10" s="674"/>
      <c r="B10" s="674"/>
      <c r="C10" s="674"/>
      <c r="D10" s="674"/>
      <c r="E10" s="674"/>
      <c r="F10" s="674"/>
      <c r="G10" s="675" t="s">
        <v>5005</v>
      </c>
      <c r="H10" s="674"/>
    </row>
    <row r="11" spans="1:13" ht="15" x14ac:dyDescent="0.25">
      <c r="A11" s="677"/>
      <c r="B11" s="677"/>
      <c r="C11" s="677"/>
      <c r="D11" s="677"/>
      <c r="E11" s="674"/>
      <c r="F11" s="674"/>
      <c r="G11" s="676"/>
      <c r="H11" s="674"/>
    </row>
    <row r="12" spans="1:13" ht="15" x14ac:dyDescent="0.25">
      <c r="A12" s="677"/>
      <c r="B12" s="677"/>
      <c r="C12" s="677"/>
      <c r="D12" s="677"/>
      <c r="E12" s="674"/>
      <c r="F12" s="674"/>
      <c r="G12" s="676"/>
      <c r="H12" s="674"/>
    </row>
    <row r="13" spans="1:13" ht="15" x14ac:dyDescent="0.25">
      <c r="A13" s="677"/>
      <c r="B13" s="1647" t="s">
        <v>4870</v>
      </c>
      <c r="C13" s="1647"/>
      <c r="D13" s="1647"/>
      <c r="E13" s="674" t="s">
        <v>4806</v>
      </c>
      <c r="F13" s="674"/>
      <c r="G13" s="676" t="s">
        <v>5006</v>
      </c>
      <c r="H13" s="674"/>
    </row>
    <row r="14" spans="1:13" ht="15" x14ac:dyDescent="0.25">
      <c r="A14" s="677"/>
      <c r="B14" s="677"/>
      <c r="C14" s="677"/>
      <c r="D14" s="677"/>
      <c r="E14" s="674"/>
      <c r="F14" s="674"/>
      <c r="G14" s="676"/>
      <c r="H14" s="674"/>
    </row>
    <row r="15" spans="1:13" ht="15" x14ac:dyDescent="0.25">
      <c r="A15" s="677"/>
      <c r="B15" s="1647" t="s">
        <v>4871</v>
      </c>
      <c r="C15" s="1647"/>
      <c r="D15" s="1647"/>
      <c r="E15" s="674"/>
      <c r="F15" s="674"/>
      <c r="G15" s="676" t="s">
        <v>4872</v>
      </c>
      <c r="H15" s="674"/>
    </row>
    <row r="16" spans="1:13" ht="15" x14ac:dyDescent="0.25">
      <c r="A16" s="677"/>
      <c r="B16" s="677"/>
      <c r="C16" s="677"/>
      <c r="D16" s="677"/>
      <c r="E16" s="674"/>
      <c r="F16" s="674"/>
      <c r="G16" s="676"/>
      <c r="H16" s="674"/>
    </row>
    <row r="17" spans="1:8" ht="15" x14ac:dyDescent="0.25">
      <c r="A17" s="677"/>
      <c r="B17" s="1647" t="s">
        <v>4873</v>
      </c>
      <c r="C17" s="1647"/>
      <c r="D17" s="1647"/>
      <c r="E17" s="674" t="s">
        <v>4806</v>
      </c>
      <c r="F17" s="674"/>
      <c r="G17" s="676" t="s">
        <v>5007</v>
      </c>
      <c r="H17" s="674"/>
    </row>
    <row r="18" spans="1:8" ht="15" x14ac:dyDescent="0.25">
      <c r="A18" s="677"/>
      <c r="B18" s="677"/>
      <c r="C18" s="677"/>
      <c r="D18" s="677"/>
      <c r="E18" s="674"/>
      <c r="F18" s="674"/>
      <c r="G18" s="676"/>
      <c r="H18" s="674"/>
    </row>
    <row r="19" spans="1:8" ht="15" x14ac:dyDescent="0.25">
      <c r="A19" s="677"/>
      <c r="B19" s="1647" t="s">
        <v>4874</v>
      </c>
      <c r="C19" s="1647"/>
      <c r="D19" s="1647"/>
      <c r="E19" s="674" t="s">
        <v>4806</v>
      </c>
      <c r="F19" s="674"/>
      <c r="G19" s="676" t="s">
        <v>5008</v>
      </c>
      <c r="H19" s="674"/>
    </row>
    <row r="20" spans="1:8" ht="15" x14ac:dyDescent="0.25">
      <c r="A20" s="677"/>
      <c r="B20" s="677"/>
      <c r="C20" s="677"/>
      <c r="D20" s="677"/>
      <c r="E20" s="674"/>
      <c r="F20" s="674"/>
      <c r="G20" s="676"/>
      <c r="H20" s="674"/>
    </row>
    <row r="21" spans="1:8" ht="15" x14ac:dyDescent="0.25">
      <c r="A21" s="677"/>
      <c r="B21" s="677"/>
      <c r="C21" s="677"/>
      <c r="D21" s="677"/>
      <c r="E21" s="674"/>
      <c r="F21" s="674"/>
      <c r="G21" s="676"/>
      <c r="H21" s="674"/>
    </row>
    <row r="22" spans="1:8" ht="15" x14ac:dyDescent="0.25">
      <c r="A22" s="677"/>
      <c r="B22" s="1647" t="s">
        <v>4875</v>
      </c>
      <c r="C22" s="1647"/>
      <c r="D22" s="1647"/>
      <c r="E22" s="1647"/>
      <c r="F22" s="674"/>
      <c r="G22" s="676">
        <v>2.2999999999999998</v>
      </c>
      <c r="H22" s="674"/>
    </row>
    <row r="23" spans="1:8" ht="15" x14ac:dyDescent="0.25">
      <c r="A23" s="677"/>
      <c r="B23" s="677"/>
      <c r="C23" s="677"/>
      <c r="D23" s="677"/>
      <c r="E23" s="674"/>
      <c r="F23" s="674"/>
      <c r="G23" s="676"/>
      <c r="H23" s="674"/>
    </row>
    <row r="24" spans="1:8" ht="15" x14ac:dyDescent="0.25">
      <c r="A24" s="677"/>
      <c r="B24" s="677"/>
      <c r="C24" s="677"/>
      <c r="D24" s="677"/>
      <c r="E24" s="674"/>
      <c r="F24" s="674"/>
      <c r="G24" s="676"/>
      <c r="H24" s="674"/>
    </row>
    <row r="25" spans="1:8" ht="15" x14ac:dyDescent="0.25">
      <c r="A25" s="674"/>
      <c r="B25" s="1648" t="s">
        <v>4876</v>
      </c>
      <c r="C25" s="1648"/>
      <c r="D25" s="1648"/>
      <c r="E25" s="1648"/>
      <c r="F25" s="1648"/>
      <c r="G25" s="1648"/>
      <c r="H25" s="674"/>
    </row>
    <row r="26" spans="1:8" ht="14.25" x14ac:dyDescent="0.2">
      <c r="A26" s="1646"/>
      <c r="B26" s="1646"/>
      <c r="C26" s="1646"/>
      <c r="D26" s="1646"/>
      <c r="E26" s="1646"/>
      <c r="F26" s="674"/>
      <c r="G26" s="675"/>
      <c r="H26" s="674"/>
    </row>
    <row r="27" spans="1:8" ht="14.25" x14ac:dyDescent="0.2">
      <c r="A27" s="678"/>
      <c r="B27" s="678"/>
      <c r="C27" s="678"/>
      <c r="D27" s="678"/>
      <c r="E27" s="678"/>
      <c r="F27" s="678"/>
      <c r="G27" s="675"/>
      <c r="H27" s="678"/>
    </row>
    <row r="28" spans="1:8" ht="14.25" x14ac:dyDescent="0.2">
      <c r="A28" s="678"/>
      <c r="B28" s="678"/>
      <c r="C28" s="678"/>
      <c r="D28" s="678"/>
      <c r="E28" s="678"/>
      <c r="F28" s="678"/>
      <c r="G28" s="675"/>
      <c r="H28" s="678"/>
    </row>
    <row r="29" spans="1:8" ht="14.25" x14ac:dyDescent="0.2">
      <c r="A29" s="678"/>
      <c r="B29" s="678"/>
      <c r="C29" s="678"/>
      <c r="D29" s="678"/>
      <c r="E29" s="678"/>
      <c r="F29" s="678"/>
      <c r="G29" s="675"/>
      <c r="H29" s="678"/>
    </row>
    <row r="30" spans="1:8" ht="14.25" x14ac:dyDescent="0.2">
      <c r="A30" s="678"/>
      <c r="B30" s="678"/>
      <c r="C30" s="678"/>
      <c r="D30" s="678"/>
      <c r="E30" s="678"/>
      <c r="F30" s="678"/>
      <c r="G30" s="675"/>
      <c r="H30" s="678"/>
    </row>
    <row r="31" spans="1:8" ht="14.25" x14ac:dyDescent="0.2">
      <c r="A31" s="678"/>
      <c r="B31" s="678"/>
      <c r="C31" s="678"/>
      <c r="D31" s="678"/>
      <c r="E31" s="678"/>
      <c r="F31" s="678"/>
      <c r="G31" s="675"/>
      <c r="H31" s="678"/>
    </row>
    <row r="32" spans="1:8" ht="14.25" x14ac:dyDescent="0.2">
      <c r="A32" s="678"/>
      <c r="B32" s="678"/>
      <c r="C32" s="678"/>
      <c r="D32" s="678"/>
      <c r="E32" s="678"/>
      <c r="F32" s="678"/>
      <c r="G32" s="675"/>
      <c r="H32" s="678"/>
    </row>
    <row r="33" spans="1:8" ht="14.25" x14ac:dyDescent="0.2">
      <c r="A33" s="678"/>
      <c r="B33" s="678"/>
      <c r="C33" s="678"/>
      <c r="D33" s="678"/>
      <c r="E33" s="678"/>
      <c r="F33" s="678"/>
      <c r="G33" s="675"/>
      <c r="H33" s="678"/>
    </row>
    <row r="34" spans="1:8" ht="14.25" x14ac:dyDescent="0.2">
      <c r="A34" s="678"/>
      <c r="B34" s="678"/>
      <c r="C34" s="678"/>
      <c r="D34" s="678"/>
      <c r="E34" s="678"/>
      <c r="F34" s="678"/>
      <c r="G34" s="675"/>
      <c r="H34" s="678"/>
    </row>
    <row r="35" spans="1:8" ht="14.25" x14ac:dyDescent="0.2">
      <c r="A35" s="678"/>
      <c r="B35" s="678"/>
      <c r="C35" s="678"/>
      <c r="D35" s="678"/>
      <c r="E35" s="678"/>
      <c r="F35" s="678"/>
      <c r="G35" s="675"/>
      <c r="H35" s="678"/>
    </row>
    <row r="39" spans="1:8" ht="14.25" x14ac:dyDescent="0.2">
      <c r="B39" s="678"/>
    </row>
    <row r="40" spans="1:8" ht="14.25" x14ac:dyDescent="0.2">
      <c r="B40" s="678"/>
    </row>
    <row r="90" spans="2:2" ht="14.25" x14ac:dyDescent="0.2">
      <c r="B90" s="678"/>
    </row>
    <row r="91" spans="2:2" ht="14.25" x14ac:dyDescent="0.2">
      <c r="B91" s="678"/>
    </row>
    <row r="92" spans="2:2" ht="14.25" x14ac:dyDescent="0.2">
      <c r="B92" s="678"/>
    </row>
  </sheetData>
  <mergeCells count="13">
    <mergeCell ref="A26:E26"/>
    <mergeCell ref="B13:D13"/>
    <mergeCell ref="B15:D15"/>
    <mergeCell ref="B17:D17"/>
    <mergeCell ref="B19:D19"/>
    <mergeCell ref="B22:E22"/>
    <mergeCell ref="B25:G25"/>
    <mergeCell ref="A9:D9"/>
    <mergeCell ref="A2:H2"/>
    <mergeCell ref="B3:G3"/>
    <mergeCell ref="A5:H5"/>
    <mergeCell ref="A6:H6"/>
    <mergeCell ref="A8:D8"/>
  </mergeCells>
  <pageMargins left="0.7" right="0.11" top="0.75" bottom="0.75" header="0.3" footer="0.3"/>
  <pageSetup paperSize="9" scale="105"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FFFF00"/>
  </sheetPr>
  <dimension ref="A1:IV40"/>
  <sheetViews>
    <sheetView view="pageBreakPreview" topLeftCell="A21" zoomScale="80" zoomScaleSheetLayoutView="80" workbookViewId="0">
      <selection activeCell="H18" sqref="H18"/>
    </sheetView>
  </sheetViews>
  <sheetFormatPr defaultRowHeight="14.25" x14ac:dyDescent="0.25"/>
  <cols>
    <col min="1" max="1" width="6.33203125" style="687" customWidth="1"/>
    <col min="2" max="2" width="30.77734375" style="687" customWidth="1"/>
    <col min="3" max="3" width="4.33203125" style="718" customWidth="1"/>
    <col min="4" max="4" width="4.33203125" style="719" customWidth="1"/>
    <col min="5" max="8" width="8.77734375" style="720" customWidth="1"/>
    <col min="9" max="9" width="4" style="721" customWidth="1"/>
    <col min="10" max="256" width="8.88671875" style="687"/>
    <col min="257" max="257" width="6" style="687" customWidth="1"/>
    <col min="258" max="258" width="28.88671875" style="687" customWidth="1"/>
    <col min="259" max="260" width="4.88671875" style="687" customWidth="1"/>
    <col min="261" max="263" width="8.88671875" style="687"/>
    <col min="264" max="264" width="9.88671875" style="687" customWidth="1"/>
    <col min="265" max="265" width="4" style="687" customWidth="1"/>
    <col min="266" max="512" width="8.88671875" style="687"/>
    <col min="513" max="513" width="6" style="687" customWidth="1"/>
    <col min="514" max="514" width="28.88671875" style="687" customWidth="1"/>
    <col min="515" max="516" width="4.88671875" style="687" customWidth="1"/>
    <col min="517" max="519" width="8.88671875" style="687"/>
    <col min="520" max="520" width="9.88671875" style="687" customWidth="1"/>
    <col min="521" max="521" width="4" style="687" customWidth="1"/>
    <col min="522" max="768" width="8.88671875" style="687"/>
    <col min="769" max="769" width="6" style="687" customWidth="1"/>
    <col min="770" max="770" width="28.88671875" style="687" customWidth="1"/>
    <col min="771" max="772" width="4.88671875" style="687" customWidth="1"/>
    <col min="773" max="775" width="8.88671875" style="687"/>
    <col min="776" max="776" width="9.88671875" style="687" customWidth="1"/>
    <col min="777" max="777" width="4" style="687" customWidth="1"/>
    <col min="778" max="1024" width="8.88671875" style="687"/>
    <col min="1025" max="1025" width="6" style="687" customWidth="1"/>
    <col min="1026" max="1026" width="28.88671875" style="687" customWidth="1"/>
    <col min="1027" max="1028" width="4.88671875" style="687" customWidth="1"/>
    <col min="1029" max="1031" width="8.88671875" style="687"/>
    <col min="1032" max="1032" width="9.88671875" style="687" customWidth="1"/>
    <col min="1033" max="1033" width="4" style="687" customWidth="1"/>
    <col min="1034" max="1280" width="8.88671875" style="687"/>
    <col min="1281" max="1281" width="6" style="687" customWidth="1"/>
    <col min="1282" max="1282" width="28.88671875" style="687" customWidth="1"/>
    <col min="1283" max="1284" width="4.88671875" style="687" customWidth="1"/>
    <col min="1285" max="1287" width="8.88671875" style="687"/>
    <col min="1288" max="1288" width="9.88671875" style="687" customWidth="1"/>
    <col min="1289" max="1289" width="4" style="687" customWidth="1"/>
    <col min="1290" max="1536" width="8.88671875" style="687"/>
    <col min="1537" max="1537" width="6" style="687" customWidth="1"/>
    <col min="1538" max="1538" width="28.88671875" style="687" customWidth="1"/>
    <col min="1539" max="1540" width="4.88671875" style="687" customWidth="1"/>
    <col min="1541" max="1543" width="8.88671875" style="687"/>
    <col min="1544" max="1544" width="9.88671875" style="687" customWidth="1"/>
    <col min="1545" max="1545" width="4" style="687" customWidth="1"/>
    <col min="1546" max="1792" width="8.88671875" style="687"/>
    <col min="1793" max="1793" width="6" style="687" customWidth="1"/>
    <col min="1794" max="1794" width="28.88671875" style="687" customWidth="1"/>
    <col min="1795" max="1796" width="4.88671875" style="687" customWidth="1"/>
    <col min="1797" max="1799" width="8.88671875" style="687"/>
    <col min="1800" max="1800" width="9.88671875" style="687" customWidth="1"/>
    <col min="1801" max="1801" width="4" style="687" customWidth="1"/>
    <col min="1802" max="2048" width="8.88671875" style="687"/>
    <col min="2049" max="2049" width="6" style="687" customWidth="1"/>
    <col min="2050" max="2050" width="28.88671875" style="687" customWidth="1"/>
    <col min="2051" max="2052" width="4.88671875" style="687" customWidth="1"/>
    <col min="2053" max="2055" width="8.88671875" style="687"/>
    <col min="2056" max="2056" width="9.88671875" style="687" customWidth="1"/>
    <col min="2057" max="2057" width="4" style="687" customWidth="1"/>
    <col min="2058" max="2304" width="8.88671875" style="687"/>
    <col min="2305" max="2305" width="6" style="687" customWidth="1"/>
    <col min="2306" max="2306" width="28.88671875" style="687" customWidth="1"/>
    <col min="2307" max="2308" width="4.88671875" style="687" customWidth="1"/>
    <col min="2309" max="2311" width="8.88671875" style="687"/>
    <col min="2312" max="2312" width="9.88671875" style="687" customWidth="1"/>
    <col min="2313" max="2313" width="4" style="687" customWidth="1"/>
    <col min="2314" max="2560" width="8.88671875" style="687"/>
    <col min="2561" max="2561" width="6" style="687" customWidth="1"/>
    <col min="2562" max="2562" width="28.88671875" style="687" customWidth="1"/>
    <col min="2563" max="2564" width="4.88671875" style="687" customWidth="1"/>
    <col min="2565" max="2567" width="8.88671875" style="687"/>
    <col min="2568" max="2568" width="9.88671875" style="687" customWidth="1"/>
    <col min="2569" max="2569" width="4" style="687" customWidth="1"/>
    <col min="2570" max="2816" width="8.88671875" style="687"/>
    <col min="2817" max="2817" width="6" style="687" customWidth="1"/>
    <col min="2818" max="2818" width="28.88671875" style="687" customWidth="1"/>
    <col min="2819" max="2820" width="4.88671875" style="687" customWidth="1"/>
    <col min="2821" max="2823" width="8.88671875" style="687"/>
    <col min="2824" max="2824" width="9.88671875" style="687" customWidth="1"/>
    <col min="2825" max="2825" width="4" style="687" customWidth="1"/>
    <col min="2826" max="3072" width="8.88671875" style="687"/>
    <col min="3073" max="3073" width="6" style="687" customWidth="1"/>
    <col min="3074" max="3074" width="28.88671875" style="687" customWidth="1"/>
    <col min="3075" max="3076" width="4.88671875" style="687" customWidth="1"/>
    <col min="3077" max="3079" width="8.88671875" style="687"/>
    <col min="3080" max="3080" width="9.88671875" style="687" customWidth="1"/>
    <col min="3081" max="3081" width="4" style="687" customWidth="1"/>
    <col min="3082" max="3328" width="8.88671875" style="687"/>
    <col min="3329" max="3329" width="6" style="687" customWidth="1"/>
    <col min="3330" max="3330" width="28.88671875" style="687" customWidth="1"/>
    <col min="3331" max="3332" width="4.88671875" style="687" customWidth="1"/>
    <col min="3333" max="3335" width="8.88671875" style="687"/>
    <col min="3336" max="3336" width="9.88671875" style="687" customWidth="1"/>
    <col min="3337" max="3337" width="4" style="687" customWidth="1"/>
    <col min="3338" max="3584" width="8.88671875" style="687"/>
    <col min="3585" max="3585" width="6" style="687" customWidth="1"/>
    <col min="3586" max="3586" width="28.88671875" style="687" customWidth="1"/>
    <col min="3587" max="3588" width="4.88671875" style="687" customWidth="1"/>
    <col min="3589" max="3591" width="8.88671875" style="687"/>
    <col min="3592" max="3592" width="9.88671875" style="687" customWidth="1"/>
    <col min="3593" max="3593" width="4" style="687" customWidth="1"/>
    <col min="3594" max="3840" width="8.88671875" style="687"/>
    <col min="3841" max="3841" width="6" style="687" customWidth="1"/>
    <col min="3842" max="3842" width="28.88671875" style="687" customWidth="1"/>
    <col min="3843" max="3844" width="4.88671875" style="687" customWidth="1"/>
    <col min="3845" max="3847" width="8.88671875" style="687"/>
    <col min="3848" max="3848" width="9.88671875" style="687" customWidth="1"/>
    <col min="3849" max="3849" width="4" style="687" customWidth="1"/>
    <col min="3850" max="4096" width="8.88671875" style="687"/>
    <col min="4097" max="4097" width="6" style="687" customWidth="1"/>
    <col min="4098" max="4098" width="28.88671875" style="687" customWidth="1"/>
    <col min="4099" max="4100" width="4.88671875" style="687" customWidth="1"/>
    <col min="4101" max="4103" width="8.88671875" style="687"/>
    <col min="4104" max="4104" width="9.88671875" style="687" customWidth="1"/>
    <col min="4105" max="4105" width="4" style="687" customWidth="1"/>
    <col min="4106" max="4352" width="8.88671875" style="687"/>
    <col min="4353" max="4353" width="6" style="687" customWidth="1"/>
    <col min="4354" max="4354" width="28.88671875" style="687" customWidth="1"/>
    <col min="4355" max="4356" width="4.88671875" style="687" customWidth="1"/>
    <col min="4357" max="4359" width="8.88671875" style="687"/>
    <col min="4360" max="4360" width="9.88671875" style="687" customWidth="1"/>
    <col min="4361" max="4361" width="4" style="687" customWidth="1"/>
    <col min="4362" max="4608" width="8.88671875" style="687"/>
    <col min="4609" max="4609" width="6" style="687" customWidth="1"/>
    <col min="4610" max="4610" width="28.88671875" style="687" customWidth="1"/>
    <col min="4611" max="4612" width="4.88671875" style="687" customWidth="1"/>
    <col min="4613" max="4615" width="8.88671875" style="687"/>
    <col min="4616" max="4616" width="9.88671875" style="687" customWidth="1"/>
    <col min="4617" max="4617" width="4" style="687" customWidth="1"/>
    <col min="4618" max="4864" width="8.88671875" style="687"/>
    <col min="4865" max="4865" width="6" style="687" customWidth="1"/>
    <col min="4866" max="4866" width="28.88671875" style="687" customWidth="1"/>
    <col min="4867" max="4868" width="4.88671875" style="687" customWidth="1"/>
    <col min="4869" max="4871" width="8.88671875" style="687"/>
    <col min="4872" max="4872" width="9.88671875" style="687" customWidth="1"/>
    <col min="4873" max="4873" width="4" style="687" customWidth="1"/>
    <col min="4874" max="5120" width="8.88671875" style="687"/>
    <col min="5121" max="5121" width="6" style="687" customWidth="1"/>
    <col min="5122" max="5122" width="28.88671875" style="687" customWidth="1"/>
    <col min="5123" max="5124" width="4.88671875" style="687" customWidth="1"/>
    <col min="5125" max="5127" width="8.88671875" style="687"/>
    <col min="5128" max="5128" width="9.88671875" style="687" customWidth="1"/>
    <col min="5129" max="5129" width="4" style="687" customWidth="1"/>
    <col min="5130" max="5376" width="8.88671875" style="687"/>
    <col min="5377" max="5377" width="6" style="687" customWidth="1"/>
    <col min="5378" max="5378" width="28.88671875" style="687" customWidth="1"/>
    <col min="5379" max="5380" width="4.88671875" style="687" customWidth="1"/>
    <col min="5381" max="5383" width="8.88671875" style="687"/>
    <col min="5384" max="5384" width="9.88671875" style="687" customWidth="1"/>
    <col min="5385" max="5385" width="4" style="687" customWidth="1"/>
    <col min="5386" max="5632" width="8.88671875" style="687"/>
    <col min="5633" max="5633" width="6" style="687" customWidth="1"/>
    <col min="5634" max="5634" width="28.88671875" style="687" customWidth="1"/>
    <col min="5635" max="5636" width="4.88671875" style="687" customWidth="1"/>
    <col min="5637" max="5639" width="8.88671875" style="687"/>
    <col min="5640" max="5640" width="9.88671875" style="687" customWidth="1"/>
    <col min="5641" max="5641" width="4" style="687" customWidth="1"/>
    <col min="5642" max="5888" width="8.88671875" style="687"/>
    <col min="5889" max="5889" width="6" style="687" customWidth="1"/>
    <col min="5890" max="5890" width="28.88671875" style="687" customWidth="1"/>
    <col min="5891" max="5892" width="4.88671875" style="687" customWidth="1"/>
    <col min="5893" max="5895" width="8.88671875" style="687"/>
    <col min="5896" max="5896" width="9.88671875" style="687" customWidth="1"/>
    <col min="5897" max="5897" width="4" style="687" customWidth="1"/>
    <col min="5898" max="6144" width="8.88671875" style="687"/>
    <col min="6145" max="6145" width="6" style="687" customWidth="1"/>
    <col min="6146" max="6146" width="28.88671875" style="687" customWidth="1"/>
    <col min="6147" max="6148" width="4.88671875" style="687" customWidth="1"/>
    <col min="6149" max="6151" width="8.88671875" style="687"/>
    <col min="6152" max="6152" width="9.88671875" style="687" customWidth="1"/>
    <col min="6153" max="6153" width="4" style="687" customWidth="1"/>
    <col min="6154" max="6400" width="8.88671875" style="687"/>
    <col min="6401" max="6401" width="6" style="687" customWidth="1"/>
    <col min="6402" max="6402" width="28.88671875" style="687" customWidth="1"/>
    <col min="6403" max="6404" width="4.88671875" style="687" customWidth="1"/>
    <col min="6405" max="6407" width="8.88671875" style="687"/>
    <col min="6408" max="6408" width="9.88671875" style="687" customWidth="1"/>
    <col min="6409" max="6409" width="4" style="687" customWidth="1"/>
    <col min="6410" max="6656" width="8.88671875" style="687"/>
    <col min="6657" max="6657" width="6" style="687" customWidth="1"/>
    <col min="6658" max="6658" width="28.88671875" style="687" customWidth="1"/>
    <col min="6659" max="6660" width="4.88671875" style="687" customWidth="1"/>
    <col min="6661" max="6663" width="8.88671875" style="687"/>
    <col min="6664" max="6664" width="9.88671875" style="687" customWidth="1"/>
    <col min="6665" max="6665" width="4" style="687" customWidth="1"/>
    <col min="6666" max="6912" width="8.88671875" style="687"/>
    <col min="6913" max="6913" width="6" style="687" customWidth="1"/>
    <col min="6914" max="6914" width="28.88671875" style="687" customWidth="1"/>
    <col min="6915" max="6916" width="4.88671875" style="687" customWidth="1"/>
    <col min="6917" max="6919" width="8.88671875" style="687"/>
    <col min="6920" max="6920" width="9.88671875" style="687" customWidth="1"/>
    <col min="6921" max="6921" width="4" style="687" customWidth="1"/>
    <col min="6922" max="7168" width="8.88671875" style="687"/>
    <col min="7169" max="7169" width="6" style="687" customWidth="1"/>
    <col min="7170" max="7170" width="28.88671875" style="687" customWidth="1"/>
    <col min="7171" max="7172" width="4.88671875" style="687" customWidth="1"/>
    <col min="7173" max="7175" width="8.88671875" style="687"/>
    <col min="7176" max="7176" width="9.88671875" style="687" customWidth="1"/>
    <col min="7177" max="7177" width="4" style="687" customWidth="1"/>
    <col min="7178" max="7424" width="8.88671875" style="687"/>
    <col min="7425" max="7425" width="6" style="687" customWidth="1"/>
    <col min="7426" max="7426" width="28.88671875" style="687" customWidth="1"/>
    <col min="7427" max="7428" width="4.88671875" style="687" customWidth="1"/>
    <col min="7429" max="7431" width="8.88671875" style="687"/>
    <col min="7432" max="7432" width="9.88671875" style="687" customWidth="1"/>
    <col min="7433" max="7433" width="4" style="687" customWidth="1"/>
    <col min="7434" max="7680" width="8.88671875" style="687"/>
    <col min="7681" max="7681" width="6" style="687" customWidth="1"/>
    <col min="7682" max="7682" width="28.88671875" style="687" customWidth="1"/>
    <col min="7683" max="7684" width="4.88671875" style="687" customWidth="1"/>
    <col min="7685" max="7687" width="8.88671875" style="687"/>
    <col min="7688" max="7688" width="9.88671875" style="687" customWidth="1"/>
    <col min="7689" max="7689" width="4" style="687" customWidth="1"/>
    <col min="7690" max="7936" width="8.88671875" style="687"/>
    <col min="7937" max="7937" width="6" style="687" customWidth="1"/>
    <col min="7938" max="7938" width="28.88671875" style="687" customWidth="1"/>
    <col min="7939" max="7940" width="4.88671875" style="687" customWidth="1"/>
    <col min="7941" max="7943" width="8.88671875" style="687"/>
    <col min="7944" max="7944" width="9.88671875" style="687" customWidth="1"/>
    <col min="7945" max="7945" width="4" style="687" customWidth="1"/>
    <col min="7946" max="8192" width="8.88671875" style="687"/>
    <col min="8193" max="8193" width="6" style="687" customWidth="1"/>
    <col min="8194" max="8194" width="28.88671875" style="687" customWidth="1"/>
    <col min="8195" max="8196" width="4.88671875" style="687" customWidth="1"/>
    <col min="8197" max="8199" width="8.88671875" style="687"/>
    <col min="8200" max="8200" width="9.88671875" style="687" customWidth="1"/>
    <col min="8201" max="8201" width="4" style="687" customWidth="1"/>
    <col min="8202" max="8448" width="8.88671875" style="687"/>
    <col min="8449" max="8449" width="6" style="687" customWidth="1"/>
    <col min="8450" max="8450" width="28.88671875" style="687" customWidth="1"/>
    <col min="8451" max="8452" width="4.88671875" style="687" customWidth="1"/>
    <col min="8453" max="8455" width="8.88671875" style="687"/>
    <col min="8456" max="8456" width="9.88671875" style="687" customWidth="1"/>
    <col min="8457" max="8457" width="4" style="687" customWidth="1"/>
    <col min="8458" max="8704" width="8.88671875" style="687"/>
    <col min="8705" max="8705" width="6" style="687" customWidth="1"/>
    <col min="8706" max="8706" width="28.88671875" style="687" customWidth="1"/>
    <col min="8707" max="8708" width="4.88671875" style="687" customWidth="1"/>
    <col min="8709" max="8711" width="8.88671875" style="687"/>
    <col min="8712" max="8712" width="9.88671875" style="687" customWidth="1"/>
    <col min="8713" max="8713" width="4" style="687" customWidth="1"/>
    <col min="8714" max="8960" width="8.88671875" style="687"/>
    <col min="8961" max="8961" width="6" style="687" customWidth="1"/>
    <col min="8962" max="8962" width="28.88671875" style="687" customWidth="1"/>
    <col min="8963" max="8964" width="4.88671875" style="687" customWidth="1"/>
    <col min="8965" max="8967" width="8.88671875" style="687"/>
    <col min="8968" max="8968" width="9.88671875" style="687" customWidth="1"/>
    <col min="8969" max="8969" width="4" style="687" customWidth="1"/>
    <col min="8970" max="9216" width="8.88671875" style="687"/>
    <col min="9217" max="9217" width="6" style="687" customWidth="1"/>
    <col min="9218" max="9218" width="28.88671875" style="687" customWidth="1"/>
    <col min="9219" max="9220" width="4.88671875" style="687" customWidth="1"/>
    <col min="9221" max="9223" width="8.88671875" style="687"/>
    <col min="9224" max="9224" width="9.88671875" style="687" customWidth="1"/>
    <col min="9225" max="9225" width="4" style="687" customWidth="1"/>
    <col min="9226" max="9472" width="8.88671875" style="687"/>
    <col min="9473" max="9473" width="6" style="687" customWidth="1"/>
    <col min="9474" max="9474" width="28.88671875" style="687" customWidth="1"/>
    <col min="9475" max="9476" width="4.88671875" style="687" customWidth="1"/>
    <col min="9477" max="9479" width="8.88671875" style="687"/>
    <col min="9480" max="9480" width="9.88671875" style="687" customWidth="1"/>
    <col min="9481" max="9481" width="4" style="687" customWidth="1"/>
    <col min="9482" max="9728" width="8.88671875" style="687"/>
    <col min="9729" max="9729" width="6" style="687" customWidth="1"/>
    <col min="9730" max="9730" width="28.88671875" style="687" customWidth="1"/>
    <col min="9731" max="9732" width="4.88671875" style="687" customWidth="1"/>
    <col min="9733" max="9735" width="8.88671875" style="687"/>
    <col min="9736" max="9736" width="9.88671875" style="687" customWidth="1"/>
    <col min="9737" max="9737" width="4" style="687" customWidth="1"/>
    <col min="9738" max="9984" width="8.88671875" style="687"/>
    <col min="9985" max="9985" width="6" style="687" customWidth="1"/>
    <col min="9986" max="9986" width="28.88671875" style="687" customWidth="1"/>
    <col min="9987" max="9988" width="4.88671875" style="687" customWidth="1"/>
    <col min="9989" max="9991" width="8.88671875" style="687"/>
    <col min="9992" max="9992" width="9.88671875" style="687" customWidth="1"/>
    <col min="9993" max="9993" width="4" style="687" customWidth="1"/>
    <col min="9994" max="10240" width="8.88671875" style="687"/>
    <col min="10241" max="10241" width="6" style="687" customWidth="1"/>
    <col min="10242" max="10242" width="28.88671875" style="687" customWidth="1"/>
    <col min="10243" max="10244" width="4.88671875" style="687" customWidth="1"/>
    <col min="10245" max="10247" width="8.88671875" style="687"/>
    <col min="10248" max="10248" width="9.88671875" style="687" customWidth="1"/>
    <col min="10249" max="10249" width="4" style="687" customWidth="1"/>
    <col min="10250" max="10496" width="8.88671875" style="687"/>
    <col min="10497" max="10497" width="6" style="687" customWidth="1"/>
    <col min="10498" max="10498" width="28.88671875" style="687" customWidth="1"/>
    <col min="10499" max="10500" width="4.88671875" style="687" customWidth="1"/>
    <col min="10501" max="10503" width="8.88671875" style="687"/>
    <col min="10504" max="10504" width="9.88671875" style="687" customWidth="1"/>
    <col min="10505" max="10505" width="4" style="687" customWidth="1"/>
    <col min="10506" max="10752" width="8.88671875" style="687"/>
    <col min="10753" max="10753" width="6" style="687" customWidth="1"/>
    <col min="10754" max="10754" width="28.88671875" style="687" customWidth="1"/>
    <col min="10755" max="10756" width="4.88671875" style="687" customWidth="1"/>
    <col min="10757" max="10759" width="8.88671875" style="687"/>
    <col min="10760" max="10760" width="9.88671875" style="687" customWidth="1"/>
    <col min="10761" max="10761" width="4" style="687" customWidth="1"/>
    <col min="10762" max="11008" width="8.88671875" style="687"/>
    <col min="11009" max="11009" width="6" style="687" customWidth="1"/>
    <col min="11010" max="11010" width="28.88671875" style="687" customWidth="1"/>
    <col min="11011" max="11012" width="4.88671875" style="687" customWidth="1"/>
    <col min="11013" max="11015" width="8.88671875" style="687"/>
    <col min="11016" max="11016" width="9.88671875" style="687" customWidth="1"/>
    <col min="11017" max="11017" width="4" style="687" customWidth="1"/>
    <col min="11018" max="11264" width="8.88671875" style="687"/>
    <col min="11265" max="11265" width="6" style="687" customWidth="1"/>
    <col min="11266" max="11266" width="28.88671875" style="687" customWidth="1"/>
    <col min="11267" max="11268" width="4.88671875" style="687" customWidth="1"/>
    <col min="11269" max="11271" width="8.88671875" style="687"/>
    <col min="11272" max="11272" width="9.88671875" style="687" customWidth="1"/>
    <col min="11273" max="11273" width="4" style="687" customWidth="1"/>
    <col min="11274" max="11520" width="8.88671875" style="687"/>
    <col min="11521" max="11521" width="6" style="687" customWidth="1"/>
    <col min="11522" max="11522" width="28.88671875" style="687" customWidth="1"/>
    <col min="11523" max="11524" width="4.88671875" style="687" customWidth="1"/>
    <col min="11525" max="11527" width="8.88671875" style="687"/>
    <col min="11528" max="11528" width="9.88671875" style="687" customWidth="1"/>
    <col min="11529" max="11529" width="4" style="687" customWidth="1"/>
    <col min="11530" max="11776" width="8.88671875" style="687"/>
    <col min="11777" max="11777" width="6" style="687" customWidth="1"/>
    <col min="11778" max="11778" width="28.88671875" style="687" customWidth="1"/>
    <col min="11779" max="11780" width="4.88671875" style="687" customWidth="1"/>
    <col min="11781" max="11783" width="8.88671875" style="687"/>
    <col min="11784" max="11784" width="9.88671875" style="687" customWidth="1"/>
    <col min="11785" max="11785" width="4" style="687" customWidth="1"/>
    <col min="11786" max="12032" width="8.88671875" style="687"/>
    <col min="12033" max="12033" width="6" style="687" customWidth="1"/>
    <col min="12034" max="12034" width="28.88671875" style="687" customWidth="1"/>
    <col min="12035" max="12036" width="4.88671875" style="687" customWidth="1"/>
    <col min="12037" max="12039" width="8.88671875" style="687"/>
    <col min="12040" max="12040" width="9.88671875" style="687" customWidth="1"/>
    <col min="12041" max="12041" width="4" style="687" customWidth="1"/>
    <col min="12042" max="12288" width="8.88671875" style="687"/>
    <col min="12289" max="12289" width="6" style="687" customWidth="1"/>
    <col min="12290" max="12290" width="28.88671875" style="687" customWidth="1"/>
    <col min="12291" max="12292" width="4.88671875" style="687" customWidth="1"/>
    <col min="12293" max="12295" width="8.88671875" style="687"/>
    <col min="12296" max="12296" width="9.88671875" style="687" customWidth="1"/>
    <col min="12297" max="12297" width="4" style="687" customWidth="1"/>
    <col min="12298" max="12544" width="8.88671875" style="687"/>
    <col min="12545" max="12545" width="6" style="687" customWidth="1"/>
    <col min="12546" max="12546" width="28.88671875" style="687" customWidth="1"/>
    <col min="12547" max="12548" width="4.88671875" style="687" customWidth="1"/>
    <col min="12549" max="12551" width="8.88671875" style="687"/>
    <col min="12552" max="12552" width="9.88671875" style="687" customWidth="1"/>
    <col min="12553" max="12553" width="4" style="687" customWidth="1"/>
    <col min="12554" max="12800" width="8.88671875" style="687"/>
    <col min="12801" max="12801" width="6" style="687" customWidth="1"/>
    <col min="12802" max="12802" width="28.88671875" style="687" customWidth="1"/>
    <col min="12803" max="12804" width="4.88671875" style="687" customWidth="1"/>
    <col min="12805" max="12807" width="8.88671875" style="687"/>
    <col min="12808" max="12808" width="9.88671875" style="687" customWidth="1"/>
    <col min="12809" max="12809" width="4" style="687" customWidth="1"/>
    <col min="12810" max="13056" width="8.88671875" style="687"/>
    <col min="13057" max="13057" width="6" style="687" customWidth="1"/>
    <col min="13058" max="13058" width="28.88671875" style="687" customWidth="1"/>
    <col min="13059" max="13060" width="4.88671875" style="687" customWidth="1"/>
    <col min="13061" max="13063" width="8.88671875" style="687"/>
    <col min="13064" max="13064" width="9.88671875" style="687" customWidth="1"/>
    <col min="13065" max="13065" width="4" style="687" customWidth="1"/>
    <col min="13066" max="13312" width="8.88671875" style="687"/>
    <col min="13313" max="13313" width="6" style="687" customWidth="1"/>
    <col min="13314" max="13314" width="28.88671875" style="687" customWidth="1"/>
    <col min="13315" max="13316" width="4.88671875" style="687" customWidth="1"/>
    <col min="13317" max="13319" width="8.88671875" style="687"/>
    <col min="13320" max="13320" width="9.88671875" style="687" customWidth="1"/>
    <col min="13321" max="13321" width="4" style="687" customWidth="1"/>
    <col min="13322" max="13568" width="8.88671875" style="687"/>
    <col min="13569" max="13569" width="6" style="687" customWidth="1"/>
    <col min="13570" max="13570" width="28.88671875" style="687" customWidth="1"/>
    <col min="13571" max="13572" width="4.88671875" style="687" customWidth="1"/>
    <col min="13573" max="13575" width="8.88671875" style="687"/>
    <col min="13576" max="13576" width="9.88671875" style="687" customWidth="1"/>
    <col min="13577" max="13577" width="4" style="687" customWidth="1"/>
    <col min="13578" max="13824" width="8.88671875" style="687"/>
    <col min="13825" max="13825" width="6" style="687" customWidth="1"/>
    <col min="13826" max="13826" width="28.88671875" style="687" customWidth="1"/>
    <col min="13827" max="13828" width="4.88671875" style="687" customWidth="1"/>
    <col min="13829" max="13831" width="8.88671875" style="687"/>
    <col min="13832" max="13832" width="9.88671875" style="687" customWidth="1"/>
    <col min="13833" max="13833" width="4" style="687" customWidth="1"/>
    <col min="13834" max="14080" width="8.88671875" style="687"/>
    <col min="14081" max="14081" width="6" style="687" customWidth="1"/>
    <col min="14082" max="14082" width="28.88671875" style="687" customWidth="1"/>
    <col min="14083" max="14084" width="4.88671875" style="687" customWidth="1"/>
    <col min="14085" max="14087" width="8.88671875" style="687"/>
    <col min="14088" max="14088" width="9.88671875" style="687" customWidth="1"/>
    <col min="14089" max="14089" width="4" style="687" customWidth="1"/>
    <col min="14090" max="14336" width="8.88671875" style="687"/>
    <col min="14337" max="14337" width="6" style="687" customWidth="1"/>
    <col min="14338" max="14338" width="28.88671875" style="687" customWidth="1"/>
    <col min="14339" max="14340" width="4.88671875" style="687" customWidth="1"/>
    <col min="14341" max="14343" width="8.88671875" style="687"/>
    <col min="14344" max="14344" width="9.88671875" style="687" customWidth="1"/>
    <col min="14345" max="14345" width="4" style="687" customWidth="1"/>
    <col min="14346" max="14592" width="8.88671875" style="687"/>
    <col min="14593" max="14593" width="6" style="687" customWidth="1"/>
    <col min="14594" max="14594" width="28.88671875" style="687" customWidth="1"/>
    <col min="14595" max="14596" width="4.88671875" style="687" customWidth="1"/>
    <col min="14597" max="14599" width="8.88671875" style="687"/>
    <col min="14600" max="14600" width="9.88671875" style="687" customWidth="1"/>
    <col min="14601" max="14601" width="4" style="687" customWidth="1"/>
    <col min="14602" max="14848" width="8.88671875" style="687"/>
    <col min="14849" max="14849" width="6" style="687" customWidth="1"/>
    <col min="14850" max="14850" width="28.88671875" style="687" customWidth="1"/>
    <col min="14851" max="14852" width="4.88671875" style="687" customWidth="1"/>
    <col min="14853" max="14855" width="8.88671875" style="687"/>
    <col min="14856" max="14856" width="9.88671875" style="687" customWidth="1"/>
    <col min="14857" max="14857" width="4" style="687" customWidth="1"/>
    <col min="14858" max="15104" width="8.88671875" style="687"/>
    <col min="15105" max="15105" width="6" style="687" customWidth="1"/>
    <col min="15106" max="15106" width="28.88671875" style="687" customWidth="1"/>
    <col min="15107" max="15108" width="4.88671875" style="687" customWidth="1"/>
    <col min="15109" max="15111" width="8.88671875" style="687"/>
    <col min="15112" max="15112" width="9.88671875" style="687" customWidth="1"/>
    <col min="15113" max="15113" width="4" style="687" customWidth="1"/>
    <col min="15114" max="15360" width="8.88671875" style="687"/>
    <col min="15361" max="15361" width="6" style="687" customWidth="1"/>
    <col min="15362" max="15362" width="28.88671875" style="687" customWidth="1"/>
    <col min="15363" max="15364" width="4.88671875" style="687" customWidth="1"/>
    <col min="15365" max="15367" width="8.88671875" style="687"/>
    <col min="15368" max="15368" width="9.88671875" style="687" customWidth="1"/>
    <col min="15369" max="15369" width="4" style="687" customWidth="1"/>
    <col min="15370" max="15616" width="8.88671875" style="687"/>
    <col min="15617" max="15617" width="6" style="687" customWidth="1"/>
    <col min="15618" max="15618" width="28.88671875" style="687" customWidth="1"/>
    <col min="15619" max="15620" width="4.88671875" style="687" customWidth="1"/>
    <col min="15621" max="15623" width="8.88671875" style="687"/>
    <col min="15624" max="15624" width="9.88671875" style="687" customWidth="1"/>
    <col min="15625" max="15625" width="4" style="687" customWidth="1"/>
    <col min="15626" max="15872" width="8.88671875" style="687"/>
    <col min="15873" max="15873" width="6" style="687" customWidth="1"/>
    <col min="15874" max="15874" width="28.88671875" style="687" customWidth="1"/>
    <col min="15875" max="15876" width="4.88671875" style="687" customWidth="1"/>
    <col min="15877" max="15879" width="8.88671875" style="687"/>
    <col min="15880" max="15880" width="9.88671875" style="687" customWidth="1"/>
    <col min="15881" max="15881" width="4" style="687" customWidth="1"/>
    <col min="15882" max="16128" width="8.88671875" style="687"/>
    <col min="16129" max="16129" width="6" style="687" customWidth="1"/>
    <col min="16130" max="16130" width="28.88671875" style="687" customWidth="1"/>
    <col min="16131" max="16132" width="4.88671875" style="687" customWidth="1"/>
    <col min="16133" max="16135" width="8.88671875" style="687"/>
    <col min="16136" max="16136" width="9.88671875" style="687" customWidth="1"/>
    <col min="16137" max="16137" width="4" style="687" customWidth="1"/>
    <col min="16138" max="16384" width="8.88671875" style="687"/>
  </cols>
  <sheetData>
    <row r="1" spans="1:256" s="681" customFormat="1" ht="42.75" customHeight="1" x14ac:dyDescent="0.25">
      <c r="A1" s="1650" t="s">
        <v>4990</v>
      </c>
      <c r="B1" s="1650"/>
      <c r="C1" s="1650"/>
      <c r="D1" s="1650"/>
      <c r="E1" s="1650"/>
      <c r="F1" s="1650"/>
      <c r="G1" s="1650"/>
      <c r="H1" s="1650"/>
      <c r="I1" s="1650"/>
      <c r="J1" s="680"/>
      <c r="K1" s="680"/>
      <c r="L1" s="680"/>
      <c r="M1" s="680"/>
      <c r="N1" s="680"/>
      <c r="O1" s="680"/>
      <c r="P1" s="680"/>
      <c r="Q1" s="680"/>
      <c r="R1" s="680"/>
      <c r="S1" s="680"/>
      <c r="T1" s="680"/>
      <c r="U1" s="680"/>
      <c r="V1" s="680"/>
      <c r="W1" s="680"/>
      <c r="X1" s="680"/>
      <c r="Y1" s="680"/>
      <c r="Z1" s="680"/>
      <c r="AA1" s="680"/>
      <c r="AB1" s="680"/>
      <c r="AC1" s="680"/>
      <c r="AD1" s="680"/>
      <c r="AE1" s="680"/>
      <c r="AF1" s="680"/>
      <c r="AG1" s="680"/>
      <c r="AH1" s="680"/>
      <c r="AI1" s="680"/>
      <c r="AJ1" s="680"/>
      <c r="AK1" s="680"/>
      <c r="AL1" s="680"/>
      <c r="AM1" s="680"/>
      <c r="AN1" s="680"/>
      <c r="AO1" s="680"/>
      <c r="AP1" s="680"/>
      <c r="AQ1" s="680"/>
      <c r="AR1" s="680"/>
      <c r="AS1" s="680"/>
      <c r="AT1" s="680"/>
      <c r="AU1" s="680"/>
      <c r="AV1" s="680"/>
      <c r="AW1" s="680"/>
      <c r="AX1" s="680"/>
      <c r="AY1" s="680"/>
      <c r="AZ1" s="680"/>
      <c r="BA1" s="680"/>
      <c r="BB1" s="680"/>
      <c r="BC1" s="680"/>
      <c r="BD1" s="680"/>
      <c r="BE1" s="680"/>
      <c r="BF1" s="680"/>
      <c r="BG1" s="680"/>
      <c r="BH1" s="680"/>
      <c r="BI1" s="680"/>
      <c r="BJ1" s="680"/>
      <c r="BK1" s="680"/>
      <c r="BL1" s="680"/>
      <c r="BM1" s="680"/>
      <c r="BN1" s="680"/>
      <c r="BO1" s="680"/>
      <c r="BP1" s="680"/>
      <c r="BQ1" s="680"/>
      <c r="BR1" s="680"/>
      <c r="BS1" s="680"/>
      <c r="BT1" s="680"/>
      <c r="BU1" s="680"/>
      <c r="BV1" s="680"/>
      <c r="BW1" s="680"/>
      <c r="BX1" s="680"/>
      <c r="BY1" s="680"/>
      <c r="BZ1" s="680"/>
      <c r="CA1" s="680"/>
      <c r="CB1" s="680"/>
      <c r="CC1" s="680"/>
      <c r="CD1" s="680"/>
      <c r="CE1" s="680"/>
      <c r="CF1" s="680"/>
      <c r="CG1" s="680"/>
      <c r="CH1" s="680"/>
      <c r="CI1" s="680"/>
      <c r="CJ1" s="680"/>
      <c r="CK1" s="680"/>
      <c r="CL1" s="680"/>
      <c r="CM1" s="680"/>
      <c r="CN1" s="680"/>
      <c r="CO1" s="680"/>
      <c r="CP1" s="680"/>
      <c r="CQ1" s="680"/>
      <c r="CR1" s="680"/>
      <c r="CS1" s="680"/>
      <c r="CT1" s="680"/>
      <c r="CU1" s="680"/>
      <c r="CV1" s="680"/>
      <c r="CW1" s="680"/>
      <c r="CX1" s="680"/>
      <c r="CY1" s="680"/>
      <c r="CZ1" s="680"/>
      <c r="DA1" s="680"/>
      <c r="DB1" s="680"/>
      <c r="DC1" s="680"/>
      <c r="DD1" s="680"/>
      <c r="DE1" s="680"/>
      <c r="DF1" s="680"/>
      <c r="DG1" s="680"/>
      <c r="DH1" s="680"/>
      <c r="DI1" s="680"/>
      <c r="DJ1" s="680"/>
      <c r="DK1" s="680"/>
      <c r="DL1" s="680"/>
      <c r="DM1" s="680"/>
      <c r="DN1" s="680"/>
      <c r="DO1" s="680"/>
      <c r="DP1" s="680"/>
      <c r="DQ1" s="680"/>
      <c r="DR1" s="680"/>
      <c r="DS1" s="680"/>
      <c r="DT1" s="680"/>
      <c r="DU1" s="680"/>
      <c r="DV1" s="680"/>
      <c r="DW1" s="680"/>
      <c r="DX1" s="680"/>
      <c r="DY1" s="680"/>
      <c r="DZ1" s="680"/>
      <c r="EA1" s="680"/>
      <c r="EB1" s="680"/>
      <c r="EC1" s="680"/>
      <c r="ED1" s="680"/>
      <c r="EE1" s="680"/>
      <c r="EF1" s="680"/>
      <c r="EG1" s="680"/>
      <c r="EH1" s="680"/>
      <c r="EI1" s="680"/>
      <c r="EJ1" s="680"/>
      <c r="EK1" s="680"/>
      <c r="EL1" s="680"/>
      <c r="EM1" s="680"/>
      <c r="EN1" s="680"/>
      <c r="EO1" s="680"/>
      <c r="EP1" s="680"/>
      <c r="EQ1" s="680"/>
      <c r="ER1" s="680"/>
      <c r="ES1" s="680"/>
      <c r="ET1" s="680"/>
      <c r="EU1" s="680"/>
      <c r="EV1" s="680"/>
      <c r="EW1" s="680"/>
      <c r="EX1" s="680"/>
      <c r="EY1" s="680"/>
      <c r="EZ1" s="680"/>
      <c r="FA1" s="680"/>
      <c r="FB1" s="680"/>
      <c r="FC1" s="680"/>
      <c r="FD1" s="680"/>
      <c r="FE1" s="680"/>
      <c r="FF1" s="680"/>
      <c r="FG1" s="680"/>
      <c r="FH1" s="680"/>
      <c r="FI1" s="680"/>
      <c r="FJ1" s="680"/>
      <c r="FK1" s="680"/>
      <c r="FL1" s="680"/>
      <c r="FM1" s="680"/>
      <c r="FN1" s="680"/>
      <c r="FO1" s="680"/>
      <c r="FP1" s="680"/>
      <c r="FQ1" s="680"/>
      <c r="FR1" s="680"/>
      <c r="FS1" s="680"/>
      <c r="FT1" s="680"/>
      <c r="FU1" s="680"/>
      <c r="FV1" s="680"/>
      <c r="FW1" s="680"/>
      <c r="FX1" s="680"/>
      <c r="FY1" s="680"/>
      <c r="FZ1" s="680"/>
      <c r="GA1" s="680"/>
      <c r="GB1" s="680"/>
      <c r="GC1" s="680"/>
      <c r="GD1" s="680"/>
      <c r="GE1" s="680"/>
      <c r="GF1" s="680"/>
      <c r="GG1" s="680"/>
      <c r="GH1" s="680"/>
      <c r="GI1" s="680"/>
      <c r="GJ1" s="680"/>
      <c r="GK1" s="680"/>
      <c r="GL1" s="680"/>
      <c r="GM1" s="680"/>
      <c r="GN1" s="680"/>
      <c r="GO1" s="680"/>
      <c r="GP1" s="680"/>
      <c r="GQ1" s="680"/>
      <c r="GR1" s="680"/>
      <c r="GS1" s="680"/>
      <c r="GT1" s="680"/>
      <c r="GU1" s="680"/>
      <c r="GV1" s="680"/>
      <c r="GW1" s="680"/>
      <c r="GX1" s="680"/>
      <c r="GY1" s="680"/>
      <c r="GZ1" s="680"/>
      <c r="HA1" s="680"/>
      <c r="HB1" s="680"/>
      <c r="HC1" s="680"/>
      <c r="HD1" s="680"/>
      <c r="HE1" s="680"/>
      <c r="HF1" s="680"/>
      <c r="HG1" s="680"/>
      <c r="HH1" s="680"/>
      <c r="HI1" s="680"/>
      <c r="HJ1" s="680"/>
      <c r="HK1" s="680"/>
      <c r="HL1" s="680"/>
      <c r="HM1" s="680"/>
      <c r="HN1" s="680"/>
      <c r="HO1" s="680"/>
      <c r="HP1" s="680"/>
      <c r="HQ1" s="680"/>
      <c r="HR1" s="680"/>
      <c r="HS1" s="680"/>
      <c r="HT1" s="680"/>
      <c r="HU1" s="680"/>
      <c r="HV1" s="680"/>
      <c r="HW1" s="680"/>
      <c r="HX1" s="680"/>
      <c r="HY1" s="680"/>
      <c r="HZ1" s="680"/>
      <c r="IA1" s="680"/>
      <c r="IB1" s="680"/>
      <c r="IC1" s="680"/>
      <c r="ID1" s="680"/>
      <c r="IE1" s="680"/>
      <c r="IF1" s="680"/>
      <c r="IG1" s="680"/>
      <c r="IH1" s="680"/>
      <c r="II1" s="680"/>
      <c r="IJ1" s="680"/>
      <c r="IK1" s="680"/>
      <c r="IL1" s="680"/>
      <c r="IM1" s="680"/>
      <c r="IN1" s="680"/>
      <c r="IO1" s="680"/>
      <c r="IP1" s="680"/>
      <c r="IQ1" s="680"/>
      <c r="IR1" s="680"/>
      <c r="IS1" s="680"/>
      <c r="IT1" s="680"/>
      <c r="IU1" s="680"/>
      <c r="IV1" s="680"/>
    </row>
    <row r="2" spans="1:256" s="681" customFormat="1" ht="15" customHeight="1" x14ac:dyDescent="0.25">
      <c r="A2" s="1651" t="s">
        <v>4877</v>
      </c>
      <c r="B2" s="1651"/>
      <c r="C2" s="1651"/>
      <c r="D2" s="1651"/>
      <c r="E2" s="1651"/>
      <c r="F2" s="1651"/>
      <c r="G2" s="1651"/>
      <c r="H2" s="1651"/>
      <c r="I2" s="1651"/>
      <c r="J2" s="680"/>
      <c r="K2" s="680"/>
      <c r="L2" s="680"/>
      <c r="M2" s="680"/>
      <c r="N2" s="680"/>
      <c r="O2" s="680"/>
      <c r="P2" s="680"/>
      <c r="Q2" s="680"/>
      <c r="R2" s="680"/>
      <c r="S2" s="680"/>
      <c r="T2" s="680"/>
      <c r="U2" s="680"/>
      <c r="V2" s="680"/>
      <c r="W2" s="680"/>
      <c r="X2" s="680"/>
      <c r="Y2" s="680"/>
      <c r="Z2" s="680"/>
      <c r="AA2" s="680"/>
      <c r="AB2" s="680"/>
      <c r="AC2" s="680"/>
      <c r="AD2" s="680"/>
      <c r="AE2" s="680"/>
      <c r="AF2" s="680"/>
      <c r="AG2" s="680"/>
      <c r="AH2" s="680"/>
      <c r="AI2" s="680"/>
      <c r="AJ2" s="680"/>
      <c r="AK2" s="680"/>
      <c r="AL2" s="680"/>
      <c r="AM2" s="680"/>
      <c r="AN2" s="680"/>
      <c r="AO2" s="680"/>
      <c r="AP2" s="680"/>
      <c r="AQ2" s="680"/>
      <c r="AR2" s="680"/>
      <c r="AS2" s="680"/>
      <c r="AT2" s="680"/>
      <c r="AU2" s="680"/>
      <c r="AV2" s="680"/>
      <c r="AW2" s="680"/>
      <c r="AX2" s="680"/>
      <c r="AY2" s="680"/>
      <c r="AZ2" s="680"/>
      <c r="BA2" s="680"/>
      <c r="BB2" s="680"/>
      <c r="BC2" s="680"/>
      <c r="BD2" s="680"/>
      <c r="BE2" s="680"/>
      <c r="BF2" s="680"/>
      <c r="BG2" s="680"/>
      <c r="BH2" s="680"/>
      <c r="BI2" s="680"/>
      <c r="BJ2" s="680"/>
      <c r="BK2" s="680"/>
      <c r="BL2" s="680"/>
      <c r="BM2" s="680"/>
      <c r="BN2" s="680"/>
      <c r="BO2" s="680"/>
      <c r="BP2" s="680"/>
      <c r="BQ2" s="680"/>
      <c r="BR2" s="680"/>
      <c r="BS2" s="680"/>
      <c r="BT2" s="680"/>
      <c r="BU2" s="680"/>
      <c r="BV2" s="680"/>
      <c r="BW2" s="680"/>
      <c r="BX2" s="680"/>
      <c r="BY2" s="680"/>
      <c r="BZ2" s="680"/>
      <c r="CA2" s="680"/>
      <c r="CB2" s="680"/>
      <c r="CC2" s="680"/>
      <c r="CD2" s="680"/>
      <c r="CE2" s="680"/>
      <c r="CF2" s="680"/>
      <c r="CG2" s="680"/>
      <c r="CH2" s="680"/>
      <c r="CI2" s="680"/>
      <c r="CJ2" s="680"/>
      <c r="CK2" s="680"/>
      <c r="CL2" s="680"/>
      <c r="CM2" s="680"/>
      <c r="CN2" s="680"/>
      <c r="CO2" s="680"/>
      <c r="CP2" s="680"/>
      <c r="CQ2" s="680"/>
      <c r="CR2" s="680"/>
      <c r="CS2" s="680"/>
      <c r="CT2" s="680"/>
      <c r="CU2" s="680"/>
      <c r="CV2" s="680"/>
      <c r="CW2" s="680"/>
      <c r="CX2" s="680"/>
      <c r="CY2" s="680"/>
      <c r="CZ2" s="680"/>
      <c r="DA2" s="680"/>
      <c r="DB2" s="680"/>
      <c r="DC2" s="680"/>
      <c r="DD2" s="680"/>
      <c r="DE2" s="680"/>
      <c r="DF2" s="680"/>
      <c r="DG2" s="680"/>
      <c r="DH2" s="680"/>
      <c r="DI2" s="680"/>
      <c r="DJ2" s="680"/>
      <c r="DK2" s="680"/>
      <c r="DL2" s="680"/>
      <c r="DM2" s="680"/>
      <c r="DN2" s="680"/>
      <c r="DO2" s="680"/>
      <c r="DP2" s="680"/>
      <c r="DQ2" s="680"/>
      <c r="DR2" s="680"/>
      <c r="DS2" s="680"/>
      <c r="DT2" s="680"/>
      <c r="DU2" s="680"/>
      <c r="DV2" s="680"/>
      <c r="DW2" s="680"/>
      <c r="DX2" s="680"/>
      <c r="DY2" s="680"/>
      <c r="DZ2" s="680"/>
      <c r="EA2" s="680"/>
      <c r="EB2" s="680"/>
      <c r="EC2" s="680"/>
      <c r="ED2" s="680"/>
      <c r="EE2" s="680"/>
      <c r="EF2" s="680"/>
      <c r="EG2" s="680"/>
      <c r="EH2" s="680"/>
      <c r="EI2" s="680"/>
      <c r="EJ2" s="680"/>
      <c r="EK2" s="680"/>
      <c r="EL2" s="680"/>
      <c r="EM2" s="680"/>
      <c r="EN2" s="680"/>
      <c r="EO2" s="680"/>
      <c r="EP2" s="680"/>
      <c r="EQ2" s="680"/>
      <c r="ER2" s="680"/>
      <c r="ES2" s="680"/>
      <c r="ET2" s="680"/>
      <c r="EU2" s="680"/>
      <c r="EV2" s="680"/>
      <c r="EW2" s="680"/>
      <c r="EX2" s="680"/>
      <c r="EY2" s="680"/>
      <c r="EZ2" s="680"/>
      <c r="FA2" s="680"/>
      <c r="FB2" s="680"/>
      <c r="FC2" s="680"/>
      <c r="FD2" s="680"/>
      <c r="FE2" s="680"/>
      <c r="FF2" s="680"/>
      <c r="FG2" s="680"/>
      <c r="FH2" s="680"/>
      <c r="FI2" s="680"/>
      <c r="FJ2" s="680"/>
      <c r="FK2" s="680"/>
      <c r="FL2" s="680"/>
      <c r="FM2" s="680"/>
      <c r="FN2" s="680"/>
      <c r="FO2" s="680"/>
      <c r="FP2" s="680"/>
      <c r="FQ2" s="680"/>
      <c r="FR2" s="680"/>
      <c r="FS2" s="680"/>
      <c r="FT2" s="680"/>
      <c r="FU2" s="680"/>
      <c r="FV2" s="680"/>
      <c r="FW2" s="680"/>
      <c r="FX2" s="680"/>
      <c r="FY2" s="680"/>
      <c r="FZ2" s="680"/>
      <c r="GA2" s="680"/>
      <c r="GB2" s="680"/>
      <c r="GC2" s="680"/>
      <c r="GD2" s="680"/>
      <c r="GE2" s="680"/>
      <c r="GF2" s="680"/>
      <c r="GG2" s="680"/>
      <c r="GH2" s="680"/>
      <c r="GI2" s="680"/>
      <c r="GJ2" s="680"/>
      <c r="GK2" s="680"/>
      <c r="GL2" s="680"/>
      <c r="GM2" s="680"/>
      <c r="GN2" s="680"/>
      <c r="GO2" s="680"/>
      <c r="GP2" s="680"/>
      <c r="GQ2" s="680"/>
      <c r="GR2" s="680"/>
      <c r="GS2" s="680"/>
      <c r="GT2" s="680"/>
      <c r="GU2" s="680"/>
      <c r="GV2" s="680"/>
      <c r="GW2" s="680"/>
      <c r="GX2" s="680"/>
      <c r="GY2" s="680"/>
      <c r="GZ2" s="680"/>
      <c r="HA2" s="680"/>
      <c r="HB2" s="680"/>
      <c r="HC2" s="680"/>
      <c r="HD2" s="680"/>
      <c r="HE2" s="680"/>
      <c r="HF2" s="680"/>
      <c r="HG2" s="680"/>
      <c r="HH2" s="680"/>
      <c r="HI2" s="680"/>
      <c r="HJ2" s="680"/>
      <c r="HK2" s="680"/>
      <c r="HL2" s="680"/>
      <c r="HM2" s="680"/>
      <c r="HN2" s="680"/>
      <c r="HO2" s="680"/>
      <c r="HP2" s="680"/>
      <c r="HQ2" s="680"/>
      <c r="HR2" s="680"/>
      <c r="HS2" s="680"/>
      <c r="HT2" s="680"/>
      <c r="HU2" s="680"/>
      <c r="HV2" s="680"/>
      <c r="HW2" s="680"/>
      <c r="HX2" s="680"/>
      <c r="HY2" s="680"/>
      <c r="HZ2" s="680"/>
      <c r="IA2" s="680"/>
      <c r="IB2" s="680"/>
      <c r="IC2" s="680"/>
      <c r="ID2" s="680"/>
      <c r="IE2" s="680"/>
      <c r="IF2" s="680"/>
      <c r="IG2" s="680"/>
      <c r="IH2" s="680"/>
      <c r="II2" s="680"/>
      <c r="IJ2" s="680"/>
      <c r="IK2" s="680"/>
      <c r="IL2" s="680"/>
      <c r="IM2" s="680"/>
      <c r="IN2" s="680"/>
      <c r="IO2" s="680"/>
      <c r="IP2" s="680"/>
      <c r="IQ2" s="680"/>
      <c r="IR2" s="680"/>
      <c r="IS2" s="680"/>
      <c r="IT2" s="680"/>
      <c r="IU2" s="680"/>
      <c r="IV2" s="680"/>
    </row>
    <row r="3" spans="1:256" s="681" customFormat="1" ht="18.75" customHeight="1" x14ac:dyDescent="0.25">
      <c r="A3" s="1651" t="s">
        <v>4878</v>
      </c>
      <c r="B3" s="1651"/>
      <c r="C3" s="1651"/>
      <c r="D3" s="1651"/>
      <c r="E3" s="1651"/>
      <c r="F3" s="1651"/>
      <c r="G3" s="1651"/>
      <c r="H3" s="1651"/>
      <c r="I3" s="1651"/>
      <c r="J3" s="680"/>
      <c r="K3" s="680"/>
      <c r="L3" s="680"/>
      <c r="M3" s="680"/>
      <c r="N3" s="680"/>
      <c r="O3" s="680"/>
      <c r="P3" s="680"/>
      <c r="Q3" s="680"/>
      <c r="R3" s="680"/>
      <c r="S3" s="680"/>
      <c r="T3" s="680"/>
      <c r="U3" s="680"/>
      <c r="V3" s="680"/>
      <c r="W3" s="680"/>
      <c r="X3" s="680"/>
      <c r="Y3" s="680"/>
      <c r="Z3" s="680"/>
      <c r="AA3" s="680"/>
      <c r="AB3" s="680"/>
      <c r="AC3" s="680"/>
      <c r="AD3" s="680"/>
      <c r="AE3" s="680"/>
      <c r="AF3" s="680"/>
      <c r="AG3" s="680"/>
      <c r="AH3" s="680"/>
      <c r="AI3" s="680"/>
      <c r="AJ3" s="680"/>
      <c r="AK3" s="680"/>
      <c r="AL3" s="680"/>
      <c r="AM3" s="680"/>
      <c r="AN3" s="680"/>
      <c r="AO3" s="680"/>
      <c r="AP3" s="680"/>
      <c r="AQ3" s="680"/>
      <c r="AR3" s="680"/>
      <c r="AS3" s="680"/>
      <c r="AT3" s="680"/>
      <c r="AU3" s="680"/>
      <c r="AV3" s="680"/>
      <c r="AW3" s="680"/>
      <c r="AX3" s="680"/>
      <c r="AY3" s="680"/>
      <c r="AZ3" s="680"/>
      <c r="BA3" s="680"/>
      <c r="BB3" s="680"/>
      <c r="BC3" s="680"/>
      <c r="BD3" s="680"/>
      <c r="BE3" s="680"/>
      <c r="BF3" s="680"/>
      <c r="BG3" s="680"/>
      <c r="BH3" s="680"/>
      <c r="BI3" s="680"/>
      <c r="BJ3" s="680"/>
      <c r="BK3" s="680"/>
      <c r="BL3" s="680"/>
      <c r="BM3" s="680"/>
      <c r="BN3" s="680"/>
      <c r="BO3" s="680"/>
      <c r="BP3" s="680"/>
      <c r="BQ3" s="680"/>
      <c r="BR3" s="680"/>
      <c r="BS3" s="680"/>
      <c r="BT3" s="680"/>
      <c r="BU3" s="680"/>
      <c r="BV3" s="680"/>
      <c r="BW3" s="680"/>
      <c r="BX3" s="680"/>
      <c r="BY3" s="680"/>
      <c r="BZ3" s="680"/>
      <c r="CA3" s="680"/>
      <c r="CB3" s="680"/>
      <c r="CC3" s="680"/>
      <c r="CD3" s="680"/>
      <c r="CE3" s="680"/>
      <c r="CF3" s="680"/>
      <c r="CG3" s="680"/>
      <c r="CH3" s="680"/>
      <c r="CI3" s="680"/>
      <c r="CJ3" s="680"/>
      <c r="CK3" s="680"/>
      <c r="CL3" s="680"/>
      <c r="CM3" s="680"/>
      <c r="CN3" s="680"/>
      <c r="CO3" s="680"/>
      <c r="CP3" s="680"/>
      <c r="CQ3" s="680"/>
      <c r="CR3" s="680"/>
      <c r="CS3" s="680"/>
      <c r="CT3" s="680"/>
      <c r="CU3" s="680"/>
      <c r="CV3" s="680"/>
      <c r="CW3" s="680"/>
      <c r="CX3" s="680"/>
      <c r="CY3" s="680"/>
      <c r="CZ3" s="680"/>
      <c r="DA3" s="680"/>
      <c r="DB3" s="680"/>
      <c r="DC3" s="680"/>
      <c r="DD3" s="680"/>
      <c r="DE3" s="680"/>
      <c r="DF3" s="680"/>
      <c r="DG3" s="680"/>
      <c r="DH3" s="680"/>
      <c r="DI3" s="680"/>
      <c r="DJ3" s="680"/>
      <c r="DK3" s="680"/>
      <c r="DL3" s="680"/>
      <c r="DM3" s="680"/>
      <c r="DN3" s="680"/>
      <c r="DO3" s="680"/>
      <c r="DP3" s="680"/>
      <c r="DQ3" s="680"/>
      <c r="DR3" s="680"/>
      <c r="DS3" s="680"/>
      <c r="DT3" s="680"/>
      <c r="DU3" s="680"/>
      <c r="DV3" s="680"/>
      <c r="DW3" s="680"/>
      <c r="DX3" s="680"/>
      <c r="DY3" s="680"/>
      <c r="DZ3" s="680"/>
      <c r="EA3" s="680"/>
      <c r="EB3" s="680"/>
      <c r="EC3" s="680"/>
      <c r="ED3" s="680"/>
      <c r="EE3" s="680"/>
      <c r="EF3" s="680"/>
      <c r="EG3" s="680"/>
      <c r="EH3" s="680"/>
      <c r="EI3" s="680"/>
      <c r="EJ3" s="680"/>
      <c r="EK3" s="680"/>
      <c r="EL3" s="680"/>
      <c r="EM3" s="680"/>
      <c r="EN3" s="680"/>
      <c r="EO3" s="680"/>
      <c r="EP3" s="680"/>
      <c r="EQ3" s="680"/>
      <c r="ER3" s="680"/>
      <c r="ES3" s="680"/>
      <c r="ET3" s="680"/>
      <c r="EU3" s="680"/>
      <c r="EV3" s="680"/>
      <c r="EW3" s="680"/>
      <c r="EX3" s="680"/>
      <c r="EY3" s="680"/>
      <c r="EZ3" s="680"/>
      <c r="FA3" s="680"/>
      <c r="FB3" s="680"/>
      <c r="FC3" s="680"/>
      <c r="FD3" s="680"/>
      <c r="FE3" s="680"/>
      <c r="FF3" s="680"/>
      <c r="FG3" s="680"/>
      <c r="FH3" s="680"/>
      <c r="FI3" s="680"/>
      <c r="FJ3" s="680"/>
      <c r="FK3" s="680"/>
      <c r="FL3" s="680"/>
      <c r="FM3" s="680"/>
      <c r="FN3" s="680"/>
      <c r="FO3" s="680"/>
      <c r="FP3" s="680"/>
      <c r="FQ3" s="680"/>
      <c r="FR3" s="680"/>
      <c r="FS3" s="680"/>
      <c r="FT3" s="680"/>
      <c r="FU3" s="680"/>
      <c r="FV3" s="680"/>
      <c r="FW3" s="680"/>
      <c r="FX3" s="680"/>
      <c r="FY3" s="680"/>
      <c r="FZ3" s="680"/>
      <c r="GA3" s="680"/>
      <c r="GB3" s="680"/>
      <c r="GC3" s="680"/>
      <c r="GD3" s="680"/>
      <c r="GE3" s="680"/>
      <c r="GF3" s="680"/>
      <c r="GG3" s="680"/>
      <c r="GH3" s="680"/>
      <c r="GI3" s="680"/>
      <c r="GJ3" s="680"/>
      <c r="GK3" s="680"/>
      <c r="GL3" s="680"/>
      <c r="GM3" s="680"/>
      <c r="GN3" s="680"/>
      <c r="GO3" s="680"/>
      <c r="GP3" s="680"/>
      <c r="GQ3" s="680"/>
      <c r="GR3" s="680"/>
      <c r="GS3" s="680"/>
      <c r="GT3" s="680"/>
      <c r="GU3" s="680"/>
      <c r="GV3" s="680"/>
      <c r="GW3" s="680"/>
      <c r="GX3" s="680"/>
      <c r="GY3" s="680"/>
      <c r="GZ3" s="680"/>
      <c r="HA3" s="680"/>
      <c r="HB3" s="680"/>
      <c r="HC3" s="680"/>
      <c r="HD3" s="680"/>
      <c r="HE3" s="680"/>
      <c r="HF3" s="680"/>
      <c r="HG3" s="680"/>
      <c r="HH3" s="680"/>
      <c r="HI3" s="680"/>
      <c r="HJ3" s="680"/>
      <c r="HK3" s="680"/>
      <c r="HL3" s="680"/>
      <c r="HM3" s="680"/>
      <c r="HN3" s="680"/>
      <c r="HO3" s="680"/>
      <c r="HP3" s="680"/>
      <c r="HQ3" s="680"/>
      <c r="HR3" s="680"/>
      <c r="HS3" s="680"/>
      <c r="HT3" s="680"/>
      <c r="HU3" s="680"/>
      <c r="HV3" s="680"/>
      <c r="HW3" s="680"/>
      <c r="HX3" s="680"/>
      <c r="HY3" s="680"/>
      <c r="HZ3" s="680"/>
      <c r="IA3" s="680"/>
      <c r="IB3" s="680"/>
      <c r="IC3" s="680"/>
      <c r="ID3" s="680"/>
      <c r="IE3" s="680"/>
      <c r="IF3" s="680"/>
      <c r="IG3" s="680"/>
      <c r="IH3" s="680"/>
      <c r="II3" s="680"/>
      <c r="IJ3" s="680"/>
      <c r="IK3" s="680"/>
      <c r="IL3" s="680"/>
      <c r="IM3" s="680"/>
      <c r="IN3" s="680"/>
      <c r="IO3" s="680"/>
      <c r="IP3" s="680"/>
      <c r="IQ3" s="680"/>
      <c r="IR3" s="680"/>
      <c r="IS3" s="680"/>
      <c r="IT3" s="680"/>
      <c r="IU3" s="680"/>
      <c r="IV3" s="680"/>
    </row>
    <row r="4" spans="1:256" ht="7.5" customHeight="1" x14ac:dyDescent="0.25">
      <c r="A4" s="682"/>
      <c r="B4" s="682"/>
      <c r="C4" s="682"/>
      <c r="D4" s="683"/>
      <c r="E4" s="684"/>
      <c r="F4" s="684"/>
      <c r="G4" s="684"/>
      <c r="H4" s="684"/>
      <c r="I4" s="685"/>
      <c r="J4" s="686"/>
      <c r="K4" s="686"/>
      <c r="L4" s="686"/>
      <c r="M4" s="686"/>
      <c r="N4" s="686"/>
      <c r="O4" s="686"/>
      <c r="P4" s="686"/>
      <c r="Q4" s="686"/>
      <c r="R4" s="686"/>
      <c r="S4" s="686"/>
      <c r="T4" s="686"/>
      <c r="U4" s="686"/>
      <c r="V4" s="686"/>
      <c r="W4" s="686"/>
      <c r="X4" s="686"/>
      <c r="Y4" s="686"/>
      <c r="Z4" s="686"/>
      <c r="AA4" s="686"/>
      <c r="AB4" s="686"/>
      <c r="AC4" s="686"/>
      <c r="AD4" s="686"/>
      <c r="AE4" s="686"/>
      <c r="AF4" s="686"/>
      <c r="AG4" s="686"/>
      <c r="AH4" s="686"/>
      <c r="AI4" s="686"/>
      <c r="AJ4" s="686"/>
      <c r="AK4" s="686"/>
      <c r="AL4" s="686"/>
      <c r="AM4" s="686"/>
      <c r="AN4" s="686"/>
      <c r="AO4" s="686"/>
      <c r="AP4" s="686"/>
      <c r="AQ4" s="686"/>
      <c r="AR4" s="686"/>
      <c r="AS4" s="686"/>
      <c r="AT4" s="686"/>
      <c r="AU4" s="686"/>
      <c r="AV4" s="686"/>
      <c r="AW4" s="686"/>
      <c r="AX4" s="686"/>
      <c r="AY4" s="686"/>
      <c r="AZ4" s="686"/>
      <c r="BA4" s="686"/>
      <c r="BB4" s="686"/>
      <c r="BC4" s="686"/>
      <c r="BD4" s="686"/>
      <c r="BE4" s="686"/>
      <c r="BF4" s="686"/>
      <c r="BG4" s="686"/>
      <c r="BH4" s="686"/>
      <c r="BI4" s="686"/>
      <c r="BJ4" s="686"/>
      <c r="BK4" s="686"/>
      <c r="BL4" s="686"/>
      <c r="BM4" s="686"/>
      <c r="BN4" s="686"/>
      <c r="BO4" s="686"/>
      <c r="BP4" s="686"/>
      <c r="BQ4" s="686"/>
      <c r="BR4" s="686"/>
      <c r="BS4" s="686"/>
      <c r="BT4" s="686"/>
      <c r="BU4" s="686"/>
      <c r="BV4" s="686"/>
      <c r="BW4" s="686"/>
      <c r="BX4" s="686"/>
      <c r="BY4" s="686"/>
      <c r="BZ4" s="686"/>
      <c r="CA4" s="686"/>
      <c r="CB4" s="686"/>
      <c r="CC4" s="686"/>
      <c r="CD4" s="686"/>
      <c r="CE4" s="686"/>
      <c r="CF4" s="686"/>
      <c r="CG4" s="686"/>
      <c r="CH4" s="686"/>
      <c r="CI4" s="686"/>
      <c r="CJ4" s="686"/>
      <c r="CK4" s="686"/>
      <c r="CL4" s="686"/>
      <c r="CM4" s="686"/>
      <c r="CN4" s="686"/>
      <c r="CO4" s="686"/>
      <c r="CP4" s="686"/>
      <c r="CQ4" s="686"/>
      <c r="CR4" s="686"/>
      <c r="CS4" s="686"/>
      <c r="CT4" s="686"/>
      <c r="CU4" s="686"/>
      <c r="CV4" s="686"/>
      <c r="CW4" s="686"/>
      <c r="CX4" s="686"/>
      <c r="CY4" s="686"/>
      <c r="CZ4" s="686"/>
      <c r="DA4" s="686"/>
      <c r="DB4" s="686"/>
      <c r="DC4" s="686"/>
      <c r="DD4" s="686"/>
      <c r="DE4" s="686"/>
      <c r="DF4" s="686"/>
      <c r="DG4" s="686"/>
      <c r="DH4" s="686"/>
      <c r="DI4" s="686"/>
      <c r="DJ4" s="686"/>
      <c r="DK4" s="686"/>
      <c r="DL4" s="686"/>
      <c r="DM4" s="686"/>
      <c r="DN4" s="686"/>
      <c r="DO4" s="686"/>
      <c r="DP4" s="686"/>
      <c r="DQ4" s="686"/>
      <c r="DR4" s="686"/>
      <c r="DS4" s="686"/>
      <c r="DT4" s="686"/>
      <c r="DU4" s="686"/>
      <c r="DV4" s="686"/>
      <c r="DW4" s="686"/>
      <c r="DX4" s="686"/>
      <c r="DY4" s="686"/>
      <c r="DZ4" s="686"/>
      <c r="EA4" s="686"/>
      <c r="EB4" s="686"/>
      <c r="EC4" s="686"/>
      <c r="ED4" s="686"/>
      <c r="EE4" s="686"/>
      <c r="EF4" s="686"/>
      <c r="EG4" s="686"/>
      <c r="EH4" s="686"/>
      <c r="EI4" s="686"/>
      <c r="EJ4" s="686"/>
      <c r="EK4" s="686"/>
      <c r="EL4" s="686"/>
      <c r="EM4" s="686"/>
      <c r="EN4" s="686"/>
      <c r="EO4" s="686"/>
      <c r="EP4" s="686"/>
      <c r="EQ4" s="686"/>
      <c r="ER4" s="686"/>
      <c r="ES4" s="686"/>
      <c r="ET4" s="686"/>
      <c r="EU4" s="686"/>
      <c r="EV4" s="686"/>
      <c r="EW4" s="686"/>
      <c r="EX4" s="686"/>
      <c r="EY4" s="686"/>
      <c r="EZ4" s="686"/>
      <c r="FA4" s="686"/>
      <c r="FB4" s="686"/>
      <c r="FC4" s="686"/>
      <c r="FD4" s="686"/>
      <c r="FE4" s="686"/>
      <c r="FF4" s="686"/>
      <c r="FG4" s="686"/>
      <c r="FH4" s="686"/>
      <c r="FI4" s="686"/>
      <c r="FJ4" s="686"/>
      <c r="FK4" s="686"/>
      <c r="FL4" s="686"/>
      <c r="FM4" s="686"/>
      <c r="FN4" s="686"/>
      <c r="FO4" s="686"/>
      <c r="FP4" s="686"/>
      <c r="FQ4" s="686"/>
      <c r="FR4" s="686"/>
      <c r="FS4" s="686"/>
      <c r="FT4" s="686"/>
      <c r="FU4" s="686"/>
      <c r="FV4" s="686"/>
      <c r="FW4" s="686"/>
      <c r="FX4" s="686"/>
      <c r="FY4" s="686"/>
      <c r="FZ4" s="686"/>
      <c r="GA4" s="686"/>
      <c r="GB4" s="686"/>
      <c r="GC4" s="686"/>
      <c r="GD4" s="686"/>
      <c r="GE4" s="686"/>
      <c r="GF4" s="686"/>
      <c r="GG4" s="686"/>
      <c r="GH4" s="686"/>
      <c r="GI4" s="686"/>
      <c r="GJ4" s="686"/>
      <c r="GK4" s="686"/>
      <c r="GL4" s="686"/>
      <c r="GM4" s="686"/>
      <c r="GN4" s="686"/>
      <c r="GO4" s="686"/>
      <c r="GP4" s="686"/>
      <c r="GQ4" s="686"/>
      <c r="GR4" s="686"/>
      <c r="GS4" s="686"/>
      <c r="GT4" s="686"/>
      <c r="GU4" s="686"/>
      <c r="GV4" s="686"/>
      <c r="GW4" s="686"/>
      <c r="GX4" s="686"/>
      <c r="GY4" s="686"/>
      <c r="GZ4" s="686"/>
      <c r="HA4" s="686"/>
      <c r="HB4" s="686"/>
      <c r="HC4" s="686"/>
      <c r="HD4" s="686"/>
      <c r="HE4" s="686"/>
      <c r="HF4" s="686"/>
      <c r="HG4" s="686"/>
      <c r="HH4" s="686"/>
      <c r="HI4" s="686"/>
      <c r="HJ4" s="686"/>
      <c r="HK4" s="686"/>
      <c r="HL4" s="686"/>
      <c r="HM4" s="686"/>
      <c r="HN4" s="686"/>
      <c r="HO4" s="686"/>
      <c r="HP4" s="686"/>
      <c r="HQ4" s="686"/>
      <c r="HR4" s="686"/>
      <c r="HS4" s="686"/>
      <c r="HT4" s="686"/>
      <c r="HU4" s="686"/>
      <c r="HV4" s="686"/>
      <c r="HW4" s="686"/>
      <c r="HX4" s="686"/>
      <c r="HY4" s="686"/>
      <c r="HZ4" s="686"/>
      <c r="IA4" s="686"/>
      <c r="IB4" s="686"/>
      <c r="IC4" s="686"/>
      <c r="ID4" s="686"/>
      <c r="IE4" s="686"/>
      <c r="IF4" s="686"/>
      <c r="IG4" s="686"/>
      <c r="IH4" s="686"/>
      <c r="II4" s="686"/>
      <c r="IJ4" s="686"/>
      <c r="IK4" s="686"/>
      <c r="IL4" s="686"/>
      <c r="IM4" s="686"/>
      <c r="IN4" s="686"/>
      <c r="IO4" s="686"/>
      <c r="IP4" s="686"/>
      <c r="IQ4" s="686"/>
      <c r="IR4" s="686"/>
      <c r="IS4" s="686"/>
      <c r="IT4" s="686"/>
      <c r="IU4" s="686"/>
      <c r="IV4" s="686"/>
    </row>
    <row r="5" spans="1:256" ht="15" customHeight="1" x14ac:dyDescent="0.25">
      <c r="A5" s="1652" t="s">
        <v>3586</v>
      </c>
      <c r="B5" s="1652" t="s">
        <v>4705</v>
      </c>
      <c r="C5" s="1652" t="s">
        <v>1228</v>
      </c>
      <c r="D5" s="1652"/>
      <c r="E5" s="1652" t="s">
        <v>4879</v>
      </c>
      <c r="F5" s="1652"/>
      <c r="G5" s="1652"/>
      <c r="H5" s="1653" t="s">
        <v>909</v>
      </c>
      <c r="I5" s="685"/>
      <c r="J5" s="686"/>
      <c r="K5" s="686"/>
      <c r="L5" s="686"/>
      <c r="M5" s="686"/>
      <c r="N5" s="686"/>
      <c r="O5" s="686"/>
      <c r="P5" s="686"/>
      <c r="Q5" s="686"/>
      <c r="R5" s="686"/>
      <c r="S5" s="686"/>
      <c r="T5" s="686"/>
      <c r="U5" s="686"/>
      <c r="V5" s="686"/>
      <c r="W5" s="686"/>
      <c r="X5" s="686"/>
      <c r="Y5" s="686"/>
      <c r="Z5" s="686"/>
      <c r="AA5" s="686"/>
      <c r="AB5" s="686"/>
      <c r="AC5" s="686"/>
      <c r="AD5" s="686"/>
      <c r="AE5" s="686"/>
      <c r="AF5" s="686"/>
      <c r="AG5" s="686"/>
      <c r="AH5" s="686"/>
      <c r="AI5" s="686"/>
      <c r="AJ5" s="686"/>
      <c r="AK5" s="686"/>
      <c r="AL5" s="686"/>
      <c r="AM5" s="686"/>
      <c r="AN5" s="686"/>
      <c r="AO5" s="686"/>
      <c r="AP5" s="686"/>
      <c r="AQ5" s="686"/>
      <c r="AR5" s="686"/>
      <c r="AS5" s="686"/>
      <c r="AT5" s="686"/>
      <c r="AU5" s="686"/>
      <c r="AV5" s="686"/>
      <c r="AW5" s="686"/>
      <c r="AX5" s="686"/>
      <c r="AY5" s="686"/>
      <c r="AZ5" s="686"/>
      <c r="BA5" s="686"/>
      <c r="BB5" s="686"/>
      <c r="BC5" s="686"/>
      <c r="BD5" s="686"/>
      <c r="BE5" s="686"/>
      <c r="BF5" s="686"/>
      <c r="BG5" s="686"/>
      <c r="BH5" s="686"/>
      <c r="BI5" s="686"/>
      <c r="BJ5" s="686"/>
      <c r="BK5" s="686"/>
      <c r="BL5" s="686"/>
      <c r="BM5" s="686"/>
      <c r="BN5" s="686"/>
      <c r="BO5" s="686"/>
      <c r="BP5" s="686"/>
      <c r="BQ5" s="686"/>
      <c r="BR5" s="686"/>
      <c r="BS5" s="686"/>
      <c r="BT5" s="686"/>
      <c r="BU5" s="686"/>
      <c r="BV5" s="686"/>
      <c r="BW5" s="686"/>
      <c r="BX5" s="686"/>
      <c r="BY5" s="686"/>
      <c r="BZ5" s="686"/>
      <c r="CA5" s="686"/>
      <c r="CB5" s="686"/>
      <c r="CC5" s="686"/>
      <c r="CD5" s="686"/>
      <c r="CE5" s="686"/>
      <c r="CF5" s="686"/>
      <c r="CG5" s="686"/>
      <c r="CH5" s="686"/>
      <c r="CI5" s="686"/>
      <c r="CJ5" s="686"/>
      <c r="CK5" s="686"/>
      <c r="CL5" s="686"/>
      <c r="CM5" s="686"/>
      <c r="CN5" s="686"/>
      <c r="CO5" s="686"/>
      <c r="CP5" s="686"/>
      <c r="CQ5" s="686"/>
      <c r="CR5" s="686"/>
      <c r="CS5" s="686"/>
      <c r="CT5" s="686"/>
      <c r="CU5" s="686"/>
      <c r="CV5" s="686"/>
      <c r="CW5" s="686"/>
      <c r="CX5" s="686"/>
      <c r="CY5" s="686"/>
      <c r="CZ5" s="686"/>
      <c r="DA5" s="686"/>
      <c r="DB5" s="686"/>
      <c r="DC5" s="686"/>
      <c r="DD5" s="686"/>
      <c r="DE5" s="686"/>
      <c r="DF5" s="686"/>
      <c r="DG5" s="686"/>
      <c r="DH5" s="686"/>
      <c r="DI5" s="686"/>
      <c r="DJ5" s="686"/>
      <c r="DK5" s="686"/>
      <c r="DL5" s="686"/>
      <c r="DM5" s="686"/>
      <c r="DN5" s="686"/>
      <c r="DO5" s="686"/>
      <c r="DP5" s="686"/>
      <c r="DQ5" s="686"/>
      <c r="DR5" s="686"/>
      <c r="DS5" s="686"/>
      <c r="DT5" s="686"/>
      <c r="DU5" s="686"/>
      <c r="DV5" s="686"/>
      <c r="DW5" s="686"/>
      <c r="DX5" s="686"/>
      <c r="DY5" s="686"/>
      <c r="DZ5" s="686"/>
      <c r="EA5" s="686"/>
      <c r="EB5" s="686"/>
      <c r="EC5" s="686"/>
      <c r="ED5" s="686"/>
      <c r="EE5" s="686"/>
      <c r="EF5" s="686"/>
      <c r="EG5" s="686"/>
      <c r="EH5" s="686"/>
      <c r="EI5" s="686"/>
      <c r="EJ5" s="686"/>
      <c r="EK5" s="686"/>
      <c r="EL5" s="686"/>
      <c r="EM5" s="686"/>
      <c r="EN5" s="686"/>
      <c r="EO5" s="686"/>
      <c r="EP5" s="686"/>
      <c r="EQ5" s="686"/>
      <c r="ER5" s="686"/>
      <c r="ES5" s="686"/>
      <c r="ET5" s="686"/>
      <c r="EU5" s="686"/>
      <c r="EV5" s="686"/>
      <c r="EW5" s="686"/>
      <c r="EX5" s="686"/>
      <c r="EY5" s="686"/>
      <c r="EZ5" s="686"/>
      <c r="FA5" s="686"/>
      <c r="FB5" s="686"/>
      <c r="FC5" s="686"/>
      <c r="FD5" s="686"/>
      <c r="FE5" s="686"/>
      <c r="FF5" s="686"/>
      <c r="FG5" s="686"/>
      <c r="FH5" s="686"/>
      <c r="FI5" s="686"/>
      <c r="FJ5" s="686"/>
      <c r="FK5" s="686"/>
      <c r="FL5" s="686"/>
      <c r="FM5" s="686"/>
      <c r="FN5" s="686"/>
      <c r="FO5" s="686"/>
      <c r="FP5" s="686"/>
      <c r="FQ5" s="686"/>
      <c r="FR5" s="686"/>
      <c r="FS5" s="686"/>
      <c r="FT5" s="686"/>
      <c r="FU5" s="686"/>
      <c r="FV5" s="686"/>
      <c r="FW5" s="686"/>
      <c r="FX5" s="686"/>
      <c r="FY5" s="686"/>
      <c r="FZ5" s="686"/>
      <c r="GA5" s="686"/>
      <c r="GB5" s="686"/>
      <c r="GC5" s="686"/>
      <c r="GD5" s="686"/>
      <c r="GE5" s="686"/>
      <c r="GF5" s="686"/>
      <c r="GG5" s="686"/>
      <c r="GH5" s="686"/>
      <c r="GI5" s="686"/>
      <c r="GJ5" s="686"/>
      <c r="GK5" s="686"/>
      <c r="GL5" s="686"/>
      <c r="GM5" s="686"/>
      <c r="GN5" s="686"/>
      <c r="GO5" s="686"/>
      <c r="GP5" s="686"/>
      <c r="GQ5" s="686"/>
      <c r="GR5" s="686"/>
      <c r="GS5" s="686"/>
      <c r="GT5" s="686"/>
      <c r="GU5" s="686"/>
      <c r="GV5" s="686"/>
      <c r="GW5" s="686"/>
      <c r="GX5" s="686"/>
      <c r="GY5" s="686"/>
      <c r="GZ5" s="686"/>
      <c r="HA5" s="686"/>
      <c r="HB5" s="686"/>
      <c r="HC5" s="686"/>
      <c r="HD5" s="686"/>
      <c r="HE5" s="686"/>
      <c r="HF5" s="686"/>
      <c r="HG5" s="686"/>
      <c r="HH5" s="686"/>
      <c r="HI5" s="686"/>
      <c r="HJ5" s="686"/>
      <c r="HK5" s="686"/>
      <c r="HL5" s="686"/>
      <c r="HM5" s="686"/>
      <c r="HN5" s="686"/>
      <c r="HO5" s="686"/>
      <c r="HP5" s="686"/>
      <c r="HQ5" s="686"/>
      <c r="HR5" s="686"/>
      <c r="HS5" s="686"/>
      <c r="HT5" s="686"/>
      <c r="HU5" s="686"/>
      <c r="HV5" s="686"/>
      <c r="HW5" s="686"/>
      <c r="HX5" s="686"/>
      <c r="HY5" s="686"/>
      <c r="HZ5" s="686"/>
      <c r="IA5" s="686"/>
      <c r="IB5" s="686"/>
      <c r="IC5" s="686"/>
      <c r="ID5" s="686"/>
      <c r="IE5" s="686"/>
      <c r="IF5" s="686"/>
      <c r="IG5" s="686"/>
      <c r="IH5" s="686"/>
      <c r="II5" s="686"/>
      <c r="IJ5" s="686"/>
      <c r="IK5" s="686"/>
      <c r="IL5" s="686"/>
      <c r="IM5" s="686"/>
      <c r="IN5" s="686"/>
      <c r="IO5" s="686"/>
      <c r="IP5" s="686"/>
      <c r="IQ5" s="686"/>
      <c r="IR5" s="686"/>
      <c r="IS5" s="686"/>
      <c r="IT5" s="686"/>
      <c r="IU5" s="686"/>
      <c r="IV5" s="686"/>
    </row>
    <row r="6" spans="1:256" ht="15" customHeight="1" x14ac:dyDescent="0.25">
      <c r="A6" s="1652"/>
      <c r="B6" s="1652"/>
      <c r="C6" s="1652"/>
      <c r="D6" s="1652"/>
      <c r="E6" s="688" t="s">
        <v>3591</v>
      </c>
      <c r="F6" s="688" t="s">
        <v>1342</v>
      </c>
      <c r="G6" s="688" t="s">
        <v>3588</v>
      </c>
      <c r="H6" s="1653"/>
      <c r="I6" s="685"/>
      <c r="J6" s="686"/>
      <c r="K6" s="686"/>
      <c r="L6" s="686"/>
      <c r="M6" s="686"/>
      <c r="N6" s="686"/>
      <c r="O6" s="686"/>
      <c r="P6" s="686"/>
      <c r="Q6" s="686"/>
      <c r="R6" s="686"/>
      <c r="S6" s="686"/>
      <c r="T6" s="686"/>
      <c r="U6" s="686"/>
      <c r="V6" s="686"/>
      <c r="W6" s="686"/>
      <c r="X6" s="686"/>
      <c r="Y6" s="686"/>
      <c r="Z6" s="686"/>
      <c r="AA6" s="686"/>
      <c r="AB6" s="686"/>
      <c r="AC6" s="686"/>
      <c r="AD6" s="686"/>
      <c r="AE6" s="686"/>
      <c r="AF6" s="686"/>
      <c r="AG6" s="686"/>
      <c r="AH6" s="686"/>
      <c r="AI6" s="686"/>
      <c r="AJ6" s="686"/>
      <c r="AK6" s="686"/>
      <c r="AL6" s="686"/>
      <c r="AM6" s="686"/>
      <c r="AN6" s="686"/>
      <c r="AO6" s="686"/>
      <c r="AP6" s="686"/>
      <c r="AQ6" s="686"/>
      <c r="AR6" s="686"/>
      <c r="AS6" s="686"/>
      <c r="AT6" s="686"/>
      <c r="AU6" s="686"/>
      <c r="AV6" s="686"/>
      <c r="AW6" s="686"/>
      <c r="AX6" s="686"/>
      <c r="AY6" s="686"/>
      <c r="AZ6" s="686"/>
      <c r="BA6" s="686"/>
      <c r="BB6" s="686"/>
      <c r="BC6" s="686"/>
      <c r="BD6" s="686"/>
      <c r="BE6" s="686"/>
      <c r="BF6" s="686"/>
      <c r="BG6" s="686"/>
      <c r="BH6" s="686"/>
      <c r="BI6" s="686"/>
      <c r="BJ6" s="686"/>
      <c r="BK6" s="686"/>
      <c r="BL6" s="686"/>
      <c r="BM6" s="686"/>
      <c r="BN6" s="686"/>
      <c r="BO6" s="686"/>
      <c r="BP6" s="686"/>
      <c r="BQ6" s="686"/>
      <c r="BR6" s="686"/>
      <c r="BS6" s="686"/>
      <c r="BT6" s="686"/>
      <c r="BU6" s="686"/>
      <c r="BV6" s="686"/>
      <c r="BW6" s="686"/>
      <c r="BX6" s="686"/>
      <c r="BY6" s="686"/>
      <c r="BZ6" s="686"/>
      <c r="CA6" s="686"/>
      <c r="CB6" s="686"/>
      <c r="CC6" s="686"/>
      <c r="CD6" s="686"/>
      <c r="CE6" s="686"/>
      <c r="CF6" s="686"/>
      <c r="CG6" s="686"/>
      <c r="CH6" s="686"/>
      <c r="CI6" s="686"/>
      <c r="CJ6" s="686"/>
      <c r="CK6" s="686"/>
      <c r="CL6" s="686"/>
      <c r="CM6" s="686"/>
      <c r="CN6" s="686"/>
      <c r="CO6" s="686"/>
      <c r="CP6" s="686"/>
      <c r="CQ6" s="686"/>
      <c r="CR6" s="686"/>
      <c r="CS6" s="686"/>
      <c r="CT6" s="686"/>
      <c r="CU6" s="686"/>
      <c r="CV6" s="686"/>
      <c r="CW6" s="686"/>
      <c r="CX6" s="686"/>
      <c r="CY6" s="686"/>
      <c r="CZ6" s="686"/>
      <c r="DA6" s="686"/>
      <c r="DB6" s="686"/>
      <c r="DC6" s="686"/>
      <c r="DD6" s="686"/>
      <c r="DE6" s="686"/>
      <c r="DF6" s="686"/>
      <c r="DG6" s="686"/>
      <c r="DH6" s="686"/>
      <c r="DI6" s="686"/>
      <c r="DJ6" s="686"/>
      <c r="DK6" s="686"/>
      <c r="DL6" s="686"/>
      <c r="DM6" s="686"/>
      <c r="DN6" s="686"/>
      <c r="DO6" s="686"/>
      <c r="DP6" s="686"/>
      <c r="DQ6" s="686"/>
      <c r="DR6" s="686"/>
      <c r="DS6" s="686"/>
      <c r="DT6" s="686"/>
      <c r="DU6" s="686"/>
      <c r="DV6" s="686"/>
      <c r="DW6" s="686"/>
      <c r="DX6" s="686"/>
      <c r="DY6" s="686"/>
      <c r="DZ6" s="686"/>
      <c r="EA6" s="686"/>
      <c r="EB6" s="686"/>
      <c r="EC6" s="686"/>
      <c r="ED6" s="686"/>
      <c r="EE6" s="686"/>
      <c r="EF6" s="686"/>
      <c r="EG6" s="686"/>
      <c r="EH6" s="686"/>
      <c r="EI6" s="686"/>
      <c r="EJ6" s="686"/>
      <c r="EK6" s="686"/>
      <c r="EL6" s="686"/>
      <c r="EM6" s="686"/>
      <c r="EN6" s="686"/>
      <c r="EO6" s="686"/>
      <c r="EP6" s="686"/>
      <c r="EQ6" s="686"/>
      <c r="ER6" s="686"/>
      <c r="ES6" s="686"/>
      <c r="ET6" s="686"/>
      <c r="EU6" s="686"/>
      <c r="EV6" s="686"/>
      <c r="EW6" s="686"/>
      <c r="EX6" s="686"/>
      <c r="EY6" s="686"/>
      <c r="EZ6" s="686"/>
      <c r="FA6" s="686"/>
      <c r="FB6" s="686"/>
      <c r="FC6" s="686"/>
      <c r="FD6" s="686"/>
      <c r="FE6" s="686"/>
      <c r="FF6" s="686"/>
      <c r="FG6" s="686"/>
      <c r="FH6" s="686"/>
      <c r="FI6" s="686"/>
      <c r="FJ6" s="686"/>
      <c r="FK6" s="686"/>
      <c r="FL6" s="686"/>
      <c r="FM6" s="686"/>
      <c r="FN6" s="686"/>
      <c r="FO6" s="686"/>
      <c r="FP6" s="686"/>
      <c r="FQ6" s="686"/>
      <c r="FR6" s="686"/>
      <c r="FS6" s="686"/>
      <c r="FT6" s="686"/>
      <c r="FU6" s="686"/>
      <c r="FV6" s="686"/>
      <c r="FW6" s="686"/>
      <c r="FX6" s="686"/>
      <c r="FY6" s="686"/>
      <c r="FZ6" s="686"/>
      <c r="GA6" s="686"/>
      <c r="GB6" s="686"/>
      <c r="GC6" s="686"/>
      <c r="GD6" s="686"/>
      <c r="GE6" s="686"/>
      <c r="GF6" s="686"/>
      <c r="GG6" s="686"/>
      <c r="GH6" s="686"/>
      <c r="GI6" s="686"/>
      <c r="GJ6" s="686"/>
      <c r="GK6" s="686"/>
      <c r="GL6" s="686"/>
      <c r="GM6" s="686"/>
      <c r="GN6" s="686"/>
      <c r="GO6" s="686"/>
      <c r="GP6" s="686"/>
      <c r="GQ6" s="686"/>
      <c r="GR6" s="686"/>
      <c r="GS6" s="686"/>
      <c r="GT6" s="686"/>
      <c r="GU6" s="686"/>
      <c r="GV6" s="686"/>
      <c r="GW6" s="686"/>
      <c r="GX6" s="686"/>
      <c r="GY6" s="686"/>
      <c r="GZ6" s="686"/>
      <c r="HA6" s="686"/>
      <c r="HB6" s="686"/>
      <c r="HC6" s="686"/>
      <c r="HD6" s="686"/>
      <c r="HE6" s="686"/>
      <c r="HF6" s="686"/>
      <c r="HG6" s="686"/>
      <c r="HH6" s="686"/>
      <c r="HI6" s="686"/>
      <c r="HJ6" s="686"/>
      <c r="HK6" s="686"/>
      <c r="HL6" s="686"/>
      <c r="HM6" s="686"/>
      <c r="HN6" s="686"/>
      <c r="HO6" s="686"/>
      <c r="HP6" s="686"/>
      <c r="HQ6" s="686"/>
      <c r="HR6" s="686"/>
      <c r="HS6" s="686"/>
      <c r="HT6" s="686"/>
      <c r="HU6" s="686"/>
      <c r="HV6" s="686"/>
      <c r="HW6" s="686"/>
      <c r="HX6" s="686"/>
      <c r="HY6" s="686"/>
      <c r="HZ6" s="686"/>
      <c r="IA6" s="686"/>
      <c r="IB6" s="686"/>
      <c r="IC6" s="686"/>
      <c r="ID6" s="686"/>
      <c r="IE6" s="686"/>
      <c r="IF6" s="686"/>
      <c r="IG6" s="686"/>
      <c r="IH6" s="686"/>
      <c r="II6" s="686"/>
      <c r="IJ6" s="686"/>
      <c r="IK6" s="686"/>
      <c r="IL6" s="686"/>
      <c r="IM6" s="686"/>
      <c r="IN6" s="686"/>
      <c r="IO6" s="686"/>
      <c r="IP6" s="686"/>
      <c r="IQ6" s="686"/>
      <c r="IR6" s="686"/>
      <c r="IS6" s="686"/>
      <c r="IT6" s="686"/>
      <c r="IU6" s="686"/>
      <c r="IV6" s="686"/>
    </row>
    <row r="7" spans="1:256" s="692" customFormat="1" ht="39.950000000000003" customHeight="1" x14ac:dyDescent="0.25">
      <c r="A7" s="689">
        <v>1.5</v>
      </c>
      <c r="B7" s="1649" t="s">
        <v>4880</v>
      </c>
      <c r="C7" s="1649"/>
      <c r="D7" s="1649"/>
      <c r="E7" s="1649"/>
      <c r="F7" s="690"/>
      <c r="G7" s="690"/>
      <c r="H7" s="691"/>
      <c r="I7" s="685"/>
    </row>
    <row r="8" spans="1:256" s="692" customFormat="1" ht="20.100000000000001" customHeight="1" x14ac:dyDescent="0.25">
      <c r="A8" s="689"/>
      <c r="B8" s="693" t="s">
        <v>4881</v>
      </c>
      <c r="C8" s="694"/>
      <c r="D8" s="695"/>
      <c r="E8" s="691"/>
      <c r="F8" s="691"/>
      <c r="G8" s="691"/>
      <c r="H8" s="691"/>
      <c r="I8" s="685"/>
    </row>
    <row r="9" spans="1:256" s="692" customFormat="1" ht="20.100000000000001" customHeight="1" x14ac:dyDescent="0.25">
      <c r="A9" s="689"/>
      <c r="B9" s="696" t="s">
        <v>4882</v>
      </c>
      <c r="C9" s="697">
        <v>1</v>
      </c>
      <c r="D9" s="695">
        <v>3</v>
      </c>
      <c r="E9" s="691">
        <v>7.2</v>
      </c>
      <c r="F9" s="691">
        <v>2</v>
      </c>
      <c r="G9" s="691">
        <v>1</v>
      </c>
      <c r="H9" s="698">
        <f>PRODUCT(C9:G9)</f>
        <v>43.2</v>
      </c>
      <c r="I9" s="699" t="s">
        <v>4883</v>
      </c>
    </row>
    <row r="10" spans="1:256" s="692" customFormat="1" ht="30" customHeight="1" x14ac:dyDescent="0.25">
      <c r="A10" s="689">
        <v>1.8</v>
      </c>
      <c r="B10" s="1649" t="s">
        <v>4961</v>
      </c>
      <c r="C10" s="1649"/>
      <c r="D10" s="1649"/>
      <c r="E10" s="1649"/>
      <c r="F10" s="690"/>
      <c r="G10" s="690"/>
      <c r="H10" s="691"/>
      <c r="I10" s="685"/>
    </row>
    <row r="11" spans="1:256" s="692" customFormat="1" ht="20.100000000000001" customHeight="1" x14ac:dyDescent="0.25">
      <c r="A11" s="689"/>
      <c r="B11" s="693" t="s">
        <v>4881</v>
      </c>
      <c r="C11" s="694"/>
      <c r="D11" s="695"/>
      <c r="E11" s="691"/>
      <c r="F11" s="691"/>
      <c r="G11" s="691"/>
      <c r="H11" s="691"/>
      <c r="I11" s="685"/>
    </row>
    <row r="12" spans="1:256" s="692" customFormat="1" ht="20.100000000000001" customHeight="1" x14ac:dyDescent="0.25">
      <c r="A12" s="689"/>
      <c r="B12" s="696" t="s">
        <v>4882</v>
      </c>
      <c r="C12" s="697">
        <v>1</v>
      </c>
      <c r="D12" s="695">
        <v>3</v>
      </c>
      <c r="E12" s="691">
        <v>7.2</v>
      </c>
      <c r="F12" s="691">
        <v>2</v>
      </c>
      <c r="G12" s="691">
        <v>0.5</v>
      </c>
      <c r="H12" s="698">
        <f>PRODUCT(C12:G12)</f>
        <v>21.6</v>
      </c>
      <c r="I12" s="699" t="s">
        <v>4883</v>
      </c>
    </row>
    <row r="13" spans="1:256" s="692" customFormat="1" ht="39.950000000000003" customHeight="1" x14ac:dyDescent="0.25">
      <c r="A13" s="689">
        <v>2.1</v>
      </c>
      <c r="B13" s="1654" t="s">
        <v>4884</v>
      </c>
      <c r="C13" s="1654"/>
      <c r="D13" s="1654"/>
      <c r="E13" s="700"/>
      <c r="F13" s="700"/>
      <c r="G13" s="700"/>
      <c r="H13" s="701"/>
      <c r="I13" s="702"/>
    </row>
    <row r="14" spans="1:256" s="692" customFormat="1" ht="20.100000000000001" customHeight="1" x14ac:dyDescent="0.25">
      <c r="A14" s="689"/>
      <c r="B14" s="696" t="s">
        <v>4882</v>
      </c>
      <c r="C14" s="697">
        <v>1</v>
      </c>
      <c r="D14" s="695">
        <v>3</v>
      </c>
      <c r="E14" s="691">
        <f>E9</f>
        <v>7.2</v>
      </c>
      <c r="F14" s="691">
        <v>2</v>
      </c>
      <c r="G14" s="691">
        <v>0.15</v>
      </c>
      <c r="H14" s="698">
        <f>PRODUCT(C14:G14)</f>
        <v>6.48</v>
      </c>
      <c r="I14" s="699" t="s">
        <v>4883</v>
      </c>
    </row>
    <row r="15" spans="1:256" s="692" customFormat="1" ht="39.950000000000003" customHeight="1" x14ac:dyDescent="0.25">
      <c r="A15" s="689">
        <v>3.1</v>
      </c>
      <c r="B15" s="1654" t="s">
        <v>4885</v>
      </c>
      <c r="C15" s="1654"/>
      <c r="D15" s="1654"/>
      <c r="E15" s="1654"/>
      <c r="F15" s="700"/>
      <c r="G15" s="700"/>
      <c r="H15" s="701"/>
      <c r="I15" s="702"/>
    </row>
    <row r="16" spans="1:256" s="686" customFormat="1" ht="20.100000000000001" customHeight="1" x14ac:dyDescent="0.25">
      <c r="A16" s="703"/>
      <c r="B16" s="696" t="s">
        <v>4886</v>
      </c>
      <c r="C16" s="697">
        <v>1</v>
      </c>
      <c r="D16" s="695">
        <v>3</v>
      </c>
      <c r="E16" s="691">
        <f>E14</f>
        <v>7.2</v>
      </c>
      <c r="F16" s="691">
        <v>2</v>
      </c>
      <c r="G16" s="691">
        <v>0.2</v>
      </c>
      <c r="H16" s="698">
        <f>PRODUCT(C16:G16)</f>
        <v>8.64</v>
      </c>
      <c r="I16" s="699" t="s">
        <v>4883</v>
      </c>
    </row>
    <row r="17" spans="1:9" s="692" customFormat="1" ht="39.950000000000003" customHeight="1" x14ac:dyDescent="0.25">
      <c r="A17" s="689">
        <v>3.2</v>
      </c>
      <c r="B17" s="1654" t="s">
        <v>4887</v>
      </c>
      <c r="C17" s="1654"/>
      <c r="D17" s="1654"/>
      <c r="E17" s="1654"/>
      <c r="F17" s="700"/>
      <c r="G17" s="700"/>
      <c r="H17" s="701"/>
      <c r="I17" s="702"/>
    </row>
    <row r="18" spans="1:9" s="686" customFormat="1" ht="20.100000000000001" customHeight="1" x14ac:dyDescent="0.25">
      <c r="A18" s="703"/>
      <c r="B18" s="696" t="s">
        <v>4888</v>
      </c>
      <c r="C18" s="697">
        <v>1</v>
      </c>
      <c r="D18" s="695">
        <v>3</v>
      </c>
      <c r="E18" s="691">
        <v>7.2</v>
      </c>
      <c r="F18" s="691">
        <v>0.34</v>
      </c>
      <c r="G18" s="691">
        <v>0.2</v>
      </c>
      <c r="H18" s="698">
        <f>PRODUCT(C18:G18)</f>
        <v>1.47</v>
      </c>
      <c r="I18" s="699" t="s">
        <v>4883</v>
      </c>
    </row>
    <row r="19" spans="1:9" s="686" customFormat="1" ht="31.5" customHeight="1" x14ac:dyDescent="0.25">
      <c r="A19" s="703">
        <v>4</v>
      </c>
      <c r="B19" s="1655" t="s">
        <v>4889</v>
      </c>
      <c r="C19" s="1655"/>
      <c r="D19" s="1655"/>
      <c r="E19" s="704"/>
      <c r="F19" s="704"/>
      <c r="G19" s="704"/>
      <c r="H19" s="691"/>
      <c r="I19" s="685"/>
    </row>
    <row r="20" spans="1:9" s="686" customFormat="1" ht="20.100000000000001" customHeight="1" x14ac:dyDescent="0.25">
      <c r="A20" s="705"/>
      <c r="B20" s="696" t="s">
        <v>4890</v>
      </c>
      <c r="C20" s="697">
        <v>1</v>
      </c>
      <c r="D20" s="695">
        <v>3</v>
      </c>
      <c r="E20" s="691">
        <v>7.2</v>
      </c>
      <c r="F20" s="691">
        <v>1.58</v>
      </c>
      <c r="G20" s="691">
        <v>0.2</v>
      </c>
      <c r="H20" s="698">
        <f>PRODUCT(C20:G20)</f>
        <v>6.83</v>
      </c>
      <c r="I20" s="699" t="s">
        <v>4883</v>
      </c>
    </row>
    <row r="21" spans="1:9" s="686" customFormat="1" ht="39.950000000000003" customHeight="1" x14ac:dyDescent="0.25">
      <c r="A21" s="703">
        <v>3.7</v>
      </c>
      <c r="B21" s="1649" t="s">
        <v>4891</v>
      </c>
      <c r="C21" s="1649"/>
      <c r="D21" s="1649"/>
      <c r="E21" s="1649"/>
      <c r="F21" s="690"/>
      <c r="G21" s="690"/>
      <c r="H21" s="691"/>
      <c r="I21" s="685"/>
    </row>
    <row r="22" spans="1:9" s="686" customFormat="1" ht="35.25" customHeight="1" x14ac:dyDescent="0.25">
      <c r="A22" s="705"/>
      <c r="B22" s="696" t="s">
        <v>4892</v>
      </c>
      <c r="C22" s="697">
        <v>1</v>
      </c>
      <c r="D22" s="697">
        <v>3</v>
      </c>
      <c r="E22" s="691">
        <v>7.2</v>
      </c>
      <c r="F22" s="706" t="s">
        <v>4893</v>
      </c>
      <c r="G22" s="364">
        <v>1.3</v>
      </c>
      <c r="H22" s="698">
        <f>(C22*D22*E22*G22*0.395)</f>
        <v>11.09</v>
      </c>
      <c r="I22" s="699" t="s">
        <v>4883</v>
      </c>
    </row>
    <row r="23" spans="1:9" s="686" customFormat="1" ht="39.950000000000003" customHeight="1" x14ac:dyDescent="0.25">
      <c r="A23" s="697">
        <v>28</v>
      </c>
      <c r="B23" s="1655" t="s">
        <v>4894</v>
      </c>
      <c r="C23" s="1655"/>
      <c r="D23" s="1655"/>
      <c r="E23" s="1655"/>
      <c r="F23" s="704"/>
      <c r="G23" s="704"/>
      <c r="H23" s="691"/>
      <c r="I23" s="685"/>
    </row>
    <row r="24" spans="1:9" s="686" customFormat="1" ht="20.100000000000001" customHeight="1" x14ac:dyDescent="0.25">
      <c r="A24" s="705"/>
      <c r="B24" s="707" t="s">
        <v>4895</v>
      </c>
      <c r="C24" s="697">
        <v>1</v>
      </c>
      <c r="D24" s="697">
        <v>3</v>
      </c>
      <c r="E24" s="691">
        <v>7.2</v>
      </c>
      <c r="F24" s="691">
        <v>0.9</v>
      </c>
      <c r="G24" s="708"/>
      <c r="H24" s="698">
        <f>PRODUCT(C24:G24)</f>
        <v>19.440000000000001</v>
      </c>
      <c r="I24" s="699" t="s">
        <v>4896</v>
      </c>
    </row>
    <row r="25" spans="1:9" s="686" customFormat="1" ht="39.950000000000003" customHeight="1" x14ac:dyDescent="0.25">
      <c r="A25" s="709">
        <v>18.100000000000001</v>
      </c>
      <c r="B25" s="1655" t="s">
        <v>4897</v>
      </c>
      <c r="C25" s="1655"/>
      <c r="D25" s="1655"/>
      <c r="E25" s="1655"/>
      <c r="F25" s="1655"/>
      <c r="G25" s="704"/>
      <c r="H25" s="691"/>
      <c r="I25" s="685"/>
    </row>
    <row r="26" spans="1:9" s="686" customFormat="1" ht="36" customHeight="1" x14ac:dyDescent="0.25">
      <c r="A26" s="709"/>
      <c r="B26" s="1655" t="s">
        <v>4898</v>
      </c>
      <c r="C26" s="1655"/>
      <c r="D26" s="1655"/>
      <c r="E26" s="704"/>
      <c r="F26" s="704"/>
      <c r="G26" s="708"/>
      <c r="H26" s="691"/>
      <c r="I26" s="685"/>
    </row>
    <row r="27" spans="1:9" s="686" customFormat="1" ht="20.100000000000001" customHeight="1" x14ac:dyDescent="0.25">
      <c r="A27" s="709"/>
      <c r="B27" s="710" t="s">
        <v>4899</v>
      </c>
      <c r="C27" s="697"/>
      <c r="D27" s="695"/>
      <c r="E27" s="691"/>
      <c r="F27" s="691"/>
      <c r="G27" s="711"/>
      <c r="H27" s="691"/>
      <c r="I27" s="685"/>
    </row>
    <row r="28" spans="1:9" s="686" customFormat="1" ht="20.100000000000001" customHeight="1" x14ac:dyDescent="0.25">
      <c r="A28" s="709"/>
      <c r="B28" s="712" t="s">
        <v>4900</v>
      </c>
      <c r="C28" s="697">
        <v>3</v>
      </c>
      <c r="D28" s="695">
        <v>4</v>
      </c>
      <c r="E28" s="691">
        <v>7.2</v>
      </c>
      <c r="F28" s="691"/>
      <c r="G28" s="711">
        <v>1.3</v>
      </c>
      <c r="H28" s="691">
        <f>PRODUCT(C28:G28)</f>
        <v>112.32</v>
      </c>
      <c r="I28" s="685"/>
    </row>
    <row r="29" spans="1:9" s="686" customFormat="1" ht="20.100000000000001" customHeight="1" x14ac:dyDescent="0.25">
      <c r="A29" s="709"/>
      <c r="B29" s="712" t="s">
        <v>4901</v>
      </c>
      <c r="C29" s="697">
        <v>3</v>
      </c>
      <c r="D29" s="695">
        <v>4</v>
      </c>
      <c r="E29" s="1657" t="s">
        <v>4902</v>
      </c>
      <c r="F29" s="1657"/>
      <c r="G29" s="711">
        <v>1.3</v>
      </c>
      <c r="H29" s="691">
        <f>G29*D29*C29*0.395</f>
        <v>6.16</v>
      </c>
      <c r="I29" s="685"/>
    </row>
    <row r="30" spans="1:9" s="686" customFormat="1" ht="20.100000000000001" customHeight="1" x14ac:dyDescent="0.25">
      <c r="A30" s="709"/>
      <c r="B30" s="712"/>
      <c r="C30" s="697"/>
      <c r="D30" s="695"/>
      <c r="E30" s="691"/>
      <c r="F30" s="691"/>
      <c r="G30" s="713" t="s">
        <v>1904</v>
      </c>
      <c r="H30" s="698">
        <f>SUM(H28:H29)</f>
        <v>118.48</v>
      </c>
      <c r="I30" s="699" t="s">
        <v>4896</v>
      </c>
    </row>
    <row r="31" spans="1:9" s="686" customFormat="1" ht="25.5" customHeight="1" x14ac:dyDescent="0.25">
      <c r="A31" s="709"/>
      <c r="B31" s="1658" t="s">
        <v>4903</v>
      </c>
      <c r="C31" s="1659"/>
      <c r="D31" s="1659"/>
      <c r="E31" s="1660"/>
      <c r="F31" s="704"/>
      <c r="G31" s="691"/>
      <c r="H31" s="698"/>
      <c r="I31" s="685"/>
    </row>
    <row r="32" spans="1:9" s="686" customFormat="1" ht="20.100000000000001" customHeight="1" x14ac:dyDescent="0.25">
      <c r="A32" s="709"/>
      <c r="B32" s="712" t="s">
        <v>4904</v>
      </c>
      <c r="C32" s="697">
        <v>3</v>
      </c>
      <c r="D32" s="697">
        <v>1</v>
      </c>
      <c r="E32" s="691">
        <v>7.2</v>
      </c>
      <c r="F32" s="691">
        <v>0.9</v>
      </c>
      <c r="G32" s="708"/>
      <c r="H32" s="691">
        <f>PRODUCT(C32:G32)</f>
        <v>19.440000000000001</v>
      </c>
      <c r="I32" s="685"/>
    </row>
    <row r="33" spans="1:9" s="686" customFormat="1" ht="20.100000000000001" customHeight="1" x14ac:dyDescent="0.25">
      <c r="A33" s="709"/>
      <c r="B33" s="712" t="s">
        <v>4905</v>
      </c>
      <c r="C33" s="697">
        <v>3</v>
      </c>
      <c r="D33" s="697">
        <v>1</v>
      </c>
      <c r="E33" s="691">
        <v>17.559999999999999</v>
      </c>
      <c r="F33" s="691"/>
      <c r="G33" s="711">
        <v>0.2</v>
      </c>
      <c r="H33" s="691">
        <f>PRODUCT(C33:G33)</f>
        <v>10.54</v>
      </c>
      <c r="I33" s="685"/>
    </row>
    <row r="34" spans="1:9" s="686" customFormat="1" ht="20.100000000000001" customHeight="1" x14ac:dyDescent="0.25">
      <c r="A34" s="709"/>
      <c r="B34" s="712"/>
      <c r="C34" s="697"/>
      <c r="D34" s="695"/>
      <c r="E34" s="691"/>
      <c r="F34" s="691"/>
      <c r="G34" s="713" t="s">
        <v>1904</v>
      </c>
      <c r="H34" s="698">
        <f>SUM(H32:H33)</f>
        <v>29.98</v>
      </c>
      <c r="I34" s="699" t="s">
        <v>4896</v>
      </c>
    </row>
    <row r="35" spans="1:9" s="686" customFormat="1" ht="39.950000000000003" customHeight="1" x14ac:dyDescent="0.25">
      <c r="A35" s="703">
        <v>43.1</v>
      </c>
      <c r="B35" s="1649" t="s">
        <v>4906</v>
      </c>
      <c r="C35" s="1649"/>
      <c r="D35" s="1649"/>
      <c r="E35" s="1649"/>
      <c r="F35" s="714" t="s">
        <v>4907</v>
      </c>
      <c r="G35" s="690"/>
      <c r="H35" s="691"/>
      <c r="I35" s="685"/>
    </row>
    <row r="36" spans="1:9" s="686" customFormat="1" ht="20.100000000000001" customHeight="1" x14ac:dyDescent="0.25">
      <c r="A36" s="705"/>
      <c r="B36" s="696" t="s">
        <v>4908</v>
      </c>
      <c r="C36" s="697">
        <v>1</v>
      </c>
      <c r="D36" s="695">
        <v>1</v>
      </c>
      <c r="E36" s="715">
        <f>H20</f>
        <v>6.83</v>
      </c>
      <c r="F36" s="715">
        <v>100</v>
      </c>
      <c r="G36" s="716"/>
      <c r="H36" s="691">
        <f>PRODUCT(C36:G36)</f>
        <v>683</v>
      </c>
      <c r="I36" s="685" t="s">
        <v>3732</v>
      </c>
    </row>
    <row r="37" spans="1:9" s="686" customFormat="1" ht="20.100000000000001" customHeight="1" x14ac:dyDescent="0.25">
      <c r="A37" s="705"/>
      <c r="B37" s="696"/>
      <c r="C37" s="697"/>
      <c r="D37" s="695"/>
      <c r="E37" s="691"/>
      <c r="F37" s="691"/>
      <c r="G37" s="698" t="s">
        <v>3456</v>
      </c>
      <c r="H37" s="717">
        <f>(H36/1000)</f>
        <v>0.68300000000000005</v>
      </c>
      <c r="I37" s="685" t="s">
        <v>452</v>
      </c>
    </row>
    <row r="40" spans="1:9" ht="15" x14ac:dyDescent="0.25">
      <c r="A40" s="1656" t="s">
        <v>4909</v>
      </c>
      <c r="B40" s="1656"/>
      <c r="C40" s="1656"/>
      <c r="D40" s="1656"/>
      <c r="E40" s="1656"/>
      <c r="F40" s="1656"/>
      <c r="G40" s="1656"/>
      <c r="H40" s="1656"/>
      <c r="I40" s="1656"/>
    </row>
  </sheetData>
  <mergeCells count="22">
    <mergeCell ref="A40:I40"/>
    <mergeCell ref="B23:E23"/>
    <mergeCell ref="B25:F25"/>
    <mergeCell ref="B26:D26"/>
    <mergeCell ref="E29:F29"/>
    <mergeCell ref="B35:E35"/>
    <mergeCell ref="B31:E31"/>
    <mergeCell ref="B21:E21"/>
    <mergeCell ref="A1:I1"/>
    <mergeCell ref="A2:I2"/>
    <mergeCell ref="A3:I3"/>
    <mergeCell ref="A5:A6"/>
    <mergeCell ref="B5:B6"/>
    <mergeCell ref="C5:D6"/>
    <mergeCell ref="E5:G5"/>
    <mergeCell ref="H5:H6"/>
    <mergeCell ref="B7:E7"/>
    <mergeCell ref="B13:D13"/>
    <mergeCell ref="B15:E15"/>
    <mergeCell ref="B17:E17"/>
    <mergeCell ref="B19:D19"/>
    <mergeCell ref="B10:E10"/>
  </mergeCells>
  <printOptions horizontalCentered="1"/>
  <pageMargins left="0.59055118110236227" right="0.31496062992125984" top="0.39370078740157483" bottom="0.29527559055118113" header="0.15748031496062992" footer="0.15748031496062992"/>
  <pageSetup paperSize="9" scale="9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00B050"/>
  </sheetPr>
  <dimension ref="A1:N104"/>
  <sheetViews>
    <sheetView view="pageBreakPreview" zoomScale="90" zoomScaleNormal="60" zoomScaleSheetLayoutView="90" workbookViewId="0">
      <selection activeCell="L93" sqref="L93"/>
    </sheetView>
  </sheetViews>
  <sheetFormatPr defaultRowHeight="14.25" x14ac:dyDescent="0.2"/>
  <cols>
    <col min="1" max="1" width="5.21875" style="642" customWidth="1"/>
    <col min="2" max="2" width="24.44140625" style="668" customWidth="1"/>
    <col min="3" max="4" width="3.77734375" style="806" customWidth="1"/>
    <col min="5" max="7" width="8.88671875" style="806"/>
    <col min="8" max="8" width="8.88671875" style="807"/>
    <col min="9" max="9" width="3.88671875" style="668" bestFit="1" customWidth="1"/>
    <col min="10" max="12" width="8.88671875" style="668"/>
    <col min="13" max="13" width="9" style="668" bestFit="1" customWidth="1"/>
    <col min="14" max="16384" width="8.88671875" style="668"/>
  </cols>
  <sheetData>
    <row r="1" spans="1:9" s="610" customFormat="1" ht="21.75" customHeight="1" x14ac:dyDescent="0.2">
      <c r="A1" s="1625" t="s">
        <v>3355</v>
      </c>
      <c r="B1" s="1625"/>
      <c r="C1" s="1625"/>
      <c r="D1" s="1625"/>
      <c r="E1" s="1625"/>
      <c r="F1" s="1625"/>
      <c r="G1" s="1625"/>
      <c r="H1" s="1625"/>
      <c r="I1" s="1625"/>
    </row>
    <row r="2" spans="1:9" s="610" customFormat="1" ht="21.75" customHeight="1" x14ac:dyDescent="0.2">
      <c r="A2" s="1625" t="str">
        <f>+'[6]Sep tank II design '!A2:E2</f>
        <v>COIMBATORE DIVISION</v>
      </c>
      <c r="B2" s="1625"/>
      <c r="C2" s="1625"/>
      <c r="D2" s="1625"/>
      <c r="E2" s="1625"/>
      <c r="F2" s="1625"/>
      <c r="G2" s="1625"/>
      <c r="H2" s="1625"/>
      <c r="I2" s="1625"/>
    </row>
    <row r="3" spans="1:9" s="610" customFormat="1" ht="36.75" customHeight="1" x14ac:dyDescent="0.2">
      <c r="A3" s="1606" t="str">
        <f>storm!A3</f>
        <v>Name of Work : Construction of 2 Nos of SI and 28 Nos of PC/HC Qtrs at Aliyar in Coimbatore district</v>
      </c>
      <c r="B3" s="1606"/>
      <c r="C3" s="1606"/>
      <c r="D3" s="1606"/>
      <c r="E3" s="1606"/>
      <c r="F3" s="1606"/>
      <c r="G3" s="1606"/>
      <c r="H3" s="1606"/>
      <c r="I3" s="1606"/>
    </row>
    <row r="4" spans="1:9" s="610" customFormat="1" ht="24" customHeight="1" x14ac:dyDescent="0.2">
      <c r="A4" s="1606" t="s">
        <v>4954</v>
      </c>
      <c r="B4" s="1606"/>
      <c r="C4" s="1606"/>
      <c r="D4" s="1606"/>
      <c r="E4" s="1606"/>
      <c r="F4" s="1606"/>
      <c r="G4" s="1606"/>
      <c r="H4" s="1606"/>
      <c r="I4" s="1606"/>
    </row>
    <row r="5" spans="1:9" s="798" customFormat="1" ht="15" x14ac:dyDescent="0.2">
      <c r="A5" s="1607" t="s">
        <v>4704</v>
      </c>
      <c r="B5" s="1607" t="s">
        <v>4705</v>
      </c>
      <c r="C5" s="1607" t="s">
        <v>902</v>
      </c>
      <c r="D5" s="1607"/>
      <c r="E5" s="1607" t="s">
        <v>4707</v>
      </c>
      <c r="F5" s="1607"/>
      <c r="G5" s="1607"/>
      <c r="H5" s="1608" t="s">
        <v>909</v>
      </c>
      <c r="I5" s="1626"/>
    </row>
    <row r="6" spans="1:9" s="798" customFormat="1" ht="15" x14ac:dyDescent="0.2">
      <c r="A6" s="1607"/>
      <c r="B6" s="1607"/>
      <c r="C6" s="1607"/>
      <c r="D6" s="1607"/>
      <c r="E6" s="968" t="s">
        <v>3591</v>
      </c>
      <c r="F6" s="968" t="s">
        <v>1342</v>
      </c>
      <c r="G6" s="968" t="s">
        <v>3588</v>
      </c>
      <c r="H6" s="1608"/>
      <c r="I6" s="1626"/>
    </row>
    <row r="7" spans="1:9" s="610" customFormat="1" ht="24" customHeight="1" x14ac:dyDescent="0.2">
      <c r="A7" s="968">
        <v>1.5</v>
      </c>
      <c r="B7" s="1624" t="s">
        <v>4746</v>
      </c>
      <c r="C7" s="1624"/>
      <c r="D7" s="1624"/>
      <c r="E7" s="1624"/>
      <c r="F7" s="1624"/>
      <c r="G7" s="1624"/>
      <c r="H7" s="1624"/>
      <c r="I7" s="799"/>
    </row>
    <row r="8" spans="1:9" s="610" customFormat="1" ht="15" x14ac:dyDescent="0.2">
      <c r="A8" s="968"/>
      <c r="B8" s="970" t="s">
        <v>4726</v>
      </c>
      <c r="C8" s="599"/>
      <c r="D8" s="599"/>
      <c r="E8" s="599"/>
      <c r="F8" s="599"/>
      <c r="G8" s="599"/>
      <c r="H8" s="624"/>
      <c r="I8" s="799"/>
    </row>
    <row r="9" spans="1:9" s="610" customFormat="1" ht="15" x14ac:dyDescent="0.2">
      <c r="A9" s="968"/>
      <c r="B9" s="967" t="s">
        <v>3462</v>
      </c>
      <c r="C9" s="599">
        <v>1</v>
      </c>
      <c r="D9" s="600">
        <v>1</v>
      </c>
      <c r="E9" s="601">
        <v>13.2</v>
      </c>
      <c r="F9" s="601">
        <v>7.7</v>
      </c>
      <c r="G9" s="601">
        <v>1</v>
      </c>
      <c r="H9" s="602">
        <f>+C9*D9*E9*F9*G9</f>
        <v>101.64</v>
      </c>
      <c r="I9" s="799"/>
    </row>
    <row r="10" spans="1:9" s="610" customFormat="1" ht="15" x14ac:dyDescent="0.2">
      <c r="A10" s="968"/>
      <c r="B10" s="967" t="s">
        <v>4747</v>
      </c>
      <c r="C10" s="599">
        <v>1</v>
      </c>
      <c r="D10" s="600">
        <v>2</v>
      </c>
      <c r="E10" s="601">
        <v>1.36</v>
      </c>
      <c r="F10" s="601">
        <v>1.36</v>
      </c>
      <c r="G10" s="601">
        <v>0.75</v>
      </c>
      <c r="H10" s="602">
        <f>+C10*D10*E10*F10*G10</f>
        <v>2.77</v>
      </c>
      <c r="I10" s="799"/>
    </row>
    <row r="11" spans="1:9" s="610" customFormat="1" ht="15" x14ac:dyDescent="0.2">
      <c r="A11" s="968"/>
      <c r="B11" s="967" t="s">
        <v>4748</v>
      </c>
      <c r="C11" s="599">
        <v>1</v>
      </c>
      <c r="D11" s="600">
        <v>3</v>
      </c>
      <c r="E11" s="601">
        <v>11.5</v>
      </c>
      <c r="F11" s="601">
        <v>1</v>
      </c>
      <c r="G11" s="601">
        <v>1.2</v>
      </c>
      <c r="H11" s="602">
        <f>+C11*D11*E11*F11*G11</f>
        <v>41.4</v>
      </c>
      <c r="I11" s="799"/>
    </row>
    <row r="12" spans="1:9" s="610" customFormat="1" ht="15" x14ac:dyDescent="0.2">
      <c r="A12" s="968"/>
      <c r="B12" s="967" t="s">
        <v>1930</v>
      </c>
      <c r="C12" s="599"/>
      <c r="D12" s="600"/>
      <c r="E12" s="601"/>
      <c r="F12" s="601"/>
      <c r="G12" s="601"/>
      <c r="H12" s="602">
        <v>0.04</v>
      </c>
      <c r="I12" s="799"/>
    </row>
    <row r="13" spans="1:9" s="610" customFormat="1" ht="15" x14ac:dyDescent="0.2">
      <c r="A13" s="968"/>
      <c r="B13" s="967"/>
      <c r="C13" s="599"/>
      <c r="D13" s="600"/>
      <c r="E13" s="601"/>
      <c r="F13" s="601"/>
      <c r="G13" s="603"/>
      <c r="H13" s="604">
        <f>SUM(H9:H12)</f>
        <v>145.85</v>
      </c>
      <c r="I13" s="800" t="s">
        <v>4737</v>
      </c>
    </row>
    <row r="14" spans="1:9" s="610" customFormat="1" ht="22.5" customHeight="1" x14ac:dyDescent="0.2">
      <c r="A14" s="968">
        <v>1.8</v>
      </c>
      <c r="B14" s="1627" t="s">
        <v>4749</v>
      </c>
      <c r="C14" s="1627"/>
      <c r="D14" s="1627"/>
      <c r="E14" s="1627"/>
      <c r="F14" s="1627"/>
      <c r="G14" s="1627"/>
      <c r="H14" s="1627"/>
      <c r="I14" s="800"/>
    </row>
    <row r="15" spans="1:9" s="610" customFormat="1" ht="15" x14ac:dyDescent="0.2">
      <c r="A15" s="968"/>
      <c r="B15" s="970" t="s">
        <v>4726</v>
      </c>
      <c r="C15" s="599"/>
      <c r="D15" s="600"/>
      <c r="E15" s="601"/>
      <c r="F15" s="601"/>
      <c r="G15" s="601"/>
      <c r="H15" s="602"/>
      <c r="I15" s="800"/>
    </row>
    <row r="16" spans="1:9" s="610" customFormat="1" ht="15" x14ac:dyDescent="0.2">
      <c r="A16" s="968"/>
      <c r="B16" s="967" t="s">
        <v>4750</v>
      </c>
      <c r="C16" s="599">
        <v>1</v>
      </c>
      <c r="D16" s="600">
        <v>1</v>
      </c>
      <c r="E16" s="601">
        <f>+E9</f>
        <v>13.2</v>
      </c>
      <c r="F16" s="601">
        <f>+F9</f>
        <v>7.7</v>
      </c>
      <c r="G16" s="601">
        <v>1.35</v>
      </c>
      <c r="H16" s="602">
        <f>+C16*D16*E16*F16*G16</f>
        <v>137.21</v>
      </c>
      <c r="I16" s="800"/>
    </row>
    <row r="17" spans="1:9" s="610" customFormat="1" ht="15" x14ac:dyDescent="0.2">
      <c r="A17" s="968"/>
      <c r="B17" s="967"/>
      <c r="C17" s="599"/>
      <c r="D17" s="600"/>
      <c r="E17" s="601"/>
      <c r="F17" s="601"/>
      <c r="G17" s="601"/>
      <c r="H17" s="602">
        <v>0.01</v>
      </c>
      <c r="I17" s="800"/>
    </row>
    <row r="18" spans="1:9" s="610" customFormat="1" ht="15" x14ac:dyDescent="0.2">
      <c r="A18" s="968"/>
      <c r="B18" s="967"/>
      <c r="C18" s="599"/>
      <c r="D18" s="600"/>
      <c r="E18" s="601"/>
      <c r="F18" s="601"/>
      <c r="G18" s="601"/>
      <c r="H18" s="604">
        <f>SUM(H16:H17)</f>
        <v>137.22</v>
      </c>
      <c r="I18" s="800" t="s">
        <v>4737</v>
      </c>
    </row>
    <row r="19" spans="1:9" s="610" customFormat="1" ht="22.5" customHeight="1" x14ac:dyDescent="0.2">
      <c r="A19" s="968">
        <v>2.1</v>
      </c>
      <c r="B19" s="1624" t="s">
        <v>4751</v>
      </c>
      <c r="C19" s="1624"/>
      <c r="D19" s="1624"/>
      <c r="E19" s="1624"/>
      <c r="F19" s="1624"/>
      <c r="G19" s="1624"/>
      <c r="H19" s="1624"/>
      <c r="I19" s="799"/>
    </row>
    <row r="20" spans="1:9" s="610" customFormat="1" ht="15" x14ac:dyDescent="0.2">
      <c r="A20" s="968"/>
      <c r="B20" s="967" t="s">
        <v>4748</v>
      </c>
      <c r="C20" s="599">
        <v>1</v>
      </c>
      <c r="D20" s="600">
        <v>3</v>
      </c>
      <c r="E20" s="601">
        <f>+E11</f>
        <v>11.5</v>
      </c>
      <c r="F20" s="601">
        <f>+F11</f>
        <v>1</v>
      </c>
      <c r="G20" s="601">
        <v>0.2</v>
      </c>
      <c r="H20" s="604">
        <f>+C20*D20*E20*F20*G20</f>
        <v>6.9</v>
      </c>
      <c r="I20" s="800" t="s">
        <v>4737</v>
      </c>
    </row>
    <row r="21" spans="1:9" s="610" customFormat="1" ht="22.5" customHeight="1" x14ac:dyDescent="0.2">
      <c r="A21" s="968">
        <v>2.6</v>
      </c>
      <c r="B21" s="1624" t="s">
        <v>4752</v>
      </c>
      <c r="C21" s="1624"/>
      <c r="D21" s="1624"/>
      <c r="E21" s="1624"/>
      <c r="F21" s="1624"/>
      <c r="G21" s="1624"/>
      <c r="H21" s="1624"/>
      <c r="I21" s="799"/>
    </row>
    <row r="22" spans="1:9" s="610" customFormat="1" ht="15" x14ac:dyDescent="0.2">
      <c r="A22" s="968"/>
      <c r="B22" s="967" t="s">
        <v>4748</v>
      </c>
      <c r="C22" s="599">
        <v>1</v>
      </c>
      <c r="D22" s="600">
        <v>3</v>
      </c>
      <c r="E22" s="601">
        <f>+E20</f>
        <v>11.5</v>
      </c>
      <c r="F22" s="601">
        <f>+F20</f>
        <v>1</v>
      </c>
      <c r="G22" s="601">
        <v>0.6</v>
      </c>
      <c r="H22" s="604">
        <f>+C22*D22*E22*F22*G22</f>
        <v>20.7</v>
      </c>
      <c r="I22" s="800" t="s">
        <v>4737</v>
      </c>
    </row>
    <row r="23" spans="1:9" s="610" customFormat="1" ht="22.5" customHeight="1" x14ac:dyDescent="0.2">
      <c r="A23" s="968">
        <v>2.7</v>
      </c>
      <c r="B23" s="1624" t="s">
        <v>4753</v>
      </c>
      <c r="C23" s="1624"/>
      <c r="D23" s="1624"/>
      <c r="E23" s="1624"/>
      <c r="F23" s="1624"/>
      <c r="G23" s="1624"/>
      <c r="H23" s="1624"/>
      <c r="I23" s="799"/>
    </row>
    <row r="24" spans="1:9" s="610" customFormat="1" ht="15" x14ac:dyDescent="0.2">
      <c r="A24" s="968"/>
      <c r="B24" s="967" t="s">
        <v>4748</v>
      </c>
      <c r="C24" s="599">
        <v>1</v>
      </c>
      <c r="D24" s="600">
        <v>3</v>
      </c>
      <c r="E24" s="601">
        <f>+E22</f>
        <v>11.5</v>
      </c>
      <c r="F24" s="601">
        <f>+F22</f>
        <v>1</v>
      </c>
      <c r="G24" s="601">
        <v>0.3</v>
      </c>
      <c r="H24" s="604">
        <f>+C24*D24*E24*F24*G24</f>
        <v>10.35</v>
      </c>
      <c r="I24" s="800" t="s">
        <v>4737</v>
      </c>
    </row>
    <row r="25" spans="1:9" s="610" customFormat="1" ht="21" customHeight="1" x14ac:dyDescent="0.2">
      <c r="A25" s="968">
        <v>3.1</v>
      </c>
      <c r="B25" s="1624" t="s">
        <v>4754</v>
      </c>
      <c r="C25" s="1624"/>
      <c r="D25" s="1624"/>
      <c r="E25" s="1624"/>
      <c r="F25" s="1624"/>
      <c r="G25" s="1624"/>
      <c r="H25" s="1624"/>
      <c r="I25" s="799"/>
    </row>
    <row r="26" spans="1:9" s="610" customFormat="1" ht="15" x14ac:dyDescent="0.2">
      <c r="A26" s="968"/>
      <c r="B26" s="967" t="s">
        <v>4755</v>
      </c>
      <c r="C26" s="599"/>
      <c r="D26" s="599"/>
      <c r="E26" s="599"/>
      <c r="F26" s="599"/>
      <c r="G26" s="599"/>
      <c r="H26" s="624"/>
      <c r="I26" s="799"/>
    </row>
    <row r="27" spans="1:9" s="610" customFormat="1" ht="15" x14ac:dyDescent="0.2">
      <c r="A27" s="968"/>
      <c r="B27" s="967" t="s">
        <v>4747</v>
      </c>
      <c r="C27" s="599">
        <v>1</v>
      </c>
      <c r="D27" s="600">
        <v>2</v>
      </c>
      <c r="E27" s="601">
        <v>1.36</v>
      </c>
      <c r="F27" s="601">
        <v>1.36</v>
      </c>
      <c r="G27" s="601">
        <v>0.15</v>
      </c>
      <c r="H27" s="602">
        <f>+C27*D27*E27*F27*G27</f>
        <v>0.55000000000000004</v>
      </c>
      <c r="I27" s="799"/>
    </row>
    <row r="28" spans="1:9" s="610" customFormat="1" ht="15" x14ac:dyDescent="0.2">
      <c r="A28" s="968"/>
      <c r="B28" s="967" t="s">
        <v>1930</v>
      </c>
      <c r="C28" s="599"/>
      <c r="D28" s="600"/>
      <c r="E28" s="601"/>
      <c r="F28" s="601"/>
      <c r="G28" s="601"/>
      <c r="H28" s="602">
        <v>0.05</v>
      </c>
      <c r="I28" s="799"/>
    </row>
    <row r="29" spans="1:9" s="610" customFormat="1" ht="15" x14ac:dyDescent="0.2">
      <c r="A29" s="968"/>
      <c r="B29" s="967"/>
      <c r="C29" s="599"/>
      <c r="D29" s="600"/>
      <c r="E29" s="601"/>
      <c r="F29" s="601"/>
      <c r="G29" s="603"/>
      <c r="H29" s="604">
        <f>SUM(H27:H28)</f>
        <v>0.6</v>
      </c>
      <c r="I29" s="800" t="s">
        <v>4737</v>
      </c>
    </row>
    <row r="30" spans="1:9" s="610" customFormat="1" ht="19.5" customHeight="1" x14ac:dyDescent="0.2">
      <c r="A30" s="968">
        <v>3.2</v>
      </c>
      <c r="B30" s="1624" t="s">
        <v>4756</v>
      </c>
      <c r="C30" s="1624"/>
      <c r="D30" s="1624"/>
      <c r="E30" s="1624"/>
      <c r="F30" s="1624"/>
      <c r="G30" s="1624"/>
      <c r="H30" s="1624"/>
      <c r="I30" s="799"/>
    </row>
    <row r="31" spans="1:9" s="610" customFormat="1" ht="15" x14ac:dyDescent="0.2">
      <c r="A31" s="968"/>
      <c r="B31" s="967" t="s">
        <v>4757</v>
      </c>
      <c r="C31" s="599">
        <v>1</v>
      </c>
      <c r="D31" s="600">
        <v>1</v>
      </c>
      <c r="E31" s="601">
        <f>+E9</f>
        <v>13.2</v>
      </c>
      <c r="F31" s="601">
        <f>+F9</f>
        <v>7.7</v>
      </c>
      <c r="G31" s="601">
        <v>0.15</v>
      </c>
      <c r="H31" s="602">
        <f>+C31*D31*E31*F31*G31</f>
        <v>15.25</v>
      </c>
      <c r="I31" s="799"/>
    </row>
    <row r="32" spans="1:9" s="610" customFormat="1" ht="15" x14ac:dyDescent="0.2">
      <c r="A32" s="968"/>
      <c r="B32" s="967" t="s">
        <v>1930</v>
      </c>
      <c r="C32" s="599"/>
      <c r="D32" s="625"/>
      <c r="E32" s="601"/>
      <c r="F32" s="601"/>
      <c r="G32" s="626"/>
      <c r="H32" s="602">
        <v>0.05</v>
      </c>
      <c r="I32" s="799"/>
    </row>
    <row r="33" spans="1:11" s="610" customFormat="1" ht="15" x14ac:dyDescent="0.2">
      <c r="A33" s="968"/>
      <c r="B33" s="967"/>
      <c r="C33" s="599"/>
      <c r="D33" s="600"/>
      <c r="E33" s="601"/>
      <c r="F33" s="601"/>
      <c r="G33" s="603"/>
      <c r="H33" s="604">
        <f>SUM(H31:H32)</f>
        <v>15.3</v>
      </c>
      <c r="I33" s="800" t="s">
        <v>4737</v>
      </c>
    </row>
    <row r="34" spans="1:11" s="610" customFormat="1" ht="54.75" customHeight="1" x14ac:dyDescent="0.2">
      <c r="A34" s="968">
        <v>4.0999999999999996</v>
      </c>
      <c r="B34" s="1624" t="s">
        <v>4758</v>
      </c>
      <c r="C34" s="1624"/>
      <c r="D34" s="1624"/>
      <c r="E34" s="1624"/>
      <c r="F34" s="1624"/>
      <c r="G34" s="1624"/>
      <c r="H34" s="1624"/>
      <c r="I34" s="799"/>
    </row>
    <row r="35" spans="1:11" s="610" customFormat="1" ht="15" x14ac:dyDescent="0.2">
      <c r="A35" s="968"/>
      <c r="B35" s="967" t="s">
        <v>4759</v>
      </c>
      <c r="C35" s="599">
        <v>1</v>
      </c>
      <c r="D35" s="600">
        <v>1</v>
      </c>
      <c r="E35" s="601">
        <v>12.46</v>
      </c>
      <c r="F35" s="601">
        <v>5.96</v>
      </c>
      <c r="G35" s="626">
        <v>0.125</v>
      </c>
      <c r="H35" s="602">
        <f>+C35*D35*E35*F35*G35</f>
        <v>9.2799999999999994</v>
      </c>
      <c r="I35" s="799"/>
    </row>
    <row r="36" spans="1:11" s="610" customFormat="1" ht="15" x14ac:dyDescent="0.2">
      <c r="A36" s="968"/>
      <c r="B36" s="967" t="s">
        <v>4760</v>
      </c>
      <c r="C36" s="599">
        <v>-1</v>
      </c>
      <c r="D36" s="600">
        <v>2</v>
      </c>
      <c r="E36" s="601">
        <v>0.6</v>
      </c>
      <c r="F36" s="601">
        <v>0.6</v>
      </c>
      <c r="G36" s="626">
        <v>0.125</v>
      </c>
      <c r="H36" s="602">
        <f>+C36*D36*E36*F36*G36</f>
        <v>-0.09</v>
      </c>
      <c r="I36" s="799"/>
      <c r="K36" s="801"/>
    </row>
    <row r="37" spans="1:11" s="610" customFormat="1" ht="15" x14ac:dyDescent="0.2">
      <c r="A37" s="968"/>
      <c r="B37" s="967" t="s">
        <v>4761</v>
      </c>
      <c r="C37" s="599">
        <v>1</v>
      </c>
      <c r="D37" s="600">
        <v>2</v>
      </c>
      <c r="E37" s="601">
        <v>5.96</v>
      </c>
      <c r="F37" s="626">
        <v>0.15</v>
      </c>
      <c r="G37" s="601">
        <v>0.23</v>
      </c>
      <c r="H37" s="602">
        <f>+C37*D37*E37*F37*G37</f>
        <v>0.41</v>
      </c>
      <c r="I37" s="799"/>
    </row>
    <row r="38" spans="1:11" s="610" customFormat="1" ht="15" x14ac:dyDescent="0.2">
      <c r="A38" s="968"/>
      <c r="B38" s="967"/>
      <c r="C38" s="599"/>
      <c r="D38" s="600"/>
      <c r="E38" s="601"/>
      <c r="F38" s="601"/>
      <c r="G38" s="603"/>
      <c r="H38" s="604">
        <f>SUM(H35:H37)</f>
        <v>9.6</v>
      </c>
      <c r="I38" s="800" t="s">
        <v>4737</v>
      </c>
    </row>
    <row r="39" spans="1:11" s="610" customFormat="1" ht="40.5" customHeight="1" x14ac:dyDescent="0.2">
      <c r="A39" s="968">
        <v>6.2</v>
      </c>
      <c r="B39" s="1624" t="s">
        <v>4762</v>
      </c>
      <c r="C39" s="1624"/>
      <c r="D39" s="1624"/>
      <c r="E39" s="1624"/>
      <c r="F39" s="1624"/>
      <c r="G39" s="1624"/>
      <c r="H39" s="1624"/>
      <c r="I39" s="799"/>
    </row>
    <row r="40" spans="1:11" s="610" customFormat="1" ht="15" x14ac:dyDescent="0.2">
      <c r="A40" s="968"/>
      <c r="B40" s="967" t="s">
        <v>4763</v>
      </c>
      <c r="C40" s="599">
        <v>1</v>
      </c>
      <c r="D40" s="600">
        <v>1</v>
      </c>
      <c r="E40" s="601">
        <v>36.799999999999997</v>
      </c>
      <c r="F40" s="601">
        <v>0.45</v>
      </c>
      <c r="G40" s="601">
        <v>0.6</v>
      </c>
      <c r="H40" s="602">
        <f t="shared" ref="H40:H47" si="0">+C40*D40*E40*F40*G40</f>
        <v>9.94</v>
      </c>
      <c r="I40" s="799"/>
    </row>
    <row r="41" spans="1:11" s="610" customFormat="1" ht="15" x14ac:dyDescent="0.2">
      <c r="A41" s="968"/>
      <c r="B41" s="967" t="s">
        <v>4764</v>
      </c>
      <c r="C41" s="599">
        <v>1</v>
      </c>
      <c r="D41" s="600">
        <v>2</v>
      </c>
      <c r="E41" s="601">
        <v>4.12</v>
      </c>
      <c r="F41" s="601">
        <v>0.45</v>
      </c>
      <c r="G41" s="601">
        <v>0.3</v>
      </c>
      <c r="H41" s="602">
        <f t="shared" si="0"/>
        <v>1.1100000000000001</v>
      </c>
      <c r="I41" s="799"/>
    </row>
    <row r="42" spans="1:11" s="610" customFormat="1" ht="15" x14ac:dyDescent="0.2">
      <c r="A42" s="968"/>
      <c r="B42" s="967" t="s">
        <v>4764</v>
      </c>
      <c r="C42" s="599">
        <v>1</v>
      </c>
      <c r="D42" s="600">
        <v>1</v>
      </c>
      <c r="E42" s="601">
        <v>6.4</v>
      </c>
      <c r="F42" s="601">
        <v>0.45</v>
      </c>
      <c r="G42" s="601">
        <v>0.3</v>
      </c>
      <c r="H42" s="602">
        <f t="shared" si="0"/>
        <v>0.86</v>
      </c>
      <c r="I42" s="799"/>
    </row>
    <row r="43" spans="1:11" s="610" customFormat="1" ht="15" x14ac:dyDescent="0.2">
      <c r="A43" s="968"/>
      <c r="B43" s="967" t="s">
        <v>4765</v>
      </c>
      <c r="C43" s="599">
        <v>1</v>
      </c>
      <c r="D43" s="600">
        <v>1</v>
      </c>
      <c r="E43" s="601">
        <v>36.36</v>
      </c>
      <c r="F43" s="601">
        <v>0.34</v>
      </c>
      <c r="G43" s="601">
        <v>0.6</v>
      </c>
      <c r="H43" s="602">
        <f t="shared" si="0"/>
        <v>7.42</v>
      </c>
      <c r="I43" s="799"/>
      <c r="K43" s="801"/>
    </row>
    <row r="44" spans="1:11" s="610" customFormat="1" ht="15" x14ac:dyDescent="0.2">
      <c r="A44" s="968"/>
      <c r="B44" s="967" t="s">
        <v>4766</v>
      </c>
      <c r="C44" s="599">
        <v>1</v>
      </c>
      <c r="D44" s="600">
        <v>1</v>
      </c>
      <c r="E44" s="601">
        <v>35.92</v>
      </c>
      <c r="F44" s="601">
        <v>0.23</v>
      </c>
      <c r="G44" s="601">
        <v>1</v>
      </c>
      <c r="H44" s="602">
        <f t="shared" si="0"/>
        <v>8.26</v>
      </c>
      <c r="I44" s="799"/>
    </row>
    <row r="45" spans="1:11" s="610" customFormat="1" ht="15" x14ac:dyDescent="0.2">
      <c r="A45" s="968"/>
      <c r="B45" s="967" t="s">
        <v>4767</v>
      </c>
      <c r="C45" s="599">
        <v>1</v>
      </c>
      <c r="D45" s="600">
        <v>2</v>
      </c>
      <c r="E45" s="601">
        <v>3.32</v>
      </c>
      <c r="F45" s="601">
        <v>0.23</v>
      </c>
      <c r="G45" s="601">
        <v>1</v>
      </c>
      <c r="H45" s="602">
        <f t="shared" si="0"/>
        <v>1.53</v>
      </c>
      <c r="I45" s="799"/>
    </row>
    <row r="46" spans="1:11" s="610" customFormat="1" ht="15" x14ac:dyDescent="0.2">
      <c r="A46" s="968"/>
      <c r="B46" s="967" t="s">
        <v>4768</v>
      </c>
      <c r="C46" s="599">
        <v>1</v>
      </c>
      <c r="D46" s="600">
        <v>2</v>
      </c>
      <c r="E46" s="601">
        <v>0.45</v>
      </c>
      <c r="F46" s="601">
        <v>0.45</v>
      </c>
      <c r="G46" s="601">
        <v>0.6</v>
      </c>
      <c r="H46" s="602">
        <f t="shared" si="0"/>
        <v>0.24</v>
      </c>
      <c r="I46" s="799"/>
    </row>
    <row r="47" spans="1:11" s="610" customFormat="1" ht="15" x14ac:dyDescent="0.2">
      <c r="A47" s="968"/>
      <c r="B47" s="967" t="s">
        <v>4769</v>
      </c>
      <c r="C47" s="599">
        <v>1</v>
      </c>
      <c r="D47" s="600">
        <v>2</v>
      </c>
      <c r="E47" s="601">
        <v>5.5</v>
      </c>
      <c r="F47" s="601">
        <v>0.23</v>
      </c>
      <c r="G47" s="601">
        <v>1.45</v>
      </c>
      <c r="H47" s="602">
        <f t="shared" si="0"/>
        <v>3.67</v>
      </c>
      <c r="I47" s="799"/>
    </row>
    <row r="48" spans="1:11" s="610" customFormat="1" ht="15" x14ac:dyDescent="0.2">
      <c r="A48" s="968"/>
      <c r="B48" s="967"/>
      <c r="C48" s="599"/>
      <c r="D48" s="600"/>
      <c r="E48" s="601"/>
      <c r="F48" s="601"/>
      <c r="G48" s="601"/>
      <c r="H48" s="602">
        <v>0.02</v>
      </c>
      <c r="I48" s="799"/>
    </row>
    <row r="49" spans="1:11" s="610" customFormat="1" ht="15" x14ac:dyDescent="0.2">
      <c r="A49" s="968"/>
      <c r="B49" s="967"/>
      <c r="C49" s="599"/>
      <c r="D49" s="600"/>
      <c r="E49" s="601"/>
      <c r="F49" s="601"/>
      <c r="G49" s="603"/>
      <c r="H49" s="604">
        <f>SUM(H40:H48)</f>
        <v>33.049999999999997</v>
      </c>
      <c r="I49" s="800" t="s">
        <v>4737</v>
      </c>
    </row>
    <row r="50" spans="1:11" s="610" customFormat="1" ht="21.75" customHeight="1" x14ac:dyDescent="0.2">
      <c r="A50" s="968" t="s">
        <v>988</v>
      </c>
      <c r="B50" s="1624" t="s">
        <v>4770</v>
      </c>
      <c r="C50" s="1624"/>
      <c r="D50" s="1624"/>
      <c r="E50" s="1624"/>
      <c r="F50" s="1624"/>
      <c r="G50" s="1624"/>
      <c r="H50" s="1624"/>
      <c r="I50" s="799"/>
    </row>
    <row r="51" spans="1:11" s="610" customFormat="1" ht="15" x14ac:dyDescent="0.2">
      <c r="A51" s="968"/>
      <c r="B51" s="967" t="s">
        <v>4771</v>
      </c>
      <c r="C51" s="599"/>
      <c r="D51" s="599"/>
      <c r="E51" s="599"/>
      <c r="F51" s="599"/>
      <c r="G51" s="599"/>
      <c r="H51" s="624"/>
      <c r="I51" s="799"/>
    </row>
    <row r="52" spans="1:11" s="610" customFormat="1" ht="15" x14ac:dyDescent="0.2">
      <c r="A52" s="968"/>
      <c r="B52" s="967" t="s">
        <v>4772</v>
      </c>
      <c r="C52" s="599">
        <v>1</v>
      </c>
      <c r="D52" s="600">
        <v>2</v>
      </c>
      <c r="E52" s="601">
        <v>0.83</v>
      </c>
      <c r="F52" s="601">
        <v>0.83</v>
      </c>
      <c r="G52" s="601"/>
      <c r="H52" s="602">
        <f>+C52*D52*E52*F52</f>
        <v>1.38</v>
      </c>
      <c r="I52" s="799"/>
    </row>
    <row r="53" spans="1:11" s="610" customFormat="1" ht="15" x14ac:dyDescent="0.2">
      <c r="A53" s="968"/>
      <c r="B53" s="967" t="s">
        <v>4773</v>
      </c>
      <c r="C53" s="599">
        <v>1</v>
      </c>
      <c r="D53" s="600">
        <v>2</v>
      </c>
      <c r="E53" s="601">
        <v>0.75</v>
      </c>
      <c r="F53" s="601">
        <v>0.75</v>
      </c>
      <c r="G53" s="601"/>
      <c r="H53" s="602">
        <f>+C53*D53*E53*F53</f>
        <v>1.1299999999999999</v>
      </c>
      <c r="I53" s="799"/>
      <c r="K53" s="801"/>
    </row>
    <row r="54" spans="1:11" s="610" customFormat="1" ht="15" x14ac:dyDescent="0.2">
      <c r="A54" s="968"/>
      <c r="B54" s="967"/>
      <c r="C54" s="599"/>
      <c r="D54" s="600"/>
      <c r="E54" s="626"/>
      <c r="F54" s="601"/>
      <c r="G54" s="603"/>
      <c r="H54" s="604">
        <f>SUM(H52:H53)+0.04</f>
        <v>2.5499999999999998</v>
      </c>
      <c r="I54" s="800" t="s">
        <v>4742</v>
      </c>
    </row>
    <row r="55" spans="1:11" s="610" customFormat="1" ht="21" customHeight="1" x14ac:dyDescent="0.2">
      <c r="A55" s="968">
        <v>28</v>
      </c>
      <c r="B55" s="1624" t="s">
        <v>4774</v>
      </c>
      <c r="C55" s="1624"/>
      <c r="D55" s="1624"/>
      <c r="E55" s="1624"/>
      <c r="F55" s="1624"/>
      <c r="G55" s="1624"/>
      <c r="H55" s="1624"/>
      <c r="I55" s="799"/>
    </row>
    <row r="56" spans="1:11" s="610" customFormat="1" ht="15" x14ac:dyDescent="0.2">
      <c r="A56" s="968"/>
      <c r="B56" s="967" t="s">
        <v>4775</v>
      </c>
      <c r="C56" s="599">
        <v>1</v>
      </c>
      <c r="D56" s="600">
        <v>2</v>
      </c>
      <c r="E56" s="601">
        <v>0.6</v>
      </c>
      <c r="F56" s="601">
        <v>0.6</v>
      </c>
      <c r="G56" s="601"/>
      <c r="H56" s="602">
        <f>+C56*D56*E56*F56</f>
        <v>0.72</v>
      </c>
      <c r="I56" s="799"/>
    </row>
    <row r="57" spans="1:11" s="610" customFormat="1" ht="15" x14ac:dyDescent="0.2">
      <c r="A57" s="968"/>
      <c r="B57" s="967" t="s">
        <v>4776</v>
      </c>
      <c r="C57" s="599">
        <v>1</v>
      </c>
      <c r="D57" s="600">
        <v>1</v>
      </c>
      <c r="E57" s="601">
        <v>12</v>
      </c>
      <c r="F57" s="601">
        <v>5.5</v>
      </c>
      <c r="G57" s="601"/>
      <c r="H57" s="602">
        <f>+C57*D57*E57*F57</f>
        <v>66</v>
      </c>
      <c r="I57" s="799"/>
    </row>
    <row r="58" spans="1:11" s="610" customFormat="1" ht="15" x14ac:dyDescent="0.2">
      <c r="A58" s="968"/>
      <c r="B58" s="967" t="s">
        <v>4777</v>
      </c>
      <c r="C58" s="599"/>
      <c r="D58" s="600"/>
      <c r="E58" s="601"/>
      <c r="F58" s="601"/>
      <c r="G58" s="601"/>
      <c r="H58" s="602">
        <v>0.28000000000000003</v>
      </c>
      <c r="I58" s="799"/>
    </row>
    <row r="59" spans="1:11" s="610" customFormat="1" ht="15" x14ac:dyDescent="0.2">
      <c r="A59" s="968"/>
      <c r="B59" s="967"/>
      <c r="C59" s="599"/>
      <c r="D59" s="600"/>
      <c r="E59" s="626"/>
      <c r="F59" s="601"/>
      <c r="G59" s="603"/>
      <c r="H59" s="604">
        <f>SUM(H56:H58)</f>
        <v>67</v>
      </c>
      <c r="I59" s="800" t="s">
        <v>4742</v>
      </c>
    </row>
    <row r="60" spans="1:11" s="610" customFormat="1" ht="24.75" customHeight="1" x14ac:dyDescent="0.2">
      <c r="A60" s="968">
        <v>33</v>
      </c>
      <c r="B60" s="1624" t="s">
        <v>4778</v>
      </c>
      <c r="C60" s="1624"/>
      <c r="D60" s="1624"/>
      <c r="E60" s="1624"/>
      <c r="F60" s="1624"/>
      <c r="G60" s="1624"/>
      <c r="H60" s="1624"/>
      <c r="I60" s="799"/>
    </row>
    <row r="61" spans="1:11" s="610" customFormat="1" ht="15" x14ac:dyDescent="0.2">
      <c r="A61" s="968"/>
      <c r="B61" s="967" t="s">
        <v>4779</v>
      </c>
      <c r="C61" s="599">
        <v>1</v>
      </c>
      <c r="D61" s="600">
        <v>1</v>
      </c>
      <c r="E61" s="601">
        <v>36.840000000000003</v>
      </c>
      <c r="F61" s="601"/>
      <c r="G61" s="601">
        <v>0.6</v>
      </c>
      <c r="H61" s="602">
        <f>ROUND(PRODUCT(C61:G61),2)</f>
        <v>22.1</v>
      </c>
      <c r="I61" s="799"/>
    </row>
    <row r="62" spans="1:11" s="610" customFormat="1" ht="15" x14ac:dyDescent="0.2">
      <c r="A62" s="968"/>
      <c r="B62" s="967" t="s">
        <v>4780</v>
      </c>
      <c r="C62" s="599">
        <v>1</v>
      </c>
      <c r="D62" s="600">
        <v>2</v>
      </c>
      <c r="E62" s="601">
        <v>2.4900000000000002</v>
      </c>
      <c r="F62" s="601"/>
      <c r="G62" s="601">
        <v>1</v>
      </c>
      <c r="H62" s="602">
        <f>ROUND(PRODUCT(C62:G62),2)</f>
        <v>4.9800000000000004</v>
      </c>
      <c r="I62" s="799"/>
    </row>
    <row r="63" spans="1:11" s="610" customFormat="1" ht="15" x14ac:dyDescent="0.2">
      <c r="A63" s="968"/>
      <c r="B63" s="967" t="s">
        <v>4781</v>
      </c>
      <c r="C63" s="599">
        <v>1</v>
      </c>
      <c r="D63" s="600">
        <v>1</v>
      </c>
      <c r="E63" s="601">
        <v>1.8</v>
      </c>
      <c r="F63" s="601"/>
      <c r="G63" s="601">
        <v>0.6</v>
      </c>
      <c r="H63" s="602">
        <f>ROUND(PRODUCT(C63:G63),2)</f>
        <v>1.08</v>
      </c>
      <c r="I63" s="799"/>
    </row>
    <row r="64" spans="1:11" s="610" customFormat="1" ht="15" x14ac:dyDescent="0.2">
      <c r="A64" s="968"/>
      <c r="B64" s="967" t="s">
        <v>1930</v>
      </c>
      <c r="C64" s="599"/>
      <c r="D64" s="600"/>
      <c r="E64" s="601"/>
      <c r="F64" s="601"/>
      <c r="G64" s="601"/>
      <c r="H64" s="602">
        <v>0.04</v>
      </c>
      <c r="I64" s="799"/>
    </row>
    <row r="65" spans="1:11" s="610" customFormat="1" ht="15" x14ac:dyDescent="0.2">
      <c r="A65" s="968"/>
      <c r="B65" s="967"/>
      <c r="C65" s="599"/>
      <c r="D65" s="600"/>
      <c r="E65" s="626"/>
      <c r="F65" s="601"/>
      <c r="G65" s="603"/>
      <c r="H65" s="604">
        <f>SUM(H61:H64)</f>
        <v>28.2</v>
      </c>
      <c r="I65" s="800" t="s">
        <v>4742</v>
      </c>
    </row>
    <row r="66" spans="1:11" s="610" customFormat="1" ht="15" x14ac:dyDescent="0.2">
      <c r="A66" s="968"/>
      <c r="B66" s="967"/>
      <c r="C66" s="599"/>
      <c r="D66" s="600"/>
      <c r="E66" s="626"/>
      <c r="F66" s="601"/>
      <c r="G66" s="601"/>
      <c r="H66" s="604"/>
      <c r="I66" s="799"/>
    </row>
    <row r="67" spans="1:11" s="610" customFormat="1" ht="23.25" customHeight="1" x14ac:dyDescent="0.2">
      <c r="A67" s="968">
        <v>34</v>
      </c>
      <c r="B67" s="1624" t="s">
        <v>4782</v>
      </c>
      <c r="C67" s="1624"/>
      <c r="D67" s="1624"/>
      <c r="E67" s="1624"/>
      <c r="F67" s="1624"/>
      <c r="G67" s="1624"/>
      <c r="H67" s="1624"/>
      <c r="I67" s="799"/>
    </row>
    <row r="68" spans="1:11" s="610" customFormat="1" ht="15" x14ac:dyDescent="0.2">
      <c r="A68" s="968"/>
      <c r="B68" s="967" t="s">
        <v>4783</v>
      </c>
      <c r="C68" s="599">
        <v>1</v>
      </c>
      <c r="D68" s="600">
        <v>1</v>
      </c>
      <c r="E68" s="601">
        <v>35</v>
      </c>
      <c r="F68" s="601"/>
      <c r="G68" s="601">
        <v>2.2000000000000002</v>
      </c>
      <c r="H68" s="602">
        <f>ROUND(PRODUCT(C68:G68),2)</f>
        <v>77</v>
      </c>
      <c r="I68" s="799"/>
    </row>
    <row r="69" spans="1:11" s="610" customFormat="1" ht="15" x14ac:dyDescent="0.2">
      <c r="A69" s="968"/>
      <c r="B69" s="967" t="s">
        <v>4784</v>
      </c>
      <c r="C69" s="599">
        <v>1</v>
      </c>
      <c r="D69" s="600">
        <v>1</v>
      </c>
      <c r="E69" s="601">
        <v>5.5</v>
      </c>
      <c r="F69" s="626"/>
      <c r="G69" s="626">
        <v>0.23</v>
      </c>
      <c r="H69" s="602">
        <f>ROUND(PRODUCT(C69:G69),2)</f>
        <v>1.27</v>
      </c>
      <c r="I69" s="799"/>
    </row>
    <row r="70" spans="1:11" s="610" customFormat="1" ht="15" x14ac:dyDescent="0.2">
      <c r="A70" s="968"/>
      <c r="B70" s="967" t="s">
        <v>4761</v>
      </c>
      <c r="C70" s="599">
        <v>1</v>
      </c>
      <c r="D70" s="600">
        <v>2</v>
      </c>
      <c r="E70" s="601">
        <v>5.5</v>
      </c>
      <c r="F70" s="601"/>
      <c r="G70" s="601">
        <v>1.45</v>
      </c>
      <c r="H70" s="602">
        <f>ROUND(PRODUCT(C70:G70),2)</f>
        <v>15.95</v>
      </c>
      <c r="I70" s="799"/>
    </row>
    <row r="71" spans="1:11" s="610" customFormat="1" ht="15" x14ac:dyDescent="0.2">
      <c r="A71" s="968"/>
      <c r="B71" s="967" t="s">
        <v>4785</v>
      </c>
      <c r="C71" s="599">
        <v>1</v>
      </c>
      <c r="D71" s="600">
        <v>2</v>
      </c>
      <c r="E71" s="601">
        <v>2.4</v>
      </c>
      <c r="F71" s="601"/>
      <c r="G71" s="601">
        <v>1</v>
      </c>
      <c r="H71" s="602">
        <f>ROUND(PRODUCT(C71:G71),2)</f>
        <v>4.8</v>
      </c>
      <c r="I71" s="799"/>
    </row>
    <row r="72" spans="1:11" s="610" customFormat="1" ht="15" x14ac:dyDescent="0.2">
      <c r="A72" s="968"/>
      <c r="B72" s="967" t="s">
        <v>1930</v>
      </c>
      <c r="C72" s="599"/>
      <c r="D72" s="600"/>
      <c r="E72" s="601"/>
      <c r="F72" s="601"/>
      <c r="G72" s="601"/>
      <c r="H72" s="602">
        <v>0.03</v>
      </c>
      <c r="I72" s="799"/>
    </row>
    <row r="73" spans="1:11" s="610" customFormat="1" ht="15" x14ac:dyDescent="0.2">
      <c r="A73" s="968"/>
      <c r="B73" s="967"/>
      <c r="C73" s="599"/>
      <c r="D73" s="600"/>
      <c r="E73" s="626"/>
      <c r="F73" s="601"/>
      <c r="G73" s="603"/>
      <c r="H73" s="604">
        <f>SUM(H68:H72)</f>
        <v>99.05</v>
      </c>
      <c r="I73" s="800" t="s">
        <v>4742</v>
      </c>
    </row>
    <row r="74" spans="1:11" s="610" customFormat="1" ht="16.5" customHeight="1" x14ac:dyDescent="0.2">
      <c r="A74" s="968">
        <v>61.2</v>
      </c>
      <c r="B74" s="1624" t="s">
        <v>4786</v>
      </c>
      <c r="C74" s="1624"/>
      <c r="D74" s="1624"/>
      <c r="E74" s="1624"/>
      <c r="F74" s="1624"/>
      <c r="G74" s="1624"/>
      <c r="H74" s="1624"/>
      <c r="I74" s="799"/>
    </row>
    <row r="75" spans="1:11" s="610" customFormat="1" ht="15" x14ac:dyDescent="0.2">
      <c r="A75" s="968"/>
      <c r="B75" s="967" t="s">
        <v>4787</v>
      </c>
      <c r="C75" s="599">
        <v>1</v>
      </c>
      <c r="D75" s="600">
        <v>3</v>
      </c>
      <c r="E75" s="601">
        <f>+E11</f>
        <v>11.5</v>
      </c>
      <c r="F75" s="601"/>
      <c r="G75" s="601"/>
      <c r="H75" s="604">
        <f>ROUND(PRODUCT(C75:G75),2)</f>
        <v>34.5</v>
      </c>
      <c r="I75" s="802" t="s">
        <v>718</v>
      </c>
    </row>
    <row r="76" spans="1:11" s="610" customFormat="1" ht="30" customHeight="1" x14ac:dyDescent="0.2">
      <c r="A76" s="968">
        <v>62.2</v>
      </c>
      <c r="B76" s="1624" t="s">
        <v>4788</v>
      </c>
      <c r="C76" s="1624"/>
      <c r="D76" s="1624"/>
      <c r="E76" s="1624"/>
      <c r="F76" s="1624"/>
      <c r="G76" s="1624"/>
      <c r="H76" s="1624"/>
      <c r="I76" s="799"/>
    </row>
    <row r="77" spans="1:11" s="610" customFormat="1" ht="15" x14ac:dyDescent="0.2">
      <c r="A77" s="968"/>
      <c r="B77" s="967" t="s">
        <v>4789</v>
      </c>
      <c r="C77" s="599">
        <v>1</v>
      </c>
      <c r="D77" s="600">
        <v>2</v>
      </c>
      <c r="E77" s="626"/>
      <c r="F77" s="601"/>
      <c r="G77" s="601"/>
      <c r="H77" s="604">
        <f>ROUND(PRODUCT(C77:G77),2)</f>
        <v>2</v>
      </c>
      <c r="I77" s="802" t="s">
        <v>1228</v>
      </c>
    </row>
    <row r="78" spans="1:11" s="610" customFormat="1" ht="21" customHeight="1" x14ac:dyDescent="0.2">
      <c r="A78" s="968">
        <v>18.100000000000001</v>
      </c>
      <c r="B78" s="1624" t="s">
        <v>4790</v>
      </c>
      <c r="C78" s="1624"/>
      <c r="D78" s="1624"/>
      <c r="E78" s="1624"/>
      <c r="F78" s="1624"/>
      <c r="G78" s="1624"/>
      <c r="H78" s="1624"/>
      <c r="I78" s="799"/>
    </row>
    <row r="79" spans="1:11" s="610" customFormat="1" ht="15" x14ac:dyDescent="0.2">
      <c r="A79" s="968"/>
      <c r="B79" s="1630" t="s">
        <v>4791</v>
      </c>
      <c r="C79" s="1630"/>
      <c r="D79" s="1630"/>
      <c r="E79" s="1630"/>
      <c r="F79" s="1630"/>
      <c r="G79" s="1630"/>
      <c r="H79" s="1630"/>
      <c r="I79" s="799"/>
      <c r="K79" s="801"/>
    </row>
    <row r="80" spans="1:11" s="610" customFormat="1" ht="15" x14ac:dyDescent="0.2">
      <c r="A80" s="968"/>
      <c r="B80" s="967" t="s">
        <v>4792</v>
      </c>
      <c r="C80" s="599">
        <v>1</v>
      </c>
      <c r="D80" s="600">
        <v>2</v>
      </c>
      <c r="E80" s="601">
        <v>5.5</v>
      </c>
      <c r="F80" s="626">
        <v>0.15</v>
      </c>
      <c r="G80" s="601"/>
      <c r="H80" s="602">
        <f>ROUND(PRODUCT(C80:G80),2)</f>
        <v>1.65</v>
      </c>
      <c r="I80" s="799"/>
    </row>
    <row r="81" spans="1:14" s="610" customFormat="1" ht="15" x14ac:dyDescent="0.2">
      <c r="A81" s="968"/>
      <c r="B81" s="967" t="s">
        <v>4603</v>
      </c>
      <c r="C81" s="599">
        <v>2</v>
      </c>
      <c r="D81" s="600">
        <v>2</v>
      </c>
      <c r="E81" s="601">
        <v>5.5</v>
      </c>
      <c r="F81" s="626"/>
      <c r="G81" s="601">
        <v>0.23</v>
      </c>
      <c r="H81" s="602">
        <f>ROUND(PRODUCT(C81:G81),2)</f>
        <v>5.0599999999999996</v>
      </c>
      <c r="I81" s="799"/>
    </row>
    <row r="82" spans="1:14" s="610" customFormat="1" ht="15" x14ac:dyDescent="0.2">
      <c r="A82" s="968"/>
      <c r="B82" s="967" t="s">
        <v>1930</v>
      </c>
      <c r="C82" s="599"/>
      <c r="D82" s="600"/>
      <c r="E82" s="626"/>
      <c r="F82" s="626"/>
      <c r="G82" s="601"/>
      <c r="H82" s="602">
        <v>0.04</v>
      </c>
      <c r="I82" s="799"/>
    </row>
    <row r="83" spans="1:14" s="610" customFormat="1" ht="15" x14ac:dyDescent="0.2">
      <c r="A83" s="968"/>
      <c r="B83" s="967"/>
      <c r="C83" s="599"/>
      <c r="D83" s="600"/>
      <c r="E83" s="626"/>
      <c r="F83" s="626"/>
      <c r="G83" s="603"/>
      <c r="H83" s="604">
        <f>SUM(H80:H82)</f>
        <v>6.75</v>
      </c>
      <c r="I83" s="800" t="s">
        <v>4742</v>
      </c>
    </row>
    <row r="84" spans="1:14" s="610" customFormat="1" ht="15" x14ac:dyDescent="0.2">
      <c r="A84" s="968"/>
      <c r="B84" s="1609" t="s">
        <v>4793</v>
      </c>
      <c r="C84" s="1609"/>
      <c r="D84" s="1609"/>
      <c r="E84" s="1609"/>
      <c r="F84" s="1609"/>
      <c r="G84" s="1609"/>
      <c r="H84" s="1609"/>
      <c r="I84" s="799"/>
    </row>
    <row r="85" spans="1:14" s="610" customFormat="1" ht="15" x14ac:dyDescent="0.2">
      <c r="A85" s="968"/>
      <c r="B85" s="967" t="s">
        <v>4794</v>
      </c>
      <c r="C85" s="599">
        <v>1</v>
      </c>
      <c r="D85" s="600">
        <v>1</v>
      </c>
      <c r="E85" s="601">
        <v>12</v>
      </c>
      <c r="F85" s="601">
        <v>5.5</v>
      </c>
      <c r="G85" s="601"/>
      <c r="H85" s="602">
        <f>ROUND(PRODUCT(C85:G85),2)</f>
        <v>66</v>
      </c>
      <c r="I85" s="799"/>
    </row>
    <row r="86" spans="1:14" s="610" customFormat="1" ht="15" x14ac:dyDescent="0.2">
      <c r="A86" s="968"/>
      <c r="B86" s="967" t="s">
        <v>4795</v>
      </c>
      <c r="C86" s="599">
        <v>1</v>
      </c>
      <c r="D86" s="600">
        <v>1</v>
      </c>
      <c r="E86" s="601">
        <v>36.840000000000003</v>
      </c>
      <c r="F86" s="626">
        <v>0.125</v>
      </c>
      <c r="G86" s="601"/>
      <c r="H86" s="602">
        <f>ROUND(PRODUCT(C86:G86),2)</f>
        <v>4.6100000000000003</v>
      </c>
      <c r="I86" s="799"/>
    </row>
    <row r="87" spans="1:14" s="610" customFormat="1" ht="15" x14ac:dyDescent="0.2">
      <c r="A87" s="968"/>
      <c r="B87" s="967" t="s">
        <v>4796</v>
      </c>
      <c r="C87" s="599">
        <v>-1</v>
      </c>
      <c r="D87" s="600">
        <v>2</v>
      </c>
      <c r="E87" s="601">
        <v>0.6</v>
      </c>
      <c r="F87" s="601">
        <v>0.6</v>
      </c>
      <c r="G87" s="601"/>
      <c r="H87" s="602">
        <f>ROUND(PRODUCT(C87:G87),2)</f>
        <v>-0.72</v>
      </c>
      <c r="I87" s="799"/>
      <c r="K87" s="801"/>
    </row>
    <row r="88" spans="1:14" s="610" customFormat="1" ht="15" x14ac:dyDescent="0.2">
      <c r="A88" s="968"/>
      <c r="B88" s="967" t="s">
        <v>4797</v>
      </c>
      <c r="C88" s="599">
        <v>1</v>
      </c>
      <c r="D88" s="600">
        <v>2</v>
      </c>
      <c r="E88" s="601">
        <v>2.4</v>
      </c>
      <c r="F88" s="626">
        <v>0.125</v>
      </c>
      <c r="G88" s="601"/>
      <c r="H88" s="602">
        <f>ROUND(PRODUCT(C88:G88),2)</f>
        <v>0.6</v>
      </c>
      <c r="I88" s="799"/>
      <c r="K88" s="801"/>
    </row>
    <row r="89" spans="1:14" s="610" customFormat="1" ht="15" x14ac:dyDescent="0.2">
      <c r="A89" s="968"/>
      <c r="B89" s="967" t="s">
        <v>1930</v>
      </c>
      <c r="C89" s="599"/>
      <c r="D89" s="600"/>
      <c r="E89" s="601"/>
      <c r="F89" s="601"/>
      <c r="G89" s="601"/>
      <c r="H89" s="602">
        <v>0.06</v>
      </c>
      <c r="I89" s="799"/>
      <c r="K89" s="801"/>
      <c r="N89" s="610">
        <f>29*8</f>
        <v>232</v>
      </c>
    </row>
    <row r="90" spans="1:14" s="610" customFormat="1" ht="15" x14ac:dyDescent="0.2">
      <c r="A90" s="968"/>
      <c r="B90" s="967" t="s">
        <v>852</v>
      </c>
      <c r="C90" s="599"/>
      <c r="D90" s="600"/>
      <c r="E90" s="601"/>
      <c r="F90" s="601"/>
      <c r="G90" s="603"/>
      <c r="H90" s="604">
        <f>SUM(H85:H89)</f>
        <v>70.55</v>
      </c>
      <c r="I90" s="800" t="s">
        <v>4742</v>
      </c>
      <c r="K90" s="801"/>
      <c r="N90" s="610">
        <v>4</v>
      </c>
    </row>
    <row r="91" spans="1:14" s="610" customFormat="1" ht="17.25" customHeight="1" x14ac:dyDescent="0.2">
      <c r="A91" s="968">
        <v>43.1</v>
      </c>
      <c r="B91" s="1624" t="s">
        <v>4798</v>
      </c>
      <c r="C91" s="1624"/>
      <c r="D91" s="1624"/>
      <c r="E91" s="1624"/>
      <c r="F91" s="1624"/>
      <c r="G91" s="1624"/>
      <c r="H91" s="1624"/>
      <c r="I91" s="799"/>
      <c r="N91" s="610">
        <v>8</v>
      </c>
    </row>
    <row r="92" spans="1:14" s="610" customFormat="1" ht="15" x14ac:dyDescent="0.2">
      <c r="A92" s="968"/>
      <c r="B92" s="967" t="s">
        <v>4799</v>
      </c>
      <c r="C92" s="599"/>
      <c r="D92" s="600"/>
      <c r="E92" s="601"/>
      <c r="F92" s="601"/>
      <c r="G92" s="601"/>
      <c r="H92" s="602"/>
      <c r="I92" s="799"/>
      <c r="N92" s="610">
        <v>7</v>
      </c>
    </row>
    <row r="93" spans="1:14" s="610" customFormat="1" ht="15" x14ac:dyDescent="0.2">
      <c r="A93" s="968"/>
      <c r="B93" s="967" t="s">
        <v>4800</v>
      </c>
      <c r="C93" s="599"/>
      <c r="D93" s="600"/>
      <c r="E93" s="601"/>
      <c r="F93" s="601"/>
      <c r="G93" s="601"/>
      <c r="H93" s="602"/>
      <c r="I93" s="799"/>
      <c r="K93" s="801"/>
      <c r="N93" s="610">
        <f>SUM(N89:N92)</f>
        <v>251</v>
      </c>
    </row>
    <row r="94" spans="1:14" s="610" customFormat="1" ht="15" x14ac:dyDescent="0.2">
      <c r="A94" s="968"/>
      <c r="B94" s="967" t="s">
        <v>4801</v>
      </c>
      <c r="C94" s="599"/>
      <c r="D94" s="600"/>
      <c r="E94" s="601">
        <f>H38</f>
        <v>9.6</v>
      </c>
      <c r="F94" s="601">
        <v>100</v>
      </c>
      <c r="G94" s="601"/>
      <c r="H94" s="602">
        <f>ROUND(PRODUCT(C94:G94),2)</f>
        <v>960</v>
      </c>
      <c r="I94" s="799"/>
      <c r="K94" s="801"/>
    </row>
    <row r="95" spans="1:14" s="610" customFormat="1" ht="15" x14ac:dyDescent="0.2">
      <c r="A95" s="968"/>
      <c r="B95" s="967"/>
      <c r="C95" s="599"/>
      <c r="D95" s="600"/>
      <c r="E95" s="626"/>
      <c r="F95" s="603"/>
      <c r="G95" s="603" t="s">
        <v>4802</v>
      </c>
      <c r="H95" s="627">
        <f>H94/1000</f>
        <v>0.96</v>
      </c>
      <c r="I95" s="803" t="s">
        <v>452</v>
      </c>
      <c r="N95" s="610">
        <v>1</v>
      </c>
    </row>
    <row r="96" spans="1:14" s="805" customFormat="1" ht="47.25" customHeight="1" x14ac:dyDescent="0.2">
      <c r="A96" s="808">
        <v>58.5</v>
      </c>
      <c r="B96" s="809" t="s">
        <v>4803</v>
      </c>
      <c r="C96" s="810">
        <v>1</v>
      </c>
      <c r="D96" s="811">
        <v>1</v>
      </c>
      <c r="E96" s="812">
        <v>1</v>
      </c>
      <c r="F96" s="812"/>
      <c r="G96" s="812"/>
      <c r="H96" s="813">
        <f>ROUND(PRODUCT(C96:G96),2)</f>
        <v>1</v>
      </c>
      <c r="I96" s="804" t="s">
        <v>1196</v>
      </c>
    </row>
    <row r="97" spans="1:8" s="805" customFormat="1" ht="12.75" x14ac:dyDescent="0.2">
      <c r="A97" s="628"/>
      <c r="B97" s="629"/>
      <c r="C97" s="628"/>
      <c r="D97" s="630"/>
      <c r="E97" s="631"/>
      <c r="F97" s="632"/>
      <c r="G97" s="632"/>
      <c r="H97" s="633"/>
    </row>
    <row r="98" spans="1:8" s="805" customFormat="1" ht="12.75" x14ac:dyDescent="0.2">
      <c r="A98" s="628"/>
      <c r="B98" s="629"/>
      <c r="C98" s="628"/>
      <c r="D98" s="630"/>
      <c r="E98" s="631"/>
      <c r="F98" s="632"/>
      <c r="G98" s="632"/>
      <c r="H98" s="633"/>
    </row>
    <row r="99" spans="1:8" s="610" customFormat="1" ht="12.75" x14ac:dyDescent="0.2">
      <c r="A99" s="634"/>
      <c r="B99" s="971"/>
      <c r="C99" s="634"/>
      <c r="D99" s="636"/>
      <c r="E99" s="637"/>
      <c r="F99" s="638"/>
      <c r="G99" s="638"/>
      <c r="H99" s="639"/>
    </row>
    <row r="100" spans="1:8" s="610" customFormat="1" ht="12.75" x14ac:dyDescent="0.2">
      <c r="A100" s="634"/>
      <c r="B100" s="640"/>
      <c r="C100" s="634"/>
      <c r="D100" s="634"/>
      <c r="E100" s="634"/>
      <c r="F100" s="634"/>
      <c r="G100" s="634"/>
      <c r="H100" s="641"/>
    </row>
    <row r="101" spans="1:8" s="610" customFormat="1" ht="12.75" x14ac:dyDescent="0.2">
      <c r="A101" s="634"/>
      <c r="B101" s="971"/>
      <c r="C101" s="634"/>
      <c r="D101" s="634"/>
      <c r="E101" s="634"/>
      <c r="F101" s="634"/>
      <c r="G101" s="634"/>
      <c r="H101" s="641"/>
    </row>
    <row r="102" spans="1:8" s="610" customFormat="1" ht="12.75" x14ac:dyDescent="0.2">
      <c r="A102" s="634"/>
      <c r="B102" s="1628"/>
      <c r="C102" s="1628"/>
      <c r="D102" s="1628"/>
      <c r="E102" s="1628"/>
      <c r="F102" s="1628"/>
      <c r="G102" s="1628"/>
      <c r="H102" s="641"/>
    </row>
    <row r="103" spans="1:8" s="610" customFormat="1" ht="12.75" x14ac:dyDescent="0.2">
      <c r="A103" s="634"/>
      <c r="B103" s="971"/>
      <c r="C103" s="634"/>
      <c r="D103" s="634"/>
      <c r="E103" s="634"/>
      <c r="F103" s="634"/>
      <c r="G103" s="634"/>
      <c r="H103" s="641"/>
    </row>
    <row r="104" spans="1:8" x14ac:dyDescent="0.2">
      <c r="B104" s="1629"/>
      <c r="C104" s="1629"/>
      <c r="D104" s="1629"/>
      <c r="E104" s="1629"/>
      <c r="F104" s="1629"/>
      <c r="G104" s="1629"/>
      <c r="H104" s="643"/>
    </row>
  </sheetData>
  <mergeCells count="31">
    <mergeCell ref="B91:H91"/>
    <mergeCell ref="B102:G102"/>
    <mergeCell ref="B104:G104"/>
    <mergeCell ref="B67:H67"/>
    <mergeCell ref="B74:H74"/>
    <mergeCell ref="B76:H76"/>
    <mergeCell ref="B78:H78"/>
    <mergeCell ref="B79:H79"/>
    <mergeCell ref="B84:H84"/>
    <mergeCell ref="B60:H60"/>
    <mergeCell ref="B7:H7"/>
    <mergeCell ref="B14:H14"/>
    <mergeCell ref="B19:H19"/>
    <mergeCell ref="B21:H21"/>
    <mergeCell ref="B23:H23"/>
    <mergeCell ref="B25:H25"/>
    <mergeCell ref="B30:H30"/>
    <mergeCell ref="B34:H34"/>
    <mergeCell ref="B39:H39"/>
    <mergeCell ref="B50:H50"/>
    <mergeCell ref="B55:H55"/>
    <mergeCell ref="A1:I1"/>
    <mergeCell ref="A2:I2"/>
    <mergeCell ref="A3:I3"/>
    <mergeCell ref="A4:I4"/>
    <mergeCell ref="A5:A6"/>
    <mergeCell ref="B5:B6"/>
    <mergeCell ref="C5:D6"/>
    <mergeCell ref="E5:G5"/>
    <mergeCell ref="H5:H6"/>
    <mergeCell ref="I5:I6"/>
  </mergeCells>
  <pageMargins left="1.05" right="0.11" top="0.75" bottom="0.5" header="0.3" footer="0.3"/>
  <pageSetup paperSize="9" scale="98"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I24"/>
  <sheetViews>
    <sheetView view="pageBreakPreview" zoomScale="70" zoomScaleSheetLayoutView="70" workbookViewId="0">
      <selection activeCell="Q11" sqref="Q11"/>
    </sheetView>
  </sheetViews>
  <sheetFormatPr defaultColWidth="7.109375" defaultRowHeight="16.5" x14ac:dyDescent="0.25"/>
  <cols>
    <col min="1" max="1" width="8.33203125" style="1065" customWidth="1"/>
    <col min="2" max="2" width="37.44140625" style="1066" customWidth="1"/>
    <col min="3" max="3" width="4.21875" style="1065" customWidth="1"/>
    <col min="4" max="4" width="4.33203125" style="1065" customWidth="1"/>
    <col min="5" max="5" width="8.21875" style="1065" customWidth="1"/>
    <col min="6" max="6" width="7.21875" style="1065" bestFit="1" customWidth="1"/>
    <col min="7" max="7" width="6.88671875" style="1065" customWidth="1"/>
    <col min="8" max="8" width="9.77734375" style="1065" bestFit="1" customWidth="1"/>
    <col min="9" max="9" width="7.21875" style="1065" bestFit="1" customWidth="1"/>
    <col min="10" max="16384" width="7.109375" style="1051"/>
  </cols>
  <sheetData>
    <row r="1" spans="1:9" ht="78.75" customHeight="1" x14ac:dyDescent="0.25">
      <c r="A1" s="1661" t="s">
        <v>4990</v>
      </c>
      <c r="B1" s="1661"/>
      <c r="C1" s="1661"/>
      <c r="D1" s="1661"/>
      <c r="E1" s="1661"/>
      <c r="F1" s="1661"/>
      <c r="G1" s="1661"/>
      <c r="H1" s="1661"/>
      <c r="I1" s="1661"/>
    </row>
    <row r="2" spans="1:9" ht="27" customHeight="1" x14ac:dyDescent="0.25">
      <c r="A2" s="1662" t="s">
        <v>4717</v>
      </c>
      <c r="B2" s="1662"/>
      <c r="C2" s="1662"/>
      <c r="D2" s="1662"/>
      <c r="E2" s="1662"/>
      <c r="F2" s="1662"/>
      <c r="G2" s="1662"/>
      <c r="H2" s="1662"/>
      <c r="I2" s="1052"/>
    </row>
    <row r="3" spans="1:9" ht="47.25" customHeight="1" x14ac:dyDescent="0.25">
      <c r="A3" s="1053" t="s">
        <v>3586</v>
      </c>
      <c r="B3" s="1054" t="s">
        <v>1531</v>
      </c>
      <c r="C3" s="1662" t="s">
        <v>1228</v>
      </c>
      <c r="D3" s="1662"/>
      <c r="E3" s="1055" t="s">
        <v>3591</v>
      </c>
      <c r="F3" s="1055" t="s">
        <v>1342</v>
      </c>
      <c r="G3" s="1055" t="s">
        <v>3588</v>
      </c>
      <c r="H3" s="1055" t="s">
        <v>5027</v>
      </c>
      <c r="I3" s="1052"/>
    </row>
    <row r="4" spans="1:9" ht="95.25" customHeight="1" x14ac:dyDescent="0.25">
      <c r="A4" s="1055">
        <v>1</v>
      </c>
      <c r="B4" s="1663" t="s">
        <v>5028</v>
      </c>
      <c r="C4" s="1664"/>
      <c r="D4" s="1664"/>
      <c r="E4" s="1664"/>
      <c r="F4" s="1664"/>
      <c r="G4" s="1665"/>
      <c r="H4" s="1056"/>
      <c r="I4" s="1055"/>
    </row>
    <row r="5" spans="1:9" ht="45" customHeight="1" x14ac:dyDescent="0.25">
      <c r="A5" s="1055"/>
      <c r="B5" s="1054" t="s">
        <v>5029</v>
      </c>
      <c r="C5" s="1052"/>
      <c r="D5" s="1052"/>
      <c r="E5" s="1057"/>
      <c r="F5" s="1052"/>
      <c r="G5" s="1052"/>
      <c r="H5" s="1056"/>
      <c r="I5" s="1055"/>
    </row>
    <row r="6" spans="1:9" ht="23.25" customHeight="1" x14ac:dyDescent="0.25">
      <c r="A6" s="1055"/>
      <c r="B6" s="1058" t="s">
        <v>5030</v>
      </c>
      <c r="C6" s="1059">
        <v>1</v>
      </c>
      <c r="D6" s="1059">
        <v>1</v>
      </c>
      <c r="E6" s="1060"/>
      <c r="F6" s="1060"/>
      <c r="G6" s="1060"/>
      <c r="H6" s="1060">
        <f>C6*D6</f>
        <v>1</v>
      </c>
      <c r="I6" s="1055" t="s">
        <v>1196</v>
      </c>
    </row>
    <row r="7" spans="1:9" ht="23.25" customHeight="1" x14ac:dyDescent="0.25">
      <c r="A7" s="1055"/>
      <c r="B7" s="1061" t="s">
        <v>5031</v>
      </c>
      <c r="C7" s="1059"/>
      <c r="D7" s="1059"/>
      <c r="E7" s="1060"/>
      <c r="F7" s="1060"/>
      <c r="G7" s="1060"/>
      <c r="H7" s="1062"/>
      <c r="I7" s="1052"/>
    </row>
    <row r="8" spans="1:9" ht="23.25" customHeight="1" x14ac:dyDescent="0.25">
      <c r="A8" s="1055"/>
      <c r="B8" s="1058" t="s">
        <v>5032</v>
      </c>
      <c r="C8" s="1059">
        <v>1</v>
      </c>
      <c r="D8" s="1059">
        <v>2</v>
      </c>
      <c r="E8" s="1060"/>
      <c r="F8" s="1060"/>
      <c r="G8" s="1060"/>
      <c r="H8" s="1060">
        <f>C8*D8</f>
        <v>2</v>
      </c>
      <c r="I8" s="1052"/>
    </row>
    <row r="9" spans="1:9" ht="23.25" customHeight="1" x14ac:dyDescent="0.25">
      <c r="A9" s="1055"/>
      <c r="B9" s="1058" t="s">
        <v>5033</v>
      </c>
      <c r="C9" s="1059">
        <v>2</v>
      </c>
      <c r="D9" s="1059">
        <v>5</v>
      </c>
      <c r="E9" s="1060"/>
      <c r="F9" s="1060"/>
      <c r="G9" s="1060"/>
      <c r="H9" s="1060">
        <f>C9*D9</f>
        <v>10</v>
      </c>
      <c r="I9" s="1052"/>
    </row>
    <row r="10" spans="1:9" ht="23.25" customHeight="1" x14ac:dyDescent="0.25">
      <c r="A10" s="1055"/>
      <c r="B10" s="1058" t="s">
        <v>5034</v>
      </c>
      <c r="C10" s="1059">
        <v>1</v>
      </c>
      <c r="D10" s="1059">
        <v>5</v>
      </c>
      <c r="E10" s="1060"/>
      <c r="F10" s="1060"/>
      <c r="G10" s="1060"/>
      <c r="H10" s="1060">
        <f>C10*D10</f>
        <v>5</v>
      </c>
      <c r="I10" s="1052"/>
    </row>
    <row r="11" spans="1:9" ht="23.25" customHeight="1" x14ac:dyDescent="0.25">
      <c r="A11" s="1055"/>
      <c r="B11" s="1058"/>
      <c r="C11" s="1059"/>
      <c r="D11" s="1059"/>
      <c r="E11" s="1060"/>
      <c r="F11" s="1060"/>
      <c r="G11" s="1062" t="s">
        <v>1904</v>
      </c>
      <c r="H11" s="1062">
        <f>SUM(H8:H10)</f>
        <v>17</v>
      </c>
      <c r="I11" s="1055" t="s">
        <v>1228</v>
      </c>
    </row>
    <row r="12" spans="1:9" ht="23.25" customHeight="1" x14ac:dyDescent="0.25">
      <c r="A12" s="1055"/>
      <c r="B12" s="1061" t="s">
        <v>5035</v>
      </c>
      <c r="C12" s="1059"/>
      <c r="D12" s="1059"/>
      <c r="E12" s="1060"/>
      <c r="F12" s="1060"/>
      <c r="G12" s="1060"/>
      <c r="H12" s="1060"/>
      <c r="I12" s="1052"/>
    </row>
    <row r="13" spans="1:9" ht="23.25" customHeight="1" x14ac:dyDescent="0.25">
      <c r="A13" s="1055"/>
      <c r="B13" s="1058" t="s">
        <v>5036</v>
      </c>
      <c r="C13" s="1059">
        <v>1</v>
      </c>
      <c r="D13" s="1059">
        <v>2</v>
      </c>
      <c r="E13" s="1060"/>
      <c r="F13" s="1060"/>
      <c r="G13" s="1060"/>
      <c r="H13" s="1060">
        <f>D13*C13</f>
        <v>2</v>
      </c>
      <c r="I13" s="1052"/>
    </row>
    <row r="14" spans="1:9" ht="23.25" customHeight="1" x14ac:dyDescent="0.25">
      <c r="A14" s="1055"/>
      <c r="B14" s="1058" t="s">
        <v>5037</v>
      </c>
      <c r="C14" s="1059">
        <v>2</v>
      </c>
      <c r="D14" s="1059">
        <v>8</v>
      </c>
      <c r="E14" s="1060"/>
      <c r="F14" s="1060"/>
      <c r="G14" s="1060"/>
      <c r="H14" s="1060">
        <f>D14*C14</f>
        <v>16</v>
      </c>
      <c r="I14" s="1052"/>
    </row>
    <row r="15" spans="1:9" ht="23.25" customHeight="1" x14ac:dyDescent="0.25">
      <c r="A15" s="1055"/>
      <c r="B15" s="1058" t="s">
        <v>5038</v>
      </c>
      <c r="C15" s="1059">
        <v>3</v>
      </c>
      <c r="D15" s="1059">
        <v>4</v>
      </c>
      <c r="E15" s="1060"/>
      <c r="F15" s="1060"/>
      <c r="G15" s="1060"/>
      <c r="H15" s="1060">
        <f>D15*C15</f>
        <v>12</v>
      </c>
      <c r="I15" s="1052"/>
    </row>
    <row r="16" spans="1:9" ht="20.25" x14ac:dyDescent="0.25">
      <c r="A16" s="1055"/>
      <c r="B16" s="1058"/>
      <c r="C16" s="1059"/>
      <c r="D16" s="1059"/>
      <c r="E16" s="1060"/>
      <c r="F16" s="1060"/>
      <c r="G16" s="1062" t="s">
        <v>1904</v>
      </c>
      <c r="H16" s="1062">
        <f>SUM(H13:H15)</f>
        <v>30</v>
      </c>
      <c r="I16" s="1062" t="s">
        <v>1228</v>
      </c>
    </row>
    <row r="17" spans="1:9" ht="20.25" x14ac:dyDescent="0.25">
      <c r="A17" s="1063"/>
      <c r="B17" s="1064"/>
      <c r="C17" s="1063"/>
      <c r="D17" s="1063"/>
      <c r="E17" s="1063"/>
      <c r="F17" s="1063"/>
      <c r="G17" s="1063"/>
      <c r="H17" s="1063"/>
      <c r="I17" s="1063"/>
    </row>
    <row r="18" spans="1:9" ht="20.25" x14ac:dyDescent="0.25">
      <c r="A18" s="1063"/>
      <c r="B18" s="1064"/>
      <c r="C18" s="1063"/>
      <c r="D18" s="1063"/>
      <c r="E18" s="1063"/>
      <c r="F18" s="1063"/>
      <c r="G18" s="1063"/>
      <c r="H18" s="1063"/>
      <c r="I18" s="1063"/>
    </row>
    <row r="19" spans="1:9" ht="20.25" x14ac:dyDescent="0.25">
      <c r="A19" s="1063"/>
      <c r="B19" s="1064"/>
      <c r="C19" s="1063"/>
      <c r="D19" s="1063"/>
      <c r="E19" s="1063"/>
      <c r="F19" s="1063"/>
      <c r="G19" s="1063"/>
      <c r="H19" s="1063"/>
      <c r="I19" s="1063"/>
    </row>
    <row r="20" spans="1:9" ht="20.25" x14ac:dyDescent="0.25">
      <c r="A20" s="1063"/>
      <c r="B20" s="1064"/>
      <c r="C20" s="1063"/>
      <c r="D20" s="1063"/>
      <c r="E20" s="1063"/>
      <c r="F20" s="1063"/>
      <c r="G20" s="1063"/>
      <c r="H20" s="1063"/>
      <c r="I20" s="1063"/>
    </row>
    <row r="21" spans="1:9" ht="20.25" x14ac:dyDescent="0.25">
      <c r="A21" s="1063"/>
      <c r="B21" s="1064"/>
      <c r="C21" s="1063"/>
      <c r="D21" s="1063"/>
      <c r="E21" s="1063"/>
      <c r="F21" s="1063"/>
      <c r="G21" s="1063"/>
      <c r="H21" s="1063"/>
      <c r="I21" s="1063"/>
    </row>
    <row r="22" spans="1:9" ht="20.25" x14ac:dyDescent="0.25">
      <c r="A22" s="1063"/>
      <c r="B22" s="1064"/>
      <c r="C22" s="1063"/>
      <c r="D22" s="1063"/>
      <c r="E22" s="1063"/>
      <c r="F22" s="1063"/>
      <c r="G22" s="1063"/>
      <c r="H22" s="1063"/>
      <c r="I22" s="1063"/>
    </row>
    <row r="23" spans="1:9" ht="20.25" x14ac:dyDescent="0.25">
      <c r="A23" s="1063"/>
      <c r="B23" s="1064"/>
      <c r="C23" s="1063"/>
      <c r="D23" s="1063"/>
      <c r="E23" s="1063"/>
      <c r="F23" s="1063"/>
      <c r="G23" s="1063"/>
      <c r="H23" s="1063"/>
      <c r="I23" s="1063"/>
    </row>
    <row r="24" spans="1:9" ht="20.25" x14ac:dyDescent="0.25">
      <c r="A24" s="1063"/>
      <c r="B24" s="1064"/>
      <c r="C24" s="1063"/>
      <c r="D24" s="1063"/>
      <c r="E24" s="1063"/>
      <c r="F24" s="1063"/>
      <c r="G24" s="1063"/>
      <c r="H24" s="1063"/>
      <c r="I24" s="1063"/>
    </row>
  </sheetData>
  <mergeCells count="4">
    <mergeCell ref="A1:I1"/>
    <mergeCell ref="A2:H2"/>
    <mergeCell ref="C3:D3"/>
    <mergeCell ref="B4:G4"/>
  </mergeCells>
  <printOptions horizontalCentered="1"/>
  <pageMargins left="0.47244094488188981" right="0.31496062992125984" top="0.47244094488188981" bottom="0.31496062992125984" header="0.31496062992125984" footer="0.31496062992125984"/>
  <pageSetup scale="85"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J67"/>
  <sheetViews>
    <sheetView view="pageBreakPreview" zoomScale="70" zoomScaleSheetLayoutView="70" workbookViewId="0">
      <selection activeCell="A43" sqref="A43:H43"/>
    </sheetView>
  </sheetViews>
  <sheetFormatPr defaultColWidth="7.109375" defaultRowHeight="16.5" x14ac:dyDescent="0.25"/>
  <cols>
    <col min="1" max="1" width="8.33203125" style="1065" customWidth="1"/>
    <col min="2" max="2" width="37.44140625" style="1066" customWidth="1"/>
    <col min="3" max="3" width="4.21875" style="1065" customWidth="1"/>
    <col min="4" max="4" width="4.33203125" style="1065" customWidth="1"/>
    <col min="5" max="5" width="8.21875" style="1065" customWidth="1"/>
    <col min="6" max="6" width="7.21875" style="1065" bestFit="1" customWidth="1"/>
    <col min="7" max="7" width="6.88671875" style="1065" customWidth="1"/>
    <col min="8" max="8" width="9.77734375" style="1065" bestFit="1" customWidth="1"/>
    <col min="9" max="9" width="7.21875" style="1065" bestFit="1" customWidth="1"/>
    <col min="10" max="16384" width="7.109375" style="1051"/>
  </cols>
  <sheetData>
    <row r="1" spans="1:9" ht="87" customHeight="1" x14ac:dyDescent="0.25">
      <c r="A1" s="1667" t="s">
        <v>4990</v>
      </c>
      <c r="B1" s="1668"/>
      <c r="C1" s="1668"/>
      <c r="D1" s="1668"/>
      <c r="E1" s="1668"/>
      <c r="F1" s="1668"/>
      <c r="G1" s="1668"/>
      <c r="H1" s="1668"/>
      <c r="I1" s="1668"/>
    </row>
    <row r="2" spans="1:9" ht="27" customHeight="1" x14ac:dyDescent="0.25">
      <c r="A2" s="1669" t="s">
        <v>5056</v>
      </c>
      <c r="B2" s="1669"/>
      <c r="C2" s="1669"/>
      <c r="D2" s="1669"/>
      <c r="E2" s="1669"/>
      <c r="F2" s="1669"/>
      <c r="G2" s="1669"/>
      <c r="H2" s="1669"/>
      <c r="I2" s="1067"/>
    </row>
    <row r="3" spans="1:9" ht="34.5" customHeight="1" x14ac:dyDescent="0.25">
      <c r="A3" s="1068" t="s">
        <v>3586</v>
      </c>
      <c r="B3" s="1068" t="s">
        <v>1531</v>
      </c>
      <c r="C3" s="1669" t="s">
        <v>1228</v>
      </c>
      <c r="D3" s="1669"/>
      <c r="E3" s="1069" t="s">
        <v>3591</v>
      </c>
      <c r="F3" s="1069" t="s">
        <v>1342</v>
      </c>
      <c r="G3" s="1069" t="s">
        <v>3588</v>
      </c>
      <c r="H3" s="1069" t="s">
        <v>5027</v>
      </c>
      <c r="I3" s="1067"/>
    </row>
    <row r="4" spans="1:9" ht="45" customHeight="1" x14ac:dyDescent="0.25">
      <c r="A4" s="1069">
        <v>1</v>
      </c>
      <c r="B4" s="1666" t="s">
        <v>5039</v>
      </c>
      <c r="C4" s="1666"/>
      <c r="D4" s="1666"/>
      <c r="E4" s="1666"/>
      <c r="F4" s="1666"/>
      <c r="G4" s="1666"/>
      <c r="H4" s="1070"/>
      <c r="I4" s="1069"/>
    </row>
    <row r="5" spans="1:9" ht="30" customHeight="1" x14ac:dyDescent="0.25">
      <c r="A5" s="1069"/>
      <c r="B5" s="1071" t="s">
        <v>5040</v>
      </c>
      <c r="C5" s="1067"/>
      <c r="D5" s="1067"/>
      <c r="E5" s="1072"/>
      <c r="F5" s="1067"/>
      <c r="G5" s="1067"/>
      <c r="H5" s="1070"/>
      <c r="I5" s="1067"/>
    </row>
    <row r="6" spans="1:9" ht="30" customHeight="1" x14ac:dyDescent="0.25">
      <c r="A6" s="1069"/>
      <c r="B6" s="1073" t="s">
        <v>3829</v>
      </c>
      <c r="C6" s="1074">
        <v>2</v>
      </c>
      <c r="D6" s="1074">
        <v>2</v>
      </c>
      <c r="E6" s="1075"/>
      <c r="F6" s="1075"/>
      <c r="G6" s="1075"/>
      <c r="H6" s="1075">
        <f>C6*D6</f>
        <v>4</v>
      </c>
      <c r="I6" s="1067"/>
    </row>
    <row r="7" spans="1:9" ht="30" customHeight="1" x14ac:dyDescent="0.25">
      <c r="A7" s="1069"/>
      <c r="B7" s="1073" t="s">
        <v>5041</v>
      </c>
      <c r="C7" s="1074">
        <v>2</v>
      </c>
      <c r="D7" s="1074">
        <v>1</v>
      </c>
      <c r="E7" s="1075"/>
      <c r="F7" s="1075"/>
      <c r="G7" s="1075"/>
      <c r="H7" s="1075">
        <f>C7*D7</f>
        <v>2</v>
      </c>
      <c r="I7" s="1067"/>
    </row>
    <row r="8" spans="1:9" ht="30" customHeight="1" x14ac:dyDescent="0.25">
      <c r="A8" s="1069"/>
      <c r="B8" s="1073" t="s">
        <v>5042</v>
      </c>
      <c r="C8" s="1074">
        <v>2</v>
      </c>
      <c r="D8" s="1074">
        <v>1</v>
      </c>
      <c r="E8" s="1075"/>
      <c r="F8" s="1075"/>
      <c r="G8" s="1075"/>
      <c r="H8" s="1075">
        <f>C8*D8</f>
        <v>2</v>
      </c>
      <c r="I8" s="1067"/>
    </row>
    <row r="9" spans="1:9" ht="30" customHeight="1" x14ac:dyDescent="0.25">
      <c r="A9" s="1069"/>
      <c r="B9" s="1073" t="s">
        <v>3835</v>
      </c>
      <c r="C9" s="1074">
        <v>2</v>
      </c>
      <c r="D9" s="1074">
        <v>1</v>
      </c>
      <c r="E9" s="1075"/>
      <c r="F9" s="1075"/>
      <c r="G9" s="1075"/>
      <c r="H9" s="1075">
        <f>C9*D9</f>
        <v>2</v>
      </c>
      <c r="I9" s="1067"/>
    </row>
    <row r="10" spans="1:9" ht="30" customHeight="1" x14ac:dyDescent="0.25">
      <c r="A10" s="1069"/>
      <c r="B10" s="1076" t="s">
        <v>5043</v>
      </c>
      <c r="C10" s="1074"/>
      <c r="D10" s="1074"/>
      <c r="E10" s="1075"/>
      <c r="F10" s="1075"/>
      <c r="G10" s="1075"/>
      <c r="H10" s="1075"/>
      <c r="I10" s="1067"/>
    </row>
    <row r="11" spans="1:9" ht="30" customHeight="1" x14ac:dyDescent="0.25">
      <c r="A11" s="1069"/>
      <c r="B11" s="1073" t="s">
        <v>3829</v>
      </c>
      <c r="C11" s="1074">
        <v>2</v>
      </c>
      <c r="D11" s="1074">
        <v>12</v>
      </c>
      <c r="E11" s="1075"/>
      <c r="F11" s="1075"/>
      <c r="G11" s="1075"/>
      <c r="H11" s="1075">
        <f>C11*D11</f>
        <v>24</v>
      </c>
      <c r="I11" s="1067"/>
    </row>
    <row r="12" spans="1:9" ht="30" customHeight="1" x14ac:dyDescent="0.25">
      <c r="A12" s="1069"/>
      <c r="B12" s="1073" t="s">
        <v>3831</v>
      </c>
      <c r="C12" s="1074">
        <v>1</v>
      </c>
      <c r="D12" s="1074">
        <v>12</v>
      </c>
      <c r="E12" s="1075"/>
      <c r="F12" s="1075"/>
      <c r="G12" s="1075"/>
      <c r="H12" s="1075">
        <f>C12*D12</f>
        <v>12</v>
      </c>
      <c r="I12" s="1067"/>
    </row>
    <row r="13" spans="1:9" ht="30" customHeight="1" x14ac:dyDescent="0.25">
      <c r="A13" s="1069"/>
      <c r="B13" s="1073" t="s">
        <v>3833</v>
      </c>
      <c r="C13" s="1074">
        <v>1</v>
      </c>
      <c r="D13" s="1074">
        <v>12</v>
      </c>
      <c r="E13" s="1075"/>
      <c r="F13" s="1075"/>
      <c r="G13" s="1075"/>
      <c r="H13" s="1075">
        <f>C13*D13</f>
        <v>12</v>
      </c>
      <c r="I13" s="1067"/>
    </row>
    <row r="14" spans="1:9" ht="30" customHeight="1" x14ac:dyDescent="0.25">
      <c r="A14" s="1069"/>
      <c r="B14" s="1073" t="s">
        <v>3835</v>
      </c>
      <c r="C14" s="1074">
        <v>1</v>
      </c>
      <c r="D14" s="1074">
        <v>12</v>
      </c>
      <c r="E14" s="1075"/>
      <c r="F14" s="1075"/>
      <c r="G14" s="1075"/>
      <c r="H14" s="1075">
        <f>C14*D14</f>
        <v>12</v>
      </c>
      <c r="I14" s="1067"/>
    </row>
    <row r="15" spans="1:9" ht="30" customHeight="1" x14ac:dyDescent="0.25">
      <c r="A15" s="1069"/>
      <c r="B15" s="1076" t="s">
        <v>5044</v>
      </c>
      <c r="C15" s="1074"/>
      <c r="D15" s="1074"/>
      <c r="E15" s="1075"/>
      <c r="F15" s="1075"/>
      <c r="G15" s="1075"/>
      <c r="H15" s="1075"/>
      <c r="I15" s="1067"/>
    </row>
    <row r="16" spans="1:9" ht="30" customHeight="1" x14ac:dyDescent="0.25">
      <c r="A16" s="1069"/>
      <c r="B16" s="1073" t="s">
        <v>3829</v>
      </c>
      <c r="C16" s="1074">
        <v>2</v>
      </c>
      <c r="D16" s="1074">
        <v>16</v>
      </c>
      <c r="E16" s="1075"/>
      <c r="F16" s="1075"/>
      <c r="G16" s="1075"/>
      <c r="H16" s="1075">
        <f>C16*D16</f>
        <v>32</v>
      </c>
      <c r="I16" s="1067"/>
    </row>
    <row r="17" spans="1:9" ht="30" customHeight="1" x14ac:dyDescent="0.25">
      <c r="A17" s="1069"/>
      <c r="B17" s="1073" t="s">
        <v>3831</v>
      </c>
      <c r="C17" s="1074">
        <v>1</v>
      </c>
      <c r="D17" s="1074">
        <v>16</v>
      </c>
      <c r="E17" s="1075"/>
      <c r="F17" s="1075"/>
      <c r="G17" s="1075"/>
      <c r="H17" s="1075">
        <f>C17*D17</f>
        <v>16</v>
      </c>
      <c r="I17" s="1067"/>
    </row>
    <row r="18" spans="1:9" ht="30" customHeight="1" x14ac:dyDescent="0.25">
      <c r="A18" s="1069"/>
      <c r="B18" s="1073" t="s">
        <v>3833</v>
      </c>
      <c r="C18" s="1074">
        <v>1</v>
      </c>
      <c r="D18" s="1074">
        <v>16</v>
      </c>
      <c r="E18" s="1075"/>
      <c r="F18" s="1075"/>
      <c r="G18" s="1075"/>
      <c r="H18" s="1075">
        <f>C18*D18</f>
        <v>16</v>
      </c>
      <c r="I18" s="1067"/>
    </row>
    <row r="19" spans="1:9" ht="30" customHeight="1" x14ac:dyDescent="0.25">
      <c r="A19" s="1069"/>
      <c r="B19" s="1073" t="s">
        <v>3835</v>
      </c>
      <c r="C19" s="1074">
        <v>1</v>
      </c>
      <c r="D19" s="1074">
        <v>16</v>
      </c>
      <c r="E19" s="1075"/>
      <c r="F19" s="1075"/>
      <c r="G19" s="1075"/>
      <c r="H19" s="1075">
        <f>C19*D19</f>
        <v>16</v>
      </c>
      <c r="I19" s="1067"/>
    </row>
    <row r="20" spans="1:9" ht="30" customHeight="1" x14ac:dyDescent="0.25">
      <c r="A20" s="1069"/>
      <c r="B20" s="1073"/>
      <c r="C20" s="1074"/>
      <c r="D20" s="1074"/>
      <c r="E20" s="1075"/>
      <c r="F20" s="1075"/>
      <c r="G20" s="1077" t="s">
        <v>1904</v>
      </c>
      <c r="H20" s="1077">
        <f>SUM(H5:H19)</f>
        <v>150</v>
      </c>
      <c r="I20" s="1077" t="s">
        <v>1228</v>
      </c>
    </row>
    <row r="21" spans="1:9" ht="58.5" customHeight="1" x14ac:dyDescent="0.25">
      <c r="A21" s="1069">
        <v>2</v>
      </c>
      <c r="B21" s="1666" t="s">
        <v>5045</v>
      </c>
      <c r="C21" s="1666"/>
      <c r="D21" s="1666"/>
      <c r="E21" s="1666"/>
      <c r="F21" s="1666"/>
      <c r="G21" s="1666"/>
      <c r="H21" s="1666"/>
      <c r="I21" s="1077"/>
    </row>
    <row r="22" spans="1:9" ht="30" customHeight="1" x14ac:dyDescent="0.25">
      <c r="A22" s="1069"/>
      <c r="B22" s="1071" t="s">
        <v>5040</v>
      </c>
      <c r="C22" s="1074"/>
      <c r="D22" s="1074"/>
      <c r="E22" s="1075"/>
      <c r="F22" s="1075"/>
      <c r="G22" s="1075"/>
      <c r="H22" s="1075"/>
      <c r="I22" s="1067"/>
    </row>
    <row r="23" spans="1:9" ht="30" customHeight="1" x14ac:dyDescent="0.25">
      <c r="A23" s="1069"/>
      <c r="B23" s="1073" t="s">
        <v>3829</v>
      </c>
      <c r="C23" s="1074">
        <v>1</v>
      </c>
      <c r="D23" s="1074">
        <v>2</v>
      </c>
      <c r="E23" s="1075"/>
      <c r="F23" s="1075"/>
      <c r="G23" s="1075"/>
      <c r="H23" s="1075">
        <f t="shared" ref="H23:H29" si="0">C23*D23</f>
        <v>2</v>
      </c>
      <c r="I23" s="1067"/>
    </row>
    <row r="24" spans="1:9" ht="30" customHeight="1" x14ac:dyDescent="0.25">
      <c r="A24" s="1069"/>
      <c r="B24" s="1073" t="s">
        <v>5041</v>
      </c>
      <c r="C24" s="1074">
        <v>1</v>
      </c>
      <c r="D24" s="1074">
        <v>2</v>
      </c>
      <c r="E24" s="1075"/>
      <c r="F24" s="1075"/>
      <c r="G24" s="1075"/>
      <c r="H24" s="1075">
        <f t="shared" si="0"/>
        <v>2</v>
      </c>
      <c r="I24" s="1067"/>
    </row>
    <row r="25" spans="1:9" ht="30" customHeight="1" x14ac:dyDescent="0.25">
      <c r="A25" s="1069"/>
      <c r="B25" s="1073" t="s">
        <v>5042</v>
      </c>
      <c r="C25" s="1074">
        <v>1</v>
      </c>
      <c r="D25" s="1074">
        <v>2</v>
      </c>
      <c r="E25" s="1075"/>
      <c r="F25" s="1075"/>
      <c r="G25" s="1075"/>
      <c r="H25" s="1075">
        <f t="shared" si="0"/>
        <v>2</v>
      </c>
      <c r="I25" s="1067"/>
    </row>
    <row r="26" spans="1:9" ht="30" customHeight="1" x14ac:dyDescent="0.25">
      <c r="A26" s="1069"/>
      <c r="B26" s="1073" t="s">
        <v>3835</v>
      </c>
      <c r="C26" s="1074">
        <v>1</v>
      </c>
      <c r="D26" s="1074">
        <v>2</v>
      </c>
      <c r="E26" s="1075"/>
      <c r="F26" s="1075"/>
      <c r="G26" s="1075"/>
      <c r="H26" s="1075">
        <f t="shared" si="0"/>
        <v>2</v>
      </c>
      <c r="I26" s="1067"/>
    </row>
    <row r="27" spans="1:9" ht="30" customHeight="1" x14ac:dyDescent="0.25">
      <c r="A27" s="1069"/>
      <c r="B27" s="1073" t="s">
        <v>5046</v>
      </c>
      <c r="C27" s="1074">
        <v>2</v>
      </c>
      <c r="D27" s="1074">
        <v>2</v>
      </c>
      <c r="E27" s="1075"/>
      <c r="F27" s="1075"/>
      <c r="G27" s="1075"/>
      <c r="H27" s="1075">
        <f t="shared" si="0"/>
        <v>4</v>
      </c>
      <c r="I27" s="1067"/>
    </row>
    <row r="28" spans="1:9" ht="30" customHeight="1" x14ac:dyDescent="0.25">
      <c r="A28" s="1069"/>
      <c r="B28" s="1073" t="s">
        <v>5047</v>
      </c>
      <c r="C28" s="1074">
        <v>2</v>
      </c>
      <c r="D28" s="1074">
        <v>2</v>
      </c>
      <c r="E28" s="1075"/>
      <c r="F28" s="1075"/>
      <c r="G28" s="1075"/>
      <c r="H28" s="1075">
        <f t="shared" si="0"/>
        <v>4</v>
      </c>
      <c r="I28" s="1067"/>
    </row>
    <row r="29" spans="1:9" ht="30" customHeight="1" x14ac:dyDescent="0.25">
      <c r="A29" s="1069"/>
      <c r="B29" s="1073" t="s">
        <v>5048</v>
      </c>
      <c r="C29" s="1074">
        <v>1</v>
      </c>
      <c r="D29" s="1074">
        <v>2</v>
      </c>
      <c r="E29" s="1075"/>
      <c r="F29" s="1075"/>
      <c r="G29" s="1075"/>
      <c r="H29" s="1075">
        <f t="shared" si="0"/>
        <v>2</v>
      </c>
      <c r="I29" s="1067"/>
    </row>
    <row r="30" spans="1:9" ht="30" customHeight="1" x14ac:dyDescent="0.25">
      <c r="A30" s="1069"/>
      <c r="B30" s="1076" t="s">
        <v>5043</v>
      </c>
      <c r="C30" s="1074"/>
      <c r="D30" s="1074"/>
      <c r="E30" s="1075"/>
      <c r="F30" s="1075"/>
      <c r="G30" s="1075"/>
      <c r="H30" s="1075"/>
      <c r="I30" s="1067"/>
    </row>
    <row r="31" spans="1:9" ht="30" customHeight="1" x14ac:dyDescent="0.25">
      <c r="A31" s="1069"/>
      <c r="B31" s="1073" t="s">
        <v>3829</v>
      </c>
      <c r="C31" s="1074">
        <v>1</v>
      </c>
      <c r="D31" s="1074">
        <v>12</v>
      </c>
      <c r="E31" s="1075"/>
      <c r="F31" s="1075"/>
      <c r="G31" s="1075"/>
      <c r="H31" s="1075">
        <f>C31*D31</f>
        <v>12</v>
      </c>
      <c r="I31" s="1067"/>
    </row>
    <row r="32" spans="1:9" ht="30" customHeight="1" x14ac:dyDescent="0.25">
      <c r="A32" s="1069"/>
      <c r="B32" s="1073" t="s">
        <v>5049</v>
      </c>
      <c r="C32" s="1074">
        <v>2</v>
      </c>
      <c r="D32" s="1074">
        <v>12</v>
      </c>
      <c r="E32" s="1075"/>
      <c r="F32" s="1075"/>
      <c r="G32" s="1075"/>
      <c r="H32" s="1075">
        <f>C32*D32</f>
        <v>24</v>
      </c>
      <c r="I32" s="1067"/>
    </row>
    <row r="33" spans="1:9" ht="30" customHeight="1" x14ac:dyDescent="0.25">
      <c r="A33" s="1069"/>
      <c r="B33" s="1073" t="s">
        <v>3835</v>
      </c>
      <c r="C33" s="1074">
        <v>1</v>
      </c>
      <c r="D33" s="1074">
        <v>12</v>
      </c>
      <c r="E33" s="1075"/>
      <c r="F33" s="1075"/>
      <c r="G33" s="1075"/>
      <c r="H33" s="1075">
        <f>C33*D33</f>
        <v>12</v>
      </c>
      <c r="I33" s="1067"/>
    </row>
    <row r="34" spans="1:9" ht="30" customHeight="1" x14ac:dyDescent="0.25">
      <c r="A34" s="1069"/>
      <c r="B34" s="1073" t="s">
        <v>5047</v>
      </c>
      <c r="C34" s="1074">
        <v>2</v>
      </c>
      <c r="D34" s="1074">
        <v>12</v>
      </c>
      <c r="E34" s="1075"/>
      <c r="F34" s="1075"/>
      <c r="G34" s="1075"/>
      <c r="H34" s="1075">
        <f>C34*D34</f>
        <v>24</v>
      </c>
      <c r="I34" s="1067"/>
    </row>
    <row r="35" spans="1:9" ht="30" customHeight="1" x14ac:dyDescent="0.25">
      <c r="A35" s="1069"/>
      <c r="B35" s="1073" t="s">
        <v>5046</v>
      </c>
      <c r="C35" s="1074">
        <v>2</v>
      </c>
      <c r="D35" s="1074">
        <v>12</v>
      </c>
      <c r="E35" s="1075"/>
      <c r="F35" s="1075"/>
      <c r="G35" s="1075"/>
      <c r="H35" s="1075">
        <f>C35*D35</f>
        <v>24</v>
      </c>
      <c r="I35" s="1067"/>
    </row>
    <row r="36" spans="1:9" ht="30" customHeight="1" x14ac:dyDescent="0.25">
      <c r="A36" s="1069"/>
      <c r="B36" s="1076" t="s">
        <v>5044</v>
      </c>
      <c r="C36" s="1078"/>
      <c r="D36" s="1078"/>
      <c r="E36" s="1075"/>
      <c r="F36" s="1075"/>
      <c r="G36" s="1075"/>
      <c r="H36" s="1075"/>
      <c r="I36" s="1067"/>
    </row>
    <row r="37" spans="1:9" ht="30" customHeight="1" x14ac:dyDescent="0.25">
      <c r="A37" s="1069"/>
      <c r="B37" s="1073" t="s">
        <v>3829</v>
      </c>
      <c r="C37" s="1078">
        <v>1</v>
      </c>
      <c r="D37" s="1078">
        <v>16</v>
      </c>
      <c r="E37" s="1075"/>
      <c r="F37" s="1075"/>
      <c r="G37" s="1075"/>
      <c r="H37" s="1075">
        <f>C37*D37</f>
        <v>16</v>
      </c>
      <c r="I37" s="1067"/>
    </row>
    <row r="38" spans="1:9" ht="30" customHeight="1" x14ac:dyDescent="0.25">
      <c r="A38" s="1069"/>
      <c r="B38" s="1073" t="s">
        <v>5049</v>
      </c>
      <c r="C38" s="1078">
        <v>2</v>
      </c>
      <c r="D38" s="1078">
        <v>16</v>
      </c>
      <c r="E38" s="1075"/>
      <c r="F38" s="1075"/>
      <c r="G38" s="1075"/>
      <c r="H38" s="1075">
        <f>C38*D38</f>
        <v>32</v>
      </c>
      <c r="I38" s="1067"/>
    </row>
    <row r="39" spans="1:9" ht="30" customHeight="1" x14ac:dyDescent="0.25">
      <c r="A39" s="1069"/>
      <c r="B39" s="1073" t="s">
        <v>3835</v>
      </c>
      <c r="C39" s="1078">
        <v>1</v>
      </c>
      <c r="D39" s="1078">
        <v>16</v>
      </c>
      <c r="E39" s="1075"/>
      <c r="F39" s="1075"/>
      <c r="G39" s="1075"/>
      <c r="H39" s="1075">
        <f>C39*D39</f>
        <v>16</v>
      </c>
      <c r="I39" s="1067"/>
    </row>
    <row r="40" spans="1:9" ht="30" customHeight="1" x14ac:dyDescent="0.25">
      <c r="A40" s="1069"/>
      <c r="B40" s="1073" t="s">
        <v>5047</v>
      </c>
      <c r="C40" s="1078">
        <v>2</v>
      </c>
      <c r="D40" s="1078">
        <v>16</v>
      </c>
      <c r="E40" s="1075"/>
      <c r="F40" s="1075"/>
      <c r="G40" s="1075"/>
      <c r="H40" s="1075">
        <f>C40*D40</f>
        <v>32</v>
      </c>
      <c r="I40" s="1067"/>
    </row>
    <row r="41" spans="1:9" ht="30" customHeight="1" x14ac:dyDescent="0.25">
      <c r="A41" s="1069"/>
      <c r="B41" s="1073" t="s">
        <v>5046</v>
      </c>
      <c r="C41" s="1078">
        <v>2</v>
      </c>
      <c r="D41" s="1078">
        <v>16</v>
      </c>
      <c r="E41" s="1075"/>
      <c r="F41" s="1075"/>
      <c r="G41" s="1075"/>
      <c r="H41" s="1075">
        <f>C41*D41</f>
        <v>32</v>
      </c>
      <c r="I41" s="1067"/>
    </row>
    <row r="42" spans="1:9" ht="30" customHeight="1" x14ac:dyDescent="0.25">
      <c r="A42" s="1069"/>
      <c r="B42" s="1073"/>
      <c r="C42" s="1074"/>
      <c r="D42" s="1074"/>
      <c r="E42" s="1075"/>
      <c r="F42" s="1075"/>
      <c r="G42" s="1077" t="s">
        <v>1904</v>
      </c>
      <c r="H42" s="1077">
        <f>SUM(H22:H41)</f>
        <v>242</v>
      </c>
      <c r="I42" s="1077" t="s">
        <v>1228</v>
      </c>
    </row>
    <row r="43" spans="1:9" ht="77.25" customHeight="1" x14ac:dyDescent="0.25">
      <c r="A43" s="1069">
        <v>3</v>
      </c>
      <c r="B43" s="1666" t="s">
        <v>5050</v>
      </c>
      <c r="C43" s="1666"/>
      <c r="D43" s="1666"/>
      <c r="E43" s="1666"/>
      <c r="F43" s="1666"/>
      <c r="G43" s="1666"/>
      <c r="H43" s="1666"/>
      <c r="I43" s="1067"/>
    </row>
    <row r="44" spans="1:9" ht="30" customHeight="1" x14ac:dyDescent="0.25">
      <c r="A44" s="1069"/>
      <c r="B44" s="1071" t="s">
        <v>5051</v>
      </c>
      <c r="C44" s="1067"/>
      <c r="D44" s="1067"/>
      <c r="E44" s="1072"/>
      <c r="F44" s="1072"/>
      <c r="G44" s="1072"/>
      <c r="H44" s="1079"/>
      <c r="I44" s="1067"/>
    </row>
    <row r="45" spans="1:9" ht="30" customHeight="1" x14ac:dyDescent="0.25">
      <c r="A45" s="1069"/>
      <c r="B45" s="1080" t="s">
        <v>5052</v>
      </c>
      <c r="C45" s="1067">
        <v>1</v>
      </c>
      <c r="D45" s="1067">
        <v>2</v>
      </c>
      <c r="E45" s="1072"/>
      <c r="F45" s="1072"/>
      <c r="G45" s="1072"/>
      <c r="H45" s="1079">
        <f>C45*D45</f>
        <v>2</v>
      </c>
      <c r="I45" s="1067"/>
    </row>
    <row r="46" spans="1:9" ht="30" customHeight="1" x14ac:dyDescent="0.25">
      <c r="A46" s="1069"/>
      <c r="B46" s="1080" t="s">
        <v>5053</v>
      </c>
      <c r="C46" s="1067">
        <v>1</v>
      </c>
      <c r="D46" s="1067">
        <v>2</v>
      </c>
      <c r="E46" s="1072"/>
      <c r="F46" s="1072"/>
      <c r="G46" s="1072"/>
      <c r="H46" s="1079">
        <f>C46*D46</f>
        <v>2</v>
      </c>
      <c r="I46" s="1067"/>
    </row>
    <row r="47" spans="1:9" ht="30" customHeight="1" x14ac:dyDescent="0.25">
      <c r="A47" s="1069"/>
      <c r="B47" s="1080" t="s">
        <v>5054</v>
      </c>
      <c r="C47" s="1067">
        <v>1</v>
      </c>
      <c r="D47" s="1067">
        <v>1</v>
      </c>
      <c r="E47" s="1072"/>
      <c r="F47" s="1072"/>
      <c r="G47" s="1072"/>
      <c r="H47" s="1079">
        <f>C47*D47</f>
        <v>1</v>
      </c>
      <c r="I47" s="1067"/>
    </row>
    <row r="48" spans="1:9" ht="30" customHeight="1" x14ac:dyDescent="0.25">
      <c r="A48" s="1069"/>
      <c r="B48" s="1076" t="s">
        <v>5043</v>
      </c>
      <c r="C48" s="1067"/>
      <c r="D48" s="1067"/>
      <c r="E48" s="1072"/>
      <c r="F48" s="1072"/>
      <c r="G48" s="1072"/>
      <c r="H48" s="1079"/>
      <c r="I48" s="1067"/>
    </row>
    <row r="49" spans="1:10" ht="30" customHeight="1" x14ac:dyDescent="0.25">
      <c r="A49" s="1069"/>
      <c r="B49" s="1080" t="s">
        <v>5052</v>
      </c>
      <c r="C49" s="1067">
        <v>3</v>
      </c>
      <c r="D49" s="1067">
        <v>4</v>
      </c>
      <c r="E49" s="1072"/>
      <c r="F49" s="1072"/>
      <c r="G49" s="1072"/>
      <c r="H49" s="1079">
        <f>C49*D49</f>
        <v>12</v>
      </c>
      <c r="I49" s="1067"/>
    </row>
    <row r="50" spans="1:10" ht="30" customHeight="1" x14ac:dyDescent="0.25">
      <c r="A50" s="1069"/>
      <c r="B50" s="1080" t="s">
        <v>5055</v>
      </c>
      <c r="C50" s="1067">
        <v>3</v>
      </c>
      <c r="D50" s="1067">
        <v>4</v>
      </c>
      <c r="E50" s="1072"/>
      <c r="F50" s="1072"/>
      <c r="G50" s="1072"/>
      <c r="H50" s="1079">
        <f>C50*D50</f>
        <v>12</v>
      </c>
      <c r="I50" s="1067"/>
    </row>
    <row r="51" spans="1:10" ht="30" customHeight="1" x14ac:dyDescent="0.25">
      <c r="A51" s="1069"/>
      <c r="B51" s="1080" t="s">
        <v>5054</v>
      </c>
      <c r="C51" s="1067">
        <v>3</v>
      </c>
      <c r="D51" s="1067">
        <v>1</v>
      </c>
      <c r="E51" s="1072"/>
      <c r="F51" s="1072"/>
      <c r="G51" s="1072"/>
      <c r="H51" s="1079">
        <f>C51*D51</f>
        <v>3</v>
      </c>
      <c r="I51" s="1067"/>
    </row>
    <row r="52" spans="1:10" ht="30" customHeight="1" x14ac:dyDescent="0.25">
      <c r="A52" s="1069"/>
      <c r="B52" s="1076" t="s">
        <v>5044</v>
      </c>
      <c r="C52" s="1067"/>
      <c r="D52" s="1067"/>
      <c r="E52" s="1072"/>
      <c r="F52" s="1072"/>
      <c r="G52" s="1072"/>
      <c r="H52" s="1079"/>
      <c r="I52" s="1067"/>
    </row>
    <row r="53" spans="1:10" ht="30" customHeight="1" x14ac:dyDescent="0.25">
      <c r="A53" s="1069"/>
      <c r="B53" s="1080" t="s">
        <v>5052</v>
      </c>
      <c r="C53" s="1067">
        <v>2</v>
      </c>
      <c r="D53" s="1067">
        <v>8</v>
      </c>
      <c r="E53" s="1072"/>
      <c r="F53" s="1072"/>
      <c r="G53" s="1072"/>
      <c r="H53" s="1079">
        <f>C53*D53</f>
        <v>16</v>
      </c>
      <c r="I53" s="1067"/>
    </row>
    <row r="54" spans="1:10" ht="30" customHeight="1" x14ac:dyDescent="0.25">
      <c r="A54" s="1069"/>
      <c r="B54" s="1080" t="s">
        <v>5055</v>
      </c>
      <c r="C54" s="1067">
        <v>2</v>
      </c>
      <c r="D54" s="1067">
        <v>4</v>
      </c>
      <c r="E54" s="1072"/>
      <c r="F54" s="1072"/>
      <c r="G54" s="1072"/>
      <c r="H54" s="1079">
        <f>C54*D54</f>
        <v>8</v>
      </c>
      <c r="I54" s="1067"/>
    </row>
    <row r="55" spans="1:10" ht="30" customHeight="1" x14ac:dyDescent="0.25">
      <c r="A55" s="1069"/>
      <c r="B55" s="1080" t="s">
        <v>5054</v>
      </c>
      <c r="C55" s="1067">
        <v>2</v>
      </c>
      <c r="D55" s="1067">
        <v>2</v>
      </c>
      <c r="E55" s="1072"/>
      <c r="F55" s="1072"/>
      <c r="G55" s="1072"/>
      <c r="H55" s="1079">
        <f>C55*D55</f>
        <v>4</v>
      </c>
      <c r="I55" s="1067"/>
    </row>
    <row r="56" spans="1:10" ht="30" customHeight="1" x14ac:dyDescent="0.25">
      <c r="A56" s="1069"/>
      <c r="B56" s="1080"/>
      <c r="C56" s="1067"/>
      <c r="D56" s="1067"/>
      <c r="E56" s="1072"/>
      <c r="F56" s="1072"/>
      <c r="G56" s="1077" t="s">
        <v>1904</v>
      </c>
      <c r="H56" s="1070">
        <f>SUM(H45:H55)</f>
        <v>60</v>
      </c>
      <c r="I56" s="1077" t="s">
        <v>1228</v>
      </c>
    </row>
    <row r="57" spans="1:10" ht="75" customHeight="1" x14ac:dyDescent="0.25"/>
    <row r="58" spans="1:10" ht="30" customHeight="1" x14ac:dyDescent="0.25"/>
    <row r="59" spans="1:10" ht="30" customHeight="1" x14ac:dyDescent="0.25"/>
    <row r="60" spans="1:10" ht="30" customHeight="1" x14ac:dyDescent="0.25"/>
    <row r="61" spans="1:10" ht="30" customHeight="1" x14ac:dyDescent="0.25">
      <c r="J61" s="1081"/>
    </row>
    <row r="62" spans="1:10" ht="30" customHeight="1" x14ac:dyDescent="0.25">
      <c r="J62" s="1081"/>
    </row>
    <row r="63" spans="1:10" ht="30" customHeight="1" x14ac:dyDescent="0.25">
      <c r="J63" s="1081"/>
    </row>
    <row r="64" spans="1:10" ht="30" customHeight="1" x14ac:dyDescent="0.25">
      <c r="J64" s="1081"/>
    </row>
    <row r="65" spans="1:10" ht="30" customHeight="1" x14ac:dyDescent="0.25">
      <c r="J65" s="1081"/>
    </row>
    <row r="66" spans="1:10" ht="30" customHeight="1" x14ac:dyDescent="0.25">
      <c r="J66" s="1081"/>
    </row>
    <row r="67" spans="1:10" ht="24.95" customHeight="1" x14ac:dyDescent="0.25">
      <c r="A67" s="1082"/>
      <c r="B67" s="1083"/>
      <c r="C67" s="1082"/>
      <c r="D67" s="1082"/>
      <c r="E67" s="1082"/>
      <c r="F67" s="1082"/>
      <c r="G67" s="1082"/>
      <c r="H67" s="1082"/>
      <c r="I67" s="1082"/>
    </row>
  </sheetData>
  <mergeCells count="6">
    <mergeCell ref="B43:H43"/>
    <mergeCell ref="A1:I1"/>
    <mergeCell ref="A2:H2"/>
    <mergeCell ref="C3:D3"/>
    <mergeCell ref="B4:G4"/>
    <mergeCell ref="B21:H21"/>
  </mergeCells>
  <printOptions horizontalCentered="1"/>
  <pageMargins left="0.51181102362204722" right="0.31496062992125984" top="0.51181102362204722" bottom="0.31496062992125984" header="0.31496062992125984" footer="0.31496062992125984"/>
  <pageSetup scale="84"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FFFF00"/>
  </sheetPr>
  <dimension ref="A1:J36"/>
  <sheetViews>
    <sheetView view="pageBreakPreview" topLeftCell="A28" zoomScale="80" zoomScaleNormal="75" zoomScaleSheetLayoutView="80" workbookViewId="0">
      <selection activeCell="F35" sqref="F35"/>
    </sheetView>
  </sheetViews>
  <sheetFormatPr defaultRowHeight="35.1" customHeight="1" x14ac:dyDescent="0.25"/>
  <cols>
    <col min="1" max="1" width="8.6640625" style="948" customWidth="1"/>
    <col min="2" max="2" width="6.6640625" style="1515" customWidth="1"/>
    <col min="3" max="3" width="42.109375" style="40" customWidth="1"/>
    <col min="4" max="4" width="20.21875" style="189" customWidth="1"/>
    <col min="5" max="5" width="9.88671875" style="40" customWidth="1"/>
    <col min="6" max="6" width="18.5546875" style="224" customWidth="1"/>
    <col min="7" max="7" width="13.109375" style="40" bestFit="1" customWidth="1"/>
    <col min="8" max="8" width="8.88671875" style="40"/>
    <col min="9" max="9" width="17.109375" style="40" customWidth="1"/>
    <col min="10" max="10" width="10" style="40" bestFit="1" customWidth="1"/>
    <col min="11" max="256" width="8.88671875" style="40"/>
    <col min="257" max="257" width="8" style="40" customWidth="1"/>
    <col min="258" max="258" width="6.6640625" style="40" customWidth="1"/>
    <col min="259" max="259" width="43" style="40" customWidth="1"/>
    <col min="260" max="260" width="20.21875" style="40" customWidth="1"/>
    <col min="261" max="261" width="7.33203125" style="40" customWidth="1"/>
    <col min="262" max="262" width="18.5546875" style="40" customWidth="1"/>
    <col min="263" max="263" width="13.109375" style="40" bestFit="1" customWidth="1"/>
    <col min="264" max="264" width="8.88671875" style="40"/>
    <col min="265" max="265" width="17.109375" style="40" customWidth="1"/>
    <col min="266" max="512" width="8.88671875" style="40"/>
    <col min="513" max="513" width="8" style="40" customWidth="1"/>
    <col min="514" max="514" width="6.6640625" style="40" customWidth="1"/>
    <col min="515" max="515" width="43" style="40" customWidth="1"/>
    <col min="516" max="516" width="20.21875" style="40" customWidth="1"/>
    <col min="517" max="517" width="7.33203125" style="40" customWidth="1"/>
    <col min="518" max="518" width="18.5546875" style="40" customWidth="1"/>
    <col min="519" max="519" width="13.109375" style="40" bestFit="1" customWidth="1"/>
    <col min="520" max="520" width="8.88671875" style="40"/>
    <col min="521" max="521" width="17.109375" style="40" customWidth="1"/>
    <col min="522" max="768" width="8.88671875" style="40"/>
    <col min="769" max="769" width="8" style="40" customWidth="1"/>
    <col min="770" max="770" width="6.6640625" style="40" customWidth="1"/>
    <col min="771" max="771" width="43" style="40" customWidth="1"/>
    <col min="772" max="772" width="20.21875" style="40" customWidth="1"/>
    <col min="773" max="773" width="7.33203125" style="40" customWidth="1"/>
    <col min="774" max="774" width="18.5546875" style="40" customWidth="1"/>
    <col min="775" max="775" width="13.109375" style="40" bestFit="1" customWidth="1"/>
    <col min="776" max="776" width="8.88671875" style="40"/>
    <col min="777" max="777" width="17.109375" style="40" customWidth="1"/>
    <col min="778" max="1024" width="8.88671875" style="40"/>
    <col min="1025" max="1025" width="8" style="40" customWidth="1"/>
    <col min="1026" max="1026" width="6.6640625" style="40" customWidth="1"/>
    <col min="1027" max="1027" width="43" style="40" customWidth="1"/>
    <col min="1028" max="1028" width="20.21875" style="40" customWidth="1"/>
    <col min="1029" max="1029" width="7.33203125" style="40" customWidth="1"/>
    <col min="1030" max="1030" width="18.5546875" style="40" customWidth="1"/>
    <col min="1031" max="1031" width="13.109375" style="40" bestFit="1" customWidth="1"/>
    <col min="1032" max="1032" width="8.88671875" style="40"/>
    <col min="1033" max="1033" width="17.109375" style="40" customWidth="1"/>
    <col min="1034" max="1280" width="8.88671875" style="40"/>
    <col min="1281" max="1281" width="8" style="40" customWidth="1"/>
    <col min="1282" max="1282" width="6.6640625" style="40" customWidth="1"/>
    <col min="1283" max="1283" width="43" style="40" customWidth="1"/>
    <col min="1284" max="1284" width="20.21875" style="40" customWidth="1"/>
    <col min="1285" max="1285" width="7.33203125" style="40" customWidth="1"/>
    <col min="1286" max="1286" width="18.5546875" style="40" customWidth="1"/>
    <col min="1287" max="1287" width="13.109375" style="40" bestFit="1" customWidth="1"/>
    <col min="1288" max="1288" width="8.88671875" style="40"/>
    <col min="1289" max="1289" width="17.109375" style="40" customWidth="1"/>
    <col min="1290" max="1536" width="8.88671875" style="40"/>
    <col min="1537" max="1537" width="8" style="40" customWidth="1"/>
    <col min="1538" max="1538" width="6.6640625" style="40" customWidth="1"/>
    <col min="1539" max="1539" width="43" style="40" customWidth="1"/>
    <col min="1540" max="1540" width="20.21875" style="40" customWidth="1"/>
    <col min="1541" max="1541" width="7.33203125" style="40" customWidth="1"/>
    <col min="1542" max="1542" width="18.5546875" style="40" customWidth="1"/>
    <col min="1543" max="1543" width="13.109375" style="40" bestFit="1" customWidth="1"/>
    <col min="1544" max="1544" width="8.88671875" style="40"/>
    <col min="1545" max="1545" width="17.109375" style="40" customWidth="1"/>
    <col min="1546" max="1792" width="8.88671875" style="40"/>
    <col min="1793" max="1793" width="8" style="40" customWidth="1"/>
    <col min="1794" max="1794" width="6.6640625" style="40" customWidth="1"/>
    <col min="1795" max="1795" width="43" style="40" customWidth="1"/>
    <col min="1796" max="1796" width="20.21875" style="40" customWidth="1"/>
    <col min="1797" max="1797" width="7.33203125" style="40" customWidth="1"/>
    <col min="1798" max="1798" width="18.5546875" style="40" customWidth="1"/>
    <col min="1799" max="1799" width="13.109375" style="40" bestFit="1" customWidth="1"/>
    <col min="1800" max="1800" width="8.88671875" style="40"/>
    <col min="1801" max="1801" width="17.109375" style="40" customWidth="1"/>
    <col min="1802" max="2048" width="8.88671875" style="40"/>
    <col min="2049" max="2049" width="8" style="40" customWidth="1"/>
    <col min="2050" max="2050" width="6.6640625" style="40" customWidth="1"/>
    <col min="2051" max="2051" width="43" style="40" customWidth="1"/>
    <col min="2052" max="2052" width="20.21875" style="40" customWidth="1"/>
    <col min="2053" max="2053" width="7.33203125" style="40" customWidth="1"/>
    <col min="2054" max="2054" width="18.5546875" style="40" customWidth="1"/>
    <col min="2055" max="2055" width="13.109375" style="40" bestFit="1" customWidth="1"/>
    <col min="2056" max="2056" width="8.88671875" style="40"/>
    <col min="2057" max="2057" width="17.109375" style="40" customWidth="1"/>
    <col min="2058" max="2304" width="8.88671875" style="40"/>
    <col min="2305" max="2305" width="8" style="40" customWidth="1"/>
    <col min="2306" max="2306" width="6.6640625" style="40" customWidth="1"/>
    <col min="2307" max="2307" width="43" style="40" customWidth="1"/>
    <col min="2308" max="2308" width="20.21875" style="40" customWidth="1"/>
    <col min="2309" max="2309" width="7.33203125" style="40" customWidth="1"/>
    <col min="2310" max="2310" width="18.5546875" style="40" customWidth="1"/>
    <col min="2311" max="2311" width="13.109375" style="40" bestFit="1" customWidth="1"/>
    <col min="2312" max="2312" width="8.88671875" style="40"/>
    <col min="2313" max="2313" width="17.109375" style="40" customWidth="1"/>
    <col min="2314" max="2560" width="8.88671875" style="40"/>
    <col min="2561" max="2561" width="8" style="40" customWidth="1"/>
    <col min="2562" max="2562" width="6.6640625" style="40" customWidth="1"/>
    <col min="2563" max="2563" width="43" style="40" customWidth="1"/>
    <col min="2564" max="2564" width="20.21875" style="40" customWidth="1"/>
    <col min="2565" max="2565" width="7.33203125" style="40" customWidth="1"/>
    <col min="2566" max="2566" width="18.5546875" style="40" customWidth="1"/>
    <col min="2567" max="2567" width="13.109375" style="40" bestFit="1" customWidth="1"/>
    <col min="2568" max="2568" width="8.88671875" style="40"/>
    <col min="2569" max="2569" width="17.109375" style="40" customWidth="1"/>
    <col min="2570" max="2816" width="8.88671875" style="40"/>
    <col min="2817" max="2817" width="8" style="40" customWidth="1"/>
    <col min="2818" max="2818" width="6.6640625" style="40" customWidth="1"/>
    <col min="2819" max="2819" width="43" style="40" customWidth="1"/>
    <col min="2820" max="2820" width="20.21875" style="40" customWidth="1"/>
    <col min="2821" max="2821" width="7.33203125" style="40" customWidth="1"/>
    <col min="2822" max="2822" width="18.5546875" style="40" customWidth="1"/>
    <col min="2823" max="2823" width="13.109375" style="40" bestFit="1" customWidth="1"/>
    <col min="2824" max="2824" width="8.88671875" style="40"/>
    <col min="2825" max="2825" width="17.109375" style="40" customWidth="1"/>
    <col min="2826" max="3072" width="8.88671875" style="40"/>
    <col min="3073" max="3073" width="8" style="40" customWidth="1"/>
    <col min="3074" max="3074" width="6.6640625" style="40" customWidth="1"/>
    <col min="3075" max="3075" width="43" style="40" customWidth="1"/>
    <col min="3076" max="3076" width="20.21875" style="40" customWidth="1"/>
    <col min="3077" max="3077" width="7.33203125" style="40" customWidth="1"/>
    <col min="3078" max="3078" width="18.5546875" style="40" customWidth="1"/>
    <col min="3079" max="3079" width="13.109375" style="40" bestFit="1" customWidth="1"/>
    <col min="3080" max="3080" width="8.88671875" style="40"/>
    <col min="3081" max="3081" width="17.109375" style="40" customWidth="1"/>
    <col min="3082" max="3328" width="8.88671875" style="40"/>
    <col min="3329" max="3329" width="8" style="40" customWidth="1"/>
    <col min="3330" max="3330" width="6.6640625" style="40" customWidth="1"/>
    <col min="3331" max="3331" width="43" style="40" customWidth="1"/>
    <col min="3332" max="3332" width="20.21875" style="40" customWidth="1"/>
    <col min="3333" max="3333" width="7.33203125" style="40" customWidth="1"/>
    <col min="3334" max="3334" width="18.5546875" style="40" customWidth="1"/>
    <col min="3335" max="3335" width="13.109375" style="40" bestFit="1" customWidth="1"/>
    <col min="3336" max="3336" width="8.88671875" style="40"/>
    <col min="3337" max="3337" width="17.109375" style="40" customWidth="1"/>
    <col min="3338" max="3584" width="8.88671875" style="40"/>
    <col min="3585" max="3585" width="8" style="40" customWidth="1"/>
    <col min="3586" max="3586" width="6.6640625" style="40" customWidth="1"/>
    <col min="3587" max="3587" width="43" style="40" customWidth="1"/>
    <col min="3588" max="3588" width="20.21875" style="40" customWidth="1"/>
    <col min="3589" max="3589" width="7.33203125" style="40" customWidth="1"/>
    <col min="3590" max="3590" width="18.5546875" style="40" customWidth="1"/>
    <col min="3591" max="3591" width="13.109375" style="40" bestFit="1" customWidth="1"/>
    <col min="3592" max="3592" width="8.88671875" style="40"/>
    <col min="3593" max="3593" width="17.109375" style="40" customWidth="1"/>
    <col min="3594" max="3840" width="8.88671875" style="40"/>
    <col min="3841" max="3841" width="8" style="40" customWidth="1"/>
    <col min="3842" max="3842" width="6.6640625" style="40" customWidth="1"/>
    <col min="3843" max="3843" width="43" style="40" customWidth="1"/>
    <col min="3844" max="3844" width="20.21875" style="40" customWidth="1"/>
    <col min="3845" max="3845" width="7.33203125" style="40" customWidth="1"/>
    <col min="3846" max="3846" width="18.5546875" style="40" customWidth="1"/>
    <col min="3847" max="3847" width="13.109375" style="40" bestFit="1" customWidth="1"/>
    <col min="3848" max="3848" width="8.88671875" style="40"/>
    <col min="3849" max="3849" width="17.109375" style="40" customWidth="1"/>
    <col min="3850" max="4096" width="8.88671875" style="40"/>
    <col min="4097" max="4097" width="8" style="40" customWidth="1"/>
    <col min="4098" max="4098" width="6.6640625" style="40" customWidth="1"/>
    <col min="4099" max="4099" width="43" style="40" customWidth="1"/>
    <col min="4100" max="4100" width="20.21875" style="40" customWidth="1"/>
    <col min="4101" max="4101" width="7.33203125" style="40" customWidth="1"/>
    <col min="4102" max="4102" width="18.5546875" style="40" customWidth="1"/>
    <col min="4103" max="4103" width="13.109375" style="40" bestFit="1" customWidth="1"/>
    <col min="4104" max="4104" width="8.88671875" style="40"/>
    <col min="4105" max="4105" width="17.109375" style="40" customWidth="1"/>
    <col min="4106" max="4352" width="8.88671875" style="40"/>
    <col min="4353" max="4353" width="8" style="40" customWidth="1"/>
    <col min="4354" max="4354" width="6.6640625" style="40" customWidth="1"/>
    <col min="4355" max="4355" width="43" style="40" customWidth="1"/>
    <col min="4356" max="4356" width="20.21875" style="40" customWidth="1"/>
    <col min="4357" max="4357" width="7.33203125" style="40" customWidth="1"/>
    <col min="4358" max="4358" width="18.5546875" style="40" customWidth="1"/>
    <col min="4359" max="4359" width="13.109375" style="40" bestFit="1" customWidth="1"/>
    <col min="4360" max="4360" width="8.88671875" style="40"/>
    <col min="4361" max="4361" width="17.109375" style="40" customWidth="1"/>
    <col min="4362" max="4608" width="8.88671875" style="40"/>
    <col min="4609" max="4609" width="8" style="40" customWidth="1"/>
    <col min="4610" max="4610" width="6.6640625" style="40" customWidth="1"/>
    <col min="4611" max="4611" width="43" style="40" customWidth="1"/>
    <col min="4612" max="4612" width="20.21875" style="40" customWidth="1"/>
    <col min="4613" max="4613" width="7.33203125" style="40" customWidth="1"/>
    <col min="4614" max="4614" width="18.5546875" style="40" customWidth="1"/>
    <col min="4615" max="4615" width="13.109375" style="40" bestFit="1" customWidth="1"/>
    <col min="4616" max="4616" width="8.88671875" style="40"/>
    <col min="4617" max="4617" width="17.109375" style="40" customWidth="1"/>
    <col min="4618" max="4864" width="8.88671875" style="40"/>
    <col min="4865" max="4865" width="8" style="40" customWidth="1"/>
    <col min="4866" max="4866" width="6.6640625" style="40" customWidth="1"/>
    <col min="4867" max="4867" width="43" style="40" customWidth="1"/>
    <col min="4868" max="4868" width="20.21875" style="40" customWidth="1"/>
    <col min="4869" max="4869" width="7.33203125" style="40" customWidth="1"/>
    <col min="4870" max="4870" width="18.5546875" style="40" customWidth="1"/>
    <col min="4871" max="4871" width="13.109375" style="40" bestFit="1" customWidth="1"/>
    <col min="4872" max="4872" width="8.88671875" style="40"/>
    <col min="4873" max="4873" width="17.109375" style="40" customWidth="1"/>
    <col min="4874" max="5120" width="8.88671875" style="40"/>
    <col min="5121" max="5121" width="8" style="40" customWidth="1"/>
    <col min="5122" max="5122" width="6.6640625" style="40" customWidth="1"/>
    <col min="5123" max="5123" width="43" style="40" customWidth="1"/>
    <col min="5124" max="5124" width="20.21875" style="40" customWidth="1"/>
    <col min="5125" max="5125" width="7.33203125" style="40" customWidth="1"/>
    <col min="5126" max="5126" width="18.5546875" style="40" customWidth="1"/>
    <col min="5127" max="5127" width="13.109375" style="40" bestFit="1" customWidth="1"/>
    <col min="5128" max="5128" width="8.88671875" style="40"/>
    <col min="5129" max="5129" width="17.109375" style="40" customWidth="1"/>
    <col min="5130" max="5376" width="8.88671875" style="40"/>
    <col min="5377" max="5377" width="8" style="40" customWidth="1"/>
    <col min="5378" max="5378" width="6.6640625" style="40" customWidth="1"/>
    <col min="5379" max="5379" width="43" style="40" customWidth="1"/>
    <col min="5380" max="5380" width="20.21875" style="40" customWidth="1"/>
    <col min="5381" max="5381" width="7.33203125" style="40" customWidth="1"/>
    <col min="5382" max="5382" width="18.5546875" style="40" customWidth="1"/>
    <col min="5383" max="5383" width="13.109375" style="40" bestFit="1" customWidth="1"/>
    <col min="5384" max="5384" width="8.88671875" style="40"/>
    <col min="5385" max="5385" width="17.109375" style="40" customWidth="1"/>
    <col min="5386" max="5632" width="8.88671875" style="40"/>
    <col min="5633" max="5633" width="8" style="40" customWidth="1"/>
    <col min="5634" max="5634" width="6.6640625" style="40" customWidth="1"/>
    <col min="5635" max="5635" width="43" style="40" customWidth="1"/>
    <col min="5636" max="5636" width="20.21875" style="40" customWidth="1"/>
    <col min="5637" max="5637" width="7.33203125" style="40" customWidth="1"/>
    <col min="5638" max="5638" width="18.5546875" style="40" customWidth="1"/>
    <col min="5639" max="5639" width="13.109375" style="40" bestFit="1" customWidth="1"/>
    <col min="5640" max="5640" width="8.88671875" style="40"/>
    <col min="5641" max="5641" width="17.109375" style="40" customWidth="1"/>
    <col min="5642" max="5888" width="8.88671875" style="40"/>
    <col min="5889" max="5889" width="8" style="40" customWidth="1"/>
    <col min="5890" max="5890" width="6.6640625" style="40" customWidth="1"/>
    <col min="5891" max="5891" width="43" style="40" customWidth="1"/>
    <col min="5892" max="5892" width="20.21875" style="40" customWidth="1"/>
    <col min="5893" max="5893" width="7.33203125" style="40" customWidth="1"/>
    <col min="5894" max="5894" width="18.5546875" style="40" customWidth="1"/>
    <col min="5895" max="5895" width="13.109375" style="40" bestFit="1" customWidth="1"/>
    <col min="5896" max="5896" width="8.88671875" style="40"/>
    <col min="5897" max="5897" width="17.109375" style="40" customWidth="1"/>
    <col min="5898" max="6144" width="8.88671875" style="40"/>
    <col min="6145" max="6145" width="8" style="40" customWidth="1"/>
    <col min="6146" max="6146" width="6.6640625" style="40" customWidth="1"/>
    <col min="6147" max="6147" width="43" style="40" customWidth="1"/>
    <col min="6148" max="6148" width="20.21875" style="40" customWidth="1"/>
    <col min="6149" max="6149" width="7.33203125" style="40" customWidth="1"/>
    <col min="6150" max="6150" width="18.5546875" style="40" customWidth="1"/>
    <col min="6151" max="6151" width="13.109375" style="40" bestFit="1" customWidth="1"/>
    <col min="6152" max="6152" width="8.88671875" style="40"/>
    <col min="6153" max="6153" width="17.109375" style="40" customWidth="1"/>
    <col min="6154" max="6400" width="8.88671875" style="40"/>
    <col min="6401" max="6401" width="8" style="40" customWidth="1"/>
    <col min="6402" max="6402" width="6.6640625" style="40" customWidth="1"/>
    <col min="6403" max="6403" width="43" style="40" customWidth="1"/>
    <col min="6404" max="6404" width="20.21875" style="40" customWidth="1"/>
    <col min="6405" max="6405" width="7.33203125" style="40" customWidth="1"/>
    <col min="6406" max="6406" width="18.5546875" style="40" customWidth="1"/>
    <col min="6407" max="6407" width="13.109375" style="40" bestFit="1" customWidth="1"/>
    <col min="6408" max="6408" width="8.88671875" style="40"/>
    <col min="6409" max="6409" width="17.109375" style="40" customWidth="1"/>
    <col min="6410" max="6656" width="8.88671875" style="40"/>
    <col min="6657" max="6657" width="8" style="40" customWidth="1"/>
    <col min="6658" max="6658" width="6.6640625" style="40" customWidth="1"/>
    <col min="6659" max="6659" width="43" style="40" customWidth="1"/>
    <col min="6660" max="6660" width="20.21875" style="40" customWidth="1"/>
    <col min="6661" max="6661" width="7.33203125" style="40" customWidth="1"/>
    <col min="6662" max="6662" width="18.5546875" style="40" customWidth="1"/>
    <col min="6663" max="6663" width="13.109375" style="40" bestFit="1" customWidth="1"/>
    <col min="6664" max="6664" width="8.88671875" style="40"/>
    <col min="6665" max="6665" width="17.109375" style="40" customWidth="1"/>
    <col min="6666" max="6912" width="8.88671875" style="40"/>
    <col min="6913" max="6913" width="8" style="40" customWidth="1"/>
    <col min="6914" max="6914" width="6.6640625" style="40" customWidth="1"/>
    <col min="6915" max="6915" width="43" style="40" customWidth="1"/>
    <col min="6916" max="6916" width="20.21875" style="40" customWidth="1"/>
    <col min="6917" max="6917" width="7.33203125" style="40" customWidth="1"/>
    <col min="6918" max="6918" width="18.5546875" style="40" customWidth="1"/>
    <col min="6919" max="6919" width="13.109375" style="40" bestFit="1" customWidth="1"/>
    <col min="6920" max="6920" width="8.88671875" style="40"/>
    <col min="6921" max="6921" width="17.109375" style="40" customWidth="1"/>
    <col min="6922" max="7168" width="8.88671875" style="40"/>
    <col min="7169" max="7169" width="8" style="40" customWidth="1"/>
    <col min="7170" max="7170" width="6.6640625" style="40" customWidth="1"/>
    <col min="7171" max="7171" width="43" style="40" customWidth="1"/>
    <col min="7172" max="7172" width="20.21875" style="40" customWidth="1"/>
    <col min="7173" max="7173" width="7.33203125" style="40" customWidth="1"/>
    <col min="7174" max="7174" width="18.5546875" style="40" customWidth="1"/>
    <col min="7175" max="7175" width="13.109375" style="40" bestFit="1" customWidth="1"/>
    <col min="7176" max="7176" width="8.88671875" style="40"/>
    <col min="7177" max="7177" width="17.109375" style="40" customWidth="1"/>
    <col min="7178" max="7424" width="8.88671875" style="40"/>
    <col min="7425" max="7425" width="8" style="40" customWidth="1"/>
    <col min="7426" max="7426" width="6.6640625" style="40" customWidth="1"/>
    <col min="7427" max="7427" width="43" style="40" customWidth="1"/>
    <col min="7428" max="7428" width="20.21875" style="40" customWidth="1"/>
    <col min="7429" max="7429" width="7.33203125" style="40" customWidth="1"/>
    <col min="7430" max="7430" width="18.5546875" style="40" customWidth="1"/>
    <col min="7431" max="7431" width="13.109375" style="40" bestFit="1" customWidth="1"/>
    <col min="7432" max="7432" width="8.88671875" style="40"/>
    <col min="7433" max="7433" width="17.109375" style="40" customWidth="1"/>
    <col min="7434" max="7680" width="8.88671875" style="40"/>
    <col min="7681" max="7681" width="8" style="40" customWidth="1"/>
    <col min="7682" max="7682" width="6.6640625" style="40" customWidth="1"/>
    <col min="7683" max="7683" width="43" style="40" customWidth="1"/>
    <col min="7684" max="7684" width="20.21875" style="40" customWidth="1"/>
    <col min="7685" max="7685" width="7.33203125" style="40" customWidth="1"/>
    <col min="7686" max="7686" width="18.5546875" style="40" customWidth="1"/>
    <col min="7687" max="7687" width="13.109375" style="40" bestFit="1" customWidth="1"/>
    <col min="7688" max="7688" width="8.88671875" style="40"/>
    <col min="7689" max="7689" width="17.109375" style="40" customWidth="1"/>
    <col min="7690" max="7936" width="8.88671875" style="40"/>
    <col min="7937" max="7937" width="8" style="40" customWidth="1"/>
    <col min="7938" max="7938" width="6.6640625" style="40" customWidth="1"/>
    <col min="7939" max="7939" width="43" style="40" customWidth="1"/>
    <col min="7940" max="7940" width="20.21875" style="40" customWidth="1"/>
    <col min="7941" max="7941" width="7.33203125" style="40" customWidth="1"/>
    <col min="7942" max="7942" width="18.5546875" style="40" customWidth="1"/>
    <col min="7943" max="7943" width="13.109375" style="40" bestFit="1" customWidth="1"/>
    <col min="7944" max="7944" width="8.88671875" style="40"/>
    <col min="7945" max="7945" width="17.109375" style="40" customWidth="1"/>
    <col min="7946" max="8192" width="8.88671875" style="40"/>
    <col min="8193" max="8193" width="8" style="40" customWidth="1"/>
    <col min="8194" max="8194" width="6.6640625" style="40" customWidth="1"/>
    <col min="8195" max="8195" width="43" style="40" customWidth="1"/>
    <col min="8196" max="8196" width="20.21875" style="40" customWidth="1"/>
    <col min="8197" max="8197" width="7.33203125" style="40" customWidth="1"/>
    <col min="8198" max="8198" width="18.5546875" style="40" customWidth="1"/>
    <col min="8199" max="8199" width="13.109375" style="40" bestFit="1" customWidth="1"/>
    <col min="8200" max="8200" width="8.88671875" style="40"/>
    <col min="8201" max="8201" width="17.109375" style="40" customWidth="1"/>
    <col min="8202" max="8448" width="8.88671875" style="40"/>
    <col min="8449" max="8449" width="8" style="40" customWidth="1"/>
    <col min="8450" max="8450" width="6.6640625" style="40" customWidth="1"/>
    <col min="8451" max="8451" width="43" style="40" customWidth="1"/>
    <col min="8452" max="8452" width="20.21875" style="40" customWidth="1"/>
    <col min="8453" max="8453" width="7.33203125" style="40" customWidth="1"/>
    <col min="8454" max="8454" width="18.5546875" style="40" customWidth="1"/>
    <col min="8455" max="8455" width="13.109375" style="40" bestFit="1" customWidth="1"/>
    <col min="8456" max="8456" width="8.88671875" style="40"/>
    <col min="8457" max="8457" width="17.109375" style="40" customWidth="1"/>
    <col min="8458" max="8704" width="8.88671875" style="40"/>
    <col min="8705" max="8705" width="8" style="40" customWidth="1"/>
    <col min="8706" max="8706" width="6.6640625" style="40" customWidth="1"/>
    <col min="8707" max="8707" width="43" style="40" customWidth="1"/>
    <col min="8708" max="8708" width="20.21875" style="40" customWidth="1"/>
    <col min="8709" max="8709" width="7.33203125" style="40" customWidth="1"/>
    <col min="8710" max="8710" width="18.5546875" style="40" customWidth="1"/>
    <col min="8711" max="8711" width="13.109375" style="40" bestFit="1" customWidth="1"/>
    <col min="8712" max="8712" width="8.88671875" style="40"/>
    <col min="8713" max="8713" width="17.109375" style="40" customWidth="1"/>
    <col min="8714" max="8960" width="8.88671875" style="40"/>
    <col min="8961" max="8961" width="8" style="40" customWidth="1"/>
    <col min="8962" max="8962" width="6.6640625" style="40" customWidth="1"/>
    <col min="8963" max="8963" width="43" style="40" customWidth="1"/>
    <col min="8964" max="8964" width="20.21875" style="40" customWidth="1"/>
    <col min="8965" max="8965" width="7.33203125" style="40" customWidth="1"/>
    <col min="8966" max="8966" width="18.5546875" style="40" customWidth="1"/>
    <col min="8967" max="8967" width="13.109375" style="40" bestFit="1" customWidth="1"/>
    <col min="8968" max="8968" width="8.88671875" style="40"/>
    <col min="8969" max="8969" width="17.109375" style="40" customWidth="1"/>
    <col min="8970" max="9216" width="8.88671875" style="40"/>
    <col min="9217" max="9217" width="8" style="40" customWidth="1"/>
    <col min="9218" max="9218" width="6.6640625" style="40" customWidth="1"/>
    <col min="9219" max="9219" width="43" style="40" customWidth="1"/>
    <col min="9220" max="9220" width="20.21875" style="40" customWidth="1"/>
    <col min="9221" max="9221" width="7.33203125" style="40" customWidth="1"/>
    <col min="9222" max="9222" width="18.5546875" style="40" customWidth="1"/>
    <col min="9223" max="9223" width="13.109375" style="40" bestFit="1" customWidth="1"/>
    <col min="9224" max="9224" width="8.88671875" style="40"/>
    <col min="9225" max="9225" width="17.109375" style="40" customWidth="1"/>
    <col min="9226" max="9472" width="8.88671875" style="40"/>
    <col min="9473" max="9473" width="8" style="40" customWidth="1"/>
    <col min="9474" max="9474" width="6.6640625" style="40" customWidth="1"/>
    <col min="9475" max="9475" width="43" style="40" customWidth="1"/>
    <col min="9476" max="9476" width="20.21875" style="40" customWidth="1"/>
    <col min="9477" max="9477" width="7.33203125" style="40" customWidth="1"/>
    <col min="9478" max="9478" width="18.5546875" style="40" customWidth="1"/>
    <col min="9479" max="9479" width="13.109375" style="40" bestFit="1" customWidth="1"/>
    <col min="9480" max="9480" width="8.88671875" style="40"/>
    <col min="9481" max="9481" width="17.109375" style="40" customWidth="1"/>
    <col min="9482" max="9728" width="8.88671875" style="40"/>
    <col min="9729" max="9729" width="8" style="40" customWidth="1"/>
    <col min="9730" max="9730" width="6.6640625" style="40" customWidth="1"/>
    <col min="9731" max="9731" width="43" style="40" customWidth="1"/>
    <col min="9732" max="9732" width="20.21875" style="40" customWidth="1"/>
    <col min="9733" max="9733" width="7.33203125" style="40" customWidth="1"/>
    <col min="9734" max="9734" width="18.5546875" style="40" customWidth="1"/>
    <col min="9735" max="9735" width="13.109375" style="40" bestFit="1" customWidth="1"/>
    <col min="9736" max="9736" width="8.88671875" style="40"/>
    <col min="9737" max="9737" width="17.109375" style="40" customWidth="1"/>
    <col min="9738" max="9984" width="8.88671875" style="40"/>
    <col min="9985" max="9985" width="8" style="40" customWidth="1"/>
    <col min="9986" max="9986" width="6.6640625" style="40" customWidth="1"/>
    <col min="9987" max="9987" width="43" style="40" customWidth="1"/>
    <col min="9988" max="9988" width="20.21875" style="40" customWidth="1"/>
    <col min="9989" max="9989" width="7.33203125" style="40" customWidth="1"/>
    <col min="9990" max="9990" width="18.5546875" style="40" customWidth="1"/>
    <col min="9991" max="9991" width="13.109375" style="40" bestFit="1" customWidth="1"/>
    <col min="9992" max="9992" width="8.88671875" style="40"/>
    <col min="9993" max="9993" width="17.109375" style="40" customWidth="1"/>
    <col min="9994" max="10240" width="8.88671875" style="40"/>
    <col min="10241" max="10241" width="8" style="40" customWidth="1"/>
    <col min="10242" max="10242" width="6.6640625" style="40" customWidth="1"/>
    <col min="10243" max="10243" width="43" style="40" customWidth="1"/>
    <col min="10244" max="10244" width="20.21875" style="40" customWidth="1"/>
    <col min="10245" max="10245" width="7.33203125" style="40" customWidth="1"/>
    <col min="10246" max="10246" width="18.5546875" style="40" customWidth="1"/>
    <col min="10247" max="10247" width="13.109375" style="40" bestFit="1" customWidth="1"/>
    <col min="10248" max="10248" width="8.88671875" style="40"/>
    <col min="10249" max="10249" width="17.109375" style="40" customWidth="1"/>
    <col min="10250" max="10496" width="8.88671875" style="40"/>
    <col min="10497" max="10497" width="8" style="40" customWidth="1"/>
    <col min="10498" max="10498" width="6.6640625" style="40" customWidth="1"/>
    <col min="10499" max="10499" width="43" style="40" customWidth="1"/>
    <col min="10500" max="10500" width="20.21875" style="40" customWidth="1"/>
    <col min="10501" max="10501" width="7.33203125" style="40" customWidth="1"/>
    <col min="10502" max="10502" width="18.5546875" style="40" customWidth="1"/>
    <col min="10503" max="10503" width="13.109375" style="40" bestFit="1" customWidth="1"/>
    <col min="10504" max="10504" width="8.88671875" style="40"/>
    <col min="10505" max="10505" width="17.109375" style="40" customWidth="1"/>
    <col min="10506" max="10752" width="8.88671875" style="40"/>
    <col min="10753" max="10753" width="8" style="40" customWidth="1"/>
    <col min="10754" max="10754" width="6.6640625" style="40" customWidth="1"/>
    <col min="10755" max="10755" width="43" style="40" customWidth="1"/>
    <col min="10756" max="10756" width="20.21875" style="40" customWidth="1"/>
    <col min="10757" max="10757" width="7.33203125" style="40" customWidth="1"/>
    <col min="10758" max="10758" width="18.5546875" style="40" customWidth="1"/>
    <col min="10759" max="10759" width="13.109375" style="40" bestFit="1" customWidth="1"/>
    <col min="10760" max="10760" width="8.88671875" style="40"/>
    <col min="10761" max="10761" width="17.109375" style="40" customWidth="1"/>
    <col min="10762" max="11008" width="8.88671875" style="40"/>
    <col min="11009" max="11009" width="8" style="40" customWidth="1"/>
    <col min="11010" max="11010" width="6.6640625" style="40" customWidth="1"/>
    <col min="11011" max="11011" width="43" style="40" customWidth="1"/>
    <col min="11012" max="11012" width="20.21875" style="40" customWidth="1"/>
    <col min="11013" max="11013" width="7.33203125" style="40" customWidth="1"/>
    <col min="11014" max="11014" width="18.5546875" style="40" customWidth="1"/>
    <col min="11015" max="11015" width="13.109375" style="40" bestFit="1" customWidth="1"/>
    <col min="11016" max="11016" width="8.88671875" style="40"/>
    <col min="11017" max="11017" width="17.109375" style="40" customWidth="1"/>
    <col min="11018" max="11264" width="8.88671875" style="40"/>
    <col min="11265" max="11265" width="8" style="40" customWidth="1"/>
    <col min="11266" max="11266" width="6.6640625" style="40" customWidth="1"/>
    <col min="11267" max="11267" width="43" style="40" customWidth="1"/>
    <col min="11268" max="11268" width="20.21875" style="40" customWidth="1"/>
    <col min="11269" max="11269" width="7.33203125" style="40" customWidth="1"/>
    <col min="11270" max="11270" width="18.5546875" style="40" customWidth="1"/>
    <col min="11271" max="11271" width="13.109375" style="40" bestFit="1" customWidth="1"/>
    <col min="11272" max="11272" width="8.88671875" style="40"/>
    <col min="11273" max="11273" width="17.109375" style="40" customWidth="1"/>
    <col min="11274" max="11520" width="8.88671875" style="40"/>
    <col min="11521" max="11521" width="8" style="40" customWidth="1"/>
    <col min="11522" max="11522" width="6.6640625" style="40" customWidth="1"/>
    <col min="11523" max="11523" width="43" style="40" customWidth="1"/>
    <col min="11524" max="11524" width="20.21875" style="40" customWidth="1"/>
    <col min="11525" max="11525" width="7.33203125" style="40" customWidth="1"/>
    <col min="11526" max="11526" width="18.5546875" style="40" customWidth="1"/>
    <col min="11527" max="11527" width="13.109375" style="40" bestFit="1" customWidth="1"/>
    <col min="11528" max="11528" width="8.88671875" style="40"/>
    <col min="11529" max="11529" width="17.109375" style="40" customWidth="1"/>
    <col min="11530" max="11776" width="8.88671875" style="40"/>
    <col min="11777" max="11777" width="8" style="40" customWidth="1"/>
    <col min="11778" max="11778" width="6.6640625" style="40" customWidth="1"/>
    <col min="11779" max="11779" width="43" style="40" customWidth="1"/>
    <col min="11780" max="11780" width="20.21875" style="40" customWidth="1"/>
    <col min="11781" max="11781" width="7.33203125" style="40" customWidth="1"/>
    <col min="11782" max="11782" width="18.5546875" style="40" customWidth="1"/>
    <col min="11783" max="11783" width="13.109375" style="40" bestFit="1" customWidth="1"/>
    <col min="11784" max="11784" width="8.88671875" style="40"/>
    <col min="11785" max="11785" width="17.109375" style="40" customWidth="1"/>
    <col min="11786" max="12032" width="8.88671875" style="40"/>
    <col min="12033" max="12033" width="8" style="40" customWidth="1"/>
    <col min="12034" max="12034" width="6.6640625" style="40" customWidth="1"/>
    <col min="12035" max="12035" width="43" style="40" customWidth="1"/>
    <col min="12036" max="12036" width="20.21875" style="40" customWidth="1"/>
    <col min="12037" max="12037" width="7.33203125" style="40" customWidth="1"/>
    <col min="12038" max="12038" width="18.5546875" style="40" customWidth="1"/>
    <col min="12039" max="12039" width="13.109375" style="40" bestFit="1" customWidth="1"/>
    <col min="12040" max="12040" width="8.88671875" style="40"/>
    <col min="12041" max="12041" width="17.109375" style="40" customWidth="1"/>
    <col min="12042" max="12288" width="8.88671875" style="40"/>
    <col min="12289" max="12289" width="8" style="40" customWidth="1"/>
    <col min="12290" max="12290" width="6.6640625" style="40" customWidth="1"/>
    <col min="12291" max="12291" width="43" style="40" customWidth="1"/>
    <col min="12292" max="12292" width="20.21875" style="40" customWidth="1"/>
    <col min="12293" max="12293" width="7.33203125" style="40" customWidth="1"/>
    <col min="12294" max="12294" width="18.5546875" style="40" customWidth="1"/>
    <col min="12295" max="12295" width="13.109375" style="40" bestFit="1" customWidth="1"/>
    <col min="12296" max="12296" width="8.88671875" style="40"/>
    <col min="12297" max="12297" width="17.109375" style="40" customWidth="1"/>
    <col min="12298" max="12544" width="8.88671875" style="40"/>
    <col min="12545" max="12545" width="8" style="40" customWidth="1"/>
    <col min="12546" max="12546" width="6.6640625" style="40" customWidth="1"/>
    <col min="12547" max="12547" width="43" style="40" customWidth="1"/>
    <col min="12548" max="12548" width="20.21875" style="40" customWidth="1"/>
    <col min="12549" max="12549" width="7.33203125" style="40" customWidth="1"/>
    <col min="12550" max="12550" width="18.5546875" style="40" customWidth="1"/>
    <col min="12551" max="12551" width="13.109375" style="40" bestFit="1" customWidth="1"/>
    <col min="12552" max="12552" width="8.88671875" style="40"/>
    <col min="12553" max="12553" width="17.109375" style="40" customWidth="1"/>
    <col min="12554" max="12800" width="8.88671875" style="40"/>
    <col min="12801" max="12801" width="8" style="40" customWidth="1"/>
    <col min="12802" max="12802" width="6.6640625" style="40" customWidth="1"/>
    <col min="12803" max="12803" width="43" style="40" customWidth="1"/>
    <col min="12804" max="12804" width="20.21875" style="40" customWidth="1"/>
    <col min="12805" max="12805" width="7.33203125" style="40" customWidth="1"/>
    <col min="12806" max="12806" width="18.5546875" style="40" customWidth="1"/>
    <col min="12807" max="12807" width="13.109375" style="40" bestFit="1" customWidth="1"/>
    <col min="12808" max="12808" width="8.88671875" style="40"/>
    <col min="12809" max="12809" width="17.109375" style="40" customWidth="1"/>
    <col min="12810" max="13056" width="8.88671875" style="40"/>
    <col min="13057" max="13057" width="8" style="40" customWidth="1"/>
    <col min="13058" max="13058" width="6.6640625" style="40" customWidth="1"/>
    <col min="13059" max="13059" width="43" style="40" customWidth="1"/>
    <col min="13060" max="13060" width="20.21875" style="40" customWidth="1"/>
    <col min="13061" max="13061" width="7.33203125" style="40" customWidth="1"/>
    <col min="13062" max="13062" width="18.5546875" style="40" customWidth="1"/>
    <col min="13063" max="13063" width="13.109375" style="40" bestFit="1" customWidth="1"/>
    <col min="13064" max="13064" width="8.88671875" style="40"/>
    <col min="13065" max="13065" width="17.109375" style="40" customWidth="1"/>
    <col min="13066" max="13312" width="8.88671875" style="40"/>
    <col min="13313" max="13313" width="8" style="40" customWidth="1"/>
    <col min="13314" max="13314" width="6.6640625" style="40" customWidth="1"/>
    <col min="13315" max="13315" width="43" style="40" customWidth="1"/>
    <col min="13316" max="13316" width="20.21875" style="40" customWidth="1"/>
    <col min="13317" max="13317" width="7.33203125" style="40" customWidth="1"/>
    <col min="13318" max="13318" width="18.5546875" style="40" customWidth="1"/>
    <col min="13319" max="13319" width="13.109375" style="40" bestFit="1" customWidth="1"/>
    <col min="13320" max="13320" width="8.88671875" style="40"/>
    <col min="13321" max="13321" width="17.109375" style="40" customWidth="1"/>
    <col min="13322" max="13568" width="8.88671875" style="40"/>
    <col min="13569" max="13569" width="8" style="40" customWidth="1"/>
    <col min="13570" max="13570" width="6.6640625" style="40" customWidth="1"/>
    <col min="13571" max="13571" width="43" style="40" customWidth="1"/>
    <col min="13572" max="13572" width="20.21875" style="40" customWidth="1"/>
    <col min="13573" max="13573" width="7.33203125" style="40" customWidth="1"/>
    <col min="13574" max="13574" width="18.5546875" style="40" customWidth="1"/>
    <col min="13575" max="13575" width="13.109375" style="40" bestFit="1" customWidth="1"/>
    <col min="13576" max="13576" width="8.88671875" style="40"/>
    <col min="13577" max="13577" width="17.109375" style="40" customWidth="1"/>
    <col min="13578" max="13824" width="8.88671875" style="40"/>
    <col min="13825" max="13825" width="8" style="40" customWidth="1"/>
    <col min="13826" max="13826" width="6.6640625" style="40" customWidth="1"/>
    <col min="13827" max="13827" width="43" style="40" customWidth="1"/>
    <col min="13828" max="13828" width="20.21875" style="40" customWidth="1"/>
    <col min="13829" max="13829" width="7.33203125" style="40" customWidth="1"/>
    <col min="13830" max="13830" width="18.5546875" style="40" customWidth="1"/>
    <col min="13831" max="13831" width="13.109375" style="40" bestFit="1" customWidth="1"/>
    <col min="13832" max="13832" width="8.88671875" style="40"/>
    <col min="13833" max="13833" width="17.109375" style="40" customWidth="1"/>
    <col min="13834" max="14080" width="8.88671875" style="40"/>
    <col min="14081" max="14081" width="8" style="40" customWidth="1"/>
    <col min="14082" max="14082" width="6.6640625" style="40" customWidth="1"/>
    <col min="14083" max="14083" width="43" style="40" customWidth="1"/>
    <col min="14084" max="14084" width="20.21875" style="40" customWidth="1"/>
    <col min="14085" max="14085" width="7.33203125" style="40" customWidth="1"/>
    <col min="14086" max="14086" width="18.5546875" style="40" customWidth="1"/>
    <col min="14087" max="14087" width="13.109375" style="40" bestFit="1" customWidth="1"/>
    <col min="14088" max="14088" width="8.88671875" style="40"/>
    <col min="14089" max="14089" width="17.109375" style="40" customWidth="1"/>
    <col min="14090" max="14336" width="8.88671875" style="40"/>
    <col min="14337" max="14337" width="8" style="40" customWidth="1"/>
    <col min="14338" max="14338" width="6.6640625" style="40" customWidth="1"/>
    <col min="14339" max="14339" width="43" style="40" customWidth="1"/>
    <col min="14340" max="14340" width="20.21875" style="40" customWidth="1"/>
    <col min="14341" max="14341" width="7.33203125" style="40" customWidth="1"/>
    <col min="14342" max="14342" width="18.5546875" style="40" customWidth="1"/>
    <col min="14343" max="14343" width="13.109375" style="40" bestFit="1" customWidth="1"/>
    <col min="14344" max="14344" width="8.88671875" style="40"/>
    <col min="14345" max="14345" width="17.109375" style="40" customWidth="1"/>
    <col min="14346" max="14592" width="8.88671875" style="40"/>
    <col min="14593" max="14593" width="8" style="40" customWidth="1"/>
    <col min="14594" max="14594" width="6.6640625" style="40" customWidth="1"/>
    <col min="14595" max="14595" width="43" style="40" customWidth="1"/>
    <col min="14596" max="14596" width="20.21875" style="40" customWidth="1"/>
    <col min="14597" max="14597" width="7.33203125" style="40" customWidth="1"/>
    <col min="14598" max="14598" width="18.5546875" style="40" customWidth="1"/>
    <col min="14599" max="14599" width="13.109375" style="40" bestFit="1" customWidth="1"/>
    <col min="14600" max="14600" width="8.88671875" style="40"/>
    <col min="14601" max="14601" width="17.109375" style="40" customWidth="1"/>
    <col min="14602" max="14848" width="8.88671875" style="40"/>
    <col min="14849" max="14849" width="8" style="40" customWidth="1"/>
    <col min="14850" max="14850" width="6.6640625" style="40" customWidth="1"/>
    <col min="14851" max="14851" width="43" style="40" customWidth="1"/>
    <col min="14852" max="14852" width="20.21875" style="40" customWidth="1"/>
    <col min="14853" max="14853" width="7.33203125" style="40" customWidth="1"/>
    <col min="14854" max="14854" width="18.5546875" style="40" customWidth="1"/>
    <col min="14855" max="14855" width="13.109375" style="40" bestFit="1" customWidth="1"/>
    <col min="14856" max="14856" width="8.88671875" style="40"/>
    <col min="14857" max="14857" width="17.109375" style="40" customWidth="1"/>
    <col min="14858" max="15104" width="8.88671875" style="40"/>
    <col min="15105" max="15105" width="8" style="40" customWidth="1"/>
    <col min="15106" max="15106" width="6.6640625" style="40" customWidth="1"/>
    <col min="15107" max="15107" width="43" style="40" customWidth="1"/>
    <col min="15108" max="15108" width="20.21875" style="40" customWidth="1"/>
    <col min="15109" max="15109" width="7.33203125" style="40" customWidth="1"/>
    <col min="15110" max="15110" width="18.5546875" style="40" customWidth="1"/>
    <col min="15111" max="15111" width="13.109375" style="40" bestFit="1" customWidth="1"/>
    <col min="15112" max="15112" width="8.88671875" style="40"/>
    <col min="15113" max="15113" width="17.109375" style="40" customWidth="1"/>
    <col min="15114" max="15360" width="8.88671875" style="40"/>
    <col min="15361" max="15361" width="8" style="40" customWidth="1"/>
    <col min="15362" max="15362" width="6.6640625" style="40" customWidth="1"/>
    <col min="15363" max="15363" width="43" style="40" customWidth="1"/>
    <col min="15364" max="15364" width="20.21875" style="40" customWidth="1"/>
    <col min="15365" max="15365" width="7.33203125" style="40" customWidth="1"/>
    <col min="15366" max="15366" width="18.5546875" style="40" customWidth="1"/>
    <col min="15367" max="15367" width="13.109375" style="40" bestFit="1" customWidth="1"/>
    <col min="15368" max="15368" width="8.88671875" style="40"/>
    <col min="15369" max="15369" width="17.109375" style="40" customWidth="1"/>
    <col min="15370" max="15616" width="8.88671875" style="40"/>
    <col min="15617" max="15617" width="8" style="40" customWidth="1"/>
    <col min="15618" max="15618" width="6.6640625" style="40" customWidth="1"/>
    <col min="15619" max="15619" width="43" style="40" customWidth="1"/>
    <col min="15620" max="15620" width="20.21875" style="40" customWidth="1"/>
    <col min="15621" max="15621" width="7.33203125" style="40" customWidth="1"/>
    <col min="15622" max="15622" width="18.5546875" style="40" customWidth="1"/>
    <col min="15623" max="15623" width="13.109375" style="40" bestFit="1" customWidth="1"/>
    <col min="15624" max="15624" width="8.88671875" style="40"/>
    <col min="15625" max="15625" width="17.109375" style="40" customWidth="1"/>
    <col min="15626" max="15872" width="8.88671875" style="40"/>
    <col min="15873" max="15873" width="8" style="40" customWidth="1"/>
    <col min="15874" max="15874" width="6.6640625" style="40" customWidth="1"/>
    <col min="15875" max="15875" width="43" style="40" customWidth="1"/>
    <col min="15876" max="15876" width="20.21875" style="40" customWidth="1"/>
    <col min="15877" max="15877" width="7.33203125" style="40" customWidth="1"/>
    <col min="15878" max="15878" width="18.5546875" style="40" customWidth="1"/>
    <col min="15879" max="15879" width="13.109375" style="40" bestFit="1" customWidth="1"/>
    <col min="15880" max="15880" width="8.88671875" style="40"/>
    <col min="15881" max="15881" width="17.109375" style="40" customWidth="1"/>
    <col min="15882" max="16128" width="8.88671875" style="40"/>
    <col min="16129" max="16129" width="8" style="40" customWidth="1"/>
    <col min="16130" max="16130" width="6.6640625" style="40" customWidth="1"/>
    <col min="16131" max="16131" width="43" style="40" customWidth="1"/>
    <col min="16132" max="16132" width="20.21875" style="40" customWidth="1"/>
    <col min="16133" max="16133" width="7.33203125" style="40" customWidth="1"/>
    <col min="16134" max="16134" width="18.5546875" style="40" customWidth="1"/>
    <col min="16135" max="16135" width="13.109375" style="40" bestFit="1" customWidth="1"/>
    <col min="16136" max="16136" width="8.88671875" style="40"/>
    <col min="16137" max="16137" width="17.109375" style="40" customWidth="1"/>
    <col min="16138" max="16384" width="8.88671875" style="40"/>
  </cols>
  <sheetData>
    <row r="1" spans="1:10" ht="81.75" customHeight="1" x14ac:dyDescent="0.25">
      <c r="A1" s="1673" t="s">
        <v>5314</v>
      </c>
      <c r="B1" s="1673"/>
      <c r="C1" s="1673"/>
      <c r="D1" s="1673"/>
      <c r="E1" s="1673"/>
      <c r="F1" s="1673"/>
    </row>
    <row r="2" spans="1:10" ht="40.5" customHeight="1" x14ac:dyDescent="0.25">
      <c r="A2" s="1674" t="s">
        <v>4963</v>
      </c>
      <c r="B2" s="1674"/>
      <c r="C2" s="1674"/>
      <c r="D2" s="1674"/>
      <c r="E2" s="1674"/>
      <c r="F2" s="1674"/>
    </row>
    <row r="3" spans="1:10" s="948" customFormat="1" ht="41.25" customHeight="1" x14ac:dyDescent="0.25">
      <c r="A3" s="1331" t="s">
        <v>4964</v>
      </c>
      <c r="B3" s="1514" t="s">
        <v>909</v>
      </c>
      <c r="C3" s="1331" t="s">
        <v>1531</v>
      </c>
      <c r="D3" s="1331" t="s">
        <v>92</v>
      </c>
      <c r="E3" s="1331" t="s">
        <v>190</v>
      </c>
      <c r="F3" s="1343" t="s">
        <v>851</v>
      </c>
    </row>
    <row r="4" spans="1:10" s="948" customFormat="1" ht="39.75" customHeight="1" x14ac:dyDescent="0.25">
      <c r="A4" s="1331"/>
      <c r="B4" s="1514"/>
      <c r="C4" s="1331" t="s">
        <v>4965</v>
      </c>
      <c r="D4" s="1675" t="s">
        <v>5316</v>
      </c>
      <c r="E4" s="1675"/>
      <c r="F4" s="1675"/>
    </row>
    <row r="5" spans="1:10" s="948" customFormat="1" ht="66.75" customHeight="1" x14ac:dyDescent="0.25">
      <c r="A5" s="1337">
        <v>1</v>
      </c>
      <c r="B5" s="1335">
        <v>1</v>
      </c>
      <c r="C5" s="1339" t="s">
        <v>5315</v>
      </c>
      <c r="D5" s="1342">
        <f>Building!G916</f>
        <v>3960391.09</v>
      </c>
      <c r="E5" s="1332" t="s">
        <v>4966</v>
      </c>
      <c r="F5" s="1344">
        <f>D5*B5</f>
        <v>3960391.09</v>
      </c>
    </row>
    <row r="6" spans="1:10" s="948" customFormat="1" ht="72.75" customHeight="1" x14ac:dyDescent="0.25">
      <c r="A6" s="1337">
        <v>2</v>
      </c>
      <c r="B6" s="1335">
        <v>1</v>
      </c>
      <c r="C6" s="1339" t="s">
        <v>5684</v>
      </c>
      <c r="D6" s="1342">
        <f>Building!J916</f>
        <v>28263383.710000001</v>
      </c>
      <c r="E6" s="1332" t="s">
        <v>4966</v>
      </c>
      <c r="F6" s="1344">
        <f>D6*B6</f>
        <v>28263383.710000001</v>
      </c>
    </row>
    <row r="7" spans="1:10" s="948" customFormat="1" ht="61.5" customHeight="1" x14ac:dyDescent="0.25">
      <c r="A7" s="1337">
        <v>3</v>
      </c>
      <c r="B7" s="1335">
        <v>1</v>
      </c>
      <c r="C7" s="1339" t="s">
        <v>5685</v>
      </c>
      <c r="D7" s="1342">
        <f>Building!M916</f>
        <v>4982745.0599999996</v>
      </c>
      <c r="E7" s="1332" t="s">
        <v>4966</v>
      </c>
      <c r="F7" s="1344">
        <f>D7*B7</f>
        <v>4982745.0599999996</v>
      </c>
    </row>
    <row r="8" spans="1:10" s="948" customFormat="1" ht="37.5" customHeight="1" x14ac:dyDescent="0.25">
      <c r="A8" s="1337"/>
      <c r="B8" s="1335"/>
      <c r="C8" s="1675"/>
      <c r="D8" s="1675"/>
      <c r="E8" s="1675"/>
      <c r="F8" s="1345">
        <f>SUM(F5:F7)</f>
        <v>37206519.859999999</v>
      </c>
      <c r="G8" s="948">
        <f>Building!O910</f>
        <v>0</v>
      </c>
      <c r="H8" s="948">
        <f>G8-F8</f>
        <v>-37206519.859999999</v>
      </c>
    </row>
    <row r="9" spans="1:10" s="948" customFormat="1" ht="43.5" customHeight="1" x14ac:dyDescent="0.25">
      <c r="A9" s="1337"/>
      <c r="B9" s="1513"/>
      <c r="C9" s="1334" t="s">
        <v>4967</v>
      </c>
      <c r="D9" s="1335"/>
      <c r="E9" s="1333"/>
      <c r="F9" s="1346"/>
    </row>
    <row r="10" spans="1:10" s="949" customFormat="1" ht="50.25" customHeight="1" x14ac:dyDescent="0.25">
      <c r="A10" s="1337">
        <v>4</v>
      </c>
      <c r="B10" s="1335">
        <v>1</v>
      </c>
      <c r="C10" s="1336" t="s">
        <v>214</v>
      </c>
      <c r="D10" s="1335">
        <f>Develop!F67</f>
        <v>409389.15</v>
      </c>
      <c r="E10" s="1337" t="s">
        <v>4966</v>
      </c>
      <c r="F10" s="1346">
        <f t="shared" ref="F10:F11" si="0">D10*B10</f>
        <v>409389.15</v>
      </c>
    </row>
    <row r="11" spans="1:10" ht="49.5" customHeight="1" x14ac:dyDescent="0.25">
      <c r="A11" s="1337">
        <v>5</v>
      </c>
      <c r="B11" s="1335">
        <v>1</v>
      </c>
      <c r="C11" s="1336" t="s">
        <v>5639</v>
      </c>
      <c r="D11" s="1335">
        <f>Develop!H67</f>
        <v>128462.24</v>
      </c>
      <c r="E11" s="1337" t="s">
        <v>4966</v>
      </c>
      <c r="F11" s="1346">
        <f t="shared" si="0"/>
        <v>128462.24</v>
      </c>
      <c r="J11" s="40">
        <f>F12+F11+F10</f>
        <v>981895.3</v>
      </c>
    </row>
    <row r="12" spans="1:10" ht="44.25" customHeight="1" x14ac:dyDescent="0.25">
      <c r="A12" s="1337">
        <v>6</v>
      </c>
      <c r="B12" s="1335">
        <v>1</v>
      </c>
      <c r="C12" s="1336" t="s">
        <v>5683</v>
      </c>
      <c r="D12" s="1335">
        <f>Develop!J66</f>
        <v>444043.91</v>
      </c>
      <c r="E12" s="1337" t="s">
        <v>4966</v>
      </c>
      <c r="F12" s="1346">
        <f>D12</f>
        <v>444043.91</v>
      </c>
    </row>
    <row r="13" spans="1:10" ht="49.5" customHeight="1" x14ac:dyDescent="0.25">
      <c r="A13" s="1337"/>
      <c r="B13" s="1335"/>
      <c r="C13" s="1670" t="s">
        <v>4968</v>
      </c>
      <c r="D13" s="1670"/>
      <c r="E13" s="1670"/>
      <c r="F13" s="1347">
        <f>SUM(F8:F12)</f>
        <v>38188415.159999996</v>
      </c>
      <c r="G13" s="40">
        <f>Building!S910</f>
        <v>0</v>
      </c>
      <c r="H13" s="40">
        <f>F13-G13</f>
        <v>38188415.159999996</v>
      </c>
    </row>
    <row r="14" spans="1:10" ht="38.25" customHeight="1" x14ac:dyDescent="0.25">
      <c r="A14" s="1337"/>
      <c r="B14" s="1335"/>
      <c r="C14" s="1676" t="s">
        <v>5317</v>
      </c>
      <c r="D14" s="1677"/>
      <c r="E14" s="1678"/>
      <c r="F14" s="1346">
        <f>F13*12%</f>
        <v>4582609.82</v>
      </c>
    </row>
    <row r="15" spans="1:10" ht="37.5" customHeight="1" x14ac:dyDescent="0.25">
      <c r="A15" s="1337"/>
      <c r="B15" s="1513"/>
      <c r="C15" s="1670" t="s">
        <v>4969</v>
      </c>
      <c r="D15" s="1670"/>
      <c r="E15" s="1670"/>
      <c r="F15" s="1347">
        <f>SUM(F13:F14)</f>
        <v>42771024.979999997</v>
      </c>
    </row>
    <row r="16" spans="1:10" ht="54.75" customHeight="1" x14ac:dyDescent="0.25">
      <c r="A16" s="1337">
        <v>7</v>
      </c>
      <c r="B16" s="1335">
        <v>1</v>
      </c>
      <c r="C16" s="1336" t="s">
        <v>4971</v>
      </c>
      <c r="D16" s="1679" t="s">
        <v>571</v>
      </c>
      <c r="E16" s="1680"/>
      <c r="F16" s="1346">
        <v>50000</v>
      </c>
    </row>
    <row r="17" spans="1:10" ht="49.5" customHeight="1" x14ac:dyDescent="0.25">
      <c r="A17" s="1337">
        <v>8</v>
      </c>
      <c r="B17" s="1513"/>
      <c r="C17" s="1338" t="s">
        <v>4970</v>
      </c>
      <c r="D17" s="1672" t="s">
        <v>571</v>
      </c>
      <c r="E17" s="1672"/>
      <c r="F17" s="1346">
        <v>150000</v>
      </c>
    </row>
    <row r="18" spans="1:10" ht="57" customHeight="1" x14ac:dyDescent="0.25">
      <c r="A18" s="1337">
        <v>9</v>
      </c>
      <c r="B18" s="1513"/>
      <c r="C18" s="1338" t="s">
        <v>5318</v>
      </c>
      <c r="D18" s="1672" t="s">
        <v>571</v>
      </c>
      <c r="E18" s="1672"/>
      <c r="F18" s="1346">
        <v>75000</v>
      </c>
    </row>
    <row r="19" spans="1:10" ht="42.75" customHeight="1" x14ac:dyDescent="0.25">
      <c r="A19" s="1337"/>
      <c r="B19" s="1513"/>
      <c r="C19" s="1670" t="s">
        <v>4972</v>
      </c>
      <c r="D19" s="1670"/>
      <c r="E19" s="1670"/>
      <c r="F19" s="1347">
        <f>SUM(F15:F18)</f>
        <v>43046024.979999997</v>
      </c>
    </row>
    <row r="20" spans="1:10" ht="48" customHeight="1" x14ac:dyDescent="0.25">
      <c r="A20" s="1337">
        <v>10</v>
      </c>
      <c r="B20" s="1513"/>
      <c r="C20" s="1339" t="s">
        <v>4973</v>
      </c>
      <c r="D20" s="1672"/>
      <c r="E20" s="1672"/>
      <c r="F20" s="1346">
        <f>F19*1%</f>
        <v>430460.25</v>
      </c>
    </row>
    <row r="21" spans="1:10" ht="43.5" customHeight="1" x14ac:dyDescent="0.25">
      <c r="A21" s="1337">
        <v>11</v>
      </c>
      <c r="B21" s="1340"/>
      <c r="C21" s="1341" t="s">
        <v>4974</v>
      </c>
      <c r="D21" s="1671" t="s">
        <v>1373</v>
      </c>
      <c r="E21" s="1671"/>
      <c r="F21" s="1348">
        <f>F19*7.5%</f>
        <v>3228451.87</v>
      </c>
    </row>
    <row r="22" spans="1:10" ht="60" customHeight="1" x14ac:dyDescent="0.25">
      <c r="A22" s="1337"/>
      <c r="B22" s="1513"/>
      <c r="C22" s="1670" t="s">
        <v>4975</v>
      </c>
      <c r="D22" s="1670"/>
      <c r="E22" s="1670"/>
      <c r="F22" s="1347">
        <f>SUM(F19:F21)</f>
        <v>46704937.100000001</v>
      </c>
    </row>
    <row r="23" spans="1:10" ht="45" customHeight="1" x14ac:dyDescent="0.25">
      <c r="A23" s="1337">
        <v>12</v>
      </c>
      <c r="B23" s="1513"/>
      <c r="C23" s="1336" t="s">
        <v>4976</v>
      </c>
      <c r="D23" s="1672" t="s">
        <v>571</v>
      </c>
      <c r="E23" s="1672"/>
      <c r="F23" s="1346">
        <v>50000</v>
      </c>
    </row>
    <row r="24" spans="1:10" ht="48.75" customHeight="1" x14ac:dyDescent="0.25">
      <c r="A24" s="1337">
        <f>A23+1</f>
        <v>13</v>
      </c>
      <c r="B24" s="1340"/>
      <c r="C24" s="1336" t="s">
        <v>4977</v>
      </c>
      <c r="D24" s="1672" t="s">
        <v>571</v>
      </c>
      <c r="E24" s="1672"/>
      <c r="F24" s="1346">
        <v>54000</v>
      </c>
    </row>
    <row r="25" spans="1:10" ht="54" customHeight="1" x14ac:dyDescent="0.25">
      <c r="A25" s="1337">
        <f>A24+1</f>
        <v>14</v>
      </c>
      <c r="B25" s="1340"/>
      <c r="C25" s="1336" t="s">
        <v>5630</v>
      </c>
      <c r="D25" s="1672" t="s">
        <v>571</v>
      </c>
      <c r="E25" s="1672"/>
      <c r="F25" s="1346">
        <v>50000</v>
      </c>
      <c r="J25" t="s">
        <v>3461</v>
      </c>
    </row>
    <row r="26" spans="1:10" ht="42.75" customHeight="1" x14ac:dyDescent="0.25">
      <c r="A26" s="1337">
        <f>A25+1</f>
        <v>15</v>
      </c>
      <c r="B26" s="1340"/>
      <c r="C26" s="1336" t="s">
        <v>4978</v>
      </c>
      <c r="D26" s="1672" t="s">
        <v>571</v>
      </c>
      <c r="E26" s="1672"/>
      <c r="F26" s="1346">
        <v>50000</v>
      </c>
    </row>
    <row r="27" spans="1:10" ht="46.5" customHeight="1" x14ac:dyDescent="0.25">
      <c r="A27" s="1337">
        <v>16</v>
      </c>
      <c r="B27" s="1340"/>
      <c r="C27" s="1336" t="s">
        <v>5319</v>
      </c>
      <c r="D27" s="1672" t="s">
        <v>571</v>
      </c>
      <c r="E27" s="1672"/>
      <c r="F27" s="1346">
        <v>30000</v>
      </c>
      <c r="J27"/>
    </row>
    <row r="28" spans="1:10" ht="41.25" customHeight="1" x14ac:dyDescent="0.25">
      <c r="A28" s="1337"/>
      <c r="B28" s="1513"/>
      <c r="C28" s="1670" t="s">
        <v>4979</v>
      </c>
      <c r="D28" s="1670"/>
      <c r="E28" s="1670"/>
      <c r="F28" s="1347">
        <f>SUM(F22:F27)</f>
        <v>46938937.100000001</v>
      </c>
    </row>
    <row r="29" spans="1:10" ht="50.25" customHeight="1" x14ac:dyDescent="0.25">
      <c r="A29" s="1337"/>
      <c r="B29" s="1513"/>
      <c r="C29" s="1670" t="s">
        <v>4988</v>
      </c>
      <c r="D29" s="1670"/>
      <c r="E29" s="1670"/>
      <c r="F29" s="1347">
        <f>ROUNDUP(F28,-2)</f>
        <v>46939000</v>
      </c>
      <c r="G29" s="950"/>
    </row>
    <row r="30" spans="1:10" ht="35.1" customHeight="1" x14ac:dyDescent="0.25">
      <c r="F30" s="1349">
        <v>46939000</v>
      </c>
      <c r="I30"/>
    </row>
    <row r="31" spans="1:10" ht="35.1" customHeight="1" x14ac:dyDescent="0.25">
      <c r="F31" s="1349">
        <f>F30-F29</f>
        <v>0</v>
      </c>
    </row>
    <row r="36" spans="8:8" ht="35.1" customHeight="1" x14ac:dyDescent="0.25">
      <c r="H36" t="s">
        <v>3461</v>
      </c>
    </row>
  </sheetData>
  <mergeCells count="21">
    <mergeCell ref="A1:F1"/>
    <mergeCell ref="D27:E27"/>
    <mergeCell ref="A2:F2"/>
    <mergeCell ref="D4:F4"/>
    <mergeCell ref="C8:E8"/>
    <mergeCell ref="C13:E13"/>
    <mergeCell ref="C14:E14"/>
    <mergeCell ref="C15:E15"/>
    <mergeCell ref="D17:E17"/>
    <mergeCell ref="D18:E18"/>
    <mergeCell ref="C19:E19"/>
    <mergeCell ref="D20:E20"/>
    <mergeCell ref="D26:E26"/>
    <mergeCell ref="D16:E16"/>
    <mergeCell ref="C29:E29"/>
    <mergeCell ref="C28:E28"/>
    <mergeCell ref="D21:E21"/>
    <mergeCell ref="C22:E22"/>
    <mergeCell ref="D23:E23"/>
    <mergeCell ref="D24:E24"/>
    <mergeCell ref="D25:E25"/>
  </mergeCells>
  <printOptions horizontalCentered="1"/>
  <pageMargins left="0.59055118110236227" right="0.27559055118110237" top="0.59055118110236227" bottom="0.39370078740157483" header="0.23622047244094491" footer="0.27559055118110237"/>
  <pageSetup paperSize="9" scale="66" orientation="portrait" r:id="rId1"/>
  <headerFooter alignWithMargins="0">
    <oddHeader>&amp;C&amp;P</oddHead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J140"/>
  <sheetViews>
    <sheetView view="pageBreakPreview" zoomScaleSheetLayoutView="100" workbookViewId="0">
      <selection activeCell="K8" sqref="K8"/>
    </sheetView>
  </sheetViews>
  <sheetFormatPr defaultRowHeight="17.25" x14ac:dyDescent="0.3"/>
  <cols>
    <col min="1" max="1" width="8.109375" style="1142" customWidth="1"/>
    <col min="2" max="2" width="30.6640625" style="1143" customWidth="1"/>
    <col min="3" max="3" width="6.21875" style="1144" customWidth="1"/>
    <col min="4" max="4" width="7.21875" style="1144" customWidth="1"/>
    <col min="5" max="7" width="6.6640625" style="1145" customWidth="1"/>
    <col min="8" max="8" width="9.88671875" style="1145" customWidth="1"/>
    <col min="9" max="9" width="5.21875" style="1149" customWidth="1"/>
    <col min="10" max="255" width="8.88671875" style="1124"/>
    <col min="256" max="256" width="5" style="1124" customWidth="1"/>
    <col min="257" max="257" width="28.21875" style="1124" customWidth="1"/>
    <col min="258" max="260" width="4.109375" style="1124" customWidth="1"/>
    <col min="261" max="264" width="6.6640625" style="1124" customWidth="1"/>
    <col min="265" max="265" width="3.6640625" style="1124" customWidth="1"/>
    <col min="266" max="511" width="8.88671875" style="1124"/>
    <col min="512" max="512" width="5" style="1124" customWidth="1"/>
    <col min="513" max="513" width="28.21875" style="1124" customWidth="1"/>
    <col min="514" max="516" width="4.109375" style="1124" customWidth="1"/>
    <col min="517" max="520" width="6.6640625" style="1124" customWidth="1"/>
    <col min="521" max="521" width="3.6640625" style="1124" customWidth="1"/>
    <col min="522" max="767" width="8.88671875" style="1124"/>
    <col min="768" max="768" width="5" style="1124" customWidth="1"/>
    <col min="769" max="769" width="28.21875" style="1124" customWidth="1"/>
    <col min="770" max="772" width="4.109375" style="1124" customWidth="1"/>
    <col min="773" max="776" width="6.6640625" style="1124" customWidth="1"/>
    <col min="777" max="777" width="3.6640625" style="1124" customWidth="1"/>
    <col min="778" max="1023" width="8.88671875" style="1124"/>
    <col min="1024" max="1024" width="5" style="1124" customWidth="1"/>
    <col min="1025" max="1025" width="28.21875" style="1124" customWidth="1"/>
    <col min="1026" max="1028" width="4.109375" style="1124" customWidth="1"/>
    <col min="1029" max="1032" width="6.6640625" style="1124" customWidth="1"/>
    <col min="1033" max="1033" width="3.6640625" style="1124" customWidth="1"/>
    <col min="1034" max="1279" width="8.88671875" style="1124"/>
    <col min="1280" max="1280" width="5" style="1124" customWidth="1"/>
    <col min="1281" max="1281" width="28.21875" style="1124" customWidth="1"/>
    <col min="1282" max="1284" width="4.109375" style="1124" customWidth="1"/>
    <col min="1285" max="1288" width="6.6640625" style="1124" customWidth="1"/>
    <col min="1289" max="1289" width="3.6640625" style="1124" customWidth="1"/>
    <col min="1290" max="1535" width="8.88671875" style="1124"/>
    <col min="1536" max="1536" width="5" style="1124" customWidth="1"/>
    <col min="1537" max="1537" width="28.21875" style="1124" customWidth="1"/>
    <col min="1538" max="1540" width="4.109375" style="1124" customWidth="1"/>
    <col min="1541" max="1544" width="6.6640625" style="1124" customWidth="1"/>
    <col min="1545" max="1545" width="3.6640625" style="1124" customWidth="1"/>
    <col min="1546" max="1791" width="8.88671875" style="1124"/>
    <col min="1792" max="1792" width="5" style="1124" customWidth="1"/>
    <col min="1793" max="1793" width="28.21875" style="1124" customWidth="1"/>
    <col min="1794" max="1796" width="4.109375" style="1124" customWidth="1"/>
    <col min="1797" max="1800" width="6.6640625" style="1124" customWidth="1"/>
    <col min="1801" max="1801" width="3.6640625" style="1124" customWidth="1"/>
    <col min="1802" max="2047" width="8.88671875" style="1124"/>
    <col min="2048" max="2048" width="5" style="1124" customWidth="1"/>
    <col min="2049" max="2049" width="28.21875" style="1124" customWidth="1"/>
    <col min="2050" max="2052" width="4.109375" style="1124" customWidth="1"/>
    <col min="2053" max="2056" width="6.6640625" style="1124" customWidth="1"/>
    <col min="2057" max="2057" width="3.6640625" style="1124" customWidth="1"/>
    <col min="2058" max="2303" width="8.88671875" style="1124"/>
    <col min="2304" max="2304" width="5" style="1124" customWidth="1"/>
    <col min="2305" max="2305" width="28.21875" style="1124" customWidth="1"/>
    <col min="2306" max="2308" width="4.109375" style="1124" customWidth="1"/>
    <col min="2309" max="2312" width="6.6640625" style="1124" customWidth="1"/>
    <col min="2313" max="2313" width="3.6640625" style="1124" customWidth="1"/>
    <col min="2314" max="2559" width="8.88671875" style="1124"/>
    <col min="2560" max="2560" width="5" style="1124" customWidth="1"/>
    <col min="2561" max="2561" width="28.21875" style="1124" customWidth="1"/>
    <col min="2562" max="2564" width="4.109375" style="1124" customWidth="1"/>
    <col min="2565" max="2568" width="6.6640625" style="1124" customWidth="1"/>
    <col min="2569" max="2569" width="3.6640625" style="1124" customWidth="1"/>
    <col min="2570" max="2815" width="8.88671875" style="1124"/>
    <col min="2816" max="2816" width="5" style="1124" customWidth="1"/>
    <col min="2817" max="2817" width="28.21875" style="1124" customWidth="1"/>
    <col min="2818" max="2820" width="4.109375" style="1124" customWidth="1"/>
    <col min="2821" max="2824" width="6.6640625" style="1124" customWidth="1"/>
    <col min="2825" max="2825" width="3.6640625" style="1124" customWidth="1"/>
    <col min="2826" max="3071" width="8.88671875" style="1124"/>
    <col min="3072" max="3072" width="5" style="1124" customWidth="1"/>
    <col min="3073" max="3073" width="28.21875" style="1124" customWidth="1"/>
    <col min="3074" max="3076" width="4.109375" style="1124" customWidth="1"/>
    <col min="3077" max="3080" width="6.6640625" style="1124" customWidth="1"/>
    <col min="3081" max="3081" width="3.6640625" style="1124" customWidth="1"/>
    <col min="3082" max="3327" width="8.88671875" style="1124"/>
    <col min="3328" max="3328" width="5" style="1124" customWidth="1"/>
    <col min="3329" max="3329" width="28.21875" style="1124" customWidth="1"/>
    <col min="3330" max="3332" width="4.109375" style="1124" customWidth="1"/>
    <col min="3333" max="3336" width="6.6640625" style="1124" customWidth="1"/>
    <col min="3337" max="3337" width="3.6640625" style="1124" customWidth="1"/>
    <col min="3338" max="3583" width="8.88671875" style="1124"/>
    <col min="3584" max="3584" width="5" style="1124" customWidth="1"/>
    <col min="3585" max="3585" width="28.21875" style="1124" customWidth="1"/>
    <col min="3586" max="3588" width="4.109375" style="1124" customWidth="1"/>
    <col min="3589" max="3592" width="6.6640625" style="1124" customWidth="1"/>
    <col min="3593" max="3593" width="3.6640625" style="1124" customWidth="1"/>
    <col min="3594" max="3839" width="8.88671875" style="1124"/>
    <col min="3840" max="3840" width="5" style="1124" customWidth="1"/>
    <col min="3841" max="3841" width="28.21875" style="1124" customWidth="1"/>
    <col min="3842" max="3844" width="4.109375" style="1124" customWidth="1"/>
    <col min="3845" max="3848" width="6.6640625" style="1124" customWidth="1"/>
    <col min="3849" max="3849" width="3.6640625" style="1124" customWidth="1"/>
    <col min="3850" max="4095" width="8.88671875" style="1124"/>
    <col min="4096" max="4096" width="5" style="1124" customWidth="1"/>
    <col min="4097" max="4097" width="28.21875" style="1124" customWidth="1"/>
    <col min="4098" max="4100" width="4.109375" style="1124" customWidth="1"/>
    <col min="4101" max="4104" width="6.6640625" style="1124" customWidth="1"/>
    <col min="4105" max="4105" width="3.6640625" style="1124" customWidth="1"/>
    <col min="4106" max="4351" width="8.88671875" style="1124"/>
    <col min="4352" max="4352" width="5" style="1124" customWidth="1"/>
    <col min="4353" max="4353" width="28.21875" style="1124" customWidth="1"/>
    <col min="4354" max="4356" width="4.109375" style="1124" customWidth="1"/>
    <col min="4357" max="4360" width="6.6640625" style="1124" customWidth="1"/>
    <col min="4361" max="4361" width="3.6640625" style="1124" customWidth="1"/>
    <col min="4362" max="4607" width="8.88671875" style="1124"/>
    <col min="4608" max="4608" width="5" style="1124" customWidth="1"/>
    <col min="4609" max="4609" width="28.21875" style="1124" customWidth="1"/>
    <col min="4610" max="4612" width="4.109375" style="1124" customWidth="1"/>
    <col min="4613" max="4616" width="6.6640625" style="1124" customWidth="1"/>
    <col min="4617" max="4617" width="3.6640625" style="1124" customWidth="1"/>
    <col min="4618" max="4863" width="8.88671875" style="1124"/>
    <col min="4864" max="4864" width="5" style="1124" customWidth="1"/>
    <col min="4865" max="4865" width="28.21875" style="1124" customWidth="1"/>
    <col min="4866" max="4868" width="4.109375" style="1124" customWidth="1"/>
    <col min="4869" max="4872" width="6.6640625" style="1124" customWidth="1"/>
    <col min="4873" max="4873" width="3.6640625" style="1124" customWidth="1"/>
    <col min="4874" max="5119" width="8.88671875" style="1124"/>
    <col min="5120" max="5120" width="5" style="1124" customWidth="1"/>
    <col min="5121" max="5121" width="28.21875" style="1124" customWidth="1"/>
    <col min="5122" max="5124" width="4.109375" style="1124" customWidth="1"/>
    <col min="5125" max="5128" width="6.6640625" style="1124" customWidth="1"/>
    <col min="5129" max="5129" width="3.6640625" style="1124" customWidth="1"/>
    <col min="5130" max="5375" width="8.88671875" style="1124"/>
    <col min="5376" max="5376" width="5" style="1124" customWidth="1"/>
    <col min="5377" max="5377" width="28.21875" style="1124" customWidth="1"/>
    <col min="5378" max="5380" width="4.109375" style="1124" customWidth="1"/>
    <col min="5381" max="5384" width="6.6640625" style="1124" customWidth="1"/>
    <col min="5385" max="5385" width="3.6640625" style="1124" customWidth="1"/>
    <col min="5386" max="5631" width="8.88671875" style="1124"/>
    <col min="5632" max="5632" width="5" style="1124" customWidth="1"/>
    <col min="5633" max="5633" width="28.21875" style="1124" customWidth="1"/>
    <col min="5634" max="5636" width="4.109375" style="1124" customWidth="1"/>
    <col min="5637" max="5640" width="6.6640625" style="1124" customWidth="1"/>
    <col min="5641" max="5641" width="3.6640625" style="1124" customWidth="1"/>
    <col min="5642" max="5887" width="8.88671875" style="1124"/>
    <col min="5888" max="5888" width="5" style="1124" customWidth="1"/>
    <col min="5889" max="5889" width="28.21875" style="1124" customWidth="1"/>
    <col min="5890" max="5892" width="4.109375" style="1124" customWidth="1"/>
    <col min="5893" max="5896" width="6.6640625" style="1124" customWidth="1"/>
    <col min="5897" max="5897" width="3.6640625" style="1124" customWidth="1"/>
    <col min="5898" max="6143" width="8.88671875" style="1124"/>
    <col min="6144" max="6144" width="5" style="1124" customWidth="1"/>
    <col min="6145" max="6145" width="28.21875" style="1124" customWidth="1"/>
    <col min="6146" max="6148" width="4.109375" style="1124" customWidth="1"/>
    <col min="6149" max="6152" width="6.6640625" style="1124" customWidth="1"/>
    <col min="6153" max="6153" width="3.6640625" style="1124" customWidth="1"/>
    <col min="6154" max="6399" width="8.88671875" style="1124"/>
    <col min="6400" max="6400" width="5" style="1124" customWidth="1"/>
    <col min="6401" max="6401" width="28.21875" style="1124" customWidth="1"/>
    <col min="6402" max="6404" width="4.109375" style="1124" customWidth="1"/>
    <col min="6405" max="6408" width="6.6640625" style="1124" customWidth="1"/>
    <col min="6409" max="6409" width="3.6640625" style="1124" customWidth="1"/>
    <col min="6410" max="6655" width="8.88671875" style="1124"/>
    <col min="6656" max="6656" width="5" style="1124" customWidth="1"/>
    <col min="6657" max="6657" width="28.21875" style="1124" customWidth="1"/>
    <col min="6658" max="6660" width="4.109375" style="1124" customWidth="1"/>
    <col min="6661" max="6664" width="6.6640625" style="1124" customWidth="1"/>
    <col min="6665" max="6665" width="3.6640625" style="1124" customWidth="1"/>
    <col min="6666" max="6911" width="8.88671875" style="1124"/>
    <col min="6912" max="6912" width="5" style="1124" customWidth="1"/>
    <col min="6913" max="6913" width="28.21875" style="1124" customWidth="1"/>
    <col min="6914" max="6916" width="4.109375" style="1124" customWidth="1"/>
    <col min="6917" max="6920" width="6.6640625" style="1124" customWidth="1"/>
    <col min="6921" max="6921" width="3.6640625" style="1124" customWidth="1"/>
    <col min="6922" max="7167" width="8.88671875" style="1124"/>
    <col min="7168" max="7168" width="5" style="1124" customWidth="1"/>
    <col min="7169" max="7169" width="28.21875" style="1124" customWidth="1"/>
    <col min="7170" max="7172" width="4.109375" style="1124" customWidth="1"/>
    <col min="7173" max="7176" width="6.6640625" style="1124" customWidth="1"/>
    <col min="7177" max="7177" width="3.6640625" style="1124" customWidth="1"/>
    <col min="7178" max="7423" width="8.88671875" style="1124"/>
    <col min="7424" max="7424" width="5" style="1124" customWidth="1"/>
    <col min="7425" max="7425" width="28.21875" style="1124" customWidth="1"/>
    <col min="7426" max="7428" width="4.109375" style="1124" customWidth="1"/>
    <col min="7429" max="7432" width="6.6640625" style="1124" customWidth="1"/>
    <col min="7433" max="7433" width="3.6640625" style="1124" customWidth="1"/>
    <col min="7434" max="7679" width="8.88671875" style="1124"/>
    <col min="7680" max="7680" width="5" style="1124" customWidth="1"/>
    <col min="7681" max="7681" width="28.21875" style="1124" customWidth="1"/>
    <col min="7682" max="7684" width="4.109375" style="1124" customWidth="1"/>
    <col min="7685" max="7688" width="6.6640625" style="1124" customWidth="1"/>
    <col min="7689" max="7689" width="3.6640625" style="1124" customWidth="1"/>
    <col min="7690" max="7935" width="8.88671875" style="1124"/>
    <col min="7936" max="7936" width="5" style="1124" customWidth="1"/>
    <col min="7937" max="7937" width="28.21875" style="1124" customWidth="1"/>
    <col min="7938" max="7940" width="4.109375" style="1124" customWidth="1"/>
    <col min="7941" max="7944" width="6.6640625" style="1124" customWidth="1"/>
    <col min="7945" max="7945" width="3.6640625" style="1124" customWidth="1"/>
    <col min="7946" max="8191" width="8.88671875" style="1124"/>
    <col min="8192" max="8192" width="5" style="1124" customWidth="1"/>
    <col min="8193" max="8193" width="28.21875" style="1124" customWidth="1"/>
    <col min="8194" max="8196" width="4.109375" style="1124" customWidth="1"/>
    <col min="8197" max="8200" width="6.6640625" style="1124" customWidth="1"/>
    <col min="8201" max="8201" width="3.6640625" style="1124" customWidth="1"/>
    <col min="8202" max="8447" width="8.88671875" style="1124"/>
    <col min="8448" max="8448" width="5" style="1124" customWidth="1"/>
    <col min="8449" max="8449" width="28.21875" style="1124" customWidth="1"/>
    <col min="8450" max="8452" width="4.109375" style="1124" customWidth="1"/>
    <col min="8453" max="8456" width="6.6640625" style="1124" customWidth="1"/>
    <col min="8457" max="8457" width="3.6640625" style="1124" customWidth="1"/>
    <col min="8458" max="8703" width="8.88671875" style="1124"/>
    <col min="8704" max="8704" width="5" style="1124" customWidth="1"/>
    <col min="8705" max="8705" width="28.21875" style="1124" customWidth="1"/>
    <col min="8706" max="8708" width="4.109375" style="1124" customWidth="1"/>
    <col min="8709" max="8712" width="6.6640625" style="1124" customWidth="1"/>
    <col min="8713" max="8713" width="3.6640625" style="1124" customWidth="1"/>
    <col min="8714" max="8959" width="8.88671875" style="1124"/>
    <col min="8960" max="8960" width="5" style="1124" customWidth="1"/>
    <col min="8961" max="8961" width="28.21875" style="1124" customWidth="1"/>
    <col min="8962" max="8964" width="4.109375" style="1124" customWidth="1"/>
    <col min="8965" max="8968" width="6.6640625" style="1124" customWidth="1"/>
    <col min="8969" max="8969" width="3.6640625" style="1124" customWidth="1"/>
    <col min="8970" max="9215" width="8.88671875" style="1124"/>
    <col min="9216" max="9216" width="5" style="1124" customWidth="1"/>
    <col min="9217" max="9217" width="28.21875" style="1124" customWidth="1"/>
    <col min="9218" max="9220" width="4.109375" style="1124" customWidth="1"/>
    <col min="9221" max="9224" width="6.6640625" style="1124" customWidth="1"/>
    <col min="9225" max="9225" width="3.6640625" style="1124" customWidth="1"/>
    <col min="9226" max="9471" width="8.88671875" style="1124"/>
    <col min="9472" max="9472" width="5" style="1124" customWidth="1"/>
    <col min="9473" max="9473" width="28.21875" style="1124" customWidth="1"/>
    <col min="9474" max="9476" width="4.109375" style="1124" customWidth="1"/>
    <col min="9477" max="9480" width="6.6640625" style="1124" customWidth="1"/>
    <col min="9481" max="9481" width="3.6640625" style="1124" customWidth="1"/>
    <col min="9482" max="9727" width="8.88671875" style="1124"/>
    <col min="9728" max="9728" width="5" style="1124" customWidth="1"/>
    <col min="9729" max="9729" width="28.21875" style="1124" customWidth="1"/>
    <col min="9730" max="9732" width="4.109375" style="1124" customWidth="1"/>
    <col min="9733" max="9736" width="6.6640625" style="1124" customWidth="1"/>
    <col min="9737" max="9737" width="3.6640625" style="1124" customWidth="1"/>
    <col min="9738" max="9983" width="8.88671875" style="1124"/>
    <col min="9984" max="9984" width="5" style="1124" customWidth="1"/>
    <col min="9985" max="9985" width="28.21875" style="1124" customWidth="1"/>
    <col min="9986" max="9988" width="4.109375" style="1124" customWidth="1"/>
    <col min="9989" max="9992" width="6.6640625" style="1124" customWidth="1"/>
    <col min="9993" max="9993" width="3.6640625" style="1124" customWidth="1"/>
    <col min="9994" max="10239" width="8.88671875" style="1124"/>
    <col min="10240" max="10240" width="5" style="1124" customWidth="1"/>
    <col min="10241" max="10241" width="28.21875" style="1124" customWidth="1"/>
    <col min="10242" max="10244" width="4.109375" style="1124" customWidth="1"/>
    <col min="10245" max="10248" width="6.6640625" style="1124" customWidth="1"/>
    <col min="10249" max="10249" width="3.6640625" style="1124" customWidth="1"/>
    <col min="10250" max="10495" width="8.88671875" style="1124"/>
    <col min="10496" max="10496" width="5" style="1124" customWidth="1"/>
    <col min="10497" max="10497" width="28.21875" style="1124" customWidth="1"/>
    <col min="10498" max="10500" width="4.109375" style="1124" customWidth="1"/>
    <col min="10501" max="10504" width="6.6640625" style="1124" customWidth="1"/>
    <col min="10505" max="10505" width="3.6640625" style="1124" customWidth="1"/>
    <col min="10506" max="10751" width="8.88671875" style="1124"/>
    <col min="10752" max="10752" width="5" style="1124" customWidth="1"/>
    <col min="10753" max="10753" width="28.21875" style="1124" customWidth="1"/>
    <col min="10754" max="10756" width="4.109375" style="1124" customWidth="1"/>
    <col min="10757" max="10760" width="6.6640625" style="1124" customWidth="1"/>
    <col min="10761" max="10761" width="3.6640625" style="1124" customWidth="1"/>
    <col min="10762" max="11007" width="8.88671875" style="1124"/>
    <col min="11008" max="11008" width="5" style="1124" customWidth="1"/>
    <col min="11009" max="11009" width="28.21875" style="1124" customWidth="1"/>
    <col min="11010" max="11012" width="4.109375" style="1124" customWidth="1"/>
    <col min="11013" max="11016" width="6.6640625" style="1124" customWidth="1"/>
    <col min="11017" max="11017" width="3.6640625" style="1124" customWidth="1"/>
    <col min="11018" max="11263" width="8.88671875" style="1124"/>
    <col min="11264" max="11264" width="5" style="1124" customWidth="1"/>
    <col min="11265" max="11265" width="28.21875" style="1124" customWidth="1"/>
    <col min="11266" max="11268" width="4.109375" style="1124" customWidth="1"/>
    <col min="11269" max="11272" width="6.6640625" style="1124" customWidth="1"/>
    <col min="11273" max="11273" width="3.6640625" style="1124" customWidth="1"/>
    <col min="11274" max="11519" width="8.88671875" style="1124"/>
    <col min="11520" max="11520" width="5" style="1124" customWidth="1"/>
    <col min="11521" max="11521" width="28.21875" style="1124" customWidth="1"/>
    <col min="11522" max="11524" width="4.109375" style="1124" customWidth="1"/>
    <col min="11525" max="11528" width="6.6640625" style="1124" customWidth="1"/>
    <col min="11529" max="11529" width="3.6640625" style="1124" customWidth="1"/>
    <col min="11530" max="11775" width="8.88671875" style="1124"/>
    <col min="11776" max="11776" width="5" style="1124" customWidth="1"/>
    <col min="11777" max="11777" width="28.21875" style="1124" customWidth="1"/>
    <col min="11778" max="11780" width="4.109375" style="1124" customWidth="1"/>
    <col min="11781" max="11784" width="6.6640625" style="1124" customWidth="1"/>
    <col min="11785" max="11785" width="3.6640625" style="1124" customWidth="1"/>
    <col min="11786" max="12031" width="8.88671875" style="1124"/>
    <col min="12032" max="12032" width="5" style="1124" customWidth="1"/>
    <col min="12033" max="12033" width="28.21875" style="1124" customWidth="1"/>
    <col min="12034" max="12036" width="4.109375" style="1124" customWidth="1"/>
    <col min="12037" max="12040" width="6.6640625" style="1124" customWidth="1"/>
    <col min="12041" max="12041" width="3.6640625" style="1124" customWidth="1"/>
    <col min="12042" max="12287" width="8.88671875" style="1124"/>
    <col min="12288" max="12288" width="5" style="1124" customWidth="1"/>
    <col min="12289" max="12289" width="28.21875" style="1124" customWidth="1"/>
    <col min="12290" max="12292" width="4.109375" style="1124" customWidth="1"/>
    <col min="12293" max="12296" width="6.6640625" style="1124" customWidth="1"/>
    <col min="12297" max="12297" width="3.6640625" style="1124" customWidth="1"/>
    <col min="12298" max="12543" width="8.88671875" style="1124"/>
    <col min="12544" max="12544" width="5" style="1124" customWidth="1"/>
    <col min="12545" max="12545" width="28.21875" style="1124" customWidth="1"/>
    <col min="12546" max="12548" width="4.109375" style="1124" customWidth="1"/>
    <col min="12549" max="12552" width="6.6640625" style="1124" customWidth="1"/>
    <col min="12553" max="12553" width="3.6640625" style="1124" customWidth="1"/>
    <col min="12554" max="12799" width="8.88671875" style="1124"/>
    <col min="12800" max="12800" width="5" style="1124" customWidth="1"/>
    <col min="12801" max="12801" width="28.21875" style="1124" customWidth="1"/>
    <col min="12802" max="12804" width="4.109375" style="1124" customWidth="1"/>
    <col min="12805" max="12808" width="6.6640625" style="1124" customWidth="1"/>
    <col min="12809" max="12809" width="3.6640625" style="1124" customWidth="1"/>
    <col min="12810" max="13055" width="8.88671875" style="1124"/>
    <col min="13056" max="13056" width="5" style="1124" customWidth="1"/>
    <col min="13057" max="13057" width="28.21875" style="1124" customWidth="1"/>
    <col min="13058" max="13060" width="4.109375" style="1124" customWidth="1"/>
    <col min="13061" max="13064" width="6.6640625" style="1124" customWidth="1"/>
    <col min="13065" max="13065" width="3.6640625" style="1124" customWidth="1"/>
    <col min="13066" max="13311" width="8.88671875" style="1124"/>
    <col min="13312" max="13312" width="5" style="1124" customWidth="1"/>
    <col min="13313" max="13313" width="28.21875" style="1124" customWidth="1"/>
    <col min="13314" max="13316" width="4.109375" style="1124" customWidth="1"/>
    <col min="13317" max="13320" width="6.6640625" style="1124" customWidth="1"/>
    <col min="13321" max="13321" width="3.6640625" style="1124" customWidth="1"/>
    <col min="13322" max="13567" width="8.88671875" style="1124"/>
    <col min="13568" max="13568" width="5" style="1124" customWidth="1"/>
    <col min="13569" max="13569" width="28.21875" style="1124" customWidth="1"/>
    <col min="13570" max="13572" width="4.109375" style="1124" customWidth="1"/>
    <col min="13573" max="13576" width="6.6640625" style="1124" customWidth="1"/>
    <col min="13577" max="13577" width="3.6640625" style="1124" customWidth="1"/>
    <col min="13578" max="13823" width="8.88671875" style="1124"/>
    <col min="13824" max="13824" width="5" style="1124" customWidth="1"/>
    <col min="13825" max="13825" width="28.21875" style="1124" customWidth="1"/>
    <col min="13826" max="13828" width="4.109375" style="1124" customWidth="1"/>
    <col min="13829" max="13832" width="6.6640625" style="1124" customWidth="1"/>
    <col min="13833" max="13833" width="3.6640625" style="1124" customWidth="1"/>
    <col min="13834" max="14079" width="8.88671875" style="1124"/>
    <col min="14080" max="14080" width="5" style="1124" customWidth="1"/>
    <col min="14081" max="14081" width="28.21875" style="1124" customWidth="1"/>
    <col min="14082" max="14084" width="4.109375" style="1124" customWidth="1"/>
    <col min="14085" max="14088" width="6.6640625" style="1124" customWidth="1"/>
    <col min="14089" max="14089" width="3.6640625" style="1124" customWidth="1"/>
    <col min="14090" max="14335" width="8.88671875" style="1124"/>
    <col min="14336" max="14336" width="5" style="1124" customWidth="1"/>
    <col min="14337" max="14337" width="28.21875" style="1124" customWidth="1"/>
    <col min="14338" max="14340" width="4.109375" style="1124" customWidth="1"/>
    <col min="14341" max="14344" width="6.6640625" style="1124" customWidth="1"/>
    <col min="14345" max="14345" width="3.6640625" style="1124" customWidth="1"/>
    <col min="14346" max="14591" width="8.88671875" style="1124"/>
    <col min="14592" max="14592" width="5" style="1124" customWidth="1"/>
    <col min="14593" max="14593" width="28.21875" style="1124" customWidth="1"/>
    <col min="14594" max="14596" width="4.109375" style="1124" customWidth="1"/>
    <col min="14597" max="14600" width="6.6640625" style="1124" customWidth="1"/>
    <col min="14601" max="14601" width="3.6640625" style="1124" customWidth="1"/>
    <col min="14602" max="14847" width="8.88671875" style="1124"/>
    <col min="14848" max="14848" width="5" style="1124" customWidth="1"/>
    <col min="14849" max="14849" width="28.21875" style="1124" customWidth="1"/>
    <col min="14850" max="14852" width="4.109375" style="1124" customWidth="1"/>
    <col min="14853" max="14856" width="6.6640625" style="1124" customWidth="1"/>
    <col min="14857" max="14857" width="3.6640625" style="1124" customWidth="1"/>
    <col min="14858" max="15103" width="8.88671875" style="1124"/>
    <col min="15104" max="15104" width="5" style="1124" customWidth="1"/>
    <col min="15105" max="15105" width="28.21875" style="1124" customWidth="1"/>
    <col min="15106" max="15108" width="4.109375" style="1124" customWidth="1"/>
    <col min="15109" max="15112" width="6.6640625" style="1124" customWidth="1"/>
    <col min="15113" max="15113" width="3.6640625" style="1124" customWidth="1"/>
    <col min="15114" max="15359" width="8.88671875" style="1124"/>
    <col min="15360" max="15360" width="5" style="1124" customWidth="1"/>
    <col min="15361" max="15361" width="28.21875" style="1124" customWidth="1"/>
    <col min="15362" max="15364" width="4.109375" style="1124" customWidth="1"/>
    <col min="15365" max="15368" width="6.6640625" style="1124" customWidth="1"/>
    <col min="15369" max="15369" width="3.6640625" style="1124" customWidth="1"/>
    <col min="15370" max="15615" width="8.88671875" style="1124"/>
    <col min="15616" max="15616" width="5" style="1124" customWidth="1"/>
    <col min="15617" max="15617" width="28.21875" style="1124" customWidth="1"/>
    <col min="15618" max="15620" width="4.109375" style="1124" customWidth="1"/>
    <col min="15621" max="15624" width="6.6640625" style="1124" customWidth="1"/>
    <col min="15625" max="15625" width="3.6640625" style="1124" customWidth="1"/>
    <col min="15626" max="15871" width="8.88671875" style="1124"/>
    <col min="15872" max="15872" width="5" style="1124" customWidth="1"/>
    <col min="15873" max="15873" width="28.21875" style="1124" customWidth="1"/>
    <col min="15874" max="15876" width="4.109375" style="1124" customWidth="1"/>
    <col min="15877" max="15880" width="6.6640625" style="1124" customWidth="1"/>
    <col min="15881" max="15881" width="3.6640625" style="1124" customWidth="1"/>
    <col min="15882" max="16127" width="8.88671875" style="1124"/>
    <col min="16128" max="16128" width="5" style="1124" customWidth="1"/>
    <col min="16129" max="16129" width="28.21875" style="1124" customWidth="1"/>
    <col min="16130" max="16132" width="4.109375" style="1124" customWidth="1"/>
    <col min="16133" max="16136" width="6.6640625" style="1124" customWidth="1"/>
    <col min="16137" max="16137" width="3.6640625" style="1124" customWidth="1"/>
    <col min="16138" max="16384" width="8.88671875" style="1124"/>
  </cols>
  <sheetData>
    <row r="1" spans="1:9" ht="27" customHeight="1" x14ac:dyDescent="0.3">
      <c r="A1" s="1681" t="s">
        <v>5126</v>
      </c>
      <c r="B1" s="1681"/>
      <c r="C1" s="1681"/>
      <c r="D1" s="1681"/>
      <c r="E1" s="1681"/>
      <c r="F1" s="1681"/>
      <c r="G1" s="1681"/>
      <c r="H1" s="1681"/>
      <c r="I1" s="1681"/>
    </row>
    <row r="2" spans="1:9" s="1125" customFormat="1" ht="42" customHeight="1" x14ac:dyDescent="0.25">
      <c r="A2" s="1682" t="s">
        <v>5161</v>
      </c>
      <c r="B2" s="1682"/>
      <c r="C2" s="1682"/>
      <c r="D2" s="1682"/>
      <c r="E2" s="1682"/>
      <c r="F2" s="1682"/>
      <c r="G2" s="1682"/>
      <c r="H2" s="1682"/>
      <c r="I2" s="1682"/>
    </row>
    <row r="3" spans="1:9" s="1128" customFormat="1" ht="15" x14ac:dyDescent="0.25">
      <c r="A3" s="1683" t="s">
        <v>5127</v>
      </c>
      <c r="B3" s="1684" t="s">
        <v>5128</v>
      </c>
      <c r="C3" s="1685" t="s">
        <v>1228</v>
      </c>
      <c r="D3" s="1685"/>
      <c r="E3" s="1686" t="s">
        <v>4879</v>
      </c>
      <c r="F3" s="1686"/>
      <c r="G3" s="1686"/>
      <c r="H3" s="1126" t="s">
        <v>1904</v>
      </c>
      <c r="I3" s="1127"/>
    </row>
    <row r="4" spans="1:9" s="1128" customFormat="1" ht="15" x14ac:dyDescent="0.25">
      <c r="A4" s="1683"/>
      <c r="B4" s="1684"/>
      <c r="C4" s="1685"/>
      <c r="D4" s="1685"/>
      <c r="E4" s="1129" t="s">
        <v>3591</v>
      </c>
      <c r="F4" s="1129" t="s">
        <v>1342</v>
      </c>
      <c r="G4" s="1129" t="s">
        <v>5129</v>
      </c>
      <c r="H4" s="1126" t="s">
        <v>3587</v>
      </c>
      <c r="I4" s="1127"/>
    </row>
    <row r="5" spans="1:9" ht="72" customHeight="1" x14ac:dyDescent="0.3">
      <c r="A5" s="1130">
        <v>1</v>
      </c>
      <c r="B5" s="1693" t="s">
        <v>5130</v>
      </c>
      <c r="C5" s="1694"/>
      <c r="D5" s="1694"/>
      <c r="E5" s="1694"/>
      <c r="F5" s="1694"/>
      <c r="G5" s="1694"/>
      <c r="H5" s="1695"/>
      <c r="I5" s="1131"/>
    </row>
    <row r="6" spans="1:9" ht="23.1" customHeight="1" x14ac:dyDescent="0.3">
      <c r="A6" s="1132"/>
      <c r="B6" s="1133" t="s">
        <v>5135</v>
      </c>
      <c r="C6" s="1134"/>
      <c r="D6" s="1134"/>
      <c r="E6" s="1131"/>
      <c r="F6" s="1131"/>
      <c r="G6" s="1131"/>
      <c r="H6" s="1135"/>
      <c r="I6" s="1131"/>
    </row>
    <row r="7" spans="1:9" ht="23.1" customHeight="1" x14ac:dyDescent="0.3">
      <c r="A7" s="1132"/>
      <c r="B7" s="1136" t="s">
        <v>5136</v>
      </c>
      <c r="C7" s="1134">
        <v>1</v>
      </c>
      <c r="D7" s="1134">
        <v>4</v>
      </c>
      <c r="E7" s="1131">
        <v>2.86</v>
      </c>
      <c r="F7" s="1131">
        <v>0.3</v>
      </c>
      <c r="G7" s="1131"/>
      <c r="H7" s="1135">
        <f>C7*D7*E7*F7</f>
        <v>3.43</v>
      </c>
      <c r="I7" s="1131"/>
    </row>
    <row r="8" spans="1:9" ht="23.1" customHeight="1" x14ac:dyDescent="0.3">
      <c r="A8" s="1132"/>
      <c r="B8" s="1136" t="s">
        <v>5137</v>
      </c>
      <c r="C8" s="1134">
        <v>2</v>
      </c>
      <c r="D8" s="1134">
        <v>4</v>
      </c>
      <c r="E8" s="1131">
        <v>1.46</v>
      </c>
      <c r="F8" s="1131">
        <v>0.3</v>
      </c>
      <c r="G8" s="1131"/>
      <c r="H8" s="1135">
        <f>C8*D8*E8*F8</f>
        <v>3.5</v>
      </c>
      <c r="I8" s="1131"/>
    </row>
    <row r="9" spans="1:9" ht="23.1" customHeight="1" x14ac:dyDescent="0.3">
      <c r="A9" s="1132"/>
      <c r="B9" s="1136" t="s">
        <v>5138</v>
      </c>
      <c r="C9" s="1134">
        <v>1</v>
      </c>
      <c r="D9" s="1134">
        <v>5</v>
      </c>
      <c r="E9" s="1131">
        <v>2.86</v>
      </c>
      <c r="F9" s="1131"/>
      <c r="G9" s="1131">
        <v>0.15</v>
      </c>
      <c r="H9" s="1135">
        <f>G9*E9*D9*C9</f>
        <v>2.15</v>
      </c>
      <c r="I9" s="1131"/>
    </row>
    <row r="10" spans="1:9" ht="23.1" customHeight="1" x14ac:dyDescent="0.3">
      <c r="A10" s="1132"/>
      <c r="B10" s="1136" t="s">
        <v>5139</v>
      </c>
      <c r="C10" s="1134">
        <v>2</v>
      </c>
      <c r="D10" s="1134">
        <v>5</v>
      </c>
      <c r="E10" s="1131">
        <v>1.46</v>
      </c>
      <c r="F10" s="1131"/>
      <c r="G10" s="1131">
        <v>0.15</v>
      </c>
      <c r="H10" s="1135">
        <f>G10*E10*D10*C10</f>
        <v>2.19</v>
      </c>
      <c r="I10" s="1131"/>
    </row>
    <row r="11" spans="1:9" ht="23.1" customHeight="1" x14ac:dyDescent="0.3">
      <c r="A11" s="1132"/>
      <c r="B11" s="1136" t="s">
        <v>5134</v>
      </c>
      <c r="C11" s="1134">
        <v>1</v>
      </c>
      <c r="D11" s="1134">
        <v>1</v>
      </c>
      <c r="E11" s="1131">
        <v>1.4</v>
      </c>
      <c r="F11" s="1131">
        <v>4.4000000000000004</v>
      </c>
      <c r="G11" s="1131"/>
      <c r="H11" s="1135">
        <f>F11*E11*D11*C11</f>
        <v>6.16</v>
      </c>
      <c r="I11" s="1131"/>
    </row>
    <row r="12" spans="1:9" ht="23.1" customHeight="1" x14ac:dyDescent="0.3">
      <c r="A12" s="1132"/>
      <c r="B12" s="1133" t="s">
        <v>5160</v>
      </c>
      <c r="C12" s="1134"/>
      <c r="D12" s="1134"/>
      <c r="E12" s="1131"/>
      <c r="F12" s="1131"/>
      <c r="G12" s="1131"/>
      <c r="H12" s="1135"/>
      <c r="I12" s="1131"/>
    </row>
    <row r="13" spans="1:9" ht="23.1" customHeight="1" x14ac:dyDescent="0.3">
      <c r="A13" s="1132"/>
      <c r="B13" s="1136" t="s">
        <v>5131</v>
      </c>
      <c r="C13" s="1134">
        <v>2</v>
      </c>
      <c r="D13" s="1134">
        <v>4</v>
      </c>
      <c r="E13" s="1131">
        <v>2.46</v>
      </c>
      <c r="F13" s="1131">
        <v>0.3</v>
      </c>
      <c r="G13" s="1131"/>
      <c r="H13" s="1135">
        <f>C13*D13*E13*F13</f>
        <v>5.9</v>
      </c>
      <c r="I13" s="1131"/>
    </row>
    <row r="14" spans="1:9" ht="23.1" customHeight="1" x14ac:dyDescent="0.3">
      <c r="A14" s="1132"/>
      <c r="B14" s="1136" t="s">
        <v>5132</v>
      </c>
      <c r="C14" s="1134">
        <v>2</v>
      </c>
      <c r="D14" s="1134">
        <v>5</v>
      </c>
      <c r="E14" s="1131">
        <v>2.46</v>
      </c>
      <c r="F14" s="1131"/>
      <c r="G14" s="1131">
        <v>0.15</v>
      </c>
      <c r="H14" s="1135">
        <f>G14*E14*D14*C14</f>
        <v>3.69</v>
      </c>
      <c r="I14" s="1131"/>
    </row>
    <row r="15" spans="1:9" ht="23.1" customHeight="1" x14ac:dyDescent="0.3">
      <c r="A15" s="1132"/>
      <c r="B15" s="1136" t="s">
        <v>5133</v>
      </c>
      <c r="C15" s="1134">
        <v>2</v>
      </c>
      <c r="D15" s="1134">
        <v>1</v>
      </c>
      <c r="E15" s="1131">
        <v>5.52</v>
      </c>
      <c r="F15" s="1131">
        <v>1</v>
      </c>
      <c r="G15" s="1131"/>
      <c r="H15" s="1135">
        <f>F15*E15*D15*C15</f>
        <v>11.04</v>
      </c>
      <c r="I15" s="1131"/>
    </row>
    <row r="16" spans="1:9" ht="23.1" customHeight="1" x14ac:dyDescent="0.3">
      <c r="A16" s="1132"/>
      <c r="B16" s="1136" t="s">
        <v>5134</v>
      </c>
      <c r="C16" s="1134">
        <v>2</v>
      </c>
      <c r="D16" s="1134">
        <v>1</v>
      </c>
      <c r="E16" s="1131">
        <v>1</v>
      </c>
      <c r="F16" s="1131">
        <v>3.77</v>
      </c>
      <c r="G16" s="1131"/>
      <c r="H16" s="1135">
        <f>F16*E16*D16*C16</f>
        <v>7.54</v>
      </c>
      <c r="I16" s="1131"/>
    </row>
    <row r="17" spans="1:9" ht="23.1" customHeight="1" x14ac:dyDescent="0.3">
      <c r="A17" s="1132"/>
      <c r="B17" s="1133" t="s">
        <v>5159</v>
      </c>
      <c r="C17" s="1134"/>
      <c r="D17" s="1134"/>
      <c r="E17" s="1131"/>
      <c r="F17" s="1131"/>
      <c r="G17" s="1131"/>
      <c r="H17" s="1135"/>
      <c r="I17" s="1131"/>
    </row>
    <row r="18" spans="1:9" ht="23.1" customHeight="1" x14ac:dyDescent="0.3">
      <c r="A18" s="1132"/>
      <c r="B18" s="1136" t="s">
        <v>5131</v>
      </c>
      <c r="C18" s="1134">
        <v>3</v>
      </c>
      <c r="D18" s="1134">
        <v>4</v>
      </c>
      <c r="E18" s="1131">
        <v>2.46</v>
      </c>
      <c r="F18" s="1131">
        <v>0.3</v>
      </c>
      <c r="G18" s="1131"/>
      <c r="H18" s="1135">
        <f>F18*E18*D18*C18</f>
        <v>8.86</v>
      </c>
      <c r="I18" s="1131"/>
    </row>
    <row r="19" spans="1:9" ht="23.1" customHeight="1" x14ac:dyDescent="0.3">
      <c r="A19" s="1132"/>
      <c r="B19" s="1136" t="s">
        <v>5132</v>
      </c>
      <c r="C19" s="1134">
        <v>3</v>
      </c>
      <c r="D19" s="1134">
        <v>5</v>
      </c>
      <c r="E19" s="1131">
        <v>2.46</v>
      </c>
      <c r="F19" s="1131"/>
      <c r="G19" s="1131">
        <v>0.15</v>
      </c>
      <c r="H19" s="1135">
        <f>G19*E19*D19*C19</f>
        <v>5.54</v>
      </c>
      <c r="I19" s="1131"/>
    </row>
    <row r="20" spans="1:9" ht="23.1" customHeight="1" x14ac:dyDescent="0.3">
      <c r="A20" s="1132"/>
      <c r="B20" s="1136" t="s">
        <v>5140</v>
      </c>
      <c r="C20" s="1134">
        <v>3</v>
      </c>
      <c r="D20" s="1134">
        <v>1</v>
      </c>
      <c r="E20" s="1131">
        <v>3.65</v>
      </c>
      <c r="F20" s="1131">
        <v>1</v>
      </c>
      <c r="G20" s="1131"/>
      <c r="H20" s="1135">
        <f>F20*E20*D20*C20</f>
        <v>10.95</v>
      </c>
      <c r="I20" s="1131"/>
    </row>
    <row r="21" spans="1:9" ht="23.1" customHeight="1" x14ac:dyDescent="0.3">
      <c r="A21" s="1132"/>
      <c r="B21" s="1136" t="s">
        <v>5134</v>
      </c>
      <c r="C21" s="1134">
        <v>3</v>
      </c>
      <c r="D21" s="1134">
        <v>1</v>
      </c>
      <c r="E21" s="1131">
        <v>1</v>
      </c>
      <c r="F21" s="1131">
        <v>3.77</v>
      </c>
      <c r="G21" s="1131"/>
      <c r="H21" s="1135">
        <f>F21*E21*D21*C21</f>
        <v>11.31</v>
      </c>
      <c r="I21" s="1131"/>
    </row>
    <row r="22" spans="1:9" ht="23.1" customHeight="1" x14ac:dyDescent="0.3">
      <c r="A22" s="1132"/>
      <c r="B22" s="1133"/>
      <c r="C22" s="1134"/>
      <c r="D22" s="1134"/>
      <c r="E22" s="1131"/>
      <c r="F22" s="1696" t="s">
        <v>1904</v>
      </c>
      <c r="G22" s="1697"/>
      <c r="H22" s="1126">
        <f>SUM(H6:H21)</f>
        <v>82.26</v>
      </c>
      <c r="I22" s="1131"/>
    </row>
    <row r="23" spans="1:9" ht="23.1" customHeight="1" x14ac:dyDescent="0.3">
      <c r="A23" s="1132"/>
      <c r="B23" s="1133"/>
      <c r="C23" s="1134"/>
      <c r="D23" s="1134"/>
      <c r="E23" s="1131"/>
      <c r="F23" s="1696" t="s">
        <v>3456</v>
      </c>
      <c r="G23" s="1697"/>
      <c r="H23" s="1126">
        <v>82.5</v>
      </c>
      <c r="I23" s="1131"/>
    </row>
    <row r="24" spans="1:9" ht="42" customHeight="1" x14ac:dyDescent="0.3">
      <c r="A24" s="1130">
        <v>2</v>
      </c>
      <c r="B24" s="1698" t="s">
        <v>5141</v>
      </c>
      <c r="C24" s="1699"/>
      <c r="D24" s="1699"/>
      <c r="E24" s="1699"/>
      <c r="F24" s="1699"/>
      <c r="G24" s="1699"/>
      <c r="H24" s="1700"/>
      <c r="I24" s="1131"/>
    </row>
    <row r="25" spans="1:9" ht="23.1" customHeight="1" x14ac:dyDescent="0.3">
      <c r="A25" s="1132"/>
      <c r="B25" s="1137" t="s">
        <v>5144</v>
      </c>
      <c r="C25" s="1138"/>
      <c r="D25" s="1138"/>
      <c r="E25" s="1138"/>
      <c r="F25" s="1138"/>
      <c r="G25" s="1138"/>
      <c r="H25" s="1126"/>
      <c r="I25" s="1131"/>
    </row>
    <row r="26" spans="1:9" ht="23.1" customHeight="1" x14ac:dyDescent="0.3">
      <c r="A26" s="1132"/>
      <c r="B26" s="1138" t="s">
        <v>5142</v>
      </c>
      <c r="C26" s="1138">
        <v>2</v>
      </c>
      <c r="D26" s="1138">
        <v>2</v>
      </c>
      <c r="E26" s="1138">
        <v>2.1</v>
      </c>
      <c r="F26" s="1138"/>
      <c r="G26" s="1138"/>
      <c r="H26" s="1126">
        <f>C26*D26*E26</f>
        <v>8.4</v>
      </c>
      <c r="I26" s="1131"/>
    </row>
    <row r="27" spans="1:9" ht="23.1" customHeight="1" x14ac:dyDescent="0.3">
      <c r="A27" s="1132"/>
      <c r="B27" s="1139" t="s">
        <v>5143</v>
      </c>
      <c r="C27" s="1138">
        <v>2</v>
      </c>
      <c r="D27" s="1138">
        <v>2</v>
      </c>
      <c r="E27" s="1138">
        <v>1.2</v>
      </c>
      <c r="F27" s="1138"/>
      <c r="G27" s="1138"/>
      <c r="H27" s="1126">
        <f>C27*D27*E27</f>
        <v>4.8</v>
      </c>
      <c r="I27" s="1131"/>
    </row>
    <row r="28" spans="1:9" ht="23.1" customHeight="1" x14ac:dyDescent="0.3">
      <c r="A28" s="1132"/>
      <c r="B28" s="1137" t="s">
        <v>5107</v>
      </c>
      <c r="C28" s="1138"/>
      <c r="D28" s="1138"/>
      <c r="E28" s="1138"/>
      <c r="F28" s="1138"/>
      <c r="G28" s="1138"/>
      <c r="H28" s="1126"/>
      <c r="I28" s="1131"/>
    </row>
    <row r="29" spans="1:9" ht="23.1" customHeight="1" x14ac:dyDescent="0.3">
      <c r="A29" s="1132"/>
      <c r="B29" s="1139" t="s">
        <v>5145</v>
      </c>
      <c r="C29" s="1134">
        <v>28</v>
      </c>
      <c r="D29" s="1134">
        <v>2</v>
      </c>
      <c r="E29" s="1131">
        <v>1.58</v>
      </c>
      <c r="F29" s="1127"/>
      <c r="G29" s="1127"/>
      <c r="H29" s="1126">
        <f>C29*D29*E29</f>
        <v>88.48</v>
      </c>
      <c r="I29" s="1131"/>
    </row>
    <row r="30" spans="1:9" ht="23.1" customHeight="1" x14ac:dyDescent="0.3">
      <c r="A30" s="1132"/>
      <c r="B30" s="1139" t="s">
        <v>5143</v>
      </c>
      <c r="C30" s="1134">
        <v>28</v>
      </c>
      <c r="D30" s="1134">
        <v>2</v>
      </c>
      <c r="E30" s="1131">
        <v>1.2</v>
      </c>
      <c r="F30" s="1127"/>
      <c r="G30" s="1127"/>
      <c r="H30" s="1126">
        <f>C30*D30*E30</f>
        <v>67.2</v>
      </c>
      <c r="I30" s="1131"/>
    </row>
    <row r="31" spans="1:9" ht="23.1" customHeight="1" x14ac:dyDescent="0.3">
      <c r="A31" s="1132"/>
      <c r="B31" s="1133"/>
      <c r="C31" s="1134"/>
      <c r="D31" s="1134"/>
      <c r="E31" s="1131"/>
      <c r="F31" s="1696" t="s">
        <v>5146</v>
      </c>
      <c r="G31" s="1697"/>
      <c r="H31" s="1126">
        <f>SUM(H25:H30)</f>
        <v>168.88</v>
      </c>
      <c r="I31" s="1131"/>
    </row>
    <row r="32" spans="1:9" ht="23.1" customHeight="1" x14ac:dyDescent="0.3">
      <c r="A32" s="1132"/>
      <c r="B32" s="1133"/>
      <c r="C32" s="1134"/>
      <c r="D32" s="1134"/>
      <c r="E32" s="1131"/>
      <c r="F32" s="1696" t="s">
        <v>4802</v>
      </c>
      <c r="G32" s="1697"/>
      <c r="H32" s="1126">
        <v>452.1</v>
      </c>
      <c r="I32" s="1131"/>
    </row>
    <row r="33" spans="1:10" ht="61.5" customHeight="1" x14ac:dyDescent="0.3">
      <c r="A33" s="1130">
        <v>3</v>
      </c>
      <c r="B33" s="1702" t="s">
        <v>5147</v>
      </c>
      <c r="C33" s="1703"/>
      <c r="D33" s="1703"/>
      <c r="E33" s="1703"/>
      <c r="F33" s="1703"/>
      <c r="G33" s="1703"/>
      <c r="H33" s="1704"/>
      <c r="I33" s="1131"/>
    </row>
    <row r="34" spans="1:10" ht="24.95" customHeight="1" x14ac:dyDescent="0.3">
      <c r="A34" s="1132"/>
      <c r="B34" s="1136" t="s">
        <v>5148</v>
      </c>
      <c r="C34" s="1134">
        <v>2</v>
      </c>
      <c r="D34" s="1134">
        <v>2</v>
      </c>
      <c r="E34" s="1131"/>
      <c r="F34" s="1127"/>
      <c r="G34" s="1127"/>
      <c r="H34" s="1126">
        <f>C34*D34</f>
        <v>4</v>
      </c>
      <c r="I34" s="1131"/>
    </row>
    <row r="35" spans="1:10" ht="24.95" customHeight="1" x14ac:dyDescent="0.3">
      <c r="A35" s="1132"/>
      <c r="B35" s="1136" t="s">
        <v>5149</v>
      </c>
      <c r="C35" s="1134">
        <v>28</v>
      </c>
      <c r="D35" s="1134">
        <v>2</v>
      </c>
      <c r="E35" s="1131"/>
      <c r="F35" s="1127"/>
      <c r="G35" s="1127"/>
      <c r="H35" s="1126">
        <f>C35*D35</f>
        <v>56</v>
      </c>
      <c r="I35" s="1131"/>
    </row>
    <row r="36" spans="1:10" ht="24.95" customHeight="1" x14ac:dyDescent="0.3">
      <c r="A36" s="1132"/>
      <c r="B36" s="1133"/>
      <c r="C36" s="1134"/>
      <c r="D36" s="1134"/>
      <c r="E36" s="1131"/>
      <c r="F36" s="1696" t="s">
        <v>5146</v>
      </c>
      <c r="G36" s="1697"/>
      <c r="H36" s="1126">
        <f>SUM(H34:H35)</f>
        <v>60</v>
      </c>
      <c r="I36" s="1131"/>
    </row>
    <row r="37" spans="1:10" ht="49.5" customHeight="1" x14ac:dyDescent="0.3">
      <c r="A37" s="1140">
        <v>4</v>
      </c>
      <c r="B37" s="1705" t="s">
        <v>5150</v>
      </c>
      <c r="C37" s="1706"/>
      <c r="D37" s="1706"/>
      <c r="E37" s="1706"/>
      <c r="F37" s="1706"/>
      <c r="G37" s="1706"/>
      <c r="H37" s="1707"/>
      <c r="I37" s="1131"/>
    </row>
    <row r="38" spans="1:10" ht="24.95" customHeight="1" x14ac:dyDescent="0.3">
      <c r="A38" s="1132"/>
      <c r="B38" s="1136" t="s">
        <v>5151</v>
      </c>
      <c r="C38" s="1134">
        <v>1</v>
      </c>
      <c r="D38" s="1134">
        <v>3</v>
      </c>
      <c r="E38" s="1131">
        <v>10</v>
      </c>
      <c r="F38" s="1127"/>
      <c r="G38" s="1127"/>
      <c r="H38" s="1141">
        <f>C38*D38*E38</f>
        <v>30</v>
      </c>
      <c r="I38" s="1131"/>
    </row>
    <row r="39" spans="1:10" ht="24.95" customHeight="1" x14ac:dyDescent="0.3">
      <c r="A39" s="1132"/>
      <c r="B39" s="1133"/>
      <c r="C39" s="1134"/>
      <c r="D39" s="1134"/>
      <c r="E39" s="1131"/>
      <c r="F39" s="1696" t="s">
        <v>1904</v>
      </c>
      <c r="G39" s="1697"/>
      <c r="H39" s="1141">
        <v>30</v>
      </c>
      <c r="I39" s="1131"/>
    </row>
    <row r="40" spans="1:10" ht="55.5" customHeight="1" x14ac:dyDescent="0.3">
      <c r="A40" s="1683">
        <v>5</v>
      </c>
      <c r="B40" s="1687" t="s">
        <v>5152</v>
      </c>
      <c r="C40" s="1688"/>
      <c r="D40" s="1688"/>
      <c r="E40" s="1688"/>
      <c r="F40" s="1688"/>
      <c r="G40" s="1688"/>
      <c r="H40" s="1689"/>
      <c r="I40" s="1131"/>
    </row>
    <row r="41" spans="1:10" ht="0.75" hidden="1" customHeight="1" x14ac:dyDescent="0.3">
      <c r="A41" s="1683"/>
      <c r="B41" s="1690"/>
      <c r="C41" s="1691"/>
      <c r="D41" s="1691"/>
      <c r="E41" s="1691"/>
      <c r="F41" s="1691"/>
      <c r="G41" s="1691"/>
      <c r="H41" s="1692"/>
      <c r="I41" s="1131"/>
    </row>
    <row r="42" spans="1:10" ht="24.95" customHeight="1" x14ac:dyDescent="0.3">
      <c r="A42" s="1130"/>
      <c r="B42" s="1136" t="s">
        <v>5154</v>
      </c>
      <c r="C42" s="1134">
        <v>2</v>
      </c>
      <c r="D42" s="1134">
        <v>3</v>
      </c>
      <c r="E42" s="1131"/>
      <c r="F42" s="1127"/>
      <c r="G42" s="1127"/>
      <c r="H42" s="1126">
        <f>D42*C42</f>
        <v>6</v>
      </c>
      <c r="I42" s="1131"/>
    </row>
    <row r="43" spans="1:10" ht="24.95" customHeight="1" x14ac:dyDescent="0.3">
      <c r="A43" s="1132"/>
      <c r="B43" s="1136" t="s">
        <v>5155</v>
      </c>
      <c r="C43" s="1134">
        <v>2</v>
      </c>
      <c r="D43" s="1134">
        <v>3</v>
      </c>
      <c r="E43" s="1131"/>
      <c r="F43" s="1127"/>
      <c r="G43" s="1127"/>
      <c r="H43" s="1126">
        <f>D43*C43</f>
        <v>6</v>
      </c>
      <c r="I43" s="1131"/>
    </row>
    <row r="44" spans="1:10" ht="33" customHeight="1" x14ac:dyDescent="0.3">
      <c r="A44" s="1132"/>
      <c r="B44" s="1136" t="s">
        <v>5156</v>
      </c>
      <c r="C44" s="1134">
        <v>2</v>
      </c>
      <c r="D44" s="1134">
        <v>3</v>
      </c>
      <c r="E44" s="1131"/>
      <c r="F44" s="1127"/>
      <c r="G44" s="1127"/>
      <c r="H44" s="1126">
        <f>D44*C44</f>
        <v>6</v>
      </c>
      <c r="I44" s="1131"/>
    </row>
    <row r="45" spans="1:10" ht="24.95" customHeight="1" x14ac:dyDescent="0.3">
      <c r="A45" s="1132"/>
      <c r="B45" s="1136" t="s">
        <v>5157</v>
      </c>
      <c r="C45" s="1134">
        <v>4</v>
      </c>
      <c r="D45" s="1134">
        <v>3</v>
      </c>
      <c r="E45" s="1131"/>
      <c r="F45" s="1127"/>
      <c r="G45" s="1127"/>
      <c r="H45" s="1126">
        <f>D45*C45</f>
        <v>12</v>
      </c>
      <c r="I45" s="1131"/>
    </row>
    <row r="46" spans="1:10" ht="24.95" customHeight="1" x14ac:dyDescent="0.3">
      <c r="A46" s="1132"/>
      <c r="B46" s="1136" t="s">
        <v>5158</v>
      </c>
      <c r="C46" s="1134">
        <v>2</v>
      </c>
      <c r="D46" s="1134">
        <v>3</v>
      </c>
      <c r="E46" s="1131"/>
      <c r="F46" s="1127"/>
      <c r="G46" s="1127"/>
      <c r="H46" s="1126">
        <f>D46*C46</f>
        <v>6</v>
      </c>
      <c r="I46" s="1131"/>
    </row>
    <row r="47" spans="1:10" ht="24.95" customHeight="1" x14ac:dyDescent="0.3">
      <c r="A47" s="1132"/>
      <c r="B47" s="1133"/>
      <c r="C47" s="1134"/>
      <c r="D47" s="1134"/>
      <c r="E47" s="1131"/>
      <c r="F47" s="1701" t="s">
        <v>5153</v>
      </c>
      <c r="G47" s="1701"/>
      <c r="H47" s="1127">
        <f>SUM(H42:H46)</f>
        <v>36</v>
      </c>
      <c r="I47" s="1131"/>
    </row>
    <row r="48" spans="1:10" x14ac:dyDescent="0.3">
      <c r="H48" s="1146"/>
      <c r="I48" s="1147"/>
      <c r="J48" s="1148"/>
    </row>
    <row r="49" spans="8:10" x14ac:dyDescent="0.3">
      <c r="H49" s="1146"/>
      <c r="I49" s="1147"/>
      <c r="J49" s="1148"/>
    </row>
    <row r="50" spans="8:10" x14ac:dyDescent="0.3">
      <c r="H50" s="1146"/>
      <c r="I50" s="1147"/>
      <c r="J50" s="1148"/>
    </row>
    <row r="51" spans="8:10" x14ac:dyDescent="0.3">
      <c r="H51" s="1146"/>
      <c r="I51" s="1147"/>
      <c r="J51" s="1148"/>
    </row>
    <row r="52" spans="8:10" x14ac:dyDescent="0.3">
      <c r="H52" s="1146"/>
      <c r="I52" s="1147"/>
      <c r="J52" s="1148"/>
    </row>
    <row r="53" spans="8:10" x14ac:dyDescent="0.3">
      <c r="H53" s="1146"/>
      <c r="I53" s="1147"/>
      <c r="J53" s="1148"/>
    </row>
    <row r="54" spans="8:10" x14ac:dyDescent="0.3">
      <c r="H54" s="1146"/>
      <c r="I54" s="1147"/>
      <c r="J54" s="1148"/>
    </row>
    <row r="55" spans="8:10" x14ac:dyDescent="0.3">
      <c r="H55" s="1146"/>
      <c r="I55" s="1147"/>
      <c r="J55" s="1148"/>
    </row>
    <row r="56" spans="8:10" x14ac:dyDescent="0.3">
      <c r="H56" s="1146"/>
      <c r="I56" s="1147"/>
      <c r="J56" s="1148"/>
    </row>
    <row r="57" spans="8:10" x14ac:dyDescent="0.3">
      <c r="H57" s="1146"/>
      <c r="I57" s="1147"/>
      <c r="J57" s="1148"/>
    </row>
    <row r="58" spans="8:10" x14ac:dyDescent="0.3">
      <c r="H58" s="1146"/>
      <c r="I58" s="1147"/>
      <c r="J58" s="1148"/>
    </row>
    <row r="59" spans="8:10" x14ac:dyDescent="0.3">
      <c r="H59" s="1146"/>
      <c r="I59" s="1147"/>
      <c r="J59" s="1148"/>
    </row>
    <row r="60" spans="8:10" x14ac:dyDescent="0.3">
      <c r="H60" s="1146"/>
      <c r="I60" s="1147"/>
      <c r="J60" s="1148"/>
    </row>
    <row r="61" spans="8:10" x14ac:dyDescent="0.3">
      <c r="H61" s="1146"/>
      <c r="I61" s="1147"/>
      <c r="J61" s="1148"/>
    </row>
    <row r="62" spans="8:10" x14ac:dyDescent="0.3">
      <c r="H62" s="1146"/>
      <c r="I62" s="1147"/>
      <c r="J62" s="1148"/>
    </row>
    <row r="63" spans="8:10" x14ac:dyDescent="0.3">
      <c r="H63" s="1146"/>
      <c r="I63" s="1147"/>
      <c r="J63" s="1148"/>
    </row>
    <row r="64" spans="8:10" x14ac:dyDescent="0.3">
      <c r="H64" s="1146"/>
      <c r="I64" s="1147"/>
      <c r="J64" s="1148"/>
    </row>
    <row r="65" spans="8:10" x14ac:dyDescent="0.3">
      <c r="H65" s="1146"/>
      <c r="I65" s="1147"/>
      <c r="J65" s="1148"/>
    </row>
    <row r="66" spans="8:10" x14ac:dyDescent="0.3">
      <c r="H66" s="1146"/>
      <c r="I66" s="1147"/>
      <c r="J66" s="1148"/>
    </row>
    <row r="67" spans="8:10" x14ac:dyDescent="0.3">
      <c r="H67" s="1146"/>
      <c r="I67" s="1147"/>
      <c r="J67" s="1148"/>
    </row>
    <row r="68" spans="8:10" x14ac:dyDescent="0.3">
      <c r="H68" s="1146"/>
      <c r="I68" s="1147"/>
      <c r="J68" s="1148"/>
    </row>
    <row r="69" spans="8:10" x14ac:dyDescent="0.3">
      <c r="H69" s="1146"/>
      <c r="I69" s="1147"/>
      <c r="J69" s="1148"/>
    </row>
    <row r="70" spans="8:10" x14ac:dyDescent="0.3">
      <c r="H70" s="1146"/>
      <c r="I70" s="1147"/>
      <c r="J70" s="1148"/>
    </row>
    <row r="71" spans="8:10" x14ac:dyDescent="0.3">
      <c r="H71" s="1146"/>
      <c r="I71" s="1147"/>
      <c r="J71" s="1148"/>
    </row>
    <row r="72" spans="8:10" x14ac:dyDescent="0.3">
      <c r="H72" s="1146"/>
      <c r="I72" s="1147"/>
      <c r="J72" s="1148"/>
    </row>
    <row r="73" spans="8:10" x14ac:dyDescent="0.3">
      <c r="H73" s="1146"/>
      <c r="I73" s="1147"/>
      <c r="J73" s="1148"/>
    </row>
    <row r="74" spans="8:10" x14ac:dyDescent="0.3">
      <c r="H74" s="1146"/>
      <c r="I74" s="1147"/>
      <c r="J74" s="1148"/>
    </row>
    <row r="75" spans="8:10" x14ac:dyDescent="0.3">
      <c r="H75" s="1146"/>
      <c r="I75" s="1147"/>
      <c r="J75" s="1148"/>
    </row>
    <row r="76" spans="8:10" x14ac:dyDescent="0.3">
      <c r="H76" s="1146"/>
      <c r="I76" s="1147"/>
      <c r="J76" s="1148"/>
    </row>
    <row r="77" spans="8:10" x14ac:dyDescent="0.3">
      <c r="H77" s="1146"/>
      <c r="I77" s="1147"/>
      <c r="J77" s="1148"/>
    </row>
    <row r="78" spans="8:10" x14ac:dyDescent="0.3">
      <c r="H78" s="1146"/>
      <c r="I78" s="1147"/>
      <c r="J78" s="1148"/>
    </row>
    <row r="79" spans="8:10" x14ac:dyDescent="0.3">
      <c r="H79" s="1146"/>
      <c r="I79" s="1147"/>
      <c r="J79" s="1148"/>
    </row>
    <row r="80" spans="8:10" x14ac:dyDescent="0.3">
      <c r="H80" s="1146"/>
      <c r="I80" s="1147"/>
      <c r="J80" s="1148"/>
    </row>
    <row r="81" spans="8:10" x14ac:dyDescent="0.3">
      <c r="H81" s="1146"/>
      <c r="I81" s="1147"/>
      <c r="J81" s="1148"/>
    </row>
    <row r="82" spans="8:10" x14ac:dyDescent="0.3">
      <c r="H82" s="1146"/>
      <c r="I82" s="1147"/>
      <c r="J82" s="1148"/>
    </row>
    <row r="83" spans="8:10" x14ac:dyDescent="0.3">
      <c r="H83" s="1146"/>
      <c r="I83" s="1147"/>
      <c r="J83" s="1148"/>
    </row>
    <row r="84" spans="8:10" x14ac:dyDescent="0.3">
      <c r="H84" s="1146"/>
      <c r="I84" s="1147"/>
      <c r="J84" s="1148"/>
    </row>
    <row r="85" spans="8:10" x14ac:dyDescent="0.3">
      <c r="H85" s="1146"/>
      <c r="I85" s="1147"/>
      <c r="J85" s="1148"/>
    </row>
    <row r="86" spans="8:10" x14ac:dyDescent="0.3">
      <c r="H86" s="1146"/>
      <c r="I86" s="1147"/>
      <c r="J86" s="1148"/>
    </row>
    <row r="87" spans="8:10" x14ac:dyDescent="0.3">
      <c r="H87" s="1146"/>
      <c r="I87" s="1147"/>
      <c r="J87" s="1148"/>
    </row>
    <row r="88" spans="8:10" x14ac:dyDescent="0.3">
      <c r="H88" s="1146"/>
      <c r="I88" s="1147"/>
      <c r="J88" s="1148"/>
    </row>
    <row r="89" spans="8:10" x14ac:dyDescent="0.3">
      <c r="H89" s="1146"/>
      <c r="I89" s="1147"/>
      <c r="J89" s="1148"/>
    </row>
    <row r="90" spans="8:10" x14ac:dyDescent="0.3">
      <c r="H90" s="1146"/>
      <c r="I90" s="1147"/>
      <c r="J90" s="1148"/>
    </row>
    <row r="91" spans="8:10" x14ac:dyDescent="0.3">
      <c r="H91" s="1146"/>
      <c r="I91" s="1147"/>
      <c r="J91" s="1148"/>
    </row>
    <row r="92" spans="8:10" x14ac:dyDescent="0.3">
      <c r="H92" s="1146"/>
      <c r="I92" s="1147"/>
      <c r="J92" s="1148"/>
    </row>
    <row r="93" spans="8:10" x14ac:dyDescent="0.3">
      <c r="H93" s="1146"/>
      <c r="I93" s="1147"/>
      <c r="J93" s="1148"/>
    </row>
    <row r="94" spans="8:10" x14ac:dyDescent="0.3">
      <c r="H94" s="1146"/>
      <c r="I94" s="1147"/>
      <c r="J94" s="1148"/>
    </row>
    <row r="95" spans="8:10" x14ac:dyDescent="0.3">
      <c r="H95" s="1146"/>
      <c r="I95" s="1147"/>
      <c r="J95" s="1148"/>
    </row>
    <row r="96" spans="8:10" x14ac:dyDescent="0.3">
      <c r="H96" s="1146"/>
      <c r="I96" s="1147"/>
      <c r="J96" s="1148"/>
    </row>
    <row r="97" spans="8:10" x14ac:dyDescent="0.3">
      <c r="H97" s="1146"/>
      <c r="I97" s="1147"/>
      <c r="J97" s="1148"/>
    </row>
    <row r="98" spans="8:10" x14ac:dyDescent="0.3">
      <c r="H98" s="1146"/>
      <c r="I98" s="1147"/>
      <c r="J98" s="1148"/>
    </row>
    <row r="99" spans="8:10" x14ac:dyDescent="0.3">
      <c r="H99" s="1146"/>
      <c r="I99" s="1147"/>
      <c r="J99" s="1148"/>
    </row>
    <row r="100" spans="8:10" x14ac:dyDescent="0.3">
      <c r="H100" s="1146"/>
      <c r="I100" s="1147"/>
      <c r="J100" s="1148"/>
    </row>
    <row r="101" spans="8:10" x14ac:dyDescent="0.3">
      <c r="H101" s="1146"/>
      <c r="I101" s="1147"/>
      <c r="J101" s="1148"/>
    </row>
    <row r="102" spans="8:10" x14ac:dyDescent="0.3">
      <c r="H102" s="1146"/>
      <c r="I102" s="1147"/>
      <c r="J102" s="1148"/>
    </row>
    <row r="103" spans="8:10" x14ac:dyDescent="0.3">
      <c r="H103" s="1146"/>
      <c r="I103" s="1147"/>
      <c r="J103" s="1148"/>
    </row>
    <row r="104" spans="8:10" x14ac:dyDescent="0.3">
      <c r="H104" s="1146"/>
      <c r="I104" s="1147"/>
      <c r="J104" s="1148"/>
    </row>
    <row r="105" spans="8:10" x14ac:dyDescent="0.3">
      <c r="H105" s="1146"/>
      <c r="I105" s="1147"/>
      <c r="J105" s="1148"/>
    </row>
    <row r="106" spans="8:10" x14ac:dyDescent="0.3">
      <c r="H106" s="1146"/>
      <c r="I106" s="1147"/>
      <c r="J106" s="1148"/>
    </row>
    <row r="107" spans="8:10" x14ac:dyDescent="0.3">
      <c r="H107" s="1146"/>
      <c r="I107" s="1147"/>
      <c r="J107" s="1148"/>
    </row>
    <row r="108" spans="8:10" x14ac:dyDescent="0.3">
      <c r="H108" s="1146"/>
      <c r="I108" s="1147"/>
      <c r="J108" s="1148"/>
    </row>
    <row r="109" spans="8:10" x14ac:dyDescent="0.3">
      <c r="H109" s="1146"/>
      <c r="I109" s="1147"/>
      <c r="J109" s="1148"/>
    </row>
    <row r="110" spans="8:10" x14ac:dyDescent="0.3">
      <c r="H110" s="1146"/>
      <c r="I110" s="1147"/>
      <c r="J110" s="1148"/>
    </row>
    <row r="111" spans="8:10" x14ac:dyDescent="0.3">
      <c r="H111" s="1146"/>
      <c r="I111" s="1147"/>
      <c r="J111" s="1148"/>
    </row>
    <row r="112" spans="8:10" x14ac:dyDescent="0.3">
      <c r="H112" s="1146"/>
      <c r="I112" s="1147"/>
      <c r="J112" s="1148"/>
    </row>
    <row r="113" spans="8:10" x14ac:dyDescent="0.3">
      <c r="H113" s="1146"/>
      <c r="I113" s="1147"/>
      <c r="J113" s="1148"/>
    </row>
    <row r="114" spans="8:10" x14ac:dyDescent="0.3">
      <c r="H114" s="1146"/>
      <c r="I114" s="1147"/>
      <c r="J114" s="1148"/>
    </row>
    <row r="115" spans="8:10" x14ac:dyDescent="0.3">
      <c r="H115" s="1146"/>
      <c r="I115" s="1147"/>
      <c r="J115" s="1148"/>
    </row>
    <row r="116" spans="8:10" x14ac:dyDescent="0.3">
      <c r="H116" s="1146"/>
      <c r="I116" s="1147"/>
      <c r="J116" s="1148"/>
    </row>
    <row r="117" spans="8:10" x14ac:dyDescent="0.3">
      <c r="H117" s="1146"/>
      <c r="I117" s="1147"/>
      <c r="J117" s="1148"/>
    </row>
    <row r="118" spans="8:10" x14ac:dyDescent="0.3">
      <c r="H118" s="1146"/>
      <c r="I118" s="1147"/>
      <c r="J118" s="1148"/>
    </row>
    <row r="119" spans="8:10" x14ac:dyDescent="0.3">
      <c r="H119" s="1146"/>
      <c r="I119" s="1147"/>
      <c r="J119" s="1148"/>
    </row>
    <row r="120" spans="8:10" x14ac:dyDescent="0.3">
      <c r="H120" s="1146"/>
      <c r="I120" s="1147"/>
      <c r="J120" s="1148"/>
    </row>
    <row r="121" spans="8:10" x14ac:dyDescent="0.3">
      <c r="H121" s="1146"/>
      <c r="I121" s="1147"/>
      <c r="J121" s="1148"/>
    </row>
    <row r="122" spans="8:10" x14ac:dyDescent="0.3">
      <c r="H122" s="1146"/>
      <c r="I122" s="1147"/>
      <c r="J122" s="1148"/>
    </row>
    <row r="123" spans="8:10" x14ac:dyDescent="0.3">
      <c r="H123" s="1146"/>
      <c r="I123" s="1147"/>
      <c r="J123" s="1148"/>
    </row>
    <row r="124" spans="8:10" x14ac:dyDescent="0.3">
      <c r="H124" s="1146"/>
      <c r="I124" s="1147"/>
      <c r="J124" s="1148"/>
    </row>
    <row r="125" spans="8:10" x14ac:dyDescent="0.3">
      <c r="H125" s="1146"/>
      <c r="I125" s="1147"/>
      <c r="J125" s="1148"/>
    </row>
    <row r="126" spans="8:10" x14ac:dyDescent="0.3">
      <c r="H126" s="1146"/>
      <c r="I126" s="1147"/>
      <c r="J126" s="1148"/>
    </row>
    <row r="127" spans="8:10" x14ac:dyDescent="0.3">
      <c r="H127" s="1146"/>
      <c r="I127" s="1147"/>
      <c r="J127" s="1148"/>
    </row>
    <row r="128" spans="8:10" x14ac:dyDescent="0.3">
      <c r="H128" s="1146"/>
      <c r="I128" s="1147"/>
      <c r="J128" s="1148"/>
    </row>
    <row r="129" spans="8:10" x14ac:dyDescent="0.3">
      <c r="H129" s="1146"/>
      <c r="I129" s="1147"/>
      <c r="J129" s="1148"/>
    </row>
    <row r="130" spans="8:10" x14ac:dyDescent="0.3">
      <c r="H130" s="1146"/>
      <c r="I130" s="1147"/>
      <c r="J130" s="1148"/>
    </row>
    <row r="131" spans="8:10" x14ac:dyDescent="0.3">
      <c r="H131" s="1146"/>
      <c r="I131" s="1147"/>
      <c r="J131" s="1148"/>
    </row>
    <row r="132" spans="8:10" x14ac:dyDescent="0.3">
      <c r="H132" s="1146"/>
      <c r="I132" s="1147"/>
      <c r="J132" s="1148"/>
    </row>
    <row r="133" spans="8:10" x14ac:dyDescent="0.3">
      <c r="H133" s="1146"/>
      <c r="I133" s="1147"/>
      <c r="J133" s="1148"/>
    </row>
    <row r="134" spans="8:10" x14ac:dyDescent="0.3">
      <c r="H134" s="1146"/>
      <c r="I134" s="1147"/>
      <c r="J134" s="1148"/>
    </row>
    <row r="135" spans="8:10" x14ac:dyDescent="0.3">
      <c r="H135" s="1146"/>
      <c r="I135" s="1147"/>
      <c r="J135" s="1148"/>
    </row>
    <row r="136" spans="8:10" x14ac:dyDescent="0.3">
      <c r="H136" s="1146"/>
      <c r="I136" s="1147"/>
      <c r="J136" s="1148"/>
    </row>
    <row r="137" spans="8:10" x14ac:dyDescent="0.3">
      <c r="H137" s="1146"/>
      <c r="I137" s="1147"/>
      <c r="J137" s="1148"/>
    </row>
    <row r="138" spans="8:10" x14ac:dyDescent="0.3">
      <c r="H138" s="1146"/>
      <c r="I138" s="1147"/>
      <c r="J138" s="1148"/>
    </row>
    <row r="139" spans="8:10" x14ac:dyDescent="0.3">
      <c r="H139" s="1146"/>
      <c r="I139" s="1147"/>
      <c r="J139" s="1148"/>
    </row>
    <row r="140" spans="8:10" x14ac:dyDescent="0.3">
      <c r="H140" s="1146"/>
      <c r="I140" s="1147"/>
      <c r="J140" s="1148"/>
    </row>
  </sheetData>
  <mergeCells count="19">
    <mergeCell ref="F47:G47"/>
    <mergeCell ref="B33:H33"/>
    <mergeCell ref="F36:G36"/>
    <mergeCell ref="B37:H37"/>
    <mergeCell ref="F39:G39"/>
    <mergeCell ref="A40:A41"/>
    <mergeCell ref="B40:H41"/>
    <mergeCell ref="B5:H5"/>
    <mergeCell ref="F22:G22"/>
    <mergeCell ref="F23:G23"/>
    <mergeCell ref="B24:H24"/>
    <mergeCell ref="F31:G31"/>
    <mergeCell ref="F32:G32"/>
    <mergeCell ref="A1:I1"/>
    <mergeCell ref="A2:I2"/>
    <mergeCell ref="A3:A4"/>
    <mergeCell ref="B3:B4"/>
    <mergeCell ref="C3:D4"/>
    <mergeCell ref="E3:G3"/>
  </mergeCells>
  <printOptions horizontalCentered="1"/>
  <pageMargins left="0.31496062992125984" right="0.19685039370078741" top="0.39370078740157483" bottom="0.39370078740157483" header="0.11811023622047245" footer="0.11811023622047245"/>
  <pageSetup paperSize="9" scale="85" orientation="portrait" r:id="rId1"/>
  <colBreaks count="1" manualBreakCount="1">
    <brk id="9" max="1048575"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filterMode="1">
    <tabColor rgb="FF00B050"/>
  </sheetPr>
  <dimension ref="A1:S988"/>
  <sheetViews>
    <sheetView showZeros="0" tabSelected="1" view="pageBreakPreview" zoomScale="50" zoomScaleNormal="40" zoomScaleSheetLayoutView="50" workbookViewId="0">
      <pane xSplit="3" ySplit="6" topLeftCell="D7" activePane="bottomRight" state="frozen"/>
      <selection pane="topRight" activeCell="D1" sqref="D1"/>
      <selection pane="bottomLeft" activeCell="A6" sqref="A6"/>
      <selection pane="bottomRight" activeCell="H5" sqref="H5"/>
    </sheetView>
  </sheetViews>
  <sheetFormatPr defaultRowHeight="25.5" x14ac:dyDescent="0.35"/>
  <cols>
    <col min="1" max="1" width="10" style="340" customWidth="1"/>
    <col min="2" max="2" width="59.77734375" style="336" customWidth="1"/>
    <col min="3" max="3" width="18.77734375" style="1494" customWidth="1"/>
    <col min="4" max="4" width="11" style="1494" customWidth="1"/>
    <col min="5" max="5" width="15.77734375" style="958" customWidth="1"/>
    <col min="6" max="6" width="15.77734375" style="336" customWidth="1"/>
    <col min="7" max="7" width="20.77734375" style="336" customWidth="1"/>
    <col min="8" max="9" width="15.77734375" style="951" customWidth="1"/>
    <col min="10" max="10" width="20.77734375" style="336" customWidth="1"/>
    <col min="11" max="12" width="15.77734375" style="964" customWidth="1"/>
    <col min="13" max="13" width="20.77734375" style="336" customWidth="1"/>
    <col min="14" max="14" width="15.77734375" style="336" customWidth="1"/>
    <col min="15" max="15" width="20.77734375" style="336" customWidth="1"/>
    <col min="16" max="16" width="26.44140625" style="336" customWidth="1"/>
    <col min="17" max="17" width="20.77734375" style="336" customWidth="1"/>
    <col min="18" max="18" width="15.77734375" style="1494" customWidth="1"/>
    <col min="19" max="19" width="25" style="336" bestFit="1" customWidth="1"/>
    <col min="20" max="16384" width="8.88671875" style="336"/>
  </cols>
  <sheetData>
    <row r="1" spans="1:19" s="891" customFormat="1" ht="128.25" customHeight="1" x14ac:dyDescent="0.25">
      <c r="A1" s="1555" t="str">
        <f>'ALIYAR GENERAL ABSTRACT'!A1:F1</f>
        <v>NAME OF WORK : CONSTRUCTION OF 2 NOS OF SI AND 28 NOS OF PC/HC QUARTERS WITH DEVELOPMENT WORKS AT ALIYAR IN COIMBATORE DISTRICT UNDER HON'BLE CM ANNOUNCEMENT SCHEME FOR THE YEAR OF 2019 -2020</v>
      </c>
      <c r="B1" s="1555"/>
      <c r="C1" s="1555"/>
      <c r="D1" s="1555"/>
      <c r="E1" s="1708"/>
      <c r="F1" s="1555"/>
      <c r="G1" s="1555"/>
      <c r="H1" s="1709"/>
      <c r="I1" s="1709"/>
      <c r="J1" s="1555"/>
      <c r="K1" s="1710"/>
      <c r="L1" s="1710"/>
      <c r="M1" s="1555"/>
      <c r="N1" s="1555"/>
      <c r="O1" s="1555"/>
      <c r="P1" s="1555"/>
      <c r="Q1" s="1555"/>
      <c r="R1" s="1555"/>
      <c r="S1" s="1555"/>
    </row>
    <row r="2" spans="1:19" s="891" customFormat="1" ht="54.75" customHeight="1" x14ac:dyDescent="0.25">
      <c r="A2" s="1557" t="s">
        <v>5640</v>
      </c>
      <c r="B2" s="1557"/>
      <c r="C2" s="1557"/>
      <c r="D2" s="1557"/>
      <c r="E2" s="1557"/>
      <c r="F2" s="1557"/>
      <c r="G2" s="1557"/>
      <c r="H2" s="1557"/>
      <c r="I2" s="1557"/>
      <c r="J2" s="1557"/>
      <c r="K2" s="1557"/>
      <c r="L2" s="1557"/>
      <c r="M2" s="1557"/>
      <c r="N2" s="1557"/>
      <c r="O2" s="1557"/>
      <c r="P2" s="1557"/>
      <c r="Q2" s="1557"/>
      <c r="R2" s="1557"/>
      <c r="S2" s="1557"/>
    </row>
    <row r="3" spans="1:19" ht="33" customHeight="1" x14ac:dyDescent="0.25">
      <c r="A3" s="1559" t="s">
        <v>192</v>
      </c>
      <c r="B3" s="1560" t="s">
        <v>1531</v>
      </c>
      <c r="C3" s="1561" t="s">
        <v>3593</v>
      </c>
      <c r="D3" s="1561" t="s">
        <v>190</v>
      </c>
      <c r="E3" s="1562" t="s">
        <v>3594</v>
      </c>
      <c r="F3" s="1561"/>
      <c r="G3" s="1561"/>
      <c r="H3" s="1563"/>
      <c r="I3" s="1563"/>
      <c r="J3" s="1561"/>
      <c r="K3" s="1554"/>
      <c r="L3" s="1554"/>
      <c r="M3" s="1561"/>
      <c r="N3" s="1516"/>
      <c r="O3" s="1517"/>
      <c r="P3" s="1517"/>
      <c r="Q3" s="1517"/>
      <c r="R3" s="1564" t="s">
        <v>3587</v>
      </c>
      <c r="S3" s="1567" t="s">
        <v>851</v>
      </c>
    </row>
    <row r="4" spans="1:19" ht="94.5" customHeight="1" x14ac:dyDescent="0.25">
      <c r="A4" s="1559"/>
      <c r="B4" s="1560"/>
      <c r="C4" s="1561"/>
      <c r="D4" s="1561"/>
      <c r="E4" s="1562" t="s">
        <v>5680</v>
      </c>
      <c r="F4" s="1562"/>
      <c r="G4" s="1562"/>
      <c r="H4" s="1553" t="s">
        <v>5681</v>
      </c>
      <c r="I4" s="1553"/>
      <c r="J4" s="1553"/>
      <c r="K4" s="1554" t="s">
        <v>5682</v>
      </c>
      <c r="L4" s="1554"/>
      <c r="M4" s="1554"/>
      <c r="N4" s="1509" t="s">
        <v>3595</v>
      </c>
      <c r="O4" s="1509"/>
      <c r="P4" s="1509" t="s">
        <v>3596</v>
      </c>
      <c r="Q4" s="1518"/>
      <c r="R4" s="1565"/>
      <c r="S4" s="1568"/>
    </row>
    <row r="5" spans="1:19" s="337" customFormat="1" ht="85.5" customHeight="1" x14ac:dyDescent="0.25">
      <c r="A5" s="1559"/>
      <c r="B5" s="1560"/>
      <c r="C5" s="1561"/>
      <c r="D5" s="1561"/>
      <c r="E5" s="952" t="s">
        <v>1798</v>
      </c>
      <c r="F5" s="952" t="s">
        <v>5321</v>
      </c>
      <c r="G5" s="1350" t="s">
        <v>851</v>
      </c>
      <c r="H5" s="1368" t="s">
        <v>3587</v>
      </c>
      <c r="I5" s="1369" t="s">
        <v>5322</v>
      </c>
      <c r="J5" s="1368" t="s">
        <v>851</v>
      </c>
      <c r="K5" s="1351" t="s">
        <v>3587</v>
      </c>
      <c r="L5" s="1375" t="s">
        <v>5675</v>
      </c>
      <c r="M5" s="1351" t="s">
        <v>851</v>
      </c>
      <c r="N5" s="1511" t="s">
        <v>3587</v>
      </c>
      <c r="O5" s="1511" t="s">
        <v>851</v>
      </c>
      <c r="P5" s="1511" t="s">
        <v>3587</v>
      </c>
      <c r="Q5" s="1512" t="s">
        <v>851</v>
      </c>
      <c r="R5" s="1566"/>
      <c r="S5" s="1569"/>
    </row>
    <row r="6" spans="1:19" s="337" customFormat="1" ht="26.25" x14ac:dyDescent="0.25">
      <c r="A6" s="818"/>
      <c r="B6" s="818"/>
      <c r="C6" s="1510"/>
      <c r="D6" s="1510"/>
      <c r="E6" s="953"/>
      <c r="F6" s="953"/>
      <c r="G6" s="953"/>
      <c r="H6" s="1370"/>
      <c r="I6" s="1370"/>
      <c r="J6" s="1370"/>
      <c r="K6" s="959"/>
      <c r="L6" s="959"/>
      <c r="M6" s="959"/>
      <c r="N6" s="819"/>
      <c r="O6" s="819"/>
      <c r="P6" s="819"/>
      <c r="Q6" s="819"/>
      <c r="R6" s="1390"/>
      <c r="S6" s="819"/>
    </row>
    <row r="7" spans="1:19" ht="69.95" customHeight="1" x14ac:dyDescent="0.25">
      <c r="A7" s="820">
        <v>1.1000000000000001</v>
      </c>
      <c r="B7" s="821" t="s">
        <v>3464</v>
      </c>
      <c r="C7" s="1487"/>
      <c r="D7" s="867" t="s">
        <v>852</v>
      </c>
      <c r="E7" s="954"/>
      <c r="F7" s="954"/>
      <c r="G7" s="954"/>
      <c r="H7" s="1371"/>
      <c r="I7" s="1371"/>
      <c r="J7" s="1371"/>
      <c r="K7" s="960"/>
      <c r="L7" s="960"/>
      <c r="M7" s="960"/>
      <c r="N7" s="823"/>
      <c r="O7" s="823"/>
      <c r="P7" s="823"/>
      <c r="Q7" s="823"/>
      <c r="R7" s="1520" t="s">
        <v>1910</v>
      </c>
      <c r="S7" s="823"/>
    </row>
    <row r="8" spans="1:19" ht="39.950000000000003" customHeight="1" x14ac:dyDescent="0.25">
      <c r="A8" s="820"/>
      <c r="B8" s="821" t="s">
        <v>1683</v>
      </c>
      <c r="C8" s="1488">
        <f>[1]Data!$K$88</f>
        <v>177.77</v>
      </c>
      <c r="D8" s="867" t="s">
        <v>1050</v>
      </c>
      <c r="E8" s="954">
        <f>'SI 2 in 1 ALIYAR '!H30</f>
        <v>54.4</v>
      </c>
      <c r="F8" s="954">
        <f>E8</f>
        <v>54.4</v>
      </c>
      <c r="G8" s="954">
        <f>F8*C8</f>
        <v>9670.69</v>
      </c>
      <c r="H8" s="1371">
        <f>'PC 12 IN 1'!H32</f>
        <v>122</v>
      </c>
      <c r="I8" s="1371">
        <f>H8*2</f>
        <v>244</v>
      </c>
      <c r="J8" s="1371">
        <f>I8*C8</f>
        <v>43375.88</v>
      </c>
      <c r="K8" s="960">
        <f>'4 IN 1 PCHC Aliyar'!H35</f>
        <v>54</v>
      </c>
      <c r="L8" s="960">
        <f>K8*1</f>
        <v>54</v>
      </c>
      <c r="M8" s="960">
        <f>L8*C8</f>
        <v>9599.58</v>
      </c>
      <c r="N8" s="823">
        <f>F8+I8+L8</f>
        <v>352.4</v>
      </c>
      <c r="O8" s="823">
        <f>N8*C8</f>
        <v>62646.15</v>
      </c>
      <c r="P8" s="823">
        <f>Develop!K7</f>
        <v>61.5</v>
      </c>
      <c r="Q8" s="823">
        <f>P8*C8</f>
        <v>10932.86</v>
      </c>
      <c r="R8" s="1390">
        <f>P8+N8</f>
        <v>413.9</v>
      </c>
      <c r="S8" s="823">
        <f t="shared" ref="S8:S25" si="0">R8*C8</f>
        <v>73579</v>
      </c>
    </row>
    <row r="9" spans="1:19" hidden="1" x14ac:dyDescent="0.25">
      <c r="A9" s="892"/>
      <c r="B9" s="893" t="s">
        <v>636</v>
      </c>
      <c r="C9" s="894" t="e">
        <f>ROUND(#REF!,2)</f>
        <v>#REF!</v>
      </c>
      <c r="D9" s="895" t="s">
        <v>1050</v>
      </c>
      <c r="E9" s="896"/>
      <c r="F9" s="896">
        <f t="shared" ref="F9:F60" si="1">E9*8</f>
        <v>0</v>
      </c>
      <c r="G9" s="896" t="e">
        <f t="shared" ref="G9:G60" si="2">F9*C9</f>
        <v>#REF!</v>
      </c>
      <c r="H9" s="896"/>
      <c r="I9" s="896"/>
      <c r="J9" s="896" t="e">
        <f t="shared" ref="J9:J60" si="3">H9*C9</f>
        <v>#REF!</v>
      </c>
      <c r="K9" s="896"/>
      <c r="L9" s="896"/>
      <c r="M9" s="896" t="e">
        <f t="shared" ref="M9:M60" si="4">K9*C9</f>
        <v>#REF!</v>
      </c>
      <c r="N9" s="896" t="e">
        <f>#REF!+#REF!+K9+H9+F9</f>
        <v>#REF!</v>
      </c>
      <c r="O9" s="896" t="e">
        <f t="shared" ref="O9:O59" si="5">N9*C9</f>
        <v>#REF!</v>
      </c>
      <c r="P9" s="896">
        <f>Develop!K8</f>
        <v>0</v>
      </c>
      <c r="Q9" s="896" t="e">
        <f t="shared" ref="Q9:Q59" si="6">P9*C9</f>
        <v>#REF!</v>
      </c>
      <c r="R9" s="896" t="e">
        <f t="shared" ref="R9:R60" si="7">N9+P9</f>
        <v>#REF!</v>
      </c>
      <c r="S9" s="896" t="e">
        <f t="shared" si="0"/>
        <v>#REF!</v>
      </c>
    </row>
    <row r="10" spans="1:19" ht="52.5" hidden="1" x14ac:dyDescent="0.25">
      <c r="A10" s="820">
        <v>1.2</v>
      </c>
      <c r="B10" s="821" t="s">
        <v>3505</v>
      </c>
      <c r="C10" s="825"/>
      <c r="D10" s="822"/>
      <c r="E10" s="823"/>
      <c r="F10" s="823">
        <f t="shared" si="1"/>
        <v>0</v>
      </c>
      <c r="G10" s="823">
        <f t="shared" si="2"/>
        <v>0</v>
      </c>
      <c r="H10" s="823"/>
      <c r="I10" s="823"/>
      <c r="J10" s="823">
        <f t="shared" si="3"/>
        <v>0</v>
      </c>
      <c r="K10" s="823"/>
      <c r="L10" s="823"/>
      <c r="M10" s="823">
        <f t="shared" si="4"/>
        <v>0</v>
      </c>
      <c r="N10" s="823" t="e">
        <f>#REF!+#REF!+K10+H10+F10</f>
        <v>#REF!</v>
      </c>
      <c r="O10" s="823" t="e">
        <f t="shared" si="5"/>
        <v>#REF!</v>
      </c>
      <c r="P10" s="823">
        <f>Develop!K9</f>
        <v>0</v>
      </c>
      <c r="Q10" s="823">
        <f t="shared" si="6"/>
        <v>0</v>
      </c>
      <c r="R10" s="823" t="e">
        <f t="shared" si="7"/>
        <v>#REF!</v>
      </c>
      <c r="S10" s="823" t="e">
        <f t="shared" si="0"/>
        <v>#REF!</v>
      </c>
    </row>
    <row r="11" spans="1:19" hidden="1" x14ac:dyDescent="0.25">
      <c r="A11" s="820"/>
      <c r="B11" s="821" t="s">
        <v>1683</v>
      </c>
      <c r="C11" s="825" t="e">
        <f>ROUND(#REF!,2)</f>
        <v>#REF!</v>
      </c>
      <c r="D11" s="822" t="s">
        <v>1050</v>
      </c>
      <c r="E11" s="823"/>
      <c r="F11" s="823">
        <f t="shared" si="1"/>
        <v>0</v>
      </c>
      <c r="G11" s="823" t="e">
        <f t="shared" si="2"/>
        <v>#REF!</v>
      </c>
      <c r="H11" s="823"/>
      <c r="I11" s="823"/>
      <c r="J11" s="823" t="e">
        <f t="shared" si="3"/>
        <v>#REF!</v>
      </c>
      <c r="K11" s="823"/>
      <c r="L11" s="823"/>
      <c r="M11" s="823" t="e">
        <f t="shared" si="4"/>
        <v>#REF!</v>
      </c>
      <c r="N11" s="823" t="e">
        <f>#REF!+#REF!+K11+H11+F11</f>
        <v>#REF!</v>
      </c>
      <c r="O11" s="823" t="e">
        <f t="shared" si="5"/>
        <v>#REF!</v>
      </c>
      <c r="P11" s="823" t="e">
        <f>Develop!#REF!</f>
        <v>#REF!</v>
      </c>
      <c r="Q11" s="823" t="e">
        <f t="shared" si="6"/>
        <v>#REF!</v>
      </c>
      <c r="R11" s="823" t="e">
        <f t="shared" si="7"/>
        <v>#REF!</v>
      </c>
      <c r="S11" s="823" t="e">
        <f t="shared" si="0"/>
        <v>#REF!</v>
      </c>
    </row>
    <row r="12" spans="1:19" hidden="1" x14ac:dyDescent="0.25">
      <c r="A12" s="913"/>
      <c r="B12" s="914" t="s">
        <v>636</v>
      </c>
      <c r="C12" s="915" t="e">
        <f>ROUND(#REF!,2)</f>
        <v>#REF!</v>
      </c>
      <c r="D12" s="916" t="s">
        <v>1050</v>
      </c>
      <c r="E12" s="917"/>
      <c r="F12" s="917">
        <f t="shared" si="1"/>
        <v>0</v>
      </c>
      <c r="G12" s="917" t="e">
        <f t="shared" si="2"/>
        <v>#REF!</v>
      </c>
      <c r="H12" s="917"/>
      <c r="I12" s="917"/>
      <c r="J12" s="917" t="e">
        <f t="shared" si="3"/>
        <v>#REF!</v>
      </c>
      <c r="K12" s="917"/>
      <c r="L12" s="917"/>
      <c r="M12" s="917" t="e">
        <f t="shared" si="4"/>
        <v>#REF!</v>
      </c>
      <c r="N12" s="917" t="e">
        <f>#REF!+#REF!+K12+H12+F12</f>
        <v>#REF!</v>
      </c>
      <c r="O12" s="917" t="e">
        <f t="shared" si="5"/>
        <v>#REF!</v>
      </c>
      <c r="P12" s="917" t="e">
        <f>Develop!#REF!</f>
        <v>#REF!</v>
      </c>
      <c r="Q12" s="917" t="e">
        <f t="shared" si="6"/>
        <v>#REF!</v>
      </c>
      <c r="R12" s="917" t="e">
        <f t="shared" si="7"/>
        <v>#REF!</v>
      </c>
      <c r="S12" s="917" t="e">
        <f t="shared" si="0"/>
        <v>#REF!</v>
      </c>
    </row>
    <row r="13" spans="1:19" ht="69.95" customHeight="1" x14ac:dyDescent="0.25">
      <c r="A13" s="820">
        <v>1.3</v>
      </c>
      <c r="B13" s="821" t="s">
        <v>3465</v>
      </c>
      <c r="C13" s="1488"/>
      <c r="D13" s="867" t="s">
        <v>852</v>
      </c>
      <c r="E13" s="954"/>
      <c r="F13" s="954">
        <f>E13</f>
        <v>0</v>
      </c>
      <c r="G13" s="954">
        <f t="shared" si="2"/>
        <v>0</v>
      </c>
      <c r="H13" s="1371"/>
      <c r="I13" s="1371">
        <f>H13*2</f>
        <v>0</v>
      </c>
      <c r="J13" s="1371">
        <f>I13*C13</f>
        <v>0</v>
      </c>
      <c r="K13" s="960"/>
      <c r="L13" s="960">
        <f t="shared" ref="L13:L14" si="8">K13*1</f>
        <v>0</v>
      </c>
      <c r="M13" s="960">
        <f>L13*C13</f>
        <v>0</v>
      </c>
      <c r="N13" s="823">
        <f>F13+I13+L13</f>
        <v>0</v>
      </c>
      <c r="O13" s="823">
        <f t="shared" si="5"/>
        <v>0</v>
      </c>
      <c r="P13" s="823"/>
      <c r="Q13" s="823">
        <f t="shared" si="6"/>
        <v>0</v>
      </c>
      <c r="R13" s="1390">
        <f>P13+N13</f>
        <v>0</v>
      </c>
      <c r="S13" s="823">
        <f t="shared" si="0"/>
        <v>0</v>
      </c>
    </row>
    <row r="14" spans="1:19" ht="39.950000000000003" customHeight="1" x14ac:dyDescent="0.25">
      <c r="A14" s="820"/>
      <c r="B14" s="821" t="s">
        <v>1683</v>
      </c>
      <c r="C14" s="1488">
        <f>[1]Data!$K$101</f>
        <v>260.17</v>
      </c>
      <c r="D14" s="867" t="s">
        <v>1050</v>
      </c>
      <c r="E14" s="954">
        <f>'SI 2 in 1 ALIYAR '!H38</f>
        <v>38</v>
      </c>
      <c r="F14" s="954">
        <f>E14</f>
        <v>38</v>
      </c>
      <c r="G14" s="954">
        <f t="shared" si="2"/>
        <v>9886.4599999999991</v>
      </c>
      <c r="H14" s="1371">
        <f>'PC 12 IN 1'!H41</f>
        <v>97.1</v>
      </c>
      <c r="I14" s="1371">
        <f>H14*2</f>
        <v>194.2</v>
      </c>
      <c r="J14" s="1371">
        <f>I14*C14</f>
        <v>50525.01</v>
      </c>
      <c r="K14" s="960">
        <f>'4 IN 1 PCHC Aliyar'!H43</f>
        <v>38.78</v>
      </c>
      <c r="L14" s="960">
        <f t="shared" si="8"/>
        <v>38.78</v>
      </c>
      <c r="M14" s="960">
        <f>L14*C14</f>
        <v>10089.39</v>
      </c>
      <c r="N14" s="823">
        <f>F14+I14+L14</f>
        <v>270.98</v>
      </c>
      <c r="O14" s="823">
        <f t="shared" si="5"/>
        <v>70500.87</v>
      </c>
      <c r="P14" s="823"/>
      <c r="Q14" s="823">
        <f t="shared" si="6"/>
        <v>0</v>
      </c>
      <c r="R14" s="1390">
        <f>P14+N14</f>
        <v>270.98</v>
      </c>
      <c r="S14" s="823">
        <f t="shared" si="0"/>
        <v>70500.87</v>
      </c>
    </row>
    <row r="15" spans="1:19" hidden="1" x14ac:dyDescent="0.25">
      <c r="A15" s="892"/>
      <c r="B15" s="893" t="s">
        <v>636</v>
      </c>
      <c r="C15" s="894" t="e">
        <f>ROUND(#REF!,2)</f>
        <v>#REF!</v>
      </c>
      <c r="D15" s="895" t="s">
        <v>1050</v>
      </c>
      <c r="E15" s="896"/>
      <c r="F15" s="896">
        <f t="shared" si="1"/>
        <v>0</v>
      </c>
      <c r="G15" s="896" t="e">
        <f t="shared" si="2"/>
        <v>#REF!</v>
      </c>
      <c r="H15" s="896"/>
      <c r="I15" s="896"/>
      <c r="J15" s="896" t="e">
        <f t="shared" si="3"/>
        <v>#REF!</v>
      </c>
      <c r="K15" s="896"/>
      <c r="L15" s="896"/>
      <c r="M15" s="896" t="e">
        <f t="shared" si="4"/>
        <v>#REF!</v>
      </c>
      <c r="N15" s="896" t="e">
        <f>#REF!+#REF!+K15+H15+F15</f>
        <v>#REF!</v>
      </c>
      <c r="O15" s="896" t="e">
        <f t="shared" si="5"/>
        <v>#REF!</v>
      </c>
      <c r="P15" s="896" t="e">
        <f>Develop!#REF!</f>
        <v>#REF!</v>
      </c>
      <c r="Q15" s="896" t="e">
        <f t="shared" si="6"/>
        <v>#REF!</v>
      </c>
      <c r="R15" s="896" t="e">
        <f t="shared" si="7"/>
        <v>#REF!</v>
      </c>
      <c r="S15" s="896" t="e">
        <f t="shared" si="0"/>
        <v>#REF!</v>
      </c>
    </row>
    <row r="16" spans="1:19" ht="51.75" hidden="1" x14ac:dyDescent="0.25">
      <c r="A16" s="820">
        <v>1.4</v>
      </c>
      <c r="B16" s="821" t="s">
        <v>3506</v>
      </c>
      <c r="C16" s="825"/>
      <c r="D16" s="822"/>
      <c r="E16" s="823"/>
      <c r="F16" s="823">
        <f t="shared" si="1"/>
        <v>0</v>
      </c>
      <c r="G16" s="823">
        <f t="shared" si="2"/>
        <v>0</v>
      </c>
      <c r="H16" s="823"/>
      <c r="I16" s="823"/>
      <c r="J16" s="823">
        <f t="shared" si="3"/>
        <v>0</v>
      </c>
      <c r="K16" s="823"/>
      <c r="L16" s="823"/>
      <c r="M16" s="823">
        <f t="shared" si="4"/>
        <v>0</v>
      </c>
      <c r="N16" s="823" t="e">
        <f>#REF!+#REF!+K16+H16+F16</f>
        <v>#REF!</v>
      </c>
      <c r="O16" s="823" t="e">
        <f t="shared" si="5"/>
        <v>#REF!</v>
      </c>
      <c r="P16" s="823" t="e">
        <f>Develop!#REF!</f>
        <v>#REF!</v>
      </c>
      <c r="Q16" s="823" t="e">
        <f t="shared" si="6"/>
        <v>#REF!</v>
      </c>
      <c r="R16" s="823" t="e">
        <f t="shared" si="7"/>
        <v>#REF!</v>
      </c>
      <c r="S16" s="823" t="e">
        <f t="shared" si="0"/>
        <v>#REF!</v>
      </c>
    </row>
    <row r="17" spans="1:19" hidden="1" x14ac:dyDescent="0.25">
      <c r="A17" s="820"/>
      <c r="B17" s="821" t="s">
        <v>1683</v>
      </c>
      <c r="C17" s="825" t="e">
        <f>ROUND(#REF!,2)</f>
        <v>#REF!</v>
      </c>
      <c r="D17" s="822" t="s">
        <v>1050</v>
      </c>
      <c r="E17" s="823"/>
      <c r="F17" s="823">
        <f t="shared" si="1"/>
        <v>0</v>
      </c>
      <c r="G17" s="823" t="e">
        <f t="shared" si="2"/>
        <v>#REF!</v>
      </c>
      <c r="H17" s="823"/>
      <c r="I17" s="823"/>
      <c r="J17" s="823" t="e">
        <f t="shared" si="3"/>
        <v>#REF!</v>
      </c>
      <c r="K17" s="823"/>
      <c r="L17" s="823"/>
      <c r="M17" s="823" t="e">
        <f t="shared" si="4"/>
        <v>#REF!</v>
      </c>
      <c r="N17" s="823" t="e">
        <f>#REF!+#REF!+K17+H17+F17</f>
        <v>#REF!</v>
      </c>
      <c r="O17" s="823" t="e">
        <f t="shared" si="5"/>
        <v>#REF!</v>
      </c>
      <c r="P17" s="823">
        <f>Develop!K10</f>
        <v>0</v>
      </c>
      <c r="Q17" s="823" t="e">
        <f t="shared" si="6"/>
        <v>#REF!</v>
      </c>
      <c r="R17" s="823" t="e">
        <f t="shared" si="7"/>
        <v>#REF!</v>
      </c>
      <c r="S17" s="823" t="e">
        <f t="shared" si="0"/>
        <v>#REF!</v>
      </c>
    </row>
    <row r="18" spans="1:19" hidden="1" x14ac:dyDescent="0.25">
      <c r="A18" s="913"/>
      <c r="B18" s="914" t="s">
        <v>636</v>
      </c>
      <c r="C18" s="915" t="e">
        <f>ROUND(#REF!,2)</f>
        <v>#REF!</v>
      </c>
      <c r="D18" s="916" t="s">
        <v>1050</v>
      </c>
      <c r="E18" s="917"/>
      <c r="F18" s="917">
        <f t="shared" si="1"/>
        <v>0</v>
      </c>
      <c r="G18" s="917" t="e">
        <f t="shared" si="2"/>
        <v>#REF!</v>
      </c>
      <c r="H18" s="917"/>
      <c r="I18" s="917"/>
      <c r="J18" s="917" t="e">
        <f t="shared" si="3"/>
        <v>#REF!</v>
      </c>
      <c r="K18" s="917"/>
      <c r="L18" s="917"/>
      <c r="M18" s="917" t="e">
        <f t="shared" si="4"/>
        <v>#REF!</v>
      </c>
      <c r="N18" s="917" t="e">
        <f>#REF!+#REF!+K18+H18+F18</f>
        <v>#REF!</v>
      </c>
      <c r="O18" s="917" t="e">
        <f t="shared" si="5"/>
        <v>#REF!</v>
      </c>
      <c r="P18" s="917">
        <f>Develop!K11</f>
        <v>9.9</v>
      </c>
      <c r="Q18" s="917" t="e">
        <f t="shared" si="6"/>
        <v>#REF!</v>
      </c>
      <c r="R18" s="917" t="e">
        <f t="shared" si="7"/>
        <v>#REF!</v>
      </c>
      <c r="S18" s="917" t="e">
        <f t="shared" si="0"/>
        <v>#REF!</v>
      </c>
    </row>
    <row r="19" spans="1:19" hidden="1" x14ac:dyDescent="0.25">
      <c r="A19" s="892"/>
      <c r="B19" s="893" t="s">
        <v>636</v>
      </c>
      <c r="C19" s="897" t="e">
        <f>ROUND(#REF!,2)</f>
        <v>#REF!</v>
      </c>
      <c r="D19" s="895" t="s">
        <v>1050</v>
      </c>
      <c r="E19" s="896"/>
      <c r="F19" s="896">
        <f t="shared" si="1"/>
        <v>0</v>
      </c>
      <c r="G19" s="896" t="e">
        <f t="shared" si="2"/>
        <v>#REF!</v>
      </c>
      <c r="H19" s="896"/>
      <c r="I19" s="896"/>
      <c r="J19" s="896" t="e">
        <f t="shared" si="3"/>
        <v>#REF!</v>
      </c>
      <c r="K19" s="896"/>
      <c r="L19" s="896"/>
      <c r="M19" s="896" t="e">
        <f t="shared" si="4"/>
        <v>#REF!</v>
      </c>
      <c r="N19" s="896" t="e">
        <f>#REF!+#REF!+K19+H19+F19</f>
        <v>#REF!</v>
      </c>
      <c r="O19" s="896" t="e">
        <f t="shared" si="5"/>
        <v>#REF!</v>
      </c>
      <c r="P19" s="896">
        <f>Develop!K12</f>
        <v>15.4</v>
      </c>
      <c r="Q19" s="896" t="e">
        <f t="shared" si="6"/>
        <v>#REF!</v>
      </c>
      <c r="R19" s="896" t="e">
        <f t="shared" si="7"/>
        <v>#REF!</v>
      </c>
      <c r="S19" s="896" t="e">
        <f t="shared" si="0"/>
        <v>#REF!</v>
      </c>
    </row>
    <row r="20" spans="1:19" hidden="1" x14ac:dyDescent="0.25">
      <c r="A20" s="820"/>
      <c r="B20" s="821" t="s">
        <v>3199</v>
      </c>
      <c r="C20" s="825" t="e">
        <f>ROUND(#REF!,2)</f>
        <v>#REF!</v>
      </c>
      <c r="D20" s="822" t="s">
        <v>1050</v>
      </c>
      <c r="E20" s="823"/>
      <c r="F20" s="823">
        <f t="shared" si="1"/>
        <v>0</v>
      </c>
      <c r="G20" s="823" t="e">
        <f t="shared" si="2"/>
        <v>#REF!</v>
      </c>
      <c r="H20" s="823"/>
      <c r="I20" s="823"/>
      <c r="J20" s="823" t="e">
        <f t="shared" si="3"/>
        <v>#REF!</v>
      </c>
      <c r="K20" s="823"/>
      <c r="L20" s="823"/>
      <c r="M20" s="823" t="e">
        <f t="shared" si="4"/>
        <v>#REF!</v>
      </c>
      <c r="N20" s="823" t="e">
        <f>#REF!+#REF!+K20+H20+F20</f>
        <v>#REF!</v>
      </c>
      <c r="O20" s="823" t="e">
        <f t="shared" si="5"/>
        <v>#REF!</v>
      </c>
      <c r="P20" s="823" t="e">
        <f>Develop!#REF!</f>
        <v>#REF!</v>
      </c>
      <c r="Q20" s="823" t="e">
        <f t="shared" si="6"/>
        <v>#REF!</v>
      </c>
      <c r="R20" s="823" t="e">
        <f t="shared" si="7"/>
        <v>#REF!</v>
      </c>
      <c r="S20" s="823" t="e">
        <f t="shared" si="0"/>
        <v>#REF!</v>
      </c>
    </row>
    <row r="21" spans="1:19" hidden="1" x14ac:dyDescent="0.25">
      <c r="A21" s="913"/>
      <c r="B21" s="914" t="s">
        <v>3200</v>
      </c>
      <c r="C21" s="915" t="e">
        <f>ROUND(#REF!,2)</f>
        <v>#REF!</v>
      </c>
      <c r="D21" s="916" t="s">
        <v>1050</v>
      </c>
      <c r="E21" s="917"/>
      <c r="F21" s="917">
        <f t="shared" si="1"/>
        <v>0</v>
      </c>
      <c r="G21" s="917" t="e">
        <f t="shared" si="2"/>
        <v>#REF!</v>
      </c>
      <c r="H21" s="917"/>
      <c r="I21" s="917"/>
      <c r="J21" s="917" t="e">
        <f t="shared" si="3"/>
        <v>#REF!</v>
      </c>
      <c r="K21" s="917"/>
      <c r="L21" s="917"/>
      <c r="M21" s="917" t="e">
        <f t="shared" si="4"/>
        <v>#REF!</v>
      </c>
      <c r="N21" s="917" t="e">
        <f>#REF!+#REF!+K21+H21+F21</f>
        <v>#REF!</v>
      </c>
      <c r="O21" s="917" t="e">
        <f t="shared" si="5"/>
        <v>#REF!</v>
      </c>
      <c r="P21" s="917">
        <f>Develop!K13</f>
        <v>0</v>
      </c>
      <c r="Q21" s="917" t="e">
        <f t="shared" si="6"/>
        <v>#REF!</v>
      </c>
      <c r="R21" s="917" t="e">
        <f t="shared" si="7"/>
        <v>#REF!</v>
      </c>
      <c r="S21" s="917" t="e">
        <f t="shared" si="0"/>
        <v>#REF!</v>
      </c>
    </row>
    <row r="22" spans="1:19" hidden="1" x14ac:dyDescent="0.25">
      <c r="A22" s="892"/>
      <c r="B22" s="893" t="s">
        <v>636</v>
      </c>
      <c r="C22" s="897" t="e">
        <f>ROUND(#REF!,2)</f>
        <v>#REF!</v>
      </c>
      <c r="D22" s="895" t="s">
        <v>1050</v>
      </c>
      <c r="E22" s="896"/>
      <c r="F22" s="896">
        <f t="shared" si="1"/>
        <v>0</v>
      </c>
      <c r="G22" s="896" t="e">
        <f t="shared" si="2"/>
        <v>#REF!</v>
      </c>
      <c r="H22" s="896"/>
      <c r="I22" s="896"/>
      <c r="J22" s="896" t="e">
        <f t="shared" si="3"/>
        <v>#REF!</v>
      </c>
      <c r="K22" s="896"/>
      <c r="L22" s="896"/>
      <c r="M22" s="896" t="e">
        <f t="shared" si="4"/>
        <v>#REF!</v>
      </c>
      <c r="N22" s="896" t="e">
        <f>#REF!+#REF!+K22+H22+F22</f>
        <v>#REF!</v>
      </c>
      <c r="O22" s="896" t="e">
        <f t="shared" si="5"/>
        <v>#REF!</v>
      </c>
      <c r="P22" s="896">
        <f>Develop!K15</f>
        <v>0</v>
      </c>
      <c r="Q22" s="896" t="e">
        <f t="shared" si="6"/>
        <v>#REF!</v>
      </c>
      <c r="R22" s="896" t="e">
        <f t="shared" si="7"/>
        <v>#REF!</v>
      </c>
      <c r="S22" s="896" t="e">
        <f t="shared" si="0"/>
        <v>#REF!</v>
      </c>
    </row>
    <row r="23" spans="1:19" ht="78.75" hidden="1" x14ac:dyDescent="0.25">
      <c r="A23" s="820">
        <v>1.7</v>
      </c>
      <c r="B23" s="821" t="s">
        <v>3507</v>
      </c>
      <c r="C23" s="825"/>
      <c r="D23" s="822" t="s">
        <v>852</v>
      </c>
      <c r="E23" s="823"/>
      <c r="F23" s="823">
        <f t="shared" si="1"/>
        <v>0</v>
      </c>
      <c r="G23" s="823">
        <f t="shared" si="2"/>
        <v>0</v>
      </c>
      <c r="H23" s="823"/>
      <c r="I23" s="823"/>
      <c r="J23" s="823">
        <f t="shared" si="3"/>
        <v>0</v>
      </c>
      <c r="K23" s="823"/>
      <c r="L23" s="823"/>
      <c r="M23" s="823">
        <f t="shared" si="4"/>
        <v>0</v>
      </c>
      <c r="N23" s="823" t="e">
        <f>#REF!+#REF!+K23+H23+F23</f>
        <v>#REF!</v>
      </c>
      <c r="O23" s="823" t="e">
        <f t="shared" si="5"/>
        <v>#REF!</v>
      </c>
      <c r="P23" s="823">
        <f>Develop!K16</f>
        <v>0</v>
      </c>
      <c r="Q23" s="823">
        <f t="shared" si="6"/>
        <v>0</v>
      </c>
      <c r="R23" s="823" t="e">
        <f t="shared" si="7"/>
        <v>#REF!</v>
      </c>
      <c r="S23" s="823" t="e">
        <f t="shared" si="0"/>
        <v>#REF!</v>
      </c>
    </row>
    <row r="24" spans="1:19" hidden="1" x14ac:dyDescent="0.25">
      <c r="A24" s="820"/>
      <c r="B24" s="821" t="s">
        <v>1683</v>
      </c>
      <c r="C24" s="825" t="e">
        <f>ROUND(#REF!,2)</f>
        <v>#REF!</v>
      </c>
      <c r="D24" s="822" t="s">
        <v>1050</v>
      </c>
      <c r="E24" s="823"/>
      <c r="F24" s="823">
        <f t="shared" si="1"/>
        <v>0</v>
      </c>
      <c r="G24" s="823" t="e">
        <f t="shared" si="2"/>
        <v>#REF!</v>
      </c>
      <c r="H24" s="823"/>
      <c r="I24" s="823"/>
      <c r="J24" s="823" t="e">
        <f t="shared" si="3"/>
        <v>#REF!</v>
      </c>
      <c r="K24" s="823"/>
      <c r="L24" s="823"/>
      <c r="M24" s="823" t="e">
        <f t="shared" si="4"/>
        <v>#REF!</v>
      </c>
      <c r="N24" s="823" t="e">
        <f>#REF!+#REF!+K24+H24+F24</f>
        <v>#REF!</v>
      </c>
      <c r="O24" s="823" t="e">
        <f t="shared" si="5"/>
        <v>#REF!</v>
      </c>
      <c r="P24" s="823">
        <f>Develop!K17</f>
        <v>0</v>
      </c>
      <c r="Q24" s="823" t="e">
        <f t="shared" si="6"/>
        <v>#REF!</v>
      </c>
      <c r="R24" s="823" t="e">
        <f t="shared" si="7"/>
        <v>#REF!</v>
      </c>
      <c r="S24" s="823" t="e">
        <f t="shared" si="0"/>
        <v>#REF!</v>
      </c>
    </row>
    <row r="25" spans="1:19" hidden="1" x14ac:dyDescent="0.25">
      <c r="A25" s="913"/>
      <c r="B25" s="914" t="s">
        <v>636</v>
      </c>
      <c r="C25" s="915" t="e">
        <f>ROUND(#REF!,2)</f>
        <v>#REF!</v>
      </c>
      <c r="D25" s="916" t="s">
        <v>1050</v>
      </c>
      <c r="E25" s="917"/>
      <c r="F25" s="917">
        <f t="shared" si="1"/>
        <v>0</v>
      </c>
      <c r="G25" s="917" t="e">
        <f t="shared" si="2"/>
        <v>#REF!</v>
      </c>
      <c r="H25" s="917"/>
      <c r="I25" s="917"/>
      <c r="J25" s="917" t="e">
        <f t="shared" si="3"/>
        <v>#REF!</v>
      </c>
      <c r="K25" s="917"/>
      <c r="L25" s="917"/>
      <c r="M25" s="917" t="e">
        <f t="shared" si="4"/>
        <v>#REF!</v>
      </c>
      <c r="N25" s="917" t="e">
        <f>#REF!+#REF!+K25+H25+F25</f>
        <v>#REF!</v>
      </c>
      <c r="O25" s="917" t="e">
        <f t="shared" si="5"/>
        <v>#REF!</v>
      </c>
      <c r="P25" s="917">
        <f>Develop!K18</f>
        <v>0</v>
      </c>
      <c r="Q25" s="917" t="e">
        <f t="shared" si="6"/>
        <v>#REF!</v>
      </c>
      <c r="R25" s="917" t="e">
        <f t="shared" si="7"/>
        <v>#REF!</v>
      </c>
      <c r="S25" s="917" t="e">
        <f t="shared" si="0"/>
        <v>#REF!</v>
      </c>
    </row>
    <row r="26" spans="1:19" hidden="1" x14ac:dyDescent="0.25">
      <c r="A26" s="892">
        <v>1.9</v>
      </c>
      <c r="B26" s="893" t="s">
        <v>407</v>
      </c>
      <c r="C26" s="897"/>
      <c r="D26" s="895"/>
      <c r="E26" s="896"/>
      <c r="F26" s="896">
        <f t="shared" si="1"/>
        <v>0</v>
      </c>
      <c r="G26" s="896">
        <f t="shared" si="2"/>
        <v>0</v>
      </c>
      <c r="H26" s="896"/>
      <c r="I26" s="896"/>
      <c r="J26" s="896">
        <f t="shared" si="3"/>
        <v>0</v>
      </c>
      <c r="K26" s="896"/>
      <c r="L26" s="896"/>
      <c r="M26" s="896">
        <f t="shared" si="4"/>
        <v>0</v>
      </c>
      <c r="N26" s="896" t="e">
        <f>#REF!+#REF!+K26+H26+F26</f>
        <v>#REF!</v>
      </c>
      <c r="O26" s="896" t="e">
        <f t="shared" si="5"/>
        <v>#REF!</v>
      </c>
      <c r="P26" s="896">
        <f>Develop!K22</f>
        <v>128</v>
      </c>
      <c r="Q26" s="896">
        <f t="shared" si="6"/>
        <v>0</v>
      </c>
      <c r="R26" s="896" t="e">
        <f t="shared" si="7"/>
        <v>#REF!</v>
      </c>
      <c r="S26" s="896" t="e">
        <f t="shared" ref="S26:S51" si="9">R26*C26</f>
        <v>#REF!</v>
      </c>
    </row>
    <row r="27" spans="1:19" hidden="1" x14ac:dyDescent="0.25">
      <c r="A27" s="820"/>
      <c r="B27" s="821" t="s">
        <v>408</v>
      </c>
      <c r="C27" s="825"/>
      <c r="D27" s="822" t="s">
        <v>718</v>
      </c>
      <c r="E27" s="823"/>
      <c r="F27" s="823">
        <f t="shared" si="1"/>
        <v>0</v>
      </c>
      <c r="G27" s="823">
        <f t="shared" si="2"/>
        <v>0</v>
      </c>
      <c r="H27" s="823"/>
      <c r="I27" s="823"/>
      <c r="J27" s="823">
        <f t="shared" si="3"/>
        <v>0</v>
      </c>
      <c r="K27" s="823"/>
      <c r="L27" s="823"/>
      <c r="M27" s="823">
        <f t="shared" si="4"/>
        <v>0</v>
      </c>
      <c r="N27" s="823" t="e">
        <f>#REF!+#REF!+K27+H27+F27</f>
        <v>#REF!</v>
      </c>
      <c r="O27" s="823" t="e">
        <f t="shared" si="5"/>
        <v>#REF!</v>
      </c>
      <c r="P27" s="823">
        <f>Develop!K23</f>
        <v>0</v>
      </c>
      <c r="Q27" s="823">
        <f t="shared" si="6"/>
        <v>0</v>
      </c>
      <c r="R27" s="823" t="e">
        <f t="shared" si="7"/>
        <v>#REF!</v>
      </c>
      <c r="S27" s="823" t="e">
        <f t="shared" si="9"/>
        <v>#REF!</v>
      </c>
    </row>
    <row r="28" spans="1:19" hidden="1" x14ac:dyDescent="0.25">
      <c r="A28" s="820"/>
      <c r="B28" s="821" t="s">
        <v>409</v>
      </c>
      <c r="C28" s="825"/>
      <c r="D28" s="822" t="s">
        <v>718</v>
      </c>
      <c r="E28" s="823"/>
      <c r="F28" s="823">
        <f t="shared" si="1"/>
        <v>0</v>
      </c>
      <c r="G28" s="823">
        <f t="shared" si="2"/>
        <v>0</v>
      </c>
      <c r="H28" s="823"/>
      <c r="I28" s="823"/>
      <c r="J28" s="823">
        <f t="shared" si="3"/>
        <v>0</v>
      </c>
      <c r="K28" s="823"/>
      <c r="L28" s="823"/>
      <c r="M28" s="823">
        <f t="shared" si="4"/>
        <v>0</v>
      </c>
      <c r="N28" s="823" t="e">
        <f>#REF!+#REF!+K28+H28+F28</f>
        <v>#REF!</v>
      </c>
      <c r="O28" s="823" t="e">
        <f t="shared" si="5"/>
        <v>#REF!</v>
      </c>
      <c r="P28" s="823" t="e">
        <f>Develop!#REF!</f>
        <v>#REF!</v>
      </c>
      <c r="Q28" s="823" t="e">
        <f t="shared" si="6"/>
        <v>#REF!</v>
      </c>
      <c r="R28" s="823" t="e">
        <f t="shared" si="7"/>
        <v>#REF!</v>
      </c>
      <c r="S28" s="823" t="e">
        <f t="shared" si="9"/>
        <v>#REF!</v>
      </c>
    </row>
    <row r="29" spans="1:19" hidden="1" x14ac:dyDescent="0.25">
      <c r="A29" s="820"/>
      <c r="B29" s="821" t="s">
        <v>410</v>
      </c>
      <c r="C29" s="825"/>
      <c r="D29" s="822" t="s">
        <v>718</v>
      </c>
      <c r="E29" s="823"/>
      <c r="F29" s="823">
        <f t="shared" si="1"/>
        <v>0</v>
      </c>
      <c r="G29" s="823">
        <f t="shared" si="2"/>
        <v>0</v>
      </c>
      <c r="H29" s="823"/>
      <c r="I29" s="823"/>
      <c r="J29" s="823">
        <f t="shared" si="3"/>
        <v>0</v>
      </c>
      <c r="K29" s="823"/>
      <c r="L29" s="823"/>
      <c r="M29" s="823">
        <f t="shared" si="4"/>
        <v>0</v>
      </c>
      <c r="N29" s="823" t="e">
        <f>#REF!+#REF!+K29+H29+F29</f>
        <v>#REF!</v>
      </c>
      <c r="O29" s="823" t="e">
        <f t="shared" si="5"/>
        <v>#REF!</v>
      </c>
      <c r="P29" s="823">
        <f>Develop!K24</f>
        <v>0</v>
      </c>
      <c r="Q29" s="823">
        <f t="shared" si="6"/>
        <v>0</v>
      </c>
      <c r="R29" s="823" t="e">
        <f t="shared" si="7"/>
        <v>#REF!</v>
      </c>
      <c r="S29" s="823" t="e">
        <f t="shared" si="9"/>
        <v>#REF!</v>
      </c>
    </row>
    <row r="30" spans="1:19" hidden="1" x14ac:dyDescent="0.25">
      <c r="A30" s="820"/>
      <c r="B30" s="821" t="s">
        <v>1758</v>
      </c>
      <c r="C30" s="825"/>
      <c r="D30" s="822" t="s">
        <v>718</v>
      </c>
      <c r="E30" s="823"/>
      <c r="F30" s="823">
        <f t="shared" si="1"/>
        <v>0</v>
      </c>
      <c r="G30" s="823">
        <f t="shared" si="2"/>
        <v>0</v>
      </c>
      <c r="H30" s="823"/>
      <c r="I30" s="823"/>
      <c r="J30" s="823">
        <f t="shared" si="3"/>
        <v>0</v>
      </c>
      <c r="K30" s="823"/>
      <c r="L30" s="823"/>
      <c r="M30" s="823">
        <f t="shared" si="4"/>
        <v>0</v>
      </c>
      <c r="N30" s="823" t="e">
        <f>#REF!+#REF!+K30+H30+F30</f>
        <v>#REF!</v>
      </c>
      <c r="O30" s="823" t="e">
        <f t="shared" si="5"/>
        <v>#REF!</v>
      </c>
      <c r="P30" s="823" t="e">
        <f>Develop!#REF!</f>
        <v>#REF!</v>
      </c>
      <c r="Q30" s="823" t="e">
        <f t="shared" si="6"/>
        <v>#REF!</v>
      </c>
      <c r="R30" s="823" t="e">
        <f t="shared" si="7"/>
        <v>#REF!</v>
      </c>
      <c r="S30" s="823" t="e">
        <f t="shared" si="9"/>
        <v>#REF!</v>
      </c>
    </row>
    <row r="31" spans="1:19" hidden="1" x14ac:dyDescent="0.25">
      <c r="A31" s="820"/>
      <c r="B31" s="821" t="s">
        <v>1759</v>
      </c>
      <c r="C31" s="825"/>
      <c r="D31" s="822" t="s">
        <v>718</v>
      </c>
      <c r="E31" s="823"/>
      <c r="F31" s="823">
        <f t="shared" si="1"/>
        <v>0</v>
      </c>
      <c r="G31" s="823">
        <f t="shared" si="2"/>
        <v>0</v>
      </c>
      <c r="H31" s="823"/>
      <c r="I31" s="823"/>
      <c r="J31" s="823">
        <f t="shared" si="3"/>
        <v>0</v>
      </c>
      <c r="K31" s="823"/>
      <c r="L31" s="823"/>
      <c r="M31" s="823">
        <f t="shared" si="4"/>
        <v>0</v>
      </c>
      <c r="N31" s="823" t="e">
        <f>#REF!+#REF!+K31+H31+F31</f>
        <v>#REF!</v>
      </c>
      <c r="O31" s="823" t="e">
        <f t="shared" si="5"/>
        <v>#REF!</v>
      </c>
      <c r="P31" s="823">
        <f>Develop!K25</f>
        <v>0</v>
      </c>
      <c r="Q31" s="823">
        <f t="shared" si="6"/>
        <v>0</v>
      </c>
      <c r="R31" s="823" t="e">
        <f t="shared" si="7"/>
        <v>#REF!</v>
      </c>
      <c r="S31" s="823" t="e">
        <f t="shared" si="9"/>
        <v>#REF!</v>
      </c>
    </row>
    <row r="32" spans="1:19" hidden="1" x14ac:dyDescent="0.25">
      <c r="A32" s="913"/>
      <c r="B32" s="914" t="s">
        <v>199</v>
      </c>
      <c r="C32" s="915"/>
      <c r="D32" s="916" t="s">
        <v>718</v>
      </c>
      <c r="E32" s="917"/>
      <c r="F32" s="917">
        <f t="shared" si="1"/>
        <v>0</v>
      </c>
      <c r="G32" s="917">
        <f t="shared" si="2"/>
        <v>0</v>
      </c>
      <c r="H32" s="917"/>
      <c r="I32" s="917"/>
      <c r="J32" s="917">
        <f t="shared" si="3"/>
        <v>0</v>
      </c>
      <c r="K32" s="917"/>
      <c r="L32" s="917"/>
      <c r="M32" s="917">
        <f t="shared" si="4"/>
        <v>0</v>
      </c>
      <c r="N32" s="917" t="e">
        <f>#REF!+#REF!+K32+H32+F32</f>
        <v>#REF!</v>
      </c>
      <c r="O32" s="917" t="e">
        <f t="shared" si="5"/>
        <v>#REF!</v>
      </c>
      <c r="P32" s="917">
        <f>Develop!K26</f>
        <v>0</v>
      </c>
      <c r="Q32" s="917">
        <f t="shared" si="6"/>
        <v>0</v>
      </c>
      <c r="R32" s="917" t="e">
        <f t="shared" si="7"/>
        <v>#REF!</v>
      </c>
      <c r="S32" s="917" t="e">
        <f t="shared" si="9"/>
        <v>#REF!</v>
      </c>
    </row>
    <row r="33" spans="1:19" ht="39.950000000000003" customHeight="1" x14ac:dyDescent="0.25">
      <c r="A33" s="1541">
        <v>2.1</v>
      </c>
      <c r="B33" s="821" t="s">
        <v>802</v>
      </c>
      <c r="C33" s="1488">
        <f>[1]Data!$K$144</f>
        <v>1665.24</v>
      </c>
      <c r="D33" s="867" t="s">
        <v>1050</v>
      </c>
      <c r="E33" s="954">
        <f>'SI 2 in 1 ALIYAR '!H50</f>
        <v>11.2</v>
      </c>
      <c r="F33" s="954">
        <f>E33</f>
        <v>11.2</v>
      </c>
      <c r="G33" s="954">
        <f>F33*C33</f>
        <v>18650.689999999999</v>
      </c>
      <c r="H33" s="1371">
        <f>'PC 12 IN 1'!H54</f>
        <v>26.8</v>
      </c>
      <c r="I33" s="1371">
        <f>H33*2</f>
        <v>53.6</v>
      </c>
      <c r="J33" s="1371">
        <f>I33*C33</f>
        <v>89256.86</v>
      </c>
      <c r="K33" s="960">
        <f>'4 IN 1 PCHC Aliyar'!H77</f>
        <v>13.76</v>
      </c>
      <c r="L33" s="960">
        <f>K33*1</f>
        <v>13.76</v>
      </c>
      <c r="M33" s="960">
        <f>L33*C33</f>
        <v>22913.7</v>
      </c>
      <c r="N33" s="823">
        <f>F33+I33+L33</f>
        <v>78.56</v>
      </c>
      <c r="O33" s="823">
        <f>N33*C33</f>
        <v>130821.25</v>
      </c>
      <c r="P33" s="823">
        <f>Develop!K11</f>
        <v>9.9</v>
      </c>
      <c r="Q33" s="823">
        <f>P33*C33</f>
        <v>16485.88</v>
      </c>
      <c r="R33" s="1390">
        <f>P33+N33</f>
        <v>88.46</v>
      </c>
      <c r="S33" s="823">
        <f>R33*C33</f>
        <v>147307.13</v>
      </c>
    </row>
    <row r="34" spans="1:19" hidden="1" x14ac:dyDescent="0.25">
      <c r="A34" s="892">
        <v>2.2000000000000002</v>
      </c>
      <c r="B34" s="893" t="s">
        <v>200</v>
      </c>
      <c r="C34" s="897" t="e">
        <f>ROUND(#REF!,2)</f>
        <v>#REF!</v>
      </c>
      <c r="D34" s="895" t="s">
        <v>1050</v>
      </c>
      <c r="E34" s="896"/>
      <c r="F34" s="896">
        <f t="shared" si="1"/>
        <v>0</v>
      </c>
      <c r="G34" s="896" t="e">
        <f t="shared" si="2"/>
        <v>#REF!</v>
      </c>
      <c r="H34" s="896"/>
      <c r="I34" s="896"/>
      <c r="J34" s="896" t="e">
        <f t="shared" si="3"/>
        <v>#REF!</v>
      </c>
      <c r="K34" s="896"/>
      <c r="L34" s="896"/>
      <c r="M34" s="896" t="e">
        <f t="shared" si="4"/>
        <v>#REF!</v>
      </c>
      <c r="N34" s="896" t="e">
        <f>#REF!+#REF!+K34+H34+F34</f>
        <v>#REF!</v>
      </c>
      <c r="O34" s="896" t="e">
        <f t="shared" si="5"/>
        <v>#REF!</v>
      </c>
      <c r="P34" s="896">
        <f>Develop!K28</f>
        <v>0</v>
      </c>
      <c r="Q34" s="896" t="e">
        <f t="shared" si="6"/>
        <v>#REF!</v>
      </c>
      <c r="R34" s="896" t="e">
        <f t="shared" si="7"/>
        <v>#REF!</v>
      </c>
      <c r="S34" s="896" t="e">
        <f t="shared" si="9"/>
        <v>#REF!</v>
      </c>
    </row>
    <row r="35" spans="1:19" hidden="1" x14ac:dyDescent="0.25">
      <c r="A35" s="820">
        <v>2.2999999999999998</v>
      </c>
      <c r="B35" s="821" t="s">
        <v>1695</v>
      </c>
      <c r="C35" s="825" t="e">
        <f>ROUND(#REF!,2)</f>
        <v>#REF!</v>
      </c>
      <c r="D35" s="822" t="s">
        <v>1050</v>
      </c>
      <c r="E35" s="823"/>
      <c r="F35" s="823">
        <f t="shared" si="1"/>
        <v>0</v>
      </c>
      <c r="G35" s="823" t="e">
        <f t="shared" si="2"/>
        <v>#REF!</v>
      </c>
      <c r="H35" s="823"/>
      <c r="I35" s="823"/>
      <c r="J35" s="823" t="e">
        <f t="shared" si="3"/>
        <v>#REF!</v>
      </c>
      <c r="K35" s="823"/>
      <c r="L35" s="823"/>
      <c r="M35" s="823" t="e">
        <f t="shared" si="4"/>
        <v>#REF!</v>
      </c>
      <c r="N35" s="823" t="e">
        <f>#REF!+#REF!+K35+H35+F35</f>
        <v>#REF!</v>
      </c>
      <c r="O35" s="823" t="e">
        <f t="shared" si="5"/>
        <v>#REF!</v>
      </c>
      <c r="P35" s="823">
        <f>Develop!K29</f>
        <v>0</v>
      </c>
      <c r="Q35" s="823" t="e">
        <f t="shared" si="6"/>
        <v>#REF!</v>
      </c>
      <c r="R35" s="823" t="e">
        <f t="shared" si="7"/>
        <v>#REF!</v>
      </c>
      <c r="S35" s="823" t="e">
        <f t="shared" si="9"/>
        <v>#REF!</v>
      </c>
    </row>
    <row r="36" spans="1:19" hidden="1" x14ac:dyDescent="0.25">
      <c r="A36" s="820">
        <v>2.4</v>
      </c>
      <c r="B36" s="821" t="s">
        <v>314</v>
      </c>
      <c r="C36" s="825" t="e">
        <f>ROUND(#REF!,2)</f>
        <v>#REF!</v>
      </c>
      <c r="D36" s="822" t="s">
        <v>1050</v>
      </c>
      <c r="E36" s="823"/>
      <c r="F36" s="823">
        <f t="shared" si="1"/>
        <v>0</v>
      </c>
      <c r="G36" s="823" t="e">
        <f t="shared" si="2"/>
        <v>#REF!</v>
      </c>
      <c r="H36" s="823"/>
      <c r="I36" s="823"/>
      <c r="J36" s="823" t="e">
        <f t="shared" si="3"/>
        <v>#REF!</v>
      </c>
      <c r="K36" s="823"/>
      <c r="L36" s="823"/>
      <c r="M36" s="823" t="e">
        <f t="shared" si="4"/>
        <v>#REF!</v>
      </c>
      <c r="N36" s="823" t="e">
        <f>#REF!+#REF!+K36+H36+F36</f>
        <v>#REF!</v>
      </c>
      <c r="O36" s="823" t="e">
        <f t="shared" si="5"/>
        <v>#REF!</v>
      </c>
      <c r="P36" s="823">
        <f>Develop!K30</f>
        <v>0</v>
      </c>
      <c r="Q36" s="823" t="e">
        <f t="shared" si="6"/>
        <v>#REF!</v>
      </c>
      <c r="R36" s="823" t="e">
        <f t="shared" si="7"/>
        <v>#REF!</v>
      </c>
      <c r="S36" s="823" t="e">
        <f t="shared" si="9"/>
        <v>#REF!</v>
      </c>
    </row>
    <row r="37" spans="1:19" hidden="1" x14ac:dyDescent="0.25">
      <c r="A37" s="913">
        <v>2.5</v>
      </c>
      <c r="B37" s="914" t="s">
        <v>316</v>
      </c>
      <c r="C37" s="915" t="e">
        <f>ROUND(#REF!,2)</f>
        <v>#REF!</v>
      </c>
      <c r="D37" s="916" t="s">
        <v>1050</v>
      </c>
      <c r="E37" s="917"/>
      <c r="F37" s="917">
        <f t="shared" si="1"/>
        <v>0</v>
      </c>
      <c r="G37" s="917" t="e">
        <f t="shared" si="2"/>
        <v>#REF!</v>
      </c>
      <c r="H37" s="917"/>
      <c r="I37" s="917"/>
      <c r="J37" s="917" t="e">
        <f t="shared" si="3"/>
        <v>#REF!</v>
      </c>
      <c r="K37" s="917"/>
      <c r="L37" s="917"/>
      <c r="M37" s="917" t="e">
        <f t="shared" si="4"/>
        <v>#REF!</v>
      </c>
      <c r="N37" s="917" t="e">
        <f>#REF!+#REF!+K37+H37+F37</f>
        <v>#REF!</v>
      </c>
      <c r="O37" s="917" t="e">
        <f t="shared" si="5"/>
        <v>#REF!</v>
      </c>
      <c r="P37" s="917">
        <f>Develop!K31</f>
        <v>0</v>
      </c>
      <c r="Q37" s="917" t="e">
        <f t="shared" si="6"/>
        <v>#REF!</v>
      </c>
      <c r="R37" s="917" t="e">
        <f t="shared" si="7"/>
        <v>#REF!</v>
      </c>
      <c r="S37" s="917" t="e">
        <f t="shared" si="9"/>
        <v>#REF!</v>
      </c>
    </row>
    <row r="38" spans="1:19" ht="39.950000000000003" customHeight="1" x14ac:dyDescent="0.25">
      <c r="A38" s="820">
        <v>3.1</v>
      </c>
      <c r="B38" s="821" t="s">
        <v>1621</v>
      </c>
      <c r="C38" s="1488">
        <f>[1]Data!$K$204</f>
        <v>4273.6499999999996</v>
      </c>
      <c r="D38" s="867" t="s">
        <v>1050</v>
      </c>
      <c r="E38" s="954">
        <f>'SI 2 in 1 ALIYAR '!H72</f>
        <v>7.9</v>
      </c>
      <c r="F38" s="954">
        <f t="shared" ref="F38" si="10">E38</f>
        <v>7.9</v>
      </c>
      <c r="G38" s="954">
        <f t="shared" si="2"/>
        <v>33761.839999999997</v>
      </c>
      <c r="H38" s="1371">
        <f>'PC 12 IN 1'!H79</f>
        <v>15.6</v>
      </c>
      <c r="I38" s="1371">
        <f t="shared" ref="I38" si="11">H38*2</f>
        <v>31.2</v>
      </c>
      <c r="J38" s="1371">
        <f t="shared" ref="J38" si="12">I38*C38</f>
        <v>133337.88</v>
      </c>
      <c r="K38" s="960">
        <f>'4 IN 1 PCHC Aliyar'!H112</f>
        <v>6.08</v>
      </c>
      <c r="L38" s="960">
        <f>K38*1</f>
        <v>6.08</v>
      </c>
      <c r="M38" s="960">
        <f t="shared" ref="M38" si="13">L38*C38</f>
        <v>25983.79</v>
      </c>
      <c r="N38" s="823">
        <f t="shared" ref="N38" si="14">F38+I38+L38</f>
        <v>45.18</v>
      </c>
      <c r="O38" s="823">
        <f t="shared" si="5"/>
        <v>193083.51</v>
      </c>
      <c r="P38" s="823">
        <f>Develop!K12</f>
        <v>15.4</v>
      </c>
      <c r="Q38" s="823">
        <f t="shared" si="6"/>
        <v>65814.210000000006</v>
      </c>
      <c r="R38" s="1390">
        <f t="shared" ref="R38" si="15">P38+N38</f>
        <v>60.58</v>
      </c>
      <c r="S38" s="823">
        <f t="shared" si="9"/>
        <v>258897.72</v>
      </c>
    </row>
    <row r="39" spans="1:19" ht="51" hidden="1" x14ac:dyDescent="0.25">
      <c r="A39" s="892">
        <v>3.4</v>
      </c>
      <c r="B39" s="893" t="s">
        <v>512</v>
      </c>
      <c r="C39" s="897"/>
      <c r="D39" s="895" t="s">
        <v>1589</v>
      </c>
      <c r="E39" s="896"/>
      <c r="F39" s="896">
        <f t="shared" si="1"/>
        <v>0</v>
      </c>
      <c r="G39" s="896">
        <f t="shared" si="2"/>
        <v>0</v>
      </c>
      <c r="H39" s="896"/>
      <c r="I39" s="896"/>
      <c r="J39" s="896">
        <f t="shared" si="3"/>
        <v>0</v>
      </c>
      <c r="K39" s="896"/>
      <c r="L39" s="896"/>
      <c r="M39" s="896">
        <f t="shared" si="4"/>
        <v>0</v>
      </c>
      <c r="N39" s="896" t="e">
        <f>#REF!+#REF!+K39+H39+F39</f>
        <v>#REF!</v>
      </c>
      <c r="O39" s="896" t="e">
        <f t="shared" si="5"/>
        <v>#REF!</v>
      </c>
      <c r="P39" s="896">
        <f>Develop!K37</f>
        <v>0</v>
      </c>
      <c r="Q39" s="896">
        <f t="shared" si="6"/>
        <v>0</v>
      </c>
      <c r="R39" s="896" t="e">
        <f t="shared" si="7"/>
        <v>#REF!</v>
      </c>
      <c r="S39" s="896" t="e">
        <f t="shared" si="9"/>
        <v>#REF!</v>
      </c>
    </row>
    <row r="40" spans="1:19" hidden="1" x14ac:dyDescent="0.25">
      <c r="A40" s="820">
        <v>3.5</v>
      </c>
      <c r="B40" s="821" t="s">
        <v>513</v>
      </c>
      <c r="C40" s="825"/>
      <c r="D40" s="822" t="s">
        <v>1589</v>
      </c>
      <c r="E40" s="823"/>
      <c r="F40" s="823">
        <f t="shared" si="1"/>
        <v>0</v>
      </c>
      <c r="G40" s="823">
        <f t="shared" si="2"/>
        <v>0</v>
      </c>
      <c r="H40" s="823"/>
      <c r="I40" s="823"/>
      <c r="J40" s="823">
        <f t="shared" si="3"/>
        <v>0</v>
      </c>
      <c r="K40" s="823"/>
      <c r="L40" s="823"/>
      <c r="M40" s="823">
        <f t="shared" si="4"/>
        <v>0</v>
      </c>
      <c r="N40" s="823" t="e">
        <f>#REF!+#REF!+K40+H40+F40</f>
        <v>#REF!</v>
      </c>
      <c r="O40" s="823" t="e">
        <f t="shared" si="5"/>
        <v>#REF!</v>
      </c>
      <c r="P40" s="823">
        <f>Develop!K38</f>
        <v>0</v>
      </c>
      <c r="Q40" s="823">
        <f t="shared" si="6"/>
        <v>0</v>
      </c>
      <c r="R40" s="823" t="e">
        <f t="shared" si="7"/>
        <v>#REF!</v>
      </c>
      <c r="S40" s="823" t="e">
        <f t="shared" si="9"/>
        <v>#REF!</v>
      </c>
    </row>
    <row r="41" spans="1:19" ht="102" hidden="1" x14ac:dyDescent="0.25">
      <c r="A41" s="820">
        <v>3.6</v>
      </c>
      <c r="B41" s="821" t="s">
        <v>712</v>
      </c>
      <c r="C41" s="825" t="e">
        <f>ROUND(#REF!,2)</f>
        <v>#REF!</v>
      </c>
      <c r="D41" s="822" t="s">
        <v>1589</v>
      </c>
      <c r="E41" s="823"/>
      <c r="F41" s="823">
        <f t="shared" si="1"/>
        <v>0</v>
      </c>
      <c r="G41" s="823" t="e">
        <f t="shared" si="2"/>
        <v>#REF!</v>
      </c>
      <c r="H41" s="823"/>
      <c r="I41" s="823"/>
      <c r="J41" s="823" t="e">
        <f t="shared" si="3"/>
        <v>#REF!</v>
      </c>
      <c r="K41" s="823"/>
      <c r="L41" s="823"/>
      <c r="M41" s="823" t="e">
        <f t="shared" si="4"/>
        <v>#REF!</v>
      </c>
      <c r="N41" s="823" t="e">
        <f>#REF!+#REF!+K41+H41+F41</f>
        <v>#REF!</v>
      </c>
      <c r="O41" s="823" t="e">
        <f t="shared" si="5"/>
        <v>#REF!</v>
      </c>
      <c r="P41" s="823">
        <f>Develop!K39</f>
        <v>0</v>
      </c>
      <c r="Q41" s="823" t="e">
        <f t="shared" si="6"/>
        <v>#REF!</v>
      </c>
      <c r="R41" s="823" t="e">
        <f t="shared" si="7"/>
        <v>#REF!</v>
      </c>
      <c r="S41" s="823" t="e">
        <f t="shared" si="9"/>
        <v>#REF!</v>
      </c>
    </row>
    <row r="42" spans="1:19" ht="76.5" hidden="1" x14ac:dyDescent="0.25">
      <c r="A42" s="820">
        <v>3.7</v>
      </c>
      <c r="B42" s="821" t="s">
        <v>1622</v>
      </c>
      <c r="C42" s="825" t="e">
        <f>ROUND(#REF!,2)</f>
        <v>#REF!</v>
      </c>
      <c r="D42" s="822" t="s">
        <v>1589</v>
      </c>
      <c r="E42" s="823"/>
      <c r="F42" s="823">
        <f t="shared" si="1"/>
        <v>0</v>
      </c>
      <c r="G42" s="823" t="e">
        <f t="shared" si="2"/>
        <v>#REF!</v>
      </c>
      <c r="H42" s="823"/>
      <c r="I42" s="823"/>
      <c r="J42" s="823" t="e">
        <f t="shared" si="3"/>
        <v>#REF!</v>
      </c>
      <c r="K42" s="823"/>
      <c r="L42" s="823"/>
      <c r="M42" s="823" t="e">
        <f t="shared" si="4"/>
        <v>#REF!</v>
      </c>
      <c r="N42" s="823" t="e">
        <f>#REF!+#REF!+K42+H42+F42</f>
        <v>#REF!</v>
      </c>
      <c r="O42" s="823" t="e">
        <f t="shared" si="5"/>
        <v>#REF!</v>
      </c>
      <c r="P42" s="823">
        <f>Develop!K40</f>
        <v>0</v>
      </c>
      <c r="Q42" s="823" t="e">
        <f t="shared" si="6"/>
        <v>#REF!</v>
      </c>
      <c r="R42" s="823" t="e">
        <f t="shared" si="7"/>
        <v>#REF!</v>
      </c>
      <c r="S42" s="823" t="e">
        <f t="shared" si="9"/>
        <v>#REF!</v>
      </c>
    </row>
    <row r="43" spans="1:19" ht="26.25" hidden="1" x14ac:dyDescent="0.25">
      <c r="A43" s="820">
        <v>4.0999999999999996</v>
      </c>
      <c r="B43" s="826" t="s">
        <v>3508</v>
      </c>
      <c r="C43" s="824" t="e">
        <f>ROUND(#REF!,2)</f>
        <v>#REF!</v>
      </c>
      <c r="D43" s="822" t="s">
        <v>1050</v>
      </c>
      <c r="E43" s="823"/>
      <c r="F43" s="823">
        <f t="shared" si="1"/>
        <v>0</v>
      </c>
      <c r="G43" s="823" t="e">
        <f t="shared" si="2"/>
        <v>#REF!</v>
      </c>
      <c r="H43" s="823"/>
      <c r="I43" s="823"/>
      <c r="J43" s="823" t="e">
        <f t="shared" si="3"/>
        <v>#REF!</v>
      </c>
      <c r="K43" s="823"/>
      <c r="L43" s="823"/>
      <c r="M43" s="823" t="e">
        <f t="shared" si="4"/>
        <v>#REF!</v>
      </c>
      <c r="N43" s="823" t="e">
        <f>#REF!+#REF!+K43+H43+F43</f>
        <v>#REF!</v>
      </c>
      <c r="O43" s="823" t="e">
        <f t="shared" si="5"/>
        <v>#REF!</v>
      </c>
      <c r="P43" s="823">
        <f>Develop!K41</f>
        <v>0</v>
      </c>
      <c r="Q43" s="823" t="e">
        <f t="shared" si="6"/>
        <v>#REF!</v>
      </c>
      <c r="R43" s="823" t="e">
        <f t="shared" si="7"/>
        <v>#REF!</v>
      </c>
      <c r="S43" s="823" t="e">
        <f t="shared" si="9"/>
        <v>#REF!</v>
      </c>
    </row>
    <row r="44" spans="1:19" ht="26.25" hidden="1" x14ac:dyDescent="0.25">
      <c r="A44" s="820">
        <v>4.2</v>
      </c>
      <c r="B44" s="826" t="s">
        <v>3509</v>
      </c>
      <c r="C44" s="824" t="e">
        <f>#REF!</f>
        <v>#REF!</v>
      </c>
      <c r="D44" s="822" t="s">
        <v>1050</v>
      </c>
      <c r="E44" s="823"/>
      <c r="F44" s="823">
        <f t="shared" si="1"/>
        <v>0</v>
      </c>
      <c r="G44" s="823" t="e">
        <f t="shared" si="2"/>
        <v>#REF!</v>
      </c>
      <c r="H44" s="823"/>
      <c r="I44" s="823"/>
      <c r="J44" s="823" t="e">
        <f t="shared" si="3"/>
        <v>#REF!</v>
      </c>
      <c r="K44" s="823"/>
      <c r="L44" s="823"/>
      <c r="M44" s="823" t="e">
        <f t="shared" si="4"/>
        <v>#REF!</v>
      </c>
      <c r="N44" s="823" t="e">
        <f>#REF!+#REF!+K44+H44+F44</f>
        <v>#REF!</v>
      </c>
      <c r="O44" s="823" t="e">
        <f t="shared" si="5"/>
        <v>#REF!</v>
      </c>
      <c r="P44" s="823">
        <f>Develop!K42</f>
        <v>0</v>
      </c>
      <c r="Q44" s="823" t="e">
        <f t="shared" si="6"/>
        <v>#REF!</v>
      </c>
      <c r="R44" s="823" t="e">
        <f t="shared" si="7"/>
        <v>#REF!</v>
      </c>
      <c r="S44" s="823" t="e">
        <f t="shared" si="9"/>
        <v>#REF!</v>
      </c>
    </row>
    <row r="45" spans="1:19" ht="51" hidden="1" x14ac:dyDescent="0.25">
      <c r="A45" s="820">
        <v>5</v>
      </c>
      <c r="B45" s="821" t="s">
        <v>779</v>
      </c>
      <c r="C45" s="824" t="e">
        <f>ROUND(#REF!,2)</f>
        <v>#REF!</v>
      </c>
      <c r="D45" s="822" t="s">
        <v>1050</v>
      </c>
      <c r="E45" s="823"/>
      <c r="F45" s="823">
        <f t="shared" si="1"/>
        <v>0</v>
      </c>
      <c r="G45" s="823" t="e">
        <f t="shared" si="2"/>
        <v>#REF!</v>
      </c>
      <c r="H45" s="823"/>
      <c r="I45" s="823"/>
      <c r="J45" s="823" t="e">
        <f t="shared" si="3"/>
        <v>#REF!</v>
      </c>
      <c r="K45" s="823"/>
      <c r="L45" s="823"/>
      <c r="M45" s="823" t="e">
        <f t="shared" si="4"/>
        <v>#REF!</v>
      </c>
      <c r="N45" s="823" t="e">
        <f>#REF!+#REF!+K45+H45+F45</f>
        <v>#REF!</v>
      </c>
      <c r="O45" s="823" t="e">
        <f t="shared" si="5"/>
        <v>#REF!</v>
      </c>
      <c r="P45" s="823">
        <f>Develop!K43</f>
        <v>0</v>
      </c>
      <c r="Q45" s="823" t="e">
        <f t="shared" si="6"/>
        <v>#REF!</v>
      </c>
      <c r="R45" s="823" t="e">
        <f t="shared" si="7"/>
        <v>#REF!</v>
      </c>
      <c r="S45" s="823" t="e">
        <f t="shared" si="9"/>
        <v>#REF!</v>
      </c>
    </row>
    <row r="46" spans="1:19" ht="77.25" hidden="1" x14ac:dyDescent="0.25">
      <c r="A46" s="913">
        <v>6.1</v>
      </c>
      <c r="B46" s="918" t="s">
        <v>3510</v>
      </c>
      <c r="C46" s="915" t="e">
        <f>#REF!</f>
        <v>#REF!</v>
      </c>
      <c r="D46" s="916" t="s">
        <v>1050</v>
      </c>
      <c r="E46" s="917"/>
      <c r="F46" s="917">
        <f t="shared" si="1"/>
        <v>0</v>
      </c>
      <c r="G46" s="917" t="e">
        <f t="shared" si="2"/>
        <v>#REF!</v>
      </c>
      <c r="H46" s="917"/>
      <c r="I46" s="917"/>
      <c r="J46" s="917" t="e">
        <f t="shared" si="3"/>
        <v>#REF!</v>
      </c>
      <c r="K46" s="917"/>
      <c r="L46" s="917"/>
      <c r="M46" s="917" t="e">
        <f t="shared" si="4"/>
        <v>#REF!</v>
      </c>
      <c r="N46" s="917" t="e">
        <f>#REF!+#REF!+K46+H46+F46</f>
        <v>#REF!</v>
      </c>
      <c r="O46" s="917" t="e">
        <f t="shared" si="5"/>
        <v>#REF!</v>
      </c>
      <c r="P46" s="917" t="e">
        <f>Develop!#REF!</f>
        <v>#REF!</v>
      </c>
      <c r="Q46" s="917" t="e">
        <f t="shared" si="6"/>
        <v>#REF!</v>
      </c>
      <c r="R46" s="917" t="e">
        <f t="shared" si="7"/>
        <v>#REF!</v>
      </c>
      <c r="S46" s="917" t="e">
        <f t="shared" si="9"/>
        <v>#REF!</v>
      </c>
    </row>
    <row r="47" spans="1:19" ht="95.25" customHeight="1" x14ac:dyDescent="0.25">
      <c r="A47" s="820">
        <v>6.2</v>
      </c>
      <c r="B47" s="826" t="s">
        <v>3511</v>
      </c>
      <c r="C47" s="1488">
        <f>[1]Data!$AG$321</f>
        <v>6053.66</v>
      </c>
      <c r="D47" s="867" t="s">
        <v>1050</v>
      </c>
      <c r="E47" s="954">
        <f>'SI 2 in 1 ALIYAR '!H121</f>
        <v>14.51</v>
      </c>
      <c r="F47" s="954">
        <f>E47</f>
        <v>14.51</v>
      </c>
      <c r="G47" s="954">
        <f>F47*C47</f>
        <v>87838.61</v>
      </c>
      <c r="H47" s="1371">
        <f>'PC 12 IN 1'!H105</f>
        <v>34.9</v>
      </c>
      <c r="I47" s="1371">
        <f>H47*2</f>
        <v>69.8</v>
      </c>
      <c r="J47" s="1371">
        <f>I47*C47</f>
        <v>422545.47</v>
      </c>
      <c r="K47" s="960">
        <f>'4 IN 1 PCHC Aliyar'!H181</f>
        <v>14.75</v>
      </c>
      <c r="L47" s="960">
        <f>K47*1</f>
        <v>14.75</v>
      </c>
      <c r="M47" s="960">
        <f>L47*C47</f>
        <v>89291.49</v>
      </c>
      <c r="N47" s="823">
        <f>F47+I47+L47</f>
        <v>99.06</v>
      </c>
      <c r="O47" s="823">
        <f>N47*C47</f>
        <v>599675.56000000006</v>
      </c>
      <c r="P47" s="823">
        <f>Develop!K14</f>
        <v>22.1</v>
      </c>
      <c r="Q47" s="823">
        <f>P47*C47</f>
        <v>133785.89000000001</v>
      </c>
      <c r="R47" s="1390">
        <f>P47+N47</f>
        <v>121.16</v>
      </c>
      <c r="S47" s="823">
        <f>R47*C47</f>
        <v>733461.45</v>
      </c>
    </row>
    <row r="48" spans="1:19" ht="77.25" hidden="1" x14ac:dyDescent="0.25">
      <c r="A48" s="892">
        <v>6.3</v>
      </c>
      <c r="B48" s="898" t="s">
        <v>3512</v>
      </c>
      <c r="C48" s="897"/>
      <c r="D48" s="895" t="s">
        <v>1050</v>
      </c>
      <c r="E48" s="896"/>
      <c r="F48" s="896">
        <f t="shared" si="1"/>
        <v>0</v>
      </c>
      <c r="G48" s="896">
        <f t="shared" si="2"/>
        <v>0</v>
      </c>
      <c r="H48" s="896"/>
      <c r="I48" s="896"/>
      <c r="J48" s="896">
        <f t="shared" si="3"/>
        <v>0</v>
      </c>
      <c r="K48" s="896"/>
      <c r="L48" s="896"/>
      <c r="M48" s="896">
        <f t="shared" si="4"/>
        <v>0</v>
      </c>
      <c r="N48" s="896" t="e">
        <f>#REF!+#REF!+K48+H48+F48</f>
        <v>#REF!</v>
      </c>
      <c r="O48" s="896" t="e">
        <f t="shared" si="5"/>
        <v>#REF!</v>
      </c>
      <c r="P48" s="896">
        <f>Develop!K45</f>
        <v>0</v>
      </c>
      <c r="Q48" s="896">
        <f t="shared" si="6"/>
        <v>0</v>
      </c>
      <c r="R48" s="896" t="e">
        <f t="shared" si="7"/>
        <v>#REF!</v>
      </c>
      <c r="S48" s="896" t="e">
        <f t="shared" si="9"/>
        <v>#REF!</v>
      </c>
    </row>
    <row r="49" spans="1:19" ht="77.25" hidden="1" x14ac:dyDescent="0.25">
      <c r="A49" s="820">
        <v>6.4</v>
      </c>
      <c r="B49" s="826" t="s">
        <v>3513</v>
      </c>
      <c r="C49" s="825"/>
      <c r="D49" s="822" t="s">
        <v>1050</v>
      </c>
      <c r="E49" s="823"/>
      <c r="F49" s="823">
        <f t="shared" si="1"/>
        <v>0</v>
      </c>
      <c r="G49" s="823">
        <f t="shared" si="2"/>
        <v>0</v>
      </c>
      <c r="H49" s="823"/>
      <c r="I49" s="823"/>
      <c r="J49" s="823">
        <f t="shared" si="3"/>
        <v>0</v>
      </c>
      <c r="K49" s="823"/>
      <c r="L49" s="823"/>
      <c r="M49" s="823">
        <f t="shared" si="4"/>
        <v>0</v>
      </c>
      <c r="N49" s="823" t="e">
        <f>#REF!+#REF!+K49+H49+F49</f>
        <v>#REF!</v>
      </c>
      <c r="O49" s="823" t="e">
        <f t="shared" si="5"/>
        <v>#REF!</v>
      </c>
      <c r="P49" s="823">
        <f>Develop!K46</f>
        <v>153.6</v>
      </c>
      <c r="Q49" s="823">
        <f t="shared" si="6"/>
        <v>0</v>
      </c>
      <c r="R49" s="823" t="e">
        <f t="shared" si="7"/>
        <v>#REF!</v>
      </c>
      <c r="S49" s="823" t="e">
        <f t="shared" si="9"/>
        <v>#REF!</v>
      </c>
    </row>
    <row r="50" spans="1:19" ht="77.25" hidden="1" x14ac:dyDescent="0.25">
      <c r="A50" s="820">
        <v>6.5</v>
      </c>
      <c r="B50" s="826" t="s">
        <v>3466</v>
      </c>
      <c r="C50" s="824" t="e">
        <f>#REF!</f>
        <v>#REF!</v>
      </c>
      <c r="D50" s="822" t="s">
        <v>1050</v>
      </c>
      <c r="E50" s="823"/>
      <c r="F50" s="823">
        <f t="shared" si="1"/>
        <v>0</v>
      </c>
      <c r="G50" s="823" t="e">
        <f t="shared" si="2"/>
        <v>#REF!</v>
      </c>
      <c r="H50" s="823"/>
      <c r="I50" s="823"/>
      <c r="J50" s="823" t="e">
        <f t="shared" si="3"/>
        <v>#REF!</v>
      </c>
      <c r="K50" s="823"/>
      <c r="L50" s="823"/>
      <c r="M50" s="823" t="e">
        <f t="shared" si="4"/>
        <v>#REF!</v>
      </c>
      <c r="N50" s="823" t="e">
        <f>#REF!+#REF!+K50+H50+F50</f>
        <v>#REF!</v>
      </c>
      <c r="O50" s="823" t="e">
        <f t="shared" si="5"/>
        <v>#REF!</v>
      </c>
      <c r="P50" s="823" t="e">
        <f>Develop!#REF!</f>
        <v>#REF!</v>
      </c>
      <c r="Q50" s="823" t="e">
        <f t="shared" si="6"/>
        <v>#REF!</v>
      </c>
      <c r="R50" s="823" t="e">
        <f t="shared" si="7"/>
        <v>#REF!</v>
      </c>
      <c r="S50" s="823" t="e">
        <f t="shared" si="9"/>
        <v>#REF!</v>
      </c>
    </row>
    <row r="51" spans="1:19" ht="77.25" hidden="1" x14ac:dyDescent="0.25">
      <c r="A51" s="820">
        <v>6.6</v>
      </c>
      <c r="B51" s="826" t="s">
        <v>3514</v>
      </c>
      <c r="C51" s="825"/>
      <c r="D51" s="822" t="s">
        <v>1050</v>
      </c>
      <c r="E51" s="823"/>
      <c r="F51" s="823">
        <f t="shared" si="1"/>
        <v>0</v>
      </c>
      <c r="G51" s="823">
        <f t="shared" si="2"/>
        <v>0</v>
      </c>
      <c r="H51" s="823"/>
      <c r="I51" s="823"/>
      <c r="J51" s="823">
        <f t="shared" si="3"/>
        <v>0</v>
      </c>
      <c r="K51" s="823"/>
      <c r="L51" s="823"/>
      <c r="M51" s="823">
        <f t="shared" si="4"/>
        <v>0</v>
      </c>
      <c r="N51" s="823" t="e">
        <f>#REF!+#REF!+K51+H51+F51</f>
        <v>#REF!</v>
      </c>
      <c r="O51" s="823" t="e">
        <f t="shared" si="5"/>
        <v>#REF!</v>
      </c>
      <c r="P51" s="823">
        <f>Develop!K47</f>
        <v>0</v>
      </c>
      <c r="Q51" s="823">
        <f t="shared" si="6"/>
        <v>0</v>
      </c>
      <c r="R51" s="823" t="e">
        <f t="shared" si="7"/>
        <v>#REF!</v>
      </c>
      <c r="S51" s="823" t="e">
        <f t="shared" si="9"/>
        <v>#REF!</v>
      </c>
    </row>
    <row r="52" spans="1:19" ht="78" hidden="1" x14ac:dyDescent="0.25">
      <c r="A52" s="913">
        <v>7.1</v>
      </c>
      <c r="B52" s="918" t="s">
        <v>3515</v>
      </c>
      <c r="C52" s="915"/>
      <c r="D52" s="916" t="s">
        <v>1589</v>
      </c>
      <c r="E52" s="917"/>
      <c r="F52" s="917">
        <f t="shared" si="1"/>
        <v>0</v>
      </c>
      <c r="G52" s="917">
        <f t="shared" si="2"/>
        <v>0</v>
      </c>
      <c r="H52" s="917"/>
      <c r="I52" s="917"/>
      <c r="J52" s="917">
        <f t="shared" si="3"/>
        <v>0</v>
      </c>
      <c r="K52" s="917"/>
      <c r="L52" s="917"/>
      <c r="M52" s="917">
        <f t="shared" si="4"/>
        <v>0</v>
      </c>
      <c r="N52" s="917" t="e">
        <f>#REF!+#REF!+K52+H52+F52</f>
        <v>#REF!</v>
      </c>
      <c r="O52" s="917" t="e">
        <f t="shared" si="5"/>
        <v>#REF!</v>
      </c>
      <c r="P52" s="917">
        <f>Develop!K48</f>
        <v>0</v>
      </c>
      <c r="Q52" s="917">
        <f t="shared" si="6"/>
        <v>0</v>
      </c>
      <c r="R52" s="917" t="e">
        <f t="shared" si="7"/>
        <v>#REF!</v>
      </c>
      <c r="S52" s="917" t="e">
        <f t="shared" ref="S52:S85" si="16">R52*C52</f>
        <v>#REF!</v>
      </c>
    </row>
    <row r="53" spans="1:19" ht="51.75" hidden="1" x14ac:dyDescent="0.25">
      <c r="A53" s="892">
        <v>7.3</v>
      </c>
      <c r="B53" s="898" t="s">
        <v>3516</v>
      </c>
      <c r="C53" s="897" t="e">
        <f>ROUND(#REF!,2)</f>
        <v>#REF!</v>
      </c>
      <c r="D53" s="895" t="s">
        <v>1589</v>
      </c>
      <c r="E53" s="896"/>
      <c r="F53" s="896">
        <f t="shared" si="1"/>
        <v>0</v>
      </c>
      <c r="G53" s="896" t="e">
        <f t="shared" si="2"/>
        <v>#REF!</v>
      </c>
      <c r="H53" s="896"/>
      <c r="I53" s="896"/>
      <c r="J53" s="896" t="e">
        <f t="shared" si="3"/>
        <v>#REF!</v>
      </c>
      <c r="K53" s="896"/>
      <c r="L53" s="896"/>
      <c r="M53" s="896" t="e">
        <f t="shared" si="4"/>
        <v>#REF!</v>
      </c>
      <c r="N53" s="896" t="e">
        <f>#REF!+#REF!+K53+H53+F53</f>
        <v>#REF!</v>
      </c>
      <c r="O53" s="896" t="e">
        <f t="shared" si="5"/>
        <v>#REF!</v>
      </c>
      <c r="P53" s="896">
        <f>Develop!K50</f>
        <v>0</v>
      </c>
      <c r="Q53" s="896" t="e">
        <f t="shared" si="6"/>
        <v>#REF!</v>
      </c>
      <c r="R53" s="896" t="e">
        <f t="shared" si="7"/>
        <v>#REF!</v>
      </c>
      <c r="S53" s="896" t="e">
        <f t="shared" si="16"/>
        <v>#REF!</v>
      </c>
    </row>
    <row r="54" spans="1:19" ht="26.25" hidden="1" x14ac:dyDescent="0.25">
      <c r="A54" s="820">
        <v>8.1</v>
      </c>
      <c r="B54" s="826" t="s">
        <v>514</v>
      </c>
      <c r="C54" s="824"/>
      <c r="D54" s="822"/>
      <c r="E54" s="823"/>
      <c r="F54" s="823">
        <f t="shared" si="1"/>
        <v>0</v>
      </c>
      <c r="G54" s="823">
        <f t="shared" si="2"/>
        <v>0</v>
      </c>
      <c r="H54" s="823"/>
      <c r="I54" s="823"/>
      <c r="J54" s="823">
        <f t="shared" si="3"/>
        <v>0</v>
      </c>
      <c r="K54" s="823"/>
      <c r="L54" s="823"/>
      <c r="M54" s="823">
        <f t="shared" si="4"/>
        <v>0</v>
      </c>
      <c r="N54" s="823" t="e">
        <f>#REF!+#REF!+K54+H54+F54</f>
        <v>#REF!</v>
      </c>
      <c r="O54" s="823" t="e">
        <f t="shared" si="5"/>
        <v>#REF!</v>
      </c>
      <c r="P54" s="823">
        <f>Develop!K51</f>
        <v>0</v>
      </c>
      <c r="Q54" s="823">
        <f t="shared" si="6"/>
        <v>0</v>
      </c>
      <c r="R54" s="823" t="e">
        <f t="shared" si="7"/>
        <v>#REF!</v>
      </c>
      <c r="S54" s="823" t="e">
        <f t="shared" si="16"/>
        <v>#REF!</v>
      </c>
    </row>
    <row r="55" spans="1:19" hidden="1" x14ac:dyDescent="0.25">
      <c r="A55" s="820"/>
      <c r="B55" s="821" t="s">
        <v>1084</v>
      </c>
      <c r="C55" s="824" t="e">
        <f>ROUND(#REF!,2)</f>
        <v>#REF!</v>
      </c>
      <c r="D55" s="822" t="s">
        <v>1050</v>
      </c>
      <c r="E55" s="823"/>
      <c r="F55" s="823">
        <f t="shared" si="1"/>
        <v>0</v>
      </c>
      <c r="G55" s="823" t="e">
        <f t="shared" si="2"/>
        <v>#REF!</v>
      </c>
      <c r="H55" s="823"/>
      <c r="I55" s="823"/>
      <c r="J55" s="823" t="e">
        <f t="shared" si="3"/>
        <v>#REF!</v>
      </c>
      <c r="K55" s="823"/>
      <c r="L55" s="823"/>
      <c r="M55" s="823" t="e">
        <f t="shared" si="4"/>
        <v>#REF!</v>
      </c>
      <c r="N55" s="823" t="e">
        <f>#REF!+#REF!+K55+H55+F55</f>
        <v>#REF!</v>
      </c>
      <c r="O55" s="823" t="e">
        <f t="shared" si="5"/>
        <v>#REF!</v>
      </c>
      <c r="P55" s="823">
        <f>Develop!K52</f>
        <v>0</v>
      </c>
      <c r="Q55" s="823" t="e">
        <f t="shared" si="6"/>
        <v>#REF!</v>
      </c>
      <c r="R55" s="823" t="e">
        <f t="shared" si="7"/>
        <v>#REF!</v>
      </c>
      <c r="S55" s="823" t="e">
        <f t="shared" si="16"/>
        <v>#REF!</v>
      </c>
    </row>
    <row r="56" spans="1:19" hidden="1" x14ac:dyDescent="0.25">
      <c r="A56" s="820"/>
      <c r="B56" s="821" t="s">
        <v>1188</v>
      </c>
      <c r="C56" s="824" t="e">
        <f>ROUND(#REF!,2)</f>
        <v>#REF!</v>
      </c>
      <c r="D56" s="822" t="s">
        <v>1050</v>
      </c>
      <c r="E56" s="823"/>
      <c r="F56" s="823">
        <f t="shared" si="1"/>
        <v>0</v>
      </c>
      <c r="G56" s="823" t="e">
        <f t="shared" si="2"/>
        <v>#REF!</v>
      </c>
      <c r="H56" s="823"/>
      <c r="I56" s="823"/>
      <c r="J56" s="823" t="e">
        <f t="shared" si="3"/>
        <v>#REF!</v>
      </c>
      <c r="K56" s="823"/>
      <c r="L56" s="823"/>
      <c r="M56" s="823" t="e">
        <f t="shared" si="4"/>
        <v>#REF!</v>
      </c>
      <c r="N56" s="823" t="e">
        <f>#REF!+#REF!+K56+H56+F56</f>
        <v>#REF!</v>
      </c>
      <c r="O56" s="823" t="e">
        <f t="shared" si="5"/>
        <v>#REF!</v>
      </c>
      <c r="P56" s="823">
        <f>Develop!K53</f>
        <v>0</v>
      </c>
      <c r="Q56" s="823" t="e">
        <f t="shared" si="6"/>
        <v>#REF!</v>
      </c>
      <c r="R56" s="823" t="e">
        <f t="shared" si="7"/>
        <v>#REF!</v>
      </c>
      <c r="S56" s="823" t="e">
        <f t="shared" si="16"/>
        <v>#REF!</v>
      </c>
    </row>
    <row r="57" spans="1:19" hidden="1" x14ac:dyDescent="0.25">
      <c r="A57" s="820"/>
      <c r="B57" s="821" t="s">
        <v>1230</v>
      </c>
      <c r="C57" s="824" t="e">
        <f>ROUND(#REF!,2)</f>
        <v>#REF!</v>
      </c>
      <c r="D57" s="822" t="s">
        <v>1050</v>
      </c>
      <c r="E57" s="823"/>
      <c r="F57" s="823">
        <f t="shared" si="1"/>
        <v>0</v>
      </c>
      <c r="G57" s="823" t="e">
        <f t="shared" si="2"/>
        <v>#REF!</v>
      </c>
      <c r="H57" s="823"/>
      <c r="I57" s="823"/>
      <c r="J57" s="823" t="e">
        <f t="shared" si="3"/>
        <v>#REF!</v>
      </c>
      <c r="K57" s="823"/>
      <c r="L57" s="823"/>
      <c r="M57" s="823" t="e">
        <f t="shared" si="4"/>
        <v>#REF!</v>
      </c>
      <c r="N57" s="823" t="e">
        <f>#REF!+#REF!+K57+H57+F57</f>
        <v>#REF!</v>
      </c>
      <c r="O57" s="823" t="e">
        <f t="shared" si="5"/>
        <v>#REF!</v>
      </c>
      <c r="P57" s="823">
        <f>Develop!K54</f>
        <v>0</v>
      </c>
      <c r="Q57" s="823" t="e">
        <f t="shared" si="6"/>
        <v>#REF!</v>
      </c>
      <c r="R57" s="823" t="e">
        <f t="shared" si="7"/>
        <v>#REF!</v>
      </c>
      <c r="S57" s="823" t="e">
        <f t="shared" si="16"/>
        <v>#REF!</v>
      </c>
    </row>
    <row r="58" spans="1:19" hidden="1" x14ac:dyDescent="0.25">
      <c r="A58" s="820"/>
      <c r="B58" s="821" t="s">
        <v>1138</v>
      </c>
      <c r="C58" s="824" t="e">
        <f>ROUND(#REF!,2)</f>
        <v>#REF!</v>
      </c>
      <c r="D58" s="822" t="s">
        <v>1050</v>
      </c>
      <c r="E58" s="823"/>
      <c r="F58" s="823">
        <f t="shared" si="1"/>
        <v>0</v>
      </c>
      <c r="G58" s="823" t="e">
        <f t="shared" si="2"/>
        <v>#REF!</v>
      </c>
      <c r="H58" s="823"/>
      <c r="I58" s="823"/>
      <c r="J58" s="823" t="e">
        <f t="shared" si="3"/>
        <v>#REF!</v>
      </c>
      <c r="K58" s="823"/>
      <c r="L58" s="823"/>
      <c r="M58" s="823" t="e">
        <f t="shared" si="4"/>
        <v>#REF!</v>
      </c>
      <c r="N58" s="823" t="e">
        <f>#REF!+#REF!+K58+H58+F58</f>
        <v>#REF!</v>
      </c>
      <c r="O58" s="823" t="e">
        <f t="shared" si="5"/>
        <v>#REF!</v>
      </c>
      <c r="P58" s="823" t="e">
        <f>Develop!#REF!</f>
        <v>#REF!</v>
      </c>
      <c r="Q58" s="823" t="e">
        <f t="shared" si="6"/>
        <v>#REF!</v>
      </c>
      <c r="R58" s="823" t="e">
        <f t="shared" si="7"/>
        <v>#REF!</v>
      </c>
      <c r="S58" s="823" t="e">
        <f t="shared" si="16"/>
        <v>#REF!</v>
      </c>
    </row>
    <row r="59" spans="1:19" hidden="1" x14ac:dyDescent="0.25">
      <c r="A59" s="827"/>
      <c r="B59" s="821" t="s">
        <v>943</v>
      </c>
      <c r="C59" s="824" t="e">
        <f>ROUND(#REF!,2)</f>
        <v>#REF!</v>
      </c>
      <c r="D59" s="822" t="s">
        <v>1050</v>
      </c>
      <c r="E59" s="823"/>
      <c r="F59" s="823">
        <f t="shared" si="1"/>
        <v>0</v>
      </c>
      <c r="G59" s="823" t="e">
        <f t="shared" si="2"/>
        <v>#REF!</v>
      </c>
      <c r="H59" s="823"/>
      <c r="I59" s="823"/>
      <c r="J59" s="823" t="e">
        <f t="shared" si="3"/>
        <v>#REF!</v>
      </c>
      <c r="K59" s="823"/>
      <c r="L59" s="823"/>
      <c r="M59" s="823" t="e">
        <f t="shared" si="4"/>
        <v>#REF!</v>
      </c>
      <c r="N59" s="823" t="e">
        <f>#REF!+#REF!+K59+H59+F59</f>
        <v>#REF!</v>
      </c>
      <c r="O59" s="823" t="e">
        <f t="shared" si="5"/>
        <v>#REF!</v>
      </c>
      <c r="P59" s="823" t="e">
        <f>Develop!#REF!</f>
        <v>#REF!</v>
      </c>
      <c r="Q59" s="823" t="e">
        <f t="shared" si="6"/>
        <v>#REF!</v>
      </c>
      <c r="R59" s="823" t="e">
        <f t="shared" si="7"/>
        <v>#REF!</v>
      </c>
      <c r="S59" s="823" t="e">
        <f t="shared" si="16"/>
        <v>#REF!</v>
      </c>
    </row>
    <row r="60" spans="1:19" ht="26.25" hidden="1" x14ac:dyDescent="0.25">
      <c r="A60" s="820">
        <v>8.1999999999999993</v>
      </c>
      <c r="B60" s="826" t="s">
        <v>944</v>
      </c>
      <c r="C60" s="825"/>
      <c r="D60" s="822"/>
      <c r="E60" s="823"/>
      <c r="F60" s="823">
        <f t="shared" si="1"/>
        <v>0</v>
      </c>
      <c r="G60" s="823">
        <f t="shared" si="2"/>
        <v>0</v>
      </c>
      <c r="H60" s="823"/>
      <c r="I60" s="823"/>
      <c r="J60" s="823">
        <f t="shared" si="3"/>
        <v>0</v>
      </c>
      <c r="K60" s="823"/>
      <c r="L60" s="823"/>
      <c r="M60" s="823">
        <f t="shared" si="4"/>
        <v>0</v>
      </c>
      <c r="N60" s="823" t="e">
        <f>#REF!+#REF!+K60+H60+F60</f>
        <v>#REF!</v>
      </c>
      <c r="O60" s="823" t="e">
        <f t="shared" ref="O60:O123" si="17">N60*C60</f>
        <v>#REF!</v>
      </c>
      <c r="P60" s="823" t="e">
        <f>Develop!#REF!</f>
        <v>#REF!</v>
      </c>
      <c r="Q60" s="823" t="e">
        <f t="shared" ref="Q60:Q123" si="18">P60*C60</f>
        <v>#REF!</v>
      </c>
      <c r="R60" s="823" t="e">
        <f t="shared" si="7"/>
        <v>#REF!</v>
      </c>
      <c r="S60" s="823" t="e">
        <f t="shared" si="16"/>
        <v>#REF!</v>
      </c>
    </row>
    <row r="61" spans="1:19" hidden="1" x14ac:dyDescent="0.25">
      <c r="A61" s="821"/>
      <c r="B61" s="821" t="s">
        <v>1084</v>
      </c>
      <c r="C61" s="825" t="e">
        <f>ROUND(#REF!,2)</f>
        <v>#REF!</v>
      </c>
      <c r="D61" s="822" t="s">
        <v>1050</v>
      </c>
      <c r="E61" s="823"/>
      <c r="F61" s="823">
        <f t="shared" ref="F61:F124" si="19">E61*8</f>
        <v>0</v>
      </c>
      <c r="G61" s="823" t="e">
        <f t="shared" ref="G61:G124" si="20">F61*C61</f>
        <v>#REF!</v>
      </c>
      <c r="H61" s="823"/>
      <c r="I61" s="823"/>
      <c r="J61" s="823" t="e">
        <f t="shared" ref="J61:J124" si="21">H61*C61</f>
        <v>#REF!</v>
      </c>
      <c r="K61" s="823"/>
      <c r="L61" s="823"/>
      <c r="M61" s="823" t="e">
        <f t="shared" ref="M61:M124" si="22">K61*C61</f>
        <v>#REF!</v>
      </c>
      <c r="N61" s="823" t="e">
        <f>#REF!+#REF!+K61+H61+F61</f>
        <v>#REF!</v>
      </c>
      <c r="O61" s="823" t="e">
        <f t="shared" si="17"/>
        <v>#REF!</v>
      </c>
      <c r="P61" s="823" t="e">
        <f>Develop!#REF!</f>
        <v>#REF!</v>
      </c>
      <c r="Q61" s="823" t="e">
        <f t="shared" si="18"/>
        <v>#REF!</v>
      </c>
      <c r="R61" s="823" t="e">
        <f t="shared" ref="R61:R124" si="23">N61+P61</f>
        <v>#REF!</v>
      </c>
      <c r="S61" s="823" t="e">
        <f t="shared" si="16"/>
        <v>#REF!</v>
      </c>
    </row>
    <row r="62" spans="1:19" hidden="1" x14ac:dyDescent="0.25">
      <c r="A62" s="821"/>
      <c r="B62" s="821" t="s">
        <v>1188</v>
      </c>
      <c r="C62" s="825" t="e">
        <f>ROUND(#REF!,2)</f>
        <v>#REF!</v>
      </c>
      <c r="D62" s="822" t="s">
        <v>1050</v>
      </c>
      <c r="E62" s="823"/>
      <c r="F62" s="823">
        <f t="shared" si="19"/>
        <v>0</v>
      </c>
      <c r="G62" s="823" t="e">
        <f t="shared" si="20"/>
        <v>#REF!</v>
      </c>
      <c r="H62" s="823"/>
      <c r="I62" s="823"/>
      <c r="J62" s="823" t="e">
        <f t="shared" si="21"/>
        <v>#REF!</v>
      </c>
      <c r="K62" s="823"/>
      <c r="L62" s="823"/>
      <c r="M62" s="823" t="e">
        <f t="shared" si="22"/>
        <v>#REF!</v>
      </c>
      <c r="N62" s="823" t="e">
        <f>#REF!+#REF!+K62+H62+F62</f>
        <v>#REF!</v>
      </c>
      <c r="O62" s="823" t="e">
        <f t="shared" si="17"/>
        <v>#REF!</v>
      </c>
      <c r="P62" s="823" t="e">
        <f>Develop!#REF!</f>
        <v>#REF!</v>
      </c>
      <c r="Q62" s="823" t="e">
        <f t="shared" si="18"/>
        <v>#REF!</v>
      </c>
      <c r="R62" s="823" t="e">
        <f t="shared" si="23"/>
        <v>#REF!</v>
      </c>
      <c r="S62" s="823" t="e">
        <f t="shared" si="16"/>
        <v>#REF!</v>
      </c>
    </row>
    <row r="63" spans="1:19" hidden="1" x14ac:dyDescent="0.25">
      <c r="A63" s="821"/>
      <c r="B63" s="821" t="s">
        <v>1230</v>
      </c>
      <c r="C63" s="825" t="e">
        <f>ROUND(#REF!,2)</f>
        <v>#REF!</v>
      </c>
      <c r="D63" s="822" t="s">
        <v>1050</v>
      </c>
      <c r="E63" s="823"/>
      <c r="F63" s="823">
        <f t="shared" si="19"/>
        <v>0</v>
      </c>
      <c r="G63" s="823" t="e">
        <f t="shared" si="20"/>
        <v>#REF!</v>
      </c>
      <c r="H63" s="823"/>
      <c r="I63" s="823"/>
      <c r="J63" s="823" t="e">
        <f t="shared" si="21"/>
        <v>#REF!</v>
      </c>
      <c r="K63" s="823"/>
      <c r="L63" s="823"/>
      <c r="M63" s="823" t="e">
        <f t="shared" si="22"/>
        <v>#REF!</v>
      </c>
      <c r="N63" s="823" t="e">
        <f>#REF!+#REF!+K63+H63+F63</f>
        <v>#REF!</v>
      </c>
      <c r="O63" s="823" t="e">
        <f t="shared" si="17"/>
        <v>#REF!</v>
      </c>
      <c r="P63" s="823" t="e">
        <f>Develop!#REF!</f>
        <v>#REF!</v>
      </c>
      <c r="Q63" s="823" t="e">
        <f t="shared" si="18"/>
        <v>#REF!</v>
      </c>
      <c r="R63" s="823" t="e">
        <f t="shared" si="23"/>
        <v>#REF!</v>
      </c>
      <c r="S63" s="823" t="e">
        <f t="shared" si="16"/>
        <v>#REF!</v>
      </c>
    </row>
    <row r="64" spans="1:19" hidden="1" x14ac:dyDescent="0.25">
      <c r="A64" s="821"/>
      <c r="B64" s="821" t="s">
        <v>1138</v>
      </c>
      <c r="C64" s="825" t="e">
        <f>ROUND(#REF!,2)</f>
        <v>#REF!</v>
      </c>
      <c r="D64" s="822" t="s">
        <v>1050</v>
      </c>
      <c r="E64" s="823"/>
      <c r="F64" s="823">
        <f t="shared" si="19"/>
        <v>0</v>
      </c>
      <c r="G64" s="823" t="e">
        <f t="shared" si="20"/>
        <v>#REF!</v>
      </c>
      <c r="H64" s="823"/>
      <c r="I64" s="823"/>
      <c r="J64" s="823" t="e">
        <f t="shared" si="21"/>
        <v>#REF!</v>
      </c>
      <c r="K64" s="823"/>
      <c r="L64" s="823"/>
      <c r="M64" s="823" t="e">
        <f t="shared" si="22"/>
        <v>#REF!</v>
      </c>
      <c r="N64" s="823" t="e">
        <f>#REF!+#REF!+K64+H64+F64</f>
        <v>#REF!</v>
      </c>
      <c r="O64" s="823" t="e">
        <f t="shared" si="17"/>
        <v>#REF!</v>
      </c>
      <c r="P64" s="823" t="e">
        <f>Develop!#REF!</f>
        <v>#REF!</v>
      </c>
      <c r="Q64" s="823" t="e">
        <f t="shared" si="18"/>
        <v>#REF!</v>
      </c>
      <c r="R64" s="823" t="e">
        <f t="shared" si="23"/>
        <v>#REF!</v>
      </c>
      <c r="S64" s="823" t="e">
        <f t="shared" si="16"/>
        <v>#REF!</v>
      </c>
    </row>
    <row r="65" spans="1:19" hidden="1" x14ac:dyDescent="0.25">
      <c r="A65" s="820"/>
      <c r="B65" s="821" t="s">
        <v>943</v>
      </c>
      <c r="C65" s="825" t="e">
        <f>ROUND(#REF!,2)</f>
        <v>#REF!</v>
      </c>
      <c r="D65" s="822" t="s">
        <v>1050</v>
      </c>
      <c r="E65" s="823"/>
      <c r="F65" s="823">
        <f t="shared" si="19"/>
        <v>0</v>
      </c>
      <c r="G65" s="823" t="e">
        <f t="shared" si="20"/>
        <v>#REF!</v>
      </c>
      <c r="H65" s="823"/>
      <c r="I65" s="823"/>
      <c r="J65" s="823" t="e">
        <f t="shared" si="21"/>
        <v>#REF!</v>
      </c>
      <c r="K65" s="823"/>
      <c r="L65" s="823"/>
      <c r="M65" s="823" t="e">
        <f t="shared" si="22"/>
        <v>#REF!</v>
      </c>
      <c r="N65" s="823" t="e">
        <f>#REF!+#REF!+K65+H65+F65</f>
        <v>#REF!</v>
      </c>
      <c r="O65" s="823" t="e">
        <f t="shared" si="17"/>
        <v>#REF!</v>
      </c>
      <c r="P65" s="823" t="e">
        <f>Develop!#REF!</f>
        <v>#REF!</v>
      </c>
      <c r="Q65" s="823" t="e">
        <f t="shared" si="18"/>
        <v>#REF!</v>
      </c>
      <c r="R65" s="823" t="e">
        <f t="shared" si="23"/>
        <v>#REF!</v>
      </c>
      <c r="S65" s="823" t="e">
        <f t="shared" si="16"/>
        <v>#REF!</v>
      </c>
    </row>
    <row r="66" spans="1:19" hidden="1" x14ac:dyDescent="0.25">
      <c r="A66" s="820"/>
      <c r="B66" s="821" t="s">
        <v>3182</v>
      </c>
      <c r="C66" s="825" t="e">
        <f>ROUND(#REF!,2)</f>
        <v>#REF!</v>
      </c>
      <c r="D66" s="822" t="s">
        <v>1050</v>
      </c>
      <c r="E66" s="823"/>
      <c r="F66" s="823">
        <f t="shared" si="19"/>
        <v>0</v>
      </c>
      <c r="G66" s="823" t="e">
        <f t="shared" si="20"/>
        <v>#REF!</v>
      </c>
      <c r="H66" s="823"/>
      <c r="I66" s="823"/>
      <c r="J66" s="823" t="e">
        <f t="shared" si="21"/>
        <v>#REF!</v>
      </c>
      <c r="K66" s="823"/>
      <c r="L66" s="823"/>
      <c r="M66" s="823" t="e">
        <f t="shared" si="22"/>
        <v>#REF!</v>
      </c>
      <c r="N66" s="823" t="e">
        <f>#REF!+#REF!+K66+H66+F66</f>
        <v>#REF!</v>
      </c>
      <c r="O66" s="823" t="e">
        <f t="shared" si="17"/>
        <v>#REF!</v>
      </c>
      <c r="P66" s="823" t="e">
        <f>Develop!#REF!</f>
        <v>#REF!</v>
      </c>
      <c r="Q66" s="823" t="e">
        <f t="shared" si="18"/>
        <v>#REF!</v>
      </c>
      <c r="R66" s="823" t="e">
        <f t="shared" si="23"/>
        <v>#REF!</v>
      </c>
      <c r="S66" s="823" t="e">
        <f t="shared" si="16"/>
        <v>#REF!</v>
      </c>
    </row>
    <row r="67" spans="1:19" hidden="1" x14ac:dyDescent="0.25">
      <c r="A67" s="820"/>
      <c r="B67" s="821" t="s">
        <v>3183</v>
      </c>
      <c r="C67" s="825" t="e">
        <f>ROUND(#REF!,2)</f>
        <v>#REF!</v>
      </c>
      <c r="D67" s="822" t="s">
        <v>1050</v>
      </c>
      <c r="E67" s="823"/>
      <c r="F67" s="823">
        <f t="shared" si="19"/>
        <v>0</v>
      </c>
      <c r="G67" s="823" t="e">
        <f t="shared" si="20"/>
        <v>#REF!</v>
      </c>
      <c r="H67" s="823"/>
      <c r="I67" s="823"/>
      <c r="J67" s="823" t="e">
        <f t="shared" si="21"/>
        <v>#REF!</v>
      </c>
      <c r="K67" s="823"/>
      <c r="L67" s="823"/>
      <c r="M67" s="823" t="e">
        <f t="shared" si="22"/>
        <v>#REF!</v>
      </c>
      <c r="N67" s="823" t="e">
        <f>#REF!+#REF!+K67+H67+F67</f>
        <v>#REF!</v>
      </c>
      <c r="O67" s="823" t="e">
        <f t="shared" si="17"/>
        <v>#REF!</v>
      </c>
      <c r="P67" s="823" t="e">
        <f>Develop!#REF!</f>
        <v>#REF!</v>
      </c>
      <c r="Q67" s="823" t="e">
        <f t="shared" si="18"/>
        <v>#REF!</v>
      </c>
      <c r="R67" s="823" t="e">
        <f t="shared" si="23"/>
        <v>#REF!</v>
      </c>
      <c r="S67" s="823" t="e">
        <f t="shared" si="16"/>
        <v>#REF!</v>
      </c>
    </row>
    <row r="68" spans="1:19" hidden="1" x14ac:dyDescent="0.25">
      <c r="A68" s="820"/>
      <c r="B68" s="821" t="s">
        <v>3184</v>
      </c>
      <c r="C68" s="825" t="e">
        <f>ROUND(#REF!,2)</f>
        <v>#REF!</v>
      </c>
      <c r="D68" s="822" t="s">
        <v>1050</v>
      </c>
      <c r="E68" s="823"/>
      <c r="F68" s="823">
        <f t="shared" si="19"/>
        <v>0</v>
      </c>
      <c r="G68" s="823" t="e">
        <f t="shared" si="20"/>
        <v>#REF!</v>
      </c>
      <c r="H68" s="823"/>
      <c r="I68" s="823"/>
      <c r="J68" s="823" t="e">
        <f t="shared" si="21"/>
        <v>#REF!</v>
      </c>
      <c r="K68" s="823"/>
      <c r="L68" s="823"/>
      <c r="M68" s="823" t="e">
        <f t="shared" si="22"/>
        <v>#REF!</v>
      </c>
      <c r="N68" s="823" t="e">
        <f>#REF!+#REF!+K68+H68+F68</f>
        <v>#REF!</v>
      </c>
      <c r="O68" s="823" t="e">
        <f t="shared" si="17"/>
        <v>#REF!</v>
      </c>
      <c r="P68" s="823" t="e">
        <f>Develop!#REF!</f>
        <v>#REF!</v>
      </c>
      <c r="Q68" s="823" t="e">
        <f t="shared" si="18"/>
        <v>#REF!</v>
      </c>
      <c r="R68" s="823" t="e">
        <f t="shared" si="23"/>
        <v>#REF!</v>
      </c>
      <c r="S68" s="823" t="e">
        <f t="shared" si="16"/>
        <v>#REF!</v>
      </c>
    </row>
    <row r="69" spans="1:19" hidden="1" x14ac:dyDescent="0.25">
      <c r="A69" s="820"/>
      <c r="B69" s="821" t="s">
        <v>3185</v>
      </c>
      <c r="C69" s="825" t="e">
        <f>ROUND(#REF!,2)</f>
        <v>#REF!</v>
      </c>
      <c r="D69" s="822" t="s">
        <v>1050</v>
      </c>
      <c r="E69" s="823"/>
      <c r="F69" s="823">
        <f t="shared" si="19"/>
        <v>0</v>
      </c>
      <c r="G69" s="823" t="e">
        <f t="shared" si="20"/>
        <v>#REF!</v>
      </c>
      <c r="H69" s="823"/>
      <c r="I69" s="823"/>
      <c r="J69" s="823" t="e">
        <f t="shared" si="21"/>
        <v>#REF!</v>
      </c>
      <c r="K69" s="823"/>
      <c r="L69" s="823"/>
      <c r="M69" s="823" t="e">
        <f t="shared" si="22"/>
        <v>#REF!</v>
      </c>
      <c r="N69" s="823" t="e">
        <f>#REF!+#REF!+K69+H69+F69</f>
        <v>#REF!</v>
      </c>
      <c r="O69" s="823" t="e">
        <f t="shared" si="17"/>
        <v>#REF!</v>
      </c>
      <c r="P69" s="823" t="e">
        <f>Develop!#REF!</f>
        <v>#REF!</v>
      </c>
      <c r="Q69" s="823" t="e">
        <f t="shared" si="18"/>
        <v>#REF!</v>
      </c>
      <c r="R69" s="823" t="e">
        <f t="shared" si="23"/>
        <v>#REF!</v>
      </c>
      <c r="S69" s="823" t="e">
        <f t="shared" si="16"/>
        <v>#REF!</v>
      </c>
    </row>
    <row r="70" spans="1:19" hidden="1" x14ac:dyDescent="0.25">
      <c r="A70" s="820"/>
      <c r="B70" s="821" t="s">
        <v>3186</v>
      </c>
      <c r="C70" s="825" t="e">
        <f>ROUND(#REF!,2)</f>
        <v>#REF!</v>
      </c>
      <c r="D70" s="822" t="s">
        <v>1050</v>
      </c>
      <c r="E70" s="823"/>
      <c r="F70" s="823">
        <f t="shared" si="19"/>
        <v>0</v>
      </c>
      <c r="G70" s="823" t="e">
        <f t="shared" si="20"/>
        <v>#REF!</v>
      </c>
      <c r="H70" s="823"/>
      <c r="I70" s="823"/>
      <c r="J70" s="823" t="e">
        <f t="shared" si="21"/>
        <v>#REF!</v>
      </c>
      <c r="K70" s="823"/>
      <c r="L70" s="823"/>
      <c r="M70" s="823" t="e">
        <f t="shared" si="22"/>
        <v>#REF!</v>
      </c>
      <c r="N70" s="823" t="e">
        <f>#REF!+#REF!+K70+H70+F70</f>
        <v>#REF!</v>
      </c>
      <c r="O70" s="823" t="e">
        <f t="shared" si="17"/>
        <v>#REF!</v>
      </c>
      <c r="P70" s="823" t="e">
        <f>Develop!#REF!</f>
        <v>#REF!</v>
      </c>
      <c r="Q70" s="823" t="e">
        <f t="shared" si="18"/>
        <v>#REF!</v>
      </c>
      <c r="R70" s="823" t="e">
        <f t="shared" si="23"/>
        <v>#REF!</v>
      </c>
      <c r="S70" s="823" t="e">
        <f t="shared" si="16"/>
        <v>#REF!</v>
      </c>
    </row>
    <row r="71" spans="1:19" hidden="1" x14ac:dyDescent="0.25">
      <c r="A71" s="820"/>
      <c r="B71" s="821" t="s">
        <v>3187</v>
      </c>
      <c r="C71" s="825" t="e">
        <f>ROUND(#REF!,2)</f>
        <v>#REF!</v>
      </c>
      <c r="D71" s="822" t="s">
        <v>1050</v>
      </c>
      <c r="E71" s="823"/>
      <c r="F71" s="823">
        <f t="shared" si="19"/>
        <v>0</v>
      </c>
      <c r="G71" s="823" t="e">
        <f t="shared" si="20"/>
        <v>#REF!</v>
      </c>
      <c r="H71" s="823"/>
      <c r="I71" s="823"/>
      <c r="J71" s="823" t="e">
        <f t="shared" si="21"/>
        <v>#REF!</v>
      </c>
      <c r="K71" s="823"/>
      <c r="L71" s="823"/>
      <c r="M71" s="823" t="e">
        <f t="shared" si="22"/>
        <v>#REF!</v>
      </c>
      <c r="N71" s="823" t="e">
        <f>#REF!+#REF!+K71+H71+F71</f>
        <v>#REF!</v>
      </c>
      <c r="O71" s="823" t="e">
        <f t="shared" si="17"/>
        <v>#REF!</v>
      </c>
      <c r="P71" s="823" t="e">
        <f>Develop!#REF!</f>
        <v>#REF!</v>
      </c>
      <c r="Q71" s="823" t="e">
        <f t="shared" si="18"/>
        <v>#REF!</v>
      </c>
      <c r="R71" s="823" t="e">
        <f t="shared" si="23"/>
        <v>#REF!</v>
      </c>
      <c r="S71" s="823" t="e">
        <f t="shared" si="16"/>
        <v>#REF!</v>
      </c>
    </row>
    <row r="72" spans="1:19" hidden="1" x14ac:dyDescent="0.25">
      <c r="A72" s="820"/>
      <c r="B72" s="821" t="s">
        <v>3188</v>
      </c>
      <c r="C72" s="825" t="e">
        <f>ROUND(#REF!,2)</f>
        <v>#REF!</v>
      </c>
      <c r="D72" s="822" t="s">
        <v>1050</v>
      </c>
      <c r="E72" s="823"/>
      <c r="F72" s="823">
        <f t="shared" si="19"/>
        <v>0</v>
      </c>
      <c r="G72" s="823" t="e">
        <f t="shared" si="20"/>
        <v>#REF!</v>
      </c>
      <c r="H72" s="823"/>
      <c r="I72" s="823"/>
      <c r="J72" s="823" t="e">
        <f t="shared" si="21"/>
        <v>#REF!</v>
      </c>
      <c r="K72" s="823"/>
      <c r="L72" s="823"/>
      <c r="M72" s="823" t="e">
        <f t="shared" si="22"/>
        <v>#REF!</v>
      </c>
      <c r="N72" s="823" t="e">
        <f>#REF!+#REF!+K72+H72+F72</f>
        <v>#REF!</v>
      </c>
      <c r="O72" s="823" t="e">
        <f t="shared" si="17"/>
        <v>#REF!</v>
      </c>
      <c r="P72" s="823" t="e">
        <f>Develop!#REF!</f>
        <v>#REF!</v>
      </c>
      <c r="Q72" s="823" t="e">
        <f t="shared" si="18"/>
        <v>#REF!</v>
      </c>
      <c r="R72" s="823" t="e">
        <f t="shared" si="23"/>
        <v>#REF!</v>
      </c>
      <c r="S72" s="823" t="e">
        <f t="shared" si="16"/>
        <v>#REF!</v>
      </c>
    </row>
    <row r="73" spans="1:19" hidden="1" x14ac:dyDescent="0.25">
      <c r="A73" s="820"/>
      <c r="B73" s="821" t="s">
        <v>3189</v>
      </c>
      <c r="C73" s="825" t="e">
        <f>ROUND(#REF!,2)</f>
        <v>#REF!</v>
      </c>
      <c r="D73" s="822" t="s">
        <v>1050</v>
      </c>
      <c r="E73" s="823"/>
      <c r="F73" s="823">
        <f t="shared" si="19"/>
        <v>0</v>
      </c>
      <c r="G73" s="823" t="e">
        <f t="shared" si="20"/>
        <v>#REF!</v>
      </c>
      <c r="H73" s="823"/>
      <c r="I73" s="823"/>
      <c r="J73" s="823" t="e">
        <f t="shared" si="21"/>
        <v>#REF!</v>
      </c>
      <c r="K73" s="823"/>
      <c r="L73" s="823"/>
      <c r="M73" s="823" t="e">
        <f t="shared" si="22"/>
        <v>#REF!</v>
      </c>
      <c r="N73" s="823" t="e">
        <f>#REF!+#REF!+K73+H73+F73</f>
        <v>#REF!</v>
      </c>
      <c r="O73" s="823" t="e">
        <f t="shared" si="17"/>
        <v>#REF!</v>
      </c>
      <c r="P73" s="823" t="e">
        <f>Develop!#REF!</f>
        <v>#REF!</v>
      </c>
      <c r="Q73" s="823" t="e">
        <f t="shared" si="18"/>
        <v>#REF!</v>
      </c>
      <c r="R73" s="823" t="e">
        <f t="shared" si="23"/>
        <v>#REF!</v>
      </c>
      <c r="S73" s="823" t="e">
        <f t="shared" si="16"/>
        <v>#REF!</v>
      </c>
    </row>
    <row r="74" spans="1:19" ht="76.5" hidden="1" x14ac:dyDescent="0.25">
      <c r="A74" s="820">
        <v>9.1</v>
      </c>
      <c r="B74" s="821" t="s">
        <v>1896</v>
      </c>
      <c r="C74" s="825"/>
      <c r="D74" s="822"/>
      <c r="E74" s="823"/>
      <c r="F74" s="823">
        <f t="shared" si="19"/>
        <v>0</v>
      </c>
      <c r="G74" s="823">
        <f t="shared" si="20"/>
        <v>0</v>
      </c>
      <c r="H74" s="823"/>
      <c r="I74" s="823"/>
      <c r="J74" s="823">
        <f t="shared" si="21"/>
        <v>0</v>
      </c>
      <c r="K74" s="823"/>
      <c r="L74" s="823"/>
      <c r="M74" s="823">
        <f t="shared" si="22"/>
        <v>0</v>
      </c>
      <c r="N74" s="823" t="e">
        <f>#REF!+#REF!+K74+H74+F74</f>
        <v>#REF!</v>
      </c>
      <c r="O74" s="823" t="e">
        <f t="shared" si="17"/>
        <v>#REF!</v>
      </c>
      <c r="P74" s="823" t="e">
        <f>Develop!#REF!</f>
        <v>#REF!</v>
      </c>
      <c r="Q74" s="823" t="e">
        <f t="shared" si="18"/>
        <v>#REF!</v>
      </c>
      <c r="R74" s="823" t="e">
        <f t="shared" si="23"/>
        <v>#REF!</v>
      </c>
      <c r="S74" s="823" t="e">
        <f t="shared" si="16"/>
        <v>#REF!</v>
      </c>
    </row>
    <row r="75" spans="1:19" hidden="1" x14ac:dyDescent="0.25">
      <c r="A75" s="820"/>
      <c r="B75" s="821" t="s">
        <v>176</v>
      </c>
      <c r="C75" s="825" t="e">
        <f>#REF!</f>
        <v>#REF!</v>
      </c>
      <c r="D75" s="822" t="s">
        <v>1050</v>
      </c>
      <c r="E75" s="823"/>
      <c r="F75" s="823">
        <f t="shared" si="19"/>
        <v>0</v>
      </c>
      <c r="G75" s="823" t="e">
        <f t="shared" si="20"/>
        <v>#REF!</v>
      </c>
      <c r="H75" s="823"/>
      <c r="I75" s="823"/>
      <c r="J75" s="823" t="e">
        <f t="shared" si="21"/>
        <v>#REF!</v>
      </c>
      <c r="K75" s="823"/>
      <c r="L75" s="823"/>
      <c r="M75" s="823" t="e">
        <f t="shared" si="22"/>
        <v>#REF!</v>
      </c>
      <c r="N75" s="823" t="e">
        <f>#REF!+#REF!+K75+H75+F75</f>
        <v>#REF!</v>
      </c>
      <c r="O75" s="823" t="e">
        <f t="shared" si="17"/>
        <v>#REF!</v>
      </c>
      <c r="P75" s="823" t="e">
        <f>Develop!#REF!</f>
        <v>#REF!</v>
      </c>
      <c r="Q75" s="823" t="e">
        <f t="shared" si="18"/>
        <v>#REF!</v>
      </c>
      <c r="R75" s="823" t="e">
        <f t="shared" si="23"/>
        <v>#REF!</v>
      </c>
      <c r="S75" s="823" t="e">
        <f t="shared" si="16"/>
        <v>#REF!</v>
      </c>
    </row>
    <row r="76" spans="1:19" hidden="1" x14ac:dyDescent="0.25">
      <c r="A76" s="820"/>
      <c r="B76" s="821" t="s">
        <v>177</v>
      </c>
      <c r="C76" s="825" t="e">
        <f>#REF!</f>
        <v>#REF!</v>
      </c>
      <c r="D76" s="822" t="s">
        <v>1050</v>
      </c>
      <c r="E76" s="823"/>
      <c r="F76" s="823">
        <f t="shared" si="19"/>
        <v>0</v>
      </c>
      <c r="G76" s="823" t="e">
        <f t="shared" si="20"/>
        <v>#REF!</v>
      </c>
      <c r="H76" s="823"/>
      <c r="I76" s="823"/>
      <c r="J76" s="823" t="e">
        <f t="shared" si="21"/>
        <v>#REF!</v>
      </c>
      <c r="K76" s="823"/>
      <c r="L76" s="823"/>
      <c r="M76" s="823" t="e">
        <f t="shared" si="22"/>
        <v>#REF!</v>
      </c>
      <c r="N76" s="823" t="e">
        <f>#REF!+#REF!+K76+H76+F76</f>
        <v>#REF!</v>
      </c>
      <c r="O76" s="823" t="e">
        <f t="shared" si="17"/>
        <v>#REF!</v>
      </c>
      <c r="P76" s="823" t="e">
        <f>Develop!#REF!</f>
        <v>#REF!</v>
      </c>
      <c r="Q76" s="823" t="e">
        <f t="shared" si="18"/>
        <v>#REF!</v>
      </c>
      <c r="R76" s="823" t="e">
        <f t="shared" si="23"/>
        <v>#REF!</v>
      </c>
      <c r="S76" s="823" t="e">
        <f t="shared" si="16"/>
        <v>#REF!</v>
      </c>
    </row>
    <row r="77" spans="1:19" hidden="1" x14ac:dyDescent="0.25">
      <c r="A77" s="820"/>
      <c r="B77" s="821" t="s">
        <v>178</v>
      </c>
      <c r="C77" s="825" t="e">
        <f>#REF!</f>
        <v>#REF!</v>
      </c>
      <c r="D77" s="822" t="s">
        <v>1050</v>
      </c>
      <c r="E77" s="823"/>
      <c r="F77" s="823">
        <f t="shared" si="19"/>
        <v>0</v>
      </c>
      <c r="G77" s="823" t="e">
        <f t="shared" si="20"/>
        <v>#REF!</v>
      </c>
      <c r="H77" s="823"/>
      <c r="I77" s="823"/>
      <c r="J77" s="823" t="e">
        <f t="shared" si="21"/>
        <v>#REF!</v>
      </c>
      <c r="K77" s="823"/>
      <c r="L77" s="823"/>
      <c r="M77" s="823" t="e">
        <f t="shared" si="22"/>
        <v>#REF!</v>
      </c>
      <c r="N77" s="823" t="e">
        <f>#REF!+#REF!+K77+H77+F77</f>
        <v>#REF!</v>
      </c>
      <c r="O77" s="823" t="e">
        <f t="shared" si="17"/>
        <v>#REF!</v>
      </c>
      <c r="P77" s="823" t="e">
        <f>Develop!#REF!</f>
        <v>#REF!</v>
      </c>
      <c r="Q77" s="823" t="e">
        <f t="shared" si="18"/>
        <v>#REF!</v>
      </c>
      <c r="R77" s="823" t="e">
        <f t="shared" si="23"/>
        <v>#REF!</v>
      </c>
      <c r="S77" s="823" t="e">
        <f t="shared" si="16"/>
        <v>#REF!</v>
      </c>
    </row>
    <row r="78" spans="1:19" hidden="1" x14ac:dyDescent="0.25">
      <c r="A78" s="820"/>
      <c r="B78" s="821" t="s">
        <v>179</v>
      </c>
      <c r="C78" s="825" t="e">
        <f>#REF!</f>
        <v>#REF!</v>
      </c>
      <c r="D78" s="822" t="s">
        <v>1050</v>
      </c>
      <c r="E78" s="823"/>
      <c r="F78" s="823">
        <f t="shared" si="19"/>
        <v>0</v>
      </c>
      <c r="G78" s="823" t="e">
        <f t="shared" si="20"/>
        <v>#REF!</v>
      </c>
      <c r="H78" s="823"/>
      <c r="I78" s="823"/>
      <c r="J78" s="823" t="e">
        <f t="shared" si="21"/>
        <v>#REF!</v>
      </c>
      <c r="K78" s="823"/>
      <c r="L78" s="823"/>
      <c r="M78" s="823" t="e">
        <f t="shared" si="22"/>
        <v>#REF!</v>
      </c>
      <c r="N78" s="823" t="e">
        <f>#REF!+#REF!+K78+H78+F78</f>
        <v>#REF!</v>
      </c>
      <c r="O78" s="823" t="e">
        <f t="shared" si="17"/>
        <v>#REF!</v>
      </c>
      <c r="P78" s="823" t="e">
        <f>Develop!#REF!</f>
        <v>#REF!</v>
      </c>
      <c r="Q78" s="823" t="e">
        <f t="shared" si="18"/>
        <v>#REF!</v>
      </c>
      <c r="R78" s="823" t="e">
        <f t="shared" si="23"/>
        <v>#REF!</v>
      </c>
      <c r="S78" s="823" t="e">
        <f t="shared" si="16"/>
        <v>#REF!</v>
      </c>
    </row>
    <row r="79" spans="1:19" hidden="1" x14ac:dyDescent="0.25">
      <c r="A79" s="913"/>
      <c r="B79" s="914" t="s">
        <v>525</v>
      </c>
      <c r="C79" s="915" t="e">
        <f>#REF!</f>
        <v>#REF!</v>
      </c>
      <c r="D79" s="916" t="s">
        <v>1050</v>
      </c>
      <c r="E79" s="917"/>
      <c r="F79" s="917">
        <f t="shared" si="19"/>
        <v>0</v>
      </c>
      <c r="G79" s="917" t="e">
        <f t="shared" si="20"/>
        <v>#REF!</v>
      </c>
      <c r="H79" s="917"/>
      <c r="I79" s="917"/>
      <c r="J79" s="917" t="e">
        <f t="shared" si="21"/>
        <v>#REF!</v>
      </c>
      <c r="K79" s="917"/>
      <c r="L79" s="917"/>
      <c r="M79" s="917" t="e">
        <f t="shared" si="22"/>
        <v>#REF!</v>
      </c>
      <c r="N79" s="917" t="e">
        <f>#REF!+#REF!+K79+H79+F79</f>
        <v>#REF!</v>
      </c>
      <c r="O79" s="917" t="e">
        <f t="shared" si="17"/>
        <v>#REF!</v>
      </c>
      <c r="P79" s="917" t="e">
        <f>Develop!#REF!</f>
        <v>#REF!</v>
      </c>
      <c r="Q79" s="917" t="e">
        <f t="shared" si="18"/>
        <v>#REF!</v>
      </c>
      <c r="R79" s="917" t="e">
        <f t="shared" si="23"/>
        <v>#REF!</v>
      </c>
      <c r="S79" s="917" t="e">
        <f t="shared" si="16"/>
        <v>#REF!</v>
      </c>
    </row>
    <row r="80" spans="1:19" ht="54" customHeight="1" x14ac:dyDescent="0.25">
      <c r="A80" s="1544">
        <v>9.1999999999999993</v>
      </c>
      <c r="B80" s="1543" t="s">
        <v>4248</v>
      </c>
      <c r="C80" s="915"/>
      <c r="D80" s="916"/>
      <c r="E80" s="917"/>
      <c r="F80" s="917"/>
      <c r="G80" s="917"/>
      <c r="H80" s="917"/>
      <c r="I80" s="917"/>
      <c r="J80" s="917"/>
      <c r="K80" s="917"/>
      <c r="L80" s="960">
        <f t="shared" ref="L80:L85" si="24">K80*1</f>
        <v>0</v>
      </c>
      <c r="M80" s="917"/>
      <c r="N80" s="917"/>
      <c r="O80" s="917"/>
      <c r="P80" s="917"/>
      <c r="Q80" s="917"/>
      <c r="R80" s="917"/>
      <c r="S80" s="917"/>
    </row>
    <row r="81" spans="1:19" ht="39.950000000000003" customHeight="1" x14ac:dyDescent="0.25">
      <c r="A81" s="820"/>
      <c r="B81" s="821" t="s">
        <v>3201</v>
      </c>
      <c r="C81" s="1488">
        <f>[1]Data!$AG$347</f>
        <v>6057.18</v>
      </c>
      <c r="D81" s="867" t="s">
        <v>1050</v>
      </c>
      <c r="E81" s="954">
        <f>'SI 2 in 1 ALIYAR '!H242</f>
        <v>20.9</v>
      </c>
      <c r="F81" s="954">
        <f t="shared" ref="F81:F85" si="25">E81</f>
        <v>20.9</v>
      </c>
      <c r="G81" s="954">
        <f t="shared" si="20"/>
        <v>126595.06</v>
      </c>
      <c r="H81" s="1371">
        <f>'PC 12 IN 1'!H126</f>
        <v>38.200000000000003</v>
      </c>
      <c r="I81" s="1371">
        <f t="shared" ref="I81:I85" si="26">H81*2</f>
        <v>76.400000000000006</v>
      </c>
      <c r="J81" s="1371">
        <f t="shared" ref="J81:J85" si="27">I81*C81</f>
        <v>462768.55</v>
      </c>
      <c r="K81" s="960">
        <f>'4 IN 1 PCHC Aliyar'!H282</f>
        <v>14</v>
      </c>
      <c r="L81" s="960">
        <f t="shared" si="24"/>
        <v>14</v>
      </c>
      <c r="M81" s="960">
        <f t="shared" ref="M81:M85" si="28">L81*C81</f>
        <v>84800.52</v>
      </c>
      <c r="N81" s="823">
        <f t="shared" ref="N81:N85" si="29">F81+I81+L81</f>
        <v>111.3</v>
      </c>
      <c r="O81" s="823">
        <f t="shared" si="17"/>
        <v>674164.13</v>
      </c>
      <c r="P81" s="823"/>
      <c r="Q81" s="823">
        <f t="shared" si="18"/>
        <v>0</v>
      </c>
      <c r="R81" s="1390">
        <f t="shared" ref="R81:R85" si="30">P81+N81</f>
        <v>111.3</v>
      </c>
      <c r="S81" s="823">
        <f t="shared" si="16"/>
        <v>674164.13</v>
      </c>
    </row>
    <row r="82" spans="1:19" ht="39.950000000000003" customHeight="1" x14ac:dyDescent="0.25">
      <c r="A82" s="820"/>
      <c r="B82" s="821" t="s">
        <v>177</v>
      </c>
      <c r="C82" s="1488">
        <f>[1]Data!$AG$348</f>
        <v>6176.48</v>
      </c>
      <c r="D82" s="867" t="s">
        <v>1050</v>
      </c>
      <c r="E82" s="954">
        <f>'SI 2 in 1 ALIYAR '!H246</f>
        <v>25.96</v>
      </c>
      <c r="F82" s="954">
        <f t="shared" si="25"/>
        <v>25.96</v>
      </c>
      <c r="G82" s="954">
        <f t="shared" si="20"/>
        <v>160341.42000000001</v>
      </c>
      <c r="H82" s="1371">
        <f>'PC 12 IN 1'!H129</f>
        <v>38.200000000000003</v>
      </c>
      <c r="I82" s="1371">
        <f t="shared" si="26"/>
        <v>76.400000000000006</v>
      </c>
      <c r="J82" s="1371">
        <f t="shared" si="27"/>
        <v>471883.07</v>
      </c>
      <c r="K82" s="960">
        <f>'4 IN 1 PCHC Aliyar'!G291</f>
        <v>13.6</v>
      </c>
      <c r="L82" s="960">
        <f t="shared" si="24"/>
        <v>13.6</v>
      </c>
      <c r="M82" s="960">
        <f t="shared" si="28"/>
        <v>84000.13</v>
      </c>
      <c r="N82" s="823">
        <f t="shared" si="29"/>
        <v>115.96</v>
      </c>
      <c r="O82" s="823">
        <f t="shared" si="17"/>
        <v>716224.62</v>
      </c>
      <c r="P82" s="823"/>
      <c r="Q82" s="823">
        <f t="shared" si="18"/>
        <v>0</v>
      </c>
      <c r="R82" s="1390">
        <f t="shared" si="30"/>
        <v>115.96</v>
      </c>
      <c r="S82" s="823">
        <f t="shared" si="16"/>
        <v>716224.62</v>
      </c>
    </row>
    <row r="83" spans="1:19" ht="39.950000000000003" customHeight="1" x14ac:dyDescent="0.25">
      <c r="A83" s="820"/>
      <c r="B83" s="821" t="s">
        <v>178</v>
      </c>
      <c r="C83" s="1488">
        <f>[1]Data!$AG$349</f>
        <v>6295.78</v>
      </c>
      <c r="D83" s="867" t="s">
        <v>1050</v>
      </c>
      <c r="E83" s="954">
        <f>'SI 2 in 1 ALIYAR '!H254</f>
        <v>7.2</v>
      </c>
      <c r="F83" s="954">
        <f t="shared" si="25"/>
        <v>7.2</v>
      </c>
      <c r="G83" s="954">
        <f t="shared" si="20"/>
        <v>45329.62</v>
      </c>
      <c r="H83" s="1371">
        <f>'PC 12 IN 1'!H131</f>
        <v>38.200000000000003</v>
      </c>
      <c r="I83" s="1371">
        <f t="shared" si="26"/>
        <v>76.400000000000006</v>
      </c>
      <c r="J83" s="1371">
        <f t="shared" si="27"/>
        <v>480997.59</v>
      </c>
      <c r="K83" s="960">
        <f>'4 IN 1 PCHC Aliyar'!G294</f>
        <v>13.6</v>
      </c>
      <c r="L83" s="960">
        <f t="shared" si="24"/>
        <v>13.6</v>
      </c>
      <c r="M83" s="960">
        <f t="shared" si="28"/>
        <v>85622.61</v>
      </c>
      <c r="N83" s="823">
        <f t="shared" si="29"/>
        <v>97.2</v>
      </c>
      <c r="O83" s="823">
        <f t="shared" si="17"/>
        <v>611949.81999999995</v>
      </c>
      <c r="P83" s="823"/>
      <c r="Q83" s="823">
        <f t="shared" si="18"/>
        <v>0</v>
      </c>
      <c r="R83" s="1390">
        <f t="shared" si="30"/>
        <v>97.2</v>
      </c>
      <c r="S83" s="823">
        <f t="shared" si="16"/>
        <v>611949.81999999995</v>
      </c>
    </row>
    <row r="84" spans="1:19" ht="39.950000000000003" customHeight="1" x14ac:dyDescent="0.25">
      <c r="A84" s="820"/>
      <c r="B84" s="821" t="s">
        <v>179</v>
      </c>
      <c r="C84" s="1488">
        <f>[1]Data!$AG$350</f>
        <v>6415.08</v>
      </c>
      <c r="D84" s="867" t="s">
        <v>1050</v>
      </c>
      <c r="E84" s="954"/>
      <c r="F84" s="954">
        <f t="shared" si="25"/>
        <v>0</v>
      </c>
      <c r="G84" s="954">
        <f t="shared" si="20"/>
        <v>0</v>
      </c>
      <c r="H84" s="1371">
        <f>'PC 12 IN 1'!H135</f>
        <v>38.200000000000003</v>
      </c>
      <c r="I84" s="1371">
        <f t="shared" si="26"/>
        <v>76.400000000000006</v>
      </c>
      <c r="J84" s="1371">
        <f t="shared" si="27"/>
        <v>490112.11</v>
      </c>
      <c r="K84" s="960">
        <f>'4 IN 1 PCHC Aliyar'!G300</f>
        <v>21</v>
      </c>
      <c r="L84" s="960">
        <f t="shared" si="24"/>
        <v>21</v>
      </c>
      <c r="M84" s="960">
        <f t="shared" si="28"/>
        <v>134716.68</v>
      </c>
      <c r="N84" s="823">
        <f t="shared" si="29"/>
        <v>97.4</v>
      </c>
      <c r="O84" s="823">
        <f t="shared" si="17"/>
        <v>624828.79</v>
      </c>
      <c r="P84" s="823"/>
      <c r="Q84" s="823">
        <f t="shared" si="18"/>
        <v>0</v>
      </c>
      <c r="R84" s="1390">
        <f t="shared" si="30"/>
        <v>97.4</v>
      </c>
      <c r="S84" s="823">
        <f t="shared" si="16"/>
        <v>624828.79</v>
      </c>
    </row>
    <row r="85" spans="1:19" ht="39.950000000000003" customHeight="1" x14ac:dyDescent="0.25">
      <c r="A85" s="820"/>
      <c r="B85" s="821" t="s">
        <v>525</v>
      </c>
      <c r="C85" s="1488">
        <f>[1]Data!$AG$351</f>
        <v>6534.38</v>
      </c>
      <c r="D85" s="867" t="s">
        <v>1050</v>
      </c>
      <c r="E85" s="954"/>
      <c r="F85" s="954">
        <f t="shared" si="25"/>
        <v>0</v>
      </c>
      <c r="G85" s="954">
        <f t="shared" si="20"/>
        <v>0</v>
      </c>
      <c r="H85" s="1371">
        <f>'PC 12 IN 1'!H147</f>
        <v>17.8</v>
      </c>
      <c r="I85" s="1371">
        <f t="shared" si="26"/>
        <v>35.6</v>
      </c>
      <c r="J85" s="1371">
        <f t="shared" si="27"/>
        <v>232623.93</v>
      </c>
      <c r="K85" s="960">
        <f>'4 IN 1 PCHC Aliyar'!G315</f>
        <v>8.1</v>
      </c>
      <c r="L85" s="960">
        <f t="shared" si="24"/>
        <v>8.1</v>
      </c>
      <c r="M85" s="960">
        <f t="shared" si="28"/>
        <v>52928.480000000003</v>
      </c>
      <c r="N85" s="823">
        <f t="shared" si="29"/>
        <v>43.7</v>
      </c>
      <c r="O85" s="823">
        <f t="shared" si="17"/>
        <v>285552.40999999997</v>
      </c>
      <c r="P85" s="823"/>
      <c r="Q85" s="823">
        <f t="shared" si="18"/>
        <v>0</v>
      </c>
      <c r="R85" s="1390">
        <f t="shared" si="30"/>
        <v>43.7</v>
      </c>
      <c r="S85" s="823">
        <f t="shared" si="16"/>
        <v>285552.40999999997</v>
      </c>
    </row>
    <row r="86" spans="1:19" hidden="1" x14ac:dyDescent="0.25">
      <c r="A86" s="892"/>
      <c r="B86" s="893" t="s">
        <v>3182</v>
      </c>
      <c r="C86" s="897" t="e">
        <f>ROUND(#REF!,2)</f>
        <v>#REF!</v>
      </c>
      <c r="D86" s="895" t="s">
        <v>1050</v>
      </c>
      <c r="E86" s="896"/>
      <c r="F86" s="896">
        <f t="shared" si="19"/>
        <v>0</v>
      </c>
      <c r="G86" s="896" t="e">
        <f t="shared" si="20"/>
        <v>#REF!</v>
      </c>
      <c r="H86" s="896"/>
      <c r="I86" s="896"/>
      <c r="J86" s="896" t="e">
        <f t="shared" si="21"/>
        <v>#REF!</v>
      </c>
      <c r="K86" s="896"/>
      <c r="L86" s="896"/>
      <c r="M86" s="896" t="e">
        <f t="shared" si="22"/>
        <v>#REF!</v>
      </c>
      <c r="N86" s="896" t="e">
        <f>#REF!+#REF!+K86+H86+F86</f>
        <v>#REF!</v>
      </c>
      <c r="O86" s="896" t="e">
        <f t="shared" si="17"/>
        <v>#REF!</v>
      </c>
      <c r="P86" s="896" t="e">
        <f>Develop!#REF!</f>
        <v>#REF!</v>
      </c>
      <c r="Q86" s="896" t="e">
        <f t="shared" si="18"/>
        <v>#REF!</v>
      </c>
      <c r="R86" s="896" t="e">
        <f t="shared" si="23"/>
        <v>#REF!</v>
      </c>
      <c r="S86" s="896" t="e">
        <f t="shared" ref="S86:S132" si="31">R86*C86</f>
        <v>#REF!</v>
      </c>
    </row>
    <row r="87" spans="1:19" hidden="1" x14ac:dyDescent="0.25">
      <c r="A87" s="820"/>
      <c r="B87" s="821" t="s">
        <v>3183</v>
      </c>
      <c r="C87" s="825" t="e">
        <f>ROUND(#REF!,2)</f>
        <v>#REF!</v>
      </c>
      <c r="D87" s="822" t="s">
        <v>1050</v>
      </c>
      <c r="E87" s="823"/>
      <c r="F87" s="823">
        <f t="shared" si="19"/>
        <v>0</v>
      </c>
      <c r="G87" s="823" t="e">
        <f t="shared" si="20"/>
        <v>#REF!</v>
      </c>
      <c r="H87" s="823"/>
      <c r="I87" s="823"/>
      <c r="J87" s="823" t="e">
        <f t="shared" si="21"/>
        <v>#REF!</v>
      </c>
      <c r="K87" s="823"/>
      <c r="L87" s="823"/>
      <c r="M87" s="823" t="e">
        <f t="shared" si="22"/>
        <v>#REF!</v>
      </c>
      <c r="N87" s="823" t="e">
        <f>#REF!+#REF!+K87+H87+F87</f>
        <v>#REF!</v>
      </c>
      <c r="O87" s="823" t="e">
        <f t="shared" si="17"/>
        <v>#REF!</v>
      </c>
      <c r="P87" s="823" t="e">
        <f>Develop!#REF!</f>
        <v>#REF!</v>
      </c>
      <c r="Q87" s="823" t="e">
        <f t="shared" si="18"/>
        <v>#REF!</v>
      </c>
      <c r="R87" s="823" t="e">
        <f t="shared" si="23"/>
        <v>#REF!</v>
      </c>
      <c r="S87" s="823" t="e">
        <f t="shared" si="31"/>
        <v>#REF!</v>
      </c>
    </row>
    <row r="88" spans="1:19" hidden="1" x14ac:dyDescent="0.25">
      <c r="A88" s="820"/>
      <c r="B88" s="821" t="s">
        <v>3184</v>
      </c>
      <c r="C88" s="825" t="e">
        <f>ROUND(#REF!,2)</f>
        <v>#REF!</v>
      </c>
      <c r="D88" s="822" t="s">
        <v>1050</v>
      </c>
      <c r="E88" s="823"/>
      <c r="F88" s="823">
        <f t="shared" si="19"/>
        <v>0</v>
      </c>
      <c r="G88" s="823" t="e">
        <f t="shared" si="20"/>
        <v>#REF!</v>
      </c>
      <c r="H88" s="823"/>
      <c r="I88" s="823"/>
      <c r="J88" s="823" t="e">
        <f t="shared" si="21"/>
        <v>#REF!</v>
      </c>
      <c r="K88" s="823"/>
      <c r="L88" s="823"/>
      <c r="M88" s="823" t="e">
        <f t="shared" si="22"/>
        <v>#REF!</v>
      </c>
      <c r="N88" s="823" t="e">
        <f>#REF!+#REF!+K88+H88+F88</f>
        <v>#REF!</v>
      </c>
      <c r="O88" s="823" t="e">
        <f t="shared" si="17"/>
        <v>#REF!</v>
      </c>
      <c r="P88" s="823" t="e">
        <f>Develop!#REF!</f>
        <v>#REF!</v>
      </c>
      <c r="Q88" s="823" t="e">
        <f t="shared" si="18"/>
        <v>#REF!</v>
      </c>
      <c r="R88" s="823" t="e">
        <f t="shared" si="23"/>
        <v>#REF!</v>
      </c>
      <c r="S88" s="823" t="e">
        <f t="shared" si="31"/>
        <v>#REF!</v>
      </c>
    </row>
    <row r="89" spans="1:19" hidden="1" x14ac:dyDescent="0.25">
      <c r="A89" s="820"/>
      <c r="B89" s="821" t="s">
        <v>3185</v>
      </c>
      <c r="C89" s="825" t="e">
        <f>ROUND(#REF!,2)</f>
        <v>#REF!</v>
      </c>
      <c r="D89" s="822" t="s">
        <v>1050</v>
      </c>
      <c r="E89" s="823"/>
      <c r="F89" s="823">
        <f t="shared" si="19"/>
        <v>0</v>
      </c>
      <c r="G89" s="823" t="e">
        <f t="shared" si="20"/>
        <v>#REF!</v>
      </c>
      <c r="H89" s="823"/>
      <c r="I89" s="823"/>
      <c r="J89" s="823" t="e">
        <f t="shared" si="21"/>
        <v>#REF!</v>
      </c>
      <c r="K89" s="823"/>
      <c r="L89" s="823"/>
      <c r="M89" s="823" t="e">
        <f t="shared" si="22"/>
        <v>#REF!</v>
      </c>
      <c r="N89" s="823" t="e">
        <f>#REF!+#REF!+K89+H89+F89</f>
        <v>#REF!</v>
      </c>
      <c r="O89" s="823" t="e">
        <f t="shared" si="17"/>
        <v>#REF!</v>
      </c>
      <c r="P89" s="823" t="e">
        <f>Develop!#REF!</f>
        <v>#REF!</v>
      </c>
      <c r="Q89" s="823" t="e">
        <f t="shared" si="18"/>
        <v>#REF!</v>
      </c>
      <c r="R89" s="823" t="e">
        <f t="shared" si="23"/>
        <v>#REF!</v>
      </c>
      <c r="S89" s="823" t="e">
        <f t="shared" si="31"/>
        <v>#REF!</v>
      </c>
    </row>
    <row r="90" spans="1:19" hidden="1" x14ac:dyDescent="0.25">
      <c r="A90" s="820"/>
      <c r="B90" s="821" t="s">
        <v>3186</v>
      </c>
      <c r="C90" s="825" t="e">
        <f>ROUND(#REF!,2)</f>
        <v>#REF!</v>
      </c>
      <c r="D90" s="822" t="s">
        <v>1050</v>
      </c>
      <c r="E90" s="823"/>
      <c r="F90" s="823">
        <f t="shared" si="19"/>
        <v>0</v>
      </c>
      <c r="G90" s="823" t="e">
        <f t="shared" si="20"/>
        <v>#REF!</v>
      </c>
      <c r="H90" s="823"/>
      <c r="I90" s="823"/>
      <c r="J90" s="823" t="e">
        <f t="shared" si="21"/>
        <v>#REF!</v>
      </c>
      <c r="K90" s="823"/>
      <c r="L90" s="823"/>
      <c r="M90" s="823" t="e">
        <f t="shared" si="22"/>
        <v>#REF!</v>
      </c>
      <c r="N90" s="823" t="e">
        <f>#REF!+#REF!+K90+H90+F90</f>
        <v>#REF!</v>
      </c>
      <c r="O90" s="823" t="e">
        <f t="shared" si="17"/>
        <v>#REF!</v>
      </c>
      <c r="P90" s="823" t="e">
        <f>Develop!#REF!</f>
        <v>#REF!</v>
      </c>
      <c r="Q90" s="823" t="e">
        <f t="shared" si="18"/>
        <v>#REF!</v>
      </c>
      <c r="R90" s="823" t="e">
        <f t="shared" si="23"/>
        <v>#REF!</v>
      </c>
      <c r="S90" s="823" t="e">
        <f t="shared" si="31"/>
        <v>#REF!</v>
      </c>
    </row>
    <row r="91" spans="1:19" hidden="1" x14ac:dyDescent="0.25">
      <c r="A91" s="820"/>
      <c r="B91" s="821" t="s">
        <v>3187</v>
      </c>
      <c r="C91" s="825" t="e">
        <f>ROUND(#REF!,2)</f>
        <v>#REF!</v>
      </c>
      <c r="D91" s="822" t="s">
        <v>1050</v>
      </c>
      <c r="E91" s="823"/>
      <c r="F91" s="823">
        <f t="shared" si="19"/>
        <v>0</v>
      </c>
      <c r="G91" s="823" t="e">
        <f t="shared" si="20"/>
        <v>#REF!</v>
      </c>
      <c r="H91" s="823"/>
      <c r="I91" s="823"/>
      <c r="J91" s="823" t="e">
        <f t="shared" si="21"/>
        <v>#REF!</v>
      </c>
      <c r="K91" s="823"/>
      <c r="L91" s="823"/>
      <c r="M91" s="823" t="e">
        <f t="shared" si="22"/>
        <v>#REF!</v>
      </c>
      <c r="N91" s="823" t="e">
        <f>#REF!+#REF!+K91+H91+F91</f>
        <v>#REF!</v>
      </c>
      <c r="O91" s="823" t="e">
        <f t="shared" si="17"/>
        <v>#REF!</v>
      </c>
      <c r="P91" s="823" t="e">
        <f>Develop!#REF!</f>
        <v>#REF!</v>
      </c>
      <c r="Q91" s="823" t="e">
        <f t="shared" si="18"/>
        <v>#REF!</v>
      </c>
      <c r="R91" s="823" t="e">
        <f t="shared" si="23"/>
        <v>#REF!</v>
      </c>
      <c r="S91" s="823" t="e">
        <f t="shared" si="31"/>
        <v>#REF!</v>
      </c>
    </row>
    <row r="92" spans="1:19" hidden="1" x14ac:dyDescent="0.25">
      <c r="A92" s="820"/>
      <c r="B92" s="821" t="s">
        <v>3188</v>
      </c>
      <c r="C92" s="825" t="e">
        <f>ROUND(#REF!,2)</f>
        <v>#REF!</v>
      </c>
      <c r="D92" s="822" t="s">
        <v>1050</v>
      </c>
      <c r="E92" s="823"/>
      <c r="F92" s="823">
        <f t="shared" si="19"/>
        <v>0</v>
      </c>
      <c r="G92" s="823" t="e">
        <f t="shared" si="20"/>
        <v>#REF!</v>
      </c>
      <c r="H92" s="823"/>
      <c r="I92" s="823"/>
      <c r="J92" s="823" t="e">
        <f t="shared" si="21"/>
        <v>#REF!</v>
      </c>
      <c r="K92" s="823"/>
      <c r="L92" s="823"/>
      <c r="M92" s="823" t="e">
        <f t="shared" si="22"/>
        <v>#REF!</v>
      </c>
      <c r="N92" s="823" t="e">
        <f>#REF!+#REF!+K92+H92+F92</f>
        <v>#REF!</v>
      </c>
      <c r="O92" s="823" t="e">
        <f t="shared" si="17"/>
        <v>#REF!</v>
      </c>
      <c r="P92" s="823" t="e">
        <f>Develop!#REF!</f>
        <v>#REF!</v>
      </c>
      <c r="Q92" s="823" t="e">
        <f t="shared" si="18"/>
        <v>#REF!</v>
      </c>
      <c r="R92" s="823" t="e">
        <f t="shared" si="23"/>
        <v>#REF!</v>
      </c>
      <c r="S92" s="823" t="e">
        <f t="shared" si="31"/>
        <v>#REF!</v>
      </c>
    </row>
    <row r="93" spans="1:19" hidden="1" x14ac:dyDescent="0.25">
      <c r="A93" s="820"/>
      <c r="B93" s="821" t="s">
        <v>3189</v>
      </c>
      <c r="C93" s="825" t="e">
        <f>ROUND(#REF!,2)</f>
        <v>#REF!</v>
      </c>
      <c r="D93" s="822" t="s">
        <v>1050</v>
      </c>
      <c r="E93" s="823"/>
      <c r="F93" s="823">
        <f t="shared" si="19"/>
        <v>0</v>
      </c>
      <c r="G93" s="823" t="e">
        <f t="shared" si="20"/>
        <v>#REF!</v>
      </c>
      <c r="H93" s="823"/>
      <c r="I93" s="823"/>
      <c r="J93" s="823" t="e">
        <f t="shared" si="21"/>
        <v>#REF!</v>
      </c>
      <c r="K93" s="823"/>
      <c r="L93" s="823"/>
      <c r="M93" s="823" t="e">
        <f t="shared" si="22"/>
        <v>#REF!</v>
      </c>
      <c r="N93" s="823" t="e">
        <f>#REF!+#REF!+K93+H93+F93</f>
        <v>#REF!</v>
      </c>
      <c r="O93" s="823" t="e">
        <f t="shared" si="17"/>
        <v>#REF!</v>
      </c>
      <c r="P93" s="823" t="e">
        <f>Develop!#REF!</f>
        <v>#REF!</v>
      </c>
      <c r="Q93" s="823" t="e">
        <f t="shared" si="18"/>
        <v>#REF!</v>
      </c>
      <c r="R93" s="823" t="e">
        <f t="shared" si="23"/>
        <v>#REF!</v>
      </c>
      <c r="S93" s="823" t="e">
        <f t="shared" si="31"/>
        <v>#REF!</v>
      </c>
    </row>
    <row r="94" spans="1:19" hidden="1" x14ac:dyDescent="0.25">
      <c r="A94" s="820"/>
      <c r="B94" s="821" t="s">
        <v>3197</v>
      </c>
      <c r="C94" s="825" t="e">
        <f>ROUND(#REF!,2)</f>
        <v>#REF!</v>
      </c>
      <c r="D94" s="822" t="s">
        <v>1050</v>
      </c>
      <c r="E94" s="823"/>
      <c r="F94" s="823">
        <f t="shared" si="19"/>
        <v>0</v>
      </c>
      <c r="G94" s="823" t="e">
        <f t="shared" si="20"/>
        <v>#REF!</v>
      </c>
      <c r="H94" s="823"/>
      <c r="I94" s="823"/>
      <c r="J94" s="823" t="e">
        <f t="shared" si="21"/>
        <v>#REF!</v>
      </c>
      <c r="K94" s="823"/>
      <c r="L94" s="823"/>
      <c r="M94" s="823" t="e">
        <f t="shared" si="22"/>
        <v>#REF!</v>
      </c>
      <c r="N94" s="823" t="e">
        <f>#REF!+#REF!+K94+H94+F94</f>
        <v>#REF!</v>
      </c>
      <c r="O94" s="823" t="e">
        <f t="shared" si="17"/>
        <v>#REF!</v>
      </c>
      <c r="P94" s="823" t="e">
        <f>Develop!#REF!</f>
        <v>#REF!</v>
      </c>
      <c r="Q94" s="823" t="e">
        <f t="shared" si="18"/>
        <v>#REF!</v>
      </c>
      <c r="R94" s="823" t="e">
        <f t="shared" si="23"/>
        <v>#REF!</v>
      </c>
      <c r="S94" s="823" t="e">
        <f t="shared" si="31"/>
        <v>#REF!</v>
      </c>
    </row>
    <row r="95" spans="1:19" ht="76.5" hidden="1" x14ac:dyDescent="0.25">
      <c r="A95" s="820">
        <v>9.3000000000000007</v>
      </c>
      <c r="B95" s="821" t="s">
        <v>1562</v>
      </c>
      <c r="C95" s="825"/>
      <c r="D95" s="822"/>
      <c r="E95" s="823"/>
      <c r="F95" s="823">
        <f t="shared" si="19"/>
        <v>0</v>
      </c>
      <c r="G95" s="823">
        <f t="shared" si="20"/>
        <v>0</v>
      </c>
      <c r="H95" s="823"/>
      <c r="I95" s="823"/>
      <c r="J95" s="823">
        <f t="shared" si="21"/>
        <v>0</v>
      </c>
      <c r="K95" s="823"/>
      <c r="L95" s="823"/>
      <c r="M95" s="823">
        <f t="shared" si="22"/>
        <v>0</v>
      </c>
      <c r="N95" s="823" t="e">
        <f>#REF!+#REF!+K95+H95+F95</f>
        <v>#REF!</v>
      </c>
      <c r="O95" s="823" t="e">
        <f t="shared" si="17"/>
        <v>#REF!</v>
      </c>
      <c r="P95" s="823" t="e">
        <f>Develop!#REF!</f>
        <v>#REF!</v>
      </c>
      <c r="Q95" s="823" t="e">
        <f t="shared" si="18"/>
        <v>#REF!</v>
      </c>
      <c r="R95" s="823" t="e">
        <f t="shared" si="23"/>
        <v>#REF!</v>
      </c>
      <c r="S95" s="823" t="e">
        <f t="shared" si="31"/>
        <v>#REF!</v>
      </c>
    </row>
    <row r="96" spans="1:19" hidden="1" x14ac:dyDescent="0.25">
      <c r="A96" s="820"/>
      <c r="B96" s="821" t="s">
        <v>176</v>
      </c>
      <c r="C96" s="825"/>
      <c r="D96" s="822" t="s">
        <v>1050</v>
      </c>
      <c r="E96" s="823"/>
      <c r="F96" s="823">
        <f t="shared" si="19"/>
        <v>0</v>
      </c>
      <c r="G96" s="823">
        <f t="shared" si="20"/>
        <v>0</v>
      </c>
      <c r="H96" s="823"/>
      <c r="I96" s="823"/>
      <c r="J96" s="823">
        <f t="shared" si="21"/>
        <v>0</v>
      </c>
      <c r="K96" s="823"/>
      <c r="L96" s="823"/>
      <c r="M96" s="823">
        <f t="shared" si="22"/>
        <v>0</v>
      </c>
      <c r="N96" s="823" t="e">
        <f>#REF!+#REF!+K96+H96+F96</f>
        <v>#REF!</v>
      </c>
      <c r="O96" s="823" t="e">
        <f t="shared" si="17"/>
        <v>#REF!</v>
      </c>
      <c r="P96" s="823" t="e">
        <f>Develop!#REF!</f>
        <v>#REF!</v>
      </c>
      <c r="Q96" s="823" t="e">
        <f t="shared" si="18"/>
        <v>#REF!</v>
      </c>
      <c r="R96" s="823" t="e">
        <f t="shared" si="23"/>
        <v>#REF!</v>
      </c>
      <c r="S96" s="823" t="e">
        <f t="shared" si="31"/>
        <v>#REF!</v>
      </c>
    </row>
    <row r="97" spans="1:19" hidden="1" x14ac:dyDescent="0.25">
      <c r="A97" s="820"/>
      <c r="B97" s="821" t="s">
        <v>177</v>
      </c>
      <c r="C97" s="825"/>
      <c r="D97" s="822" t="s">
        <v>1050</v>
      </c>
      <c r="E97" s="823"/>
      <c r="F97" s="823">
        <f t="shared" si="19"/>
        <v>0</v>
      </c>
      <c r="G97" s="823">
        <f t="shared" si="20"/>
        <v>0</v>
      </c>
      <c r="H97" s="823"/>
      <c r="I97" s="823"/>
      <c r="J97" s="823">
        <f t="shared" si="21"/>
        <v>0</v>
      </c>
      <c r="K97" s="823"/>
      <c r="L97" s="823"/>
      <c r="M97" s="823">
        <f t="shared" si="22"/>
        <v>0</v>
      </c>
      <c r="N97" s="823" t="e">
        <f>#REF!+#REF!+K97+H97+F97</f>
        <v>#REF!</v>
      </c>
      <c r="O97" s="823" t="e">
        <f t="shared" si="17"/>
        <v>#REF!</v>
      </c>
      <c r="P97" s="823" t="e">
        <f>Develop!#REF!</f>
        <v>#REF!</v>
      </c>
      <c r="Q97" s="823" t="e">
        <f t="shared" si="18"/>
        <v>#REF!</v>
      </c>
      <c r="R97" s="823" t="e">
        <f t="shared" si="23"/>
        <v>#REF!</v>
      </c>
      <c r="S97" s="823" t="e">
        <f t="shared" si="31"/>
        <v>#REF!</v>
      </c>
    </row>
    <row r="98" spans="1:19" hidden="1" x14ac:dyDescent="0.25">
      <c r="A98" s="820"/>
      <c r="B98" s="821" t="s">
        <v>178</v>
      </c>
      <c r="C98" s="825"/>
      <c r="D98" s="822" t="s">
        <v>1050</v>
      </c>
      <c r="E98" s="823"/>
      <c r="F98" s="823">
        <f t="shared" si="19"/>
        <v>0</v>
      </c>
      <c r="G98" s="823">
        <f t="shared" si="20"/>
        <v>0</v>
      </c>
      <c r="H98" s="823"/>
      <c r="I98" s="823"/>
      <c r="J98" s="823">
        <f t="shared" si="21"/>
        <v>0</v>
      </c>
      <c r="K98" s="823"/>
      <c r="L98" s="823"/>
      <c r="M98" s="823">
        <f t="shared" si="22"/>
        <v>0</v>
      </c>
      <c r="N98" s="823" t="e">
        <f>#REF!+#REF!+K98+H98+F98</f>
        <v>#REF!</v>
      </c>
      <c r="O98" s="823" t="e">
        <f t="shared" si="17"/>
        <v>#REF!</v>
      </c>
      <c r="P98" s="823" t="e">
        <f>Develop!#REF!</f>
        <v>#REF!</v>
      </c>
      <c r="Q98" s="823" t="e">
        <f t="shared" si="18"/>
        <v>#REF!</v>
      </c>
      <c r="R98" s="823" t="e">
        <f t="shared" si="23"/>
        <v>#REF!</v>
      </c>
      <c r="S98" s="823" t="e">
        <f t="shared" si="31"/>
        <v>#REF!</v>
      </c>
    </row>
    <row r="99" spans="1:19" hidden="1" x14ac:dyDescent="0.25">
      <c r="A99" s="820"/>
      <c r="B99" s="821" t="s">
        <v>179</v>
      </c>
      <c r="C99" s="825"/>
      <c r="D99" s="822" t="s">
        <v>1050</v>
      </c>
      <c r="E99" s="823"/>
      <c r="F99" s="823">
        <f t="shared" si="19"/>
        <v>0</v>
      </c>
      <c r="G99" s="823">
        <f t="shared" si="20"/>
        <v>0</v>
      </c>
      <c r="H99" s="823"/>
      <c r="I99" s="823"/>
      <c r="J99" s="823">
        <f t="shared" si="21"/>
        <v>0</v>
      </c>
      <c r="K99" s="823"/>
      <c r="L99" s="823"/>
      <c r="M99" s="823">
        <f t="shared" si="22"/>
        <v>0</v>
      </c>
      <c r="N99" s="823" t="e">
        <f>#REF!+#REF!+K99+H99+F99</f>
        <v>#REF!</v>
      </c>
      <c r="O99" s="823" t="e">
        <f t="shared" si="17"/>
        <v>#REF!</v>
      </c>
      <c r="P99" s="823" t="e">
        <f>Develop!#REF!</f>
        <v>#REF!</v>
      </c>
      <c r="Q99" s="823" t="e">
        <f t="shared" si="18"/>
        <v>#REF!</v>
      </c>
      <c r="R99" s="823" t="e">
        <f t="shared" si="23"/>
        <v>#REF!</v>
      </c>
      <c r="S99" s="823" t="e">
        <f t="shared" si="31"/>
        <v>#REF!</v>
      </c>
    </row>
    <row r="100" spans="1:19" hidden="1" x14ac:dyDescent="0.25">
      <c r="A100" s="828"/>
      <c r="B100" s="821" t="s">
        <v>525</v>
      </c>
      <c r="C100" s="825"/>
      <c r="D100" s="822" t="s">
        <v>1050</v>
      </c>
      <c r="E100" s="823"/>
      <c r="F100" s="823">
        <f t="shared" si="19"/>
        <v>0</v>
      </c>
      <c r="G100" s="823">
        <f t="shared" si="20"/>
        <v>0</v>
      </c>
      <c r="H100" s="823"/>
      <c r="I100" s="823"/>
      <c r="J100" s="823">
        <f t="shared" si="21"/>
        <v>0</v>
      </c>
      <c r="K100" s="823"/>
      <c r="L100" s="823"/>
      <c r="M100" s="823">
        <f t="shared" si="22"/>
        <v>0</v>
      </c>
      <c r="N100" s="823" t="e">
        <f>#REF!+#REF!+K100+H100+F100</f>
        <v>#REF!</v>
      </c>
      <c r="O100" s="823" t="e">
        <f t="shared" si="17"/>
        <v>#REF!</v>
      </c>
      <c r="P100" s="823" t="e">
        <f>Develop!#REF!</f>
        <v>#REF!</v>
      </c>
      <c r="Q100" s="823" t="e">
        <f t="shared" si="18"/>
        <v>#REF!</v>
      </c>
      <c r="R100" s="823" t="e">
        <f t="shared" si="23"/>
        <v>#REF!</v>
      </c>
      <c r="S100" s="823" t="e">
        <f t="shared" si="31"/>
        <v>#REF!</v>
      </c>
    </row>
    <row r="101" spans="1:19" ht="77.25" hidden="1" x14ac:dyDescent="0.25">
      <c r="A101" s="820">
        <v>9.4</v>
      </c>
      <c r="B101" s="821" t="s">
        <v>3518</v>
      </c>
      <c r="C101" s="825"/>
      <c r="D101" s="822"/>
      <c r="E101" s="823"/>
      <c r="F101" s="823">
        <f t="shared" si="19"/>
        <v>0</v>
      </c>
      <c r="G101" s="823">
        <f t="shared" si="20"/>
        <v>0</v>
      </c>
      <c r="H101" s="823"/>
      <c r="I101" s="823"/>
      <c r="J101" s="823">
        <f t="shared" si="21"/>
        <v>0</v>
      </c>
      <c r="K101" s="823"/>
      <c r="L101" s="823"/>
      <c r="M101" s="823">
        <f t="shared" si="22"/>
        <v>0</v>
      </c>
      <c r="N101" s="823" t="e">
        <f>#REF!+#REF!+K101+H101+F101</f>
        <v>#REF!</v>
      </c>
      <c r="O101" s="823" t="e">
        <f t="shared" si="17"/>
        <v>#REF!</v>
      </c>
      <c r="P101" s="823" t="e">
        <f>Develop!#REF!</f>
        <v>#REF!</v>
      </c>
      <c r="Q101" s="823" t="e">
        <f t="shared" si="18"/>
        <v>#REF!</v>
      </c>
      <c r="R101" s="823" t="e">
        <f t="shared" si="23"/>
        <v>#REF!</v>
      </c>
      <c r="S101" s="823" t="e">
        <f t="shared" si="31"/>
        <v>#REF!</v>
      </c>
    </row>
    <row r="102" spans="1:19" hidden="1" x14ac:dyDescent="0.25">
      <c r="A102" s="820"/>
      <c r="B102" s="821" t="s">
        <v>176</v>
      </c>
      <c r="C102" s="825"/>
      <c r="D102" s="822" t="s">
        <v>1050</v>
      </c>
      <c r="E102" s="823"/>
      <c r="F102" s="823">
        <f t="shared" si="19"/>
        <v>0</v>
      </c>
      <c r="G102" s="823">
        <f t="shared" si="20"/>
        <v>0</v>
      </c>
      <c r="H102" s="823"/>
      <c r="I102" s="823"/>
      <c r="J102" s="823">
        <f t="shared" si="21"/>
        <v>0</v>
      </c>
      <c r="K102" s="823"/>
      <c r="L102" s="823"/>
      <c r="M102" s="823">
        <f t="shared" si="22"/>
        <v>0</v>
      </c>
      <c r="N102" s="823" t="e">
        <f>#REF!+#REF!+K102+H102+F102</f>
        <v>#REF!</v>
      </c>
      <c r="O102" s="823" t="e">
        <f t="shared" si="17"/>
        <v>#REF!</v>
      </c>
      <c r="P102" s="823" t="e">
        <f>Develop!#REF!</f>
        <v>#REF!</v>
      </c>
      <c r="Q102" s="823" t="e">
        <f t="shared" si="18"/>
        <v>#REF!</v>
      </c>
      <c r="R102" s="823" t="e">
        <f t="shared" si="23"/>
        <v>#REF!</v>
      </c>
      <c r="S102" s="823" t="e">
        <f t="shared" si="31"/>
        <v>#REF!</v>
      </c>
    </row>
    <row r="103" spans="1:19" hidden="1" x14ac:dyDescent="0.25">
      <c r="A103" s="820"/>
      <c r="B103" s="821" t="s">
        <v>177</v>
      </c>
      <c r="C103" s="825"/>
      <c r="D103" s="822" t="s">
        <v>1050</v>
      </c>
      <c r="E103" s="823"/>
      <c r="F103" s="823">
        <f t="shared" si="19"/>
        <v>0</v>
      </c>
      <c r="G103" s="823">
        <f t="shared" si="20"/>
        <v>0</v>
      </c>
      <c r="H103" s="823"/>
      <c r="I103" s="823"/>
      <c r="J103" s="823">
        <f t="shared" si="21"/>
        <v>0</v>
      </c>
      <c r="K103" s="823"/>
      <c r="L103" s="823"/>
      <c r="M103" s="823">
        <f t="shared" si="22"/>
        <v>0</v>
      </c>
      <c r="N103" s="823" t="e">
        <f>#REF!+#REF!+K103+H103+F103</f>
        <v>#REF!</v>
      </c>
      <c r="O103" s="823" t="e">
        <f t="shared" si="17"/>
        <v>#REF!</v>
      </c>
      <c r="P103" s="823" t="e">
        <f>Develop!#REF!</f>
        <v>#REF!</v>
      </c>
      <c r="Q103" s="823" t="e">
        <f t="shared" si="18"/>
        <v>#REF!</v>
      </c>
      <c r="R103" s="823" t="e">
        <f t="shared" si="23"/>
        <v>#REF!</v>
      </c>
      <c r="S103" s="823" t="e">
        <f t="shared" si="31"/>
        <v>#REF!</v>
      </c>
    </row>
    <row r="104" spans="1:19" hidden="1" x14ac:dyDescent="0.25">
      <c r="A104" s="820"/>
      <c r="B104" s="821" t="s">
        <v>178</v>
      </c>
      <c r="C104" s="825"/>
      <c r="D104" s="822" t="s">
        <v>1050</v>
      </c>
      <c r="E104" s="823"/>
      <c r="F104" s="823">
        <f t="shared" si="19"/>
        <v>0</v>
      </c>
      <c r="G104" s="823">
        <f t="shared" si="20"/>
        <v>0</v>
      </c>
      <c r="H104" s="823"/>
      <c r="I104" s="823"/>
      <c r="J104" s="823">
        <f t="shared" si="21"/>
        <v>0</v>
      </c>
      <c r="K104" s="823"/>
      <c r="L104" s="823"/>
      <c r="M104" s="823">
        <f t="shared" si="22"/>
        <v>0</v>
      </c>
      <c r="N104" s="823" t="e">
        <f>#REF!+#REF!+K104+H104+F104</f>
        <v>#REF!</v>
      </c>
      <c r="O104" s="823" t="e">
        <f t="shared" si="17"/>
        <v>#REF!</v>
      </c>
      <c r="P104" s="823" t="e">
        <f>Develop!#REF!</f>
        <v>#REF!</v>
      </c>
      <c r="Q104" s="823" t="e">
        <f t="shared" si="18"/>
        <v>#REF!</v>
      </c>
      <c r="R104" s="823" t="e">
        <f t="shared" si="23"/>
        <v>#REF!</v>
      </c>
      <c r="S104" s="823" t="e">
        <f t="shared" si="31"/>
        <v>#REF!</v>
      </c>
    </row>
    <row r="105" spans="1:19" hidden="1" x14ac:dyDescent="0.25">
      <c r="A105" s="820"/>
      <c r="B105" s="821" t="s">
        <v>179</v>
      </c>
      <c r="C105" s="825"/>
      <c r="D105" s="822" t="s">
        <v>1050</v>
      </c>
      <c r="E105" s="823"/>
      <c r="F105" s="823">
        <f t="shared" si="19"/>
        <v>0</v>
      </c>
      <c r="G105" s="823">
        <f t="shared" si="20"/>
        <v>0</v>
      </c>
      <c r="H105" s="823"/>
      <c r="I105" s="823"/>
      <c r="J105" s="823">
        <f t="shared" si="21"/>
        <v>0</v>
      </c>
      <c r="K105" s="823"/>
      <c r="L105" s="823"/>
      <c r="M105" s="823">
        <f t="shared" si="22"/>
        <v>0</v>
      </c>
      <c r="N105" s="823" t="e">
        <f>#REF!+#REF!+K105+H105+F105</f>
        <v>#REF!</v>
      </c>
      <c r="O105" s="823" t="e">
        <f t="shared" si="17"/>
        <v>#REF!</v>
      </c>
      <c r="P105" s="823" t="e">
        <f>Develop!#REF!</f>
        <v>#REF!</v>
      </c>
      <c r="Q105" s="823" t="e">
        <f t="shared" si="18"/>
        <v>#REF!</v>
      </c>
      <c r="R105" s="823" t="e">
        <f t="shared" si="23"/>
        <v>#REF!</v>
      </c>
      <c r="S105" s="823" t="e">
        <f t="shared" si="31"/>
        <v>#REF!</v>
      </c>
    </row>
    <row r="106" spans="1:19" hidden="1" x14ac:dyDescent="0.25">
      <c r="A106" s="828"/>
      <c r="B106" s="821" t="s">
        <v>525</v>
      </c>
      <c r="C106" s="825"/>
      <c r="D106" s="822" t="s">
        <v>1050</v>
      </c>
      <c r="E106" s="823"/>
      <c r="F106" s="823">
        <f t="shared" si="19"/>
        <v>0</v>
      </c>
      <c r="G106" s="823">
        <f t="shared" si="20"/>
        <v>0</v>
      </c>
      <c r="H106" s="823"/>
      <c r="I106" s="823"/>
      <c r="J106" s="823">
        <f t="shared" si="21"/>
        <v>0</v>
      </c>
      <c r="K106" s="823"/>
      <c r="L106" s="823"/>
      <c r="M106" s="823">
        <f t="shared" si="22"/>
        <v>0</v>
      </c>
      <c r="N106" s="823" t="e">
        <f>#REF!+#REF!+K106+H106+F106</f>
        <v>#REF!</v>
      </c>
      <c r="O106" s="823" t="e">
        <f t="shared" si="17"/>
        <v>#REF!</v>
      </c>
      <c r="P106" s="823" t="e">
        <f>Develop!#REF!</f>
        <v>#REF!</v>
      </c>
      <c r="Q106" s="823" t="e">
        <f t="shared" si="18"/>
        <v>#REF!</v>
      </c>
      <c r="R106" s="823" t="e">
        <f t="shared" si="23"/>
        <v>#REF!</v>
      </c>
      <c r="S106" s="823" t="e">
        <f t="shared" si="31"/>
        <v>#REF!</v>
      </c>
    </row>
    <row r="107" spans="1:19" ht="78.75" hidden="1" x14ac:dyDescent="0.25">
      <c r="A107" s="820">
        <v>9.5</v>
      </c>
      <c r="B107" s="826" t="s">
        <v>53</v>
      </c>
      <c r="C107" s="824"/>
      <c r="D107" s="822"/>
      <c r="E107" s="823"/>
      <c r="F107" s="823">
        <f t="shared" si="19"/>
        <v>0</v>
      </c>
      <c r="G107" s="823">
        <f t="shared" si="20"/>
        <v>0</v>
      </c>
      <c r="H107" s="823"/>
      <c r="I107" s="823"/>
      <c r="J107" s="823">
        <f t="shared" si="21"/>
        <v>0</v>
      </c>
      <c r="K107" s="823"/>
      <c r="L107" s="823"/>
      <c r="M107" s="823">
        <f t="shared" si="22"/>
        <v>0</v>
      </c>
      <c r="N107" s="823" t="e">
        <f>#REF!+#REF!+K107+H107+F107</f>
        <v>#REF!</v>
      </c>
      <c r="O107" s="823" t="e">
        <f t="shared" si="17"/>
        <v>#REF!</v>
      </c>
      <c r="P107" s="823" t="e">
        <f>Develop!#REF!</f>
        <v>#REF!</v>
      </c>
      <c r="Q107" s="823" t="e">
        <f t="shared" si="18"/>
        <v>#REF!</v>
      </c>
      <c r="R107" s="823" t="e">
        <f t="shared" si="23"/>
        <v>#REF!</v>
      </c>
      <c r="S107" s="823" t="e">
        <f t="shared" si="31"/>
        <v>#REF!</v>
      </c>
    </row>
    <row r="108" spans="1:19" hidden="1" x14ac:dyDescent="0.25">
      <c r="A108" s="820"/>
      <c r="B108" s="821" t="s">
        <v>176</v>
      </c>
      <c r="C108" s="824" t="e">
        <f>ROUND(#REF!,2)</f>
        <v>#REF!</v>
      </c>
      <c r="D108" s="822" t="s">
        <v>1050</v>
      </c>
      <c r="E108" s="823"/>
      <c r="F108" s="823">
        <f t="shared" si="19"/>
        <v>0</v>
      </c>
      <c r="G108" s="823" t="e">
        <f t="shared" si="20"/>
        <v>#REF!</v>
      </c>
      <c r="H108" s="823"/>
      <c r="I108" s="823"/>
      <c r="J108" s="823" t="e">
        <f t="shared" si="21"/>
        <v>#REF!</v>
      </c>
      <c r="K108" s="823"/>
      <c r="L108" s="823"/>
      <c r="M108" s="823" t="e">
        <f t="shared" si="22"/>
        <v>#REF!</v>
      </c>
      <c r="N108" s="823" t="e">
        <f>#REF!+#REF!+K108+H108+F108</f>
        <v>#REF!</v>
      </c>
      <c r="O108" s="823" t="e">
        <f t="shared" si="17"/>
        <v>#REF!</v>
      </c>
      <c r="P108" s="823" t="e">
        <f>Develop!#REF!</f>
        <v>#REF!</v>
      </c>
      <c r="Q108" s="823" t="e">
        <f t="shared" si="18"/>
        <v>#REF!</v>
      </c>
      <c r="R108" s="823" t="e">
        <f t="shared" si="23"/>
        <v>#REF!</v>
      </c>
      <c r="S108" s="823" t="e">
        <f t="shared" si="31"/>
        <v>#REF!</v>
      </c>
    </row>
    <row r="109" spans="1:19" hidden="1" x14ac:dyDescent="0.25">
      <c r="A109" s="820"/>
      <c r="B109" s="821" t="s">
        <v>177</v>
      </c>
      <c r="C109" s="824" t="e">
        <f>ROUND(#REF!,2)</f>
        <v>#REF!</v>
      </c>
      <c r="D109" s="822" t="s">
        <v>1050</v>
      </c>
      <c r="E109" s="823"/>
      <c r="F109" s="823">
        <f t="shared" si="19"/>
        <v>0</v>
      </c>
      <c r="G109" s="823" t="e">
        <f t="shared" si="20"/>
        <v>#REF!</v>
      </c>
      <c r="H109" s="823"/>
      <c r="I109" s="823"/>
      <c r="J109" s="823" t="e">
        <f t="shared" si="21"/>
        <v>#REF!</v>
      </c>
      <c r="K109" s="823"/>
      <c r="L109" s="823"/>
      <c r="M109" s="823" t="e">
        <f t="shared" si="22"/>
        <v>#REF!</v>
      </c>
      <c r="N109" s="823" t="e">
        <f>#REF!+#REF!+K109+H109+F109</f>
        <v>#REF!</v>
      </c>
      <c r="O109" s="823" t="e">
        <f t="shared" si="17"/>
        <v>#REF!</v>
      </c>
      <c r="P109" s="823" t="e">
        <f>Develop!#REF!</f>
        <v>#REF!</v>
      </c>
      <c r="Q109" s="823" t="e">
        <f t="shared" si="18"/>
        <v>#REF!</v>
      </c>
      <c r="R109" s="823" t="e">
        <f t="shared" si="23"/>
        <v>#REF!</v>
      </c>
      <c r="S109" s="823" t="e">
        <f t="shared" si="31"/>
        <v>#REF!</v>
      </c>
    </row>
    <row r="110" spans="1:19" hidden="1" x14ac:dyDescent="0.25">
      <c r="A110" s="820"/>
      <c r="B110" s="821" t="s">
        <v>178</v>
      </c>
      <c r="C110" s="824" t="e">
        <f>ROUND(#REF!,2)</f>
        <v>#REF!</v>
      </c>
      <c r="D110" s="822" t="s">
        <v>1050</v>
      </c>
      <c r="E110" s="823"/>
      <c r="F110" s="823">
        <f t="shared" si="19"/>
        <v>0</v>
      </c>
      <c r="G110" s="823" t="e">
        <f t="shared" si="20"/>
        <v>#REF!</v>
      </c>
      <c r="H110" s="823"/>
      <c r="I110" s="823"/>
      <c r="J110" s="823" t="e">
        <f t="shared" si="21"/>
        <v>#REF!</v>
      </c>
      <c r="K110" s="823"/>
      <c r="L110" s="823"/>
      <c r="M110" s="823" t="e">
        <f t="shared" si="22"/>
        <v>#REF!</v>
      </c>
      <c r="N110" s="823" t="e">
        <f>#REF!+#REF!+K110+H110+F110</f>
        <v>#REF!</v>
      </c>
      <c r="O110" s="823" t="e">
        <f t="shared" si="17"/>
        <v>#REF!</v>
      </c>
      <c r="P110" s="823" t="e">
        <f>Develop!#REF!</f>
        <v>#REF!</v>
      </c>
      <c r="Q110" s="823" t="e">
        <f t="shared" si="18"/>
        <v>#REF!</v>
      </c>
      <c r="R110" s="823" t="e">
        <f t="shared" si="23"/>
        <v>#REF!</v>
      </c>
      <c r="S110" s="823" t="e">
        <f t="shared" si="31"/>
        <v>#REF!</v>
      </c>
    </row>
    <row r="111" spans="1:19" hidden="1" x14ac:dyDescent="0.25">
      <c r="A111" s="820"/>
      <c r="B111" s="821" t="s">
        <v>179</v>
      </c>
      <c r="C111" s="824" t="e">
        <f>ROUND(#REF!,2)</f>
        <v>#REF!</v>
      </c>
      <c r="D111" s="822" t="s">
        <v>1050</v>
      </c>
      <c r="E111" s="823"/>
      <c r="F111" s="823">
        <f t="shared" si="19"/>
        <v>0</v>
      </c>
      <c r="G111" s="823" t="e">
        <f t="shared" si="20"/>
        <v>#REF!</v>
      </c>
      <c r="H111" s="823"/>
      <c r="I111" s="823"/>
      <c r="J111" s="823" t="e">
        <f t="shared" si="21"/>
        <v>#REF!</v>
      </c>
      <c r="K111" s="823"/>
      <c r="L111" s="823"/>
      <c r="M111" s="823" t="e">
        <f t="shared" si="22"/>
        <v>#REF!</v>
      </c>
      <c r="N111" s="823" t="e">
        <f>#REF!+#REF!+K111+H111+F111</f>
        <v>#REF!</v>
      </c>
      <c r="O111" s="823" t="e">
        <f t="shared" si="17"/>
        <v>#REF!</v>
      </c>
      <c r="P111" s="823" t="e">
        <f>Develop!#REF!</f>
        <v>#REF!</v>
      </c>
      <c r="Q111" s="823" t="e">
        <f t="shared" si="18"/>
        <v>#REF!</v>
      </c>
      <c r="R111" s="823" t="e">
        <f t="shared" si="23"/>
        <v>#REF!</v>
      </c>
      <c r="S111" s="823" t="e">
        <f t="shared" si="31"/>
        <v>#REF!</v>
      </c>
    </row>
    <row r="112" spans="1:19" hidden="1" x14ac:dyDescent="0.25">
      <c r="A112" s="827"/>
      <c r="B112" s="821" t="s">
        <v>525</v>
      </c>
      <c r="C112" s="824" t="e">
        <f>ROUND(#REF!,2)</f>
        <v>#REF!</v>
      </c>
      <c r="D112" s="822" t="s">
        <v>1050</v>
      </c>
      <c r="E112" s="823"/>
      <c r="F112" s="823">
        <f t="shared" si="19"/>
        <v>0</v>
      </c>
      <c r="G112" s="823" t="e">
        <f t="shared" si="20"/>
        <v>#REF!</v>
      </c>
      <c r="H112" s="823"/>
      <c r="I112" s="823"/>
      <c r="J112" s="823" t="e">
        <f t="shared" si="21"/>
        <v>#REF!</v>
      </c>
      <c r="K112" s="823"/>
      <c r="L112" s="823"/>
      <c r="M112" s="823" t="e">
        <f t="shared" si="22"/>
        <v>#REF!</v>
      </c>
      <c r="N112" s="823" t="e">
        <f>#REF!+#REF!+K112+H112+F112</f>
        <v>#REF!</v>
      </c>
      <c r="O112" s="823" t="e">
        <f t="shared" si="17"/>
        <v>#REF!</v>
      </c>
      <c r="P112" s="823" t="e">
        <f>Develop!#REF!</f>
        <v>#REF!</v>
      </c>
      <c r="Q112" s="823" t="e">
        <f t="shared" si="18"/>
        <v>#REF!</v>
      </c>
      <c r="R112" s="823" t="e">
        <f t="shared" si="23"/>
        <v>#REF!</v>
      </c>
      <c r="S112" s="823" t="e">
        <f t="shared" si="31"/>
        <v>#REF!</v>
      </c>
    </row>
    <row r="113" spans="1:19" ht="76.5" hidden="1" x14ac:dyDescent="0.25">
      <c r="A113" s="820">
        <v>9.6</v>
      </c>
      <c r="B113" s="821" t="s">
        <v>1361</v>
      </c>
      <c r="C113" s="825"/>
      <c r="D113" s="822"/>
      <c r="E113" s="823"/>
      <c r="F113" s="823">
        <f t="shared" si="19"/>
        <v>0</v>
      </c>
      <c r="G113" s="823">
        <f t="shared" si="20"/>
        <v>0</v>
      </c>
      <c r="H113" s="823"/>
      <c r="I113" s="823"/>
      <c r="J113" s="823">
        <f t="shared" si="21"/>
        <v>0</v>
      </c>
      <c r="K113" s="823"/>
      <c r="L113" s="823"/>
      <c r="M113" s="823">
        <f t="shared" si="22"/>
        <v>0</v>
      </c>
      <c r="N113" s="823" t="e">
        <f>#REF!+#REF!+K113+H113+F113</f>
        <v>#REF!</v>
      </c>
      <c r="O113" s="823" t="e">
        <f t="shared" si="17"/>
        <v>#REF!</v>
      </c>
      <c r="P113" s="823" t="e">
        <f>Develop!#REF!</f>
        <v>#REF!</v>
      </c>
      <c r="Q113" s="823" t="e">
        <f t="shared" si="18"/>
        <v>#REF!</v>
      </c>
      <c r="R113" s="823" t="e">
        <f t="shared" si="23"/>
        <v>#REF!</v>
      </c>
      <c r="S113" s="823" t="e">
        <f t="shared" si="31"/>
        <v>#REF!</v>
      </c>
    </row>
    <row r="114" spans="1:19" hidden="1" x14ac:dyDescent="0.25">
      <c r="A114" s="820"/>
      <c r="B114" s="821" t="s">
        <v>176</v>
      </c>
      <c r="C114" s="825"/>
      <c r="D114" s="822" t="s">
        <v>1050</v>
      </c>
      <c r="E114" s="823"/>
      <c r="F114" s="823">
        <f t="shared" si="19"/>
        <v>0</v>
      </c>
      <c r="G114" s="823">
        <f t="shared" si="20"/>
        <v>0</v>
      </c>
      <c r="H114" s="823"/>
      <c r="I114" s="823"/>
      <c r="J114" s="823">
        <f t="shared" si="21"/>
        <v>0</v>
      </c>
      <c r="K114" s="823"/>
      <c r="L114" s="823"/>
      <c r="M114" s="823">
        <f t="shared" si="22"/>
        <v>0</v>
      </c>
      <c r="N114" s="823" t="e">
        <f>#REF!+#REF!+K114+H114+F114</f>
        <v>#REF!</v>
      </c>
      <c r="O114" s="823" t="e">
        <f t="shared" si="17"/>
        <v>#REF!</v>
      </c>
      <c r="P114" s="823" t="e">
        <f>Develop!#REF!</f>
        <v>#REF!</v>
      </c>
      <c r="Q114" s="823" t="e">
        <f t="shared" si="18"/>
        <v>#REF!</v>
      </c>
      <c r="R114" s="823" t="e">
        <f t="shared" si="23"/>
        <v>#REF!</v>
      </c>
      <c r="S114" s="823" t="e">
        <f t="shared" si="31"/>
        <v>#REF!</v>
      </c>
    </row>
    <row r="115" spans="1:19" hidden="1" x14ac:dyDescent="0.25">
      <c r="A115" s="820"/>
      <c r="B115" s="821" t="s">
        <v>177</v>
      </c>
      <c r="C115" s="825"/>
      <c r="D115" s="822" t="s">
        <v>1050</v>
      </c>
      <c r="E115" s="823"/>
      <c r="F115" s="823">
        <f t="shared" si="19"/>
        <v>0</v>
      </c>
      <c r="G115" s="823">
        <f t="shared" si="20"/>
        <v>0</v>
      </c>
      <c r="H115" s="823"/>
      <c r="I115" s="823"/>
      <c r="J115" s="823">
        <f t="shared" si="21"/>
        <v>0</v>
      </c>
      <c r="K115" s="823"/>
      <c r="L115" s="823"/>
      <c r="M115" s="823">
        <f t="shared" si="22"/>
        <v>0</v>
      </c>
      <c r="N115" s="823" t="e">
        <f>#REF!+#REF!+K115+H115+F115</f>
        <v>#REF!</v>
      </c>
      <c r="O115" s="823" t="e">
        <f t="shared" si="17"/>
        <v>#REF!</v>
      </c>
      <c r="P115" s="823" t="e">
        <f>Develop!#REF!</f>
        <v>#REF!</v>
      </c>
      <c r="Q115" s="823" t="e">
        <f t="shared" si="18"/>
        <v>#REF!</v>
      </c>
      <c r="R115" s="823" t="e">
        <f t="shared" si="23"/>
        <v>#REF!</v>
      </c>
      <c r="S115" s="823" t="e">
        <f t="shared" si="31"/>
        <v>#REF!</v>
      </c>
    </row>
    <row r="116" spans="1:19" hidden="1" x14ac:dyDescent="0.25">
      <c r="A116" s="820"/>
      <c r="B116" s="821" t="s">
        <v>178</v>
      </c>
      <c r="C116" s="825"/>
      <c r="D116" s="822" t="s">
        <v>1050</v>
      </c>
      <c r="E116" s="823"/>
      <c r="F116" s="823">
        <f t="shared" si="19"/>
        <v>0</v>
      </c>
      <c r="G116" s="823">
        <f t="shared" si="20"/>
        <v>0</v>
      </c>
      <c r="H116" s="823"/>
      <c r="I116" s="823"/>
      <c r="J116" s="823">
        <f t="shared" si="21"/>
        <v>0</v>
      </c>
      <c r="K116" s="823"/>
      <c r="L116" s="823"/>
      <c r="M116" s="823">
        <f t="shared" si="22"/>
        <v>0</v>
      </c>
      <c r="N116" s="823" t="e">
        <f>#REF!+#REF!+K116+H116+F116</f>
        <v>#REF!</v>
      </c>
      <c r="O116" s="823" t="e">
        <f t="shared" si="17"/>
        <v>#REF!</v>
      </c>
      <c r="P116" s="823" t="e">
        <f>Develop!#REF!</f>
        <v>#REF!</v>
      </c>
      <c r="Q116" s="823" t="e">
        <f t="shared" si="18"/>
        <v>#REF!</v>
      </c>
      <c r="R116" s="823" t="e">
        <f t="shared" si="23"/>
        <v>#REF!</v>
      </c>
      <c r="S116" s="823" t="e">
        <f t="shared" si="31"/>
        <v>#REF!</v>
      </c>
    </row>
    <row r="117" spans="1:19" hidden="1" x14ac:dyDescent="0.25">
      <c r="A117" s="820"/>
      <c r="B117" s="821" t="s">
        <v>179</v>
      </c>
      <c r="C117" s="825"/>
      <c r="D117" s="822" t="s">
        <v>1050</v>
      </c>
      <c r="E117" s="823"/>
      <c r="F117" s="823">
        <f t="shared" si="19"/>
        <v>0</v>
      </c>
      <c r="G117" s="823">
        <f t="shared" si="20"/>
        <v>0</v>
      </c>
      <c r="H117" s="823"/>
      <c r="I117" s="823"/>
      <c r="J117" s="823">
        <f t="shared" si="21"/>
        <v>0</v>
      </c>
      <c r="K117" s="823"/>
      <c r="L117" s="823"/>
      <c r="M117" s="823">
        <f t="shared" si="22"/>
        <v>0</v>
      </c>
      <c r="N117" s="823" t="e">
        <f>#REF!+#REF!+K117+H117+F117</f>
        <v>#REF!</v>
      </c>
      <c r="O117" s="823" t="e">
        <f t="shared" si="17"/>
        <v>#REF!</v>
      </c>
      <c r="P117" s="823" t="e">
        <f>Develop!#REF!</f>
        <v>#REF!</v>
      </c>
      <c r="Q117" s="823" t="e">
        <f t="shared" si="18"/>
        <v>#REF!</v>
      </c>
      <c r="R117" s="823" t="e">
        <f t="shared" si="23"/>
        <v>#REF!</v>
      </c>
      <c r="S117" s="823" t="e">
        <f t="shared" si="31"/>
        <v>#REF!</v>
      </c>
    </row>
    <row r="118" spans="1:19" hidden="1" x14ac:dyDescent="0.25">
      <c r="A118" s="828"/>
      <c r="B118" s="821" t="s">
        <v>525</v>
      </c>
      <c r="C118" s="825"/>
      <c r="D118" s="822" t="s">
        <v>1050</v>
      </c>
      <c r="E118" s="823"/>
      <c r="F118" s="823">
        <f t="shared" si="19"/>
        <v>0</v>
      </c>
      <c r="G118" s="823">
        <f t="shared" si="20"/>
        <v>0</v>
      </c>
      <c r="H118" s="823"/>
      <c r="I118" s="823"/>
      <c r="J118" s="823">
        <f t="shared" si="21"/>
        <v>0</v>
      </c>
      <c r="K118" s="823"/>
      <c r="L118" s="823"/>
      <c r="M118" s="823">
        <f t="shared" si="22"/>
        <v>0</v>
      </c>
      <c r="N118" s="823" t="e">
        <f>#REF!+#REF!+K118+H118+F118</f>
        <v>#REF!</v>
      </c>
      <c r="O118" s="823" t="e">
        <f t="shared" si="17"/>
        <v>#REF!</v>
      </c>
      <c r="P118" s="823" t="e">
        <f>Develop!#REF!</f>
        <v>#REF!</v>
      </c>
      <c r="Q118" s="823" t="e">
        <f t="shared" si="18"/>
        <v>#REF!</v>
      </c>
      <c r="R118" s="823" t="e">
        <f t="shared" si="23"/>
        <v>#REF!</v>
      </c>
      <c r="S118" s="823" t="e">
        <f t="shared" si="31"/>
        <v>#REF!</v>
      </c>
    </row>
    <row r="119" spans="1:19" ht="78" hidden="1" x14ac:dyDescent="0.25">
      <c r="A119" s="820">
        <v>10.1</v>
      </c>
      <c r="B119" s="826" t="s">
        <v>3519</v>
      </c>
      <c r="C119" s="825"/>
      <c r="D119" s="822"/>
      <c r="E119" s="823"/>
      <c r="F119" s="823">
        <f t="shared" si="19"/>
        <v>0</v>
      </c>
      <c r="G119" s="823">
        <f t="shared" si="20"/>
        <v>0</v>
      </c>
      <c r="H119" s="823"/>
      <c r="I119" s="823"/>
      <c r="J119" s="823">
        <f t="shared" si="21"/>
        <v>0</v>
      </c>
      <c r="K119" s="823"/>
      <c r="L119" s="823"/>
      <c r="M119" s="823">
        <f t="shared" si="22"/>
        <v>0</v>
      </c>
      <c r="N119" s="823" t="e">
        <f>#REF!+#REF!+K119+H119+F119</f>
        <v>#REF!</v>
      </c>
      <c r="O119" s="823" t="e">
        <f t="shared" si="17"/>
        <v>#REF!</v>
      </c>
      <c r="P119" s="823" t="e">
        <f>Develop!#REF!</f>
        <v>#REF!</v>
      </c>
      <c r="Q119" s="823" t="e">
        <f t="shared" si="18"/>
        <v>#REF!</v>
      </c>
      <c r="R119" s="823" t="e">
        <f t="shared" si="23"/>
        <v>#REF!</v>
      </c>
      <c r="S119" s="823" t="e">
        <f t="shared" si="31"/>
        <v>#REF!</v>
      </c>
    </row>
    <row r="120" spans="1:19" hidden="1" x14ac:dyDescent="0.25">
      <c r="A120" s="820"/>
      <c r="B120" s="821" t="s">
        <v>469</v>
      </c>
      <c r="C120" s="825" t="e">
        <f>ROUND(#REF!,2)</f>
        <v>#REF!</v>
      </c>
      <c r="D120" s="822" t="s">
        <v>1589</v>
      </c>
      <c r="E120" s="823"/>
      <c r="F120" s="823">
        <f t="shared" si="19"/>
        <v>0</v>
      </c>
      <c r="G120" s="823" t="e">
        <f t="shared" si="20"/>
        <v>#REF!</v>
      </c>
      <c r="H120" s="823"/>
      <c r="I120" s="823"/>
      <c r="J120" s="823" t="e">
        <f t="shared" si="21"/>
        <v>#REF!</v>
      </c>
      <c r="K120" s="823"/>
      <c r="L120" s="823"/>
      <c r="M120" s="823" t="e">
        <f t="shared" si="22"/>
        <v>#REF!</v>
      </c>
      <c r="N120" s="823" t="e">
        <f>#REF!+#REF!+K120+H120+F120</f>
        <v>#REF!</v>
      </c>
      <c r="O120" s="823" t="e">
        <f t="shared" si="17"/>
        <v>#REF!</v>
      </c>
      <c r="P120" s="823" t="e">
        <f>Develop!#REF!</f>
        <v>#REF!</v>
      </c>
      <c r="Q120" s="823" t="e">
        <f t="shared" si="18"/>
        <v>#REF!</v>
      </c>
      <c r="R120" s="823" t="e">
        <f t="shared" si="23"/>
        <v>#REF!</v>
      </c>
      <c r="S120" s="823" t="e">
        <f t="shared" si="31"/>
        <v>#REF!</v>
      </c>
    </row>
    <row r="121" spans="1:19" hidden="1" x14ac:dyDescent="0.25">
      <c r="A121" s="820"/>
      <c r="B121" s="821" t="s">
        <v>470</v>
      </c>
      <c r="C121" s="825" t="e">
        <f>ROUND(#REF!,2)</f>
        <v>#REF!</v>
      </c>
      <c r="D121" s="822" t="s">
        <v>1589</v>
      </c>
      <c r="E121" s="823"/>
      <c r="F121" s="823">
        <f t="shared" si="19"/>
        <v>0</v>
      </c>
      <c r="G121" s="823" t="e">
        <f t="shared" si="20"/>
        <v>#REF!</v>
      </c>
      <c r="H121" s="823"/>
      <c r="I121" s="823"/>
      <c r="J121" s="823" t="e">
        <f t="shared" si="21"/>
        <v>#REF!</v>
      </c>
      <c r="K121" s="823"/>
      <c r="L121" s="823"/>
      <c r="M121" s="823" t="e">
        <f t="shared" si="22"/>
        <v>#REF!</v>
      </c>
      <c r="N121" s="823" t="e">
        <f>#REF!+#REF!+K121+H121+F121</f>
        <v>#REF!</v>
      </c>
      <c r="O121" s="823" t="e">
        <f t="shared" si="17"/>
        <v>#REF!</v>
      </c>
      <c r="P121" s="823" t="e">
        <f>Develop!#REF!</f>
        <v>#REF!</v>
      </c>
      <c r="Q121" s="823" t="e">
        <f t="shared" si="18"/>
        <v>#REF!</v>
      </c>
      <c r="R121" s="823" t="e">
        <f t="shared" si="23"/>
        <v>#REF!</v>
      </c>
      <c r="S121" s="823" t="e">
        <f t="shared" si="31"/>
        <v>#REF!</v>
      </c>
    </row>
    <row r="122" spans="1:19" hidden="1" x14ac:dyDescent="0.25">
      <c r="A122" s="820"/>
      <c r="B122" s="821" t="s">
        <v>471</v>
      </c>
      <c r="C122" s="825" t="e">
        <f>ROUND(#REF!,2)</f>
        <v>#REF!</v>
      </c>
      <c r="D122" s="822" t="s">
        <v>1589</v>
      </c>
      <c r="E122" s="823"/>
      <c r="F122" s="823">
        <f t="shared" si="19"/>
        <v>0</v>
      </c>
      <c r="G122" s="823" t="e">
        <f t="shared" si="20"/>
        <v>#REF!</v>
      </c>
      <c r="H122" s="823"/>
      <c r="I122" s="823"/>
      <c r="J122" s="823" t="e">
        <f t="shared" si="21"/>
        <v>#REF!</v>
      </c>
      <c r="K122" s="823"/>
      <c r="L122" s="823"/>
      <c r="M122" s="823" t="e">
        <f t="shared" si="22"/>
        <v>#REF!</v>
      </c>
      <c r="N122" s="823" t="e">
        <f>#REF!+#REF!+K122+H122+F122</f>
        <v>#REF!</v>
      </c>
      <c r="O122" s="823" t="e">
        <f t="shared" si="17"/>
        <v>#REF!</v>
      </c>
      <c r="P122" s="823" t="e">
        <f>Develop!#REF!</f>
        <v>#REF!</v>
      </c>
      <c r="Q122" s="823" t="e">
        <f t="shared" si="18"/>
        <v>#REF!</v>
      </c>
      <c r="R122" s="823" t="e">
        <f t="shared" si="23"/>
        <v>#REF!</v>
      </c>
      <c r="S122" s="823" t="e">
        <f t="shared" si="31"/>
        <v>#REF!</v>
      </c>
    </row>
    <row r="123" spans="1:19" hidden="1" x14ac:dyDescent="0.25">
      <c r="A123" s="820"/>
      <c r="B123" s="821" t="s">
        <v>1559</v>
      </c>
      <c r="C123" s="825" t="e">
        <f>ROUND(#REF!,2)</f>
        <v>#REF!</v>
      </c>
      <c r="D123" s="822" t="s">
        <v>1589</v>
      </c>
      <c r="E123" s="823"/>
      <c r="F123" s="823">
        <f t="shared" si="19"/>
        <v>0</v>
      </c>
      <c r="G123" s="823" t="e">
        <f t="shared" si="20"/>
        <v>#REF!</v>
      </c>
      <c r="H123" s="823"/>
      <c r="I123" s="823"/>
      <c r="J123" s="823" t="e">
        <f t="shared" si="21"/>
        <v>#REF!</v>
      </c>
      <c r="K123" s="823"/>
      <c r="L123" s="823"/>
      <c r="M123" s="823" t="e">
        <f t="shared" si="22"/>
        <v>#REF!</v>
      </c>
      <c r="N123" s="823" t="e">
        <f>#REF!+#REF!+K123+H123+F123</f>
        <v>#REF!</v>
      </c>
      <c r="O123" s="823" t="e">
        <f t="shared" si="17"/>
        <v>#REF!</v>
      </c>
      <c r="P123" s="823" t="e">
        <f>Develop!#REF!</f>
        <v>#REF!</v>
      </c>
      <c r="Q123" s="823" t="e">
        <f t="shared" si="18"/>
        <v>#REF!</v>
      </c>
      <c r="R123" s="823" t="e">
        <f t="shared" si="23"/>
        <v>#REF!</v>
      </c>
      <c r="S123" s="823" t="e">
        <f t="shared" si="31"/>
        <v>#REF!</v>
      </c>
    </row>
    <row r="124" spans="1:19" hidden="1" x14ac:dyDescent="0.25">
      <c r="A124" s="820"/>
      <c r="B124" s="821" t="s">
        <v>1884</v>
      </c>
      <c r="C124" s="825" t="e">
        <f>ROUND(#REF!,2)</f>
        <v>#REF!</v>
      </c>
      <c r="D124" s="822" t="s">
        <v>1589</v>
      </c>
      <c r="E124" s="823"/>
      <c r="F124" s="823">
        <f t="shared" si="19"/>
        <v>0</v>
      </c>
      <c r="G124" s="823" t="e">
        <f t="shared" si="20"/>
        <v>#REF!</v>
      </c>
      <c r="H124" s="823"/>
      <c r="I124" s="823"/>
      <c r="J124" s="823" t="e">
        <f t="shared" si="21"/>
        <v>#REF!</v>
      </c>
      <c r="K124" s="823"/>
      <c r="L124" s="823"/>
      <c r="M124" s="823" t="e">
        <f t="shared" si="22"/>
        <v>#REF!</v>
      </c>
      <c r="N124" s="823" t="e">
        <f>#REF!+#REF!+K124+H124+F124</f>
        <v>#REF!</v>
      </c>
      <c r="O124" s="823" t="e">
        <f t="shared" ref="O124:O187" si="32">N124*C124</f>
        <v>#REF!</v>
      </c>
      <c r="P124" s="823" t="e">
        <f>Develop!#REF!</f>
        <v>#REF!</v>
      </c>
      <c r="Q124" s="823" t="e">
        <f t="shared" ref="Q124:Q187" si="33">P124*C124</f>
        <v>#REF!</v>
      </c>
      <c r="R124" s="823" t="e">
        <f t="shared" si="23"/>
        <v>#REF!</v>
      </c>
      <c r="S124" s="823" t="e">
        <f t="shared" si="31"/>
        <v>#REF!</v>
      </c>
    </row>
    <row r="125" spans="1:19" hidden="1" x14ac:dyDescent="0.25">
      <c r="A125" s="919"/>
      <c r="B125" s="914" t="s">
        <v>931</v>
      </c>
      <c r="C125" s="915" t="e">
        <f>ROUND(#REF!,2)</f>
        <v>#REF!</v>
      </c>
      <c r="D125" s="916" t="s">
        <v>1589</v>
      </c>
      <c r="E125" s="917"/>
      <c r="F125" s="917">
        <f t="shared" ref="F125:F188" si="34">E125*8</f>
        <v>0</v>
      </c>
      <c r="G125" s="917" t="e">
        <f t="shared" ref="G125:G188" si="35">F125*C125</f>
        <v>#REF!</v>
      </c>
      <c r="H125" s="917"/>
      <c r="I125" s="917"/>
      <c r="J125" s="917" t="e">
        <f t="shared" ref="J125:J188" si="36">H125*C125</f>
        <v>#REF!</v>
      </c>
      <c r="K125" s="917"/>
      <c r="L125" s="917"/>
      <c r="M125" s="917" t="e">
        <f t="shared" ref="M125:M188" si="37">K125*C125</f>
        <v>#REF!</v>
      </c>
      <c r="N125" s="917" t="e">
        <f>#REF!+#REF!+K125+H125+F125</f>
        <v>#REF!</v>
      </c>
      <c r="O125" s="917" t="e">
        <f t="shared" si="32"/>
        <v>#REF!</v>
      </c>
      <c r="P125" s="917" t="e">
        <f>Develop!#REF!</f>
        <v>#REF!</v>
      </c>
      <c r="Q125" s="917" t="e">
        <f t="shared" si="33"/>
        <v>#REF!</v>
      </c>
      <c r="R125" s="917" t="e">
        <f t="shared" ref="R125:R188" si="38">N125+P125</f>
        <v>#REF!</v>
      </c>
      <c r="S125" s="917" t="e">
        <f t="shared" si="31"/>
        <v>#REF!</v>
      </c>
    </row>
    <row r="126" spans="1:19" ht="94.5" customHeight="1" x14ac:dyDescent="0.25">
      <c r="A126" s="820">
        <v>10.199999999999999</v>
      </c>
      <c r="B126" s="826" t="s">
        <v>3520</v>
      </c>
      <c r="C126" s="1488"/>
      <c r="D126" s="867"/>
      <c r="E126" s="954"/>
      <c r="F126" s="954">
        <f t="shared" ref="F126:F132" si="39">E126</f>
        <v>0</v>
      </c>
      <c r="G126" s="954">
        <f t="shared" si="35"/>
        <v>0</v>
      </c>
      <c r="H126" s="1371"/>
      <c r="I126" s="1371">
        <f t="shared" ref="I126:I132" si="40">H126*2</f>
        <v>0</v>
      </c>
      <c r="J126" s="1371">
        <f t="shared" ref="J126:J132" si="41">I126*C126</f>
        <v>0</v>
      </c>
      <c r="K126" s="960"/>
      <c r="L126" s="960">
        <f t="shared" ref="L126:L132" si="42">K126*1</f>
        <v>0</v>
      </c>
      <c r="M126" s="960">
        <f t="shared" ref="M126:M132" si="43">L126*C126</f>
        <v>0</v>
      </c>
      <c r="N126" s="823">
        <f t="shared" ref="N126:N132" si="44">F126+I126+L126</f>
        <v>0</v>
      </c>
      <c r="O126" s="823">
        <f t="shared" si="32"/>
        <v>0</v>
      </c>
      <c r="P126" s="823"/>
      <c r="Q126" s="823">
        <f t="shared" si="33"/>
        <v>0</v>
      </c>
      <c r="R126" s="1390">
        <f t="shared" ref="R126:R132" si="45">P126+N126</f>
        <v>0</v>
      </c>
      <c r="S126" s="823">
        <f t="shared" si="31"/>
        <v>0</v>
      </c>
    </row>
    <row r="127" spans="1:19" ht="39.950000000000003" customHeight="1" x14ac:dyDescent="0.25">
      <c r="A127" s="820"/>
      <c r="B127" s="821" t="s">
        <v>469</v>
      </c>
      <c r="C127" s="1488">
        <f>[1]Data!$AG$409</f>
        <v>746.83</v>
      </c>
      <c r="D127" s="867" t="s">
        <v>1589</v>
      </c>
      <c r="E127" s="954"/>
      <c r="F127" s="954">
        <f t="shared" si="39"/>
        <v>0</v>
      </c>
      <c r="G127" s="954">
        <f t="shared" si="35"/>
        <v>0</v>
      </c>
      <c r="H127" s="1371"/>
      <c r="I127" s="1371">
        <f t="shared" si="40"/>
        <v>0</v>
      </c>
      <c r="J127" s="1371">
        <f t="shared" si="41"/>
        <v>0</v>
      </c>
      <c r="K127" s="960"/>
      <c r="L127" s="960">
        <f t="shared" si="42"/>
        <v>0</v>
      </c>
      <c r="M127" s="960">
        <f t="shared" si="43"/>
        <v>0</v>
      </c>
      <c r="N127" s="823">
        <f t="shared" si="44"/>
        <v>0</v>
      </c>
      <c r="O127" s="823">
        <f t="shared" si="32"/>
        <v>0</v>
      </c>
      <c r="P127" s="823">
        <f>Develop!K22</f>
        <v>128</v>
      </c>
      <c r="Q127" s="823">
        <f t="shared" si="33"/>
        <v>95594.240000000005</v>
      </c>
      <c r="R127" s="1390">
        <f t="shared" si="45"/>
        <v>128</v>
      </c>
      <c r="S127" s="823">
        <f t="shared" si="31"/>
        <v>95594.240000000005</v>
      </c>
    </row>
    <row r="128" spans="1:19" ht="39.950000000000003" customHeight="1" x14ac:dyDescent="0.25">
      <c r="A128" s="820"/>
      <c r="B128" s="821" t="s">
        <v>3203</v>
      </c>
      <c r="C128" s="1488">
        <f>[1]Data!$AG$411</f>
        <v>753.58</v>
      </c>
      <c r="D128" s="867" t="s">
        <v>1589</v>
      </c>
      <c r="E128" s="954">
        <f>'SI 2 in 1 ALIYAR '!H273</f>
        <v>31</v>
      </c>
      <c r="F128" s="954">
        <f t="shared" si="39"/>
        <v>31</v>
      </c>
      <c r="G128" s="954">
        <f t="shared" si="35"/>
        <v>23360.98</v>
      </c>
      <c r="H128" s="1371">
        <f>'PC 12 IN 1'!H165</f>
        <v>122.33</v>
      </c>
      <c r="I128" s="1371">
        <f t="shared" si="40"/>
        <v>244.66</v>
      </c>
      <c r="J128" s="1371">
        <f t="shared" si="41"/>
        <v>184370.88</v>
      </c>
      <c r="K128" s="960">
        <f>'4 IN 1 PCHC Aliyar'!G335</f>
        <v>42.3</v>
      </c>
      <c r="L128" s="960">
        <f t="shared" si="42"/>
        <v>42.3</v>
      </c>
      <c r="M128" s="960">
        <f t="shared" si="43"/>
        <v>31876.43</v>
      </c>
      <c r="N128" s="823">
        <f t="shared" si="44"/>
        <v>317.95999999999998</v>
      </c>
      <c r="O128" s="823">
        <f t="shared" si="32"/>
        <v>239608.3</v>
      </c>
      <c r="P128" s="823"/>
      <c r="Q128" s="823">
        <f t="shared" si="33"/>
        <v>0</v>
      </c>
      <c r="R128" s="1390">
        <f t="shared" si="45"/>
        <v>317.95999999999998</v>
      </c>
      <c r="S128" s="823">
        <f t="shared" si="31"/>
        <v>239608.3</v>
      </c>
    </row>
    <row r="129" spans="1:19" ht="39.950000000000003" customHeight="1" x14ac:dyDescent="0.25">
      <c r="A129" s="820"/>
      <c r="B129" s="821" t="s">
        <v>471</v>
      </c>
      <c r="C129" s="1488">
        <f>[1]Data!$AG$412</f>
        <v>767.18</v>
      </c>
      <c r="D129" s="867" t="s">
        <v>1589</v>
      </c>
      <c r="E129" s="954">
        <f>'SI 2 in 1 ALIYAR '!H279</f>
        <v>62.35</v>
      </c>
      <c r="F129" s="954">
        <f t="shared" si="39"/>
        <v>62.35</v>
      </c>
      <c r="G129" s="954">
        <f t="shared" si="35"/>
        <v>47833.67</v>
      </c>
      <c r="H129" s="1371">
        <f>'PC 12 IN 1'!H167</f>
        <v>122.33</v>
      </c>
      <c r="I129" s="1371">
        <f t="shared" si="40"/>
        <v>244.66</v>
      </c>
      <c r="J129" s="1371">
        <f t="shared" si="41"/>
        <v>187698.26</v>
      </c>
      <c r="K129" s="960">
        <f>'4 IN 1 PCHC Aliyar'!G338</f>
        <v>42.3</v>
      </c>
      <c r="L129" s="960">
        <f t="shared" si="42"/>
        <v>42.3</v>
      </c>
      <c r="M129" s="960">
        <f t="shared" si="43"/>
        <v>32451.71</v>
      </c>
      <c r="N129" s="823">
        <f t="shared" si="44"/>
        <v>349.31</v>
      </c>
      <c r="O129" s="823">
        <f t="shared" si="32"/>
        <v>267983.65000000002</v>
      </c>
      <c r="P129" s="823"/>
      <c r="Q129" s="823">
        <f t="shared" si="33"/>
        <v>0</v>
      </c>
      <c r="R129" s="1390">
        <f t="shared" si="45"/>
        <v>349.31</v>
      </c>
      <c r="S129" s="823">
        <f t="shared" si="31"/>
        <v>267983.65000000002</v>
      </c>
    </row>
    <row r="130" spans="1:19" ht="39.950000000000003" customHeight="1" x14ac:dyDescent="0.25">
      <c r="A130" s="820"/>
      <c r="B130" s="821" t="s">
        <v>1559</v>
      </c>
      <c r="C130" s="1488">
        <f>[1]Data!$AG$413</f>
        <v>780.78</v>
      </c>
      <c r="D130" s="867" t="s">
        <v>1589</v>
      </c>
      <c r="E130" s="954">
        <f>'SI 2 in 1 ALIYAR '!H285</f>
        <v>7.1</v>
      </c>
      <c r="F130" s="954">
        <f t="shared" si="39"/>
        <v>7.1</v>
      </c>
      <c r="G130" s="954">
        <f t="shared" si="35"/>
        <v>5543.54</v>
      </c>
      <c r="H130" s="1371">
        <f>'PC 12 IN 1'!H169</f>
        <v>122.33</v>
      </c>
      <c r="I130" s="1371">
        <f t="shared" si="40"/>
        <v>244.66</v>
      </c>
      <c r="J130" s="1371">
        <f t="shared" si="41"/>
        <v>191025.63</v>
      </c>
      <c r="K130" s="960">
        <f>'4 IN 1 PCHC Aliyar'!G341</f>
        <v>42.3</v>
      </c>
      <c r="L130" s="960">
        <f t="shared" si="42"/>
        <v>42.3</v>
      </c>
      <c r="M130" s="960">
        <f t="shared" si="43"/>
        <v>33026.99</v>
      </c>
      <c r="N130" s="823">
        <f t="shared" si="44"/>
        <v>294.06</v>
      </c>
      <c r="O130" s="823">
        <f t="shared" si="32"/>
        <v>229596.17</v>
      </c>
      <c r="P130" s="823"/>
      <c r="Q130" s="823">
        <f t="shared" si="33"/>
        <v>0</v>
      </c>
      <c r="R130" s="1390">
        <f t="shared" si="45"/>
        <v>294.06</v>
      </c>
      <c r="S130" s="823">
        <f t="shared" si="31"/>
        <v>229596.17</v>
      </c>
    </row>
    <row r="131" spans="1:19" ht="39.950000000000003" customHeight="1" x14ac:dyDescent="0.25">
      <c r="A131" s="820"/>
      <c r="B131" s="821" t="s">
        <v>1884</v>
      </c>
      <c r="C131" s="1488">
        <f>[1]Data!$AG$414</f>
        <v>794.38</v>
      </c>
      <c r="D131" s="867" t="s">
        <v>1589</v>
      </c>
      <c r="E131" s="954"/>
      <c r="F131" s="954">
        <f t="shared" si="39"/>
        <v>0</v>
      </c>
      <c r="G131" s="954">
        <f t="shared" si="35"/>
        <v>0</v>
      </c>
      <c r="H131" s="1371">
        <f>'PC 12 IN 1'!H171</f>
        <v>122.33</v>
      </c>
      <c r="I131" s="1371">
        <f t="shared" si="40"/>
        <v>244.66</v>
      </c>
      <c r="J131" s="1371">
        <f t="shared" si="41"/>
        <v>194353.01</v>
      </c>
      <c r="K131" s="960">
        <f>'4 IN 1 PCHC Aliyar'!G341</f>
        <v>42.3</v>
      </c>
      <c r="L131" s="960">
        <f t="shared" si="42"/>
        <v>42.3</v>
      </c>
      <c r="M131" s="960">
        <f t="shared" si="43"/>
        <v>33602.269999999997</v>
      </c>
      <c r="N131" s="823">
        <f t="shared" si="44"/>
        <v>286.95999999999998</v>
      </c>
      <c r="O131" s="823">
        <f t="shared" si="32"/>
        <v>227955.28</v>
      </c>
      <c r="P131" s="823"/>
      <c r="Q131" s="823">
        <f t="shared" si="33"/>
        <v>0</v>
      </c>
      <c r="R131" s="1390">
        <f t="shared" si="45"/>
        <v>286.95999999999998</v>
      </c>
      <c r="S131" s="823">
        <f t="shared" si="31"/>
        <v>227955.28</v>
      </c>
    </row>
    <row r="132" spans="1:19" ht="39.950000000000003" customHeight="1" x14ac:dyDescent="0.25">
      <c r="A132" s="828"/>
      <c r="B132" s="821" t="s">
        <v>931</v>
      </c>
      <c r="C132" s="1488">
        <f>[1]Data!$AG$415</f>
        <v>807.98</v>
      </c>
      <c r="D132" s="867" t="s">
        <v>1589</v>
      </c>
      <c r="E132" s="954"/>
      <c r="F132" s="954">
        <f t="shared" si="39"/>
        <v>0</v>
      </c>
      <c r="G132" s="954">
        <f t="shared" si="35"/>
        <v>0</v>
      </c>
      <c r="H132" s="1371">
        <f>'PC 12 IN 1'!H175</f>
        <v>48.22</v>
      </c>
      <c r="I132" s="1371">
        <f t="shared" si="40"/>
        <v>96.44</v>
      </c>
      <c r="J132" s="1371">
        <f t="shared" si="41"/>
        <v>77921.59</v>
      </c>
      <c r="K132" s="960">
        <f>'4 IN 1 PCHC Aliyar'!G344</f>
        <v>42.3</v>
      </c>
      <c r="L132" s="960">
        <f t="shared" si="42"/>
        <v>42.3</v>
      </c>
      <c r="M132" s="960">
        <f t="shared" si="43"/>
        <v>34177.550000000003</v>
      </c>
      <c r="N132" s="823">
        <f t="shared" si="44"/>
        <v>138.74</v>
      </c>
      <c r="O132" s="823">
        <f t="shared" si="32"/>
        <v>112099.15</v>
      </c>
      <c r="P132" s="823"/>
      <c r="Q132" s="823">
        <f t="shared" si="33"/>
        <v>0</v>
      </c>
      <c r="R132" s="1390">
        <f t="shared" si="45"/>
        <v>138.74</v>
      </c>
      <c r="S132" s="823">
        <f t="shared" si="31"/>
        <v>112099.15</v>
      </c>
    </row>
    <row r="133" spans="1:19" hidden="1" x14ac:dyDescent="0.25">
      <c r="A133" s="899"/>
      <c r="B133" s="893" t="s">
        <v>3182</v>
      </c>
      <c r="C133" s="897" t="e">
        <f>ROUND(#REF!,2)</f>
        <v>#REF!</v>
      </c>
      <c r="D133" s="895" t="s">
        <v>1589</v>
      </c>
      <c r="E133" s="896"/>
      <c r="F133" s="896">
        <f t="shared" si="34"/>
        <v>0</v>
      </c>
      <c r="G133" s="896" t="e">
        <f t="shared" si="35"/>
        <v>#REF!</v>
      </c>
      <c r="H133" s="896"/>
      <c r="I133" s="896"/>
      <c r="J133" s="896" t="e">
        <f t="shared" si="36"/>
        <v>#REF!</v>
      </c>
      <c r="K133" s="896"/>
      <c r="L133" s="896"/>
      <c r="M133" s="896" t="e">
        <f t="shared" si="37"/>
        <v>#REF!</v>
      </c>
      <c r="N133" s="896" t="e">
        <f>#REF!+#REF!+K133+H133+F133</f>
        <v>#REF!</v>
      </c>
      <c r="O133" s="896" t="e">
        <f t="shared" si="32"/>
        <v>#REF!</v>
      </c>
      <c r="P133" s="896">
        <f>Develop!K55</f>
        <v>153.6</v>
      </c>
      <c r="Q133" s="896" t="e">
        <f t="shared" si="33"/>
        <v>#REF!</v>
      </c>
      <c r="R133" s="896" t="e">
        <f t="shared" si="38"/>
        <v>#REF!</v>
      </c>
      <c r="S133" s="896" t="e">
        <f t="shared" ref="S133:S158" si="46">R133*C133</f>
        <v>#REF!</v>
      </c>
    </row>
    <row r="134" spans="1:19" hidden="1" x14ac:dyDescent="0.25">
      <c r="A134" s="828"/>
      <c r="B134" s="821" t="s">
        <v>3183</v>
      </c>
      <c r="C134" s="825" t="e">
        <f>ROUND(#REF!,2)</f>
        <v>#REF!</v>
      </c>
      <c r="D134" s="822" t="s">
        <v>1589</v>
      </c>
      <c r="E134" s="823"/>
      <c r="F134" s="823">
        <f t="shared" si="34"/>
        <v>0</v>
      </c>
      <c r="G134" s="823" t="e">
        <f t="shared" si="35"/>
        <v>#REF!</v>
      </c>
      <c r="H134" s="823"/>
      <c r="I134" s="823"/>
      <c r="J134" s="823" t="e">
        <f t="shared" si="36"/>
        <v>#REF!</v>
      </c>
      <c r="K134" s="823"/>
      <c r="L134" s="823"/>
      <c r="M134" s="823" t="e">
        <f t="shared" si="37"/>
        <v>#REF!</v>
      </c>
      <c r="N134" s="823" t="e">
        <f>#REF!+#REF!+K134+H134+F134</f>
        <v>#REF!</v>
      </c>
      <c r="O134" s="823" t="e">
        <f t="shared" si="32"/>
        <v>#REF!</v>
      </c>
      <c r="P134" s="823">
        <f>Develop!K56</f>
        <v>0</v>
      </c>
      <c r="Q134" s="823" t="e">
        <f t="shared" si="33"/>
        <v>#REF!</v>
      </c>
      <c r="R134" s="823" t="e">
        <f t="shared" si="38"/>
        <v>#REF!</v>
      </c>
      <c r="S134" s="823" t="e">
        <f t="shared" si="46"/>
        <v>#REF!</v>
      </c>
    </row>
    <row r="135" spans="1:19" hidden="1" x14ac:dyDescent="0.25">
      <c r="A135" s="828"/>
      <c r="B135" s="821" t="s">
        <v>3184</v>
      </c>
      <c r="C135" s="825" t="e">
        <f>ROUND(#REF!,2)</f>
        <v>#REF!</v>
      </c>
      <c r="D135" s="822" t="s">
        <v>1589</v>
      </c>
      <c r="E135" s="823"/>
      <c r="F135" s="823">
        <f t="shared" si="34"/>
        <v>0</v>
      </c>
      <c r="G135" s="823" t="e">
        <f t="shared" si="35"/>
        <v>#REF!</v>
      </c>
      <c r="H135" s="823"/>
      <c r="I135" s="823"/>
      <c r="J135" s="823" t="e">
        <f t="shared" si="36"/>
        <v>#REF!</v>
      </c>
      <c r="K135" s="823"/>
      <c r="L135" s="823"/>
      <c r="M135" s="823" t="e">
        <f t="shared" si="37"/>
        <v>#REF!</v>
      </c>
      <c r="N135" s="823" t="e">
        <f>#REF!+#REF!+K135+H135+F135</f>
        <v>#REF!</v>
      </c>
      <c r="O135" s="823" t="e">
        <f t="shared" si="32"/>
        <v>#REF!</v>
      </c>
      <c r="P135" s="823">
        <f>Develop!K57</f>
        <v>0</v>
      </c>
      <c r="Q135" s="823" t="e">
        <f t="shared" si="33"/>
        <v>#REF!</v>
      </c>
      <c r="R135" s="823" t="e">
        <f t="shared" si="38"/>
        <v>#REF!</v>
      </c>
      <c r="S135" s="823" t="e">
        <f t="shared" si="46"/>
        <v>#REF!</v>
      </c>
    </row>
    <row r="136" spans="1:19" hidden="1" x14ac:dyDescent="0.25">
      <c r="A136" s="828"/>
      <c r="B136" s="821" t="s">
        <v>3185</v>
      </c>
      <c r="C136" s="825" t="e">
        <f>ROUND(#REF!,2)</f>
        <v>#REF!</v>
      </c>
      <c r="D136" s="822" t="s">
        <v>1589</v>
      </c>
      <c r="E136" s="823"/>
      <c r="F136" s="823">
        <f t="shared" si="34"/>
        <v>0</v>
      </c>
      <c r="G136" s="823" t="e">
        <f t="shared" si="35"/>
        <v>#REF!</v>
      </c>
      <c r="H136" s="823"/>
      <c r="I136" s="823"/>
      <c r="J136" s="823" t="e">
        <f t="shared" si="36"/>
        <v>#REF!</v>
      </c>
      <c r="K136" s="823"/>
      <c r="L136" s="823"/>
      <c r="M136" s="823" t="e">
        <f t="shared" si="37"/>
        <v>#REF!</v>
      </c>
      <c r="N136" s="823" t="e">
        <f>#REF!+#REF!+K136+H136+F136</f>
        <v>#REF!</v>
      </c>
      <c r="O136" s="823" t="e">
        <f t="shared" si="32"/>
        <v>#REF!</v>
      </c>
      <c r="P136" s="823">
        <f>Develop!K58</f>
        <v>0</v>
      </c>
      <c r="Q136" s="823" t="e">
        <f t="shared" si="33"/>
        <v>#REF!</v>
      </c>
      <c r="R136" s="823" t="e">
        <f t="shared" si="38"/>
        <v>#REF!</v>
      </c>
      <c r="S136" s="823" t="e">
        <f t="shared" si="46"/>
        <v>#REF!</v>
      </c>
    </row>
    <row r="137" spans="1:19" hidden="1" x14ac:dyDescent="0.25">
      <c r="A137" s="828"/>
      <c r="B137" s="821" t="s">
        <v>3186</v>
      </c>
      <c r="C137" s="825" t="e">
        <f>ROUND(#REF!,2)</f>
        <v>#REF!</v>
      </c>
      <c r="D137" s="822" t="s">
        <v>1589</v>
      </c>
      <c r="E137" s="823"/>
      <c r="F137" s="823">
        <f t="shared" si="34"/>
        <v>0</v>
      </c>
      <c r="G137" s="823" t="e">
        <f t="shared" si="35"/>
        <v>#REF!</v>
      </c>
      <c r="H137" s="823"/>
      <c r="I137" s="823"/>
      <c r="J137" s="823" t="e">
        <f t="shared" si="36"/>
        <v>#REF!</v>
      </c>
      <c r="K137" s="823"/>
      <c r="L137" s="823"/>
      <c r="M137" s="823" t="e">
        <f t="shared" si="37"/>
        <v>#REF!</v>
      </c>
      <c r="N137" s="823" t="e">
        <f>#REF!+#REF!+K137+H137+F137</f>
        <v>#REF!</v>
      </c>
      <c r="O137" s="823" t="e">
        <f t="shared" si="32"/>
        <v>#REF!</v>
      </c>
      <c r="P137" s="823">
        <f>Develop!K59</f>
        <v>0</v>
      </c>
      <c r="Q137" s="823" t="e">
        <f t="shared" si="33"/>
        <v>#REF!</v>
      </c>
      <c r="R137" s="823" t="e">
        <f t="shared" si="38"/>
        <v>#REF!</v>
      </c>
      <c r="S137" s="823" t="e">
        <f t="shared" si="46"/>
        <v>#REF!</v>
      </c>
    </row>
    <row r="138" spans="1:19" hidden="1" x14ac:dyDescent="0.25">
      <c r="A138" s="828"/>
      <c r="B138" s="821" t="s">
        <v>3187</v>
      </c>
      <c r="C138" s="825" t="e">
        <f>ROUND(#REF!,2)</f>
        <v>#REF!</v>
      </c>
      <c r="D138" s="822" t="s">
        <v>1589</v>
      </c>
      <c r="E138" s="823"/>
      <c r="F138" s="823">
        <f t="shared" si="34"/>
        <v>0</v>
      </c>
      <c r="G138" s="823" t="e">
        <f t="shared" si="35"/>
        <v>#REF!</v>
      </c>
      <c r="H138" s="823"/>
      <c r="I138" s="823"/>
      <c r="J138" s="823" t="e">
        <f t="shared" si="36"/>
        <v>#REF!</v>
      </c>
      <c r="K138" s="823"/>
      <c r="L138" s="823"/>
      <c r="M138" s="823" t="e">
        <f t="shared" si="37"/>
        <v>#REF!</v>
      </c>
      <c r="N138" s="823" t="e">
        <f>#REF!+#REF!+K138+H138+F138</f>
        <v>#REF!</v>
      </c>
      <c r="O138" s="823" t="e">
        <f t="shared" si="32"/>
        <v>#REF!</v>
      </c>
      <c r="P138" s="823">
        <f>Develop!K60</f>
        <v>0</v>
      </c>
      <c r="Q138" s="823" t="e">
        <f t="shared" si="33"/>
        <v>#REF!</v>
      </c>
      <c r="R138" s="823" t="e">
        <f t="shared" si="38"/>
        <v>#REF!</v>
      </c>
      <c r="S138" s="823" t="e">
        <f t="shared" si="46"/>
        <v>#REF!</v>
      </c>
    </row>
    <row r="139" spans="1:19" hidden="1" x14ac:dyDescent="0.25">
      <c r="A139" s="828"/>
      <c r="B139" s="821" t="s">
        <v>3188</v>
      </c>
      <c r="C139" s="825" t="e">
        <f>ROUND(#REF!,2)</f>
        <v>#REF!</v>
      </c>
      <c r="D139" s="822" t="s">
        <v>1589</v>
      </c>
      <c r="E139" s="823"/>
      <c r="F139" s="823">
        <f t="shared" si="34"/>
        <v>0</v>
      </c>
      <c r="G139" s="823" t="e">
        <f t="shared" si="35"/>
        <v>#REF!</v>
      </c>
      <c r="H139" s="823"/>
      <c r="I139" s="823"/>
      <c r="J139" s="823" t="e">
        <f t="shared" si="36"/>
        <v>#REF!</v>
      </c>
      <c r="K139" s="823"/>
      <c r="L139" s="823"/>
      <c r="M139" s="823" t="e">
        <f t="shared" si="37"/>
        <v>#REF!</v>
      </c>
      <c r="N139" s="823" t="e">
        <f>#REF!+#REF!+K139+H139+F139</f>
        <v>#REF!</v>
      </c>
      <c r="O139" s="823" t="e">
        <f t="shared" si="32"/>
        <v>#REF!</v>
      </c>
      <c r="P139" s="823">
        <f>Develop!K61</f>
        <v>0</v>
      </c>
      <c r="Q139" s="823" t="e">
        <f t="shared" si="33"/>
        <v>#REF!</v>
      </c>
      <c r="R139" s="823" t="e">
        <f t="shared" si="38"/>
        <v>#REF!</v>
      </c>
      <c r="S139" s="823" t="e">
        <f t="shared" si="46"/>
        <v>#REF!</v>
      </c>
    </row>
    <row r="140" spans="1:19" hidden="1" x14ac:dyDescent="0.25">
      <c r="A140" s="828"/>
      <c r="B140" s="821" t="s">
        <v>3189</v>
      </c>
      <c r="C140" s="825" t="e">
        <f>#REF!</f>
        <v>#REF!</v>
      </c>
      <c r="D140" s="822" t="s">
        <v>1589</v>
      </c>
      <c r="E140" s="823"/>
      <c r="F140" s="823">
        <f t="shared" si="34"/>
        <v>0</v>
      </c>
      <c r="G140" s="823" t="e">
        <f t="shared" si="35"/>
        <v>#REF!</v>
      </c>
      <c r="H140" s="823"/>
      <c r="I140" s="823"/>
      <c r="J140" s="823" t="e">
        <f t="shared" si="36"/>
        <v>#REF!</v>
      </c>
      <c r="K140" s="823"/>
      <c r="L140" s="823"/>
      <c r="M140" s="823" t="e">
        <f t="shared" si="37"/>
        <v>#REF!</v>
      </c>
      <c r="N140" s="823" t="e">
        <f>#REF!+#REF!+K140+H140+F140</f>
        <v>#REF!</v>
      </c>
      <c r="O140" s="823" t="e">
        <f t="shared" si="32"/>
        <v>#REF!</v>
      </c>
      <c r="P140" s="823" t="e">
        <f>Develop!#REF!</f>
        <v>#REF!</v>
      </c>
      <c r="Q140" s="823" t="e">
        <f t="shared" si="33"/>
        <v>#REF!</v>
      </c>
      <c r="R140" s="823" t="e">
        <f t="shared" si="38"/>
        <v>#REF!</v>
      </c>
      <c r="S140" s="823" t="e">
        <f t="shared" si="46"/>
        <v>#REF!</v>
      </c>
    </row>
    <row r="141" spans="1:19" hidden="1" x14ac:dyDescent="0.25">
      <c r="A141" s="828"/>
      <c r="B141" s="821" t="s">
        <v>3197</v>
      </c>
      <c r="C141" s="825" t="e">
        <f>#REF!</f>
        <v>#REF!</v>
      </c>
      <c r="D141" s="822" t="s">
        <v>1589</v>
      </c>
      <c r="E141" s="823"/>
      <c r="F141" s="823">
        <f t="shared" si="34"/>
        <v>0</v>
      </c>
      <c r="G141" s="823" t="e">
        <f t="shared" si="35"/>
        <v>#REF!</v>
      </c>
      <c r="H141" s="823"/>
      <c r="I141" s="823"/>
      <c r="J141" s="823" t="e">
        <f t="shared" si="36"/>
        <v>#REF!</v>
      </c>
      <c r="K141" s="823"/>
      <c r="L141" s="823"/>
      <c r="M141" s="823" t="e">
        <f t="shared" si="37"/>
        <v>#REF!</v>
      </c>
      <c r="N141" s="823" t="e">
        <f>#REF!+#REF!+K141+H141+F141</f>
        <v>#REF!</v>
      </c>
      <c r="O141" s="823" t="e">
        <f t="shared" si="32"/>
        <v>#REF!</v>
      </c>
      <c r="P141" s="823" t="e">
        <f>Develop!#REF!</f>
        <v>#REF!</v>
      </c>
      <c r="Q141" s="823" t="e">
        <f t="shared" si="33"/>
        <v>#REF!</v>
      </c>
      <c r="R141" s="823" t="e">
        <f t="shared" si="38"/>
        <v>#REF!</v>
      </c>
      <c r="S141" s="823" t="e">
        <f t="shared" si="46"/>
        <v>#REF!</v>
      </c>
    </row>
    <row r="142" spans="1:19" ht="103.5" hidden="1" x14ac:dyDescent="0.25">
      <c r="A142" s="820">
        <v>10.3</v>
      </c>
      <c r="B142" s="826" t="s">
        <v>3521</v>
      </c>
      <c r="C142" s="825"/>
      <c r="D142" s="822"/>
      <c r="E142" s="823"/>
      <c r="F142" s="823">
        <f t="shared" si="34"/>
        <v>0</v>
      </c>
      <c r="G142" s="823">
        <f t="shared" si="35"/>
        <v>0</v>
      </c>
      <c r="H142" s="823"/>
      <c r="I142" s="823"/>
      <c r="J142" s="823">
        <f t="shared" si="36"/>
        <v>0</v>
      </c>
      <c r="K142" s="823"/>
      <c r="L142" s="823"/>
      <c r="M142" s="823">
        <f t="shared" si="37"/>
        <v>0</v>
      </c>
      <c r="N142" s="823" t="e">
        <f>#REF!+#REF!+K142+H142+F142</f>
        <v>#REF!</v>
      </c>
      <c r="O142" s="823" t="e">
        <f t="shared" si="32"/>
        <v>#REF!</v>
      </c>
      <c r="P142" s="823" t="e">
        <f>Develop!#REF!</f>
        <v>#REF!</v>
      </c>
      <c r="Q142" s="823" t="e">
        <f t="shared" si="33"/>
        <v>#REF!</v>
      </c>
      <c r="R142" s="823" t="e">
        <f t="shared" si="38"/>
        <v>#REF!</v>
      </c>
      <c r="S142" s="823" t="e">
        <f t="shared" si="46"/>
        <v>#REF!</v>
      </c>
    </row>
    <row r="143" spans="1:19" hidden="1" x14ac:dyDescent="0.25">
      <c r="A143" s="820"/>
      <c r="B143" s="821" t="s">
        <v>469</v>
      </c>
      <c r="C143" s="825"/>
      <c r="D143" s="822" t="s">
        <v>1589</v>
      </c>
      <c r="E143" s="823"/>
      <c r="F143" s="823">
        <f t="shared" si="34"/>
        <v>0</v>
      </c>
      <c r="G143" s="823">
        <f t="shared" si="35"/>
        <v>0</v>
      </c>
      <c r="H143" s="823"/>
      <c r="I143" s="823"/>
      <c r="J143" s="823">
        <f t="shared" si="36"/>
        <v>0</v>
      </c>
      <c r="K143" s="823"/>
      <c r="L143" s="823"/>
      <c r="M143" s="823">
        <f t="shared" si="37"/>
        <v>0</v>
      </c>
      <c r="N143" s="823" t="e">
        <f>#REF!+#REF!+K143+H143+F143</f>
        <v>#REF!</v>
      </c>
      <c r="O143" s="823" t="e">
        <f t="shared" si="32"/>
        <v>#REF!</v>
      </c>
      <c r="P143" s="823" t="e">
        <f>Develop!#REF!</f>
        <v>#REF!</v>
      </c>
      <c r="Q143" s="823" t="e">
        <f t="shared" si="33"/>
        <v>#REF!</v>
      </c>
      <c r="R143" s="823" t="e">
        <f t="shared" si="38"/>
        <v>#REF!</v>
      </c>
      <c r="S143" s="823" t="e">
        <f t="shared" si="46"/>
        <v>#REF!</v>
      </c>
    </row>
    <row r="144" spans="1:19" hidden="1" x14ac:dyDescent="0.25">
      <c r="A144" s="820"/>
      <c r="B144" s="821" t="s">
        <v>470</v>
      </c>
      <c r="C144" s="825"/>
      <c r="D144" s="822" t="s">
        <v>1589</v>
      </c>
      <c r="E144" s="823"/>
      <c r="F144" s="823">
        <f t="shared" si="34"/>
        <v>0</v>
      </c>
      <c r="G144" s="823">
        <f t="shared" si="35"/>
        <v>0</v>
      </c>
      <c r="H144" s="823"/>
      <c r="I144" s="823"/>
      <c r="J144" s="823">
        <f t="shared" si="36"/>
        <v>0</v>
      </c>
      <c r="K144" s="823"/>
      <c r="L144" s="823"/>
      <c r="M144" s="823">
        <f t="shared" si="37"/>
        <v>0</v>
      </c>
      <c r="N144" s="823" t="e">
        <f>#REF!+#REF!+K144+H144+F144</f>
        <v>#REF!</v>
      </c>
      <c r="O144" s="823" t="e">
        <f t="shared" si="32"/>
        <v>#REF!</v>
      </c>
      <c r="P144" s="823" t="e">
        <f>Develop!#REF!</f>
        <v>#REF!</v>
      </c>
      <c r="Q144" s="823" t="e">
        <f t="shared" si="33"/>
        <v>#REF!</v>
      </c>
      <c r="R144" s="823" t="e">
        <f t="shared" si="38"/>
        <v>#REF!</v>
      </c>
      <c r="S144" s="823" t="e">
        <f t="shared" si="46"/>
        <v>#REF!</v>
      </c>
    </row>
    <row r="145" spans="1:19" hidden="1" x14ac:dyDescent="0.25">
      <c r="A145" s="820"/>
      <c r="B145" s="821" t="s">
        <v>471</v>
      </c>
      <c r="C145" s="825"/>
      <c r="D145" s="822" t="s">
        <v>1589</v>
      </c>
      <c r="E145" s="823"/>
      <c r="F145" s="823">
        <f t="shared" si="34"/>
        <v>0</v>
      </c>
      <c r="G145" s="823">
        <f t="shared" si="35"/>
        <v>0</v>
      </c>
      <c r="H145" s="823"/>
      <c r="I145" s="823"/>
      <c r="J145" s="823">
        <f t="shared" si="36"/>
        <v>0</v>
      </c>
      <c r="K145" s="823"/>
      <c r="L145" s="823"/>
      <c r="M145" s="823">
        <f t="shared" si="37"/>
        <v>0</v>
      </c>
      <c r="N145" s="823" t="e">
        <f>#REF!+#REF!+K145+H145+F145</f>
        <v>#REF!</v>
      </c>
      <c r="O145" s="823" t="e">
        <f t="shared" si="32"/>
        <v>#REF!</v>
      </c>
      <c r="P145" s="823" t="e">
        <f>Develop!#REF!</f>
        <v>#REF!</v>
      </c>
      <c r="Q145" s="823" t="e">
        <f t="shared" si="33"/>
        <v>#REF!</v>
      </c>
      <c r="R145" s="823" t="e">
        <f t="shared" si="38"/>
        <v>#REF!</v>
      </c>
      <c r="S145" s="823" t="e">
        <f t="shared" si="46"/>
        <v>#REF!</v>
      </c>
    </row>
    <row r="146" spans="1:19" hidden="1" x14ac:dyDescent="0.25">
      <c r="A146" s="820"/>
      <c r="B146" s="821" t="s">
        <v>1559</v>
      </c>
      <c r="C146" s="825"/>
      <c r="D146" s="822" t="s">
        <v>1589</v>
      </c>
      <c r="E146" s="823"/>
      <c r="F146" s="823">
        <f t="shared" si="34"/>
        <v>0</v>
      </c>
      <c r="G146" s="823">
        <f t="shared" si="35"/>
        <v>0</v>
      </c>
      <c r="H146" s="823"/>
      <c r="I146" s="823"/>
      <c r="J146" s="823">
        <f t="shared" si="36"/>
        <v>0</v>
      </c>
      <c r="K146" s="823"/>
      <c r="L146" s="823"/>
      <c r="M146" s="823">
        <f t="shared" si="37"/>
        <v>0</v>
      </c>
      <c r="N146" s="823" t="e">
        <f>#REF!+#REF!+K146+H146+F146</f>
        <v>#REF!</v>
      </c>
      <c r="O146" s="823" t="e">
        <f t="shared" si="32"/>
        <v>#REF!</v>
      </c>
      <c r="P146" s="823" t="e">
        <f>Develop!#REF!</f>
        <v>#REF!</v>
      </c>
      <c r="Q146" s="823" t="e">
        <f t="shared" si="33"/>
        <v>#REF!</v>
      </c>
      <c r="R146" s="823" t="e">
        <f t="shared" si="38"/>
        <v>#REF!</v>
      </c>
      <c r="S146" s="823" t="e">
        <f t="shared" si="46"/>
        <v>#REF!</v>
      </c>
    </row>
    <row r="147" spans="1:19" hidden="1" x14ac:dyDescent="0.25">
      <c r="A147" s="820"/>
      <c r="B147" s="821" t="s">
        <v>1884</v>
      </c>
      <c r="C147" s="825"/>
      <c r="D147" s="822" t="s">
        <v>1589</v>
      </c>
      <c r="E147" s="823"/>
      <c r="F147" s="823">
        <f t="shared" si="34"/>
        <v>0</v>
      </c>
      <c r="G147" s="823">
        <f t="shared" si="35"/>
        <v>0</v>
      </c>
      <c r="H147" s="823"/>
      <c r="I147" s="823"/>
      <c r="J147" s="823">
        <f t="shared" si="36"/>
        <v>0</v>
      </c>
      <c r="K147" s="823"/>
      <c r="L147" s="823"/>
      <c r="M147" s="823">
        <f t="shared" si="37"/>
        <v>0</v>
      </c>
      <c r="N147" s="823" t="e">
        <f>#REF!+#REF!+K147+H147+F147</f>
        <v>#REF!</v>
      </c>
      <c r="O147" s="823" t="e">
        <f t="shared" si="32"/>
        <v>#REF!</v>
      </c>
      <c r="P147" s="823" t="e">
        <f>Develop!#REF!</f>
        <v>#REF!</v>
      </c>
      <c r="Q147" s="823" t="e">
        <f t="shared" si="33"/>
        <v>#REF!</v>
      </c>
      <c r="R147" s="823" t="e">
        <f t="shared" si="38"/>
        <v>#REF!</v>
      </c>
      <c r="S147" s="823" t="e">
        <f t="shared" si="46"/>
        <v>#REF!</v>
      </c>
    </row>
    <row r="148" spans="1:19" hidden="1" x14ac:dyDescent="0.25">
      <c r="A148" s="828"/>
      <c r="B148" s="821" t="s">
        <v>931</v>
      </c>
      <c r="C148" s="825"/>
      <c r="D148" s="822" t="s">
        <v>1589</v>
      </c>
      <c r="E148" s="823"/>
      <c r="F148" s="823">
        <f t="shared" si="34"/>
        <v>0</v>
      </c>
      <c r="G148" s="823">
        <f t="shared" si="35"/>
        <v>0</v>
      </c>
      <c r="H148" s="823"/>
      <c r="I148" s="823"/>
      <c r="J148" s="823">
        <f t="shared" si="36"/>
        <v>0</v>
      </c>
      <c r="K148" s="823"/>
      <c r="L148" s="823"/>
      <c r="M148" s="823">
        <f t="shared" si="37"/>
        <v>0</v>
      </c>
      <c r="N148" s="823" t="e">
        <f>#REF!+#REF!+K148+H148+F148</f>
        <v>#REF!</v>
      </c>
      <c r="O148" s="823" t="e">
        <f t="shared" si="32"/>
        <v>#REF!</v>
      </c>
      <c r="P148" s="823" t="e">
        <f>Develop!#REF!</f>
        <v>#REF!</v>
      </c>
      <c r="Q148" s="823" t="e">
        <f t="shared" si="33"/>
        <v>#REF!</v>
      </c>
      <c r="R148" s="823" t="e">
        <f t="shared" si="38"/>
        <v>#REF!</v>
      </c>
      <c r="S148" s="823" t="e">
        <f t="shared" si="46"/>
        <v>#REF!</v>
      </c>
    </row>
    <row r="149" spans="1:19" ht="78" hidden="1" x14ac:dyDescent="0.25">
      <c r="A149" s="820">
        <v>10.4</v>
      </c>
      <c r="B149" s="826" t="s">
        <v>3522</v>
      </c>
      <c r="C149" s="825"/>
      <c r="D149" s="822"/>
      <c r="E149" s="823"/>
      <c r="F149" s="823">
        <f t="shared" si="34"/>
        <v>0</v>
      </c>
      <c r="G149" s="823">
        <f t="shared" si="35"/>
        <v>0</v>
      </c>
      <c r="H149" s="823"/>
      <c r="I149" s="823"/>
      <c r="J149" s="823">
        <f t="shared" si="36"/>
        <v>0</v>
      </c>
      <c r="K149" s="823"/>
      <c r="L149" s="823"/>
      <c r="M149" s="823">
        <f t="shared" si="37"/>
        <v>0</v>
      </c>
      <c r="N149" s="823" t="e">
        <f>#REF!+#REF!+K149+H149+F149</f>
        <v>#REF!</v>
      </c>
      <c r="O149" s="823" t="e">
        <f t="shared" si="32"/>
        <v>#REF!</v>
      </c>
      <c r="P149" s="823" t="e">
        <f>Develop!#REF!</f>
        <v>#REF!</v>
      </c>
      <c r="Q149" s="823" t="e">
        <f t="shared" si="33"/>
        <v>#REF!</v>
      </c>
      <c r="R149" s="823" t="e">
        <f t="shared" si="38"/>
        <v>#REF!</v>
      </c>
      <c r="S149" s="823" t="e">
        <f t="shared" si="46"/>
        <v>#REF!</v>
      </c>
    </row>
    <row r="150" spans="1:19" hidden="1" x14ac:dyDescent="0.25">
      <c r="A150" s="820"/>
      <c r="B150" s="821" t="s">
        <v>469</v>
      </c>
      <c r="C150" s="825"/>
      <c r="D150" s="822" t="s">
        <v>1589</v>
      </c>
      <c r="E150" s="823"/>
      <c r="F150" s="823">
        <f t="shared" si="34"/>
        <v>0</v>
      </c>
      <c r="G150" s="823">
        <f t="shared" si="35"/>
        <v>0</v>
      </c>
      <c r="H150" s="823"/>
      <c r="I150" s="823"/>
      <c r="J150" s="823">
        <f t="shared" si="36"/>
        <v>0</v>
      </c>
      <c r="K150" s="823"/>
      <c r="L150" s="823"/>
      <c r="M150" s="823">
        <f t="shared" si="37"/>
        <v>0</v>
      </c>
      <c r="N150" s="823" t="e">
        <f>#REF!+#REF!+K150+H150+F150</f>
        <v>#REF!</v>
      </c>
      <c r="O150" s="823" t="e">
        <f t="shared" si="32"/>
        <v>#REF!</v>
      </c>
      <c r="P150" s="823" t="e">
        <f>Develop!#REF!</f>
        <v>#REF!</v>
      </c>
      <c r="Q150" s="823" t="e">
        <f t="shared" si="33"/>
        <v>#REF!</v>
      </c>
      <c r="R150" s="823" t="e">
        <f t="shared" si="38"/>
        <v>#REF!</v>
      </c>
      <c r="S150" s="823" t="e">
        <f t="shared" si="46"/>
        <v>#REF!</v>
      </c>
    </row>
    <row r="151" spans="1:19" hidden="1" x14ac:dyDescent="0.25">
      <c r="A151" s="820"/>
      <c r="B151" s="821" t="s">
        <v>470</v>
      </c>
      <c r="C151" s="825"/>
      <c r="D151" s="822" t="s">
        <v>1589</v>
      </c>
      <c r="E151" s="823"/>
      <c r="F151" s="823">
        <f t="shared" si="34"/>
        <v>0</v>
      </c>
      <c r="G151" s="823">
        <f t="shared" si="35"/>
        <v>0</v>
      </c>
      <c r="H151" s="823"/>
      <c r="I151" s="823"/>
      <c r="J151" s="823">
        <f t="shared" si="36"/>
        <v>0</v>
      </c>
      <c r="K151" s="823"/>
      <c r="L151" s="823"/>
      <c r="M151" s="823">
        <f t="shared" si="37"/>
        <v>0</v>
      </c>
      <c r="N151" s="823" t="e">
        <f>#REF!+#REF!+K151+H151+F151</f>
        <v>#REF!</v>
      </c>
      <c r="O151" s="823" t="e">
        <f t="shared" si="32"/>
        <v>#REF!</v>
      </c>
      <c r="P151" s="823" t="e">
        <f>Develop!#REF!</f>
        <v>#REF!</v>
      </c>
      <c r="Q151" s="823" t="e">
        <f t="shared" si="33"/>
        <v>#REF!</v>
      </c>
      <c r="R151" s="823" t="e">
        <f t="shared" si="38"/>
        <v>#REF!</v>
      </c>
      <c r="S151" s="823" t="e">
        <f t="shared" si="46"/>
        <v>#REF!</v>
      </c>
    </row>
    <row r="152" spans="1:19" hidden="1" x14ac:dyDescent="0.25">
      <c r="A152" s="820"/>
      <c r="B152" s="821" t="s">
        <v>471</v>
      </c>
      <c r="C152" s="825"/>
      <c r="D152" s="822" t="s">
        <v>1589</v>
      </c>
      <c r="E152" s="823"/>
      <c r="F152" s="823">
        <f t="shared" si="34"/>
        <v>0</v>
      </c>
      <c r="G152" s="823">
        <f t="shared" si="35"/>
        <v>0</v>
      </c>
      <c r="H152" s="823"/>
      <c r="I152" s="823"/>
      <c r="J152" s="823">
        <f t="shared" si="36"/>
        <v>0</v>
      </c>
      <c r="K152" s="823"/>
      <c r="L152" s="823"/>
      <c r="M152" s="823">
        <f t="shared" si="37"/>
        <v>0</v>
      </c>
      <c r="N152" s="823" t="e">
        <f>#REF!+#REF!+K152+H152+F152</f>
        <v>#REF!</v>
      </c>
      <c r="O152" s="823" t="e">
        <f t="shared" si="32"/>
        <v>#REF!</v>
      </c>
      <c r="P152" s="823" t="e">
        <f>Develop!#REF!</f>
        <v>#REF!</v>
      </c>
      <c r="Q152" s="823" t="e">
        <f t="shared" si="33"/>
        <v>#REF!</v>
      </c>
      <c r="R152" s="823" t="e">
        <f t="shared" si="38"/>
        <v>#REF!</v>
      </c>
      <c r="S152" s="823" t="e">
        <f t="shared" si="46"/>
        <v>#REF!</v>
      </c>
    </row>
    <row r="153" spans="1:19" hidden="1" x14ac:dyDescent="0.25">
      <c r="A153" s="820"/>
      <c r="B153" s="821" t="s">
        <v>1559</v>
      </c>
      <c r="C153" s="825"/>
      <c r="D153" s="822" t="s">
        <v>1589</v>
      </c>
      <c r="E153" s="823"/>
      <c r="F153" s="823">
        <f t="shared" si="34"/>
        <v>0</v>
      </c>
      <c r="G153" s="823">
        <f t="shared" si="35"/>
        <v>0</v>
      </c>
      <c r="H153" s="823"/>
      <c r="I153" s="823"/>
      <c r="J153" s="823">
        <f t="shared" si="36"/>
        <v>0</v>
      </c>
      <c r="K153" s="823"/>
      <c r="L153" s="823"/>
      <c r="M153" s="823">
        <f t="shared" si="37"/>
        <v>0</v>
      </c>
      <c r="N153" s="823" t="e">
        <f>#REF!+#REF!+K153+H153+F153</f>
        <v>#REF!</v>
      </c>
      <c r="O153" s="823" t="e">
        <f t="shared" si="32"/>
        <v>#REF!</v>
      </c>
      <c r="P153" s="823" t="e">
        <f>Develop!#REF!</f>
        <v>#REF!</v>
      </c>
      <c r="Q153" s="823" t="e">
        <f t="shared" si="33"/>
        <v>#REF!</v>
      </c>
      <c r="R153" s="823" t="e">
        <f t="shared" si="38"/>
        <v>#REF!</v>
      </c>
      <c r="S153" s="823" t="e">
        <f t="shared" si="46"/>
        <v>#REF!</v>
      </c>
    </row>
    <row r="154" spans="1:19" hidden="1" x14ac:dyDescent="0.25">
      <c r="A154" s="820"/>
      <c r="B154" s="821" t="s">
        <v>1884</v>
      </c>
      <c r="C154" s="825"/>
      <c r="D154" s="822" t="s">
        <v>1589</v>
      </c>
      <c r="E154" s="823"/>
      <c r="F154" s="823">
        <f t="shared" si="34"/>
        <v>0</v>
      </c>
      <c r="G154" s="823">
        <f t="shared" si="35"/>
        <v>0</v>
      </c>
      <c r="H154" s="823"/>
      <c r="I154" s="823"/>
      <c r="J154" s="823">
        <f t="shared" si="36"/>
        <v>0</v>
      </c>
      <c r="K154" s="823"/>
      <c r="L154" s="823"/>
      <c r="M154" s="823">
        <f t="shared" si="37"/>
        <v>0</v>
      </c>
      <c r="N154" s="823" t="e">
        <f>#REF!+#REF!+K154+H154+F154</f>
        <v>#REF!</v>
      </c>
      <c r="O154" s="823" t="e">
        <f t="shared" si="32"/>
        <v>#REF!</v>
      </c>
      <c r="P154" s="823" t="e">
        <f>Develop!#REF!</f>
        <v>#REF!</v>
      </c>
      <c r="Q154" s="823" t="e">
        <f t="shared" si="33"/>
        <v>#REF!</v>
      </c>
      <c r="R154" s="823" t="e">
        <f t="shared" si="38"/>
        <v>#REF!</v>
      </c>
      <c r="S154" s="823" t="e">
        <f t="shared" si="46"/>
        <v>#REF!</v>
      </c>
    </row>
    <row r="155" spans="1:19" hidden="1" x14ac:dyDescent="0.25">
      <c r="A155" s="828"/>
      <c r="B155" s="821" t="s">
        <v>931</v>
      </c>
      <c r="C155" s="825"/>
      <c r="D155" s="822" t="s">
        <v>1589</v>
      </c>
      <c r="E155" s="823"/>
      <c r="F155" s="823">
        <f t="shared" si="34"/>
        <v>0</v>
      </c>
      <c r="G155" s="823">
        <f t="shared" si="35"/>
        <v>0</v>
      </c>
      <c r="H155" s="823"/>
      <c r="I155" s="823"/>
      <c r="J155" s="823">
        <f t="shared" si="36"/>
        <v>0</v>
      </c>
      <c r="K155" s="823"/>
      <c r="L155" s="823"/>
      <c r="M155" s="823">
        <f t="shared" si="37"/>
        <v>0</v>
      </c>
      <c r="N155" s="823" t="e">
        <f>#REF!+#REF!+K155+H155+F155</f>
        <v>#REF!</v>
      </c>
      <c r="O155" s="823" t="e">
        <f t="shared" si="32"/>
        <v>#REF!</v>
      </c>
      <c r="P155" s="823" t="e">
        <f>Develop!#REF!</f>
        <v>#REF!</v>
      </c>
      <c r="Q155" s="823" t="e">
        <f t="shared" si="33"/>
        <v>#REF!</v>
      </c>
      <c r="R155" s="823" t="e">
        <f t="shared" si="38"/>
        <v>#REF!</v>
      </c>
      <c r="S155" s="823" t="e">
        <f t="shared" si="46"/>
        <v>#REF!</v>
      </c>
    </row>
    <row r="156" spans="1:19" ht="78" hidden="1" x14ac:dyDescent="0.25">
      <c r="A156" s="820">
        <v>10.5</v>
      </c>
      <c r="B156" s="826" t="s">
        <v>3467</v>
      </c>
      <c r="C156" s="824"/>
      <c r="D156" s="822"/>
      <c r="E156" s="823"/>
      <c r="F156" s="823">
        <f t="shared" si="34"/>
        <v>0</v>
      </c>
      <c r="G156" s="823">
        <f t="shared" si="35"/>
        <v>0</v>
      </c>
      <c r="H156" s="823"/>
      <c r="I156" s="823"/>
      <c r="J156" s="823">
        <f t="shared" si="36"/>
        <v>0</v>
      </c>
      <c r="K156" s="823"/>
      <c r="L156" s="823"/>
      <c r="M156" s="823">
        <f t="shared" si="37"/>
        <v>0</v>
      </c>
      <c r="N156" s="823" t="e">
        <f>#REF!+#REF!+K156+H156+F156</f>
        <v>#REF!</v>
      </c>
      <c r="O156" s="823" t="e">
        <f t="shared" si="32"/>
        <v>#REF!</v>
      </c>
      <c r="P156" s="823" t="e">
        <f>Develop!#REF!</f>
        <v>#REF!</v>
      </c>
      <c r="Q156" s="823" t="e">
        <f t="shared" si="33"/>
        <v>#REF!</v>
      </c>
      <c r="R156" s="823" t="e">
        <f t="shared" si="38"/>
        <v>#REF!</v>
      </c>
      <c r="S156" s="823" t="e">
        <f t="shared" si="46"/>
        <v>#REF!</v>
      </c>
    </row>
    <row r="157" spans="1:19" hidden="1" x14ac:dyDescent="0.25">
      <c r="A157" s="820"/>
      <c r="B157" s="821" t="s">
        <v>469</v>
      </c>
      <c r="C157" s="824" t="e">
        <f>ROUND(#REF!,2)</f>
        <v>#REF!</v>
      </c>
      <c r="D157" s="822" t="s">
        <v>1589</v>
      </c>
      <c r="E157" s="823"/>
      <c r="F157" s="823">
        <f t="shared" si="34"/>
        <v>0</v>
      </c>
      <c r="G157" s="823" t="e">
        <f t="shared" si="35"/>
        <v>#REF!</v>
      </c>
      <c r="H157" s="823"/>
      <c r="I157" s="823"/>
      <c r="J157" s="823" t="e">
        <f t="shared" si="36"/>
        <v>#REF!</v>
      </c>
      <c r="K157" s="823"/>
      <c r="L157" s="823"/>
      <c r="M157" s="823" t="e">
        <f t="shared" si="37"/>
        <v>#REF!</v>
      </c>
      <c r="N157" s="823" t="e">
        <f>#REF!+#REF!+K157+H157+F157</f>
        <v>#REF!</v>
      </c>
      <c r="O157" s="823" t="e">
        <f t="shared" si="32"/>
        <v>#REF!</v>
      </c>
      <c r="P157" s="823" t="e">
        <f>Develop!#REF!</f>
        <v>#REF!</v>
      </c>
      <c r="Q157" s="823" t="e">
        <f t="shared" si="33"/>
        <v>#REF!</v>
      </c>
      <c r="R157" s="823" t="e">
        <f t="shared" si="38"/>
        <v>#REF!</v>
      </c>
      <c r="S157" s="823" t="e">
        <f t="shared" si="46"/>
        <v>#REF!</v>
      </c>
    </row>
    <row r="158" spans="1:19" hidden="1" x14ac:dyDescent="0.25">
      <c r="A158" s="820"/>
      <c r="B158" s="821" t="s">
        <v>470</v>
      </c>
      <c r="C158" s="824" t="e">
        <f>ROUND(#REF!,2)</f>
        <v>#REF!</v>
      </c>
      <c r="D158" s="822" t="s">
        <v>1589</v>
      </c>
      <c r="E158" s="823"/>
      <c r="F158" s="823">
        <f t="shared" si="34"/>
        <v>0</v>
      </c>
      <c r="G158" s="823" t="e">
        <f t="shared" si="35"/>
        <v>#REF!</v>
      </c>
      <c r="H158" s="823"/>
      <c r="I158" s="823"/>
      <c r="J158" s="823" t="e">
        <f t="shared" si="36"/>
        <v>#REF!</v>
      </c>
      <c r="K158" s="823"/>
      <c r="L158" s="823"/>
      <c r="M158" s="823" t="e">
        <f t="shared" si="37"/>
        <v>#REF!</v>
      </c>
      <c r="N158" s="823" t="e">
        <f>#REF!+#REF!+K158+H158+F158</f>
        <v>#REF!</v>
      </c>
      <c r="O158" s="823" t="e">
        <f t="shared" si="32"/>
        <v>#REF!</v>
      </c>
      <c r="P158" s="823" t="e">
        <f>Develop!#REF!</f>
        <v>#REF!</v>
      </c>
      <c r="Q158" s="823" t="e">
        <f t="shared" si="33"/>
        <v>#REF!</v>
      </c>
      <c r="R158" s="823" t="e">
        <f t="shared" si="38"/>
        <v>#REF!</v>
      </c>
      <c r="S158" s="823" t="e">
        <f t="shared" si="46"/>
        <v>#REF!</v>
      </c>
    </row>
    <row r="159" spans="1:19" hidden="1" x14ac:dyDescent="0.25">
      <c r="A159" s="820"/>
      <c r="B159" s="821" t="s">
        <v>471</v>
      </c>
      <c r="C159" s="824" t="e">
        <f>ROUND(#REF!,2)</f>
        <v>#REF!</v>
      </c>
      <c r="D159" s="822" t="s">
        <v>1589</v>
      </c>
      <c r="E159" s="823"/>
      <c r="F159" s="823">
        <f t="shared" si="34"/>
        <v>0</v>
      </c>
      <c r="G159" s="823" t="e">
        <f t="shared" si="35"/>
        <v>#REF!</v>
      </c>
      <c r="H159" s="823"/>
      <c r="I159" s="823"/>
      <c r="J159" s="823" t="e">
        <f t="shared" si="36"/>
        <v>#REF!</v>
      </c>
      <c r="K159" s="823"/>
      <c r="L159" s="823"/>
      <c r="M159" s="823" t="e">
        <f t="shared" si="37"/>
        <v>#REF!</v>
      </c>
      <c r="N159" s="823" t="e">
        <f>#REF!+#REF!+K159+H159+F159</f>
        <v>#REF!</v>
      </c>
      <c r="O159" s="823" t="e">
        <f t="shared" si="32"/>
        <v>#REF!</v>
      </c>
      <c r="P159" s="823" t="e">
        <f>Develop!#REF!</f>
        <v>#REF!</v>
      </c>
      <c r="Q159" s="823" t="e">
        <f t="shared" si="33"/>
        <v>#REF!</v>
      </c>
      <c r="R159" s="823" t="e">
        <f t="shared" si="38"/>
        <v>#REF!</v>
      </c>
      <c r="S159" s="823" t="e">
        <f t="shared" ref="S159:S180" si="47">R159*C159</f>
        <v>#REF!</v>
      </c>
    </row>
    <row r="160" spans="1:19" hidden="1" x14ac:dyDescent="0.25">
      <c r="A160" s="820"/>
      <c r="B160" s="821" t="s">
        <v>1559</v>
      </c>
      <c r="C160" s="824" t="e">
        <f>ROUND(#REF!,2)</f>
        <v>#REF!</v>
      </c>
      <c r="D160" s="822" t="s">
        <v>1589</v>
      </c>
      <c r="E160" s="823"/>
      <c r="F160" s="823">
        <f t="shared" si="34"/>
        <v>0</v>
      </c>
      <c r="G160" s="823" t="e">
        <f t="shared" si="35"/>
        <v>#REF!</v>
      </c>
      <c r="H160" s="823"/>
      <c r="I160" s="823"/>
      <c r="J160" s="823" t="e">
        <f t="shared" si="36"/>
        <v>#REF!</v>
      </c>
      <c r="K160" s="823"/>
      <c r="L160" s="823"/>
      <c r="M160" s="823" t="e">
        <f t="shared" si="37"/>
        <v>#REF!</v>
      </c>
      <c r="N160" s="823" t="e">
        <f>#REF!+#REF!+K160+H160+F160</f>
        <v>#REF!</v>
      </c>
      <c r="O160" s="823" t="e">
        <f t="shared" si="32"/>
        <v>#REF!</v>
      </c>
      <c r="P160" s="823" t="e">
        <f>Develop!#REF!</f>
        <v>#REF!</v>
      </c>
      <c r="Q160" s="823" t="e">
        <f t="shared" si="33"/>
        <v>#REF!</v>
      </c>
      <c r="R160" s="823" t="e">
        <f t="shared" si="38"/>
        <v>#REF!</v>
      </c>
      <c r="S160" s="823" t="e">
        <f t="shared" si="47"/>
        <v>#REF!</v>
      </c>
    </row>
    <row r="161" spans="1:19" hidden="1" x14ac:dyDescent="0.25">
      <c r="A161" s="820"/>
      <c r="B161" s="821" t="s">
        <v>1884</v>
      </c>
      <c r="C161" s="824" t="e">
        <f>ROUND(#REF!,2)</f>
        <v>#REF!</v>
      </c>
      <c r="D161" s="822" t="s">
        <v>1589</v>
      </c>
      <c r="E161" s="823"/>
      <c r="F161" s="823">
        <f t="shared" si="34"/>
        <v>0</v>
      </c>
      <c r="G161" s="823" t="e">
        <f t="shared" si="35"/>
        <v>#REF!</v>
      </c>
      <c r="H161" s="823"/>
      <c r="I161" s="823"/>
      <c r="J161" s="823" t="e">
        <f t="shared" si="36"/>
        <v>#REF!</v>
      </c>
      <c r="K161" s="823"/>
      <c r="L161" s="823"/>
      <c r="M161" s="823" t="e">
        <f t="shared" si="37"/>
        <v>#REF!</v>
      </c>
      <c r="N161" s="823" t="e">
        <f>#REF!+#REF!+K161+H161+F161</f>
        <v>#REF!</v>
      </c>
      <c r="O161" s="823" t="e">
        <f t="shared" si="32"/>
        <v>#REF!</v>
      </c>
      <c r="P161" s="823" t="e">
        <f>Develop!#REF!</f>
        <v>#REF!</v>
      </c>
      <c r="Q161" s="823" t="e">
        <f t="shared" si="33"/>
        <v>#REF!</v>
      </c>
      <c r="R161" s="823" t="e">
        <f t="shared" si="38"/>
        <v>#REF!</v>
      </c>
      <c r="S161" s="823" t="e">
        <f t="shared" si="47"/>
        <v>#REF!</v>
      </c>
    </row>
    <row r="162" spans="1:19" hidden="1" x14ac:dyDescent="0.25">
      <c r="A162" s="827"/>
      <c r="B162" s="821" t="s">
        <v>931</v>
      </c>
      <c r="C162" s="824" t="e">
        <f>ROUND(#REF!,2)</f>
        <v>#REF!</v>
      </c>
      <c r="D162" s="822" t="s">
        <v>1589</v>
      </c>
      <c r="E162" s="823"/>
      <c r="F162" s="823">
        <f t="shared" si="34"/>
        <v>0</v>
      </c>
      <c r="G162" s="823" t="e">
        <f t="shared" si="35"/>
        <v>#REF!</v>
      </c>
      <c r="H162" s="823"/>
      <c r="I162" s="823"/>
      <c r="J162" s="823" t="e">
        <f t="shared" si="36"/>
        <v>#REF!</v>
      </c>
      <c r="K162" s="823"/>
      <c r="L162" s="823"/>
      <c r="M162" s="823" t="e">
        <f t="shared" si="37"/>
        <v>#REF!</v>
      </c>
      <c r="N162" s="823" t="e">
        <f>#REF!+#REF!+K162+H162+F162</f>
        <v>#REF!</v>
      </c>
      <c r="O162" s="823" t="e">
        <f t="shared" si="32"/>
        <v>#REF!</v>
      </c>
      <c r="P162" s="823" t="e">
        <f>Develop!#REF!</f>
        <v>#REF!</v>
      </c>
      <c r="Q162" s="823" t="e">
        <f t="shared" si="33"/>
        <v>#REF!</v>
      </c>
      <c r="R162" s="823" t="e">
        <f t="shared" si="38"/>
        <v>#REF!</v>
      </c>
      <c r="S162" s="823" t="e">
        <f t="shared" si="47"/>
        <v>#REF!</v>
      </c>
    </row>
    <row r="163" spans="1:19" ht="78" hidden="1" x14ac:dyDescent="0.25">
      <c r="A163" s="820">
        <v>10.6</v>
      </c>
      <c r="B163" s="826" t="s">
        <v>3523</v>
      </c>
      <c r="C163" s="825"/>
      <c r="D163" s="822"/>
      <c r="E163" s="823"/>
      <c r="F163" s="823">
        <f t="shared" si="34"/>
        <v>0</v>
      </c>
      <c r="G163" s="823">
        <f t="shared" si="35"/>
        <v>0</v>
      </c>
      <c r="H163" s="823"/>
      <c r="I163" s="823"/>
      <c r="J163" s="823">
        <f t="shared" si="36"/>
        <v>0</v>
      </c>
      <c r="K163" s="823"/>
      <c r="L163" s="823"/>
      <c r="M163" s="823">
        <f t="shared" si="37"/>
        <v>0</v>
      </c>
      <c r="N163" s="823" t="e">
        <f>#REF!+#REF!+K163+H163+F163</f>
        <v>#REF!</v>
      </c>
      <c r="O163" s="823" t="e">
        <f t="shared" si="32"/>
        <v>#REF!</v>
      </c>
      <c r="P163" s="823" t="e">
        <f>Develop!#REF!</f>
        <v>#REF!</v>
      </c>
      <c r="Q163" s="823" t="e">
        <f t="shared" si="33"/>
        <v>#REF!</v>
      </c>
      <c r="R163" s="823" t="e">
        <f t="shared" si="38"/>
        <v>#REF!</v>
      </c>
      <c r="S163" s="823" t="e">
        <f t="shared" si="47"/>
        <v>#REF!</v>
      </c>
    </row>
    <row r="164" spans="1:19" hidden="1" x14ac:dyDescent="0.25">
      <c r="A164" s="820"/>
      <c r="B164" s="821" t="s">
        <v>469</v>
      </c>
      <c r="C164" s="825"/>
      <c r="D164" s="822" t="s">
        <v>1589</v>
      </c>
      <c r="E164" s="823"/>
      <c r="F164" s="823">
        <f t="shared" si="34"/>
        <v>0</v>
      </c>
      <c r="G164" s="823">
        <f t="shared" si="35"/>
        <v>0</v>
      </c>
      <c r="H164" s="823"/>
      <c r="I164" s="823"/>
      <c r="J164" s="823">
        <f t="shared" si="36"/>
        <v>0</v>
      </c>
      <c r="K164" s="823"/>
      <c r="L164" s="823"/>
      <c r="M164" s="823">
        <f t="shared" si="37"/>
        <v>0</v>
      </c>
      <c r="N164" s="823" t="e">
        <f>#REF!+#REF!+K164+H164+F164</f>
        <v>#REF!</v>
      </c>
      <c r="O164" s="823" t="e">
        <f t="shared" si="32"/>
        <v>#REF!</v>
      </c>
      <c r="P164" s="823" t="e">
        <f>Develop!#REF!</f>
        <v>#REF!</v>
      </c>
      <c r="Q164" s="823" t="e">
        <f t="shared" si="33"/>
        <v>#REF!</v>
      </c>
      <c r="R164" s="823" t="e">
        <f t="shared" si="38"/>
        <v>#REF!</v>
      </c>
      <c r="S164" s="823" t="e">
        <f t="shared" si="47"/>
        <v>#REF!</v>
      </c>
    </row>
    <row r="165" spans="1:19" hidden="1" x14ac:dyDescent="0.25">
      <c r="A165" s="820"/>
      <c r="B165" s="821" t="s">
        <v>470</v>
      </c>
      <c r="C165" s="825"/>
      <c r="D165" s="822" t="s">
        <v>1589</v>
      </c>
      <c r="E165" s="823"/>
      <c r="F165" s="823">
        <f t="shared" si="34"/>
        <v>0</v>
      </c>
      <c r="G165" s="823">
        <f t="shared" si="35"/>
        <v>0</v>
      </c>
      <c r="H165" s="823"/>
      <c r="I165" s="823"/>
      <c r="J165" s="823">
        <f t="shared" si="36"/>
        <v>0</v>
      </c>
      <c r="K165" s="823"/>
      <c r="L165" s="823"/>
      <c r="M165" s="823">
        <f t="shared" si="37"/>
        <v>0</v>
      </c>
      <c r="N165" s="823" t="e">
        <f>#REF!+#REF!+K165+H165+F165</f>
        <v>#REF!</v>
      </c>
      <c r="O165" s="823" t="e">
        <f t="shared" si="32"/>
        <v>#REF!</v>
      </c>
      <c r="P165" s="823" t="e">
        <f>Develop!#REF!</f>
        <v>#REF!</v>
      </c>
      <c r="Q165" s="823" t="e">
        <f t="shared" si="33"/>
        <v>#REF!</v>
      </c>
      <c r="R165" s="823" t="e">
        <f t="shared" si="38"/>
        <v>#REF!</v>
      </c>
      <c r="S165" s="823" t="e">
        <f t="shared" si="47"/>
        <v>#REF!</v>
      </c>
    </row>
    <row r="166" spans="1:19" hidden="1" x14ac:dyDescent="0.25">
      <c r="A166" s="820"/>
      <c r="B166" s="821" t="s">
        <v>471</v>
      </c>
      <c r="C166" s="825"/>
      <c r="D166" s="822" t="s">
        <v>1589</v>
      </c>
      <c r="E166" s="823"/>
      <c r="F166" s="823">
        <f t="shared" si="34"/>
        <v>0</v>
      </c>
      <c r="G166" s="823">
        <f t="shared" si="35"/>
        <v>0</v>
      </c>
      <c r="H166" s="823"/>
      <c r="I166" s="823"/>
      <c r="J166" s="823">
        <f t="shared" si="36"/>
        <v>0</v>
      </c>
      <c r="K166" s="823"/>
      <c r="L166" s="823"/>
      <c r="M166" s="823">
        <f t="shared" si="37"/>
        <v>0</v>
      </c>
      <c r="N166" s="823" t="e">
        <f>#REF!+#REF!+K166+H166+F166</f>
        <v>#REF!</v>
      </c>
      <c r="O166" s="823" t="e">
        <f t="shared" si="32"/>
        <v>#REF!</v>
      </c>
      <c r="P166" s="823" t="e">
        <f>Develop!#REF!</f>
        <v>#REF!</v>
      </c>
      <c r="Q166" s="823" t="e">
        <f t="shared" si="33"/>
        <v>#REF!</v>
      </c>
      <c r="R166" s="823" t="e">
        <f t="shared" si="38"/>
        <v>#REF!</v>
      </c>
      <c r="S166" s="823" t="e">
        <f t="shared" si="47"/>
        <v>#REF!</v>
      </c>
    </row>
    <row r="167" spans="1:19" hidden="1" x14ac:dyDescent="0.25">
      <c r="A167" s="820"/>
      <c r="B167" s="821" t="s">
        <v>1559</v>
      </c>
      <c r="C167" s="825"/>
      <c r="D167" s="822" t="s">
        <v>1589</v>
      </c>
      <c r="E167" s="823"/>
      <c r="F167" s="823">
        <f t="shared" si="34"/>
        <v>0</v>
      </c>
      <c r="G167" s="823">
        <f t="shared" si="35"/>
        <v>0</v>
      </c>
      <c r="H167" s="823"/>
      <c r="I167" s="823"/>
      <c r="J167" s="823">
        <f t="shared" si="36"/>
        <v>0</v>
      </c>
      <c r="K167" s="823"/>
      <c r="L167" s="823"/>
      <c r="M167" s="823">
        <f t="shared" si="37"/>
        <v>0</v>
      </c>
      <c r="N167" s="823" t="e">
        <f>#REF!+#REF!+K167+H167+F167</f>
        <v>#REF!</v>
      </c>
      <c r="O167" s="823" t="e">
        <f t="shared" si="32"/>
        <v>#REF!</v>
      </c>
      <c r="P167" s="823" t="e">
        <f>Develop!#REF!</f>
        <v>#REF!</v>
      </c>
      <c r="Q167" s="823" t="e">
        <f t="shared" si="33"/>
        <v>#REF!</v>
      </c>
      <c r="R167" s="823" t="e">
        <f t="shared" si="38"/>
        <v>#REF!</v>
      </c>
      <c r="S167" s="823" t="e">
        <f t="shared" si="47"/>
        <v>#REF!</v>
      </c>
    </row>
    <row r="168" spans="1:19" hidden="1" x14ac:dyDescent="0.25">
      <c r="A168" s="820"/>
      <c r="B168" s="821" t="s">
        <v>1884</v>
      </c>
      <c r="C168" s="825"/>
      <c r="D168" s="822" t="s">
        <v>1589</v>
      </c>
      <c r="E168" s="823"/>
      <c r="F168" s="823">
        <f t="shared" si="34"/>
        <v>0</v>
      </c>
      <c r="G168" s="823">
        <f t="shared" si="35"/>
        <v>0</v>
      </c>
      <c r="H168" s="823"/>
      <c r="I168" s="823"/>
      <c r="J168" s="823">
        <f t="shared" si="36"/>
        <v>0</v>
      </c>
      <c r="K168" s="823"/>
      <c r="L168" s="823"/>
      <c r="M168" s="823">
        <f t="shared" si="37"/>
        <v>0</v>
      </c>
      <c r="N168" s="823" t="e">
        <f>#REF!+#REF!+K168+H168+F168</f>
        <v>#REF!</v>
      </c>
      <c r="O168" s="823" t="e">
        <f t="shared" si="32"/>
        <v>#REF!</v>
      </c>
      <c r="P168" s="823" t="e">
        <f>Develop!#REF!</f>
        <v>#REF!</v>
      </c>
      <c r="Q168" s="823" t="e">
        <f t="shared" si="33"/>
        <v>#REF!</v>
      </c>
      <c r="R168" s="823" t="e">
        <f t="shared" si="38"/>
        <v>#REF!</v>
      </c>
      <c r="S168" s="823" t="e">
        <f t="shared" si="47"/>
        <v>#REF!</v>
      </c>
    </row>
    <row r="169" spans="1:19" hidden="1" x14ac:dyDescent="0.25">
      <c r="A169" s="828"/>
      <c r="B169" s="821" t="s">
        <v>931</v>
      </c>
      <c r="C169" s="825"/>
      <c r="D169" s="822" t="s">
        <v>1589</v>
      </c>
      <c r="E169" s="823"/>
      <c r="F169" s="823">
        <f t="shared" si="34"/>
        <v>0</v>
      </c>
      <c r="G169" s="823">
        <f t="shared" si="35"/>
        <v>0</v>
      </c>
      <c r="H169" s="823"/>
      <c r="I169" s="823"/>
      <c r="J169" s="823">
        <f t="shared" si="36"/>
        <v>0</v>
      </c>
      <c r="K169" s="823"/>
      <c r="L169" s="823"/>
      <c r="M169" s="823">
        <f t="shared" si="37"/>
        <v>0</v>
      </c>
      <c r="N169" s="823" t="e">
        <f>#REF!+#REF!+K169+H169+F169</f>
        <v>#REF!</v>
      </c>
      <c r="O169" s="823" t="e">
        <f t="shared" si="32"/>
        <v>#REF!</v>
      </c>
      <c r="P169" s="823" t="e">
        <f>Develop!#REF!</f>
        <v>#REF!</v>
      </c>
      <c r="Q169" s="823" t="e">
        <f t="shared" si="33"/>
        <v>#REF!</v>
      </c>
      <c r="R169" s="823" t="e">
        <f t="shared" si="38"/>
        <v>#REF!</v>
      </c>
      <c r="S169" s="823" t="e">
        <f t="shared" si="47"/>
        <v>#REF!</v>
      </c>
    </row>
    <row r="170" spans="1:19" ht="78" hidden="1" x14ac:dyDescent="0.25">
      <c r="A170" s="820">
        <v>11.1</v>
      </c>
      <c r="B170" s="826" t="s">
        <v>3524</v>
      </c>
      <c r="C170" s="825"/>
      <c r="D170" s="822"/>
      <c r="E170" s="823"/>
      <c r="F170" s="823">
        <f t="shared" si="34"/>
        <v>0</v>
      </c>
      <c r="G170" s="823">
        <f t="shared" si="35"/>
        <v>0</v>
      </c>
      <c r="H170" s="823"/>
      <c r="I170" s="823"/>
      <c r="J170" s="823">
        <f t="shared" si="36"/>
        <v>0</v>
      </c>
      <c r="K170" s="823"/>
      <c r="L170" s="823"/>
      <c r="M170" s="823">
        <f t="shared" si="37"/>
        <v>0</v>
      </c>
      <c r="N170" s="823" t="e">
        <f>#REF!+#REF!+K170+H170+F170</f>
        <v>#REF!</v>
      </c>
      <c r="O170" s="823" t="e">
        <f t="shared" si="32"/>
        <v>#REF!</v>
      </c>
      <c r="P170" s="823" t="e">
        <f>Develop!#REF!</f>
        <v>#REF!</v>
      </c>
      <c r="Q170" s="823" t="e">
        <f t="shared" si="33"/>
        <v>#REF!</v>
      </c>
      <c r="R170" s="823" t="e">
        <f t="shared" si="38"/>
        <v>#REF!</v>
      </c>
      <c r="S170" s="823" t="e">
        <f t="shared" si="47"/>
        <v>#REF!</v>
      </c>
    </row>
    <row r="171" spans="1:19" hidden="1" x14ac:dyDescent="0.25">
      <c r="A171" s="820"/>
      <c r="B171" s="821" t="s">
        <v>176</v>
      </c>
      <c r="C171" s="825" t="e">
        <f>ROUND(#REF!,2)</f>
        <v>#REF!</v>
      </c>
      <c r="D171" s="822" t="s">
        <v>1589</v>
      </c>
      <c r="E171" s="823"/>
      <c r="F171" s="823">
        <f t="shared" si="34"/>
        <v>0</v>
      </c>
      <c r="G171" s="823" t="e">
        <f t="shared" si="35"/>
        <v>#REF!</v>
      </c>
      <c r="H171" s="823"/>
      <c r="I171" s="823"/>
      <c r="J171" s="823" t="e">
        <f t="shared" si="36"/>
        <v>#REF!</v>
      </c>
      <c r="K171" s="823"/>
      <c r="L171" s="823"/>
      <c r="M171" s="823" t="e">
        <f t="shared" si="37"/>
        <v>#REF!</v>
      </c>
      <c r="N171" s="823" t="e">
        <f>#REF!+#REF!+K171+H171+F171</f>
        <v>#REF!</v>
      </c>
      <c r="O171" s="823" t="e">
        <f t="shared" si="32"/>
        <v>#REF!</v>
      </c>
      <c r="P171" s="823" t="e">
        <f>Develop!#REF!</f>
        <v>#REF!</v>
      </c>
      <c r="Q171" s="823" t="e">
        <f t="shared" si="33"/>
        <v>#REF!</v>
      </c>
      <c r="R171" s="823" t="e">
        <f t="shared" si="38"/>
        <v>#REF!</v>
      </c>
      <c r="S171" s="823" t="e">
        <f t="shared" si="47"/>
        <v>#REF!</v>
      </c>
    </row>
    <row r="172" spans="1:19" hidden="1" x14ac:dyDescent="0.25">
      <c r="A172" s="820"/>
      <c r="B172" s="821" t="s">
        <v>177</v>
      </c>
      <c r="C172" s="825" t="e">
        <f>ROUND(#REF!,2)</f>
        <v>#REF!</v>
      </c>
      <c r="D172" s="822" t="s">
        <v>1589</v>
      </c>
      <c r="E172" s="823"/>
      <c r="F172" s="823">
        <f t="shared" si="34"/>
        <v>0</v>
      </c>
      <c r="G172" s="823" t="e">
        <f t="shared" si="35"/>
        <v>#REF!</v>
      </c>
      <c r="H172" s="823"/>
      <c r="I172" s="823"/>
      <c r="J172" s="823" t="e">
        <f t="shared" si="36"/>
        <v>#REF!</v>
      </c>
      <c r="K172" s="823"/>
      <c r="L172" s="823"/>
      <c r="M172" s="823" t="e">
        <f t="shared" si="37"/>
        <v>#REF!</v>
      </c>
      <c r="N172" s="823" t="e">
        <f>#REF!+#REF!+K172+H172+F172</f>
        <v>#REF!</v>
      </c>
      <c r="O172" s="823" t="e">
        <f t="shared" si="32"/>
        <v>#REF!</v>
      </c>
      <c r="P172" s="823" t="e">
        <f>Develop!#REF!</f>
        <v>#REF!</v>
      </c>
      <c r="Q172" s="823" t="e">
        <f t="shared" si="33"/>
        <v>#REF!</v>
      </c>
      <c r="R172" s="823" t="e">
        <f t="shared" si="38"/>
        <v>#REF!</v>
      </c>
      <c r="S172" s="823" t="e">
        <f t="shared" si="47"/>
        <v>#REF!</v>
      </c>
    </row>
    <row r="173" spans="1:19" hidden="1" x14ac:dyDescent="0.25">
      <c r="A173" s="820"/>
      <c r="B173" s="821" t="s">
        <v>178</v>
      </c>
      <c r="C173" s="825" t="e">
        <f>ROUND(#REF!,2)</f>
        <v>#REF!</v>
      </c>
      <c r="D173" s="822" t="s">
        <v>1589</v>
      </c>
      <c r="E173" s="823"/>
      <c r="F173" s="823">
        <f t="shared" si="34"/>
        <v>0</v>
      </c>
      <c r="G173" s="823" t="e">
        <f t="shared" si="35"/>
        <v>#REF!</v>
      </c>
      <c r="H173" s="823"/>
      <c r="I173" s="823"/>
      <c r="J173" s="823" t="e">
        <f t="shared" si="36"/>
        <v>#REF!</v>
      </c>
      <c r="K173" s="823"/>
      <c r="L173" s="823"/>
      <c r="M173" s="823" t="e">
        <f t="shared" si="37"/>
        <v>#REF!</v>
      </c>
      <c r="N173" s="823" t="e">
        <f>#REF!+#REF!+K173+H173+F173</f>
        <v>#REF!</v>
      </c>
      <c r="O173" s="823" t="e">
        <f t="shared" si="32"/>
        <v>#REF!</v>
      </c>
      <c r="P173" s="823" t="e">
        <f>Develop!#REF!</f>
        <v>#REF!</v>
      </c>
      <c r="Q173" s="823" t="e">
        <f t="shared" si="33"/>
        <v>#REF!</v>
      </c>
      <c r="R173" s="823" t="e">
        <f t="shared" si="38"/>
        <v>#REF!</v>
      </c>
      <c r="S173" s="823" t="e">
        <f t="shared" si="47"/>
        <v>#REF!</v>
      </c>
    </row>
    <row r="174" spans="1:19" hidden="1" x14ac:dyDescent="0.25">
      <c r="A174" s="820"/>
      <c r="B174" s="821" t="s">
        <v>179</v>
      </c>
      <c r="C174" s="825" t="e">
        <f>ROUND(#REF!,2)</f>
        <v>#REF!</v>
      </c>
      <c r="D174" s="822" t="s">
        <v>1589</v>
      </c>
      <c r="E174" s="823"/>
      <c r="F174" s="823">
        <f t="shared" si="34"/>
        <v>0</v>
      </c>
      <c r="G174" s="823" t="e">
        <f t="shared" si="35"/>
        <v>#REF!</v>
      </c>
      <c r="H174" s="823"/>
      <c r="I174" s="823"/>
      <c r="J174" s="823" t="e">
        <f t="shared" si="36"/>
        <v>#REF!</v>
      </c>
      <c r="K174" s="823"/>
      <c r="L174" s="823"/>
      <c r="M174" s="823" t="e">
        <f t="shared" si="37"/>
        <v>#REF!</v>
      </c>
      <c r="N174" s="823" t="e">
        <f>#REF!+#REF!+K174+H174+F174</f>
        <v>#REF!</v>
      </c>
      <c r="O174" s="823" t="e">
        <f t="shared" si="32"/>
        <v>#REF!</v>
      </c>
      <c r="P174" s="823" t="e">
        <f>Develop!#REF!</f>
        <v>#REF!</v>
      </c>
      <c r="Q174" s="823" t="e">
        <f t="shared" si="33"/>
        <v>#REF!</v>
      </c>
      <c r="R174" s="823" t="e">
        <f t="shared" si="38"/>
        <v>#REF!</v>
      </c>
      <c r="S174" s="823" t="e">
        <f t="shared" si="47"/>
        <v>#REF!</v>
      </c>
    </row>
    <row r="175" spans="1:19" hidden="1" x14ac:dyDescent="0.25">
      <c r="A175" s="919"/>
      <c r="B175" s="914" t="s">
        <v>525</v>
      </c>
      <c r="C175" s="915" t="e">
        <f>ROUND(#REF!,2)</f>
        <v>#REF!</v>
      </c>
      <c r="D175" s="916" t="s">
        <v>1589</v>
      </c>
      <c r="E175" s="917"/>
      <c r="F175" s="917">
        <f t="shared" si="34"/>
        <v>0</v>
      </c>
      <c r="G175" s="917" t="e">
        <f t="shared" si="35"/>
        <v>#REF!</v>
      </c>
      <c r="H175" s="917"/>
      <c r="I175" s="917"/>
      <c r="J175" s="917" t="e">
        <f t="shared" si="36"/>
        <v>#REF!</v>
      </c>
      <c r="K175" s="917"/>
      <c r="L175" s="917"/>
      <c r="M175" s="917" t="e">
        <f t="shared" si="37"/>
        <v>#REF!</v>
      </c>
      <c r="N175" s="917" t="e">
        <f>#REF!+#REF!+K175+H175+F175</f>
        <v>#REF!</v>
      </c>
      <c r="O175" s="917" t="e">
        <f t="shared" si="32"/>
        <v>#REF!</v>
      </c>
      <c r="P175" s="917" t="e">
        <f>Develop!#REF!</f>
        <v>#REF!</v>
      </c>
      <c r="Q175" s="917" t="e">
        <f t="shared" si="33"/>
        <v>#REF!</v>
      </c>
      <c r="R175" s="917" t="e">
        <f t="shared" si="38"/>
        <v>#REF!</v>
      </c>
      <c r="S175" s="917" t="e">
        <f t="shared" si="47"/>
        <v>#REF!</v>
      </c>
    </row>
    <row r="176" spans="1:19" ht="103.5" customHeight="1" x14ac:dyDescent="0.25">
      <c r="A176" s="820">
        <v>11.2</v>
      </c>
      <c r="B176" s="826" t="s">
        <v>3525</v>
      </c>
      <c r="C176" s="1488"/>
      <c r="D176" s="867"/>
      <c r="E176" s="954"/>
      <c r="F176" s="954">
        <f>E176</f>
        <v>0</v>
      </c>
      <c r="G176" s="954">
        <f t="shared" si="35"/>
        <v>0</v>
      </c>
      <c r="H176" s="1371"/>
      <c r="I176" s="1371">
        <f>H176*2</f>
        <v>0</v>
      </c>
      <c r="J176" s="1371">
        <f>I176*C176</f>
        <v>0</v>
      </c>
      <c r="K176" s="960"/>
      <c r="L176" s="960">
        <f t="shared" ref="L176:L180" si="48">K176*1</f>
        <v>0</v>
      </c>
      <c r="M176" s="960">
        <f>L176*C176</f>
        <v>0</v>
      </c>
      <c r="N176" s="823">
        <f>F176+I176+L176</f>
        <v>0</v>
      </c>
      <c r="O176" s="823">
        <f t="shared" si="32"/>
        <v>0</v>
      </c>
      <c r="P176" s="823"/>
      <c r="Q176" s="823">
        <f t="shared" si="33"/>
        <v>0</v>
      </c>
      <c r="R176" s="1390">
        <f>P176+N176</f>
        <v>0</v>
      </c>
      <c r="S176" s="823">
        <f t="shared" si="47"/>
        <v>0</v>
      </c>
    </row>
    <row r="177" spans="1:19" ht="39.950000000000003" customHeight="1" x14ac:dyDescent="0.25">
      <c r="A177" s="820"/>
      <c r="B177" s="821" t="s">
        <v>176</v>
      </c>
      <c r="C177" s="1488">
        <f>[1]Data!$AG$448</f>
        <v>522.08000000000004</v>
      </c>
      <c r="D177" s="867" t="s">
        <v>1589</v>
      </c>
      <c r="E177" s="954">
        <f>'SI 2 in 1 ALIYAR '!H296</f>
        <v>12.1</v>
      </c>
      <c r="F177" s="954">
        <f>E177</f>
        <v>12.1</v>
      </c>
      <c r="G177" s="954">
        <f t="shared" si="35"/>
        <v>6317.17</v>
      </c>
      <c r="H177" s="1371">
        <f>'PC 12 IN 1'!H185</f>
        <v>36.270000000000003</v>
      </c>
      <c r="I177" s="1371">
        <f>H177*2</f>
        <v>72.540000000000006</v>
      </c>
      <c r="J177" s="1371">
        <f>I177*C177</f>
        <v>37871.68</v>
      </c>
      <c r="K177" s="960">
        <f>'4 IN 1 PCHC Aliyar'!G358</f>
        <v>13.1</v>
      </c>
      <c r="L177" s="960">
        <f t="shared" si="48"/>
        <v>13.1</v>
      </c>
      <c r="M177" s="960">
        <f>L177*C177</f>
        <v>6839.25</v>
      </c>
      <c r="N177" s="823">
        <f>F177+I177+L177</f>
        <v>97.74</v>
      </c>
      <c r="O177" s="823">
        <f t="shared" si="32"/>
        <v>51028.1</v>
      </c>
      <c r="P177" s="823"/>
      <c r="Q177" s="823">
        <f t="shared" si="33"/>
        <v>0</v>
      </c>
      <c r="R177" s="1390">
        <f>P177+N177</f>
        <v>97.74</v>
      </c>
      <c r="S177" s="823">
        <f t="shared" si="47"/>
        <v>51028.1</v>
      </c>
    </row>
    <row r="178" spans="1:19" ht="39.950000000000003" customHeight="1" x14ac:dyDescent="0.25">
      <c r="A178" s="820"/>
      <c r="B178" s="821" t="s">
        <v>177</v>
      </c>
      <c r="C178" s="1488">
        <f>[1]Data!$AG$449</f>
        <v>531.03</v>
      </c>
      <c r="D178" s="867" t="s">
        <v>1589</v>
      </c>
      <c r="E178" s="954">
        <f>'SI 2 in 1 ALIYAR '!H298</f>
        <v>12.1</v>
      </c>
      <c r="F178" s="954">
        <f>E178</f>
        <v>12.1</v>
      </c>
      <c r="G178" s="954">
        <f t="shared" si="35"/>
        <v>6425.46</v>
      </c>
      <c r="H178" s="1371">
        <f>'PC 12 IN 1'!H187</f>
        <v>36.270000000000003</v>
      </c>
      <c r="I178" s="1371">
        <f>H178*2</f>
        <v>72.540000000000006</v>
      </c>
      <c r="J178" s="1371">
        <f>I178*C178</f>
        <v>38520.92</v>
      </c>
      <c r="K178" s="960">
        <f>'4 IN 1 PCHC Aliyar'!G361</f>
        <v>13.1</v>
      </c>
      <c r="L178" s="960">
        <f t="shared" si="48"/>
        <v>13.1</v>
      </c>
      <c r="M178" s="960">
        <f>L178*C178</f>
        <v>6956.49</v>
      </c>
      <c r="N178" s="823">
        <f>F178+I178+L178</f>
        <v>97.74</v>
      </c>
      <c r="O178" s="823">
        <f t="shared" si="32"/>
        <v>51902.87</v>
      </c>
      <c r="P178" s="823"/>
      <c r="Q178" s="823">
        <f t="shared" si="33"/>
        <v>0</v>
      </c>
      <c r="R178" s="1390">
        <f>P178+N178</f>
        <v>97.74</v>
      </c>
      <c r="S178" s="823">
        <f t="shared" si="47"/>
        <v>51902.87</v>
      </c>
    </row>
    <row r="179" spans="1:19" ht="39.950000000000003" customHeight="1" x14ac:dyDescent="0.25">
      <c r="A179" s="820"/>
      <c r="B179" s="821" t="s">
        <v>178</v>
      </c>
      <c r="C179" s="1488">
        <f>[1]Data!$AG$450</f>
        <v>539.98</v>
      </c>
      <c r="D179" s="867" t="s">
        <v>1589</v>
      </c>
      <c r="E179" s="954"/>
      <c r="F179" s="954">
        <f>E179</f>
        <v>0</v>
      </c>
      <c r="G179" s="954">
        <f t="shared" si="35"/>
        <v>0</v>
      </c>
      <c r="H179" s="1371">
        <f>'PC 12 IN 1'!H189</f>
        <v>36.270000000000003</v>
      </c>
      <c r="I179" s="1371">
        <f>H179*2</f>
        <v>72.540000000000006</v>
      </c>
      <c r="J179" s="1371">
        <f>I179*C179</f>
        <v>39170.15</v>
      </c>
      <c r="K179" s="960">
        <f>'4 IN 1 PCHC Aliyar'!G364</f>
        <v>13.1</v>
      </c>
      <c r="L179" s="960">
        <f t="shared" si="48"/>
        <v>13.1</v>
      </c>
      <c r="M179" s="960">
        <f>L179*C179</f>
        <v>7073.74</v>
      </c>
      <c r="N179" s="823">
        <f>F179+I179+L179</f>
        <v>85.64</v>
      </c>
      <c r="O179" s="823">
        <f t="shared" si="32"/>
        <v>46243.89</v>
      </c>
      <c r="P179" s="823"/>
      <c r="Q179" s="823">
        <f t="shared" si="33"/>
        <v>0</v>
      </c>
      <c r="R179" s="1390">
        <f>P179+N179</f>
        <v>85.64</v>
      </c>
      <c r="S179" s="823">
        <f t="shared" si="47"/>
        <v>46243.89</v>
      </c>
    </row>
    <row r="180" spans="1:19" ht="39.950000000000003" customHeight="1" x14ac:dyDescent="0.25">
      <c r="A180" s="820"/>
      <c r="B180" s="821" t="s">
        <v>179</v>
      </c>
      <c r="C180" s="1488">
        <f>[1]Data!$AG$451</f>
        <v>548.92999999999995</v>
      </c>
      <c r="D180" s="867" t="s">
        <v>1589</v>
      </c>
      <c r="E180" s="954"/>
      <c r="F180" s="954">
        <f>E180</f>
        <v>0</v>
      </c>
      <c r="G180" s="954">
        <f t="shared" si="35"/>
        <v>0</v>
      </c>
      <c r="H180" s="1371">
        <f>'PC 12 IN 1'!H191</f>
        <v>36.270000000000003</v>
      </c>
      <c r="I180" s="1371">
        <f>H180*2</f>
        <v>72.540000000000006</v>
      </c>
      <c r="J180" s="1371">
        <f>I180*C180</f>
        <v>39819.379999999997</v>
      </c>
      <c r="K180" s="960">
        <f>'4 IN 1 PCHC Aliyar'!G367</f>
        <v>13.1</v>
      </c>
      <c r="L180" s="960">
        <f t="shared" si="48"/>
        <v>13.1</v>
      </c>
      <c r="M180" s="960">
        <f>L180*C180</f>
        <v>7190.98</v>
      </c>
      <c r="N180" s="823">
        <f>F180+I180+L180</f>
        <v>85.64</v>
      </c>
      <c r="O180" s="823">
        <f t="shared" si="32"/>
        <v>47010.37</v>
      </c>
      <c r="P180" s="823"/>
      <c r="Q180" s="823">
        <f t="shared" si="33"/>
        <v>0</v>
      </c>
      <c r="R180" s="1390">
        <f>P180+N180</f>
        <v>85.64</v>
      </c>
      <c r="S180" s="823">
        <f t="shared" si="47"/>
        <v>47010.37</v>
      </c>
    </row>
    <row r="181" spans="1:19" hidden="1" x14ac:dyDescent="0.25">
      <c r="A181" s="899"/>
      <c r="B181" s="893" t="s">
        <v>525</v>
      </c>
      <c r="C181" s="897" t="e">
        <f>ROUND(#REF!,2)</f>
        <v>#REF!</v>
      </c>
      <c r="D181" s="895" t="s">
        <v>1589</v>
      </c>
      <c r="E181" s="896"/>
      <c r="F181" s="896">
        <f t="shared" si="34"/>
        <v>0</v>
      </c>
      <c r="G181" s="896" t="e">
        <f t="shared" si="35"/>
        <v>#REF!</v>
      </c>
      <c r="H181" s="896"/>
      <c r="I181" s="896"/>
      <c r="J181" s="896" t="e">
        <f t="shared" si="36"/>
        <v>#REF!</v>
      </c>
      <c r="K181" s="896"/>
      <c r="L181" s="896"/>
      <c r="M181" s="896" t="e">
        <f t="shared" si="37"/>
        <v>#REF!</v>
      </c>
      <c r="N181" s="896" t="e">
        <f>#REF!+#REF!+K181+H181+F181</f>
        <v>#REF!</v>
      </c>
      <c r="O181" s="896" t="e">
        <f t="shared" si="32"/>
        <v>#REF!</v>
      </c>
      <c r="P181" s="896" t="e">
        <f>Develop!#REF!</f>
        <v>#REF!</v>
      </c>
      <c r="Q181" s="896" t="e">
        <f t="shared" si="33"/>
        <v>#REF!</v>
      </c>
      <c r="R181" s="896" t="e">
        <f t="shared" si="38"/>
        <v>#REF!</v>
      </c>
      <c r="S181" s="896" t="e">
        <f t="shared" ref="S181:S210" si="49">R181*C181</f>
        <v>#REF!</v>
      </c>
    </row>
    <row r="182" spans="1:19" ht="103.5" hidden="1" x14ac:dyDescent="0.25">
      <c r="A182" s="820">
        <v>11.3</v>
      </c>
      <c r="B182" s="826" t="s">
        <v>3526</v>
      </c>
      <c r="C182" s="825"/>
      <c r="D182" s="822"/>
      <c r="E182" s="823"/>
      <c r="F182" s="823">
        <f t="shared" si="34"/>
        <v>0</v>
      </c>
      <c r="G182" s="823">
        <f t="shared" si="35"/>
        <v>0</v>
      </c>
      <c r="H182" s="823"/>
      <c r="I182" s="823"/>
      <c r="J182" s="823">
        <f t="shared" si="36"/>
        <v>0</v>
      </c>
      <c r="K182" s="823"/>
      <c r="L182" s="823"/>
      <c r="M182" s="823">
        <f t="shared" si="37"/>
        <v>0</v>
      </c>
      <c r="N182" s="823" t="e">
        <f>#REF!+#REF!+K182+H182+F182</f>
        <v>#REF!</v>
      </c>
      <c r="O182" s="823" t="e">
        <f t="shared" si="32"/>
        <v>#REF!</v>
      </c>
      <c r="P182" s="823" t="e">
        <f>Develop!#REF!</f>
        <v>#REF!</v>
      </c>
      <c r="Q182" s="823" t="e">
        <f t="shared" si="33"/>
        <v>#REF!</v>
      </c>
      <c r="R182" s="823" t="e">
        <f t="shared" si="38"/>
        <v>#REF!</v>
      </c>
      <c r="S182" s="823" t="e">
        <f t="shared" si="49"/>
        <v>#REF!</v>
      </c>
    </row>
    <row r="183" spans="1:19" hidden="1" x14ac:dyDescent="0.25">
      <c r="A183" s="820"/>
      <c r="B183" s="821" t="s">
        <v>176</v>
      </c>
      <c r="C183" s="825"/>
      <c r="D183" s="822" t="s">
        <v>1589</v>
      </c>
      <c r="E183" s="823"/>
      <c r="F183" s="823">
        <f t="shared" si="34"/>
        <v>0</v>
      </c>
      <c r="G183" s="823">
        <f t="shared" si="35"/>
        <v>0</v>
      </c>
      <c r="H183" s="823"/>
      <c r="I183" s="823"/>
      <c r="J183" s="823">
        <f t="shared" si="36"/>
        <v>0</v>
      </c>
      <c r="K183" s="823"/>
      <c r="L183" s="823"/>
      <c r="M183" s="823">
        <f t="shared" si="37"/>
        <v>0</v>
      </c>
      <c r="N183" s="823" t="e">
        <f>#REF!+#REF!+K183+H183+F183</f>
        <v>#REF!</v>
      </c>
      <c r="O183" s="823" t="e">
        <f t="shared" si="32"/>
        <v>#REF!</v>
      </c>
      <c r="P183" s="823" t="e">
        <f>Develop!#REF!</f>
        <v>#REF!</v>
      </c>
      <c r="Q183" s="823" t="e">
        <f t="shared" si="33"/>
        <v>#REF!</v>
      </c>
      <c r="R183" s="823" t="e">
        <f t="shared" si="38"/>
        <v>#REF!</v>
      </c>
      <c r="S183" s="823" t="e">
        <f t="shared" si="49"/>
        <v>#REF!</v>
      </c>
    </row>
    <row r="184" spans="1:19" hidden="1" x14ac:dyDescent="0.25">
      <c r="A184" s="820"/>
      <c r="B184" s="821" t="s">
        <v>177</v>
      </c>
      <c r="C184" s="825"/>
      <c r="D184" s="822" t="s">
        <v>1589</v>
      </c>
      <c r="E184" s="823"/>
      <c r="F184" s="823">
        <f t="shared" si="34"/>
        <v>0</v>
      </c>
      <c r="G184" s="823">
        <f t="shared" si="35"/>
        <v>0</v>
      </c>
      <c r="H184" s="823"/>
      <c r="I184" s="823"/>
      <c r="J184" s="823">
        <f t="shared" si="36"/>
        <v>0</v>
      </c>
      <c r="K184" s="823"/>
      <c r="L184" s="823"/>
      <c r="M184" s="823">
        <f t="shared" si="37"/>
        <v>0</v>
      </c>
      <c r="N184" s="823" t="e">
        <f>#REF!+#REF!+K184+H184+F184</f>
        <v>#REF!</v>
      </c>
      <c r="O184" s="823" t="e">
        <f t="shared" si="32"/>
        <v>#REF!</v>
      </c>
      <c r="P184" s="823" t="e">
        <f>Develop!#REF!</f>
        <v>#REF!</v>
      </c>
      <c r="Q184" s="823" t="e">
        <f t="shared" si="33"/>
        <v>#REF!</v>
      </c>
      <c r="R184" s="823" t="e">
        <f t="shared" si="38"/>
        <v>#REF!</v>
      </c>
      <c r="S184" s="823" t="e">
        <f t="shared" si="49"/>
        <v>#REF!</v>
      </c>
    </row>
    <row r="185" spans="1:19" hidden="1" x14ac:dyDescent="0.25">
      <c r="A185" s="820"/>
      <c r="B185" s="821" t="s">
        <v>178</v>
      </c>
      <c r="C185" s="825"/>
      <c r="D185" s="822" t="s">
        <v>1589</v>
      </c>
      <c r="E185" s="823"/>
      <c r="F185" s="823">
        <f t="shared" si="34"/>
        <v>0</v>
      </c>
      <c r="G185" s="823">
        <f t="shared" si="35"/>
        <v>0</v>
      </c>
      <c r="H185" s="823"/>
      <c r="I185" s="823"/>
      <c r="J185" s="823">
        <f t="shared" si="36"/>
        <v>0</v>
      </c>
      <c r="K185" s="823"/>
      <c r="L185" s="823"/>
      <c r="M185" s="823">
        <f t="shared" si="37"/>
        <v>0</v>
      </c>
      <c r="N185" s="823" t="e">
        <f>#REF!+#REF!+K185+H185+F185</f>
        <v>#REF!</v>
      </c>
      <c r="O185" s="823" t="e">
        <f t="shared" si="32"/>
        <v>#REF!</v>
      </c>
      <c r="P185" s="823" t="e">
        <f>Develop!#REF!</f>
        <v>#REF!</v>
      </c>
      <c r="Q185" s="823" t="e">
        <f t="shared" si="33"/>
        <v>#REF!</v>
      </c>
      <c r="R185" s="823" t="e">
        <f t="shared" si="38"/>
        <v>#REF!</v>
      </c>
      <c r="S185" s="823" t="e">
        <f t="shared" si="49"/>
        <v>#REF!</v>
      </c>
    </row>
    <row r="186" spans="1:19" hidden="1" x14ac:dyDescent="0.25">
      <c r="A186" s="820"/>
      <c r="B186" s="821" t="s">
        <v>179</v>
      </c>
      <c r="C186" s="825"/>
      <c r="D186" s="822" t="s">
        <v>1589</v>
      </c>
      <c r="E186" s="823"/>
      <c r="F186" s="823">
        <f t="shared" si="34"/>
        <v>0</v>
      </c>
      <c r="G186" s="823">
        <f t="shared" si="35"/>
        <v>0</v>
      </c>
      <c r="H186" s="823"/>
      <c r="I186" s="823"/>
      <c r="J186" s="823">
        <f t="shared" si="36"/>
        <v>0</v>
      </c>
      <c r="K186" s="823"/>
      <c r="L186" s="823"/>
      <c r="M186" s="823">
        <f t="shared" si="37"/>
        <v>0</v>
      </c>
      <c r="N186" s="823" t="e">
        <f>#REF!+#REF!+K186+H186+F186</f>
        <v>#REF!</v>
      </c>
      <c r="O186" s="823" t="e">
        <f t="shared" si="32"/>
        <v>#REF!</v>
      </c>
      <c r="P186" s="823" t="e">
        <f>Develop!#REF!</f>
        <v>#REF!</v>
      </c>
      <c r="Q186" s="823" t="e">
        <f t="shared" si="33"/>
        <v>#REF!</v>
      </c>
      <c r="R186" s="823" t="e">
        <f t="shared" si="38"/>
        <v>#REF!</v>
      </c>
      <c r="S186" s="823" t="e">
        <f t="shared" si="49"/>
        <v>#REF!</v>
      </c>
    </row>
    <row r="187" spans="1:19" hidden="1" x14ac:dyDescent="0.25">
      <c r="A187" s="828"/>
      <c r="B187" s="821" t="s">
        <v>525</v>
      </c>
      <c r="C187" s="825"/>
      <c r="D187" s="822" t="s">
        <v>1589</v>
      </c>
      <c r="E187" s="823"/>
      <c r="F187" s="823">
        <f t="shared" si="34"/>
        <v>0</v>
      </c>
      <c r="G187" s="823">
        <f t="shared" si="35"/>
        <v>0</v>
      </c>
      <c r="H187" s="823"/>
      <c r="I187" s="823"/>
      <c r="J187" s="823">
        <f t="shared" si="36"/>
        <v>0</v>
      </c>
      <c r="K187" s="823"/>
      <c r="L187" s="823"/>
      <c r="M187" s="823">
        <f t="shared" si="37"/>
        <v>0</v>
      </c>
      <c r="N187" s="823" t="e">
        <f>#REF!+#REF!+K187+H187+F187</f>
        <v>#REF!</v>
      </c>
      <c r="O187" s="823" t="e">
        <f t="shared" si="32"/>
        <v>#REF!</v>
      </c>
      <c r="P187" s="823" t="e">
        <f>Develop!#REF!</f>
        <v>#REF!</v>
      </c>
      <c r="Q187" s="823" t="e">
        <f t="shared" si="33"/>
        <v>#REF!</v>
      </c>
      <c r="R187" s="823" t="e">
        <f t="shared" si="38"/>
        <v>#REF!</v>
      </c>
      <c r="S187" s="823" t="e">
        <f t="shared" si="49"/>
        <v>#REF!</v>
      </c>
    </row>
    <row r="188" spans="1:19" ht="78" hidden="1" x14ac:dyDescent="0.25">
      <c r="A188" s="820">
        <v>11.4</v>
      </c>
      <c r="B188" s="826" t="s">
        <v>3527</v>
      </c>
      <c r="C188" s="825"/>
      <c r="D188" s="822"/>
      <c r="E188" s="823"/>
      <c r="F188" s="823">
        <f t="shared" si="34"/>
        <v>0</v>
      </c>
      <c r="G188" s="823">
        <f t="shared" si="35"/>
        <v>0</v>
      </c>
      <c r="H188" s="823"/>
      <c r="I188" s="823"/>
      <c r="J188" s="823">
        <f t="shared" si="36"/>
        <v>0</v>
      </c>
      <c r="K188" s="823"/>
      <c r="L188" s="823"/>
      <c r="M188" s="823">
        <f t="shared" si="37"/>
        <v>0</v>
      </c>
      <c r="N188" s="823" t="e">
        <f>#REF!+#REF!+K188+H188+F188</f>
        <v>#REF!</v>
      </c>
      <c r="O188" s="823" t="e">
        <f t="shared" ref="O188:O251" si="50">N188*C188</f>
        <v>#REF!</v>
      </c>
      <c r="P188" s="823" t="e">
        <f>Develop!#REF!</f>
        <v>#REF!</v>
      </c>
      <c r="Q188" s="823" t="e">
        <f t="shared" ref="Q188:Q251" si="51">P188*C188</f>
        <v>#REF!</v>
      </c>
      <c r="R188" s="823" t="e">
        <f t="shared" si="38"/>
        <v>#REF!</v>
      </c>
      <c r="S188" s="823" t="e">
        <f t="shared" si="49"/>
        <v>#REF!</v>
      </c>
    </row>
    <row r="189" spans="1:19" hidden="1" x14ac:dyDescent="0.25">
      <c r="A189" s="821"/>
      <c r="B189" s="821" t="s">
        <v>176</v>
      </c>
      <c r="C189" s="825"/>
      <c r="D189" s="822" t="s">
        <v>1589</v>
      </c>
      <c r="E189" s="823"/>
      <c r="F189" s="823">
        <f t="shared" ref="F189:F252" si="52">E189*8</f>
        <v>0</v>
      </c>
      <c r="G189" s="823">
        <f t="shared" ref="G189:G252" si="53">F189*C189</f>
        <v>0</v>
      </c>
      <c r="H189" s="823"/>
      <c r="I189" s="823"/>
      <c r="J189" s="823">
        <f t="shared" ref="J189:J252" si="54">H189*C189</f>
        <v>0</v>
      </c>
      <c r="K189" s="823"/>
      <c r="L189" s="823"/>
      <c r="M189" s="823">
        <f t="shared" ref="M189:M252" si="55">K189*C189</f>
        <v>0</v>
      </c>
      <c r="N189" s="823" t="e">
        <f>#REF!+#REF!+K189+H189+F189</f>
        <v>#REF!</v>
      </c>
      <c r="O189" s="823" t="e">
        <f t="shared" si="50"/>
        <v>#REF!</v>
      </c>
      <c r="P189" s="823" t="e">
        <f>Develop!K79</f>
        <v>#REF!</v>
      </c>
      <c r="Q189" s="823" t="e">
        <f t="shared" si="51"/>
        <v>#REF!</v>
      </c>
      <c r="R189" s="823" t="e">
        <f t="shared" ref="R189:R252" si="56">N189+P189</f>
        <v>#REF!</v>
      </c>
      <c r="S189" s="823" t="e">
        <f t="shared" si="49"/>
        <v>#REF!</v>
      </c>
    </row>
    <row r="190" spans="1:19" hidden="1" x14ac:dyDescent="0.25">
      <c r="A190" s="821"/>
      <c r="B190" s="821" t="s">
        <v>177</v>
      </c>
      <c r="C190" s="825"/>
      <c r="D190" s="822" t="s">
        <v>1589</v>
      </c>
      <c r="E190" s="823"/>
      <c r="F190" s="823">
        <f t="shared" si="52"/>
        <v>0</v>
      </c>
      <c r="G190" s="823">
        <f t="shared" si="53"/>
        <v>0</v>
      </c>
      <c r="H190" s="823"/>
      <c r="I190" s="823"/>
      <c r="J190" s="823">
        <f t="shared" si="54"/>
        <v>0</v>
      </c>
      <c r="K190" s="823"/>
      <c r="L190" s="823"/>
      <c r="M190" s="823">
        <f t="shared" si="55"/>
        <v>0</v>
      </c>
      <c r="N190" s="823" t="e">
        <f>#REF!+#REF!+K190+H190+F190</f>
        <v>#REF!</v>
      </c>
      <c r="O190" s="823" t="e">
        <f t="shared" si="50"/>
        <v>#REF!</v>
      </c>
      <c r="P190" s="823" t="e">
        <f>Develop!K80</f>
        <v>#REF!</v>
      </c>
      <c r="Q190" s="823" t="e">
        <f t="shared" si="51"/>
        <v>#REF!</v>
      </c>
      <c r="R190" s="823" t="e">
        <f t="shared" si="56"/>
        <v>#REF!</v>
      </c>
      <c r="S190" s="823" t="e">
        <f t="shared" si="49"/>
        <v>#REF!</v>
      </c>
    </row>
    <row r="191" spans="1:19" hidden="1" x14ac:dyDescent="0.25">
      <c r="A191" s="821"/>
      <c r="B191" s="821" t="s">
        <v>178</v>
      </c>
      <c r="C191" s="825"/>
      <c r="D191" s="822" t="s">
        <v>1589</v>
      </c>
      <c r="E191" s="823"/>
      <c r="F191" s="823">
        <f t="shared" si="52"/>
        <v>0</v>
      </c>
      <c r="G191" s="823">
        <f t="shared" si="53"/>
        <v>0</v>
      </c>
      <c r="H191" s="823"/>
      <c r="I191" s="823"/>
      <c r="J191" s="823">
        <f t="shared" si="54"/>
        <v>0</v>
      </c>
      <c r="K191" s="823"/>
      <c r="L191" s="823"/>
      <c r="M191" s="823">
        <f t="shared" si="55"/>
        <v>0</v>
      </c>
      <c r="N191" s="823" t="e">
        <f>#REF!+#REF!+K191+H191+F191</f>
        <v>#REF!</v>
      </c>
      <c r="O191" s="823" t="e">
        <f t="shared" si="50"/>
        <v>#REF!</v>
      </c>
      <c r="P191" s="823" t="e">
        <f>Develop!K81</f>
        <v>#REF!</v>
      </c>
      <c r="Q191" s="823" t="e">
        <f t="shared" si="51"/>
        <v>#REF!</v>
      </c>
      <c r="R191" s="823" t="e">
        <f t="shared" si="56"/>
        <v>#REF!</v>
      </c>
      <c r="S191" s="823" t="e">
        <f t="shared" si="49"/>
        <v>#REF!</v>
      </c>
    </row>
    <row r="192" spans="1:19" hidden="1" x14ac:dyDescent="0.25">
      <c r="A192" s="821"/>
      <c r="B192" s="821" t="s">
        <v>179</v>
      </c>
      <c r="C192" s="825"/>
      <c r="D192" s="822" t="s">
        <v>1589</v>
      </c>
      <c r="E192" s="823"/>
      <c r="F192" s="823">
        <f t="shared" si="52"/>
        <v>0</v>
      </c>
      <c r="G192" s="823">
        <f t="shared" si="53"/>
        <v>0</v>
      </c>
      <c r="H192" s="823"/>
      <c r="I192" s="823"/>
      <c r="J192" s="823">
        <f t="shared" si="54"/>
        <v>0</v>
      </c>
      <c r="K192" s="823"/>
      <c r="L192" s="823"/>
      <c r="M192" s="823">
        <f t="shared" si="55"/>
        <v>0</v>
      </c>
      <c r="N192" s="823" t="e">
        <f>#REF!+#REF!+K192+H192+F192</f>
        <v>#REF!</v>
      </c>
      <c r="O192" s="823" t="e">
        <f t="shared" si="50"/>
        <v>#REF!</v>
      </c>
      <c r="P192" s="823" t="e">
        <f>Develop!K82</f>
        <v>#REF!</v>
      </c>
      <c r="Q192" s="823" t="e">
        <f t="shared" si="51"/>
        <v>#REF!</v>
      </c>
      <c r="R192" s="823" t="e">
        <f t="shared" si="56"/>
        <v>#REF!</v>
      </c>
      <c r="S192" s="823" t="e">
        <f t="shared" si="49"/>
        <v>#REF!</v>
      </c>
    </row>
    <row r="193" spans="1:19" hidden="1" x14ac:dyDescent="0.25">
      <c r="A193" s="823"/>
      <c r="B193" s="821" t="s">
        <v>525</v>
      </c>
      <c r="C193" s="825"/>
      <c r="D193" s="822" t="s">
        <v>1589</v>
      </c>
      <c r="E193" s="823"/>
      <c r="F193" s="823">
        <f t="shared" si="52"/>
        <v>0</v>
      </c>
      <c r="G193" s="823">
        <f t="shared" si="53"/>
        <v>0</v>
      </c>
      <c r="H193" s="823"/>
      <c r="I193" s="823"/>
      <c r="J193" s="823">
        <f t="shared" si="54"/>
        <v>0</v>
      </c>
      <c r="K193" s="823"/>
      <c r="L193" s="823"/>
      <c r="M193" s="823">
        <f t="shared" si="55"/>
        <v>0</v>
      </c>
      <c r="N193" s="823" t="e">
        <f>#REF!+#REF!+K193+H193+F193</f>
        <v>#REF!</v>
      </c>
      <c r="O193" s="823" t="e">
        <f t="shared" si="50"/>
        <v>#REF!</v>
      </c>
      <c r="P193" s="823" t="e">
        <f>Develop!K83</f>
        <v>#REF!</v>
      </c>
      <c r="Q193" s="823" t="e">
        <f t="shared" si="51"/>
        <v>#REF!</v>
      </c>
      <c r="R193" s="823" t="e">
        <f t="shared" si="56"/>
        <v>#REF!</v>
      </c>
      <c r="S193" s="823" t="e">
        <f t="shared" si="49"/>
        <v>#REF!</v>
      </c>
    </row>
    <row r="194" spans="1:19" ht="78" hidden="1" x14ac:dyDescent="0.25">
      <c r="A194" s="829">
        <v>11.5</v>
      </c>
      <c r="B194" s="826" t="s">
        <v>3468</v>
      </c>
      <c r="C194" s="824"/>
      <c r="D194" s="822"/>
      <c r="E194" s="823"/>
      <c r="F194" s="823">
        <f t="shared" si="52"/>
        <v>0</v>
      </c>
      <c r="G194" s="823">
        <f t="shared" si="53"/>
        <v>0</v>
      </c>
      <c r="H194" s="823"/>
      <c r="I194" s="823"/>
      <c r="J194" s="823">
        <f t="shared" si="54"/>
        <v>0</v>
      </c>
      <c r="K194" s="823"/>
      <c r="L194" s="823"/>
      <c r="M194" s="823">
        <f t="shared" si="55"/>
        <v>0</v>
      </c>
      <c r="N194" s="823" t="e">
        <f>#REF!+#REF!+K194+H194+F194</f>
        <v>#REF!</v>
      </c>
      <c r="O194" s="823" t="e">
        <f t="shared" si="50"/>
        <v>#REF!</v>
      </c>
      <c r="P194" s="823" t="e">
        <f>Develop!K84</f>
        <v>#REF!</v>
      </c>
      <c r="Q194" s="823" t="e">
        <f t="shared" si="51"/>
        <v>#REF!</v>
      </c>
      <c r="R194" s="823" t="e">
        <f t="shared" si="56"/>
        <v>#REF!</v>
      </c>
      <c r="S194" s="823" t="e">
        <f t="shared" si="49"/>
        <v>#REF!</v>
      </c>
    </row>
    <row r="195" spans="1:19" hidden="1" x14ac:dyDescent="0.25">
      <c r="A195" s="829"/>
      <c r="B195" s="821" t="s">
        <v>176</v>
      </c>
      <c r="C195" s="824" t="e">
        <f>ROUND(#REF!,2)</f>
        <v>#REF!</v>
      </c>
      <c r="D195" s="822" t="s">
        <v>1589</v>
      </c>
      <c r="E195" s="823"/>
      <c r="F195" s="823">
        <f t="shared" si="52"/>
        <v>0</v>
      </c>
      <c r="G195" s="823" t="e">
        <f t="shared" si="53"/>
        <v>#REF!</v>
      </c>
      <c r="H195" s="823"/>
      <c r="I195" s="823"/>
      <c r="J195" s="823" t="e">
        <f t="shared" si="54"/>
        <v>#REF!</v>
      </c>
      <c r="K195" s="823"/>
      <c r="L195" s="823"/>
      <c r="M195" s="823" t="e">
        <f t="shared" si="55"/>
        <v>#REF!</v>
      </c>
      <c r="N195" s="823" t="e">
        <f>#REF!+#REF!+K195+H195+F195</f>
        <v>#REF!</v>
      </c>
      <c r="O195" s="823" t="e">
        <f t="shared" si="50"/>
        <v>#REF!</v>
      </c>
      <c r="P195" s="823" t="e">
        <f>Develop!K85</f>
        <v>#REF!</v>
      </c>
      <c r="Q195" s="823" t="e">
        <f t="shared" si="51"/>
        <v>#REF!</v>
      </c>
      <c r="R195" s="823" t="e">
        <f t="shared" si="56"/>
        <v>#REF!</v>
      </c>
      <c r="S195" s="823" t="e">
        <f t="shared" si="49"/>
        <v>#REF!</v>
      </c>
    </row>
    <row r="196" spans="1:19" hidden="1" x14ac:dyDescent="0.25">
      <c r="A196" s="829"/>
      <c r="B196" s="821" t="s">
        <v>177</v>
      </c>
      <c r="C196" s="824" t="e">
        <f>ROUND(#REF!,2)</f>
        <v>#REF!</v>
      </c>
      <c r="D196" s="822" t="s">
        <v>1589</v>
      </c>
      <c r="E196" s="823"/>
      <c r="F196" s="823">
        <f t="shared" si="52"/>
        <v>0</v>
      </c>
      <c r="G196" s="823" t="e">
        <f t="shared" si="53"/>
        <v>#REF!</v>
      </c>
      <c r="H196" s="823"/>
      <c r="I196" s="823"/>
      <c r="J196" s="823" t="e">
        <f t="shared" si="54"/>
        <v>#REF!</v>
      </c>
      <c r="K196" s="823"/>
      <c r="L196" s="823"/>
      <c r="M196" s="823" t="e">
        <f t="shared" si="55"/>
        <v>#REF!</v>
      </c>
      <c r="N196" s="823" t="e">
        <f>#REF!+#REF!+K196+H196+F196</f>
        <v>#REF!</v>
      </c>
      <c r="O196" s="823" t="e">
        <f t="shared" si="50"/>
        <v>#REF!</v>
      </c>
      <c r="P196" s="823" t="e">
        <f>Develop!K86</f>
        <v>#REF!</v>
      </c>
      <c r="Q196" s="823" t="e">
        <f t="shared" si="51"/>
        <v>#REF!</v>
      </c>
      <c r="R196" s="823" t="e">
        <f t="shared" si="56"/>
        <v>#REF!</v>
      </c>
      <c r="S196" s="823" t="e">
        <f t="shared" si="49"/>
        <v>#REF!</v>
      </c>
    </row>
    <row r="197" spans="1:19" hidden="1" x14ac:dyDescent="0.25">
      <c r="A197" s="829"/>
      <c r="B197" s="821" t="s">
        <v>178</v>
      </c>
      <c r="C197" s="824" t="e">
        <f>ROUND(#REF!,2)</f>
        <v>#REF!</v>
      </c>
      <c r="D197" s="822" t="s">
        <v>1589</v>
      </c>
      <c r="E197" s="823"/>
      <c r="F197" s="823">
        <f t="shared" si="52"/>
        <v>0</v>
      </c>
      <c r="G197" s="823" t="e">
        <f t="shared" si="53"/>
        <v>#REF!</v>
      </c>
      <c r="H197" s="823"/>
      <c r="I197" s="823"/>
      <c r="J197" s="823" t="e">
        <f t="shared" si="54"/>
        <v>#REF!</v>
      </c>
      <c r="K197" s="823"/>
      <c r="L197" s="823"/>
      <c r="M197" s="823" t="e">
        <f t="shared" si="55"/>
        <v>#REF!</v>
      </c>
      <c r="N197" s="823" t="e">
        <f>#REF!+#REF!+K197+H197+F197</f>
        <v>#REF!</v>
      </c>
      <c r="O197" s="823" t="e">
        <f t="shared" si="50"/>
        <v>#REF!</v>
      </c>
      <c r="P197" s="823" t="e">
        <f>Develop!K87</f>
        <v>#REF!</v>
      </c>
      <c r="Q197" s="823" t="e">
        <f t="shared" si="51"/>
        <v>#REF!</v>
      </c>
      <c r="R197" s="823" t="e">
        <f t="shared" si="56"/>
        <v>#REF!</v>
      </c>
      <c r="S197" s="823" t="e">
        <f t="shared" si="49"/>
        <v>#REF!</v>
      </c>
    </row>
    <row r="198" spans="1:19" hidden="1" x14ac:dyDescent="0.25">
      <c r="A198" s="829"/>
      <c r="B198" s="821" t="s">
        <v>179</v>
      </c>
      <c r="C198" s="824" t="e">
        <f>ROUND(#REF!,2)</f>
        <v>#REF!</v>
      </c>
      <c r="D198" s="822" t="s">
        <v>1589</v>
      </c>
      <c r="E198" s="823"/>
      <c r="F198" s="823">
        <f t="shared" si="52"/>
        <v>0</v>
      </c>
      <c r="G198" s="823" t="e">
        <f t="shared" si="53"/>
        <v>#REF!</v>
      </c>
      <c r="H198" s="823"/>
      <c r="I198" s="823"/>
      <c r="J198" s="823" t="e">
        <f t="shared" si="54"/>
        <v>#REF!</v>
      </c>
      <c r="K198" s="823"/>
      <c r="L198" s="823"/>
      <c r="M198" s="823" t="e">
        <f t="shared" si="55"/>
        <v>#REF!</v>
      </c>
      <c r="N198" s="823" t="e">
        <f>#REF!+#REF!+K198+H198+F198</f>
        <v>#REF!</v>
      </c>
      <c r="O198" s="823" t="e">
        <f t="shared" si="50"/>
        <v>#REF!</v>
      </c>
      <c r="P198" s="823" t="e">
        <f>Develop!K88</f>
        <v>#REF!</v>
      </c>
      <c r="Q198" s="823" t="e">
        <f t="shared" si="51"/>
        <v>#REF!</v>
      </c>
      <c r="R198" s="823" t="e">
        <f t="shared" si="56"/>
        <v>#REF!</v>
      </c>
      <c r="S198" s="823" t="e">
        <f t="shared" si="49"/>
        <v>#REF!</v>
      </c>
    </row>
    <row r="199" spans="1:19" hidden="1" x14ac:dyDescent="0.25">
      <c r="A199" s="830"/>
      <c r="B199" s="821" t="s">
        <v>525</v>
      </c>
      <c r="C199" s="825" t="e">
        <f>ROUND(#REF!,2)</f>
        <v>#REF!</v>
      </c>
      <c r="D199" s="822" t="s">
        <v>1589</v>
      </c>
      <c r="E199" s="823"/>
      <c r="F199" s="823">
        <f t="shared" si="52"/>
        <v>0</v>
      </c>
      <c r="G199" s="823" t="e">
        <f t="shared" si="53"/>
        <v>#REF!</v>
      </c>
      <c r="H199" s="823"/>
      <c r="I199" s="823"/>
      <c r="J199" s="823" t="e">
        <f t="shared" si="54"/>
        <v>#REF!</v>
      </c>
      <c r="K199" s="823"/>
      <c r="L199" s="823"/>
      <c r="M199" s="823" t="e">
        <f t="shared" si="55"/>
        <v>#REF!</v>
      </c>
      <c r="N199" s="823" t="e">
        <f>#REF!+#REF!+K199+H199+F199</f>
        <v>#REF!</v>
      </c>
      <c r="O199" s="823" t="e">
        <f t="shared" si="50"/>
        <v>#REF!</v>
      </c>
      <c r="P199" s="823" t="e">
        <f>Develop!K89</f>
        <v>#REF!</v>
      </c>
      <c r="Q199" s="823" t="e">
        <f t="shared" si="51"/>
        <v>#REF!</v>
      </c>
      <c r="R199" s="823" t="e">
        <f t="shared" si="56"/>
        <v>#REF!</v>
      </c>
      <c r="S199" s="823" t="e">
        <f t="shared" si="49"/>
        <v>#REF!</v>
      </c>
    </row>
    <row r="200" spans="1:19" ht="78" hidden="1" x14ac:dyDescent="0.25">
      <c r="A200" s="829">
        <v>11.6</v>
      </c>
      <c r="B200" s="826" t="s">
        <v>3528</v>
      </c>
      <c r="C200" s="825"/>
      <c r="D200" s="822"/>
      <c r="E200" s="823"/>
      <c r="F200" s="823">
        <f t="shared" si="52"/>
        <v>0</v>
      </c>
      <c r="G200" s="823">
        <f t="shared" si="53"/>
        <v>0</v>
      </c>
      <c r="H200" s="823"/>
      <c r="I200" s="823"/>
      <c r="J200" s="823">
        <f t="shared" si="54"/>
        <v>0</v>
      </c>
      <c r="K200" s="823"/>
      <c r="L200" s="823"/>
      <c r="M200" s="823">
        <f t="shared" si="55"/>
        <v>0</v>
      </c>
      <c r="N200" s="823" t="e">
        <f>#REF!+#REF!+K200+H200+F200</f>
        <v>#REF!</v>
      </c>
      <c r="O200" s="823" t="e">
        <f t="shared" si="50"/>
        <v>#REF!</v>
      </c>
      <c r="P200" s="823" t="e">
        <f>Develop!K90</f>
        <v>#REF!</v>
      </c>
      <c r="Q200" s="823" t="e">
        <f t="shared" si="51"/>
        <v>#REF!</v>
      </c>
      <c r="R200" s="823" t="e">
        <f t="shared" si="56"/>
        <v>#REF!</v>
      </c>
      <c r="S200" s="823" t="e">
        <f t="shared" si="49"/>
        <v>#REF!</v>
      </c>
    </row>
    <row r="201" spans="1:19" hidden="1" x14ac:dyDescent="0.25">
      <c r="A201" s="829"/>
      <c r="B201" s="821" t="s">
        <v>176</v>
      </c>
      <c r="C201" s="825"/>
      <c r="D201" s="822" t="s">
        <v>1589</v>
      </c>
      <c r="E201" s="823"/>
      <c r="F201" s="823">
        <f t="shared" si="52"/>
        <v>0</v>
      </c>
      <c r="G201" s="823">
        <f t="shared" si="53"/>
        <v>0</v>
      </c>
      <c r="H201" s="823"/>
      <c r="I201" s="823"/>
      <c r="J201" s="823">
        <f t="shared" si="54"/>
        <v>0</v>
      </c>
      <c r="K201" s="823"/>
      <c r="L201" s="823"/>
      <c r="M201" s="823">
        <f t="shared" si="55"/>
        <v>0</v>
      </c>
      <c r="N201" s="823" t="e">
        <f>#REF!+#REF!+K201+H201+F201</f>
        <v>#REF!</v>
      </c>
      <c r="O201" s="823" t="e">
        <f t="shared" si="50"/>
        <v>#REF!</v>
      </c>
      <c r="P201" s="823" t="e">
        <f>Develop!K91</f>
        <v>#REF!</v>
      </c>
      <c r="Q201" s="823" t="e">
        <f t="shared" si="51"/>
        <v>#REF!</v>
      </c>
      <c r="R201" s="823" t="e">
        <f t="shared" si="56"/>
        <v>#REF!</v>
      </c>
      <c r="S201" s="823" t="e">
        <f t="shared" si="49"/>
        <v>#REF!</v>
      </c>
    </row>
    <row r="202" spans="1:19" hidden="1" x14ac:dyDescent="0.25">
      <c r="A202" s="829"/>
      <c r="B202" s="821" t="s">
        <v>177</v>
      </c>
      <c r="C202" s="825"/>
      <c r="D202" s="822" t="s">
        <v>1589</v>
      </c>
      <c r="E202" s="823"/>
      <c r="F202" s="823">
        <f t="shared" si="52"/>
        <v>0</v>
      </c>
      <c r="G202" s="823">
        <f t="shared" si="53"/>
        <v>0</v>
      </c>
      <c r="H202" s="823"/>
      <c r="I202" s="823"/>
      <c r="J202" s="823">
        <f t="shared" si="54"/>
        <v>0</v>
      </c>
      <c r="K202" s="823"/>
      <c r="L202" s="823"/>
      <c r="M202" s="823">
        <f t="shared" si="55"/>
        <v>0</v>
      </c>
      <c r="N202" s="823" t="e">
        <f>#REF!+#REF!+K202+H202+F202</f>
        <v>#REF!</v>
      </c>
      <c r="O202" s="823" t="e">
        <f t="shared" si="50"/>
        <v>#REF!</v>
      </c>
      <c r="P202" s="823" t="e">
        <f>Develop!K92</f>
        <v>#REF!</v>
      </c>
      <c r="Q202" s="823" t="e">
        <f t="shared" si="51"/>
        <v>#REF!</v>
      </c>
      <c r="R202" s="823" t="e">
        <f t="shared" si="56"/>
        <v>#REF!</v>
      </c>
      <c r="S202" s="823" t="e">
        <f t="shared" si="49"/>
        <v>#REF!</v>
      </c>
    </row>
    <row r="203" spans="1:19" hidden="1" x14ac:dyDescent="0.25">
      <c r="A203" s="829"/>
      <c r="B203" s="821" t="s">
        <v>178</v>
      </c>
      <c r="C203" s="825"/>
      <c r="D203" s="822" t="s">
        <v>1589</v>
      </c>
      <c r="E203" s="823"/>
      <c r="F203" s="823">
        <f t="shared" si="52"/>
        <v>0</v>
      </c>
      <c r="G203" s="823">
        <f t="shared" si="53"/>
        <v>0</v>
      </c>
      <c r="H203" s="823"/>
      <c r="I203" s="823"/>
      <c r="J203" s="823">
        <f t="shared" si="54"/>
        <v>0</v>
      </c>
      <c r="K203" s="823"/>
      <c r="L203" s="823"/>
      <c r="M203" s="823">
        <f t="shared" si="55"/>
        <v>0</v>
      </c>
      <c r="N203" s="823" t="e">
        <f>#REF!+#REF!+K203+H203+F203</f>
        <v>#REF!</v>
      </c>
      <c r="O203" s="823" t="e">
        <f t="shared" si="50"/>
        <v>#REF!</v>
      </c>
      <c r="P203" s="823" t="e">
        <f>Develop!K93</f>
        <v>#REF!</v>
      </c>
      <c r="Q203" s="823" t="e">
        <f t="shared" si="51"/>
        <v>#REF!</v>
      </c>
      <c r="R203" s="823" t="e">
        <f t="shared" si="56"/>
        <v>#REF!</v>
      </c>
      <c r="S203" s="823" t="e">
        <f t="shared" si="49"/>
        <v>#REF!</v>
      </c>
    </row>
    <row r="204" spans="1:19" hidden="1" x14ac:dyDescent="0.25">
      <c r="A204" s="829"/>
      <c r="B204" s="821" t="s">
        <v>179</v>
      </c>
      <c r="C204" s="825"/>
      <c r="D204" s="822" t="s">
        <v>1589</v>
      </c>
      <c r="E204" s="823"/>
      <c r="F204" s="823">
        <f t="shared" si="52"/>
        <v>0</v>
      </c>
      <c r="G204" s="823">
        <f t="shared" si="53"/>
        <v>0</v>
      </c>
      <c r="H204" s="823"/>
      <c r="I204" s="823"/>
      <c r="J204" s="823">
        <f t="shared" si="54"/>
        <v>0</v>
      </c>
      <c r="K204" s="823"/>
      <c r="L204" s="823"/>
      <c r="M204" s="823">
        <f t="shared" si="55"/>
        <v>0</v>
      </c>
      <c r="N204" s="823" t="e">
        <f>#REF!+#REF!+K204+H204+F204</f>
        <v>#REF!</v>
      </c>
      <c r="O204" s="823" t="e">
        <f t="shared" si="50"/>
        <v>#REF!</v>
      </c>
      <c r="P204" s="823" t="e">
        <f>Develop!K94</f>
        <v>#REF!</v>
      </c>
      <c r="Q204" s="823" t="e">
        <f t="shared" si="51"/>
        <v>#REF!</v>
      </c>
      <c r="R204" s="823" t="e">
        <f t="shared" si="56"/>
        <v>#REF!</v>
      </c>
      <c r="S204" s="823" t="e">
        <f t="shared" si="49"/>
        <v>#REF!</v>
      </c>
    </row>
    <row r="205" spans="1:19" hidden="1" x14ac:dyDescent="0.25">
      <c r="A205" s="920"/>
      <c r="B205" s="914" t="s">
        <v>525</v>
      </c>
      <c r="C205" s="915"/>
      <c r="D205" s="916" t="s">
        <v>1589</v>
      </c>
      <c r="E205" s="917"/>
      <c r="F205" s="917">
        <f t="shared" si="52"/>
        <v>0</v>
      </c>
      <c r="G205" s="917">
        <f t="shared" si="53"/>
        <v>0</v>
      </c>
      <c r="H205" s="917"/>
      <c r="I205" s="917"/>
      <c r="J205" s="917">
        <f t="shared" si="54"/>
        <v>0</v>
      </c>
      <c r="K205" s="917"/>
      <c r="L205" s="917"/>
      <c r="M205" s="917">
        <f t="shared" si="55"/>
        <v>0</v>
      </c>
      <c r="N205" s="917" t="e">
        <f>#REF!+#REF!+K205+H205+F205</f>
        <v>#REF!</v>
      </c>
      <c r="O205" s="917" t="e">
        <f t="shared" si="50"/>
        <v>#REF!</v>
      </c>
      <c r="P205" s="917" t="e">
        <f>Develop!K95</f>
        <v>#REF!</v>
      </c>
      <c r="Q205" s="917" t="e">
        <f t="shared" si="51"/>
        <v>#REF!</v>
      </c>
      <c r="R205" s="917" t="e">
        <f t="shared" si="56"/>
        <v>#REF!</v>
      </c>
      <c r="S205" s="917" t="e">
        <f t="shared" si="49"/>
        <v>#REF!</v>
      </c>
    </row>
    <row r="206" spans="1:19" ht="65.25" customHeight="1" x14ac:dyDescent="0.25">
      <c r="A206" s="820">
        <v>12.1</v>
      </c>
      <c r="B206" s="821" t="s">
        <v>3469</v>
      </c>
      <c r="C206" s="1488"/>
      <c r="D206" s="876"/>
      <c r="E206" s="954"/>
      <c r="F206" s="954">
        <f>E206</f>
        <v>0</v>
      </c>
      <c r="G206" s="954">
        <f t="shared" si="53"/>
        <v>0</v>
      </c>
      <c r="H206" s="1371"/>
      <c r="I206" s="1371">
        <f>H206*2</f>
        <v>0</v>
      </c>
      <c r="J206" s="1371">
        <f>I206*C206</f>
        <v>0</v>
      </c>
      <c r="K206" s="960"/>
      <c r="L206" s="960">
        <f t="shared" ref="L206:L210" si="57">K206*1</f>
        <v>0</v>
      </c>
      <c r="M206" s="960">
        <f>L206*C206</f>
        <v>0</v>
      </c>
      <c r="N206" s="823">
        <f>F206+I206+L206</f>
        <v>0</v>
      </c>
      <c r="O206" s="823">
        <f t="shared" si="50"/>
        <v>0</v>
      </c>
      <c r="P206" s="823"/>
      <c r="Q206" s="823">
        <f t="shared" si="51"/>
        <v>0</v>
      </c>
      <c r="R206" s="1390">
        <f>P206+N206</f>
        <v>0</v>
      </c>
      <c r="S206" s="823">
        <f t="shared" si="49"/>
        <v>0</v>
      </c>
    </row>
    <row r="207" spans="1:19" ht="39.950000000000003" customHeight="1" x14ac:dyDescent="0.25">
      <c r="A207" s="821"/>
      <c r="B207" s="821" t="s">
        <v>176</v>
      </c>
      <c r="C207" s="1488">
        <f>[1]Data!$K$467</f>
        <v>354.76</v>
      </c>
      <c r="D207" s="867" t="s">
        <v>1589</v>
      </c>
      <c r="E207" s="954">
        <f>'SI 2 in 1 ALIYAR '!H303</f>
        <v>5.2</v>
      </c>
      <c r="F207" s="954">
        <f>E207</f>
        <v>5.2</v>
      </c>
      <c r="G207" s="954">
        <f t="shared" si="53"/>
        <v>1844.75</v>
      </c>
      <c r="H207" s="1371">
        <f>'PC 12 IN 1'!H196</f>
        <v>10.92</v>
      </c>
      <c r="I207" s="1371">
        <f>H207*2</f>
        <v>21.84</v>
      </c>
      <c r="J207" s="1371">
        <f>I207*C207</f>
        <v>7747.96</v>
      </c>
      <c r="K207" s="960">
        <f>'4 IN 1 PCHC Aliyar'!G373</f>
        <v>5.5</v>
      </c>
      <c r="L207" s="960">
        <f t="shared" si="57"/>
        <v>5.5</v>
      </c>
      <c r="M207" s="960">
        <f>L207*C207</f>
        <v>1951.18</v>
      </c>
      <c r="N207" s="823">
        <f>F207+I207+L207</f>
        <v>32.54</v>
      </c>
      <c r="O207" s="823">
        <f t="shared" si="50"/>
        <v>11543.89</v>
      </c>
      <c r="P207" s="823"/>
      <c r="Q207" s="823">
        <f t="shared" si="51"/>
        <v>0</v>
      </c>
      <c r="R207" s="1390">
        <f>P207+N207</f>
        <v>32.54</v>
      </c>
      <c r="S207" s="823">
        <f t="shared" si="49"/>
        <v>11543.89</v>
      </c>
    </row>
    <row r="208" spans="1:19" ht="39.950000000000003" customHeight="1" x14ac:dyDescent="0.25">
      <c r="A208" s="821"/>
      <c r="B208" s="821" t="s">
        <v>177</v>
      </c>
      <c r="C208" s="1488">
        <f>[1]Data!$K$468</f>
        <v>360.73</v>
      </c>
      <c r="D208" s="867" t="s">
        <v>1589</v>
      </c>
      <c r="E208" s="954">
        <f>'SI 2 in 1 ALIYAR '!H307</f>
        <v>6.1</v>
      </c>
      <c r="F208" s="954">
        <f>E208</f>
        <v>6.1</v>
      </c>
      <c r="G208" s="954">
        <f t="shared" si="53"/>
        <v>2200.4499999999998</v>
      </c>
      <c r="H208" s="1371">
        <f>'PC 12 IN 1'!H196</f>
        <v>10.92</v>
      </c>
      <c r="I208" s="1371">
        <f>H208*2</f>
        <v>21.84</v>
      </c>
      <c r="J208" s="1371">
        <f>I208*C208</f>
        <v>7878.34</v>
      </c>
      <c r="K208" s="960">
        <f>'4 IN 1 PCHC Aliyar'!G376</f>
        <v>5.5</v>
      </c>
      <c r="L208" s="960">
        <f t="shared" si="57"/>
        <v>5.5</v>
      </c>
      <c r="M208" s="960">
        <f>L208*C208</f>
        <v>1984.02</v>
      </c>
      <c r="N208" s="823">
        <f>F208+I208+L208</f>
        <v>33.44</v>
      </c>
      <c r="O208" s="823">
        <f t="shared" si="50"/>
        <v>12062.81</v>
      </c>
      <c r="P208" s="823"/>
      <c r="Q208" s="823">
        <f t="shared" si="51"/>
        <v>0</v>
      </c>
      <c r="R208" s="1390">
        <f>P208+N208</f>
        <v>33.44</v>
      </c>
      <c r="S208" s="823">
        <f t="shared" si="49"/>
        <v>12062.81</v>
      </c>
    </row>
    <row r="209" spans="1:19" ht="39.950000000000003" customHeight="1" x14ac:dyDescent="0.25">
      <c r="A209" s="821"/>
      <c r="B209" s="821" t="s">
        <v>178</v>
      </c>
      <c r="C209" s="1488">
        <f>[1]Data!$K$469</f>
        <v>366.7</v>
      </c>
      <c r="D209" s="867" t="s">
        <v>1589</v>
      </c>
      <c r="E209" s="954">
        <f>'PC 12 IN 1'!H200</f>
        <v>10.92</v>
      </c>
      <c r="F209" s="954">
        <f>E209</f>
        <v>10.92</v>
      </c>
      <c r="G209" s="954">
        <f t="shared" si="53"/>
        <v>4004.36</v>
      </c>
      <c r="H209" s="1371">
        <f>'PC 12 IN 1'!H200</f>
        <v>10.92</v>
      </c>
      <c r="I209" s="1371">
        <f>H209*2</f>
        <v>21.84</v>
      </c>
      <c r="J209" s="1371">
        <f>I209*C209</f>
        <v>8008.73</v>
      </c>
      <c r="K209" s="960">
        <f>'4 IN 1 PCHC Aliyar'!G379</f>
        <v>5.5</v>
      </c>
      <c r="L209" s="960">
        <f t="shared" si="57"/>
        <v>5.5</v>
      </c>
      <c r="M209" s="960">
        <f>L209*C209</f>
        <v>2016.85</v>
      </c>
      <c r="N209" s="823">
        <f>F209+I209+L209</f>
        <v>38.26</v>
      </c>
      <c r="O209" s="823">
        <f t="shared" si="50"/>
        <v>14029.94</v>
      </c>
      <c r="P209" s="823"/>
      <c r="Q209" s="823">
        <f t="shared" si="51"/>
        <v>0</v>
      </c>
      <c r="R209" s="1390">
        <f>P209+N209</f>
        <v>38.26</v>
      </c>
      <c r="S209" s="823">
        <f t="shared" si="49"/>
        <v>14029.94</v>
      </c>
    </row>
    <row r="210" spans="1:19" ht="39.950000000000003" customHeight="1" x14ac:dyDescent="0.25">
      <c r="A210" s="821"/>
      <c r="B210" s="821" t="s">
        <v>179</v>
      </c>
      <c r="C210" s="1488">
        <f>[1]Data!$K$470</f>
        <v>372.67</v>
      </c>
      <c r="D210" s="867" t="s">
        <v>1589</v>
      </c>
      <c r="E210" s="954">
        <f>'PC 12 IN 1'!H202</f>
        <v>10.92</v>
      </c>
      <c r="F210" s="954">
        <f>E210</f>
        <v>10.92</v>
      </c>
      <c r="G210" s="954">
        <f t="shared" si="53"/>
        <v>4069.56</v>
      </c>
      <c r="H210" s="1371">
        <f>'PC 12 IN 1'!H202</f>
        <v>10.92</v>
      </c>
      <c r="I210" s="1371">
        <f>H210*2</f>
        <v>21.84</v>
      </c>
      <c r="J210" s="1371">
        <f>I210*C210</f>
        <v>8139.11</v>
      </c>
      <c r="K210" s="960">
        <f>'4 IN 1 PCHC Aliyar'!G382</f>
        <v>5.5</v>
      </c>
      <c r="L210" s="960">
        <f t="shared" si="57"/>
        <v>5.5</v>
      </c>
      <c r="M210" s="960">
        <f>L210*C210</f>
        <v>2049.69</v>
      </c>
      <c r="N210" s="823">
        <f>F210+I210+L210</f>
        <v>38.26</v>
      </c>
      <c r="O210" s="823">
        <f t="shared" si="50"/>
        <v>14258.35</v>
      </c>
      <c r="P210" s="823"/>
      <c r="Q210" s="823">
        <f t="shared" si="51"/>
        <v>0</v>
      </c>
      <c r="R210" s="1390">
        <f>P210+N210</f>
        <v>38.26</v>
      </c>
      <c r="S210" s="823">
        <f t="shared" si="49"/>
        <v>14258.35</v>
      </c>
    </row>
    <row r="211" spans="1:19" hidden="1" x14ac:dyDescent="0.25">
      <c r="A211" s="896"/>
      <c r="B211" s="893" t="s">
        <v>525</v>
      </c>
      <c r="C211" s="897" t="e">
        <f>ROUND(#REF!,2)</f>
        <v>#REF!</v>
      </c>
      <c r="D211" s="895" t="s">
        <v>1589</v>
      </c>
      <c r="E211" s="896"/>
      <c r="F211" s="896">
        <f t="shared" si="52"/>
        <v>0</v>
      </c>
      <c r="G211" s="896" t="e">
        <f t="shared" si="53"/>
        <v>#REF!</v>
      </c>
      <c r="H211" s="896"/>
      <c r="I211" s="896"/>
      <c r="J211" s="896" t="e">
        <f t="shared" si="54"/>
        <v>#REF!</v>
      </c>
      <c r="K211" s="896"/>
      <c r="L211" s="896"/>
      <c r="M211" s="896" t="e">
        <f t="shared" si="55"/>
        <v>#REF!</v>
      </c>
      <c r="N211" s="896" t="e">
        <f>#REF!+#REF!+K211+H211+F211</f>
        <v>#REF!</v>
      </c>
      <c r="O211" s="896" t="e">
        <f t="shared" si="50"/>
        <v>#REF!</v>
      </c>
      <c r="P211" s="896" t="e">
        <f>Develop!K101</f>
        <v>#REF!</v>
      </c>
      <c r="Q211" s="896" t="e">
        <f t="shared" si="51"/>
        <v>#REF!</v>
      </c>
      <c r="R211" s="896" t="e">
        <f t="shared" si="56"/>
        <v>#REF!</v>
      </c>
      <c r="S211" s="896" t="e">
        <f t="shared" ref="S211:S238" si="58">R211*C211</f>
        <v>#REF!</v>
      </c>
    </row>
    <row r="212" spans="1:19" ht="76.5" hidden="1" x14ac:dyDescent="0.25">
      <c r="A212" s="820">
        <v>12.2</v>
      </c>
      <c r="B212" s="821" t="s">
        <v>1556</v>
      </c>
      <c r="C212" s="825"/>
      <c r="D212" s="831"/>
      <c r="E212" s="823"/>
      <c r="F212" s="823">
        <f t="shared" si="52"/>
        <v>0</v>
      </c>
      <c r="G212" s="823">
        <f t="shared" si="53"/>
        <v>0</v>
      </c>
      <c r="H212" s="823"/>
      <c r="I212" s="823"/>
      <c r="J212" s="823">
        <f t="shared" si="54"/>
        <v>0</v>
      </c>
      <c r="K212" s="823"/>
      <c r="L212" s="823"/>
      <c r="M212" s="823">
        <f t="shared" si="55"/>
        <v>0</v>
      </c>
      <c r="N212" s="823" t="e">
        <f>#REF!+#REF!+K212+H212+F212</f>
        <v>#REF!</v>
      </c>
      <c r="O212" s="823" t="e">
        <f t="shared" si="50"/>
        <v>#REF!</v>
      </c>
      <c r="P212" s="823" t="e">
        <f>Develop!K102</f>
        <v>#REF!</v>
      </c>
      <c r="Q212" s="823" t="e">
        <f t="shared" si="51"/>
        <v>#REF!</v>
      </c>
      <c r="R212" s="823" t="e">
        <f t="shared" si="56"/>
        <v>#REF!</v>
      </c>
      <c r="S212" s="823" t="e">
        <f t="shared" si="58"/>
        <v>#REF!</v>
      </c>
    </row>
    <row r="213" spans="1:19" hidden="1" x14ac:dyDescent="0.25">
      <c r="A213" s="821"/>
      <c r="B213" s="821" t="s">
        <v>176</v>
      </c>
      <c r="C213" s="825"/>
      <c r="D213" s="822" t="s">
        <v>1589</v>
      </c>
      <c r="E213" s="823"/>
      <c r="F213" s="823">
        <f t="shared" si="52"/>
        <v>0</v>
      </c>
      <c r="G213" s="823">
        <f t="shared" si="53"/>
        <v>0</v>
      </c>
      <c r="H213" s="823"/>
      <c r="I213" s="823"/>
      <c r="J213" s="823">
        <f t="shared" si="54"/>
        <v>0</v>
      </c>
      <c r="K213" s="823"/>
      <c r="L213" s="823"/>
      <c r="M213" s="823">
        <f t="shared" si="55"/>
        <v>0</v>
      </c>
      <c r="N213" s="823" t="e">
        <f>#REF!+#REF!+K213+H213+F213</f>
        <v>#REF!</v>
      </c>
      <c r="O213" s="823" t="e">
        <f t="shared" si="50"/>
        <v>#REF!</v>
      </c>
      <c r="P213" s="823" t="e">
        <f>Develop!K103</f>
        <v>#REF!</v>
      </c>
      <c r="Q213" s="823" t="e">
        <f t="shared" si="51"/>
        <v>#REF!</v>
      </c>
      <c r="R213" s="823" t="e">
        <f t="shared" si="56"/>
        <v>#REF!</v>
      </c>
      <c r="S213" s="823" t="e">
        <f t="shared" si="58"/>
        <v>#REF!</v>
      </c>
    </row>
    <row r="214" spans="1:19" hidden="1" x14ac:dyDescent="0.25">
      <c r="A214" s="821"/>
      <c r="B214" s="821" t="s">
        <v>177</v>
      </c>
      <c r="C214" s="825"/>
      <c r="D214" s="822" t="s">
        <v>1589</v>
      </c>
      <c r="E214" s="823"/>
      <c r="F214" s="823">
        <f t="shared" si="52"/>
        <v>0</v>
      </c>
      <c r="G214" s="823">
        <f t="shared" si="53"/>
        <v>0</v>
      </c>
      <c r="H214" s="823"/>
      <c r="I214" s="823"/>
      <c r="J214" s="823">
        <f t="shared" si="54"/>
        <v>0</v>
      </c>
      <c r="K214" s="823"/>
      <c r="L214" s="823"/>
      <c r="M214" s="823">
        <f t="shared" si="55"/>
        <v>0</v>
      </c>
      <c r="N214" s="823" t="e">
        <f>#REF!+#REF!+K214+H214+F214</f>
        <v>#REF!</v>
      </c>
      <c r="O214" s="823" t="e">
        <f t="shared" si="50"/>
        <v>#REF!</v>
      </c>
      <c r="P214" s="823" t="e">
        <f>Develop!K104</f>
        <v>#REF!</v>
      </c>
      <c r="Q214" s="823" t="e">
        <f t="shared" si="51"/>
        <v>#REF!</v>
      </c>
      <c r="R214" s="823" t="e">
        <f t="shared" si="56"/>
        <v>#REF!</v>
      </c>
      <c r="S214" s="823" t="e">
        <f t="shared" si="58"/>
        <v>#REF!</v>
      </c>
    </row>
    <row r="215" spans="1:19" hidden="1" x14ac:dyDescent="0.25">
      <c r="A215" s="821"/>
      <c r="B215" s="821" t="s">
        <v>178</v>
      </c>
      <c r="C215" s="825"/>
      <c r="D215" s="822" t="s">
        <v>1589</v>
      </c>
      <c r="E215" s="823"/>
      <c r="F215" s="823">
        <f t="shared" si="52"/>
        <v>0</v>
      </c>
      <c r="G215" s="823">
        <f t="shared" si="53"/>
        <v>0</v>
      </c>
      <c r="H215" s="823"/>
      <c r="I215" s="823"/>
      <c r="J215" s="823">
        <f t="shared" si="54"/>
        <v>0</v>
      </c>
      <c r="K215" s="823"/>
      <c r="L215" s="823"/>
      <c r="M215" s="823">
        <f t="shared" si="55"/>
        <v>0</v>
      </c>
      <c r="N215" s="823" t="e">
        <f>#REF!+#REF!+K215+H215+F215</f>
        <v>#REF!</v>
      </c>
      <c r="O215" s="823" t="e">
        <f t="shared" si="50"/>
        <v>#REF!</v>
      </c>
      <c r="P215" s="823" t="e">
        <f>Develop!K105</f>
        <v>#REF!</v>
      </c>
      <c r="Q215" s="823" t="e">
        <f t="shared" si="51"/>
        <v>#REF!</v>
      </c>
      <c r="R215" s="823" t="e">
        <f t="shared" si="56"/>
        <v>#REF!</v>
      </c>
      <c r="S215" s="823" t="e">
        <f t="shared" si="58"/>
        <v>#REF!</v>
      </c>
    </row>
    <row r="216" spans="1:19" hidden="1" x14ac:dyDescent="0.25">
      <c r="A216" s="821"/>
      <c r="B216" s="821" t="s">
        <v>179</v>
      </c>
      <c r="C216" s="825"/>
      <c r="D216" s="822" t="s">
        <v>1589</v>
      </c>
      <c r="E216" s="823"/>
      <c r="F216" s="823">
        <f t="shared" si="52"/>
        <v>0</v>
      </c>
      <c r="G216" s="823">
        <f t="shared" si="53"/>
        <v>0</v>
      </c>
      <c r="H216" s="823"/>
      <c r="I216" s="823"/>
      <c r="J216" s="823">
        <f t="shared" si="54"/>
        <v>0</v>
      </c>
      <c r="K216" s="823"/>
      <c r="L216" s="823"/>
      <c r="M216" s="823">
        <f t="shared" si="55"/>
        <v>0</v>
      </c>
      <c r="N216" s="823" t="e">
        <f>#REF!+#REF!+K216+H216+F216</f>
        <v>#REF!</v>
      </c>
      <c r="O216" s="823" t="e">
        <f t="shared" si="50"/>
        <v>#REF!</v>
      </c>
      <c r="P216" s="823" t="e">
        <f>Develop!K106</f>
        <v>#REF!</v>
      </c>
      <c r="Q216" s="823" t="e">
        <f t="shared" si="51"/>
        <v>#REF!</v>
      </c>
      <c r="R216" s="823" t="e">
        <f t="shared" si="56"/>
        <v>#REF!</v>
      </c>
      <c r="S216" s="823" t="e">
        <f t="shared" si="58"/>
        <v>#REF!</v>
      </c>
    </row>
    <row r="217" spans="1:19" hidden="1" x14ac:dyDescent="0.25">
      <c r="A217" s="823"/>
      <c r="B217" s="821" t="s">
        <v>525</v>
      </c>
      <c r="C217" s="825"/>
      <c r="D217" s="822" t="s">
        <v>1589</v>
      </c>
      <c r="E217" s="823"/>
      <c r="F217" s="823">
        <f t="shared" si="52"/>
        <v>0</v>
      </c>
      <c r="G217" s="823">
        <f t="shared" si="53"/>
        <v>0</v>
      </c>
      <c r="H217" s="823"/>
      <c r="I217" s="823"/>
      <c r="J217" s="823">
        <f t="shared" si="54"/>
        <v>0</v>
      </c>
      <c r="K217" s="823"/>
      <c r="L217" s="823"/>
      <c r="M217" s="823">
        <f t="shared" si="55"/>
        <v>0</v>
      </c>
      <c r="N217" s="823" t="e">
        <f>#REF!+#REF!+K217+H217+F217</f>
        <v>#REF!</v>
      </c>
      <c r="O217" s="823" t="e">
        <f t="shared" si="50"/>
        <v>#REF!</v>
      </c>
      <c r="P217" s="823" t="e">
        <f>Develop!K107</f>
        <v>#REF!</v>
      </c>
      <c r="Q217" s="823" t="e">
        <f t="shared" si="51"/>
        <v>#REF!</v>
      </c>
      <c r="R217" s="823" t="e">
        <f t="shared" si="56"/>
        <v>#REF!</v>
      </c>
      <c r="S217" s="823" t="e">
        <f t="shared" si="58"/>
        <v>#REF!</v>
      </c>
    </row>
    <row r="218" spans="1:19" hidden="1" x14ac:dyDescent="0.25">
      <c r="A218" s="917"/>
      <c r="B218" s="914"/>
      <c r="C218" s="915"/>
      <c r="D218" s="916"/>
      <c r="E218" s="917"/>
      <c r="F218" s="917">
        <f t="shared" si="52"/>
        <v>0</v>
      </c>
      <c r="G218" s="917">
        <f t="shared" si="53"/>
        <v>0</v>
      </c>
      <c r="H218" s="917"/>
      <c r="I218" s="917"/>
      <c r="J218" s="917">
        <f t="shared" si="54"/>
        <v>0</v>
      </c>
      <c r="K218" s="917"/>
      <c r="L218" s="917"/>
      <c r="M218" s="917">
        <f t="shared" si="55"/>
        <v>0</v>
      </c>
      <c r="N218" s="917" t="e">
        <f>#REF!+#REF!+K218+H218+F218</f>
        <v>#REF!</v>
      </c>
      <c r="O218" s="917" t="e">
        <f t="shared" si="50"/>
        <v>#REF!</v>
      </c>
      <c r="P218" s="917" t="e">
        <f>Develop!K108</f>
        <v>#REF!</v>
      </c>
      <c r="Q218" s="917" t="e">
        <f t="shared" si="51"/>
        <v>#REF!</v>
      </c>
      <c r="R218" s="917" t="e">
        <f t="shared" si="56"/>
        <v>#REF!</v>
      </c>
      <c r="S218" s="917" t="e">
        <f t="shared" si="58"/>
        <v>#REF!</v>
      </c>
    </row>
    <row r="219" spans="1:19" ht="39.950000000000003" customHeight="1" x14ac:dyDescent="0.25">
      <c r="A219" s="820">
        <v>13.1</v>
      </c>
      <c r="B219" s="821" t="s">
        <v>930</v>
      </c>
      <c r="C219" s="1488">
        <f>[1]Data!$K$482</f>
        <v>29.3</v>
      </c>
      <c r="D219" s="867" t="s">
        <v>1050</v>
      </c>
      <c r="E219" s="954">
        <f>'SI 2 in 1 ALIYAR '!H317</f>
        <v>18.690000000000001</v>
      </c>
      <c r="F219" s="954">
        <f>E219</f>
        <v>18.690000000000001</v>
      </c>
      <c r="G219" s="954">
        <f>F219*C219</f>
        <v>547.62</v>
      </c>
      <c r="H219" s="1371">
        <f>'PC 12 IN 1'!H213</f>
        <v>40.9</v>
      </c>
      <c r="I219" s="1371">
        <f>H219*2</f>
        <v>81.8</v>
      </c>
      <c r="J219" s="1371">
        <f>I219*C219</f>
        <v>2396.7399999999998</v>
      </c>
      <c r="K219" s="960">
        <f>'4 IN 1 PCHC Aliyar'!H393</f>
        <v>29.5</v>
      </c>
      <c r="L219" s="960">
        <f>K219*1</f>
        <v>29.5</v>
      </c>
      <c r="M219" s="960">
        <f>L219*C219</f>
        <v>864.35</v>
      </c>
      <c r="N219" s="823">
        <f>F219+I219+L219</f>
        <v>129.99</v>
      </c>
      <c r="O219" s="823">
        <f>N219*C219</f>
        <v>3808.71</v>
      </c>
      <c r="P219" s="823">
        <f>Develop!K36</f>
        <v>28.3</v>
      </c>
      <c r="Q219" s="823">
        <f>P219*C219</f>
        <v>829.19</v>
      </c>
      <c r="R219" s="1390">
        <f>P219+N219</f>
        <v>158.29</v>
      </c>
      <c r="S219" s="823">
        <f>R219*C219</f>
        <v>4637.8999999999996</v>
      </c>
    </row>
    <row r="220" spans="1:19" ht="76.5" hidden="1" x14ac:dyDescent="0.25">
      <c r="A220" s="892">
        <v>13.2</v>
      </c>
      <c r="B220" s="893" t="s">
        <v>1494</v>
      </c>
      <c r="C220" s="897"/>
      <c r="D220" s="895" t="s">
        <v>1050</v>
      </c>
      <c r="E220" s="896"/>
      <c r="F220" s="896">
        <f t="shared" si="52"/>
        <v>0</v>
      </c>
      <c r="G220" s="896">
        <f t="shared" si="53"/>
        <v>0</v>
      </c>
      <c r="H220" s="896"/>
      <c r="I220" s="896"/>
      <c r="J220" s="896">
        <f t="shared" si="54"/>
        <v>0</v>
      </c>
      <c r="K220" s="896"/>
      <c r="L220" s="896"/>
      <c r="M220" s="896">
        <f t="shared" si="55"/>
        <v>0</v>
      </c>
      <c r="N220" s="896" t="e">
        <f>#REF!+#REF!+K220+H220+F220</f>
        <v>#REF!</v>
      </c>
      <c r="O220" s="896" t="e">
        <f t="shared" si="50"/>
        <v>#REF!</v>
      </c>
      <c r="P220" s="896" t="e">
        <f>Develop!K110</f>
        <v>#REF!</v>
      </c>
      <c r="Q220" s="896" t="e">
        <f t="shared" si="51"/>
        <v>#REF!</v>
      </c>
      <c r="R220" s="896" t="e">
        <f t="shared" si="56"/>
        <v>#REF!</v>
      </c>
      <c r="S220" s="896" t="e">
        <f t="shared" si="58"/>
        <v>#REF!</v>
      </c>
    </row>
    <row r="221" spans="1:19" ht="26.25" hidden="1" x14ac:dyDescent="0.25">
      <c r="A221" s="832" t="s">
        <v>870</v>
      </c>
      <c r="B221" s="826" t="s">
        <v>83</v>
      </c>
      <c r="C221" s="824"/>
      <c r="D221" s="822"/>
      <c r="E221" s="823"/>
      <c r="F221" s="823">
        <f t="shared" si="52"/>
        <v>0</v>
      </c>
      <c r="G221" s="823">
        <f t="shared" si="53"/>
        <v>0</v>
      </c>
      <c r="H221" s="823"/>
      <c r="I221" s="823"/>
      <c r="J221" s="823">
        <f t="shared" si="54"/>
        <v>0</v>
      </c>
      <c r="K221" s="823"/>
      <c r="L221" s="823"/>
      <c r="M221" s="823">
        <f t="shared" si="55"/>
        <v>0</v>
      </c>
      <c r="N221" s="823" t="e">
        <f>#REF!+#REF!+K221+H221+F221</f>
        <v>#REF!</v>
      </c>
      <c r="O221" s="823" t="e">
        <f t="shared" si="50"/>
        <v>#REF!</v>
      </c>
      <c r="P221" s="823" t="e">
        <f>Develop!K111</f>
        <v>#REF!</v>
      </c>
      <c r="Q221" s="823" t="e">
        <f t="shared" si="51"/>
        <v>#REF!</v>
      </c>
      <c r="R221" s="823" t="e">
        <f t="shared" si="56"/>
        <v>#REF!</v>
      </c>
      <c r="S221" s="823" t="e">
        <f t="shared" si="58"/>
        <v>#REF!</v>
      </c>
    </row>
    <row r="222" spans="1:19" hidden="1" x14ac:dyDescent="0.25">
      <c r="A222" s="821"/>
      <c r="B222" s="821" t="s">
        <v>1084</v>
      </c>
      <c r="C222" s="824" t="e">
        <f>ROUND(#REF!,2)</f>
        <v>#REF!</v>
      </c>
      <c r="D222" s="822" t="s">
        <v>1589</v>
      </c>
      <c r="E222" s="823"/>
      <c r="F222" s="823">
        <f t="shared" si="52"/>
        <v>0</v>
      </c>
      <c r="G222" s="823" t="e">
        <f t="shared" si="53"/>
        <v>#REF!</v>
      </c>
      <c r="H222" s="823"/>
      <c r="I222" s="823"/>
      <c r="J222" s="823" t="e">
        <f t="shared" si="54"/>
        <v>#REF!</v>
      </c>
      <c r="K222" s="823"/>
      <c r="L222" s="823"/>
      <c r="M222" s="823" t="e">
        <f t="shared" si="55"/>
        <v>#REF!</v>
      </c>
      <c r="N222" s="823" t="e">
        <f>#REF!+#REF!+K222+H222+F222</f>
        <v>#REF!</v>
      </c>
      <c r="O222" s="823" t="e">
        <f t="shared" si="50"/>
        <v>#REF!</v>
      </c>
      <c r="P222" s="823" t="e">
        <f>Develop!K112</f>
        <v>#REF!</v>
      </c>
      <c r="Q222" s="823" t="e">
        <f t="shared" si="51"/>
        <v>#REF!</v>
      </c>
      <c r="R222" s="823" t="e">
        <f t="shared" si="56"/>
        <v>#REF!</v>
      </c>
      <c r="S222" s="823" t="e">
        <f t="shared" si="58"/>
        <v>#REF!</v>
      </c>
    </row>
    <row r="223" spans="1:19" hidden="1" x14ac:dyDescent="0.25">
      <c r="A223" s="821"/>
      <c r="B223" s="821" t="s">
        <v>1188</v>
      </c>
      <c r="C223" s="824" t="e">
        <f>ROUND(#REF!,2)</f>
        <v>#REF!</v>
      </c>
      <c r="D223" s="822" t="s">
        <v>1589</v>
      </c>
      <c r="E223" s="823"/>
      <c r="F223" s="823">
        <f t="shared" si="52"/>
        <v>0</v>
      </c>
      <c r="G223" s="823" t="e">
        <f t="shared" si="53"/>
        <v>#REF!</v>
      </c>
      <c r="H223" s="823"/>
      <c r="I223" s="823"/>
      <c r="J223" s="823" t="e">
        <f t="shared" si="54"/>
        <v>#REF!</v>
      </c>
      <c r="K223" s="823"/>
      <c r="L223" s="823"/>
      <c r="M223" s="823" t="e">
        <f t="shared" si="55"/>
        <v>#REF!</v>
      </c>
      <c r="N223" s="823" t="e">
        <f>#REF!+#REF!+K223+H223+F223</f>
        <v>#REF!</v>
      </c>
      <c r="O223" s="823" t="e">
        <f t="shared" si="50"/>
        <v>#REF!</v>
      </c>
      <c r="P223" s="823" t="e">
        <f>Develop!K113</f>
        <v>#REF!</v>
      </c>
      <c r="Q223" s="823" t="e">
        <f t="shared" si="51"/>
        <v>#REF!</v>
      </c>
      <c r="R223" s="823" t="e">
        <f t="shared" si="56"/>
        <v>#REF!</v>
      </c>
      <c r="S223" s="823" t="e">
        <f t="shared" si="58"/>
        <v>#REF!</v>
      </c>
    </row>
    <row r="224" spans="1:19" hidden="1" x14ac:dyDescent="0.25">
      <c r="A224" s="821"/>
      <c r="B224" s="821" t="s">
        <v>1230</v>
      </c>
      <c r="C224" s="824" t="e">
        <f>ROUND(#REF!,2)</f>
        <v>#REF!</v>
      </c>
      <c r="D224" s="822" t="s">
        <v>1589</v>
      </c>
      <c r="E224" s="823"/>
      <c r="F224" s="823">
        <f t="shared" si="52"/>
        <v>0</v>
      </c>
      <c r="G224" s="823" t="e">
        <f t="shared" si="53"/>
        <v>#REF!</v>
      </c>
      <c r="H224" s="823"/>
      <c r="I224" s="823"/>
      <c r="J224" s="823" t="e">
        <f t="shared" si="54"/>
        <v>#REF!</v>
      </c>
      <c r="K224" s="823"/>
      <c r="L224" s="823"/>
      <c r="M224" s="823" t="e">
        <f t="shared" si="55"/>
        <v>#REF!</v>
      </c>
      <c r="N224" s="823" t="e">
        <f>#REF!+#REF!+K224+H224+F224</f>
        <v>#REF!</v>
      </c>
      <c r="O224" s="823" t="e">
        <f t="shared" si="50"/>
        <v>#REF!</v>
      </c>
      <c r="P224" s="823" t="e">
        <f>Develop!K114</f>
        <v>#REF!</v>
      </c>
      <c r="Q224" s="823" t="e">
        <f t="shared" si="51"/>
        <v>#REF!</v>
      </c>
      <c r="R224" s="823" t="e">
        <f t="shared" si="56"/>
        <v>#REF!</v>
      </c>
      <c r="S224" s="823" t="e">
        <f t="shared" si="58"/>
        <v>#REF!</v>
      </c>
    </row>
    <row r="225" spans="1:19" hidden="1" x14ac:dyDescent="0.25">
      <c r="A225" s="821"/>
      <c r="B225" s="821" t="s">
        <v>1138</v>
      </c>
      <c r="C225" s="824" t="e">
        <f>ROUND(#REF!,2)</f>
        <v>#REF!</v>
      </c>
      <c r="D225" s="822" t="s">
        <v>1589</v>
      </c>
      <c r="E225" s="823"/>
      <c r="F225" s="823">
        <f t="shared" si="52"/>
        <v>0</v>
      </c>
      <c r="G225" s="823" t="e">
        <f t="shared" si="53"/>
        <v>#REF!</v>
      </c>
      <c r="H225" s="823"/>
      <c r="I225" s="823"/>
      <c r="J225" s="823" t="e">
        <f t="shared" si="54"/>
        <v>#REF!</v>
      </c>
      <c r="K225" s="823"/>
      <c r="L225" s="823"/>
      <c r="M225" s="823" t="e">
        <f t="shared" si="55"/>
        <v>#REF!</v>
      </c>
      <c r="N225" s="823" t="e">
        <f>#REF!+#REF!+K225+H225+F225</f>
        <v>#REF!</v>
      </c>
      <c r="O225" s="823" t="e">
        <f t="shared" si="50"/>
        <v>#REF!</v>
      </c>
      <c r="P225" s="823" t="e">
        <f>Develop!K115</f>
        <v>#REF!</v>
      </c>
      <c r="Q225" s="823" t="e">
        <f t="shared" si="51"/>
        <v>#REF!</v>
      </c>
      <c r="R225" s="823" t="e">
        <f t="shared" si="56"/>
        <v>#REF!</v>
      </c>
      <c r="S225" s="823" t="e">
        <f t="shared" si="58"/>
        <v>#REF!</v>
      </c>
    </row>
    <row r="226" spans="1:19" hidden="1" x14ac:dyDescent="0.25">
      <c r="A226" s="823"/>
      <c r="B226" s="821" t="s">
        <v>943</v>
      </c>
      <c r="C226" s="825" t="e">
        <f>ROUND(#REF!,2)</f>
        <v>#REF!</v>
      </c>
      <c r="D226" s="822" t="s">
        <v>1589</v>
      </c>
      <c r="E226" s="823"/>
      <c r="F226" s="823">
        <f t="shared" si="52"/>
        <v>0</v>
      </c>
      <c r="G226" s="823" t="e">
        <f t="shared" si="53"/>
        <v>#REF!</v>
      </c>
      <c r="H226" s="823"/>
      <c r="I226" s="823"/>
      <c r="J226" s="823" t="e">
        <f t="shared" si="54"/>
        <v>#REF!</v>
      </c>
      <c r="K226" s="823"/>
      <c r="L226" s="823"/>
      <c r="M226" s="823" t="e">
        <f t="shared" si="55"/>
        <v>#REF!</v>
      </c>
      <c r="N226" s="823" t="e">
        <f>#REF!+#REF!+K226+H226+F226</f>
        <v>#REF!</v>
      </c>
      <c r="O226" s="823" t="e">
        <f t="shared" si="50"/>
        <v>#REF!</v>
      </c>
      <c r="P226" s="823" t="e">
        <f>Develop!K116</f>
        <v>#REF!</v>
      </c>
      <c r="Q226" s="823" t="e">
        <f t="shared" si="51"/>
        <v>#REF!</v>
      </c>
      <c r="R226" s="823" t="e">
        <f t="shared" si="56"/>
        <v>#REF!</v>
      </c>
      <c r="S226" s="823" t="e">
        <f t="shared" si="58"/>
        <v>#REF!</v>
      </c>
    </row>
    <row r="227" spans="1:19" hidden="1" x14ac:dyDescent="0.25">
      <c r="A227" s="823"/>
      <c r="B227" s="821" t="s">
        <v>3182</v>
      </c>
      <c r="C227" s="825" t="e">
        <f>ROUND(#REF!,2)</f>
        <v>#REF!</v>
      </c>
      <c r="D227" s="822" t="s">
        <v>1589</v>
      </c>
      <c r="E227" s="823"/>
      <c r="F227" s="823">
        <f t="shared" si="52"/>
        <v>0</v>
      </c>
      <c r="G227" s="823" t="e">
        <f t="shared" si="53"/>
        <v>#REF!</v>
      </c>
      <c r="H227" s="823"/>
      <c r="I227" s="823"/>
      <c r="J227" s="823" t="e">
        <f t="shared" si="54"/>
        <v>#REF!</v>
      </c>
      <c r="K227" s="823"/>
      <c r="L227" s="823"/>
      <c r="M227" s="823" t="e">
        <f t="shared" si="55"/>
        <v>#REF!</v>
      </c>
      <c r="N227" s="823" t="e">
        <f>#REF!+#REF!+K227+H227+F227</f>
        <v>#REF!</v>
      </c>
      <c r="O227" s="823" t="e">
        <f t="shared" si="50"/>
        <v>#REF!</v>
      </c>
      <c r="P227" s="823" t="e">
        <f>Develop!K117</f>
        <v>#REF!</v>
      </c>
      <c r="Q227" s="823" t="e">
        <f t="shared" si="51"/>
        <v>#REF!</v>
      </c>
      <c r="R227" s="823" t="e">
        <f t="shared" si="56"/>
        <v>#REF!</v>
      </c>
      <c r="S227" s="823" t="e">
        <f t="shared" si="58"/>
        <v>#REF!</v>
      </c>
    </row>
    <row r="228" spans="1:19" hidden="1" x14ac:dyDescent="0.25">
      <c r="A228" s="823"/>
      <c r="B228" s="821" t="s">
        <v>3183</v>
      </c>
      <c r="C228" s="825" t="e">
        <f>ROUND(#REF!,2)</f>
        <v>#REF!</v>
      </c>
      <c r="D228" s="822" t="s">
        <v>1589</v>
      </c>
      <c r="E228" s="823"/>
      <c r="F228" s="823">
        <f t="shared" si="52"/>
        <v>0</v>
      </c>
      <c r="G228" s="823" t="e">
        <f t="shared" si="53"/>
        <v>#REF!</v>
      </c>
      <c r="H228" s="823"/>
      <c r="I228" s="823"/>
      <c r="J228" s="823" t="e">
        <f t="shared" si="54"/>
        <v>#REF!</v>
      </c>
      <c r="K228" s="823"/>
      <c r="L228" s="823"/>
      <c r="M228" s="823" t="e">
        <f t="shared" si="55"/>
        <v>#REF!</v>
      </c>
      <c r="N228" s="823" t="e">
        <f>#REF!+#REF!+K228+H228+F228</f>
        <v>#REF!</v>
      </c>
      <c r="O228" s="823" t="e">
        <f t="shared" si="50"/>
        <v>#REF!</v>
      </c>
      <c r="P228" s="823" t="e">
        <f>Develop!K118</f>
        <v>#REF!</v>
      </c>
      <c r="Q228" s="823" t="e">
        <f t="shared" si="51"/>
        <v>#REF!</v>
      </c>
      <c r="R228" s="823" t="e">
        <f t="shared" si="56"/>
        <v>#REF!</v>
      </c>
      <c r="S228" s="823" t="e">
        <f t="shared" si="58"/>
        <v>#REF!</v>
      </c>
    </row>
    <row r="229" spans="1:19" hidden="1" x14ac:dyDescent="0.25">
      <c r="A229" s="823"/>
      <c r="B229" s="821" t="s">
        <v>3184</v>
      </c>
      <c r="C229" s="825" t="e">
        <f>ROUND(#REF!,2)</f>
        <v>#REF!</v>
      </c>
      <c r="D229" s="822" t="s">
        <v>1589</v>
      </c>
      <c r="E229" s="823"/>
      <c r="F229" s="823">
        <f t="shared" si="52"/>
        <v>0</v>
      </c>
      <c r="G229" s="823" t="e">
        <f t="shared" si="53"/>
        <v>#REF!</v>
      </c>
      <c r="H229" s="823"/>
      <c r="I229" s="823"/>
      <c r="J229" s="823" t="e">
        <f t="shared" si="54"/>
        <v>#REF!</v>
      </c>
      <c r="K229" s="823"/>
      <c r="L229" s="823"/>
      <c r="M229" s="823" t="e">
        <f t="shared" si="55"/>
        <v>#REF!</v>
      </c>
      <c r="N229" s="823" t="e">
        <f>#REF!+#REF!+K229+H229+F229</f>
        <v>#REF!</v>
      </c>
      <c r="O229" s="823" t="e">
        <f t="shared" si="50"/>
        <v>#REF!</v>
      </c>
      <c r="P229" s="823" t="e">
        <f>Develop!K119</f>
        <v>#REF!</v>
      </c>
      <c r="Q229" s="823" t="e">
        <f t="shared" si="51"/>
        <v>#REF!</v>
      </c>
      <c r="R229" s="823" t="e">
        <f t="shared" si="56"/>
        <v>#REF!</v>
      </c>
      <c r="S229" s="823" t="e">
        <f t="shared" si="58"/>
        <v>#REF!</v>
      </c>
    </row>
    <row r="230" spans="1:19" hidden="1" x14ac:dyDescent="0.25">
      <c r="A230" s="823"/>
      <c r="B230" s="821" t="s">
        <v>3185</v>
      </c>
      <c r="C230" s="825" t="e">
        <f>ROUND(#REF!,2)</f>
        <v>#REF!</v>
      </c>
      <c r="D230" s="822" t="s">
        <v>1589</v>
      </c>
      <c r="E230" s="823"/>
      <c r="F230" s="823">
        <f t="shared" si="52"/>
        <v>0</v>
      </c>
      <c r="G230" s="823" t="e">
        <f t="shared" si="53"/>
        <v>#REF!</v>
      </c>
      <c r="H230" s="823"/>
      <c r="I230" s="823"/>
      <c r="J230" s="823" t="e">
        <f t="shared" si="54"/>
        <v>#REF!</v>
      </c>
      <c r="K230" s="823"/>
      <c r="L230" s="823"/>
      <c r="M230" s="823" t="e">
        <f t="shared" si="55"/>
        <v>#REF!</v>
      </c>
      <c r="N230" s="823" t="e">
        <f>#REF!+#REF!+K230+H230+F230</f>
        <v>#REF!</v>
      </c>
      <c r="O230" s="823" t="e">
        <f t="shared" si="50"/>
        <v>#REF!</v>
      </c>
      <c r="P230" s="823" t="e">
        <f>Develop!K120</f>
        <v>#REF!</v>
      </c>
      <c r="Q230" s="823" t="e">
        <f t="shared" si="51"/>
        <v>#REF!</v>
      </c>
      <c r="R230" s="823" t="e">
        <f t="shared" si="56"/>
        <v>#REF!</v>
      </c>
      <c r="S230" s="823" t="e">
        <f t="shared" si="58"/>
        <v>#REF!</v>
      </c>
    </row>
    <row r="231" spans="1:19" hidden="1" x14ac:dyDescent="0.25">
      <c r="A231" s="823"/>
      <c r="B231" s="821" t="s">
        <v>3186</v>
      </c>
      <c r="C231" s="825" t="e">
        <f>ROUND(#REF!,2)</f>
        <v>#REF!</v>
      </c>
      <c r="D231" s="822" t="s">
        <v>1589</v>
      </c>
      <c r="E231" s="823"/>
      <c r="F231" s="823">
        <f t="shared" si="52"/>
        <v>0</v>
      </c>
      <c r="G231" s="823" t="e">
        <f t="shared" si="53"/>
        <v>#REF!</v>
      </c>
      <c r="H231" s="823"/>
      <c r="I231" s="823"/>
      <c r="J231" s="823" t="e">
        <f t="shared" si="54"/>
        <v>#REF!</v>
      </c>
      <c r="K231" s="823"/>
      <c r="L231" s="823"/>
      <c r="M231" s="823" t="e">
        <f t="shared" si="55"/>
        <v>#REF!</v>
      </c>
      <c r="N231" s="823" t="e">
        <f>#REF!+#REF!+K231+H231+F231</f>
        <v>#REF!</v>
      </c>
      <c r="O231" s="823" t="e">
        <f t="shared" si="50"/>
        <v>#REF!</v>
      </c>
      <c r="P231" s="823" t="e">
        <f>Develop!K121</f>
        <v>#REF!</v>
      </c>
      <c r="Q231" s="823" t="e">
        <f t="shared" si="51"/>
        <v>#REF!</v>
      </c>
      <c r="R231" s="823" t="e">
        <f t="shared" si="56"/>
        <v>#REF!</v>
      </c>
      <c r="S231" s="823" t="e">
        <f t="shared" si="58"/>
        <v>#REF!</v>
      </c>
    </row>
    <row r="232" spans="1:19" hidden="1" x14ac:dyDescent="0.25">
      <c r="A232" s="823"/>
      <c r="B232" s="821" t="s">
        <v>3187</v>
      </c>
      <c r="C232" s="825" t="e">
        <f>ROUND(#REF!,2)</f>
        <v>#REF!</v>
      </c>
      <c r="D232" s="822" t="s">
        <v>1589</v>
      </c>
      <c r="E232" s="823"/>
      <c r="F232" s="823">
        <f t="shared" si="52"/>
        <v>0</v>
      </c>
      <c r="G232" s="823" t="e">
        <f t="shared" si="53"/>
        <v>#REF!</v>
      </c>
      <c r="H232" s="823"/>
      <c r="I232" s="823"/>
      <c r="J232" s="823" t="e">
        <f t="shared" si="54"/>
        <v>#REF!</v>
      </c>
      <c r="K232" s="823"/>
      <c r="L232" s="823"/>
      <c r="M232" s="823" t="e">
        <f t="shared" si="55"/>
        <v>#REF!</v>
      </c>
      <c r="N232" s="823" t="e">
        <f>#REF!+#REF!+K232+H232+F232</f>
        <v>#REF!</v>
      </c>
      <c r="O232" s="823" t="e">
        <f t="shared" si="50"/>
        <v>#REF!</v>
      </c>
      <c r="P232" s="823" t="e">
        <f>Develop!K122</f>
        <v>#REF!</v>
      </c>
      <c r="Q232" s="823" t="e">
        <f t="shared" si="51"/>
        <v>#REF!</v>
      </c>
      <c r="R232" s="823" t="e">
        <f t="shared" si="56"/>
        <v>#REF!</v>
      </c>
      <c r="S232" s="823" t="e">
        <f t="shared" si="58"/>
        <v>#REF!</v>
      </c>
    </row>
    <row r="233" spans="1:19" hidden="1" x14ac:dyDescent="0.25">
      <c r="A233" s="823"/>
      <c r="B233" s="821" t="s">
        <v>3188</v>
      </c>
      <c r="C233" s="825" t="e">
        <f>ROUND(#REF!,2)</f>
        <v>#REF!</v>
      </c>
      <c r="D233" s="822" t="s">
        <v>1589</v>
      </c>
      <c r="E233" s="823"/>
      <c r="F233" s="823">
        <f t="shared" si="52"/>
        <v>0</v>
      </c>
      <c r="G233" s="823" t="e">
        <f t="shared" si="53"/>
        <v>#REF!</v>
      </c>
      <c r="H233" s="823"/>
      <c r="I233" s="823"/>
      <c r="J233" s="823" t="e">
        <f t="shared" si="54"/>
        <v>#REF!</v>
      </c>
      <c r="K233" s="823"/>
      <c r="L233" s="823"/>
      <c r="M233" s="823" t="e">
        <f t="shared" si="55"/>
        <v>#REF!</v>
      </c>
      <c r="N233" s="823" t="e">
        <f>#REF!+#REF!+K233+H233+F233</f>
        <v>#REF!</v>
      </c>
      <c r="O233" s="823" t="e">
        <f t="shared" si="50"/>
        <v>#REF!</v>
      </c>
      <c r="P233" s="823" t="e">
        <f>Develop!K123</f>
        <v>#REF!</v>
      </c>
      <c r="Q233" s="823" t="e">
        <f t="shared" si="51"/>
        <v>#REF!</v>
      </c>
      <c r="R233" s="823" t="e">
        <f t="shared" si="56"/>
        <v>#REF!</v>
      </c>
      <c r="S233" s="823" t="e">
        <f t="shared" si="58"/>
        <v>#REF!</v>
      </c>
    </row>
    <row r="234" spans="1:19" ht="26.25" hidden="1" x14ac:dyDescent="0.25">
      <c r="A234" s="832" t="s">
        <v>988</v>
      </c>
      <c r="B234" s="826" t="s">
        <v>172</v>
      </c>
      <c r="C234" s="824"/>
      <c r="D234" s="822"/>
      <c r="E234" s="823"/>
      <c r="F234" s="823">
        <f t="shared" si="52"/>
        <v>0</v>
      </c>
      <c r="G234" s="823">
        <f t="shared" si="53"/>
        <v>0</v>
      </c>
      <c r="H234" s="823"/>
      <c r="I234" s="823"/>
      <c r="J234" s="823">
        <f t="shared" si="54"/>
        <v>0</v>
      </c>
      <c r="K234" s="823"/>
      <c r="L234" s="823"/>
      <c r="M234" s="823">
        <f t="shared" si="55"/>
        <v>0</v>
      </c>
      <c r="N234" s="823" t="e">
        <f>#REF!+#REF!+K234+H234+F234</f>
        <v>#REF!</v>
      </c>
      <c r="O234" s="823" t="e">
        <f t="shared" si="50"/>
        <v>#REF!</v>
      </c>
      <c r="P234" s="823" t="e">
        <f>Develop!K124</f>
        <v>#REF!</v>
      </c>
      <c r="Q234" s="823" t="e">
        <f t="shared" si="51"/>
        <v>#REF!</v>
      </c>
      <c r="R234" s="823" t="e">
        <f t="shared" si="56"/>
        <v>#REF!</v>
      </c>
      <c r="S234" s="823" t="e">
        <f t="shared" si="58"/>
        <v>#REF!</v>
      </c>
    </row>
    <row r="235" spans="1:19" hidden="1" x14ac:dyDescent="0.25">
      <c r="A235" s="821"/>
      <c r="B235" s="821" t="s">
        <v>538</v>
      </c>
      <c r="C235" s="824" t="e">
        <f>ROUND(#REF!,2)</f>
        <v>#REF!</v>
      </c>
      <c r="D235" s="822" t="s">
        <v>1589</v>
      </c>
      <c r="E235" s="823"/>
      <c r="F235" s="823">
        <f t="shared" si="52"/>
        <v>0</v>
      </c>
      <c r="G235" s="823" t="e">
        <f t="shared" si="53"/>
        <v>#REF!</v>
      </c>
      <c r="H235" s="823"/>
      <c r="I235" s="823"/>
      <c r="J235" s="823" t="e">
        <f t="shared" si="54"/>
        <v>#REF!</v>
      </c>
      <c r="K235" s="823"/>
      <c r="L235" s="823"/>
      <c r="M235" s="823" t="e">
        <f t="shared" si="55"/>
        <v>#REF!</v>
      </c>
      <c r="N235" s="823" t="e">
        <f>#REF!+#REF!+K235+H235+F235</f>
        <v>#REF!</v>
      </c>
      <c r="O235" s="823" t="e">
        <f t="shared" si="50"/>
        <v>#REF!</v>
      </c>
      <c r="P235" s="823" t="e">
        <f>Develop!K125</f>
        <v>#REF!</v>
      </c>
      <c r="Q235" s="823" t="e">
        <f t="shared" si="51"/>
        <v>#REF!</v>
      </c>
      <c r="R235" s="823" t="e">
        <f t="shared" si="56"/>
        <v>#REF!</v>
      </c>
      <c r="S235" s="823" t="e">
        <f t="shared" si="58"/>
        <v>#REF!</v>
      </c>
    </row>
    <row r="236" spans="1:19" hidden="1" x14ac:dyDescent="0.25">
      <c r="A236" s="821"/>
      <c r="B236" s="821" t="s">
        <v>539</v>
      </c>
      <c r="C236" s="824" t="e">
        <f>ROUND(#REF!,2)</f>
        <v>#REF!</v>
      </c>
      <c r="D236" s="822" t="s">
        <v>1589</v>
      </c>
      <c r="E236" s="823"/>
      <c r="F236" s="823">
        <f t="shared" si="52"/>
        <v>0</v>
      </c>
      <c r="G236" s="823" t="e">
        <f t="shared" si="53"/>
        <v>#REF!</v>
      </c>
      <c r="H236" s="823"/>
      <c r="I236" s="823"/>
      <c r="J236" s="823" t="e">
        <f t="shared" si="54"/>
        <v>#REF!</v>
      </c>
      <c r="K236" s="823"/>
      <c r="L236" s="823"/>
      <c r="M236" s="823" t="e">
        <f t="shared" si="55"/>
        <v>#REF!</v>
      </c>
      <c r="N236" s="823" t="e">
        <f>#REF!+#REF!+K236+H236+F236</f>
        <v>#REF!</v>
      </c>
      <c r="O236" s="823" t="e">
        <f t="shared" si="50"/>
        <v>#REF!</v>
      </c>
      <c r="P236" s="823" t="e">
        <f>Develop!K126</f>
        <v>#REF!</v>
      </c>
      <c r="Q236" s="823" t="e">
        <f t="shared" si="51"/>
        <v>#REF!</v>
      </c>
      <c r="R236" s="823" t="e">
        <f t="shared" si="56"/>
        <v>#REF!</v>
      </c>
      <c r="S236" s="823" t="e">
        <f t="shared" si="58"/>
        <v>#REF!</v>
      </c>
    </row>
    <row r="237" spans="1:19" hidden="1" x14ac:dyDescent="0.25">
      <c r="A237" s="821"/>
      <c r="B237" s="821" t="s">
        <v>1078</v>
      </c>
      <c r="C237" s="824" t="e">
        <f>ROUND(#REF!,2)</f>
        <v>#REF!</v>
      </c>
      <c r="D237" s="822" t="s">
        <v>1589</v>
      </c>
      <c r="E237" s="823"/>
      <c r="F237" s="823">
        <f t="shared" si="52"/>
        <v>0</v>
      </c>
      <c r="G237" s="823" t="e">
        <f t="shared" si="53"/>
        <v>#REF!</v>
      </c>
      <c r="H237" s="823"/>
      <c r="I237" s="823"/>
      <c r="J237" s="823" t="e">
        <f t="shared" si="54"/>
        <v>#REF!</v>
      </c>
      <c r="K237" s="823"/>
      <c r="L237" s="823"/>
      <c r="M237" s="823" t="e">
        <f t="shared" si="55"/>
        <v>#REF!</v>
      </c>
      <c r="N237" s="823" t="e">
        <f>#REF!+#REF!+K237+H237+F237</f>
        <v>#REF!</v>
      </c>
      <c r="O237" s="823" t="e">
        <f t="shared" si="50"/>
        <v>#REF!</v>
      </c>
      <c r="P237" s="823" t="e">
        <f>Develop!K127</f>
        <v>#REF!</v>
      </c>
      <c r="Q237" s="823" t="e">
        <f t="shared" si="51"/>
        <v>#REF!</v>
      </c>
      <c r="R237" s="823" t="e">
        <f t="shared" si="56"/>
        <v>#REF!</v>
      </c>
      <c r="S237" s="823" t="e">
        <f t="shared" si="58"/>
        <v>#REF!</v>
      </c>
    </row>
    <row r="238" spans="1:19" hidden="1" x14ac:dyDescent="0.25">
      <c r="A238" s="821"/>
      <c r="B238" s="821" t="s">
        <v>593</v>
      </c>
      <c r="C238" s="824" t="e">
        <f>ROUND(#REF!,2)</f>
        <v>#REF!</v>
      </c>
      <c r="D238" s="822" t="s">
        <v>1589</v>
      </c>
      <c r="E238" s="823"/>
      <c r="F238" s="823">
        <f t="shared" si="52"/>
        <v>0</v>
      </c>
      <c r="G238" s="823" t="e">
        <f t="shared" si="53"/>
        <v>#REF!</v>
      </c>
      <c r="H238" s="823"/>
      <c r="I238" s="823"/>
      <c r="J238" s="823" t="e">
        <f t="shared" si="54"/>
        <v>#REF!</v>
      </c>
      <c r="K238" s="823"/>
      <c r="L238" s="823"/>
      <c r="M238" s="823" t="e">
        <f t="shared" si="55"/>
        <v>#REF!</v>
      </c>
      <c r="N238" s="823" t="e">
        <f>#REF!+#REF!+K238+H238+F238</f>
        <v>#REF!</v>
      </c>
      <c r="O238" s="823" t="e">
        <f t="shared" si="50"/>
        <v>#REF!</v>
      </c>
      <c r="P238" s="823" t="e">
        <f>Develop!K128</f>
        <v>#REF!</v>
      </c>
      <c r="Q238" s="823" t="e">
        <f t="shared" si="51"/>
        <v>#REF!</v>
      </c>
      <c r="R238" s="823" t="e">
        <f t="shared" si="56"/>
        <v>#REF!</v>
      </c>
      <c r="S238" s="823" t="e">
        <f t="shared" si="58"/>
        <v>#REF!</v>
      </c>
    </row>
    <row r="239" spans="1:19" hidden="1" x14ac:dyDescent="0.25">
      <c r="A239" s="821"/>
      <c r="B239" s="821" t="s">
        <v>594</v>
      </c>
      <c r="C239" s="824" t="e">
        <f>ROUND(#REF!,2)</f>
        <v>#REF!</v>
      </c>
      <c r="D239" s="822" t="s">
        <v>1589</v>
      </c>
      <c r="E239" s="823"/>
      <c r="F239" s="823">
        <f t="shared" si="52"/>
        <v>0</v>
      </c>
      <c r="G239" s="823" t="e">
        <f t="shared" si="53"/>
        <v>#REF!</v>
      </c>
      <c r="H239" s="823"/>
      <c r="I239" s="823"/>
      <c r="J239" s="823" t="e">
        <f t="shared" si="54"/>
        <v>#REF!</v>
      </c>
      <c r="K239" s="823"/>
      <c r="L239" s="823"/>
      <c r="M239" s="823" t="e">
        <f t="shared" si="55"/>
        <v>#REF!</v>
      </c>
      <c r="N239" s="823" t="e">
        <f>#REF!+#REF!+K239+H239+F239</f>
        <v>#REF!</v>
      </c>
      <c r="O239" s="823" t="e">
        <f t="shared" si="50"/>
        <v>#REF!</v>
      </c>
      <c r="P239" s="823" t="e">
        <f>Develop!K129</f>
        <v>#REF!</v>
      </c>
      <c r="Q239" s="823" t="e">
        <f t="shared" si="51"/>
        <v>#REF!</v>
      </c>
      <c r="R239" s="823" t="e">
        <f t="shared" si="56"/>
        <v>#REF!</v>
      </c>
      <c r="S239" s="823" t="e">
        <f t="shared" ref="S239:S270" si="59">R239*C239</f>
        <v>#REF!</v>
      </c>
    </row>
    <row r="240" spans="1:19" hidden="1" x14ac:dyDescent="0.25">
      <c r="A240" s="823"/>
      <c r="B240" s="821" t="s">
        <v>1101</v>
      </c>
      <c r="C240" s="824" t="e">
        <f>ROUND(#REF!,2)</f>
        <v>#REF!</v>
      </c>
      <c r="D240" s="822" t="s">
        <v>1589</v>
      </c>
      <c r="E240" s="823"/>
      <c r="F240" s="823">
        <f t="shared" si="52"/>
        <v>0</v>
      </c>
      <c r="G240" s="823" t="e">
        <f t="shared" si="53"/>
        <v>#REF!</v>
      </c>
      <c r="H240" s="823"/>
      <c r="I240" s="823"/>
      <c r="J240" s="823" t="e">
        <f t="shared" si="54"/>
        <v>#REF!</v>
      </c>
      <c r="K240" s="823"/>
      <c r="L240" s="823"/>
      <c r="M240" s="823" t="e">
        <f t="shared" si="55"/>
        <v>#REF!</v>
      </c>
      <c r="N240" s="823" t="e">
        <f>#REF!+#REF!+K240+H240+F240</f>
        <v>#REF!</v>
      </c>
      <c r="O240" s="823" t="e">
        <f t="shared" si="50"/>
        <v>#REF!</v>
      </c>
      <c r="P240" s="823" t="e">
        <f>Develop!K130</f>
        <v>#REF!</v>
      </c>
      <c r="Q240" s="823" t="e">
        <f t="shared" si="51"/>
        <v>#REF!</v>
      </c>
      <c r="R240" s="823" t="e">
        <f t="shared" si="56"/>
        <v>#REF!</v>
      </c>
      <c r="S240" s="823" t="e">
        <f t="shared" si="59"/>
        <v>#REF!</v>
      </c>
    </row>
    <row r="241" spans="1:19" ht="26.25" hidden="1" x14ac:dyDescent="0.25">
      <c r="A241" s="820">
        <v>15.1</v>
      </c>
      <c r="B241" s="826" t="s">
        <v>1102</v>
      </c>
      <c r="C241" s="825"/>
      <c r="D241" s="822"/>
      <c r="E241" s="823"/>
      <c r="F241" s="823">
        <f t="shared" si="52"/>
        <v>0</v>
      </c>
      <c r="G241" s="823">
        <f t="shared" si="53"/>
        <v>0</v>
      </c>
      <c r="H241" s="823"/>
      <c r="I241" s="823"/>
      <c r="J241" s="823">
        <f t="shared" si="54"/>
        <v>0</v>
      </c>
      <c r="K241" s="823"/>
      <c r="L241" s="823"/>
      <c r="M241" s="823">
        <f t="shared" si="55"/>
        <v>0</v>
      </c>
      <c r="N241" s="823" t="e">
        <f>#REF!+#REF!+K241+H241+F241</f>
        <v>#REF!</v>
      </c>
      <c r="O241" s="823" t="e">
        <f t="shared" si="50"/>
        <v>#REF!</v>
      </c>
      <c r="P241" s="823" t="e">
        <f>Develop!K131</f>
        <v>#REF!</v>
      </c>
      <c r="Q241" s="823" t="e">
        <f t="shared" si="51"/>
        <v>#REF!</v>
      </c>
      <c r="R241" s="823" t="e">
        <f t="shared" si="56"/>
        <v>#REF!</v>
      </c>
      <c r="S241" s="823" t="e">
        <f t="shared" si="59"/>
        <v>#REF!</v>
      </c>
    </row>
    <row r="242" spans="1:19" hidden="1" x14ac:dyDescent="0.25">
      <c r="A242" s="820"/>
      <c r="B242" s="821" t="s">
        <v>1084</v>
      </c>
      <c r="C242" s="825" t="e">
        <f>ROUND(#REF!,2)</f>
        <v>#REF!</v>
      </c>
      <c r="D242" s="822" t="s">
        <v>1589</v>
      </c>
      <c r="E242" s="823"/>
      <c r="F242" s="823">
        <f t="shared" si="52"/>
        <v>0</v>
      </c>
      <c r="G242" s="823" t="e">
        <f t="shared" si="53"/>
        <v>#REF!</v>
      </c>
      <c r="H242" s="823"/>
      <c r="I242" s="823"/>
      <c r="J242" s="823" t="e">
        <f t="shared" si="54"/>
        <v>#REF!</v>
      </c>
      <c r="K242" s="823"/>
      <c r="L242" s="823"/>
      <c r="M242" s="823" t="e">
        <f t="shared" si="55"/>
        <v>#REF!</v>
      </c>
      <c r="N242" s="823" t="e">
        <f>#REF!+#REF!+K242+H242+F242</f>
        <v>#REF!</v>
      </c>
      <c r="O242" s="823" t="e">
        <f t="shared" si="50"/>
        <v>#REF!</v>
      </c>
      <c r="P242" s="823" t="e">
        <f>Develop!K132</f>
        <v>#REF!</v>
      </c>
      <c r="Q242" s="823" t="e">
        <f t="shared" si="51"/>
        <v>#REF!</v>
      </c>
      <c r="R242" s="823" t="e">
        <f t="shared" si="56"/>
        <v>#REF!</v>
      </c>
      <c r="S242" s="823" t="e">
        <f t="shared" si="59"/>
        <v>#REF!</v>
      </c>
    </row>
    <row r="243" spans="1:19" hidden="1" x14ac:dyDescent="0.25">
      <c r="A243" s="820"/>
      <c r="B243" s="821" t="s">
        <v>1188</v>
      </c>
      <c r="C243" s="825" t="e">
        <f>ROUND(#REF!,2)</f>
        <v>#REF!</v>
      </c>
      <c r="D243" s="822" t="s">
        <v>1589</v>
      </c>
      <c r="E243" s="823"/>
      <c r="F243" s="823">
        <f t="shared" si="52"/>
        <v>0</v>
      </c>
      <c r="G243" s="823" t="e">
        <f t="shared" si="53"/>
        <v>#REF!</v>
      </c>
      <c r="H243" s="823"/>
      <c r="I243" s="823"/>
      <c r="J243" s="823" t="e">
        <f t="shared" si="54"/>
        <v>#REF!</v>
      </c>
      <c r="K243" s="823"/>
      <c r="L243" s="823"/>
      <c r="M243" s="823" t="e">
        <f t="shared" si="55"/>
        <v>#REF!</v>
      </c>
      <c r="N243" s="823" t="e">
        <f>#REF!+#REF!+K243+H243+F243</f>
        <v>#REF!</v>
      </c>
      <c r="O243" s="823" t="e">
        <f t="shared" si="50"/>
        <v>#REF!</v>
      </c>
      <c r="P243" s="823" t="e">
        <f>Develop!K133</f>
        <v>#REF!</v>
      </c>
      <c r="Q243" s="823" t="e">
        <f t="shared" si="51"/>
        <v>#REF!</v>
      </c>
      <c r="R243" s="823" t="e">
        <f t="shared" si="56"/>
        <v>#REF!</v>
      </c>
      <c r="S243" s="823" t="e">
        <f t="shared" si="59"/>
        <v>#REF!</v>
      </c>
    </row>
    <row r="244" spans="1:19" hidden="1" x14ac:dyDescent="0.25">
      <c r="A244" s="820"/>
      <c r="B244" s="821" t="s">
        <v>1230</v>
      </c>
      <c r="C244" s="825" t="e">
        <f>ROUND(#REF!,2)</f>
        <v>#REF!</v>
      </c>
      <c r="D244" s="822" t="s">
        <v>1589</v>
      </c>
      <c r="E244" s="823"/>
      <c r="F244" s="823">
        <f t="shared" si="52"/>
        <v>0</v>
      </c>
      <c r="G244" s="823" t="e">
        <f t="shared" si="53"/>
        <v>#REF!</v>
      </c>
      <c r="H244" s="823"/>
      <c r="I244" s="823"/>
      <c r="J244" s="823" t="e">
        <f t="shared" si="54"/>
        <v>#REF!</v>
      </c>
      <c r="K244" s="823"/>
      <c r="L244" s="823"/>
      <c r="M244" s="823" t="e">
        <f t="shared" si="55"/>
        <v>#REF!</v>
      </c>
      <c r="N244" s="823" t="e">
        <f>#REF!+#REF!+K244+H244+F244</f>
        <v>#REF!</v>
      </c>
      <c r="O244" s="823" t="e">
        <f t="shared" si="50"/>
        <v>#REF!</v>
      </c>
      <c r="P244" s="823" t="e">
        <f>Develop!K134</f>
        <v>#REF!</v>
      </c>
      <c r="Q244" s="823" t="e">
        <f t="shared" si="51"/>
        <v>#REF!</v>
      </c>
      <c r="R244" s="823" t="e">
        <f t="shared" si="56"/>
        <v>#REF!</v>
      </c>
      <c r="S244" s="823" t="e">
        <f t="shared" si="59"/>
        <v>#REF!</v>
      </c>
    </row>
    <row r="245" spans="1:19" hidden="1" x14ac:dyDescent="0.25">
      <c r="A245" s="820"/>
      <c r="B245" s="821" t="s">
        <v>1138</v>
      </c>
      <c r="C245" s="825" t="e">
        <f>ROUND(#REF!,2)</f>
        <v>#REF!</v>
      </c>
      <c r="D245" s="822" t="s">
        <v>1589</v>
      </c>
      <c r="E245" s="823"/>
      <c r="F245" s="823">
        <f t="shared" si="52"/>
        <v>0</v>
      </c>
      <c r="G245" s="823" t="e">
        <f t="shared" si="53"/>
        <v>#REF!</v>
      </c>
      <c r="H245" s="823"/>
      <c r="I245" s="823"/>
      <c r="J245" s="823" t="e">
        <f t="shared" si="54"/>
        <v>#REF!</v>
      </c>
      <c r="K245" s="823"/>
      <c r="L245" s="823"/>
      <c r="M245" s="823" t="e">
        <f t="shared" si="55"/>
        <v>#REF!</v>
      </c>
      <c r="N245" s="823" t="e">
        <f>#REF!+#REF!+K245+H245+F245</f>
        <v>#REF!</v>
      </c>
      <c r="O245" s="823" t="e">
        <f t="shared" si="50"/>
        <v>#REF!</v>
      </c>
      <c r="P245" s="823" t="e">
        <f>Develop!K135</f>
        <v>#REF!</v>
      </c>
      <c r="Q245" s="823" t="e">
        <f t="shared" si="51"/>
        <v>#REF!</v>
      </c>
      <c r="R245" s="823" t="e">
        <f t="shared" si="56"/>
        <v>#REF!</v>
      </c>
      <c r="S245" s="823" t="e">
        <f t="shared" si="59"/>
        <v>#REF!</v>
      </c>
    </row>
    <row r="246" spans="1:19" hidden="1" x14ac:dyDescent="0.25">
      <c r="A246" s="828"/>
      <c r="B246" s="821" t="s">
        <v>943</v>
      </c>
      <c r="C246" s="825" t="e">
        <f>ROUND(#REF!,2)</f>
        <v>#REF!</v>
      </c>
      <c r="D246" s="822" t="s">
        <v>1589</v>
      </c>
      <c r="E246" s="823"/>
      <c r="F246" s="823">
        <f t="shared" si="52"/>
        <v>0</v>
      </c>
      <c r="G246" s="823" t="e">
        <f t="shared" si="53"/>
        <v>#REF!</v>
      </c>
      <c r="H246" s="823"/>
      <c r="I246" s="823"/>
      <c r="J246" s="823" t="e">
        <f t="shared" si="54"/>
        <v>#REF!</v>
      </c>
      <c r="K246" s="823"/>
      <c r="L246" s="823"/>
      <c r="M246" s="823" t="e">
        <f t="shared" si="55"/>
        <v>#REF!</v>
      </c>
      <c r="N246" s="823" t="e">
        <f>#REF!+#REF!+K246+H246+F246</f>
        <v>#REF!</v>
      </c>
      <c r="O246" s="823" t="e">
        <f t="shared" si="50"/>
        <v>#REF!</v>
      </c>
      <c r="P246" s="823" t="e">
        <f>Develop!K136</f>
        <v>#REF!</v>
      </c>
      <c r="Q246" s="823" t="e">
        <f t="shared" si="51"/>
        <v>#REF!</v>
      </c>
      <c r="R246" s="823" t="e">
        <f t="shared" si="56"/>
        <v>#REF!</v>
      </c>
      <c r="S246" s="823" t="e">
        <f t="shared" si="59"/>
        <v>#REF!</v>
      </c>
    </row>
    <row r="247" spans="1:19" ht="26.25" hidden="1" x14ac:dyDescent="0.25">
      <c r="A247" s="820">
        <v>15.2</v>
      </c>
      <c r="B247" s="826" t="s">
        <v>1721</v>
      </c>
      <c r="C247" s="825"/>
      <c r="D247" s="822"/>
      <c r="E247" s="823"/>
      <c r="F247" s="823">
        <f t="shared" si="52"/>
        <v>0</v>
      </c>
      <c r="G247" s="823">
        <f t="shared" si="53"/>
        <v>0</v>
      </c>
      <c r="H247" s="823"/>
      <c r="I247" s="823"/>
      <c r="J247" s="823">
        <f t="shared" si="54"/>
        <v>0</v>
      </c>
      <c r="K247" s="823"/>
      <c r="L247" s="823"/>
      <c r="M247" s="823">
        <f t="shared" si="55"/>
        <v>0</v>
      </c>
      <c r="N247" s="823" t="e">
        <f>#REF!+#REF!+K247+H247+F247</f>
        <v>#REF!</v>
      </c>
      <c r="O247" s="823" t="e">
        <f t="shared" si="50"/>
        <v>#REF!</v>
      </c>
      <c r="P247" s="823" t="e">
        <f>Develop!K137</f>
        <v>#REF!</v>
      </c>
      <c r="Q247" s="823" t="e">
        <f t="shared" si="51"/>
        <v>#REF!</v>
      </c>
      <c r="R247" s="823" t="e">
        <f t="shared" si="56"/>
        <v>#REF!</v>
      </c>
      <c r="S247" s="823" t="e">
        <f t="shared" si="59"/>
        <v>#REF!</v>
      </c>
    </row>
    <row r="248" spans="1:19" hidden="1" x14ac:dyDescent="0.25">
      <c r="A248" s="821"/>
      <c r="B248" s="821" t="s">
        <v>1084</v>
      </c>
      <c r="C248" s="825" t="e">
        <f>ROUND(#REF!,2)</f>
        <v>#REF!</v>
      </c>
      <c r="D248" s="822" t="s">
        <v>1589</v>
      </c>
      <c r="E248" s="823"/>
      <c r="F248" s="823">
        <f t="shared" si="52"/>
        <v>0</v>
      </c>
      <c r="G248" s="823" t="e">
        <f t="shared" si="53"/>
        <v>#REF!</v>
      </c>
      <c r="H248" s="823"/>
      <c r="I248" s="823"/>
      <c r="J248" s="823" t="e">
        <f t="shared" si="54"/>
        <v>#REF!</v>
      </c>
      <c r="K248" s="823"/>
      <c r="L248" s="823"/>
      <c r="M248" s="823" t="e">
        <f t="shared" si="55"/>
        <v>#REF!</v>
      </c>
      <c r="N248" s="823" t="e">
        <f>#REF!+#REF!+K248+H248+F248</f>
        <v>#REF!</v>
      </c>
      <c r="O248" s="823" t="e">
        <f t="shared" si="50"/>
        <v>#REF!</v>
      </c>
      <c r="P248" s="823" t="e">
        <f>Develop!K138</f>
        <v>#REF!</v>
      </c>
      <c r="Q248" s="823" t="e">
        <f t="shared" si="51"/>
        <v>#REF!</v>
      </c>
      <c r="R248" s="823" t="e">
        <f t="shared" si="56"/>
        <v>#REF!</v>
      </c>
      <c r="S248" s="823" t="e">
        <f t="shared" si="59"/>
        <v>#REF!</v>
      </c>
    </row>
    <row r="249" spans="1:19" hidden="1" x14ac:dyDescent="0.25">
      <c r="A249" s="821"/>
      <c r="B249" s="821" t="s">
        <v>1188</v>
      </c>
      <c r="C249" s="825" t="e">
        <f>ROUND(#REF!,2)</f>
        <v>#REF!</v>
      </c>
      <c r="D249" s="822" t="s">
        <v>1589</v>
      </c>
      <c r="E249" s="823"/>
      <c r="F249" s="823">
        <f t="shared" si="52"/>
        <v>0</v>
      </c>
      <c r="G249" s="823" t="e">
        <f t="shared" si="53"/>
        <v>#REF!</v>
      </c>
      <c r="H249" s="823"/>
      <c r="I249" s="823"/>
      <c r="J249" s="823" t="e">
        <f t="shared" si="54"/>
        <v>#REF!</v>
      </c>
      <c r="K249" s="823"/>
      <c r="L249" s="823"/>
      <c r="M249" s="823" t="e">
        <f t="shared" si="55"/>
        <v>#REF!</v>
      </c>
      <c r="N249" s="823" t="e">
        <f>#REF!+#REF!+K249+H249+F249</f>
        <v>#REF!</v>
      </c>
      <c r="O249" s="823" t="e">
        <f t="shared" si="50"/>
        <v>#REF!</v>
      </c>
      <c r="P249" s="823" t="e">
        <f>Develop!K139</f>
        <v>#REF!</v>
      </c>
      <c r="Q249" s="823" t="e">
        <f t="shared" si="51"/>
        <v>#REF!</v>
      </c>
      <c r="R249" s="823" t="e">
        <f t="shared" si="56"/>
        <v>#REF!</v>
      </c>
      <c r="S249" s="823" t="e">
        <f t="shared" si="59"/>
        <v>#REF!</v>
      </c>
    </row>
    <row r="250" spans="1:19" hidden="1" x14ac:dyDescent="0.25">
      <c r="A250" s="821"/>
      <c r="B250" s="821" t="s">
        <v>1230</v>
      </c>
      <c r="C250" s="825" t="e">
        <f>ROUND(#REF!,2)</f>
        <v>#REF!</v>
      </c>
      <c r="D250" s="822" t="s">
        <v>1589</v>
      </c>
      <c r="E250" s="823"/>
      <c r="F250" s="823">
        <f t="shared" si="52"/>
        <v>0</v>
      </c>
      <c r="G250" s="823" t="e">
        <f t="shared" si="53"/>
        <v>#REF!</v>
      </c>
      <c r="H250" s="823"/>
      <c r="I250" s="823"/>
      <c r="J250" s="823" t="e">
        <f t="shared" si="54"/>
        <v>#REF!</v>
      </c>
      <c r="K250" s="823"/>
      <c r="L250" s="823"/>
      <c r="M250" s="823" t="e">
        <f t="shared" si="55"/>
        <v>#REF!</v>
      </c>
      <c r="N250" s="823" t="e">
        <f>#REF!+#REF!+K250+H250+F250</f>
        <v>#REF!</v>
      </c>
      <c r="O250" s="823" t="e">
        <f t="shared" si="50"/>
        <v>#REF!</v>
      </c>
      <c r="P250" s="823" t="e">
        <f>Develop!K140</f>
        <v>#REF!</v>
      </c>
      <c r="Q250" s="823" t="e">
        <f t="shared" si="51"/>
        <v>#REF!</v>
      </c>
      <c r="R250" s="823" t="e">
        <f t="shared" si="56"/>
        <v>#REF!</v>
      </c>
      <c r="S250" s="823" t="e">
        <f t="shared" si="59"/>
        <v>#REF!</v>
      </c>
    </row>
    <row r="251" spans="1:19" hidden="1" x14ac:dyDescent="0.25">
      <c r="A251" s="821"/>
      <c r="B251" s="821" t="s">
        <v>1138</v>
      </c>
      <c r="C251" s="825" t="e">
        <f>ROUND(#REF!,2)</f>
        <v>#REF!</v>
      </c>
      <c r="D251" s="822" t="s">
        <v>1589</v>
      </c>
      <c r="E251" s="823"/>
      <c r="F251" s="823">
        <f t="shared" si="52"/>
        <v>0</v>
      </c>
      <c r="G251" s="823" t="e">
        <f t="shared" si="53"/>
        <v>#REF!</v>
      </c>
      <c r="H251" s="823"/>
      <c r="I251" s="823"/>
      <c r="J251" s="823" t="e">
        <f t="shared" si="54"/>
        <v>#REF!</v>
      </c>
      <c r="K251" s="823"/>
      <c r="L251" s="823"/>
      <c r="M251" s="823" t="e">
        <f t="shared" si="55"/>
        <v>#REF!</v>
      </c>
      <c r="N251" s="823" t="e">
        <f>#REF!+#REF!+K251+H251+F251</f>
        <v>#REF!</v>
      </c>
      <c r="O251" s="823" t="e">
        <f t="shared" si="50"/>
        <v>#REF!</v>
      </c>
      <c r="P251" s="823" t="e">
        <f>Develop!K141</f>
        <v>#REF!</v>
      </c>
      <c r="Q251" s="823" t="e">
        <f t="shared" si="51"/>
        <v>#REF!</v>
      </c>
      <c r="R251" s="823" t="e">
        <f t="shared" si="56"/>
        <v>#REF!</v>
      </c>
      <c r="S251" s="823" t="e">
        <f t="shared" si="59"/>
        <v>#REF!</v>
      </c>
    </row>
    <row r="252" spans="1:19" hidden="1" x14ac:dyDescent="0.25">
      <c r="A252" s="823"/>
      <c r="B252" s="821" t="s">
        <v>943</v>
      </c>
      <c r="C252" s="825" t="e">
        <f>ROUND(#REF!,2)</f>
        <v>#REF!</v>
      </c>
      <c r="D252" s="822" t="s">
        <v>1589</v>
      </c>
      <c r="E252" s="823"/>
      <c r="F252" s="823">
        <f t="shared" si="52"/>
        <v>0</v>
      </c>
      <c r="G252" s="823" t="e">
        <f t="shared" si="53"/>
        <v>#REF!</v>
      </c>
      <c r="H252" s="823"/>
      <c r="I252" s="823"/>
      <c r="J252" s="823" t="e">
        <f t="shared" si="54"/>
        <v>#REF!</v>
      </c>
      <c r="K252" s="823"/>
      <c r="L252" s="823"/>
      <c r="M252" s="823" t="e">
        <f t="shared" si="55"/>
        <v>#REF!</v>
      </c>
      <c r="N252" s="823" t="e">
        <f>#REF!+#REF!+K252+H252+F252</f>
        <v>#REF!</v>
      </c>
      <c r="O252" s="823" t="e">
        <f t="shared" ref="O252:O315" si="60">N252*C252</f>
        <v>#REF!</v>
      </c>
      <c r="P252" s="823" t="e">
        <f>Develop!K142</f>
        <v>#REF!</v>
      </c>
      <c r="Q252" s="823" t="e">
        <f t="shared" ref="Q252:Q315" si="61">P252*C252</f>
        <v>#REF!</v>
      </c>
      <c r="R252" s="823" t="e">
        <f t="shared" si="56"/>
        <v>#REF!</v>
      </c>
      <c r="S252" s="823" t="e">
        <f t="shared" si="59"/>
        <v>#REF!</v>
      </c>
    </row>
    <row r="253" spans="1:19" ht="26.25" hidden="1" x14ac:dyDescent="0.25">
      <c r="A253" s="820">
        <v>16.100000000000001</v>
      </c>
      <c r="B253" s="821" t="s">
        <v>3529</v>
      </c>
      <c r="C253" s="824"/>
      <c r="D253" s="822"/>
      <c r="E253" s="823"/>
      <c r="F253" s="823">
        <f t="shared" ref="F253:F316" si="62">E253*8</f>
        <v>0</v>
      </c>
      <c r="G253" s="823">
        <f t="shared" ref="G253:G316" si="63">F253*C253</f>
        <v>0</v>
      </c>
      <c r="H253" s="823"/>
      <c r="I253" s="823"/>
      <c r="J253" s="823">
        <f t="shared" ref="J253:J316" si="64">H253*C253</f>
        <v>0</v>
      </c>
      <c r="K253" s="823"/>
      <c r="L253" s="823"/>
      <c r="M253" s="823">
        <f t="shared" ref="M253:M316" si="65">K253*C253</f>
        <v>0</v>
      </c>
      <c r="N253" s="823" t="e">
        <f>#REF!+#REF!+K253+H253+F253</f>
        <v>#REF!</v>
      </c>
      <c r="O253" s="823" t="e">
        <f t="shared" si="60"/>
        <v>#REF!</v>
      </c>
      <c r="P253" s="823" t="e">
        <f>Develop!K143</f>
        <v>#REF!</v>
      </c>
      <c r="Q253" s="823" t="e">
        <f t="shared" si="61"/>
        <v>#REF!</v>
      </c>
      <c r="R253" s="823" t="e">
        <f t="shared" ref="R253:R316" si="66">N253+P253</f>
        <v>#REF!</v>
      </c>
      <c r="S253" s="823" t="e">
        <f t="shared" si="59"/>
        <v>#REF!</v>
      </c>
    </row>
    <row r="254" spans="1:19" hidden="1" x14ac:dyDescent="0.25">
      <c r="A254" s="820"/>
      <c r="B254" s="821" t="s">
        <v>176</v>
      </c>
      <c r="C254" s="824" t="e">
        <f>#REF!</f>
        <v>#REF!</v>
      </c>
      <c r="D254" s="822" t="s">
        <v>1589</v>
      </c>
      <c r="E254" s="823"/>
      <c r="F254" s="823">
        <f t="shared" si="62"/>
        <v>0</v>
      </c>
      <c r="G254" s="823" t="e">
        <f t="shared" si="63"/>
        <v>#REF!</v>
      </c>
      <c r="H254" s="823"/>
      <c r="I254" s="823"/>
      <c r="J254" s="823" t="e">
        <f t="shared" si="64"/>
        <v>#REF!</v>
      </c>
      <c r="K254" s="823"/>
      <c r="L254" s="823"/>
      <c r="M254" s="823" t="e">
        <f t="shared" si="65"/>
        <v>#REF!</v>
      </c>
      <c r="N254" s="823" t="e">
        <f>#REF!+#REF!+K254+H254+F254</f>
        <v>#REF!</v>
      </c>
      <c r="O254" s="823" t="e">
        <f t="shared" si="60"/>
        <v>#REF!</v>
      </c>
      <c r="P254" s="823" t="e">
        <f>Develop!K144</f>
        <v>#REF!</v>
      </c>
      <c r="Q254" s="823" t="e">
        <f t="shared" si="61"/>
        <v>#REF!</v>
      </c>
      <c r="R254" s="823" t="e">
        <f t="shared" si="66"/>
        <v>#REF!</v>
      </c>
      <c r="S254" s="823" t="e">
        <f t="shared" si="59"/>
        <v>#REF!</v>
      </c>
    </row>
    <row r="255" spans="1:19" hidden="1" x14ac:dyDescent="0.25">
      <c r="A255" s="820"/>
      <c r="B255" s="821" t="s">
        <v>1188</v>
      </c>
      <c r="C255" s="824" t="e">
        <f>ROUND(#REF!,2)</f>
        <v>#REF!</v>
      </c>
      <c r="D255" s="822" t="s">
        <v>1589</v>
      </c>
      <c r="E255" s="823"/>
      <c r="F255" s="823">
        <f t="shared" si="62"/>
        <v>0</v>
      </c>
      <c r="G255" s="823" t="e">
        <f t="shared" si="63"/>
        <v>#REF!</v>
      </c>
      <c r="H255" s="823"/>
      <c r="I255" s="823"/>
      <c r="J255" s="823" t="e">
        <f t="shared" si="64"/>
        <v>#REF!</v>
      </c>
      <c r="K255" s="823"/>
      <c r="L255" s="823"/>
      <c r="M255" s="823" t="e">
        <f t="shared" si="65"/>
        <v>#REF!</v>
      </c>
      <c r="N255" s="823" t="e">
        <f>#REF!+#REF!+K255+H255+F255</f>
        <v>#REF!</v>
      </c>
      <c r="O255" s="823" t="e">
        <f t="shared" si="60"/>
        <v>#REF!</v>
      </c>
      <c r="P255" s="823" t="e">
        <f>Develop!K145</f>
        <v>#REF!</v>
      </c>
      <c r="Q255" s="823" t="e">
        <f t="shared" si="61"/>
        <v>#REF!</v>
      </c>
      <c r="R255" s="823" t="e">
        <f t="shared" si="66"/>
        <v>#REF!</v>
      </c>
      <c r="S255" s="823" t="e">
        <f t="shared" si="59"/>
        <v>#REF!</v>
      </c>
    </row>
    <row r="256" spans="1:19" hidden="1" x14ac:dyDescent="0.25">
      <c r="A256" s="820"/>
      <c r="B256" s="821" t="s">
        <v>1230</v>
      </c>
      <c r="C256" s="824" t="e">
        <f>ROUND(#REF!,2)</f>
        <v>#REF!</v>
      </c>
      <c r="D256" s="822" t="s">
        <v>1589</v>
      </c>
      <c r="E256" s="823"/>
      <c r="F256" s="823">
        <f t="shared" si="62"/>
        <v>0</v>
      </c>
      <c r="G256" s="823" t="e">
        <f t="shared" si="63"/>
        <v>#REF!</v>
      </c>
      <c r="H256" s="823"/>
      <c r="I256" s="823"/>
      <c r="J256" s="823" t="e">
        <f t="shared" si="64"/>
        <v>#REF!</v>
      </c>
      <c r="K256" s="823"/>
      <c r="L256" s="823"/>
      <c r="M256" s="823" t="e">
        <f t="shared" si="65"/>
        <v>#REF!</v>
      </c>
      <c r="N256" s="823" t="e">
        <f>#REF!+#REF!+K256+H256+F256</f>
        <v>#REF!</v>
      </c>
      <c r="O256" s="823" t="e">
        <f t="shared" si="60"/>
        <v>#REF!</v>
      </c>
      <c r="P256" s="823" t="e">
        <f>Develop!K146</f>
        <v>#REF!</v>
      </c>
      <c r="Q256" s="823" t="e">
        <f t="shared" si="61"/>
        <v>#REF!</v>
      </c>
      <c r="R256" s="823" t="e">
        <f t="shared" si="66"/>
        <v>#REF!</v>
      </c>
      <c r="S256" s="823" t="e">
        <f t="shared" si="59"/>
        <v>#REF!</v>
      </c>
    </row>
    <row r="257" spans="1:19" hidden="1" x14ac:dyDescent="0.25">
      <c r="A257" s="820"/>
      <c r="B257" s="821" t="s">
        <v>1138</v>
      </c>
      <c r="C257" s="824" t="e">
        <f>ROUND(#REF!,2)</f>
        <v>#REF!</v>
      </c>
      <c r="D257" s="822" t="s">
        <v>1589</v>
      </c>
      <c r="E257" s="823"/>
      <c r="F257" s="823">
        <f t="shared" si="62"/>
        <v>0</v>
      </c>
      <c r="G257" s="823" t="e">
        <f t="shared" si="63"/>
        <v>#REF!</v>
      </c>
      <c r="H257" s="823"/>
      <c r="I257" s="823"/>
      <c r="J257" s="823" t="e">
        <f t="shared" si="64"/>
        <v>#REF!</v>
      </c>
      <c r="K257" s="823"/>
      <c r="L257" s="823"/>
      <c r="M257" s="823" t="e">
        <f t="shared" si="65"/>
        <v>#REF!</v>
      </c>
      <c r="N257" s="823" t="e">
        <f>#REF!+#REF!+K257+H257+F257</f>
        <v>#REF!</v>
      </c>
      <c r="O257" s="823" t="e">
        <f t="shared" si="60"/>
        <v>#REF!</v>
      </c>
      <c r="P257" s="823" t="e">
        <f>Develop!K147</f>
        <v>#REF!</v>
      </c>
      <c r="Q257" s="823" t="e">
        <f t="shared" si="61"/>
        <v>#REF!</v>
      </c>
      <c r="R257" s="823" t="e">
        <f t="shared" si="66"/>
        <v>#REF!</v>
      </c>
      <c r="S257" s="823" t="e">
        <f t="shared" si="59"/>
        <v>#REF!</v>
      </c>
    </row>
    <row r="258" spans="1:19" hidden="1" x14ac:dyDescent="0.25">
      <c r="A258" s="827"/>
      <c r="B258" s="821" t="s">
        <v>943</v>
      </c>
      <c r="C258" s="824" t="e">
        <f>ROUND(#REF!,2)</f>
        <v>#REF!</v>
      </c>
      <c r="D258" s="822" t="s">
        <v>1589</v>
      </c>
      <c r="E258" s="823"/>
      <c r="F258" s="823">
        <f t="shared" si="62"/>
        <v>0</v>
      </c>
      <c r="G258" s="823" t="e">
        <f t="shared" si="63"/>
        <v>#REF!</v>
      </c>
      <c r="H258" s="823"/>
      <c r="I258" s="823"/>
      <c r="J258" s="823" t="e">
        <f t="shared" si="64"/>
        <v>#REF!</v>
      </c>
      <c r="K258" s="823"/>
      <c r="L258" s="823"/>
      <c r="M258" s="823" t="e">
        <f t="shared" si="65"/>
        <v>#REF!</v>
      </c>
      <c r="N258" s="823" t="e">
        <f>#REF!+#REF!+K258+H258+F258</f>
        <v>#REF!</v>
      </c>
      <c r="O258" s="823" t="e">
        <f t="shared" si="60"/>
        <v>#REF!</v>
      </c>
      <c r="P258" s="823" t="e">
        <f>Develop!K148</f>
        <v>#REF!</v>
      </c>
      <c r="Q258" s="823" t="e">
        <f t="shared" si="61"/>
        <v>#REF!</v>
      </c>
      <c r="R258" s="823" t="e">
        <f t="shared" si="66"/>
        <v>#REF!</v>
      </c>
      <c r="S258" s="823" t="e">
        <f t="shared" si="59"/>
        <v>#REF!</v>
      </c>
    </row>
    <row r="259" spans="1:19" ht="51" hidden="1" x14ac:dyDescent="0.25">
      <c r="A259" s="820">
        <v>16.2</v>
      </c>
      <c r="B259" s="821" t="s">
        <v>1079</v>
      </c>
      <c r="C259" s="825"/>
      <c r="D259" s="822"/>
      <c r="E259" s="823"/>
      <c r="F259" s="823">
        <f t="shared" si="62"/>
        <v>0</v>
      </c>
      <c r="G259" s="823">
        <f t="shared" si="63"/>
        <v>0</v>
      </c>
      <c r="H259" s="823"/>
      <c r="I259" s="823"/>
      <c r="J259" s="823">
        <f t="shared" si="64"/>
        <v>0</v>
      </c>
      <c r="K259" s="823"/>
      <c r="L259" s="823"/>
      <c r="M259" s="823">
        <f t="shared" si="65"/>
        <v>0</v>
      </c>
      <c r="N259" s="823" t="e">
        <f>#REF!+#REF!+K259+H259+F259</f>
        <v>#REF!</v>
      </c>
      <c r="O259" s="823" t="e">
        <f t="shared" si="60"/>
        <v>#REF!</v>
      </c>
      <c r="P259" s="823" t="e">
        <f>Develop!K149</f>
        <v>#REF!</v>
      </c>
      <c r="Q259" s="823" t="e">
        <f t="shared" si="61"/>
        <v>#REF!</v>
      </c>
      <c r="R259" s="823" t="e">
        <f t="shared" si="66"/>
        <v>#REF!</v>
      </c>
      <c r="S259" s="823" t="e">
        <f t="shared" si="59"/>
        <v>#REF!</v>
      </c>
    </row>
    <row r="260" spans="1:19" hidden="1" x14ac:dyDescent="0.25">
      <c r="A260" s="821"/>
      <c r="B260" s="821" t="s">
        <v>176</v>
      </c>
      <c r="C260" s="825" t="e">
        <f>ROUND(#REF!,2)</f>
        <v>#REF!</v>
      </c>
      <c r="D260" s="822" t="s">
        <v>1589</v>
      </c>
      <c r="E260" s="823"/>
      <c r="F260" s="823">
        <f t="shared" si="62"/>
        <v>0</v>
      </c>
      <c r="G260" s="823" t="e">
        <f t="shared" si="63"/>
        <v>#REF!</v>
      </c>
      <c r="H260" s="823"/>
      <c r="I260" s="823"/>
      <c r="J260" s="823" t="e">
        <f t="shared" si="64"/>
        <v>#REF!</v>
      </c>
      <c r="K260" s="823"/>
      <c r="L260" s="823"/>
      <c r="M260" s="823" t="e">
        <f t="shared" si="65"/>
        <v>#REF!</v>
      </c>
      <c r="N260" s="823" t="e">
        <f>#REF!+#REF!+K260+H260+F260</f>
        <v>#REF!</v>
      </c>
      <c r="O260" s="823" t="e">
        <f t="shared" si="60"/>
        <v>#REF!</v>
      </c>
      <c r="P260" s="823" t="e">
        <f>Develop!K150</f>
        <v>#REF!</v>
      </c>
      <c r="Q260" s="823" t="e">
        <f t="shared" si="61"/>
        <v>#REF!</v>
      </c>
      <c r="R260" s="823" t="e">
        <f t="shared" si="66"/>
        <v>#REF!</v>
      </c>
      <c r="S260" s="823" t="e">
        <f t="shared" si="59"/>
        <v>#REF!</v>
      </c>
    </row>
    <row r="261" spans="1:19" hidden="1" x14ac:dyDescent="0.25">
      <c r="A261" s="821"/>
      <c r="B261" s="821" t="s">
        <v>177</v>
      </c>
      <c r="C261" s="825" t="e">
        <f>ROUND(#REF!,2)</f>
        <v>#REF!</v>
      </c>
      <c r="D261" s="822" t="s">
        <v>1589</v>
      </c>
      <c r="E261" s="823"/>
      <c r="F261" s="823">
        <f t="shared" si="62"/>
        <v>0</v>
      </c>
      <c r="G261" s="823" t="e">
        <f t="shared" si="63"/>
        <v>#REF!</v>
      </c>
      <c r="H261" s="823"/>
      <c r="I261" s="823"/>
      <c r="J261" s="823" t="e">
        <f t="shared" si="64"/>
        <v>#REF!</v>
      </c>
      <c r="K261" s="823"/>
      <c r="L261" s="823"/>
      <c r="M261" s="823" t="e">
        <f t="shared" si="65"/>
        <v>#REF!</v>
      </c>
      <c r="N261" s="823" t="e">
        <f>#REF!+#REF!+K261+H261+F261</f>
        <v>#REF!</v>
      </c>
      <c r="O261" s="823" t="e">
        <f t="shared" si="60"/>
        <v>#REF!</v>
      </c>
      <c r="P261" s="823" t="e">
        <f>Develop!K151</f>
        <v>#REF!</v>
      </c>
      <c r="Q261" s="823" t="e">
        <f t="shared" si="61"/>
        <v>#REF!</v>
      </c>
      <c r="R261" s="823" t="e">
        <f t="shared" si="66"/>
        <v>#REF!</v>
      </c>
      <c r="S261" s="823" t="e">
        <f t="shared" si="59"/>
        <v>#REF!</v>
      </c>
    </row>
    <row r="262" spans="1:19" hidden="1" x14ac:dyDescent="0.25">
      <c r="A262" s="821"/>
      <c r="B262" s="821" t="s">
        <v>178</v>
      </c>
      <c r="C262" s="825" t="e">
        <f>ROUND(#REF!,2)</f>
        <v>#REF!</v>
      </c>
      <c r="D262" s="822" t="s">
        <v>1589</v>
      </c>
      <c r="E262" s="823"/>
      <c r="F262" s="823">
        <f t="shared" si="62"/>
        <v>0</v>
      </c>
      <c r="G262" s="823" t="e">
        <f t="shared" si="63"/>
        <v>#REF!</v>
      </c>
      <c r="H262" s="823"/>
      <c r="I262" s="823"/>
      <c r="J262" s="823" t="e">
        <f t="shared" si="64"/>
        <v>#REF!</v>
      </c>
      <c r="K262" s="823"/>
      <c r="L262" s="823"/>
      <c r="M262" s="823" t="e">
        <f t="shared" si="65"/>
        <v>#REF!</v>
      </c>
      <c r="N262" s="823" t="e">
        <f>#REF!+#REF!+K262+H262+F262</f>
        <v>#REF!</v>
      </c>
      <c r="O262" s="823" t="e">
        <f t="shared" si="60"/>
        <v>#REF!</v>
      </c>
      <c r="P262" s="823" t="e">
        <f>Develop!K152</f>
        <v>#REF!</v>
      </c>
      <c r="Q262" s="823" t="e">
        <f t="shared" si="61"/>
        <v>#REF!</v>
      </c>
      <c r="R262" s="823" t="e">
        <f t="shared" si="66"/>
        <v>#REF!</v>
      </c>
      <c r="S262" s="823" t="e">
        <f t="shared" si="59"/>
        <v>#REF!</v>
      </c>
    </row>
    <row r="263" spans="1:19" hidden="1" x14ac:dyDescent="0.25">
      <c r="A263" s="821"/>
      <c r="B263" s="821" t="s">
        <v>179</v>
      </c>
      <c r="C263" s="825" t="e">
        <f>ROUND(#REF!,2)</f>
        <v>#REF!</v>
      </c>
      <c r="D263" s="822" t="s">
        <v>1589</v>
      </c>
      <c r="E263" s="823"/>
      <c r="F263" s="823">
        <f t="shared" si="62"/>
        <v>0</v>
      </c>
      <c r="G263" s="823" t="e">
        <f t="shared" si="63"/>
        <v>#REF!</v>
      </c>
      <c r="H263" s="823"/>
      <c r="I263" s="823"/>
      <c r="J263" s="823" t="e">
        <f t="shared" si="64"/>
        <v>#REF!</v>
      </c>
      <c r="K263" s="823"/>
      <c r="L263" s="823"/>
      <c r="M263" s="823" t="e">
        <f t="shared" si="65"/>
        <v>#REF!</v>
      </c>
      <c r="N263" s="823" t="e">
        <f>#REF!+#REF!+K263+H263+F263</f>
        <v>#REF!</v>
      </c>
      <c r="O263" s="823" t="e">
        <f t="shared" si="60"/>
        <v>#REF!</v>
      </c>
      <c r="P263" s="823" t="e">
        <f>Develop!K153</f>
        <v>#REF!</v>
      </c>
      <c r="Q263" s="823" t="e">
        <f t="shared" si="61"/>
        <v>#REF!</v>
      </c>
      <c r="R263" s="823" t="e">
        <f t="shared" si="66"/>
        <v>#REF!</v>
      </c>
      <c r="S263" s="823" t="e">
        <f t="shared" si="59"/>
        <v>#REF!</v>
      </c>
    </row>
    <row r="264" spans="1:19" hidden="1" x14ac:dyDescent="0.25">
      <c r="A264" s="823"/>
      <c r="B264" s="821" t="s">
        <v>525</v>
      </c>
      <c r="C264" s="825" t="e">
        <f>ROUND(#REF!,2)</f>
        <v>#REF!</v>
      </c>
      <c r="D264" s="822" t="s">
        <v>1589</v>
      </c>
      <c r="E264" s="823"/>
      <c r="F264" s="823">
        <f t="shared" si="62"/>
        <v>0</v>
      </c>
      <c r="G264" s="823" t="e">
        <f t="shared" si="63"/>
        <v>#REF!</v>
      </c>
      <c r="H264" s="823"/>
      <c r="I264" s="823"/>
      <c r="J264" s="823" t="e">
        <f t="shared" si="64"/>
        <v>#REF!</v>
      </c>
      <c r="K264" s="823"/>
      <c r="L264" s="823"/>
      <c r="M264" s="823" t="e">
        <f t="shared" si="65"/>
        <v>#REF!</v>
      </c>
      <c r="N264" s="823" t="e">
        <f>#REF!+#REF!+K264+H264+F264</f>
        <v>#REF!</v>
      </c>
      <c r="O264" s="823" t="e">
        <f t="shared" si="60"/>
        <v>#REF!</v>
      </c>
      <c r="P264" s="823" t="e">
        <f>Develop!K154</f>
        <v>#REF!</v>
      </c>
      <c r="Q264" s="823" t="e">
        <f t="shared" si="61"/>
        <v>#REF!</v>
      </c>
      <c r="R264" s="823" t="e">
        <f t="shared" si="66"/>
        <v>#REF!</v>
      </c>
      <c r="S264" s="823" t="e">
        <f t="shared" si="59"/>
        <v>#REF!</v>
      </c>
    </row>
    <row r="265" spans="1:19" ht="51" hidden="1" x14ac:dyDescent="0.25">
      <c r="A265" s="820">
        <v>16.3</v>
      </c>
      <c r="B265" s="821" t="s">
        <v>303</v>
      </c>
      <c r="C265" s="825"/>
      <c r="D265" s="822"/>
      <c r="E265" s="823"/>
      <c r="F265" s="823">
        <f t="shared" si="62"/>
        <v>0</v>
      </c>
      <c r="G265" s="823">
        <f t="shared" si="63"/>
        <v>0</v>
      </c>
      <c r="H265" s="823"/>
      <c r="I265" s="823"/>
      <c r="J265" s="823">
        <f t="shared" si="64"/>
        <v>0</v>
      </c>
      <c r="K265" s="823"/>
      <c r="L265" s="823"/>
      <c r="M265" s="823">
        <f t="shared" si="65"/>
        <v>0</v>
      </c>
      <c r="N265" s="823" t="e">
        <f>#REF!+#REF!+K265+H265+F265</f>
        <v>#REF!</v>
      </c>
      <c r="O265" s="823" t="e">
        <f t="shared" si="60"/>
        <v>#REF!</v>
      </c>
      <c r="P265" s="823" t="e">
        <f>Develop!K155</f>
        <v>#REF!</v>
      </c>
      <c r="Q265" s="823" t="e">
        <f t="shared" si="61"/>
        <v>#REF!</v>
      </c>
      <c r="R265" s="823" t="e">
        <f t="shared" si="66"/>
        <v>#REF!</v>
      </c>
      <c r="S265" s="823" t="e">
        <f t="shared" si="59"/>
        <v>#REF!</v>
      </c>
    </row>
    <row r="266" spans="1:19" hidden="1" x14ac:dyDescent="0.25">
      <c r="A266" s="820"/>
      <c r="B266" s="821" t="s">
        <v>176</v>
      </c>
      <c r="C266" s="825" t="e">
        <f>ROUND(#REF!,2)</f>
        <v>#REF!</v>
      </c>
      <c r="D266" s="822" t="s">
        <v>1589</v>
      </c>
      <c r="E266" s="823"/>
      <c r="F266" s="823">
        <f t="shared" si="62"/>
        <v>0</v>
      </c>
      <c r="G266" s="823" t="e">
        <f t="shared" si="63"/>
        <v>#REF!</v>
      </c>
      <c r="H266" s="823"/>
      <c r="I266" s="823"/>
      <c r="J266" s="823" t="e">
        <f t="shared" si="64"/>
        <v>#REF!</v>
      </c>
      <c r="K266" s="823"/>
      <c r="L266" s="823"/>
      <c r="M266" s="823" t="e">
        <f t="shared" si="65"/>
        <v>#REF!</v>
      </c>
      <c r="N266" s="823" t="e">
        <f>#REF!+#REF!+K266+H266+F266</f>
        <v>#REF!</v>
      </c>
      <c r="O266" s="823" t="e">
        <f t="shared" si="60"/>
        <v>#REF!</v>
      </c>
      <c r="P266" s="823" t="e">
        <f>Develop!K156</f>
        <v>#REF!</v>
      </c>
      <c r="Q266" s="823" t="e">
        <f t="shared" si="61"/>
        <v>#REF!</v>
      </c>
      <c r="R266" s="823" t="e">
        <f t="shared" si="66"/>
        <v>#REF!</v>
      </c>
      <c r="S266" s="823" t="e">
        <f t="shared" si="59"/>
        <v>#REF!</v>
      </c>
    </row>
    <row r="267" spans="1:19" hidden="1" x14ac:dyDescent="0.25">
      <c r="A267" s="820"/>
      <c r="B267" s="821" t="s">
        <v>177</v>
      </c>
      <c r="C267" s="825" t="e">
        <f>ROUND(#REF!,2)</f>
        <v>#REF!</v>
      </c>
      <c r="D267" s="822" t="s">
        <v>1589</v>
      </c>
      <c r="E267" s="823"/>
      <c r="F267" s="823">
        <f t="shared" si="62"/>
        <v>0</v>
      </c>
      <c r="G267" s="823" t="e">
        <f t="shared" si="63"/>
        <v>#REF!</v>
      </c>
      <c r="H267" s="823"/>
      <c r="I267" s="823"/>
      <c r="J267" s="823" t="e">
        <f t="shared" si="64"/>
        <v>#REF!</v>
      </c>
      <c r="K267" s="823"/>
      <c r="L267" s="823"/>
      <c r="M267" s="823" t="e">
        <f t="shared" si="65"/>
        <v>#REF!</v>
      </c>
      <c r="N267" s="823" t="e">
        <f>#REF!+#REF!+K267+H267+F267</f>
        <v>#REF!</v>
      </c>
      <c r="O267" s="823" t="e">
        <f t="shared" si="60"/>
        <v>#REF!</v>
      </c>
      <c r="P267" s="823" t="e">
        <f>Develop!K157</f>
        <v>#REF!</v>
      </c>
      <c r="Q267" s="823" t="e">
        <f t="shared" si="61"/>
        <v>#REF!</v>
      </c>
      <c r="R267" s="823" t="e">
        <f t="shared" si="66"/>
        <v>#REF!</v>
      </c>
      <c r="S267" s="823" t="e">
        <f t="shared" si="59"/>
        <v>#REF!</v>
      </c>
    </row>
    <row r="268" spans="1:19" hidden="1" x14ac:dyDescent="0.25">
      <c r="A268" s="820"/>
      <c r="B268" s="821" t="s">
        <v>178</v>
      </c>
      <c r="C268" s="825" t="e">
        <f>ROUND(#REF!,2)</f>
        <v>#REF!</v>
      </c>
      <c r="D268" s="822" t="s">
        <v>1589</v>
      </c>
      <c r="E268" s="823"/>
      <c r="F268" s="823">
        <f t="shared" si="62"/>
        <v>0</v>
      </c>
      <c r="G268" s="823" t="e">
        <f t="shared" si="63"/>
        <v>#REF!</v>
      </c>
      <c r="H268" s="823"/>
      <c r="I268" s="823"/>
      <c r="J268" s="823" t="e">
        <f t="shared" si="64"/>
        <v>#REF!</v>
      </c>
      <c r="K268" s="823"/>
      <c r="L268" s="823"/>
      <c r="M268" s="823" t="e">
        <f t="shared" si="65"/>
        <v>#REF!</v>
      </c>
      <c r="N268" s="823" t="e">
        <f>#REF!+#REF!+K268+H268+F268</f>
        <v>#REF!</v>
      </c>
      <c r="O268" s="823" t="e">
        <f t="shared" si="60"/>
        <v>#REF!</v>
      </c>
      <c r="P268" s="823" t="e">
        <f>Develop!K158</f>
        <v>#REF!</v>
      </c>
      <c r="Q268" s="823" t="e">
        <f t="shared" si="61"/>
        <v>#REF!</v>
      </c>
      <c r="R268" s="823" t="e">
        <f t="shared" si="66"/>
        <v>#REF!</v>
      </c>
      <c r="S268" s="823" t="e">
        <f t="shared" si="59"/>
        <v>#REF!</v>
      </c>
    </row>
    <row r="269" spans="1:19" hidden="1" x14ac:dyDescent="0.25">
      <c r="A269" s="821"/>
      <c r="B269" s="821" t="s">
        <v>179</v>
      </c>
      <c r="C269" s="825" t="e">
        <f>ROUND(#REF!,2)</f>
        <v>#REF!</v>
      </c>
      <c r="D269" s="822" t="s">
        <v>1589</v>
      </c>
      <c r="E269" s="823"/>
      <c r="F269" s="823">
        <f t="shared" si="62"/>
        <v>0</v>
      </c>
      <c r="G269" s="823" t="e">
        <f t="shared" si="63"/>
        <v>#REF!</v>
      </c>
      <c r="H269" s="823"/>
      <c r="I269" s="823"/>
      <c r="J269" s="823" t="e">
        <f t="shared" si="64"/>
        <v>#REF!</v>
      </c>
      <c r="K269" s="823"/>
      <c r="L269" s="823"/>
      <c r="M269" s="823" t="e">
        <f t="shared" si="65"/>
        <v>#REF!</v>
      </c>
      <c r="N269" s="823" t="e">
        <f>#REF!+#REF!+K269+H269+F269</f>
        <v>#REF!</v>
      </c>
      <c r="O269" s="823" t="e">
        <f t="shared" si="60"/>
        <v>#REF!</v>
      </c>
      <c r="P269" s="823" t="e">
        <f>Develop!K159</f>
        <v>#REF!</v>
      </c>
      <c r="Q269" s="823" t="e">
        <f t="shared" si="61"/>
        <v>#REF!</v>
      </c>
      <c r="R269" s="823" t="e">
        <f t="shared" si="66"/>
        <v>#REF!</v>
      </c>
      <c r="S269" s="823" t="e">
        <f t="shared" si="59"/>
        <v>#REF!</v>
      </c>
    </row>
    <row r="270" spans="1:19" hidden="1" x14ac:dyDescent="0.25">
      <c r="A270" s="823"/>
      <c r="B270" s="821" t="s">
        <v>525</v>
      </c>
      <c r="C270" s="825" t="e">
        <f>ROUND(#REF!,2)</f>
        <v>#REF!</v>
      </c>
      <c r="D270" s="822" t="s">
        <v>1589</v>
      </c>
      <c r="E270" s="823"/>
      <c r="F270" s="823">
        <f t="shared" si="62"/>
        <v>0</v>
      </c>
      <c r="G270" s="823" t="e">
        <f t="shared" si="63"/>
        <v>#REF!</v>
      </c>
      <c r="H270" s="823"/>
      <c r="I270" s="823"/>
      <c r="J270" s="823" t="e">
        <f t="shared" si="64"/>
        <v>#REF!</v>
      </c>
      <c r="K270" s="823"/>
      <c r="L270" s="823"/>
      <c r="M270" s="823" t="e">
        <f t="shared" si="65"/>
        <v>#REF!</v>
      </c>
      <c r="N270" s="823" t="e">
        <f>#REF!+#REF!+K270+H270+F270</f>
        <v>#REF!</v>
      </c>
      <c r="O270" s="823" t="e">
        <f t="shared" si="60"/>
        <v>#REF!</v>
      </c>
      <c r="P270" s="823" t="e">
        <f>Develop!K160</f>
        <v>#REF!</v>
      </c>
      <c r="Q270" s="823" t="e">
        <f t="shared" si="61"/>
        <v>#REF!</v>
      </c>
      <c r="R270" s="823" t="e">
        <f t="shared" si="66"/>
        <v>#REF!</v>
      </c>
      <c r="S270" s="823" t="e">
        <f t="shared" si="59"/>
        <v>#REF!</v>
      </c>
    </row>
    <row r="271" spans="1:19" ht="26.25" hidden="1" x14ac:dyDescent="0.25">
      <c r="A271" s="820">
        <v>17</v>
      </c>
      <c r="B271" s="821" t="s">
        <v>3530</v>
      </c>
      <c r="C271" s="825"/>
      <c r="D271" s="822" t="s">
        <v>1589</v>
      </c>
      <c r="E271" s="823"/>
      <c r="F271" s="823">
        <f t="shared" si="62"/>
        <v>0</v>
      </c>
      <c r="G271" s="823">
        <f t="shared" si="63"/>
        <v>0</v>
      </c>
      <c r="H271" s="823"/>
      <c r="I271" s="823"/>
      <c r="J271" s="823">
        <f t="shared" si="64"/>
        <v>0</v>
      </c>
      <c r="K271" s="823"/>
      <c r="L271" s="823"/>
      <c r="M271" s="823">
        <f t="shared" si="65"/>
        <v>0</v>
      </c>
      <c r="N271" s="823" t="e">
        <f>#REF!+#REF!+K271+H271+F271</f>
        <v>#REF!</v>
      </c>
      <c r="O271" s="823" t="e">
        <f t="shared" si="60"/>
        <v>#REF!</v>
      </c>
      <c r="P271" s="823" t="e">
        <f>Develop!K161</f>
        <v>#REF!</v>
      </c>
      <c r="Q271" s="823" t="e">
        <f t="shared" si="61"/>
        <v>#REF!</v>
      </c>
      <c r="R271" s="823" t="e">
        <f t="shared" si="66"/>
        <v>#REF!</v>
      </c>
      <c r="S271" s="823" t="e">
        <f t="shared" ref="S271:S281" si="67">R271*C271</f>
        <v>#REF!</v>
      </c>
    </row>
    <row r="272" spans="1:19" ht="26.25" hidden="1" x14ac:dyDescent="0.25">
      <c r="A272" s="820">
        <v>18</v>
      </c>
      <c r="B272" s="821" t="s">
        <v>3531</v>
      </c>
      <c r="C272" s="825"/>
      <c r="D272" s="822" t="s">
        <v>1589</v>
      </c>
      <c r="E272" s="823"/>
      <c r="F272" s="823">
        <f t="shared" si="62"/>
        <v>0</v>
      </c>
      <c r="G272" s="823">
        <f t="shared" si="63"/>
        <v>0</v>
      </c>
      <c r="H272" s="823"/>
      <c r="I272" s="823"/>
      <c r="J272" s="823">
        <f t="shared" si="64"/>
        <v>0</v>
      </c>
      <c r="K272" s="823"/>
      <c r="L272" s="823"/>
      <c r="M272" s="823">
        <f t="shared" si="65"/>
        <v>0</v>
      </c>
      <c r="N272" s="823" t="e">
        <f>#REF!+#REF!+K272+H272+F272</f>
        <v>#REF!</v>
      </c>
      <c r="O272" s="823" t="e">
        <f t="shared" si="60"/>
        <v>#REF!</v>
      </c>
      <c r="P272" s="823" t="e">
        <f>Develop!K162</f>
        <v>#REF!</v>
      </c>
      <c r="Q272" s="823" t="e">
        <f t="shared" si="61"/>
        <v>#REF!</v>
      </c>
      <c r="R272" s="823" t="e">
        <f t="shared" si="66"/>
        <v>#REF!</v>
      </c>
      <c r="S272" s="823" t="e">
        <f t="shared" si="67"/>
        <v>#REF!</v>
      </c>
    </row>
    <row r="273" spans="1:19" ht="26.25" hidden="1" x14ac:dyDescent="0.25">
      <c r="A273" s="820">
        <v>19</v>
      </c>
      <c r="B273" s="821" t="s">
        <v>3532</v>
      </c>
      <c r="C273" s="825"/>
      <c r="D273" s="822" t="s">
        <v>1589</v>
      </c>
      <c r="E273" s="823"/>
      <c r="F273" s="823">
        <f t="shared" si="62"/>
        <v>0</v>
      </c>
      <c r="G273" s="823">
        <f t="shared" si="63"/>
        <v>0</v>
      </c>
      <c r="H273" s="823"/>
      <c r="I273" s="823"/>
      <c r="J273" s="823">
        <f t="shared" si="64"/>
        <v>0</v>
      </c>
      <c r="K273" s="823"/>
      <c r="L273" s="823"/>
      <c r="M273" s="823">
        <f t="shared" si="65"/>
        <v>0</v>
      </c>
      <c r="N273" s="823" t="e">
        <f>#REF!+#REF!+K273+H273+F273</f>
        <v>#REF!</v>
      </c>
      <c r="O273" s="823" t="e">
        <f t="shared" si="60"/>
        <v>#REF!</v>
      </c>
      <c r="P273" s="823" t="e">
        <f>Develop!K163</f>
        <v>#REF!</v>
      </c>
      <c r="Q273" s="823" t="e">
        <f t="shared" si="61"/>
        <v>#REF!</v>
      </c>
      <c r="R273" s="823" t="e">
        <f t="shared" si="66"/>
        <v>#REF!</v>
      </c>
      <c r="S273" s="823" t="e">
        <f t="shared" si="67"/>
        <v>#REF!</v>
      </c>
    </row>
    <row r="274" spans="1:19" hidden="1" x14ac:dyDescent="0.25">
      <c r="A274" s="820">
        <v>20</v>
      </c>
      <c r="B274" s="821" t="s">
        <v>1371</v>
      </c>
      <c r="C274" s="825"/>
      <c r="D274" s="822" t="s">
        <v>1589</v>
      </c>
      <c r="E274" s="823"/>
      <c r="F274" s="823">
        <f t="shared" si="62"/>
        <v>0</v>
      </c>
      <c r="G274" s="823">
        <f t="shared" si="63"/>
        <v>0</v>
      </c>
      <c r="H274" s="823"/>
      <c r="I274" s="823"/>
      <c r="J274" s="823">
        <f t="shared" si="64"/>
        <v>0</v>
      </c>
      <c r="K274" s="823"/>
      <c r="L274" s="823"/>
      <c r="M274" s="823">
        <f t="shared" si="65"/>
        <v>0</v>
      </c>
      <c r="N274" s="823" t="e">
        <f>#REF!+#REF!+K274+H274+F274</f>
        <v>#REF!</v>
      </c>
      <c r="O274" s="823" t="e">
        <f t="shared" si="60"/>
        <v>#REF!</v>
      </c>
      <c r="P274" s="823" t="e">
        <f>Develop!K164</f>
        <v>#REF!</v>
      </c>
      <c r="Q274" s="823" t="e">
        <f t="shared" si="61"/>
        <v>#REF!</v>
      </c>
      <c r="R274" s="823" t="e">
        <f t="shared" si="66"/>
        <v>#REF!</v>
      </c>
      <c r="S274" s="823" t="e">
        <f t="shared" si="67"/>
        <v>#REF!</v>
      </c>
    </row>
    <row r="275" spans="1:19" ht="26.25" hidden="1" x14ac:dyDescent="0.25">
      <c r="A275" s="820">
        <v>21.1</v>
      </c>
      <c r="B275" s="826" t="s">
        <v>1575</v>
      </c>
      <c r="C275" s="825"/>
      <c r="D275" s="822"/>
      <c r="E275" s="823"/>
      <c r="F275" s="823">
        <f t="shared" si="62"/>
        <v>0</v>
      </c>
      <c r="G275" s="823">
        <f t="shared" si="63"/>
        <v>0</v>
      </c>
      <c r="H275" s="823"/>
      <c r="I275" s="823"/>
      <c r="J275" s="823">
        <f t="shared" si="64"/>
        <v>0</v>
      </c>
      <c r="K275" s="823"/>
      <c r="L275" s="823"/>
      <c r="M275" s="823">
        <f t="shared" si="65"/>
        <v>0</v>
      </c>
      <c r="N275" s="823" t="e">
        <f>#REF!+#REF!+K275+H275+F275</f>
        <v>#REF!</v>
      </c>
      <c r="O275" s="823" t="e">
        <f t="shared" si="60"/>
        <v>#REF!</v>
      </c>
      <c r="P275" s="823" t="e">
        <f>Develop!K165</f>
        <v>#REF!</v>
      </c>
      <c r="Q275" s="823" t="e">
        <f t="shared" si="61"/>
        <v>#REF!</v>
      </c>
      <c r="R275" s="823" t="e">
        <f t="shared" si="66"/>
        <v>#REF!</v>
      </c>
      <c r="S275" s="823" t="e">
        <f t="shared" si="67"/>
        <v>#REF!</v>
      </c>
    </row>
    <row r="276" spans="1:19" hidden="1" x14ac:dyDescent="0.25">
      <c r="A276" s="820"/>
      <c r="B276" s="821" t="s">
        <v>496</v>
      </c>
      <c r="C276" s="825" t="e">
        <f>ROUND(#REF!,2)</f>
        <v>#REF!</v>
      </c>
      <c r="D276" s="822" t="s">
        <v>1200</v>
      </c>
      <c r="E276" s="823"/>
      <c r="F276" s="823">
        <f t="shared" si="62"/>
        <v>0</v>
      </c>
      <c r="G276" s="823" t="e">
        <f t="shared" si="63"/>
        <v>#REF!</v>
      </c>
      <c r="H276" s="823"/>
      <c r="I276" s="823"/>
      <c r="J276" s="823" t="e">
        <f t="shared" si="64"/>
        <v>#REF!</v>
      </c>
      <c r="K276" s="823"/>
      <c r="L276" s="823"/>
      <c r="M276" s="823" t="e">
        <f t="shared" si="65"/>
        <v>#REF!</v>
      </c>
      <c r="N276" s="823" t="e">
        <f>#REF!+#REF!+K276+H276+F276</f>
        <v>#REF!</v>
      </c>
      <c r="O276" s="823" t="e">
        <f t="shared" si="60"/>
        <v>#REF!</v>
      </c>
      <c r="P276" s="823" t="e">
        <f>Develop!K166</f>
        <v>#REF!</v>
      </c>
      <c r="Q276" s="823" t="e">
        <f t="shared" si="61"/>
        <v>#REF!</v>
      </c>
      <c r="R276" s="823" t="e">
        <f t="shared" si="66"/>
        <v>#REF!</v>
      </c>
      <c r="S276" s="823" t="e">
        <f t="shared" si="67"/>
        <v>#REF!</v>
      </c>
    </row>
    <row r="277" spans="1:19" hidden="1" x14ac:dyDescent="0.25">
      <c r="A277" s="820"/>
      <c r="B277" s="821" t="s">
        <v>1626</v>
      </c>
      <c r="C277" s="825" t="e">
        <f>ROUND(#REF!,2)</f>
        <v>#REF!</v>
      </c>
      <c r="D277" s="822" t="s">
        <v>1200</v>
      </c>
      <c r="E277" s="823"/>
      <c r="F277" s="823">
        <f t="shared" si="62"/>
        <v>0</v>
      </c>
      <c r="G277" s="823" t="e">
        <f t="shared" si="63"/>
        <v>#REF!</v>
      </c>
      <c r="H277" s="823"/>
      <c r="I277" s="823"/>
      <c r="J277" s="823" t="e">
        <f t="shared" si="64"/>
        <v>#REF!</v>
      </c>
      <c r="K277" s="823"/>
      <c r="L277" s="823"/>
      <c r="M277" s="823" t="e">
        <f t="shared" si="65"/>
        <v>#REF!</v>
      </c>
      <c r="N277" s="823" t="e">
        <f>#REF!+#REF!+K277+H277+F277</f>
        <v>#REF!</v>
      </c>
      <c r="O277" s="823" t="e">
        <f t="shared" si="60"/>
        <v>#REF!</v>
      </c>
      <c r="P277" s="823" t="e">
        <f>Develop!K167</f>
        <v>#REF!</v>
      </c>
      <c r="Q277" s="823" t="e">
        <f t="shared" si="61"/>
        <v>#REF!</v>
      </c>
      <c r="R277" s="823" t="e">
        <f t="shared" si="66"/>
        <v>#REF!</v>
      </c>
      <c r="S277" s="823" t="e">
        <f t="shared" si="67"/>
        <v>#REF!</v>
      </c>
    </row>
    <row r="278" spans="1:19" hidden="1" x14ac:dyDescent="0.25">
      <c r="A278" s="919"/>
      <c r="B278" s="914" t="s">
        <v>1627</v>
      </c>
      <c r="C278" s="915" t="e">
        <f>ROUND(#REF!,2)</f>
        <v>#REF!</v>
      </c>
      <c r="D278" s="916" t="s">
        <v>1200</v>
      </c>
      <c r="E278" s="917"/>
      <c r="F278" s="917">
        <f t="shared" si="62"/>
        <v>0</v>
      </c>
      <c r="G278" s="917" t="e">
        <f t="shared" si="63"/>
        <v>#REF!</v>
      </c>
      <c r="H278" s="917"/>
      <c r="I278" s="917"/>
      <c r="J278" s="917" t="e">
        <f t="shared" si="64"/>
        <v>#REF!</v>
      </c>
      <c r="K278" s="917"/>
      <c r="L278" s="917"/>
      <c r="M278" s="917" t="e">
        <f t="shared" si="65"/>
        <v>#REF!</v>
      </c>
      <c r="N278" s="917" t="e">
        <f>#REF!+#REF!+K278+H278+F278</f>
        <v>#REF!</v>
      </c>
      <c r="O278" s="917" t="e">
        <f t="shared" si="60"/>
        <v>#REF!</v>
      </c>
      <c r="P278" s="917" t="e">
        <f>Develop!K168</f>
        <v>#REF!</v>
      </c>
      <c r="Q278" s="917" t="e">
        <f t="shared" si="61"/>
        <v>#REF!</v>
      </c>
      <c r="R278" s="917" t="e">
        <f t="shared" si="66"/>
        <v>#REF!</v>
      </c>
      <c r="S278" s="917" t="e">
        <f t="shared" si="67"/>
        <v>#REF!</v>
      </c>
    </row>
    <row r="279" spans="1:19" ht="39.950000000000003" customHeight="1" x14ac:dyDescent="0.25">
      <c r="A279" s="820">
        <v>21.2</v>
      </c>
      <c r="B279" s="826" t="s">
        <v>1750</v>
      </c>
      <c r="C279" s="1488"/>
      <c r="D279" s="867"/>
      <c r="E279" s="954"/>
      <c r="F279" s="954">
        <f>E279</f>
        <v>0</v>
      </c>
      <c r="G279" s="954">
        <f t="shared" si="63"/>
        <v>0</v>
      </c>
      <c r="H279" s="1371"/>
      <c r="I279" s="1371">
        <f>H279*2</f>
        <v>0</v>
      </c>
      <c r="J279" s="1371">
        <f>I279*C279</f>
        <v>0</v>
      </c>
      <c r="K279" s="960"/>
      <c r="L279" s="960">
        <f t="shared" ref="L279:L281" si="68">K279*1</f>
        <v>0</v>
      </c>
      <c r="M279" s="960">
        <f>L279*C279</f>
        <v>0</v>
      </c>
      <c r="N279" s="823">
        <f>F279+I279+L279</f>
        <v>0</v>
      </c>
      <c r="O279" s="823">
        <f t="shared" si="60"/>
        <v>0</v>
      </c>
      <c r="P279" s="823"/>
      <c r="Q279" s="823">
        <f t="shared" si="61"/>
        <v>0</v>
      </c>
      <c r="R279" s="1390">
        <f>P279+N279</f>
        <v>0</v>
      </c>
      <c r="S279" s="823">
        <f t="shared" si="67"/>
        <v>0</v>
      </c>
    </row>
    <row r="280" spans="1:19" ht="39.950000000000003" customHeight="1" x14ac:dyDescent="0.25">
      <c r="A280" s="820"/>
      <c r="B280" s="821" t="s">
        <v>1537</v>
      </c>
      <c r="C280" s="1488">
        <f>[1]Data!$K$923</f>
        <v>121875</v>
      </c>
      <c r="D280" s="867" t="s">
        <v>1050</v>
      </c>
      <c r="E280" s="955">
        <f>'SI 2 in 1 ALIYAR '!H356</f>
        <v>6.7000000000000004E-2</v>
      </c>
      <c r="F280" s="954">
        <f>E280</f>
        <v>7.0000000000000007E-2</v>
      </c>
      <c r="G280" s="954">
        <f t="shared" si="63"/>
        <v>8531.25</v>
      </c>
      <c r="H280" s="1372">
        <f>'PC 12 IN 1'!H216</f>
        <v>0.40300000000000002</v>
      </c>
      <c r="I280" s="1371">
        <f>H280*2</f>
        <v>0.81</v>
      </c>
      <c r="J280" s="1371">
        <f>I280*C280</f>
        <v>98718.75</v>
      </c>
      <c r="K280" s="961">
        <f>'4 IN 1 PCHC Aliyar'!H448</f>
        <v>0.126</v>
      </c>
      <c r="L280" s="960">
        <f t="shared" si="68"/>
        <v>0.13</v>
      </c>
      <c r="M280" s="960">
        <f>L280*C280</f>
        <v>15843.75</v>
      </c>
      <c r="N280" s="823">
        <f>F280+I280+L280</f>
        <v>1.01</v>
      </c>
      <c r="O280" s="823">
        <f t="shared" si="60"/>
        <v>123093.75</v>
      </c>
      <c r="P280" s="823"/>
      <c r="Q280" s="823">
        <f t="shared" si="61"/>
        <v>0</v>
      </c>
      <c r="R280" s="1390">
        <f>P280+N280</f>
        <v>1.01</v>
      </c>
      <c r="S280" s="823">
        <f t="shared" si="67"/>
        <v>123093.75</v>
      </c>
    </row>
    <row r="281" spans="1:19" ht="39.950000000000003" customHeight="1" x14ac:dyDescent="0.25">
      <c r="A281" s="827"/>
      <c r="B281" s="821" t="s">
        <v>1538</v>
      </c>
      <c r="C281" s="1488">
        <f>[1]Data!$K$930</f>
        <v>109675</v>
      </c>
      <c r="D281" s="867" t="s">
        <v>1050</v>
      </c>
      <c r="E281" s="955">
        <f>'SI 2 in 1 ALIYAR '!H360</f>
        <v>3.2000000000000001E-2</v>
      </c>
      <c r="F281" s="954">
        <f>E281</f>
        <v>0.03</v>
      </c>
      <c r="G281" s="954">
        <f t="shared" si="63"/>
        <v>3290.25</v>
      </c>
      <c r="H281" s="1372">
        <f>'PC 12 IN 1'!H220</f>
        <v>0.192</v>
      </c>
      <c r="I281" s="1371">
        <f>H281*2</f>
        <v>0.38</v>
      </c>
      <c r="J281" s="1371">
        <f>I281*C281</f>
        <v>41676.5</v>
      </c>
      <c r="K281" s="961">
        <f>'4 IN 1 PCHC Aliyar'!H452</f>
        <v>0.06</v>
      </c>
      <c r="L281" s="960">
        <f t="shared" si="68"/>
        <v>0.06</v>
      </c>
      <c r="M281" s="960">
        <f>L281*C281</f>
        <v>6580.5</v>
      </c>
      <c r="N281" s="823">
        <f>F281+I281+L281</f>
        <v>0.47</v>
      </c>
      <c r="O281" s="823">
        <f t="shared" si="60"/>
        <v>51547.25</v>
      </c>
      <c r="P281" s="823"/>
      <c r="Q281" s="823">
        <f t="shared" si="61"/>
        <v>0</v>
      </c>
      <c r="R281" s="1390">
        <f>P281+N281</f>
        <v>0.47</v>
      </c>
      <c r="S281" s="823">
        <f t="shared" si="67"/>
        <v>51547.25</v>
      </c>
    </row>
    <row r="282" spans="1:19" ht="51" hidden="1" x14ac:dyDescent="0.25">
      <c r="A282" s="892">
        <v>21.3</v>
      </c>
      <c r="B282" s="893" t="s">
        <v>1539</v>
      </c>
      <c r="C282" s="897" t="e">
        <f>ROUND(#REF!,2)</f>
        <v>#REF!</v>
      </c>
      <c r="D282" s="895" t="s">
        <v>1589</v>
      </c>
      <c r="E282" s="896"/>
      <c r="F282" s="896">
        <f t="shared" si="62"/>
        <v>0</v>
      </c>
      <c r="G282" s="896" t="e">
        <f t="shared" si="63"/>
        <v>#REF!</v>
      </c>
      <c r="H282" s="896"/>
      <c r="I282" s="896"/>
      <c r="J282" s="896" t="e">
        <f t="shared" si="64"/>
        <v>#REF!</v>
      </c>
      <c r="K282" s="896"/>
      <c r="L282" s="896"/>
      <c r="M282" s="896" t="e">
        <f t="shared" si="65"/>
        <v>#REF!</v>
      </c>
      <c r="N282" s="896" t="e">
        <f>#REF!+#REF!+K282+H282+F282</f>
        <v>#REF!</v>
      </c>
      <c r="O282" s="896" t="e">
        <f t="shared" si="60"/>
        <v>#REF!</v>
      </c>
      <c r="P282" s="896" t="e">
        <f>Develop!K172</f>
        <v>#REF!</v>
      </c>
      <c r="Q282" s="896" t="e">
        <f t="shared" si="61"/>
        <v>#REF!</v>
      </c>
      <c r="R282" s="896" t="e">
        <f t="shared" si="66"/>
        <v>#REF!</v>
      </c>
      <c r="S282" s="896" t="e">
        <f t="shared" ref="S282:S313" si="69">R282*C282</f>
        <v>#REF!</v>
      </c>
    </row>
    <row r="283" spans="1:19" hidden="1" x14ac:dyDescent="0.25">
      <c r="A283" s="820">
        <v>22.1</v>
      </c>
      <c r="B283" s="821" t="s">
        <v>1169</v>
      </c>
      <c r="C283" s="825"/>
      <c r="D283" s="822"/>
      <c r="E283" s="823"/>
      <c r="F283" s="823">
        <f t="shared" si="62"/>
        <v>0</v>
      </c>
      <c r="G283" s="823">
        <f t="shared" si="63"/>
        <v>0</v>
      </c>
      <c r="H283" s="823"/>
      <c r="I283" s="823"/>
      <c r="J283" s="823">
        <f t="shared" si="64"/>
        <v>0</v>
      </c>
      <c r="K283" s="823"/>
      <c r="L283" s="823"/>
      <c r="M283" s="823">
        <f t="shared" si="65"/>
        <v>0</v>
      </c>
      <c r="N283" s="823" t="e">
        <f>#REF!+#REF!+K283+H283+F283</f>
        <v>#REF!</v>
      </c>
      <c r="O283" s="823" t="e">
        <f t="shared" si="60"/>
        <v>#REF!</v>
      </c>
      <c r="P283" s="823" t="e">
        <f>Develop!K173</f>
        <v>#REF!</v>
      </c>
      <c r="Q283" s="823" t="e">
        <f t="shared" si="61"/>
        <v>#REF!</v>
      </c>
      <c r="R283" s="823" t="e">
        <f t="shared" si="66"/>
        <v>#REF!</v>
      </c>
      <c r="S283" s="823" t="e">
        <f t="shared" si="69"/>
        <v>#REF!</v>
      </c>
    </row>
    <row r="284" spans="1:19" hidden="1" x14ac:dyDescent="0.25">
      <c r="A284" s="821"/>
      <c r="B284" s="821" t="s">
        <v>337</v>
      </c>
      <c r="C284" s="825" t="e">
        <f>ROUND(#REF!,2)</f>
        <v>#REF!</v>
      </c>
      <c r="D284" s="822" t="s">
        <v>1589</v>
      </c>
      <c r="E284" s="823"/>
      <c r="F284" s="823">
        <f t="shared" si="62"/>
        <v>0</v>
      </c>
      <c r="G284" s="823" t="e">
        <f t="shared" si="63"/>
        <v>#REF!</v>
      </c>
      <c r="H284" s="823"/>
      <c r="I284" s="823"/>
      <c r="J284" s="823" t="e">
        <f t="shared" si="64"/>
        <v>#REF!</v>
      </c>
      <c r="K284" s="823"/>
      <c r="L284" s="823"/>
      <c r="M284" s="823" t="e">
        <f t="shared" si="65"/>
        <v>#REF!</v>
      </c>
      <c r="N284" s="823" t="e">
        <f>#REF!+#REF!+K284+H284+F284</f>
        <v>#REF!</v>
      </c>
      <c r="O284" s="823" t="e">
        <f t="shared" si="60"/>
        <v>#REF!</v>
      </c>
      <c r="P284" s="823" t="e">
        <f>Develop!K174</f>
        <v>#REF!</v>
      </c>
      <c r="Q284" s="823" t="e">
        <f t="shared" si="61"/>
        <v>#REF!</v>
      </c>
      <c r="R284" s="823" t="e">
        <f t="shared" si="66"/>
        <v>#REF!</v>
      </c>
      <c r="S284" s="823" t="e">
        <f t="shared" si="69"/>
        <v>#REF!</v>
      </c>
    </row>
    <row r="285" spans="1:19" hidden="1" x14ac:dyDescent="0.25">
      <c r="A285" s="821"/>
      <c r="B285" s="821" t="s">
        <v>1748</v>
      </c>
      <c r="C285" s="825" t="e">
        <f>ROUND(#REF!,2)</f>
        <v>#REF!</v>
      </c>
      <c r="D285" s="822" t="s">
        <v>1589</v>
      </c>
      <c r="E285" s="823"/>
      <c r="F285" s="823">
        <f t="shared" si="62"/>
        <v>0</v>
      </c>
      <c r="G285" s="823" t="e">
        <f t="shared" si="63"/>
        <v>#REF!</v>
      </c>
      <c r="H285" s="823"/>
      <c r="I285" s="823"/>
      <c r="J285" s="823" t="e">
        <f t="shared" si="64"/>
        <v>#REF!</v>
      </c>
      <c r="K285" s="823"/>
      <c r="L285" s="823"/>
      <c r="M285" s="823" t="e">
        <f t="shared" si="65"/>
        <v>#REF!</v>
      </c>
      <c r="N285" s="823" t="e">
        <f>#REF!+#REF!+K285+H285+F285</f>
        <v>#REF!</v>
      </c>
      <c r="O285" s="823" t="e">
        <f t="shared" si="60"/>
        <v>#REF!</v>
      </c>
      <c r="P285" s="823" t="e">
        <f>Develop!K175</f>
        <v>#REF!</v>
      </c>
      <c r="Q285" s="823" t="e">
        <f t="shared" si="61"/>
        <v>#REF!</v>
      </c>
      <c r="R285" s="823" t="e">
        <f t="shared" si="66"/>
        <v>#REF!</v>
      </c>
      <c r="S285" s="823" t="e">
        <f t="shared" si="69"/>
        <v>#REF!</v>
      </c>
    </row>
    <row r="286" spans="1:19" hidden="1" x14ac:dyDescent="0.25">
      <c r="A286" s="823"/>
      <c r="B286" s="821" t="s">
        <v>1749</v>
      </c>
      <c r="C286" s="825" t="e">
        <f>ROUND(#REF!,2)</f>
        <v>#REF!</v>
      </c>
      <c r="D286" s="822" t="s">
        <v>1589</v>
      </c>
      <c r="E286" s="823"/>
      <c r="F286" s="823">
        <f t="shared" si="62"/>
        <v>0</v>
      </c>
      <c r="G286" s="823" t="e">
        <f t="shared" si="63"/>
        <v>#REF!</v>
      </c>
      <c r="H286" s="823"/>
      <c r="I286" s="823"/>
      <c r="J286" s="823" t="e">
        <f t="shared" si="64"/>
        <v>#REF!</v>
      </c>
      <c r="K286" s="823"/>
      <c r="L286" s="823"/>
      <c r="M286" s="823" t="e">
        <f t="shared" si="65"/>
        <v>#REF!</v>
      </c>
      <c r="N286" s="823" t="e">
        <f>#REF!+#REF!+K286+H286+F286</f>
        <v>#REF!</v>
      </c>
      <c r="O286" s="823" t="e">
        <f t="shared" si="60"/>
        <v>#REF!</v>
      </c>
      <c r="P286" s="823" t="e">
        <f>Develop!K176</f>
        <v>#REF!</v>
      </c>
      <c r="Q286" s="823" t="e">
        <f t="shared" si="61"/>
        <v>#REF!</v>
      </c>
      <c r="R286" s="823" t="e">
        <f t="shared" si="66"/>
        <v>#REF!</v>
      </c>
      <c r="S286" s="823" t="e">
        <f t="shared" si="69"/>
        <v>#REF!</v>
      </c>
    </row>
    <row r="287" spans="1:19" hidden="1" x14ac:dyDescent="0.25">
      <c r="A287" s="823"/>
      <c r="B287" s="821" t="s">
        <v>1458</v>
      </c>
      <c r="C287" s="825" t="e">
        <f>#REF!</f>
        <v>#REF!</v>
      </c>
      <c r="D287" s="822" t="s">
        <v>1589</v>
      </c>
      <c r="E287" s="823"/>
      <c r="F287" s="823">
        <f t="shared" si="62"/>
        <v>0</v>
      </c>
      <c r="G287" s="823" t="e">
        <f t="shared" si="63"/>
        <v>#REF!</v>
      </c>
      <c r="H287" s="823"/>
      <c r="I287" s="823"/>
      <c r="J287" s="823" t="e">
        <f t="shared" si="64"/>
        <v>#REF!</v>
      </c>
      <c r="K287" s="823"/>
      <c r="L287" s="823"/>
      <c r="M287" s="823" t="e">
        <f t="shared" si="65"/>
        <v>#REF!</v>
      </c>
      <c r="N287" s="823" t="e">
        <f>#REF!+#REF!+K287+H287+F287</f>
        <v>#REF!</v>
      </c>
      <c r="O287" s="823" t="e">
        <f t="shared" si="60"/>
        <v>#REF!</v>
      </c>
      <c r="P287" s="823" t="e">
        <f>Develop!K177</f>
        <v>#REF!</v>
      </c>
      <c r="Q287" s="823" t="e">
        <f t="shared" si="61"/>
        <v>#REF!</v>
      </c>
      <c r="R287" s="823" t="e">
        <f t="shared" si="66"/>
        <v>#REF!</v>
      </c>
      <c r="S287" s="823" t="e">
        <f t="shared" si="69"/>
        <v>#REF!</v>
      </c>
    </row>
    <row r="288" spans="1:19" ht="52.5" hidden="1" x14ac:dyDescent="0.25">
      <c r="A288" s="820">
        <v>22.2</v>
      </c>
      <c r="B288" s="826" t="s">
        <v>411</v>
      </c>
      <c r="C288" s="825"/>
      <c r="D288" s="822"/>
      <c r="E288" s="823"/>
      <c r="F288" s="823">
        <f t="shared" si="62"/>
        <v>0</v>
      </c>
      <c r="G288" s="823">
        <f t="shared" si="63"/>
        <v>0</v>
      </c>
      <c r="H288" s="823"/>
      <c r="I288" s="823"/>
      <c r="J288" s="823">
        <f t="shared" si="64"/>
        <v>0</v>
      </c>
      <c r="K288" s="823"/>
      <c r="L288" s="823"/>
      <c r="M288" s="823">
        <f t="shared" si="65"/>
        <v>0</v>
      </c>
      <c r="N288" s="823" t="e">
        <f>#REF!+#REF!+K288+H288+F288</f>
        <v>#REF!</v>
      </c>
      <c r="O288" s="823" t="e">
        <f t="shared" si="60"/>
        <v>#REF!</v>
      </c>
      <c r="P288" s="823" t="e">
        <f>Develop!K178</f>
        <v>#REF!</v>
      </c>
      <c r="Q288" s="823" t="e">
        <f t="shared" si="61"/>
        <v>#REF!</v>
      </c>
      <c r="R288" s="823" t="e">
        <f t="shared" si="66"/>
        <v>#REF!</v>
      </c>
      <c r="S288" s="823" t="e">
        <f t="shared" si="69"/>
        <v>#REF!</v>
      </c>
    </row>
    <row r="289" spans="1:19" hidden="1" x14ac:dyDescent="0.25">
      <c r="A289" s="821"/>
      <c r="B289" s="821" t="s">
        <v>1170</v>
      </c>
      <c r="C289" s="825" t="e">
        <f>ROUND(#REF!,2)</f>
        <v>#REF!</v>
      </c>
      <c r="D289" s="822" t="s">
        <v>1589</v>
      </c>
      <c r="E289" s="823"/>
      <c r="F289" s="823">
        <f t="shared" si="62"/>
        <v>0</v>
      </c>
      <c r="G289" s="823" t="e">
        <f t="shared" si="63"/>
        <v>#REF!</v>
      </c>
      <c r="H289" s="823"/>
      <c r="I289" s="823"/>
      <c r="J289" s="823" t="e">
        <f t="shared" si="64"/>
        <v>#REF!</v>
      </c>
      <c r="K289" s="823"/>
      <c r="L289" s="823"/>
      <c r="M289" s="823" t="e">
        <f t="shared" si="65"/>
        <v>#REF!</v>
      </c>
      <c r="N289" s="823" t="e">
        <f>#REF!+#REF!+K289+H289+F289</f>
        <v>#REF!</v>
      </c>
      <c r="O289" s="823" t="e">
        <f t="shared" si="60"/>
        <v>#REF!</v>
      </c>
      <c r="P289" s="823" t="e">
        <f>Develop!K179</f>
        <v>#REF!</v>
      </c>
      <c r="Q289" s="823" t="e">
        <f t="shared" si="61"/>
        <v>#REF!</v>
      </c>
      <c r="R289" s="823" t="e">
        <f t="shared" si="66"/>
        <v>#REF!</v>
      </c>
      <c r="S289" s="823" t="e">
        <f t="shared" si="69"/>
        <v>#REF!</v>
      </c>
    </row>
    <row r="290" spans="1:19" hidden="1" x14ac:dyDescent="0.25">
      <c r="A290" s="821"/>
      <c r="B290" s="821" t="s">
        <v>239</v>
      </c>
      <c r="C290" s="825"/>
      <c r="D290" s="822" t="s">
        <v>1589</v>
      </c>
      <c r="E290" s="823"/>
      <c r="F290" s="823">
        <f t="shared" si="62"/>
        <v>0</v>
      </c>
      <c r="G290" s="823">
        <f t="shared" si="63"/>
        <v>0</v>
      </c>
      <c r="H290" s="823"/>
      <c r="I290" s="823"/>
      <c r="J290" s="823">
        <f t="shared" si="64"/>
        <v>0</v>
      </c>
      <c r="K290" s="823"/>
      <c r="L290" s="823"/>
      <c r="M290" s="823">
        <f t="shared" si="65"/>
        <v>0</v>
      </c>
      <c r="N290" s="823" t="e">
        <f>#REF!+#REF!+K290+H290+F290</f>
        <v>#REF!</v>
      </c>
      <c r="O290" s="823" t="e">
        <f t="shared" si="60"/>
        <v>#REF!</v>
      </c>
      <c r="P290" s="823" t="e">
        <f>Develop!K180</f>
        <v>#REF!</v>
      </c>
      <c r="Q290" s="823" t="e">
        <f t="shared" si="61"/>
        <v>#REF!</v>
      </c>
      <c r="R290" s="823" t="e">
        <f t="shared" si="66"/>
        <v>#REF!</v>
      </c>
      <c r="S290" s="823" t="e">
        <f t="shared" si="69"/>
        <v>#REF!</v>
      </c>
    </row>
    <row r="291" spans="1:19" hidden="1" x14ac:dyDescent="0.25">
      <c r="A291" s="821"/>
      <c r="B291" s="821" t="s">
        <v>240</v>
      </c>
      <c r="C291" s="825" t="e">
        <f>ROUND(#REF!,2)</f>
        <v>#REF!</v>
      </c>
      <c r="D291" s="822" t="s">
        <v>1589</v>
      </c>
      <c r="E291" s="823"/>
      <c r="F291" s="823">
        <f t="shared" si="62"/>
        <v>0</v>
      </c>
      <c r="G291" s="823" t="e">
        <f t="shared" si="63"/>
        <v>#REF!</v>
      </c>
      <c r="H291" s="823"/>
      <c r="I291" s="823"/>
      <c r="J291" s="823" t="e">
        <f t="shared" si="64"/>
        <v>#REF!</v>
      </c>
      <c r="K291" s="823"/>
      <c r="L291" s="823"/>
      <c r="M291" s="823" t="e">
        <f t="shared" si="65"/>
        <v>#REF!</v>
      </c>
      <c r="N291" s="823" t="e">
        <f>#REF!+#REF!+K291+H291+F291</f>
        <v>#REF!</v>
      </c>
      <c r="O291" s="823" t="e">
        <f t="shared" si="60"/>
        <v>#REF!</v>
      </c>
      <c r="P291" s="823" t="e">
        <f>Develop!K181</f>
        <v>#REF!</v>
      </c>
      <c r="Q291" s="823" t="e">
        <f t="shared" si="61"/>
        <v>#REF!</v>
      </c>
      <c r="R291" s="823" t="e">
        <f t="shared" si="66"/>
        <v>#REF!</v>
      </c>
      <c r="S291" s="823" t="e">
        <f t="shared" si="69"/>
        <v>#REF!</v>
      </c>
    </row>
    <row r="292" spans="1:19" hidden="1" x14ac:dyDescent="0.25">
      <c r="A292" s="823"/>
      <c r="B292" s="821" t="s">
        <v>241</v>
      </c>
      <c r="C292" s="825" t="e">
        <f>ROUND(#REF!,2)</f>
        <v>#REF!</v>
      </c>
      <c r="D292" s="822" t="s">
        <v>1589</v>
      </c>
      <c r="E292" s="823"/>
      <c r="F292" s="823">
        <f t="shared" si="62"/>
        <v>0</v>
      </c>
      <c r="G292" s="823" t="e">
        <f t="shared" si="63"/>
        <v>#REF!</v>
      </c>
      <c r="H292" s="823"/>
      <c r="I292" s="823"/>
      <c r="J292" s="823" t="e">
        <f t="shared" si="64"/>
        <v>#REF!</v>
      </c>
      <c r="K292" s="823"/>
      <c r="L292" s="823"/>
      <c r="M292" s="823" t="e">
        <f t="shared" si="65"/>
        <v>#REF!</v>
      </c>
      <c r="N292" s="823" t="e">
        <f>#REF!+#REF!+K292+H292+F292</f>
        <v>#REF!</v>
      </c>
      <c r="O292" s="823" t="e">
        <f t="shared" si="60"/>
        <v>#REF!</v>
      </c>
      <c r="P292" s="823" t="e">
        <f>Develop!K182</f>
        <v>#REF!</v>
      </c>
      <c r="Q292" s="823" t="e">
        <f t="shared" si="61"/>
        <v>#REF!</v>
      </c>
      <c r="R292" s="823" t="e">
        <f t="shared" si="66"/>
        <v>#REF!</v>
      </c>
      <c r="S292" s="823" t="e">
        <f t="shared" si="69"/>
        <v>#REF!</v>
      </c>
    </row>
    <row r="293" spans="1:19" ht="51" hidden="1" x14ac:dyDescent="0.25">
      <c r="A293" s="820">
        <v>22.3</v>
      </c>
      <c r="B293" s="821" t="s">
        <v>1679</v>
      </c>
      <c r="C293" s="825"/>
      <c r="D293" s="822" t="s">
        <v>1589</v>
      </c>
      <c r="E293" s="823"/>
      <c r="F293" s="823">
        <f t="shared" si="62"/>
        <v>0</v>
      </c>
      <c r="G293" s="823">
        <f t="shared" si="63"/>
        <v>0</v>
      </c>
      <c r="H293" s="823"/>
      <c r="I293" s="823"/>
      <c r="J293" s="823">
        <f t="shared" si="64"/>
        <v>0</v>
      </c>
      <c r="K293" s="823"/>
      <c r="L293" s="823"/>
      <c r="M293" s="823">
        <f t="shared" si="65"/>
        <v>0</v>
      </c>
      <c r="N293" s="823" t="e">
        <f>#REF!+#REF!+K293+H293+F293</f>
        <v>#REF!</v>
      </c>
      <c r="O293" s="823" t="e">
        <f t="shared" si="60"/>
        <v>#REF!</v>
      </c>
      <c r="P293" s="823" t="e">
        <f>Develop!K183</f>
        <v>#REF!</v>
      </c>
      <c r="Q293" s="823" t="e">
        <f t="shared" si="61"/>
        <v>#REF!</v>
      </c>
      <c r="R293" s="823" t="e">
        <f t="shared" si="66"/>
        <v>#REF!</v>
      </c>
      <c r="S293" s="823" t="e">
        <f t="shared" si="69"/>
        <v>#REF!</v>
      </c>
    </row>
    <row r="294" spans="1:19" ht="51" hidden="1" x14ac:dyDescent="0.25">
      <c r="A294" s="820">
        <v>23.1</v>
      </c>
      <c r="B294" s="821" t="s">
        <v>1</v>
      </c>
      <c r="C294" s="825"/>
      <c r="D294" s="822" t="s">
        <v>1589</v>
      </c>
      <c r="E294" s="823"/>
      <c r="F294" s="823">
        <f t="shared" si="62"/>
        <v>0</v>
      </c>
      <c r="G294" s="823">
        <f t="shared" si="63"/>
        <v>0</v>
      </c>
      <c r="H294" s="823"/>
      <c r="I294" s="823"/>
      <c r="J294" s="823">
        <f t="shared" si="64"/>
        <v>0</v>
      </c>
      <c r="K294" s="823"/>
      <c r="L294" s="823"/>
      <c r="M294" s="823">
        <f t="shared" si="65"/>
        <v>0</v>
      </c>
      <c r="N294" s="823" t="e">
        <f>#REF!+#REF!+K294+H294+F294</f>
        <v>#REF!</v>
      </c>
      <c r="O294" s="823" t="e">
        <f t="shared" si="60"/>
        <v>#REF!</v>
      </c>
      <c r="P294" s="823" t="e">
        <f>Develop!K184</f>
        <v>#REF!</v>
      </c>
      <c r="Q294" s="823" t="e">
        <f t="shared" si="61"/>
        <v>#REF!</v>
      </c>
      <c r="R294" s="823" t="e">
        <f t="shared" si="66"/>
        <v>#REF!</v>
      </c>
      <c r="S294" s="823" t="e">
        <f t="shared" si="69"/>
        <v>#REF!</v>
      </c>
    </row>
    <row r="295" spans="1:19" hidden="1" x14ac:dyDescent="0.25">
      <c r="A295" s="823"/>
      <c r="B295" s="821" t="s">
        <v>496</v>
      </c>
      <c r="C295" s="825" t="e">
        <f>ROUND(#REF!,2)</f>
        <v>#REF!</v>
      </c>
      <c r="D295" s="822" t="s">
        <v>1589</v>
      </c>
      <c r="E295" s="823"/>
      <c r="F295" s="823">
        <f t="shared" si="62"/>
        <v>0</v>
      </c>
      <c r="G295" s="823" t="e">
        <f t="shared" si="63"/>
        <v>#REF!</v>
      </c>
      <c r="H295" s="823"/>
      <c r="I295" s="823"/>
      <c r="J295" s="823" t="e">
        <f t="shared" si="64"/>
        <v>#REF!</v>
      </c>
      <c r="K295" s="823"/>
      <c r="L295" s="823"/>
      <c r="M295" s="823" t="e">
        <f t="shared" si="65"/>
        <v>#REF!</v>
      </c>
      <c r="N295" s="823" t="e">
        <f>#REF!+#REF!+K295+H295+F295</f>
        <v>#REF!</v>
      </c>
      <c r="O295" s="823" t="e">
        <f t="shared" si="60"/>
        <v>#REF!</v>
      </c>
      <c r="P295" s="823" t="e">
        <f>Develop!K185</f>
        <v>#REF!</v>
      </c>
      <c r="Q295" s="823" t="e">
        <f t="shared" si="61"/>
        <v>#REF!</v>
      </c>
      <c r="R295" s="823" t="e">
        <f t="shared" si="66"/>
        <v>#REF!</v>
      </c>
      <c r="S295" s="823" t="e">
        <f t="shared" si="69"/>
        <v>#REF!</v>
      </c>
    </row>
    <row r="296" spans="1:19" hidden="1" x14ac:dyDescent="0.25">
      <c r="A296" s="913">
        <v>23.2</v>
      </c>
      <c r="B296" s="914" t="s">
        <v>1484</v>
      </c>
      <c r="C296" s="915" t="e">
        <f>ROUND(#REF!,2)</f>
        <v>#REF!</v>
      </c>
      <c r="D296" s="916" t="s">
        <v>1589</v>
      </c>
      <c r="E296" s="917"/>
      <c r="F296" s="917">
        <f t="shared" si="62"/>
        <v>0</v>
      </c>
      <c r="G296" s="917" t="e">
        <f t="shared" si="63"/>
        <v>#REF!</v>
      </c>
      <c r="H296" s="917"/>
      <c r="I296" s="917"/>
      <c r="J296" s="917" t="e">
        <f t="shared" si="64"/>
        <v>#REF!</v>
      </c>
      <c r="K296" s="917"/>
      <c r="L296" s="917"/>
      <c r="M296" s="917" t="e">
        <f t="shared" si="65"/>
        <v>#REF!</v>
      </c>
      <c r="N296" s="917" t="e">
        <f>#REF!+#REF!+K296+H296+F296</f>
        <v>#REF!</v>
      </c>
      <c r="O296" s="917" t="e">
        <f t="shared" si="60"/>
        <v>#REF!</v>
      </c>
      <c r="P296" s="917" t="e">
        <f>Develop!K186</f>
        <v>#REF!</v>
      </c>
      <c r="Q296" s="917" t="e">
        <f t="shared" si="61"/>
        <v>#REF!</v>
      </c>
      <c r="R296" s="917" t="e">
        <f t="shared" si="66"/>
        <v>#REF!</v>
      </c>
      <c r="S296" s="917" t="e">
        <f t="shared" si="69"/>
        <v>#REF!</v>
      </c>
    </row>
    <row r="297" spans="1:19" ht="39.950000000000003" customHeight="1" x14ac:dyDescent="0.25">
      <c r="A297" s="820">
        <v>23.3</v>
      </c>
      <c r="B297" s="821" t="s">
        <v>495</v>
      </c>
      <c r="C297" s="1488">
        <f>[1]Data!$K$1170</f>
        <v>52</v>
      </c>
      <c r="D297" s="867" t="s">
        <v>1200</v>
      </c>
      <c r="E297" s="954">
        <f>'SI 2 in 1 ALIYAR '!H362</f>
        <v>6</v>
      </c>
      <c r="F297" s="954">
        <f>E297</f>
        <v>6</v>
      </c>
      <c r="G297" s="954">
        <f>F297*C297</f>
        <v>312</v>
      </c>
      <c r="H297" s="1371">
        <f>'PC 12 IN 1'!H222</f>
        <v>36</v>
      </c>
      <c r="I297" s="1371">
        <f>H297*2</f>
        <v>72</v>
      </c>
      <c r="J297" s="1371">
        <f>I297*C297</f>
        <v>3744</v>
      </c>
      <c r="K297" s="960">
        <f>'4 IN 1 PCHC Aliyar'!H454</f>
        <v>12</v>
      </c>
      <c r="L297" s="960">
        <f>K297*1</f>
        <v>12</v>
      </c>
      <c r="M297" s="960">
        <f>L297*C297</f>
        <v>624</v>
      </c>
      <c r="N297" s="823">
        <f>F297+I297+L297</f>
        <v>90</v>
      </c>
      <c r="O297" s="823">
        <f>N297*C297</f>
        <v>4680</v>
      </c>
      <c r="P297" s="823"/>
      <c r="Q297" s="823">
        <f>P297*C297</f>
        <v>0</v>
      </c>
      <c r="R297" s="1390">
        <f>P297+N297</f>
        <v>90</v>
      </c>
      <c r="S297" s="823">
        <f>R297*C297</f>
        <v>4680</v>
      </c>
    </row>
    <row r="298" spans="1:19" ht="51" hidden="1" x14ac:dyDescent="0.25">
      <c r="A298" s="892">
        <v>23.4</v>
      </c>
      <c r="B298" s="893" t="s">
        <v>1476</v>
      </c>
      <c r="C298" s="897"/>
      <c r="D298" s="895"/>
      <c r="E298" s="896"/>
      <c r="F298" s="896">
        <f t="shared" si="62"/>
        <v>0</v>
      </c>
      <c r="G298" s="896">
        <f t="shared" si="63"/>
        <v>0</v>
      </c>
      <c r="H298" s="896"/>
      <c r="I298" s="896"/>
      <c r="J298" s="896">
        <f t="shared" si="64"/>
        <v>0</v>
      </c>
      <c r="K298" s="896"/>
      <c r="L298" s="896"/>
      <c r="M298" s="896">
        <f t="shared" si="65"/>
        <v>0</v>
      </c>
      <c r="N298" s="896" t="e">
        <f>#REF!+#REF!+K298+H298+F298</f>
        <v>#REF!</v>
      </c>
      <c r="O298" s="896" t="e">
        <f t="shared" si="60"/>
        <v>#REF!</v>
      </c>
      <c r="P298" s="896" t="e">
        <f>Develop!K188</f>
        <v>#REF!</v>
      </c>
      <c r="Q298" s="896" t="e">
        <f t="shared" si="61"/>
        <v>#REF!</v>
      </c>
      <c r="R298" s="896" t="e">
        <f t="shared" si="66"/>
        <v>#REF!</v>
      </c>
      <c r="S298" s="896" t="e">
        <f t="shared" si="69"/>
        <v>#REF!</v>
      </c>
    </row>
    <row r="299" spans="1:19" hidden="1" x14ac:dyDescent="0.25">
      <c r="A299" s="821"/>
      <c r="B299" s="821" t="s">
        <v>365</v>
      </c>
      <c r="C299" s="825" t="e">
        <f>#REF!</f>
        <v>#REF!</v>
      </c>
      <c r="D299" s="822" t="s">
        <v>1200</v>
      </c>
      <c r="E299" s="823"/>
      <c r="F299" s="823">
        <f t="shared" si="62"/>
        <v>0</v>
      </c>
      <c r="G299" s="823" t="e">
        <f t="shared" si="63"/>
        <v>#REF!</v>
      </c>
      <c r="H299" s="823"/>
      <c r="I299" s="823"/>
      <c r="J299" s="823" t="e">
        <f t="shared" si="64"/>
        <v>#REF!</v>
      </c>
      <c r="K299" s="823"/>
      <c r="L299" s="823"/>
      <c r="M299" s="823" t="e">
        <f t="shared" si="65"/>
        <v>#REF!</v>
      </c>
      <c r="N299" s="823" t="e">
        <f>#REF!+#REF!+K299+H299+F299</f>
        <v>#REF!</v>
      </c>
      <c r="O299" s="823" t="e">
        <f t="shared" si="60"/>
        <v>#REF!</v>
      </c>
      <c r="P299" s="823" t="e">
        <f>Develop!K189</f>
        <v>#REF!</v>
      </c>
      <c r="Q299" s="823" t="e">
        <f t="shared" si="61"/>
        <v>#REF!</v>
      </c>
      <c r="R299" s="823" t="e">
        <f t="shared" si="66"/>
        <v>#REF!</v>
      </c>
      <c r="S299" s="823" t="e">
        <f t="shared" si="69"/>
        <v>#REF!</v>
      </c>
    </row>
    <row r="300" spans="1:19" hidden="1" x14ac:dyDescent="0.25">
      <c r="A300" s="821"/>
      <c r="B300" s="821" t="s">
        <v>366</v>
      </c>
      <c r="C300" s="825" t="e">
        <f>#REF!</f>
        <v>#REF!</v>
      </c>
      <c r="D300" s="822" t="s">
        <v>1200</v>
      </c>
      <c r="E300" s="823"/>
      <c r="F300" s="823">
        <f t="shared" si="62"/>
        <v>0</v>
      </c>
      <c r="G300" s="823" t="e">
        <f t="shared" si="63"/>
        <v>#REF!</v>
      </c>
      <c r="H300" s="823"/>
      <c r="I300" s="823"/>
      <c r="J300" s="823" t="e">
        <f t="shared" si="64"/>
        <v>#REF!</v>
      </c>
      <c r="K300" s="823"/>
      <c r="L300" s="823"/>
      <c r="M300" s="823" t="e">
        <f t="shared" si="65"/>
        <v>#REF!</v>
      </c>
      <c r="N300" s="823" t="e">
        <f>#REF!+#REF!+K300+H300+F300</f>
        <v>#REF!</v>
      </c>
      <c r="O300" s="823" t="e">
        <f t="shared" si="60"/>
        <v>#REF!</v>
      </c>
      <c r="P300" s="823" t="e">
        <f>Develop!K190</f>
        <v>#REF!</v>
      </c>
      <c r="Q300" s="823" t="e">
        <f t="shared" si="61"/>
        <v>#REF!</v>
      </c>
      <c r="R300" s="823" t="e">
        <f t="shared" si="66"/>
        <v>#REF!</v>
      </c>
      <c r="S300" s="823" t="e">
        <f t="shared" si="69"/>
        <v>#REF!</v>
      </c>
    </row>
    <row r="301" spans="1:19" hidden="1" x14ac:dyDescent="0.25">
      <c r="A301" s="821"/>
      <c r="B301" s="821" t="s">
        <v>154</v>
      </c>
      <c r="C301" s="825" t="e">
        <f>#REF!</f>
        <v>#REF!</v>
      </c>
      <c r="D301" s="822" t="s">
        <v>1200</v>
      </c>
      <c r="E301" s="823"/>
      <c r="F301" s="823">
        <f t="shared" si="62"/>
        <v>0</v>
      </c>
      <c r="G301" s="823" t="e">
        <f t="shared" si="63"/>
        <v>#REF!</v>
      </c>
      <c r="H301" s="823"/>
      <c r="I301" s="823"/>
      <c r="J301" s="823" t="e">
        <f t="shared" si="64"/>
        <v>#REF!</v>
      </c>
      <c r="K301" s="823"/>
      <c r="L301" s="823"/>
      <c r="M301" s="823" t="e">
        <f t="shared" si="65"/>
        <v>#REF!</v>
      </c>
      <c r="N301" s="823" t="e">
        <f>#REF!+#REF!+K301+H301+F301</f>
        <v>#REF!</v>
      </c>
      <c r="O301" s="823" t="e">
        <f t="shared" si="60"/>
        <v>#REF!</v>
      </c>
      <c r="P301" s="823" t="e">
        <f>Develop!K191</f>
        <v>#REF!</v>
      </c>
      <c r="Q301" s="823" t="e">
        <f t="shared" si="61"/>
        <v>#REF!</v>
      </c>
      <c r="R301" s="823" t="e">
        <f t="shared" si="66"/>
        <v>#REF!</v>
      </c>
      <c r="S301" s="823" t="e">
        <f t="shared" si="69"/>
        <v>#REF!</v>
      </c>
    </row>
    <row r="302" spans="1:19" hidden="1" x14ac:dyDescent="0.25">
      <c r="A302" s="821"/>
      <c r="B302" s="821" t="s">
        <v>315</v>
      </c>
      <c r="C302" s="825" t="e">
        <f>#REF!</f>
        <v>#REF!</v>
      </c>
      <c r="D302" s="822" t="s">
        <v>1200</v>
      </c>
      <c r="E302" s="823"/>
      <c r="F302" s="823">
        <f t="shared" si="62"/>
        <v>0</v>
      </c>
      <c r="G302" s="823" t="e">
        <f t="shared" si="63"/>
        <v>#REF!</v>
      </c>
      <c r="H302" s="823"/>
      <c r="I302" s="823"/>
      <c r="J302" s="823" t="e">
        <f t="shared" si="64"/>
        <v>#REF!</v>
      </c>
      <c r="K302" s="823"/>
      <c r="L302" s="823"/>
      <c r="M302" s="823" t="e">
        <f t="shared" si="65"/>
        <v>#REF!</v>
      </c>
      <c r="N302" s="823" t="e">
        <f>#REF!+#REF!+K302+H302+F302</f>
        <v>#REF!</v>
      </c>
      <c r="O302" s="823" t="e">
        <f t="shared" si="60"/>
        <v>#REF!</v>
      </c>
      <c r="P302" s="823" t="e">
        <f>Develop!K192</f>
        <v>#REF!</v>
      </c>
      <c r="Q302" s="823" t="e">
        <f t="shared" si="61"/>
        <v>#REF!</v>
      </c>
      <c r="R302" s="823" t="e">
        <f t="shared" si="66"/>
        <v>#REF!</v>
      </c>
      <c r="S302" s="823" t="e">
        <f t="shared" si="69"/>
        <v>#REF!</v>
      </c>
    </row>
    <row r="303" spans="1:19" hidden="1" x14ac:dyDescent="0.25">
      <c r="A303" s="821"/>
      <c r="B303" s="821" t="s">
        <v>1743</v>
      </c>
      <c r="C303" s="825" t="e">
        <f>#REF!</f>
        <v>#REF!</v>
      </c>
      <c r="D303" s="822" t="s">
        <v>1200</v>
      </c>
      <c r="E303" s="823"/>
      <c r="F303" s="823">
        <f t="shared" si="62"/>
        <v>0</v>
      </c>
      <c r="G303" s="823" t="e">
        <f t="shared" si="63"/>
        <v>#REF!</v>
      </c>
      <c r="H303" s="823"/>
      <c r="I303" s="823"/>
      <c r="J303" s="823" t="e">
        <f t="shared" si="64"/>
        <v>#REF!</v>
      </c>
      <c r="K303" s="823"/>
      <c r="L303" s="823"/>
      <c r="M303" s="823" t="e">
        <f t="shared" si="65"/>
        <v>#REF!</v>
      </c>
      <c r="N303" s="823" t="e">
        <f>#REF!+#REF!+K303+H303+F303</f>
        <v>#REF!</v>
      </c>
      <c r="O303" s="823" t="e">
        <f t="shared" si="60"/>
        <v>#REF!</v>
      </c>
      <c r="P303" s="823" t="e">
        <f>Develop!K193</f>
        <v>#REF!</v>
      </c>
      <c r="Q303" s="823" t="e">
        <f t="shared" si="61"/>
        <v>#REF!</v>
      </c>
      <c r="R303" s="823" t="e">
        <f t="shared" si="66"/>
        <v>#REF!</v>
      </c>
      <c r="S303" s="823" t="e">
        <f t="shared" si="69"/>
        <v>#REF!</v>
      </c>
    </row>
    <row r="304" spans="1:19" hidden="1" x14ac:dyDescent="0.25">
      <c r="A304" s="821"/>
      <c r="B304" s="821" t="s">
        <v>1744</v>
      </c>
      <c r="C304" s="825" t="e">
        <f>#REF!</f>
        <v>#REF!</v>
      </c>
      <c r="D304" s="822" t="s">
        <v>1200</v>
      </c>
      <c r="E304" s="823"/>
      <c r="F304" s="823">
        <f t="shared" si="62"/>
        <v>0</v>
      </c>
      <c r="G304" s="823" t="e">
        <f t="shared" si="63"/>
        <v>#REF!</v>
      </c>
      <c r="H304" s="823"/>
      <c r="I304" s="823"/>
      <c r="J304" s="823" t="e">
        <f t="shared" si="64"/>
        <v>#REF!</v>
      </c>
      <c r="K304" s="823"/>
      <c r="L304" s="823"/>
      <c r="M304" s="823" t="e">
        <f t="shared" si="65"/>
        <v>#REF!</v>
      </c>
      <c r="N304" s="823" t="e">
        <f>#REF!+#REF!+K304+H304+F304</f>
        <v>#REF!</v>
      </c>
      <c r="O304" s="823" t="e">
        <f t="shared" si="60"/>
        <v>#REF!</v>
      </c>
      <c r="P304" s="823" t="e">
        <f>Develop!K194</f>
        <v>#REF!</v>
      </c>
      <c r="Q304" s="823" t="e">
        <f t="shared" si="61"/>
        <v>#REF!</v>
      </c>
      <c r="R304" s="823" t="e">
        <f t="shared" si="66"/>
        <v>#REF!</v>
      </c>
      <c r="S304" s="823" t="e">
        <f t="shared" si="69"/>
        <v>#REF!</v>
      </c>
    </row>
    <row r="305" spans="1:19" hidden="1" x14ac:dyDescent="0.25">
      <c r="A305" s="821"/>
      <c r="B305" s="821" t="s">
        <v>1141</v>
      </c>
      <c r="C305" s="825" t="e">
        <f>#REF!</f>
        <v>#REF!</v>
      </c>
      <c r="D305" s="822" t="s">
        <v>1200</v>
      </c>
      <c r="E305" s="823"/>
      <c r="F305" s="823">
        <f t="shared" si="62"/>
        <v>0</v>
      </c>
      <c r="G305" s="823" t="e">
        <f t="shared" si="63"/>
        <v>#REF!</v>
      </c>
      <c r="H305" s="823"/>
      <c r="I305" s="823"/>
      <c r="J305" s="823" t="e">
        <f t="shared" si="64"/>
        <v>#REF!</v>
      </c>
      <c r="K305" s="823"/>
      <c r="L305" s="823"/>
      <c r="M305" s="823" t="e">
        <f t="shared" si="65"/>
        <v>#REF!</v>
      </c>
      <c r="N305" s="823" t="e">
        <f>#REF!+#REF!+K305+H305+F305</f>
        <v>#REF!</v>
      </c>
      <c r="O305" s="823" t="e">
        <f t="shared" si="60"/>
        <v>#REF!</v>
      </c>
      <c r="P305" s="823" t="e">
        <f>Develop!K195</f>
        <v>#REF!</v>
      </c>
      <c r="Q305" s="823" t="e">
        <f t="shared" si="61"/>
        <v>#REF!</v>
      </c>
      <c r="R305" s="823" t="e">
        <f t="shared" si="66"/>
        <v>#REF!</v>
      </c>
      <c r="S305" s="823" t="e">
        <f t="shared" si="69"/>
        <v>#REF!</v>
      </c>
    </row>
    <row r="306" spans="1:19" hidden="1" x14ac:dyDescent="0.25">
      <c r="A306" s="821"/>
      <c r="B306" s="821" t="s">
        <v>1142</v>
      </c>
      <c r="C306" s="825" t="e">
        <f>#REF!</f>
        <v>#REF!</v>
      </c>
      <c r="D306" s="822" t="s">
        <v>1200</v>
      </c>
      <c r="E306" s="823"/>
      <c r="F306" s="823">
        <f t="shared" si="62"/>
        <v>0</v>
      </c>
      <c r="G306" s="823" t="e">
        <f t="shared" si="63"/>
        <v>#REF!</v>
      </c>
      <c r="H306" s="823"/>
      <c r="I306" s="823"/>
      <c r="J306" s="823" t="e">
        <f t="shared" si="64"/>
        <v>#REF!</v>
      </c>
      <c r="K306" s="823"/>
      <c r="L306" s="823"/>
      <c r="M306" s="823" t="e">
        <f t="shared" si="65"/>
        <v>#REF!</v>
      </c>
      <c r="N306" s="823" t="e">
        <f>#REF!+#REF!+K306+H306+F306</f>
        <v>#REF!</v>
      </c>
      <c r="O306" s="823" t="e">
        <f t="shared" si="60"/>
        <v>#REF!</v>
      </c>
      <c r="P306" s="823" t="e">
        <f>Develop!K196</f>
        <v>#REF!</v>
      </c>
      <c r="Q306" s="823" t="e">
        <f t="shared" si="61"/>
        <v>#REF!</v>
      </c>
      <c r="R306" s="823" t="e">
        <f t="shared" si="66"/>
        <v>#REF!</v>
      </c>
      <c r="S306" s="823" t="e">
        <f t="shared" si="69"/>
        <v>#REF!</v>
      </c>
    </row>
    <row r="307" spans="1:19" hidden="1" x14ac:dyDescent="0.25">
      <c r="A307" s="821"/>
      <c r="B307" s="821" t="s">
        <v>142</v>
      </c>
      <c r="C307" s="825" t="e">
        <f>#REF!</f>
        <v>#REF!</v>
      </c>
      <c r="D307" s="822" t="s">
        <v>1200</v>
      </c>
      <c r="E307" s="823"/>
      <c r="F307" s="823">
        <f t="shared" si="62"/>
        <v>0</v>
      </c>
      <c r="G307" s="823" t="e">
        <f t="shared" si="63"/>
        <v>#REF!</v>
      </c>
      <c r="H307" s="823"/>
      <c r="I307" s="823"/>
      <c r="J307" s="823" t="e">
        <f t="shared" si="64"/>
        <v>#REF!</v>
      </c>
      <c r="K307" s="823"/>
      <c r="L307" s="823"/>
      <c r="M307" s="823" t="e">
        <f t="shared" si="65"/>
        <v>#REF!</v>
      </c>
      <c r="N307" s="823" t="e">
        <f>#REF!+#REF!+K307+H307+F307</f>
        <v>#REF!</v>
      </c>
      <c r="O307" s="823" t="e">
        <f t="shared" si="60"/>
        <v>#REF!</v>
      </c>
      <c r="P307" s="823" t="e">
        <f>Develop!K197</f>
        <v>#REF!</v>
      </c>
      <c r="Q307" s="823" t="e">
        <f t="shared" si="61"/>
        <v>#REF!</v>
      </c>
      <c r="R307" s="823" t="e">
        <f t="shared" si="66"/>
        <v>#REF!</v>
      </c>
      <c r="S307" s="823" t="e">
        <f t="shared" si="69"/>
        <v>#REF!</v>
      </c>
    </row>
    <row r="308" spans="1:19" hidden="1" x14ac:dyDescent="0.25">
      <c r="A308" s="821"/>
      <c r="B308" s="821" t="s">
        <v>143</v>
      </c>
      <c r="C308" s="825" t="e">
        <f>#REF!</f>
        <v>#REF!</v>
      </c>
      <c r="D308" s="822" t="s">
        <v>1200</v>
      </c>
      <c r="E308" s="823"/>
      <c r="F308" s="823">
        <f t="shared" si="62"/>
        <v>0</v>
      </c>
      <c r="G308" s="823" t="e">
        <f t="shared" si="63"/>
        <v>#REF!</v>
      </c>
      <c r="H308" s="823"/>
      <c r="I308" s="823"/>
      <c r="J308" s="823" t="e">
        <f t="shared" si="64"/>
        <v>#REF!</v>
      </c>
      <c r="K308" s="823"/>
      <c r="L308" s="823"/>
      <c r="M308" s="823" t="e">
        <f t="shared" si="65"/>
        <v>#REF!</v>
      </c>
      <c r="N308" s="823" t="e">
        <f>#REF!+#REF!+K308+H308+F308</f>
        <v>#REF!</v>
      </c>
      <c r="O308" s="823" t="e">
        <f t="shared" si="60"/>
        <v>#REF!</v>
      </c>
      <c r="P308" s="823" t="e">
        <f>Develop!K198</f>
        <v>#REF!</v>
      </c>
      <c r="Q308" s="823" t="e">
        <f t="shared" si="61"/>
        <v>#REF!</v>
      </c>
      <c r="R308" s="823" t="e">
        <f t="shared" si="66"/>
        <v>#REF!</v>
      </c>
      <c r="S308" s="823" t="e">
        <f t="shared" si="69"/>
        <v>#REF!</v>
      </c>
    </row>
    <row r="309" spans="1:19" hidden="1" x14ac:dyDescent="0.25">
      <c r="A309" s="821"/>
      <c r="B309" s="821" t="s">
        <v>1723</v>
      </c>
      <c r="C309" s="825" t="e">
        <f>#REF!</f>
        <v>#REF!</v>
      </c>
      <c r="D309" s="822" t="s">
        <v>1200</v>
      </c>
      <c r="E309" s="823"/>
      <c r="F309" s="823">
        <f t="shared" si="62"/>
        <v>0</v>
      </c>
      <c r="G309" s="823" t="e">
        <f t="shared" si="63"/>
        <v>#REF!</v>
      </c>
      <c r="H309" s="823"/>
      <c r="I309" s="823"/>
      <c r="J309" s="823" t="e">
        <f t="shared" si="64"/>
        <v>#REF!</v>
      </c>
      <c r="K309" s="823"/>
      <c r="L309" s="823"/>
      <c r="M309" s="823" t="e">
        <f t="shared" si="65"/>
        <v>#REF!</v>
      </c>
      <c r="N309" s="823" t="e">
        <f>#REF!+#REF!+K309+H309+F309</f>
        <v>#REF!</v>
      </c>
      <c r="O309" s="823" t="e">
        <f t="shared" si="60"/>
        <v>#REF!</v>
      </c>
      <c r="P309" s="823" t="e">
        <f>Develop!K199</f>
        <v>#REF!</v>
      </c>
      <c r="Q309" s="823" t="e">
        <f t="shared" si="61"/>
        <v>#REF!</v>
      </c>
      <c r="R309" s="823" t="e">
        <f t="shared" si="66"/>
        <v>#REF!</v>
      </c>
      <c r="S309" s="823" t="e">
        <f t="shared" si="69"/>
        <v>#REF!</v>
      </c>
    </row>
    <row r="310" spans="1:19" hidden="1" x14ac:dyDescent="0.25">
      <c r="A310" s="917"/>
      <c r="B310" s="914" t="s">
        <v>1168</v>
      </c>
      <c r="C310" s="915" t="e">
        <f>#REF!</f>
        <v>#REF!</v>
      </c>
      <c r="D310" s="916" t="s">
        <v>1200</v>
      </c>
      <c r="E310" s="917"/>
      <c r="F310" s="917">
        <f t="shared" si="62"/>
        <v>0</v>
      </c>
      <c r="G310" s="917" t="e">
        <f t="shared" si="63"/>
        <v>#REF!</v>
      </c>
      <c r="H310" s="917"/>
      <c r="I310" s="917"/>
      <c r="J310" s="917" t="e">
        <f t="shared" si="64"/>
        <v>#REF!</v>
      </c>
      <c r="K310" s="917"/>
      <c r="L310" s="917"/>
      <c r="M310" s="917" t="e">
        <f t="shared" si="65"/>
        <v>#REF!</v>
      </c>
      <c r="N310" s="917" t="e">
        <f>#REF!+#REF!+K310+H310+F310</f>
        <v>#REF!</v>
      </c>
      <c r="O310" s="917" t="e">
        <f t="shared" si="60"/>
        <v>#REF!</v>
      </c>
      <c r="P310" s="917" t="e">
        <f>Develop!K200</f>
        <v>#REF!</v>
      </c>
      <c r="Q310" s="917" t="e">
        <f t="shared" si="61"/>
        <v>#REF!</v>
      </c>
      <c r="R310" s="917" t="e">
        <f t="shared" si="66"/>
        <v>#REF!</v>
      </c>
      <c r="S310" s="917" t="e">
        <f t="shared" si="69"/>
        <v>#REF!</v>
      </c>
    </row>
    <row r="311" spans="1:19" ht="51" x14ac:dyDescent="0.25">
      <c r="A311" s="820">
        <v>24</v>
      </c>
      <c r="B311" s="821" t="s">
        <v>155</v>
      </c>
      <c r="C311" s="1488">
        <f>[1]Data!$K$1191</f>
        <v>60.9</v>
      </c>
      <c r="D311" s="867" t="s">
        <v>237</v>
      </c>
      <c r="E311" s="954">
        <f>'SI 2 in 1 ALIYAR '!H370</f>
        <v>852.1</v>
      </c>
      <c r="F311" s="954">
        <f>E311</f>
        <v>852.1</v>
      </c>
      <c r="G311" s="954">
        <f t="shared" si="63"/>
        <v>51892.89</v>
      </c>
      <c r="H311" s="1371">
        <f>'PC 12 IN 1'!H226</f>
        <v>3657.15</v>
      </c>
      <c r="I311" s="1371">
        <f>H311*2</f>
        <v>7314.3</v>
      </c>
      <c r="J311" s="1371">
        <f>I311*C311</f>
        <v>445440.87</v>
      </c>
      <c r="K311" s="960">
        <f>'4 IN 1 PCHC Aliyar'!H459</f>
        <v>1219.0999999999999</v>
      </c>
      <c r="L311" s="960">
        <f t="shared" ref="L311:L313" si="70">K311*1</f>
        <v>1219.0999999999999</v>
      </c>
      <c r="M311" s="960">
        <f>L311*C311</f>
        <v>74243.19</v>
      </c>
      <c r="N311" s="823">
        <f>F311+I311+L311</f>
        <v>9385.5</v>
      </c>
      <c r="O311" s="823">
        <f t="shared" si="60"/>
        <v>571576.94999999995</v>
      </c>
      <c r="P311" s="823"/>
      <c r="Q311" s="823">
        <f t="shared" si="61"/>
        <v>0</v>
      </c>
      <c r="R311" s="1390">
        <f>P311+N311</f>
        <v>9385.5</v>
      </c>
      <c r="S311" s="823">
        <f t="shared" si="69"/>
        <v>571576.94999999995</v>
      </c>
    </row>
    <row r="312" spans="1:19" ht="34.5" customHeight="1" x14ac:dyDescent="0.25">
      <c r="A312" s="820">
        <v>25</v>
      </c>
      <c r="B312" s="821" t="s">
        <v>156</v>
      </c>
      <c r="C312" s="1488">
        <f>[1]Data!$K$1194</f>
        <v>9.6</v>
      </c>
      <c r="D312" s="867" t="s">
        <v>1200</v>
      </c>
      <c r="E312" s="954">
        <f>'SI 2 in 1 ALIYAR '!H374</f>
        <v>36</v>
      </c>
      <c r="F312" s="954">
        <f>E312</f>
        <v>36</v>
      </c>
      <c r="G312" s="954">
        <f t="shared" si="63"/>
        <v>345.6</v>
      </c>
      <c r="H312" s="1371">
        <f>'PC 12 IN 1'!H230</f>
        <v>216</v>
      </c>
      <c r="I312" s="1371">
        <f>H312*2</f>
        <v>432</v>
      </c>
      <c r="J312" s="1371">
        <f>I312*C312</f>
        <v>4147.2</v>
      </c>
      <c r="K312" s="960">
        <f>'4 IN 1 PCHC Aliyar'!H462</f>
        <v>72</v>
      </c>
      <c r="L312" s="960">
        <f t="shared" si="70"/>
        <v>72</v>
      </c>
      <c r="M312" s="960">
        <f>L312*C312</f>
        <v>691.2</v>
      </c>
      <c r="N312" s="823">
        <f>F312+I312+L312</f>
        <v>540</v>
      </c>
      <c r="O312" s="823">
        <f t="shared" si="60"/>
        <v>5184</v>
      </c>
      <c r="P312" s="823"/>
      <c r="Q312" s="823">
        <f t="shared" si="61"/>
        <v>0</v>
      </c>
      <c r="R312" s="1390">
        <f>P312+N312</f>
        <v>540</v>
      </c>
      <c r="S312" s="823">
        <f t="shared" si="69"/>
        <v>5184</v>
      </c>
    </row>
    <row r="313" spans="1:19" ht="34.5" customHeight="1" x14ac:dyDescent="0.25">
      <c r="A313" s="820">
        <v>26</v>
      </c>
      <c r="B313" s="821" t="s">
        <v>157</v>
      </c>
      <c r="C313" s="1488">
        <f>[1]Data!$K$204</f>
        <v>4273.6499999999996</v>
      </c>
      <c r="D313" s="867" t="s">
        <v>1050</v>
      </c>
      <c r="E313" s="954">
        <f>'SI 2 in 1 ALIYAR '!H386</f>
        <v>5.2</v>
      </c>
      <c r="F313" s="954">
        <f>E313</f>
        <v>5.2</v>
      </c>
      <c r="G313" s="954">
        <f t="shared" si="63"/>
        <v>22222.98</v>
      </c>
      <c r="H313" s="1371">
        <f>'PC 12 IN 1'!H241</f>
        <v>13.3</v>
      </c>
      <c r="I313" s="1371">
        <f>H313*2</f>
        <v>26.6</v>
      </c>
      <c r="J313" s="1371">
        <f>I313*C313</f>
        <v>113679.09</v>
      </c>
      <c r="K313" s="960">
        <f>'4 IN 1 PCHC Aliyar'!G475</f>
        <v>4.5</v>
      </c>
      <c r="L313" s="960">
        <f t="shared" si="70"/>
        <v>4.5</v>
      </c>
      <c r="M313" s="960">
        <f>L313*C313</f>
        <v>19231.43</v>
      </c>
      <c r="N313" s="823">
        <f>F313+I313+L313</f>
        <v>36.299999999999997</v>
      </c>
      <c r="O313" s="823">
        <f t="shared" si="60"/>
        <v>155133.5</v>
      </c>
      <c r="P313" s="823"/>
      <c r="Q313" s="823">
        <f t="shared" si="61"/>
        <v>0</v>
      </c>
      <c r="R313" s="1390">
        <f>P313+N313</f>
        <v>36.299999999999997</v>
      </c>
      <c r="S313" s="823">
        <f t="shared" si="69"/>
        <v>155133.5</v>
      </c>
    </row>
    <row r="314" spans="1:19" ht="76.5" hidden="1" x14ac:dyDescent="0.25">
      <c r="A314" s="892">
        <v>27.1</v>
      </c>
      <c r="B314" s="893" t="s">
        <v>272</v>
      </c>
      <c r="C314" s="897" t="e">
        <f>ROUND(#REF!,2)</f>
        <v>#REF!</v>
      </c>
      <c r="D314" s="895" t="s">
        <v>1050</v>
      </c>
      <c r="E314" s="896"/>
      <c r="F314" s="896">
        <f t="shared" si="62"/>
        <v>0</v>
      </c>
      <c r="G314" s="896" t="e">
        <f t="shared" si="63"/>
        <v>#REF!</v>
      </c>
      <c r="H314" s="896"/>
      <c r="I314" s="896"/>
      <c r="J314" s="896" t="e">
        <f t="shared" si="64"/>
        <v>#REF!</v>
      </c>
      <c r="K314" s="896"/>
      <c r="L314" s="896"/>
      <c r="M314" s="896" t="e">
        <f t="shared" si="65"/>
        <v>#REF!</v>
      </c>
      <c r="N314" s="896" t="e">
        <f>#REF!+#REF!+K314+H314+F314</f>
        <v>#REF!</v>
      </c>
      <c r="O314" s="896" t="e">
        <f t="shared" si="60"/>
        <v>#REF!</v>
      </c>
      <c r="P314" s="896" t="e">
        <f>Develop!K204</f>
        <v>#REF!</v>
      </c>
      <c r="Q314" s="896" t="e">
        <f t="shared" si="61"/>
        <v>#REF!</v>
      </c>
      <c r="R314" s="896" t="e">
        <f t="shared" si="66"/>
        <v>#REF!</v>
      </c>
      <c r="S314" s="896" t="e">
        <f t="shared" ref="S314:S338" si="71">R314*C314</f>
        <v>#REF!</v>
      </c>
    </row>
    <row r="315" spans="1:19" ht="76.5" hidden="1" x14ac:dyDescent="0.25">
      <c r="A315" s="820">
        <v>27.2</v>
      </c>
      <c r="B315" s="821" t="s">
        <v>2423</v>
      </c>
      <c r="C315" s="825" t="e">
        <f>ROUND(#REF!,2)</f>
        <v>#REF!</v>
      </c>
      <c r="D315" s="822" t="s">
        <v>1050</v>
      </c>
      <c r="E315" s="823"/>
      <c r="F315" s="823">
        <f t="shared" si="62"/>
        <v>0</v>
      </c>
      <c r="G315" s="823" t="e">
        <f t="shared" si="63"/>
        <v>#REF!</v>
      </c>
      <c r="H315" s="823"/>
      <c r="I315" s="823"/>
      <c r="J315" s="823" t="e">
        <f t="shared" si="64"/>
        <v>#REF!</v>
      </c>
      <c r="K315" s="823"/>
      <c r="L315" s="823"/>
      <c r="M315" s="823" t="e">
        <f t="shared" si="65"/>
        <v>#REF!</v>
      </c>
      <c r="N315" s="823" t="e">
        <f>#REF!+#REF!+K315+H315+F315</f>
        <v>#REF!</v>
      </c>
      <c r="O315" s="823" t="e">
        <f t="shared" si="60"/>
        <v>#REF!</v>
      </c>
      <c r="P315" s="823" t="e">
        <f>Develop!K205</f>
        <v>#REF!</v>
      </c>
      <c r="Q315" s="823" t="e">
        <f t="shared" si="61"/>
        <v>#REF!</v>
      </c>
      <c r="R315" s="823" t="e">
        <f t="shared" si="66"/>
        <v>#REF!</v>
      </c>
      <c r="S315" s="823" t="e">
        <f t="shared" si="71"/>
        <v>#REF!</v>
      </c>
    </row>
    <row r="316" spans="1:19" ht="76.5" hidden="1" x14ac:dyDescent="0.25">
      <c r="A316" s="820">
        <v>27.3</v>
      </c>
      <c r="B316" s="821" t="s">
        <v>810</v>
      </c>
      <c r="C316" s="825"/>
      <c r="D316" s="822" t="s">
        <v>1050</v>
      </c>
      <c r="E316" s="823"/>
      <c r="F316" s="823">
        <f t="shared" si="62"/>
        <v>0</v>
      </c>
      <c r="G316" s="823">
        <f t="shared" si="63"/>
        <v>0</v>
      </c>
      <c r="H316" s="823"/>
      <c r="I316" s="823"/>
      <c r="J316" s="823">
        <f t="shared" si="64"/>
        <v>0</v>
      </c>
      <c r="K316" s="823"/>
      <c r="L316" s="823"/>
      <c r="M316" s="823">
        <f t="shared" si="65"/>
        <v>0</v>
      </c>
      <c r="N316" s="823" t="e">
        <f>#REF!+#REF!+K316+H316+F316</f>
        <v>#REF!</v>
      </c>
      <c r="O316" s="823" t="e">
        <f t="shared" ref="O316:O379" si="72">N316*C316</f>
        <v>#REF!</v>
      </c>
      <c r="P316" s="823" t="e">
        <f>Develop!K206</f>
        <v>#REF!</v>
      </c>
      <c r="Q316" s="823" t="e">
        <f t="shared" ref="Q316:Q379" si="73">P316*C316</f>
        <v>#REF!</v>
      </c>
      <c r="R316" s="823" t="e">
        <f t="shared" si="66"/>
        <v>#REF!</v>
      </c>
      <c r="S316" s="823" t="e">
        <f t="shared" si="71"/>
        <v>#REF!</v>
      </c>
    </row>
    <row r="317" spans="1:19" ht="76.5" hidden="1" x14ac:dyDescent="0.25">
      <c r="A317" s="820">
        <v>27.4</v>
      </c>
      <c r="B317" s="821" t="s">
        <v>145</v>
      </c>
      <c r="C317" s="825"/>
      <c r="D317" s="822" t="s">
        <v>1050</v>
      </c>
      <c r="E317" s="823"/>
      <c r="F317" s="823">
        <f t="shared" ref="F317:F380" si="74">E317*8</f>
        <v>0</v>
      </c>
      <c r="G317" s="823">
        <f t="shared" ref="G317:G380" si="75">F317*C317</f>
        <v>0</v>
      </c>
      <c r="H317" s="823"/>
      <c r="I317" s="823"/>
      <c r="J317" s="823">
        <f t="shared" ref="J317:J380" si="76">H317*C317</f>
        <v>0</v>
      </c>
      <c r="K317" s="823"/>
      <c r="L317" s="823"/>
      <c r="M317" s="823">
        <f t="shared" ref="M317:M380" si="77">K317*C317</f>
        <v>0</v>
      </c>
      <c r="N317" s="823" t="e">
        <f>#REF!+#REF!+K317+H317+F317</f>
        <v>#REF!</v>
      </c>
      <c r="O317" s="823" t="e">
        <f t="shared" si="72"/>
        <v>#REF!</v>
      </c>
      <c r="P317" s="823" t="e">
        <f>Develop!K207</f>
        <v>#REF!</v>
      </c>
      <c r="Q317" s="823" t="e">
        <f t="shared" si="73"/>
        <v>#REF!</v>
      </c>
      <c r="R317" s="823" t="e">
        <f t="shared" ref="R317:R380" si="78">N317+P317</f>
        <v>#REF!</v>
      </c>
      <c r="S317" s="823" t="e">
        <f t="shared" si="71"/>
        <v>#REF!</v>
      </c>
    </row>
    <row r="318" spans="1:19" ht="51" hidden="1" x14ac:dyDescent="0.25">
      <c r="A318" s="820">
        <v>27.5</v>
      </c>
      <c r="B318" s="821" t="s">
        <v>1297</v>
      </c>
      <c r="C318" s="825" t="e">
        <f>ROUND(#REF!,2)</f>
        <v>#REF!</v>
      </c>
      <c r="D318" s="822" t="s">
        <v>1050</v>
      </c>
      <c r="E318" s="823"/>
      <c r="F318" s="823">
        <f t="shared" si="74"/>
        <v>0</v>
      </c>
      <c r="G318" s="823" t="e">
        <f t="shared" si="75"/>
        <v>#REF!</v>
      </c>
      <c r="H318" s="823"/>
      <c r="I318" s="823"/>
      <c r="J318" s="823" t="e">
        <f t="shared" si="76"/>
        <v>#REF!</v>
      </c>
      <c r="K318" s="823"/>
      <c r="L318" s="823"/>
      <c r="M318" s="823" t="e">
        <f t="shared" si="77"/>
        <v>#REF!</v>
      </c>
      <c r="N318" s="823" t="e">
        <f>#REF!+#REF!+K318+H318+F318</f>
        <v>#REF!</v>
      </c>
      <c r="O318" s="823" t="e">
        <f t="shared" si="72"/>
        <v>#REF!</v>
      </c>
      <c r="P318" s="823" t="e">
        <f>Develop!K208</f>
        <v>#REF!</v>
      </c>
      <c r="Q318" s="823" t="e">
        <f t="shared" si="73"/>
        <v>#REF!</v>
      </c>
      <c r="R318" s="823" t="e">
        <f t="shared" si="78"/>
        <v>#REF!</v>
      </c>
      <c r="S318" s="823" t="e">
        <f t="shared" si="71"/>
        <v>#REF!</v>
      </c>
    </row>
    <row r="319" spans="1:19" ht="51" hidden="1" x14ac:dyDescent="0.25">
      <c r="A319" s="913">
        <v>27.6</v>
      </c>
      <c r="B319" s="914" t="s">
        <v>1477</v>
      </c>
      <c r="C319" s="915"/>
      <c r="D319" s="916" t="s">
        <v>1050</v>
      </c>
      <c r="E319" s="917"/>
      <c r="F319" s="917">
        <f t="shared" si="74"/>
        <v>0</v>
      </c>
      <c r="G319" s="917">
        <f t="shared" si="75"/>
        <v>0</v>
      </c>
      <c r="H319" s="917"/>
      <c r="I319" s="917"/>
      <c r="J319" s="917">
        <f t="shared" si="76"/>
        <v>0</v>
      </c>
      <c r="K319" s="917"/>
      <c r="L319" s="917"/>
      <c r="M319" s="917">
        <f t="shared" si="77"/>
        <v>0</v>
      </c>
      <c r="N319" s="917" t="e">
        <f>#REF!+#REF!+K319+H319+F319</f>
        <v>#REF!</v>
      </c>
      <c r="O319" s="917" t="e">
        <f t="shared" si="72"/>
        <v>#REF!</v>
      </c>
      <c r="P319" s="917" t="e">
        <f>Develop!K209</f>
        <v>#REF!</v>
      </c>
      <c r="Q319" s="917" t="e">
        <f t="shared" si="73"/>
        <v>#REF!</v>
      </c>
      <c r="R319" s="917" t="e">
        <f t="shared" si="78"/>
        <v>#REF!</v>
      </c>
      <c r="S319" s="917" t="e">
        <f t="shared" si="71"/>
        <v>#REF!</v>
      </c>
    </row>
    <row r="320" spans="1:19" ht="39.950000000000003" customHeight="1" x14ac:dyDescent="0.25">
      <c r="A320" s="820">
        <v>28</v>
      </c>
      <c r="B320" s="826" t="s">
        <v>3470</v>
      </c>
      <c r="C320" s="1488">
        <f>[1]Data!$K$1213</f>
        <v>410.04</v>
      </c>
      <c r="D320" s="867" t="s">
        <v>1589</v>
      </c>
      <c r="E320" s="954">
        <f>'SI 2 in 1 ALIYAR '!H411</f>
        <v>26.1</v>
      </c>
      <c r="F320" s="954">
        <f>E320</f>
        <v>26.1</v>
      </c>
      <c r="G320" s="954">
        <f>F320*C320</f>
        <v>10702.04</v>
      </c>
      <c r="H320" s="1371">
        <f>'PC 12 IN 1'!H247</f>
        <v>83.8</v>
      </c>
      <c r="I320" s="1371">
        <f>H320*2</f>
        <v>167.6</v>
      </c>
      <c r="J320" s="1371">
        <f>I320*C320</f>
        <v>68722.7</v>
      </c>
      <c r="K320" s="960">
        <f>'4 IN 1 PCHC Aliyar'!H481</f>
        <v>41.2</v>
      </c>
      <c r="L320" s="960">
        <f>K320*1</f>
        <v>41.2</v>
      </c>
      <c r="M320" s="960">
        <f>L320*C320</f>
        <v>16893.650000000001</v>
      </c>
      <c r="N320" s="823">
        <f>F320+I320+L320</f>
        <v>234.9</v>
      </c>
      <c r="O320" s="823">
        <f>N320*C320</f>
        <v>96318.399999999994</v>
      </c>
      <c r="P320" s="823"/>
      <c r="Q320" s="823">
        <f>P320*C320</f>
        <v>0</v>
      </c>
      <c r="R320" s="1390">
        <f>P320+N320</f>
        <v>234.9</v>
      </c>
      <c r="S320" s="823">
        <f>R320*C320</f>
        <v>96318.399999999994</v>
      </c>
    </row>
    <row r="321" spans="1:19" ht="26.25" hidden="1" x14ac:dyDescent="0.25">
      <c r="A321" s="892">
        <v>29.1</v>
      </c>
      <c r="B321" s="898" t="s">
        <v>3533</v>
      </c>
      <c r="C321" s="897"/>
      <c r="D321" s="895" t="s">
        <v>1589</v>
      </c>
      <c r="E321" s="896"/>
      <c r="F321" s="896">
        <f t="shared" si="74"/>
        <v>0</v>
      </c>
      <c r="G321" s="896">
        <f t="shared" si="75"/>
        <v>0</v>
      </c>
      <c r="H321" s="896"/>
      <c r="I321" s="896"/>
      <c r="J321" s="896">
        <f t="shared" si="76"/>
        <v>0</v>
      </c>
      <c r="K321" s="896"/>
      <c r="L321" s="896"/>
      <c r="M321" s="896">
        <f t="shared" si="77"/>
        <v>0</v>
      </c>
      <c r="N321" s="896" t="e">
        <f>#REF!+#REF!+K321+H321+F321</f>
        <v>#REF!</v>
      </c>
      <c r="O321" s="896" t="e">
        <f t="shared" si="72"/>
        <v>#REF!</v>
      </c>
      <c r="P321" s="896" t="e">
        <f>Develop!K211</f>
        <v>#REF!</v>
      </c>
      <c r="Q321" s="896" t="e">
        <f t="shared" si="73"/>
        <v>#REF!</v>
      </c>
      <c r="R321" s="896" t="e">
        <f t="shared" si="78"/>
        <v>#REF!</v>
      </c>
      <c r="S321" s="896" t="e">
        <f t="shared" si="71"/>
        <v>#REF!</v>
      </c>
    </row>
    <row r="322" spans="1:19" ht="26.25" hidden="1" x14ac:dyDescent="0.25">
      <c r="A322" s="820">
        <v>29.2</v>
      </c>
      <c r="B322" s="826" t="s">
        <v>3534</v>
      </c>
      <c r="C322" s="825" t="e">
        <f>ROUND(#REF!,2)</f>
        <v>#REF!</v>
      </c>
      <c r="D322" s="822" t="s">
        <v>1589</v>
      </c>
      <c r="E322" s="823"/>
      <c r="F322" s="823">
        <f t="shared" si="74"/>
        <v>0</v>
      </c>
      <c r="G322" s="823" t="e">
        <f t="shared" si="75"/>
        <v>#REF!</v>
      </c>
      <c r="H322" s="823"/>
      <c r="I322" s="823"/>
      <c r="J322" s="823" t="e">
        <f t="shared" si="76"/>
        <v>#REF!</v>
      </c>
      <c r="K322" s="823"/>
      <c r="L322" s="823"/>
      <c r="M322" s="823" t="e">
        <f t="shared" si="77"/>
        <v>#REF!</v>
      </c>
      <c r="N322" s="823" t="e">
        <f>#REF!+#REF!+K322+H322+F322</f>
        <v>#REF!</v>
      </c>
      <c r="O322" s="823" t="e">
        <f t="shared" si="72"/>
        <v>#REF!</v>
      </c>
      <c r="P322" s="823" t="e">
        <f>Develop!K212</f>
        <v>#REF!</v>
      </c>
      <c r="Q322" s="823" t="e">
        <f t="shared" si="73"/>
        <v>#REF!</v>
      </c>
      <c r="R322" s="823" t="e">
        <f t="shared" si="78"/>
        <v>#REF!</v>
      </c>
      <c r="S322" s="823" t="e">
        <f t="shared" si="71"/>
        <v>#REF!</v>
      </c>
    </row>
    <row r="323" spans="1:19" hidden="1" x14ac:dyDescent="0.25">
      <c r="A323" s="820">
        <v>29.3</v>
      </c>
      <c r="B323" s="821" t="s">
        <v>1478</v>
      </c>
      <c r="C323" s="825" t="e">
        <f>ROUND(#REF!,2)</f>
        <v>#REF!</v>
      </c>
      <c r="D323" s="822" t="s">
        <v>1589</v>
      </c>
      <c r="E323" s="823"/>
      <c r="F323" s="823">
        <f t="shared" si="74"/>
        <v>0</v>
      </c>
      <c r="G323" s="823" t="e">
        <f t="shared" si="75"/>
        <v>#REF!</v>
      </c>
      <c r="H323" s="823"/>
      <c r="I323" s="823"/>
      <c r="J323" s="823" t="e">
        <f t="shared" si="76"/>
        <v>#REF!</v>
      </c>
      <c r="K323" s="823"/>
      <c r="L323" s="823"/>
      <c r="M323" s="823" t="e">
        <f t="shared" si="77"/>
        <v>#REF!</v>
      </c>
      <c r="N323" s="823" t="e">
        <f>#REF!+#REF!+K323+H323+F323</f>
        <v>#REF!</v>
      </c>
      <c r="O323" s="823" t="e">
        <f t="shared" si="72"/>
        <v>#REF!</v>
      </c>
      <c r="P323" s="823" t="e">
        <f>Develop!K213</f>
        <v>#REF!</v>
      </c>
      <c r="Q323" s="823" t="e">
        <f t="shared" si="73"/>
        <v>#REF!</v>
      </c>
      <c r="R323" s="823" t="e">
        <f t="shared" si="78"/>
        <v>#REF!</v>
      </c>
      <c r="S323" s="823" t="e">
        <f t="shared" si="71"/>
        <v>#REF!</v>
      </c>
    </row>
    <row r="324" spans="1:19" hidden="1" x14ac:dyDescent="0.25">
      <c r="A324" s="820">
        <v>29.4</v>
      </c>
      <c r="B324" s="821" t="s">
        <v>1479</v>
      </c>
      <c r="C324" s="825" t="e">
        <f>ROUND(#REF!,2)</f>
        <v>#REF!</v>
      </c>
      <c r="D324" s="822" t="s">
        <v>1589</v>
      </c>
      <c r="E324" s="823"/>
      <c r="F324" s="823">
        <f t="shared" si="74"/>
        <v>0</v>
      </c>
      <c r="G324" s="823" t="e">
        <f t="shared" si="75"/>
        <v>#REF!</v>
      </c>
      <c r="H324" s="823"/>
      <c r="I324" s="823"/>
      <c r="J324" s="823" t="e">
        <f t="shared" si="76"/>
        <v>#REF!</v>
      </c>
      <c r="K324" s="823"/>
      <c r="L324" s="823"/>
      <c r="M324" s="823" t="e">
        <f t="shared" si="77"/>
        <v>#REF!</v>
      </c>
      <c r="N324" s="823" t="e">
        <f>#REF!+#REF!+K324+H324+F324</f>
        <v>#REF!</v>
      </c>
      <c r="O324" s="823" t="e">
        <f t="shared" si="72"/>
        <v>#REF!</v>
      </c>
      <c r="P324" s="823" t="e">
        <f>Develop!K214</f>
        <v>#REF!</v>
      </c>
      <c r="Q324" s="823" t="e">
        <f t="shared" si="73"/>
        <v>#REF!</v>
      </c>
      <c r="R324" s="823" t="e">
        <f t="shared" si="78"/>
        <v>#REF!</v>
      </c>
      <c r="S324" s="823" t="e">
        <f t="shared" si="71"/>
        <v>#REF!</v>
      </c>
    </row>
    <row r="325" spans="1:19" hidden="1" x14ac:dyDescent="0.25">
      <c r="A325" s="913">
        <v>29.5</v>
      </c>
      <c r="B325" s="914" t="s">
        <v>733</v>
      </c>
      <c r="C325" s="915" t="e">
        <f>C323</f>
        <v>#REF!</v>
      </c>
      <c r="D325" s="916" t="s">
        <v>1589</v>
      </c>
      <c r="E325" s="917"/>
      <c r="F325" s="917">
        <f t="shared" si="74"/>
        <v>0</v>
      </c>
      <c r="G325" s="917" t="e">
        <f t="shared" si="75"/>
        <v>#REF!</v>
      </c>
      <c r="H325" s="917"/>
      <c r="I325" s="917"/>
      <c r="J325" s="917" t="e">
        <f t="shared" si="76"/>
        <v>#REF!</v>
      </c>
      <c r="K325" s="917"/>
      <c r="L325" s="917"/>
      <c r="M325" s="917" t="e">
        <f t="shared" si="77"/>
        <v>#REF!</v>
      </c>
      <c r="N325" s="917" t="e">
        <f>#REF!+#REF!+K325+H325+F325</f>
        <v>#REF!</v>
      </c>
      <c r="O325" s="917" t="e">
        <f t="shared" si="72"/>
        <v>#REF!</v>
      </c>
      <c r="P325" s="917" t="e">
        <f>Develop!K215</f>
        <v>#REF!</v>
      </c>
      <c r="Q325" s="917" t="e">
        <f t="shared" si="73"/>
        <v>#REF!</v>
      </c>
      <c r="R325" s="917" t="e">
        <f t="shared" si="78"/>
        <v>#REF!</v>
      </c>
      <c r="S325" s="917" t="e">
        <f t="shared" si="71"/>
        <v>#REF!</v>
      </c>
    </row>
    <row r="326" spans="1:19" ht="39.950000000000003" customHeight="1" x14ac:dyDescent="0.25">
      <c r="A326" s="820">
        <v>30</v>
      </c>
      <c r="B326" s="821" t="s">
        <v>1480</v>
      </c>
      <c r="C326" s="1488">
        <f>[1]Data!$K$1312</f>
        <v>362.6</v>
      </c>
      <c r="D326" s="867" t="s">
        <v>1589</v>
      </c>
      <c r="E326" s="954">
        <f>'SI 2 in 1 ALIYAR '!H420</f>
        <v>28.3</v>
      </c>
      <c r="F326" s="954">
        <f>E326</f>
        <v>28.3</v>
      </c>
      <c r="G326" s="954">
        <f t="shared" si="75"/>
        <v>10261.58</v>
      </c>
      <c r="H326" s="1371">
        <f>'PC 12 IN 1'!H253</f>
        <v>87.6</v>
      </c>
      <c r="I326" s="1371">
        <f>H326*2</f>
        <v>175.2</v>
      </c>
      <c r="J326" s="1371">
        <f>I326*C326</f>
        <v>63527.519999999997</v>
      </c>
      <c r="K326" s="960">
        <f>'4 IN 1 PCHC Aliyar'!H487</f>
        <v>31.6</v>
      </c>
      <c r="L326" s="960">
        <f t="shared" ref="L326:L327" si="79">K326*1</f>
        <v>31.6</v>
      </c>
      <c r="M326" s="960">
        <f>L326*C326</f>
        <v>11458.16</v>
      </c>
      <c r="N326" s="823">
        <f>F326+I326+L326</f>
        <v>235.1</v>
      </c>
      <c r="O326" s="823">
        <f t="shared" si="72"/>
        <v>85247.26</v>
      </c>
      <c r="P326" s="823"/>
      <c r="Q326" s="823">
        <f t="shared" si="73"/>
        <v>0</v>
      </c>
      <c r="R326" s="1390">
        <f>P326+N326</f>
        <v>235.1</v>
      </c>
      <c r="S326" s="823">
        <f t="shared" si="71"/>
        <v>85247.26</v>
      </c>
    </row>
    <row r="327" spans="1:19" ht="39.950000000000003" customHeight="1" x14ac:dyDescent="0.25">
      <c r="A327" s="820">
        <v>31</v>
      </c>
      <c r="B327" s="821" t="s">
        <v>1481</v>
      </c>
      <c r="C327" s="1488">
        <f>[1]Data!$K$1330</f>
        <v>3592.32</v>
      </c>
      <c r="D327" s="867" t="s">
        <v>1050</v>
      </c>
      <c r="E327" s="954">
        <f>'SI 2 in 1 ALIYAR '!H424</f>
        <v>1.59</v>
      </c>
      <c r="F327" s="954">
        <f>E327</f>
        <v>1.59</v>
      </c>
      <c r="G327" s="954">
        <f t="shared" si="75"/>
        <v>5711.79</v>
      </c>
      <c r="H327" s="1371">
        <f>'PC 12 IN 1'!H258</f>
        <v>13.2</v>
      </c>
      <c r="I327" s="1371">
        <f>H327*2</f>
        <v>26.4</v>
      </c>
      <c r="J327" s="1371">
        <f>I327*C327</f>
        <v>94837.25</v>
      </c>
      <c r="K327" s="960">
        <f>'4 IN 1 PCHC Aliyar'!G493</f>
        <v>5.2</v>
      </c>
      <c r="L327" s="960">
        <f t="shared" si="79"/>
        <v>5.2</v>
      </c>
      <c r="M327" s="960">
        <f>L327*C327</f>
        <v>18680.060000000001</v>
      </c>
      <c r="N327" s="823">
        <f>F327+I327+L327</f>
        <v>33.19</v>
      </c>
      <c r="O327" s="823">
        <f t="shared" si="72"/>
        <v>119229.1</v>
      </c>
      <c r="P327" s="823"/>
      <c r="Q327" s="823">
        <f t="shared" si="73"/>
        <v>0</v>
      </c>
      <c r="R327" s="1390">
        <f>P327+N327</f>
        <v>33.19</v>
      </c>
      <c r="S327" s="823">
        <f t="shared" si="71"/>
        <v>119229.1</v>
      </c>
    </row>
    <row r="328" spans="1:19" ht="51" hidden="1" x14ac:dyDescent="0.25">
      <c r="A328" s="892">
        <v>32</v>
      </c>
      <c r="B328" s="893" t="s">
        <v>486</v>
      </c>
      <c r="C328" s="897"/>
      <c r="D328" s="895" t="s">
        <v>1589</v>
      </c>
      <c r="E328" s="896"/>
      <c r="F328" s="896">
        <f t="shared" si="74"/>
        <v>0</v>
      </c>
      <c r="G328" s="896">
        <f t="shared" si="75"/>
        <v>0</v>
      </c>
      <c r="H328" s="896"/>
      <c r="I328" s="896"/>
      <c r="J328" s="896">
        <f t="shared" si="76"/>
        <v>0</v>
      </c>
      <c r="K328" s="896"/>
      <c r="L328" s="896"/>
      <c r="M328" s="896">
        <f t="shared" si="77"/>
        <v>0</v>
      </c>
      <c r="N328" s="896" t="e">
        <f>#REF!+#REF!+K328+H328+F328</f>
        <v>#REF!</v>
      </c>
      <c r="O328" s="896" t="e">
        <f t="shared" si="72"/>
        <v>#REF!</v>
      </c>
      <c r="P328" s="896" t="e">
        <f>Develop!K218</f>
        <v>#REF!</v>
      </c>
      <c r="Q328" s="896" t="e">
        <f t="shared" si="73"/>
        <v>#REF!</v>
      </c>
      <c r="R328" s="896" t="e">
        <f t="shared" si="78"/>
        <v>#REF!</v>
      </c>
      <c r="S328" s="896" t="e">
        <f t="shared" si="71"/>
        <v>#REF!</v>
      </c>
    </row>
    <row r="329" spans="1:19" ht="51" hidden="1" x14ac:dyDescent="0.25">
      <c r="A329" s="820">
        <v>32.1</v>
      </c>
      <c r="B329" s="821" t="s">
        <v>745</v>
      </c>
      <c r="C329" s="825" t="e">
        <f>ROUND(#REF!,2)</f>
        <v>#REF!</v>
      </c>
      <c r="D329" s="822" t="s">
        <v>1589</v>
      </c>
      <c r="E329" s="823"/>
      <c r="F329" s="823">
        <f t="shared" si="74"/>
        <v>0</v>
      </c>
      <c r="G329" s="823" t="e">
        <f t="shared" si="75"/>
        <v>#REF!</v>
      </c>
      <c r="H329" s="823"/>
      <c r="I329" s="823"/>
      <c r="J329" s="823" t="e">
        <f t="shared" si="76"/>
        <v>#REF!</v>
      </c>
      <c r="K329" s="823"/>
      <c r="L329" s="823"/>
      <c r="M329" s="823" t="e">
        <f t="shared" si="77"/>
        <v>#REF!</v>
      </c>
      <c r="N329" s="823" t="e">
        <f>#REF!+#REF!+K329+H329+F329</f>
        <v>#REF!</v>
      </c>
      <c r="O329" s="823" t="e">
        <f t="shared" si="72"/>
        <v>#REF!</v>
      </c>
      <c r="P329" s="823" t="e">
        <f>Develop!K219</f>
        <v>#REF!</v>
      </c>
      <c r="Q329" s="823" t="e">
        <f t="shared" si="73"/>
        <v>#REF!</v>
      </c>
      <c r="R329" s="823" t="e">
        <f t="shared" si="78"/>
        <v>#REF!</v>
      </c>
      <c r="S329" s="823" t="e">
        <f t="shared" si="71"/>
        <v>#REF!</v>
      </c>
    </row>
    <row r="330" spans="1:19" ht="51" hidden="1" x14ac:dyDescent="0.25">
      <c r="A330" s="913">
        <v>32.200000000000003</v>
      </c>
      <c r="B330" s="914" t="s">
        <v>744</v>
      </c>
      <c r="C330" s="915"/>
      <c r="D330" s="916" t="s">
        <v>1589</v>
      </c>
      <c r="E330" s="917"/>
      <c r="F330" s="917">
        <f t="shared" si="74"/>
        <v>0</v>
      </c>
      <c r="G330" s="917">
        <f t="shared" si="75"/>
        <v>0</v>
      </c>
      <c r="H330" s="917"/>
      <c r="I330" s="917"/>
      <c r="J330" s="917">
        <f t="shared" si="76"/>
        <v>0</v>
      </c>
      <c r="K330" s="917"/>
      <c r="L330" s="917"/>
      <c r="M330" s="917">
        <f t="shared" si="77"/>
        <v>0</v>
      </c>
      <c r="N330" s="917" t="e">
        <f>#REF!+#REF!+K330+H330+F330</f>
        <v>#REF!</v>
      </c>
      <c r="O330" s="917" t="e">
        <f t="shared" si="72"/>
        <v>#REF!</v>
      </c>
      <c r="P330" s="917" t="e">
        <f>Develop!K220</f>
        <v>#REF!</v>
      </c>
      <c r="Q330" s="917" t="e">
        <f t="shared" si="73"/>
        <v>#REF!</v>
      </c>
      <c r="R330" s="917" t="e">
        <f t="shared" si="78"/>
        <v>#REF!</v>
      </c>
      <c r="S330" s="917" t="e">
        <f t="shared" si="71"/>
        <v>#REF!</v>
      </c>
    </row>
    <row r="331" spans="1:19" ht="39.950000000000003" customHeight="1" x14ac:dyDescent="0.25">
      <c r="A331" s="820">
        <v>33</v>
      </c>
      <c r="B331" s="821" t="s">
        <v>881</v>
      </c>
      <c r="C331" s="1488">
        <f>[1]Data!$K$1400</f>
        <v>203.07</v>
      </c>
      <c r="D331" s="867" t="s">
        <v>1589</v>
      </c>
      <c r="E331" s="954">
        <f>'SI 2 in 1 ALIYAR '!H533</f>
        <v>1268.3</v>
      </c>
      <c r="F331" s="954">
        <f t="shared" ref="F331:F338" si="80">E331</f>
        <v>1268.3</v>
      </c>
      <c r="G331" s="954">
        <f t="shared" si="75"/>
        <v>257553.68</v>
      </c>
      <c r="H331" s="1371">
        <f>'PC 12 IN 1'!H359</f>
        <v>4093</v>
      </c>
      <c r="I331" s="1371">
        <f t="shared" ref="I331:I338" si="81">H331*2</f>
        <v>8186</v>
      </c>
      <c r="J331" s="1371">
        <f t="shared" ref="J331:J338" si="82">I331*C331</f>
        <v>1662331.02</v>
      </c>
      <c r="K331" s="960">
        <f>'4 IN 1 PCHC Aliyar'!G591</f>
        <v>1300.5999999999999</v>
      </c>
      <c r="L331" s="960">
        <f t="shared" ref="L331:L338" si="83">K331*1</f>
        <v>1300.5999999999999</v>
      </c>
      <c r="M331" s="960">
        <f t="shared" ref="M331:M338" si="84">L331*C331</f>
        <v>264112.84000000003</v>
      </c>
      <c r="N331" s="823">
        <f t="shared" ref="N331:N338" si="85">F331+I331+L331</f>
        <v>10754.9</v>
      </c>
      <c r="O331" s="823">
        <f t="shared" si="72"/>
        <v>2183997.54</v>
      </c>
      <c r="P331" s="823">
        <f>Develop!K46</f>
        <v>153.6</v>
      </c>
      <c r="Q331" s="823">
        <f t="shared" si="73"/>
        <v>31191.55</v>
      </c>
      <c r="R331" s="1390">
        <f t="shared" ref="R331:R338" si="86">P331+N331</f>
        <v>10908.5</v>
      </c>
      <c r="S331" s="823">
        <f t="shared" si="71"/>
        <v>2215189.1</v>
      </c>
    </row>
    <row r="332" spans="1:19" ht="39.950000000000003" customHeight="1" x14ac:dyDescent="0.25">
      <c r="A332" s="820">
        <v>34</v>
      </c>
      <c r="B332" s="821" t="s">
        <v>882</v>
      </c>
      <c r="C332" s="1488">
        <f>[1]Data!$K$1414</f>
        <v>208.91</v>
      </c>
      <c r="D332" s="867" t="s">
        <v>1589</v>
      </c>
      <c r="E332" s="954">
        <f>'SI 2 in 1 ALIYAR '!H541</f>
        <v>31.9</v>
      </c>
      <c r="F332" s="954">
        <f t="shared" si="80"/>
        <v>31.9</v>
      </c>
      <c r="G332" s="954">
        <f t="shared" si="75"/>
        <v>6664.23</v>
      </c>
      <c r="H332" s="1371">
        <f>'PC 12 IN 1'!H370</f>
        <v>163.69999999999999</v>
      </c>
      <c r="I332" s="1371">
        <f t="shared" si="81"/>
        <v>327.39999999999998</v>
      </c>
      <c r="J332" s="1371">
        <f t="shared" si="82"/>
        <v>68397.13</v>
      </c>
      <c r="K332" s="960">
        <f>'4 IN 1 PCHC Aliyar'!G601</f>
        <v>99.1</v>
      </c>
      <c r="L332" s="960">
        <f t="shared" si="83"/>
        <v>99.1</v>
      </c>
      <c r="M332" s="960">
        <f t="shared" si="84"/>
        <v>20702.98</v>
      </c>
      <c r="N332" s="823">
        <f t="shared" si="85"/>
        <v>458.4</v>
      </c>
      <c r="O332" s="823">
        <f t="shared" si="72"/>
        <v>95764.34</v>
      </c>
      <c r="P332" s="823"/>
      <c r="Q332" s="823">
        <f t="shared" si="73"/>
        <v>0</v>
      </c>
      <c r="R332" s="1390">
        <f t="shared" si="86"/>
        <v>458.4</v>
      </c>
      <c r="S332" s="823">
        <f t="shared" si="71"/>
        <v>95764.34</v>
      </c>
    </row>
    <row r="333" spans="1:19" ht="60" customHeight="1" x14ac:dyDescent="0.25">
      <c r="A333" s="820">
        <v>35</v>
      </c>
      <c r="B333" s="821" t="s">
        <v>822</v>
      </c>
      <c r="C333" s="1488">
        <f>[1]Data!$K$1426</f>
        <v>230.74</v>
      </c>
      <c r="D333" s="867" t="s">
        <v>1589</v>
      </c>
      <c r="E333" s="954">
        <f>'SI 2 in 1 ALIYAR '!H593</f>
        <v>208.7</v>
      </c>
      <c r="F333" s="954">
        <f t="shared" si="80"/>
        <v>208.7</v>
      </c>
      <c r="G333" s="954">
        <f t="shared" si="75"/>
        <v>48155.44</v>
      </c>
      <c r="H333" s="1371">
        <f>'PC 12 IN 1'!H398</f>
        <v>915.4</v>
      </c>
      <c r="I333" s="1371">
        <f t="shared" si="81"/>
        <v>1830.8</v>
      </c>
      <c r="J333" s="1371">
        <f t="shared" si="82"/>
        <v>422438.79</v>
      </c>
      <c r="K333" s="960">
        <f>'4 IN 1 PCHC Aliyar'!G626</f>
        <v>330.7</v>
      </c>
      <c r="L333" s="960">
        <f t="shared" si="83"/>
        <v>330.7</v>
      </c>
      <c r="M333" s="960">
        <f t="shared" si="84"/>
        <v>76305.72</v>
      </c>
      <c r="N333" s="823">
        <f t="shared" si="85"/>
        <v>2370.1999999999998</v>
      </c>
      <c r="O333" s="823">
        <f t="shared" si="72"/>
        <v>546899.94999999995</v>
      </c>
      <c r="P333" s="823"/>
      <c r="Q333" s="823">
        <f t="shared" si="73"/>
        <v>0</v>
      </c>
      <c r="R333" s="1390">
        <f t="shared" si="86"/>
        <v>2370.1999999999998</v>
      </c>
      <c r="S333" s="823">
        <f t="shared" si="71"/>
        <v>546899.94999999995</v>
      </c>
    </row>
    <row r="334" spans="1:19" ht="39.950000000000003" customHeight="1" x14ac:dyDescent="0.25">
      <c r="A334" s="820">
        <v>36</v>
      </c>
      <c r="B334" s="826" t="s">
        <v>1498</v>
      </c>
      <c r="C334" s="1488"/>
      <c r="D334" s="867"/>
      <c r="E334" s="954"/>
      <c r="F334" s="954">
        <f t="shared" si="80"/>
        <v>0</v>
      </c>
      <c r="G334" s="954">
        <f t="shared" si="75"/>
        <v>0</v>
      </c>
      <c r="H334" s="1371"/>
      <c r="I334" s="1371">
        <f t="shared" si="81"/>
        <v>0</v>
      </c>
      <c r="J334" s="1371">
        <f t="shared" si="82"/>
        <v>0</v>
      </c>
      <c r="K334" s="960"/>
      <c r="L334" s="960">
        <f t="shared" si="83"/>
        <v>0</v>
      </c>
      <c r="M334" s="960">
        <f t="shared" si="84"/>
        <v>0</v>
      </c>
      <c r="N334" s="823">
        <f t="shared" si="85"/>
        <v>0</v>
      </c>
      <c r="O334" s="823">
        <f t="shared" si="72"/>
        <v>0</v>
      </c>
      <c r="P334" s="823"/>
      <c r="Q334" s="823">
        <f t="shared" si="73"/>
        <v>0</v>
      </c>
      <c r="R334" s="1390">
        <f t="shared" si="86"/>
        <v>0</v>
      </c>
      <c r="S334" s="823">
        <f t="shared" si="71"/>
        <v>0</v>
      </c>
    </row>
    <row r="335" spans="1:19" ht="39.950000000000003" customHeight="1" x14ac:dyDescent="0.25">
      <c r="A335" s="821" t="s">
        <v>852</v>
      </c>
      <c r="B335" s="821" t="s">
        <v>1256</v>
      </c>
      <c r="C335" s="1488">
        <f>[1]Data!$K$1460</f>
        <v>64.09</v>
      </c>
      <c r="D335" s="867" t="s">
        <v>718</v>
      </c>
      <c r="E335" s="954">
        <f>'SI 2 in 1 ALIYAR '!H606</f>
        <v>50</v>
      </c>
      <c r="F335" s="954">
        <f t="shared" si="80"/>
        <v>50</v>
      </c>
      <c r="G335" s="954">
        <f t="shared" si="75"/>
        <v>3204.5</v>
      </c>
      <c r="H335" s="1371">
        <f>'PC 12 IN 1'!H405</f>
        <v>120.6</v>
      </c>
      <c r="I335" s="1371">
        <f t="shared" si="81"/>
        <v>241.2</v>
      </c>
      <c r="J335" s="1371">
        <f t="shared" si="82"/>
        <v>15458.51</v>
      </c>
      <c r="K335" s="960">
        <f>'4 IN 1 PCHC Aliyar'!G633</f>
        <v>53.3</v>
      </c>
      <c r="L335" s="960">
        <f t="shared" si="83"/>
        <v>53.3</v>
      </c>
      <c r="M335" s="960">
        <f t="shared" si="84"/>
        <v>3416</v>
      </c>
      <c r="N335" s="823">
        <f t="shared" si="85"/>
        <v>344.5</v>
      </c>
      <c r="O335" s="823">
        <f t="shared" si="72"/>
        <v>22079.01</v>
      </c>
      <c r="P335" s="823"/>
      <c r="Q335" s="823">
        <f t="shared" si="73"/>
        <v>0</v>
      </c>
      <c r="R335" s="1390">
        <f t="shared" si="86"/>
        <v>344.5</v>
      </c>
      <c r="S335" s="823">
        <f t="shared" si="71"/>
        <v>22079.01</v>
      </c>
    </row>
    <row r="336" spans="1:19" ht="39.950000000000003" customHeight="1" x14ac:dyDescent="0.25">
      <c r="A336" s="821"/>
      <c r="B336" s="821" t="s">
        <v>1657</v>
      </c>
      <c r="C336" s="1488">
        <f>[1]Data!$K$1472</f>
        <v>41.8</v>
      </c>
      <c r="D336" s="867" t="s">
        <v>718</v>
      </c>
      <c r="E336" s="954">
        <f>'SI 2 in 1 ALIYAR '!H610</f>
        <v>160</v>
      </c>
      <c r="F336" s="954">
        <f t="shared" si="80"/>
        <v>160</v>
      </c>
      <c r="G336" s="954">
        <f t="shared" si="75"/>
        <v>6688</v>
      </c>
      <c r="H336" s="1371">
        <f>'PC 12 IN 1'!H411</f>
        <v>120.6</v>
      </c>
      <c r="I336" s="1371">
        <f t="shared" si="81"/>
        <v>241.2</v>
      </c>
      <c r="J336" s="1371">
        <f t="shared" si="82"/>
        <v>10082.16</v>
      </c>
      <c r="K336" s="960">
        <f>'4 IN 1 PCHC Aliyar'!G639</f>
        <v>202.9</v>
      </c>
      <c r="L336" s="960">
        <f t="shared" si="83"/>
        <v>202.9</v>
      </c>
      <c r="M336" s="960">
        <f t="shared" si="84"/>
        <v>8481.2199999999993</v>
      </c>
      <c r="N336" s="823">
        <f t="shared" si="85"/>
        <v>604.1</v>
      </c>
      <c r="O336" s="823">
        <f t="shared" si="72"/>
        <v>25251.38</v>
      </c>
      <c r="P336" s="823"/>
      <c r="Q336" s="823">
        <f t="shared" si="73"/>
        <v>0</v>
      </c>
      <c r="R336" s="1390">
        <f t="shared" si="86"/>
        <v>604.1</v>
      </c>
      <c r="S336" s="823">
        <f t="shared" si="71"/>
        <v>25251.38</v>
      </c>
    </row>
    <row r="337" spans="1:19" ht="39.950000000000003" customHeight="1" x14ac:dyDescent="0.25">
      <c r="A337" s="825"/>
      <c r="B337" s="821" t="s">
        <v>1658</v>
      </c>
      <c r="C337" s="1488">
        <f>[1]Data!$K$1485</f>
        <v>31.26</v>
      </c>
      <c r="D337" s="867" t="s">
        <v>718</v>
      </c>
      <c r="E337" s="954">
        <f>'SI 2 in 1 ALIYAR '!H614</f>
        <v>62</v>
      </c>
      <c r="F337" s="954">
        <f t="shared" si="80"/>
        <v>62</v>
      </c>
      <c r="G337" s="954">
        <f t="shared" si="75"/>
        <v>1938.12</v>
      </c>
      <c r="H337" s="1371">
        <f>'PC 12 IN 1'!H418</f>
        <v>201.2</v>
      </c>
      <c r="I337" s="1371">
        <f t="shared" si="81"/>
        <v>402.4</v>
      </c>
      <c r="J337" s="1371">
        <f t="shared" si="82"/>
        <v>12579.02</v>
      </c>
      <c r="K337" s="960">
        <f>'4 IN 1 PCHC Aliyar'!G646</f>
        <v>96.5</v>
      </c>
      <c r="L337" s="960">
        <f t="shared" si="83"/>
        <v>96.5</v>
      </c>
      <c r="M337" s="960">
        <f t="shared" si="84"/>
        <v>3016.59</v>
      </c>
      <c r="N337" s="823">
        <f t="shared" si="85"/>
        <v>560.9</v>
      </c>
      <c r="O337" s="823">
        <f t="shared" si="72"/>
        <v>17533.73</v>
      </c>
      <c r="P337" s="823"/>
      <c r="Q337" s="823">
        <f t="shared" si="73"/>
        <v>0</v>
      </c>
      <c r="R337" s="1390">
        <f t="shared" si="86"/>
        <v>560.9</v>
      </c>
      <c r="S337" s="823">
        <f t="shared" si="71"/>
        <v>17533.73</v>
      </c>
    </row>
    <row r="338" spans="1:19" ht="39.950000000000003" customHeight="1" x14ac:dyDescent="0.25">
      <c r="A338" s="820">
        <v>37.1</v>
      </c>
      <c r="B338" s="821" t="s">
        <v>3471</v>
      </c>
      <c r="C338" s="1488">
        <f>[1]Data!$K$1498</f>
        <v>35.14</v>
      </c>
      <c r="D338" s="867" t="s">
        <v>1589</v>
      </c>
      <c r="E338" s="954">
        <f>'SI 2 in 1 ALIYAR '!H617</f>
        <v>208.7</v>
      </c>
      <c r="F338" s="954">
        <f t="shared" si="80"/>
        <v>208.7</v>
      </c>
      <c r="G338" s="954">
        <f t="shared" si="75"/>
        <v>7333.72</v>
      </c>
      <c r="H338" s="1371">
        <f>'PC 12 IN 1'!H421</f>
        <v>915.4</v>
      </c>
      <c r="I338" s="1371">
        <f t="shared" si="81"/>
        <v>1830.8</v>
      </c>
      <c r="J338" s="1371">
        <f t="shared" si="82"/>
        <v>64334.31</v>
      </c>
      <c r="K338" s="960">
        <f>'4 IN 1 PCHC Aliyar'!H648</f>
        <v>330.7</v>
      </c>
      <c r="L338" s="960">
        <f t="shared" si="83"/>
        <v>330.7</v>
      </c>
      <c r="M338" s="960">
        <f t="shared" si="84"/>
        <v>11620.8</v>
      </c>
      <c r="N338" s="823">
        <f t="shared" si="85"/>
        <v>2370.1999999999998</v>
      </c>
      <c r="O338" s="823">
        <f t="shared" si="72"/>
        <v>83288.83</v>
      </c>
      <c r="P338" s="823"/>
      <c r="Q338" s="823">
        <f t="shared" si="73"/>
        <v>0</v>
      </c>
      <c r="R338" s="1390">
        <f t="shared" si="86"/>
        <v>2370.1999999999998</v>
      </c>
      <c r="S338" s="823">
        <f t="shared" si="71"/>
        <v>83288.83</v>
      </c>
    </row>
    <row r="339" spans="1:19" ht="26.25" hidden="1" x14ac:dyDescent="0.25">
      <c r="A339" s="892">
        <v>37.200000000000003</v>
      </c>
      <c r="B339" s="893" t="s">
        <v>3535</v>
      </c>
      <c r="C339" s="897"/>
      <c r="D339" s="895" t="s">
        <v>1589</v>
      </c>
      <c r="E339" s="896"/>
      <c r="F339" s="896">
        <f t="shared" si="74"/>
        <v>0</v>
      </c>
      <c r="G339" s="896">
        <f t="shared" si="75"/>
        <v>0</v>
      </c>
      <c r="H339" s="896"/>
      <c r="I339" s="896"/>
      <c r="J339" s="896">
        <f t="shared" si="76"/>
        <v>0</v>
      </c>
      <c r="K339" s="896"/>
      <c r="L339" s="896"/>
      <c r="M339" s="896">
        <f t="shared" si="77"/>
        <v>0</v>
      </c>
      <c r="N339" s="896" t="e">
        <f>#REF!+#REF!+K339+H339+F339</f>
        <v>#REF!</v>
      </c>
      <c r="O339" s="896" t="e">
        <f t="shared" si="72"/>
        <v>#REF!</v>
      </c>
      <c r="P339" s="896" t="e">
        <f>Develop!K229</f>
        <v>#REF!</v>
      </c>
      <c r="Q339" s="896" t="e">
        <f t="shared" si="73"/>
        <v>#REF!</v>
      </c>
      <c r="R339" s="896" t="e">
        <f t="shared" si="78"/>
        <v>#REF!</v>
      </c>
      <c r="S339" s="896" t="e">
        <f t="shared" ref="S339:S366" si="87">R339*C339</f>
        <v>#REF!</v>
      </c>
    </row>
    <row r="340" spans="1:19" hidden="1" x14ac:dyDescent="0.25">
      <c r="A340" s="820">
        <v>38.1</v>
      </c>
      <c r="B340" s="821" t="s">
        <v>1659</v>
      </c>
      <c r="C340" s="825" t="e">
        <f>ROUND(#REF!,2)</f>
        <v>#REF!</v>
      </c>
      <c r="D340" s="822" t="s">
        <v>1589</v>
      </c>
      <c r="E340" s="823"/>
      <c r="F340" s="823">
        <f t="shared" si="74"/>
        <v>0</v>
      </c>
      <c r="G340" s="823" t="e">
        <f t="shared" si="75"/>
        <v>#REF!</v>
      </c>
      <c r="H340" s="823"/>
      <c r="I340" s="823"/>
      <c r="J340" s="823" t="e">
        <f t="shared" si="76"/>
        <v>#REF!</v>
      </c>
      <c r="K340" s="823"/>
      <c r="L340" s="823"/>
      <c r="M340" s="823" t="e">
        <f t="shared" si="77"/>
        <v>#REF!</v>
      </c>
      <c r="N340" s="823" t="e">
        <f>#REF!+#REF!+K340+H340+F340</f>
        <v>#REF!</v>
      </c>
      <c r="O340" s="823" t="e">
        <f t="shared" si="72"/>
        <v>#REF!</v>
      </c>
      <c r="P340" s="823" t="e">
        <f>Develop!K230</f>
        <v>#REF!</v>
      </c>
      <c r="Q340" s="823" t="e">
        <f t="shared" si="73"/>
        <v>#REF!</v>
      </c>
      <c r="R340" s="823" t="e">
        <f t="shared" si="78"/>
        <v>#REF!</v>
      </c>
      <c r="S340" s="823" t="e">
        <f t="shared" si="87"/>
        <v>#REF!</v>
      </c>
    </row>
    <row r="341" spans="1:19" hidden="1" x14ac:dyDescent="0.25">
      <c r="A341" s="913">
        <v>38.200000000000003</v>
      </c>
      <c r="B341" s="914" t="s">
        <v>32</v>
      </c>
      <c r="C341" s="915" t="e">
        <f>ROUND(#REF!,2)</f>
        <v>#REF!</v>
      </c>
      <c r="D341" s="916" t="s">
        <v>1589</v>
      </c>
      <c r="E341" s="917"/>
      <c r="F341" s="917">
        <f t="shared" si="74"/>
        <v>0</v>
      </c>
      <c r="G341" s="917" t="e">
        <f t="shared" si="75"/>
        <v>#REF!</v>
      </c>
      <c r="H341" s="917"/>
      <c r="I341" s="917"/>
      <c r="J341" s="917" t="e">
        <f t="shared" si="76"/>
        <v>#REF!</v>
      </c>
      <c r="K341" s="917"/>
      <c r="L341" s="917"/>
      <c r="M341" s="917" t="e">
        <f t="shared" si="77"/>
        <v>#REF!</v>
      </c>
      <c r="N341" s="917" t="e">
        <f>#REF!+#REF!+K341+H341+F341</f>
        <v>#REF!</v>
      </c>
      <c r="O341" s="917" t="e">
        <f t="shared" si="72"/>
        <v>#REF!</v>
      </c>
      <c r="P341" s="917" t="e">
        <f>Develop!K231</f>
        <v>#REF!</v>
      </c>
      <c r="Q341" s="917" t="e">
        <f t="shared" si="73"/>
        <v>#REF!</v>
      </c>
      <c r="R341" s="917" t="e">
        <f t="shared" si="78"/>
        <v>#REF!</v>
      </c>
      <c r="S341" s="917" t="e">
        <f t="shared" si="87"/>
        <v>#REF!</v>
      </c>
    </row>
    <row r="342" spans="1:19" ht="39.950000000000003" customHeight="1" x14ac:dyDescent="0.25">
      <c r="A342" s="820">
        <v>39</v>
      </c>
      <c r="B342" s="821" t="s">
        <v>1660</v>
      </c>
      <c r="C342" s="1488">
        <f>[1]Data!$K$1193</f>
        <v>54.5</v>
      </c>
      <c r="D342" s="867" t="s">
        <v>237</v>
      </c>
      <c r="E342" s="954">
        <f>'SI 2 in 1 ALIYAR '!H620</f>
        <v>52.5</v>
      </c>
      <c r="F342" s="954">
        <f>E342</f>
        <v>52.5</v>
      </c>
      <c r="G342" s="954">
        <f t="shared" si="75"/>
        <v>2861.25</v>
      </c>
      <c r="H342" s="1371">
        <f>'PC 12 IN 1'!H427</f>
        <v>624.20000000000005</v>
      </c>
      <c r="I342" s="1371">
        <f>H342*2</f>
        <v>1248.4000000000001</v>
      </c>
      <c r="J342" s="1371">
        <f>I342*C342</f>
        <v>68037.8</v>
      </c>
      <c r="K342" s="960">
        <f>'4 IN 1 PCHC Aliyar'!H655</f>
        <v>289.60000000000002</v>
      </c>
      <c r="L342" s="960">
        <f t="shared" ref="L342:L344" si="88">K342*1</f>
        <v>289.60000000000002</v>
      </c>
      <c r="M342" s="960">
        <f>L342*C342</f>
        <v>15783.2</v>
      </c>
      <c r="N342" s="823">
        <f>F342+I342+L342</f>
        <v>1590.5</v>
      </c>
      <c r="O342" s="823">
        <f t="shared" si="72"/>
        <v>86682.25</v>
      </c>
      <c r="P342" s="823"/>
      <c r="Q342" s="823">
        <f t="shared" si="73"/>
        <v>0</v>
      </c>
      <c r="R342" s="1390">
        <f>P342+N342</f>
        <v>1590.5</v>
      </c>
      <c r="S342" s="823">
        <f t="shared" si="87"/>
        <v>86682.25</v>
      </c>
    </row>
    <row r="343" spans="1:19" ht="39.950000000000003" customHeight="1" x14ac:dyDescent="0.25">
      <c r="A343" s="820">
        <v>40</v>
      </c>
      <c r="B343" s="821" t="s">
        <v>1732</v>
      </c>
      <c r="C343" s="1488">
        <f>[1]Data!$K$1540</f>
        <v>197.58</v>
      </c>
      <c r="D343" s="867" t="s">
        <v>1589</v>
      </c>
      <c r="E343" s="954">
        <f>'SI 2 in 1 ALIYAR '!H622</f>
        <v>19.66</v>
      </c>
      <c r="F343" s="954">
        <f>E343</f>
        <v>19.66</v>
      </c>
      <c r="G343" s="954">
        <f t="shared" si="75"/>
        <v>3884.42</v>
      </c>
      <c r="H343" s="1371">
        <f>'PC 12 IN 1'!H432</f>
        <v>118.1</v>
      </c>
      <c r="I343" s="1371">
        <f>H343*2</f>
        <v>236.2</v>
      </c>
      <c r="J343" s="1371">
        <f>I343*C343</f>
        <v>46668.4</v>
      </c>
      <c r="K343" s="960">
        <f>'4 IN 1 PCHC Aliyar'!G661</f>
        <v>43.3</v>
      </c>
      <c r="L343" s="960">
        <f t="shared" si="88"/>
        <v>43.3</v>
      </c>
      <c r="M343" s="960">
        <f>L343*C343</f>
        <v>8555.2099999999991</v>
      </c>
      <c r="N343" s="823">
        <f>F343+I343+L343</f>
        <v>299.16000000000003</v>
      </c>
      <c r="O343" s="823">
        <f t="shared" si="72"/>
        <v>59108.03</v>
      </c>
      <c r="P343" s="823"/>
      <c r="Q343" s="823">
        <f t="shared" si="73"/>
        <v>0</v>
      </c>
      <c r="R343" s="1390">
        <f>P343+N343</f>
        <v>299.16000000000003</v>
      </c>
      <c r="S343" s="823">
        <f t="shared" si="87"/>
        <v>59108.03</v>
      </c>
    </row>
    <row r="344" spans="1:19" ht="39.950000000000003" customHeight="1" x14ac:dyDescent="0.25">
      <c r="A344" s="820">
        <v>41</v>
      </c>
      <c r="B344" s="821" t="s">
        <v>1661</v>
      </c>
      <c r="C344" s="1488">
        <f>[1]Data!$K$1553</f>
        <v>117.35</v>
      </c>
      <c r="D344" s="867" t="s">
        <v>1589</v>
      </c>
      <c r="E344" s="954">
        <f>'SI 2 in 1 ALIYAR '!H635</f>
        <v>55.5</v>
      </c>
      <c r="F344" s="954">
        <f>E344</f>
        <v>55.5</v>
      </c>
      <c r="G344" s="954">
        <f t="shared" si="75"/>
        <v>6512.93</v>
      </c>
      <c r="H344" s="1371">
        <f>'PC 12 IN 1'!H444</f>
        <v>310.39999999999998</v>
      </c>
      <c r="I344" s="1371">
        <f>H344*2</f>
        <v>620.79999999999995</v>
      </c>
      <c r="J344" s="1371">
        <f>I344*C344</f>
        <v>72850.880000000005</v>
      </c>
      <c r="K344" s="960">
        <f>'4 IN 1 PCHC Aliyar'!H672</f>
        <v>104.76</v>
      </c>
      <c r="L344" s="960">
        <f t="shared" si="88"/>
        <v>104.76</v>
      </c>
      <c r="M344" s="960">
        <f>L344*C344</f>
        <v>12293.59</v>
      </c>
      <c r="N344" s="823">
        <f>F344+I344+L344</f>
        <v>781.06</v>
      </c>
      <c r="O344" s="823">
        <f t="shared" si="72"/>
        <v>91657.39</v>
      </c>
      <c r="P344" s="823"/>
      <c r="Q344" s="823">
        <f t="shared" si="73"/>
        <v>0</v>
      </c>
      <c r="R344" s="1390">
        <f>P344+N344</f>
        <v>781.06</v>
      </c>
      <c r="S344" s="823">
        <f t="shared" si="87"/>
        <v>91657.39</v>
      </c>
    </row>
    <row r="345" spans="1:19" ht="51.75" hidden="1" x14ac:dyDescent="0.25">
      <c r="A345" s="892">
        <v>42</v>
      </c>
      <c r="B345" s="893" t="s">
        <v>3536</v>
      </c>
      <c r="C345" s="897"/>
      <c r="D345" s="895"/>
      <c r="E345" s="896"/>
      <c r="F345" s="896">
        <f t="shared" si="74"/>
        <v>0</v>
      </c>
      <c r="G345" s="896">
        <f t="shared" si="75"/>
        <v>0</v>
      </c>
      <c r="H345" s="896"/>
      <c r="I345" s="896"/>
      <c r="J345" s="896">
        <f t="shared" si="76"/>
        <v>0</v>
      </c>
      <c r="K345" s="896"/>
      <c r="L345" s="896"/>
      <c r="M345" s="896">
        <f t="shared" si="77"/>
        <v>0</v>
      </c>
      <c r="N345" s="896" t="e">
        <f>#REF!+#REF!+K345+H345+F345</f>
        <v>#REF!</v>
      </c>
      <c r="O345" s="896" t="e">
        <f t="shared" si="72"/>
        <v>#REF!</v>
      </c>
      <c r="P345" s="896" t="e">
        <f>Develop!K235</f>
        <v>#REF!</v>
      </c>
      <c r="Q345" s="896" t="e">
        <f t="shared" si="73"/>
        <v>#REF!</v>
      </c>
      <c r="R345" s="896" t="e">
        <f t="shared" si="78"/>
        <v>#REF!</v>
      </c>
      <c r="S345" s="896" t="e">
        <f t="shared" si="87"/>
        <v>#REF!</v>
      </c>
    </row>
    <row r="346" spans="1:19" hidden="1" x14ac:dyDescent="0.25">
      <c r="A346" s="821"/>
      <c r="B346" s="821" t="s">
        <v>1752</v>
      </c>
      <c r="C346" s="825" t="e">
        <f>ROUND(#REF!,2)</f>
        <v>#REF!</v>
      </c>
      <c r="D346" s="822" t="s">
        <v>452</v>
      </c>
      <c r="E346" s="823"/>
      <c r="F346" s="823">
        <f t="shared" si="74"/>
        <v>0</v>
      </c>
      <c r="G346" s="823" t="e">
        <f t="shared" si="75"/>
        <v>#REF!</v>
      </c>
      <c r="H346" s="823"/>
      <c r="I346" s="823"/>
      <c r="J346" s="823" t="e">
        <f t="shared" si="76"/>
        <v>#REF!</v>
      </c>
      <c r="K346" s="823"/>
      <c r="L346" s="823"/>
      <c r="M346" s="823" t="e">
        <f t="shared" si="77"/>
        <v>#REF!</v>
      </c>
      <c r="N346" s="823" t="e">
        <f>#REF!+#REF!+K346+H346+F346</f>
        <v>#REF!</v>
      </c>
      <c r="O346" s="823" t="e">
        <f t="shared" si="72"/>
        <v>#REF!</v>
      </c>
      <c r="P346" s="823" t="e">
        <f>Develop!K236</f>
        <v>#REF!</v>
      </c>
      <c r="Q346" s="823" t="e">
        <f t="shared" si="73"/>
        <v>#REF!</v>
      </c>
      <c r="R346" s="823" t="e">
        <f t="shared" si="78"/>
        <v>#REF!</v>
      </c>
      <c r="S346" s="823" t="e">
        <f t="shared" si="87"/>
        <v>#REF!</v>
      </c>
    </row>
    <row r="347" spans="1:19" hidden="1" x14ac:dyDescent="0.25">
      <c r="A347" s="823"/>
      <c r="B347" s="821" t="s">
        <v>1753</v>
      </c>
      <c r="C347" s="825" t="e">
        <f>ROUND(#REF!,2)</f>
        <v>#REF!</v>
      </c>
      <c r="D347" s="822" t="s">
        <v>452</v>
      </c>
      <c r="E347" s="823"/>
      <c r="F347" s="823">
        <f t="shared" si="74"/>
        <v>0</v>
      </c>
      <c r="G347" s="823" t="e">
        <f t="shared" si="75"/>
        <v>#REF!</v>
      </c>
      <c r="H347" s="823"/>
      <c r="I347" s="823"/>
      <c r="J347" s="823" t="e">
        <f t="shared" si="76"/>
        <v>#REF!</v>
      </c>
      <c r="K347" s="823"/>
      <c r="L347" s="823"/>
      <c r="M347" s="823" t="e">
        <f t="shared" si="77"/>
        <v>#REF!</v>
      </c>
      <c r="N347" s="823" t="e">
        <f>#REF!+#REF!+K347+H347+F347</f>
        <v>#REF!</v>
      </c>
      <c r="O347" s="823" t="e">
        <f t="shared" si="72"/>
        <v>#REF!</v>
      </c>
      <c r="P347" s="823" t="e">
        <f>Develop!K237</f>
        <v>#REF!</v>
      </c>
      <c r="Q347" s="823" t="e">
        <f t="shared" si="73"/>
        <v>#REF!</v>
      </c>
      <c r="R347" s="823" t="e">
        <f t="shared" si="78"/>
        <v>#REF!</v>
      </c>
      <c r="S347" s="823" t="e">
        <f t="shared" si="87"/>
        <v>#REF!</v>
      </c>
    </row>
    <row r="348" spans="1:19" ht="51.75" hidden="1" x14ac:dyDescent="0.25">
      <c r="A348" s="820">
        <v>43</v>
      </c>
      <c r="B348" s="821" t="s">
        <v>3537</v>
      </c>
      <c r="C348" s="825"/>
      <c r="D348" s="822"/>
      <c r="E348" s="823"/>
      <c r="F348" s="823">
        <f t="shared" si="74"/>
        <v>0</v>
      </c>
      <c r="G348" s="823">
        <f t="shared" si="75"/>
        <v>0</v>
      </c>
      <c r="H348" s="823"/>
      <c r="I348" s="823"/>
      <c r="J348" s="823">
        <f t="shared" si="76"/>
        <v>0</v>
      </c>
      <c r="K348" s="823"/>
      <c r="L348" s="823"/>
      <c r="M348" s="823">
        <f t="shared" si="77"/>
        <v>0</v>
      </c>
      <c r="N348" s="823" t="e">
        <f>#REF!+#REF!+K348+H348+F348</f>
        <v>#REF!</v>
      </c>
      <c r="O348" s="823" t="e">
        <f t="shared" si="72"/>
        <v>#REF!</v>
      </c>
      <c r="P348" s="823" t="e">
        <f>Develop!K238</f>
        <v>#REF!</v>
      </c>
      <c r="Q348" s="823" t="e">
        <f t="shared" si="73"/>
        <v>#REF!</v>
      </c>
      <c r="R348" s="823" t="e">
        <f t="shared" si="78"/>
        <v>#REF!</v>
      </c>
      <c r="S348" s="823" t="e">
        <f t="shared" si="87"/>
        <v>#REF!</v>
      </c>
    </row>
    <row r="349" spans="1:19" hidden="1" x14ac:dyDescent="0.25">
      <c r="A349" s="821"/>
      <c r="B349" s="821" t="s">
        <v>1752</v>
      </c>
      <c r="C349" s="825" t="e">
        <f>ROUND(#REF!,2)</f>
        <v>#REF!</v>
      </c>
      <c r="D349" s="822" t="s">
        <v>452</v>
      </c>
      <c r="E349" s="823"/>
      <c r="F349" s="823">
        <f t="shared" si="74"/>
        <v>0</v>
      </c>
      <c r="G349" s="823" t="e">
        <f t="shared" si="75"/>
        <v>#REF!</v>
      </c>
      <c r="H349" s="823"/>
      <c r="I349" s="823"/>
      <c r="J349" s="823" t="e">
        <f t="shared" si="76"/>
        <v>#REF!</v>
      </c>
      <c r="K349" s="823"/>
      <c r="L349" s="823"/>
      <c r="M349" s="823" t="e">
        <f t="shared" si="77"/>
        <v>#REF!</v>
      </c>
      <c r="N349" s="823" t="e">
        <f>#REF!+#REF!+K349+H349+F349</f>
        <v>#REF!</v>
      </c>
      <c r="O349" s="823" t="e">
        <f t="shared" si="72"/>
        <v>#REF!</v>
      </c>
      <c r="P349" s="823" t="e">
        <f>Develop!K239</f>
        <v>#REF!</v>
      </c>
      <c r="Q349" s="823" t="e">
        <f t="shared" si="73"/>
        <v>#REF!</v>
      </c>
      <c r="R349" s="823" t="e">
        <f t="shared" si="78"/>
        <v>#REF!</v>
      </c>
      <c r="S349" s="823" t="e">
        <f t="shared" si="87"/>
        <v>#REF!</v>
      </c>
    </row>
    <row r="350" spans="1:19" hidden="1" x14ac:dyDescent="0.25">
      <c r="A350" s="823"/>
      <c r="B350" s="821" t="s">
        <v>1753</v>
      </c>
      <c r="C350" s="825" t="e">
        <f>ROUND(#REF!,2)</f>
        <v>#REF!</v>
      </c>
      <c r="D350" s="822" t="s">
        <v>452</v>
      </c>
      <c r="E350" s="823"/>
      <c r="F350" s="823">
        <f t="shared" si="74"/>
        <v>0</v>
      </c>
      <c r="G350" s="823" t="e">
        <f t="shared" si="75"/>
        <v>#REF!</v>
      </c>
      <c r="H350" s="823"/>
      <c r="I350" s="823"/>
      <c r="J350" s="823" t="e">
        <f t="shared" si="76"/>
        <v>#REF!</v>
      </c>
      <c r="K350" s="823"/>
      <c r="L350" s="823"/>
      <c r="M350" s="823" t="e">
        <f t="shared" si="77"/>
        <v>#REF!</v>
      </c>
      <c r="N350" s="823" t="e">
        <f>#REF!+#REF!+K350+H350+F350</f>
        <v>#REF!</v>
      </c>
      <c r="O350" s="823" t="e">
        <f t="shared" si="72"/>
        <v>#REF!</v>
      </c>
      <c r="P350" s="823" t="e">
        <f>Develop!K240</f>
        <v>#REF!</v>
      </c>
      <c r="Q350" s="823" t="e">
        <f t="shared" si="73"/>
        <v>#REF!</v>
      </c>
      <c r="R350" s="823" t="e">
        <f t="shared" si="78"/>
        <v>#REF!</v>
      </c>
      <c r="S350" s="823" t="e">
        <f t="shared" si="87"/>
        <v>#REF!</v>
      </c>
    </row>
    <row r="351" spans="1:19" ht="26.25" hidden="1" x14ac:dyDescent="0.25">
      <c r="A351" s="820">
        <v>44.1</v>
      </c>
      <c r="B351" s="821" t="s">
        <v>3538</v>
      </c>
      <c r="C351" s="825" t="e">
        <f>ROUND(#REF!,2)</f>
        <v>#REF!</v>
      </c>
      <c r="D351" s="822" t="s">
        <v>718</v>
      </c>
      <c r="E351" s="823"/>
      <c r="F351" s="823">
        <f t="shared" si="74"/>
        <v>0</v>
      </c>
      <c r="G351" s="823" t="e">
        <f t="shared" si="75"/>
        <v>#REF!</v>
      </c>
      <c r="H351" s="823"/>
      <c r="I351" s="823"/>
      <c r="J351" s="823" t="e">
        <f t="shared" si="76"/>
        <v>#REF!</v>
      </c>
      <c r="K351" s="823"/>
      <c r="L351" s="823"/>
      <c r="M351" s="823" t="e">
        <f t="shared" si="77"/>
        <v>#REF!</v>
      </c>
      <c r="N351" s="823" t="e">
        <f>#REF!+#REF!+K351+H351+F351</f>
        <v>#REF!</v>
      </c>
      <c r="O351" s="823" t="e">
        <f t="shared" si="72"/>
        <v>#REF!</v>
      </c>
      <c r="P351" s="823" t="e">
        <f>Develop!K241</f>
        <v>#REF!</v>
      </c>
      <c r="Q351" s="823" t="e">
        <f t="shared" si="73"/>
        <v>#REF!</v>
      </c>
      <c r="R351" s="823" t="e">
        <f t="shared" si="78"/>
        <v>#REF!</v>
      </c>
      <c r="S351" s="823" t="e">
        <f t="shared" si="87"/>
        <v>#REF!</v>
      </c>
    </row>
    <row r="352" spans="1:19" ht="51" hidden="1" x14ac:dyDescent="0.25">
      <c r="A352" s="820">
        <v>44.2</v>
      </c>
      <c r="B352" s="821" t="s">
        <v>746</v>
      </c>
      <c r="C352" s="825"/>
      <c r="D352" s="822" t="s">
        <v>1200</v>
      </c>
      <c r="E352" s="823"/>
      <c r="F352" s="823">
        <f t="shared" si="74"/>
        <v>0</v>
      </c>
      <c r="G352" s="823">
        <f t="shared" si="75"/>
        <v>0</v>
      </c>
      <c r="H352" s="823"/>
      <c r="I352" s="823"/>
      <c r="J352" s="823">
        <f t="shared" si="76"/>
        <v>0</v>
      </c>
      <c r="K352" s="823"/>
      <c r="L352" s="823"/>
      <c r="M352" s="823">
        <f t="shared" si="77"/>
        <v>0</v>
      </c>
      <c r="N352" s="823" t="e">
        <f>#REF!+#REF!+K352+H352+F352</f>
        <v>#REF!</v>
      </c>
      <c r="O352" s="823" t="e">
        <f t="shared" si="72"/>
        <v>#REF!</v>
      </c>
      <c r="P352" s="823" t="e">
        <f>Develop!K242</f>
        <v>#REF!</v>
      </c>
      <c r="Q352" s="823" t="e">
        <f t="shared" si="73"/>
        <v>#REF!</v>
      </c>
      <c r="R352" s="823" t="e">
        <f t="shared" si="78"/>
        <v>#REF!</v>
      </c>
      <c r="S352" s="823" t="e">
        <f t="shared" si="87"/>
        <v>#REF!</v>
      </c>
    </row>
    <row r="353" spans="1:19" ht="26.25" hidden="1" x14ac:dyDescent="0.25">
      <c r="A353" s="913">
        <v>45</v>
      </c>
      <c r="B353" s="918" t="s">
        <v>3472</v>
      </c>
      <c r="C353" s="921" t="e">
        <f>ROUND(#REF!,2)</f>
        <v>#REF!</v>
      </c>
      <c r="D353" s="916" t="s">
        <v>1589</v>
      </c>
      <c r="E353" s="917"/>
      <c r="F353" s="917">
        <f t="shared" si="74"/>
        <v>0</v>
      </c>
      <c r="G353" s="917" t="e">
        <f t="shared" si="75"/>
        <v>#REF!</v>
      </c>
      <c r="H353" s="917"/>
      <c r="I353" s="917"/>
      <c r="J353" s="917" t="e">
        <f t="shared" si="76"/>
        <v>#REF!</v>
      </c>
      <c r="K353" s="917"/>
      <c r="L353" s="917"/>
      <c r="M353" s="917" t="e">
        <f t="shared" si="77"/>
        <v>#REF!</v>
      </c>
      <c r="N353" s="917" t="e">
        <f>#REF!+#REF!+K353+H353+F353</f>
        <v>#REF!</v>
      </c>
      <c r="O353" s="917" t="e">
        <f t="shared" si="72"/>
        <v>#REF!</v>
      </c>
      <c r="P353" s="917" t="e">
        <f>Develop!K243</f>
        <v>#REF!</v>
      </c>
      <c r="Q353" s="917" t="e">
        <f t="shared" si="73"/>
        <v>#REF!</v>
      </c>
      <c r="R353" s="917" t="e">
        <f t="shared" si="78"/>
        <v>#REF!</v>
      </c>
      <c r="S353" s="917" t="e">
        <f t="shared" si="87"/>
        <v>#REF!</v>
      </c>
    </row>
    <row r="354" spans="1:19" ht="39.950000000000003" customHeight="1" x14ac:dyDescent="0.25">
      <c r="A354" s="820">
        <v>46</v>
      </c>
      <c r="B354" s="821" t="s">
        <v>666</v>
      </c>
      <c r="C354" s="1488">
        <f>[1]Data!$K$1670</f>
        <v>58</v>
      </c>
      <c r="D354" s="867" t="s">
        <v>718</v>
      </c>
      <c r="E354" s="954">
        <f>'SI 2 in 1 ALIYAR '!H637</f>
        <v>4</v>
      </c>
      <c r="F354" s="954">
        <f>E354</f>
        <v>4</v>
      </c>
      <c r="G354" s="954">
        <f t="shared" si="75"/>
        <v>232</v>
      </c>
      <c r="H354" s="1371">
        <f>'PC 12 IN 1'!H446</f>
        <v>24</v>
      </c>
      <c r="I354" s="1371">
        <f>H354*2</f>
        <v>48</v>
      </c>
      <c r="J354" s="1371">
        <f>I354*C354</f>
        <v>2784</v>
      </c>
      <c r="K354" s="960">
        <f>'4 IN 1 PCHC Aliyar'!H674</f>
        <v>8</v>
      </c>
      <c r="L354" s="960">
        <f t="shared" ref="L354:L357" si="89">K354*1</f>
        <v>8</v>
      </c>
      <c r="M354" s="960">
        <f>L354*C354</f>
        <v>464</v>
      </c>
      <c r="N354" s="823">
        <f>F354+I354+L354</f>
        <v>60</v>
      </c>
      <c r="O354" s="823">
        <f t="shared" si="72"/>
        <v>3480</v>
      </c>
      <c r="P354" s="823"/>
      <c r="Q354" s="823">
        <f t="shared" si="73"/>
        <v>0</v>
      </c>
      <c r="R354" s="1390">
        <f>P354+N354</f>
        <v>60</v>
      </c>
      <c r="S354" s="823">
        <f t="shared" si="87"/>
        <v>3480</v>
      </c>
    </row>
    <row r="355" spans="1:19" ht="39.950000000000003" customHeight="1" x14ac:dyDescent="0.25">
      <c r="A355" s="820">
        <v>47</v>
      </c>
      <c r="B355" s="821" t="s">
        <v>809</v>
      </c>
      <c r="C355" s="1488">
        <f>[1]Data!$K$1682</f>
        <v>95</v>
      </c>
      <c r="D355" s="867" t="s">
        <v>1200</v>
      </c>
      <c r="E355" s="954">
        <f>'SI 2 in 1 ALIYAR '!H639</f>
        <v>6</v>
      </c>
      <c r="F355" s="954">
        <f>E355</f>
        <v>6</v>
      </c>
      <c r="G355" s="954">
        <f t="shared" si="75"/>
        <v>570</v>
      </c>
      <c r="H355" s="1371">
        <f>'PC 12 IN 1'!H448</f>
        <v>24</v>
      </c>
      <c r="I355" s="1371">
        <f>H355*2</f>
        <v>48</v>
      </c>
      <c r="J355" s="1371">
        <f>I355*C355</f>
        <v>4560</v>
      </c>
      <c r="K355" s="960">
        <f>'4 IN 1 PCHC Aliyar'!H676</f>
        <v>8</v>
      </c>
      <c r="L355" s="960">
        <f t="shared" si="89"/>
        <v>8</v>
      </c>
      <c r="M355" s="960">
        <f>L355*C355</f>
        <v>760</v>
      </c>
      <c r="N355" s="823">
        <f>F355+I355+L355</f>
        <v>62</v>
      </c>
      <c r="O355" s="823">
        <f t="shared" si="72"/>
        <v>5890</v>
      </c>
      <c r="P355" s="823"/>
      <c r="Q355" s="823">
        <f t="shared" si="73"/>
        <v>0</v>
      </c>
      <c r="R355" s="1390">
        <f>P355+N355</f>
        <v>62</v>
      </c>
      <c r="S355" s="823">
        <f t="shared" si="87"/>
        <v>5890</v>
      </c>
    </row>
    <row r="356" spans="1:19" ht="39.950000000000003" customHeight="1" x14ac:dyDescent="0.25">
      <c r="A356" s="820">
        <v>48</v>
      </c>
      <c r="B356" s="821" t="s">
        <v>1586</v>
      </c>
      <c r="C356" s="1488">
        <f>[1]Data!$K$1690</f>
        <v>55</v>
      </c>
      <c r="D356" s="867" t="s">
        <v>1200</v>
      </c>
      <c r="E356" s="954">
        <f>'SI 2 in 1 ALIYAR '!H641</f>
        <v>4</v>
      </c>
      <c r="F356" s="954">
        <f>E356</f>
        <v>4</v>
      </c>
      <c r="G356" s="954">
        <f t="shared" si="75"/>
        <v>220</v>
      </c>
      <c r="H356" s="1371">
        <f>'PC 12 IN 1'!H450</f>
        <v>36</v>
      </c>
      <c r="I356" s="1371">
        <f>H356*2</f>
        <v>72</v>
      </c>
      <c r="J356" s="1371">
        <f>I356*C356</f>
        <v>3960</v>
      </c>
      <c r="K356" s="960">
        <f>'4 IN 1 PCHC Aliyar'!H678</f>
        <v>12</v>
      </c>
      <c r="L356" s="960">
        <f t="shared" si="89"/>
        <v>12</v>
      </c>
      <c r="M356" s="960">
        <f>L356*C356</f>
        <v>660</v>
      </c>
      <c r="N356" s="823">
        <f>F356+I356+L356</f>
        <v>88</v>
      </c>
      <c r="O356" s="823">
        <f t="shared" si="72"/>
        <v>4840</v>
      </c>
      <c r="P356" s="823"/>
      <c r="Q356" s="823">
        <f t="shared" si="73"/>
        <v>0</v>
      </c>
      <c r="R356" s="1390">
        <f>P356+N356</f>
        <v>88</v>
      </c>
      <c r="S356" s="823">
        <f t="shared" si="87"/>
        <v>4840</v>
      </c>
    </row>
    <row r="357" spans="1:19" ht="39.950000000000003" customHeight="1" x14ac:dyDescent="0.25">
      <c r="A357" s="820">
        <v>49</v>
      </c>
      <c r="B357" s="821" t="s">
        <v>1587</v>
      </c>
      <c r="C357" s="1488">
        <f>[1]Data!$K$1697</f>
        <v>1.5</v>
      </c>
      <c r="D357" s="867" t="s">
        <v>1200</v>
      </c>
      <c r="E357" s="954">
        <f>'SI 2 in 1 ALIYAR '!H647</f>
        <v>20</v>
      </c>
      <c r="F357" s="954">
        <f>E357</f>
        <v>20</v>
      </c>
      <c r="G357" s="954">
        <f t="shared" si="75"/>
        <v>30</v>
      </c>
      <c r="H357" s="1371">
        <f>'PC 12 IN 1'!H452</f>
        <v>120</v>
      </c>
      <c r="I357" s="1371">
        <f>H357*2</f>
        <v>240</v>
      </c>
      <c r="J357" s="1371">
        <f>I357*C357</f>
        <v>360</v>
      </c>
      <c r="K357" s="960">
        <f>'4 IN 1 PCHC Aliyar'!H680</f>
        <v>40</v>
      </c>
      <c r="L357" s="960">
        <f t="shared" si="89"/>
        <v>40</v>
      </c>
      <c r="M357" s="960">
        <f>L357*C357</f>
        <v>60</v>
      </c>
      <c r="N357" s="823">
        <f>F357+I357+L357</f>
        <v>300</v>
      </c>
      <c r="O357" s="823">
        <f t="shared" si="72"/>
        <v>450</v>
      </c>
      <c r="P357" s="823"/>
      <c r="Q357" s="823">
        <f t="shared" si="73"/>
        <v>0</v>
      </c>
      <c r="R357" s="1390">
        <f>P357+N357</f>
        <v>300</v>
      </c>
      <c r="S357" s="823">
        <f t="shared" si="87"/>
        <v>450</v>
      </c>
    </row>
    <row r="358" spans="1:19" hidden="1" x14ac:dyDescent="0.25">
      <c r="A358" s="922">
        <v>50.1</v>
      </c>
      <c r="B358" s="923" t="s">
        <v>1588</v>
      </c>
      <c r="C358" s="924"/>
      <c r="D358" s="925" t="s">
        <v>1589</v>
      </c>
      <c r="E358" s="926"/>
      <c r="F358" s="926">
        <f t="shared" si="74"/>
        <v>0</v>
      </c>
      <c r="G358" s="926">
        <f t="shared" si="75"/>
        <v>0</v>
      </c>
      <c r="H358" s="926"/>
      <c r="I358" s="926"/>
      <c r="J358" s="926">
        <f t="shared" si="76"/>
        <v>0</v>
      </c>
      <c r="K358" s="926"/>
      <c r="L358" s="926"/>
      <c r="M358" s="926">
        <f t="shared" si="77"/>
        <v>0</v>
      </c>
      <c r="N358" s="926" t="e">
        <f>#REF!+#REF!+K358+H358+F358</f>
        <v>#REF!</v>
      </c>
      <c r="O358" s="926" t="e">
        <f t="shared" si="72"/>
        <v>#REF!</v>
      </c>
      <c r="P358" s="926" t="e">
        <f>Develop!K248</f>
        <v>#REF!</v>
      </c>
      <c r="Q358" s="926" t="e">
        <f t="shared" si="73"/>
        <v>#REF!</v>
      </c>
      <c r="R358" s="926" t="e">
        <f t="shared" si="78"/>
        <v>#REF!</v>
      </c>
      <c r="S358" s="926" t="e">
        <f t="shared" si="87"/>
        <v>#REF!</v>
      </c>
    </row>
    <row r="359" spans="1:19" ht="63" customHeight="1" x14ac:dyDescent="0.25">
      <c r="A359" s="820">
        <v>50.2</v>
      </c>
      <c r="B359" s="821" t="s">
        <v>258</v>
      </c>
      <c r="C359" s="1488">
        <f>[1]Data!$K$1746</f>
        <v>236.21</v>
      </c>
      <c r="D359" s="867" t="s">
        <v>718</v>
      </c>
      <c r="E359" s="954"/>
      <c r="F359" s="954">
        <f>E359</f>
        <v>0</v>
      </c>
      <c r="G359" s="954">
        <f t="shared" si="75"/>
        <v>0</v>
      </c>
      <c r="H359" s="1371"/>
      <c r="I359" s="1371">
        <f>H359*2</f>
        <v>0</v>
      </c>
      <c r="J359" s="1371">
        <f>I359*C359</f>
        <v>0</v>
      </c>
      <c r="K359" s="960"/>
      <c r="L359" s="960">
        <f t="shared" ref="L359:L361" si="90">K359*1</f>
        <v>0</v>
      </c>
      <c r="M359" s="960">
        <f>L359*C359</f>
        <v>0</v>
      </c>
      <c r="N359" s="823">
        <f>F359+I359+L359</f>
        <v>0</v>
      </c>
      <c r="O359" s="823">
        <f t="shared" si="72"/>
        <v>0</v>
      </c>
      <c r="P359" s="823"/>
      <c r="Q359" s="823">
        <f t="shared" si="73"/>
        <v>0</v>
      </c>
      <c r="R359" s="1390">
        <f>P359+N359</f>
        <v>0</v>
      </c>
      <c r="S359" s="823">
        <f t="shared" si="87"/>
        <v>0</v>
      </c>
    </row>
    <row r="360" spans="1:19" ht="39.950000000000003" customHeight="1" x14ac:dyDescent="0.25">
      <c r="A360" s="820">
        <v>50.3</v>
      </c>
      <c r="B360" s="821" t="s">
        <v>1868</v>
      </c>
      <c r="C360" s="1488">
        <f>[1]Data!$K$1762</f>
        <v>356.96</v>
      </c>
      <c r="D360" s="867" t="s">
        <v>1200</v>
      </c>
      <c r="E360" s="954">
        <f>'SI 2 in 1 ALIYAR '!H649</f>
        <v>4</v>
      </c>
      <c r="F360" s="954">
        <f>E360</f>
        <v>4</v>
      </c>
      <c r="G360" s="954">
        <f t="shared" si="75"/>
        <v>1427.84</v>
      </c>
      <c r="H360" s="1371">
        <f>'PC 12 IN 1'!H454</f>
        <v>5</v>
      </c>
      <c r="I360" s="1371">
        <f>H360*2</f>
        <v>10</v>
      </c>
      <c r="J360" s="1371">
        <f>I360*C360</f>
        <v>3569.6</v>
      </c>
      <c r="K360" s="960">
        <f>'4 IN 1 PCHC Aliyar'!H682</f>
        <v>3</v>
      </c>
      <c r="L360" s="960">
        <f t="shared" si="90"/>
        <v>3</v>
      </c>
      <c r="M360" s="960">
        <f>L360*C360</f>
        <v>1070.8800000000001</v>
      </c>
      <c r="N360" s="823">
        <f>F360+I360+L360</f>
        <v>17</v>
      </c>
      <c r="O360" s="823">
        <f t="shared" si="72"/>
        <v>6068.32</v>
      </c>
      <c r="P360" s="823"/>
      <c r="Q360" s="823">
        <f t="shared" si="73"/>
        <v>0</v>
      </c>
      <c r="R360" s="1390">
        <f>P360+N360</f>
        <v>17</v>
      </c>
      <c r="S360" s="823">
        <f t="shared" si="87"/>
        <v>6068.32</v>
      </c>
    </row>
    <row r="361" spans="1:19" ht="39.950000000000003" customHeight="1" x14ac:dyDescent="0.25">
      <c r="A361" s="820">
        <v>50.4</v>
      </c>
      <c r="B361" s="821" t="s">
        <v>1869</v>
      </c>
      <c r="C361" s="1488">
        <f>[1]Data!$K$1775</f>
        <v>757.63</v>
      </c>
      <c r="D361" s="867" t="s">
        <v>1200</v>
      </c>
      <c r="E361" s="954">
        <f>'SI 2 in 1 ALIYAR '!H650</f>
        <v>4</v>
      </c>
      <c r="F361" s="954">
        <f>E361</f>
        <v>4</v>
      </c>
      <c r="G361" s="954">
        <f t="shared" si="75"/>
        <v>3030.52</v>
      </c>
      <c r="H361" s="1371">
        <f>'PC 12 IN 1'!H455</f>
        <v>5</v>
      </c>
      <c r="I361" s="1371">
        <f>H361*2</f>
        <v>10</v>
      </c>
      <c r="J361" s="1371">
        <f>I361*C361</f>
        <v>7576.3</v>
      </c>
      <c r="K361" s="960">
        <f>'4 IN 1 PCHC Aliyar'!H683</f>
        <v>3</v>
      </c>
      <c r="L361" s="960">
        <f t="shared" si="90"/>
        <v>3</v>
      </c>
      <c r="M361" s="960">
        <f>L361*C361</f>
        <v>2272.89</v>
      </c>
      <c r="N361" s="823">
        <f>F361+I361+L361</f>
        <v>17</v>
      </c>
      <c r="O361" s="823">
        <f t="shared" si="72"/>
        <v>12879.71</v>
      </c>
      <c r="P361" s="823"/>
      <c r="Q361" s="823">
        <f t="shared" si="73"/>
        <v>0</v>
      </c>
      <c r="R361" s="1390">
        <f>P361+N361</f>
        <v>17</v>
      </c>
      <c r="S361" s="823">
        <f t="shared" si="87"/>
        <v>12879.71</v>
      </c>
    </row>
    <row r="362" spans="1:19" ht="51" hidden="1" x14ac:dyDescent="0.25">
      <c r="A362" s="892">
        <v>50.5</v>
      </c>
      <c r="B362" s="893" t="s">
        <v>339</v>
      </c>
      <c r="C362" s="894" t="e">
        <f>ROUND(#REF!,2)</f>
        <v>#REF!</v>
      </c>
      <c r="D362" s="895" t="s">
        <v>1200</v>
      </c>
      <c r="E362" s="896"/>
      <c r="F362" s="896">
        <f t="shared" si="74"/>
        <v>0</v>
      </c>
      <c r="G362" s="896" t="e">
        <f t="shared" si="75"/>
        <v>#REF!</v>
      </c>
      <c r="H362" s="896"/>
      <c r="I362" s="896"/>
      <c r="J362" s="896" t="e">
        <f t="shared" si="76"/>
        <v>#REF!</v>
      </c>
      <c r="K362" s="896"/>
      <c r="L362" s="896"/>
      <c r="M362" s="896" t="e">
        <f t="shared" si="77"/>
        <v>#REF!</v>
      </c>
      <c r="N362" s="896" t="e">
        <f>#REF!+#REF!+K362+H362+F362</f>
        <v>#REF!</v>
      </c>
      <c r="O362" s="896" t="e">
        <f t="shared" si="72"/>
        <v>#REF!</v>
      </c>
      <c r="P362" s="896" t="e">
        <f>Develop!K252</f>
        <v>#REF!</v>
      </c>
      <c r="Q362" s="896" t="e">
        <f t="shared" si="73"/>
        <v>#REF!</v>
      </c>
      <c r="R362" s="896" t="e">
        <f t="shared" si="78"/>
        <v>#REF!</v>
      </c>
      <c r="S362" s="896" t="e">
        <f t="shared" si="87"/>
        <v>#REF!</v>
      </c>
    </row>
    <row r="363" spans="1:19" ht="51" hidden="1" x14ac:dyDescent="0.25">
      <c r="A363" s="913">
        <v>51</v>
      </c>
      <c r="B363" s="914" t="s">
        <v>212</v>
      </c>
      <c r="C363" s="915" t="e">
        <f>ROUND(#REF!,2)</f>
        <v>#REF!</v>
      </c>
      <c r="D363" s="916" t="s">
        <v>1200</v>
      </c>
      <c r="E363" s="917"/>
      <c r="F363" s="917">
        <f t="shared" si="74"/>
        <v>0</v>
      </c>
      <c r="G363" s="917" t="e">
        <f t="shared" si="75"/>
        <v>#REF!</v>
      </c>
      <c r="H363" s="917"/>
      <c r="I363" s="917"/>
      <c r="J363" s="917" t="e">
        <f t="shared" si="76"/>
        <v>#REF!</v>
      </c>
      <c r="K363" s="917"/>
      <c r="L363" s="917"/>
      <c r="M363" s="917" t="e">
        <f t="shared" si="77"/>
        <v>#REF!</v>
      </c>
      <c r="N363" s="917" t="e">
        <f>#REF!+#REF!+K363+H363+F363</f>
        <v>#REF!</v>
      </c>
      <c r="O363" s="917" t="e">
        <f t="shared" si="72"/>
        <v>#REF!</v>
      </c>
      <c r="P363" s="917" t="e">
        <f>Develop!K253</f>
        <v>#REF!</v>
      </c>
      <c r="Q363" s="917" t="e">
        <f t="shared" si="73"/>
        <v>#REF!</v>
      </c>
      <c r="R363" s="917" t="e">
        <f t="shared" si="78"/>
        <v>#REF!</v>
      </c>
      <c r="S363" s="917" t="e">
        <f t="shared" si="87"/>
        <v>#REF!</v>
      </c>
    </row>
    <row r="364" spans="1:19" ht="39.950000000000003" customHeight="1" x14ac:dyDescent="0.25">
      <c r="A364" s="820">
        <v>52</v>
      </c>
      <c r="B364" s="826" t="s">
        <v>213</v>
      </c>
      <c r="C364" s="1488"/>
      <c r="D364" s="867"/>
      <c r="E364" s="954"/>
      <c r="F364" s="954">
        <f>E364</f>
        <v>0</v>
      </c>
      <c r="G364" s="954">
        <f t="shared" si="75"/>
        <v>0</v>
      </c>
      <c r="H364" s="1371"/>
      <c r="I364" s="1371">
        <f>H364*2</f>
        <v>0</v>
      </c>
      <c r="J364" s="1371">
        <f>I364*C364</f>
        <v>0</v>
      </c>
      <c r="K364" s="960"/>
      <c r="L364" s="960">
        <f t="shared" ref="L364:L366" si="91">K364*1</f>
        <v>0</v>
      </c>
      <c r="M364" s="960">
        <f>L364*C364</f>
        <v>0</v>
      </c>
      <c r="N364" s="823">
        <f>F364+I364+L364</f>
        <v>0</v>
      </c>
      <c r="O364" s="823">
        <f t="shared" si="72"/>
        <v>0</v>
      </c>
      <c r="P364" s="823"/>
      <c r="Q364" s="823">
        <f t="shared" si="73"/>
        <v>0</v>
      </c>
      <c r="R364" s="1390">
        <f>P364+N364</f>
        <v>0</v>
      </c>
      <c r="S364" s="823">
        <f t="shared" si="87"/>
        <v>0</v>
      </c>
    </row>
    <row r="365" spans="1:19" ht="39.950000000000003" customHeight="1" x14ac:dyDescent="0.25">
      <c r="A365" s="821"/>
      <c r="B365" s="821" t="s">
        <v>45</v>
      </c>
      <c r="C365" s="1488">
        <f>[1]Data!$K$1890</f>
        <v>210.28</v>
      </c>
      <c r="D365" s="867" t="s">
        <v>718</v>
      </c>
      <c r="E365" s="954">
        <f>'SI 2 in 1 ALIYAR '!H655</f>
        <v>25</v>
      </c>
      <c r="F365" s="954">
        <f>E365</f>
        <v>25</v>
      </c>
      <c r="G365" s="954">
        <f t="shared" si="75"/>
        <v>5257</v>
      </c>
      <c r="H365" s="1371">
        <f>'PC 12 IN 1'!H459</f>
        <v>55.5</v>
      </c>
      <c r="I365" s="1371">
        <f>H365*2</f>
        <v>111</v>
      </c>
      <c r="J365" s="1371">
        <f>I365*C365</f>
        <v>23341.08</v>
      </c>
      <c r="K365" s="960">
        <f>'4 IN 1 PCHC Aliyar'!H686</f>
        <v>22</v>
      </c>
      <c r="L365" s="960">
        <f t="shared" si="91"/>
        <v>22</v>
      </c>
      <c r="M365" s="960">
        <f>L365*C365</f>
        <v>4626.16</v>
      </c>
      <c r="N365" s="823">
        <f>F365+I365+L365</f>
        <v>158</v>
      </c>
      <c r="O365" s="823">
        <f t="shared" si="72"/>
        <v>33224.239999999998</v>
      </c>
      <c r="P365" s="823"/>
      <c r="Q365" s="823">
        <f t="shared" si="73"/>
        <v>0</v>
      </c>
      <c r="R365" s="1390">
        <f>P365+N365</f>
        <v>158</v>
      </c>
      <c r="S365" s="823">
        <f t="shared" si="87"/>
        <v>33224.239999999998</v>
      </c>
    </row>
    <row r="366" spans="1:19" ht="39.950000000000003" customHeight="1" x14ac:dyDescent="0.25">
      <c r="A366" s="821"/>
      <c r="B366" s="821" t="s">
        <v>46</v>
      </c>
      <c r="C366" s="1488">
        <f>[1]Data!$K$1882</f>
        <v>194.45</v>
      </c>
      <c r="D366" s="867" t="s">
        <v>718</v>
      </c>
      <c r="E366" s="954">
        <f>'SI 2 in 1 ALIYAR '!H663</f>
        <v>46.25</v>
      </c>
      <c r="F366" s="954">
        <f>E366</f>
        <v>46.25</v>
      </c>
      <c r="G366" s="954">
        <f t="shared" si="75"/>
        <v>8993.31</v>
      </c>
      <c r="H366" s="1371">
        <f>'PC 12 IN 1'!H473</f>
        <v>335.7</v>
      </c>
      <c r="I366" s="1371">
        <f>H366*2</f>
        <v>671.4</v>
      </c>
      <c r="J366" s="1371">
        <f>I366*C366</f>
        <v>130553.73</v>
      </c>
      <c r="K366" s="960">
        <f>'4 IN 1 PCHC Aliyar'!H699</f>
        <v>129.4</v>
      </c>
      <c r="L366" s="960">
        <f t="shared" si="91"/>
        <v>129.4</v>
      </c>
      <c r="M366" s="960">
        <f>L366*C366</f>
        <v>25161.83</v>
      </c>
      <c r="N366" s="823">
        <f>F366+I366+L366</f>
        <v>847.05</v>
      </c>
      <c r="O366" s="823">
        <f t="shared" si="72"/>
        <v>164708.87</v>
      </c>
      <c r="P366" s="823"/>
      <c r="Q366" s="823">
        <f t="shared" si="73"/>
        <v>0</v>
      </c>
      <c r="R366" s="1390">
        <f>P366+N366</f>
        <v>847.05</v>
      </c>
      <c r="S366" s="823">
        <f t="shared" si="87"/>
        <v>164708.87</v>
      </c>
    </row>
    <row r="367" spans="1:19" hidden="1" x14ac:dyDescent="0.25">
      <c r="A367" s="926"/>
      <c r="B367" s="923" t="s">
        <v>47</v>
      </c>
      <c r="C367" s="924" t="e">
        <f>ROUND(#REF!,2)</f>
        <v>#REF!</v>
      </c>
      <c r="D367" s="925" t="s">
        <v>718</v>
      </c>
      <c r="E367" s="926"/>
      <c r="F367" s="926">
        <f t="shared" si="74"/>
        <v>0</v>
      </c>
      <c r="G367" s="926" t="e">
        <f t="shared" si="75"/>
        <v>#REF!</v>
      </c>
      <c r="H367" s="926"/>
      <c r="I367" s="926"/>
      <c r="J367" s="926" t="e">
        <f t="shared" si="76"/>
        <v>#REF!</v>
      </c>
      <c r="K367" s="926"/>
      <c r="L367" s="926"/>
      <c r="M367" s="926" t="e">
        <f t="shared" si="77"/>
        <v>#REF!</v>
      </c>
      <c r="N367" s="926" t="e">
        <f>#REF!+#REF!+K367+H367+F367</f>
        <v>#REF!</v>
      </c>
      <c r="O367" s="926" t="e">
        <f t="shared" si="72"/>
        <v>#REF!</v>
      </c>
      <c r="P367" s="926" t="e">
        <f>Develop!K257</f>
        <v>#REF!</v>
      </c>
      <c r="Q367" s="926" t="e">
        <f t="shared" si="73"/>
        <v>#REF!</v>
      </c>
      <c r="R367" s="926" t="e">
        <f t="shared" si="78"/>
        <v>#REF!</v>
      </c>
      <c r="S367" s="926" t="e">
        <f t="shared" ref="S367:S404" si="92">R367*C367</f>
        <v>#REF!</v>
      </c>
    </row>
    <row r="368" spans="1:19" ht="55.5" customHeight="1" x14ac:dyDescent="0.25">
      <c r="A368" s="1358">
        <v>52.1</v>
      </c>
      <c r="B368" s="821" t="s">
        <v>1313</v>
      </c>
      <c r="C368" s="1488">
        <f>[1]Data!$K$1927</f>
        <v>268.20999999999998</v>
      </c>
      <c r="D368" s="867" t="s">
        <v>718</v>
      </c>
      <c r="E368" s="954">
        <f>'SI 2 in 1 ALIYAR '!H664</f>
        <v>4</v>
      </c>
      <c r="F368" s="954">
        <f>E368</f>
        <v>4</v>
      </c>
      <c r="G368" s="954">
        <f>F368*C368</f>
        <v>1072.8399999999999</v>
      </c>
      <c r="H368" s="1371">
        <f>'PC 12 IN 1'!H474</f>
        <v>24</v>
      </c>
      <c r="I368" s="1371">
        <f>H368*2</f>
        <v>48</v>
      </c>
      <c r="J368" s="1371">
        <f>I368*C368</f>
        <v>12874.08</v>
      </c>
      <c r="K368" s="960">
        <f>'4 IN 1 PCHC Aliyar'!H700</f>
        <v>16</v>
      </c>
      <c r="L368" s="960">
        <f>K368*1</f>
        <v>16</v>
      </c>
      <c r="M368" s="960">
        <f>L368*C368</f>
        <v>4291.3599999999997</v>
      </c>
      <c r="N368" s="823">
        <f>F368+I368+L368</f>
        <v>68</v>
      </c>
      <c r="O368" s="823">
        <f>N368*C368</f>
        <v>18238.28</v>
      </c>
      <c r="P368" s="823"/>
      <c r="Q368" s="823">
        <f>P368*C368</f>
        <v>0</v>
      </c>
      <c r="R368" s="1390">
        <f>P368+N368</f>
        <v>68</v>
      </c>
      <c r="S368" s="823">
        <f>R368*C368</f>
        <v>18238.28</v>
      </c>
    </row>
    <row r="369" spans="1:19" hidden="1" x14ac:dyDescent="0.25">
      <c r="A369" s="922">
        <v>53.1</v>
      </c>
      <c r="B369" s="923" t="s">
        <v>48</v>
      </c>
      <c r="C369" s="924" t="e">
        <f>ROUND(#REF!,2)</f>
        <v>#REF!</v>
      </c>
      <c r="D369" s="925" t="s">
        <v>1200</v>
      </c>
      <c r="E369" s="926"/>
      <c r="F369" s="926">
        <f t="shared" si="74"/>
        <v>0</v>
      </c>
      <c r="G369" s="926" t="e">
        <f t="shared" si="75"/>
        <v>#REF!</v>
      </c>
      <c r="H369" s="926"/>
      <c r="I369" s="926"/>
      <c r="J369" s="926" t="e">
        <f t="shared" si="76"/>
        <v>#REF!</v>
      </c>
      <c r="K369" s="926"/>
      <c r="L369" s="926"/>
      <c r="M369" s="926" t="e">
        <f t="shared" si="77"/>
        <v>#REF!</v>
      </c>
      <c r="N369" s="926" t="e">
        <f>#REF!+#REF!+K369+H369+F369</f>
        <v>#REF!</v>
      </c>
      <c r="O369" s="926" t="e">
        <f t="shared" si="72"/>
        <v>#REF!</v>
      </c>
      <c r="P369" s="926" t="e">
        <f>Develop!K259</f>
        <v>#REF!</v>
      </c>
      <c r="Q369" s="926" t="e">
        <f t="shared" si="73"/>
        <v>#REF!</v>
      </c>
      <c r="R369" s="926" t="e">
        <f t="shared" si="78"/>
        <v>#REF!</v>
      </c>
      <c r="S369" s="926" t="e">
        <f t="shared" si="92"/>
        <v>#REF!</v>
      </c>
    </row>
    <row r="370" spans="1:19" ht="55.5" customHeight="1" x14ac:dyDescent="0.25">
      <c r="A370" s="820">
        <v>53.2</v>
      </c>
      <c r="B370" s="821" t="s">
        <v>5457</v>
      </c>
      <c r="C370" s="1488">
        <f>[1]Data!$K$1951</f>
        <v>1828</v>
      </c>
      <c r="D370" s="867" t="s">
        <v>1200</v>
      </c>
      <c r="E370" s="954"/>
      <c r="F370" s="954">
        <f>E370</f>
        <v>0</v>
      </c>
      <c r="G370" s="954">
        <f t="shared" si="75"/>
        <v>0</v>
      </c>
      <c r="H370" s="1371"/>
      <c r="I370" s="1371">
        <f>H370*2</f>
        <v>0</v>
      </c>
      <c r="J370" s="1371">
        <f>I370*C370</f>
        <v>0</v>
      </c>
      <c r="K370" s="960"/>
      <c r="L370" s="960">
        <f t="shared" ref="L370:L371" si="93">K370*1</f>
        <v>0</v>
      </c>
      <c r="M370" s="960">
        <f>L370*C370</f>
        <v>0</v>
      </c>
      <c r="N370" s="823">
        <f>F370+I370+L370</f>
        <v>0</v>
      </c>
      <c r="O370" s="823">
        <f t="shared" si="72"/>
        <v>0</v>
      </c>
      <c r="P370" s="823"/>
      <c r="Q370" s="823">
        <f t="shared" si="73"/>
        <v>0</v>
      </c>
      <c r="R370" s="1390">
        <f>P370+N370</f>
        <v>0</v>
      </c>
      <c r="S370" s="823">
        <f t="shared" si="92"/>
        <v>0</v>
      </c>
    </row>
    <row r="371" spans="1:19" ht="39.950000000000003" customHeight="1" x14ac:dyDescent="0.25">
      <c r="A371" s="820">
        <v>53.3</v>
      </c>
      <c r="B371" s="821" t="s">
        <v>49</v>
      </c>
      <c r="C371" s="1488">
        <f>[1]Data!$K$1952</f>
        <v>30</v>
      </c>
      <c r="D371" s="867" t="s">
        <v>1200</v>
      </c>
      <c r="E371" s="954"/>
      <c r="F371" s="954">
        <f>E371</f>
        <v>0</v>
      </c>
      <c r="G371" s="954">
        <f t="shared" si="75"/>
        <v>0</v>
      </c>
      <c r="H371" s="1371"/>
      <c r="I371" s="1371">
        <f>H371*2</f>
        <v>0</v>
      </c>
      <c r="J371" s="1371">
        <f>I371*C371</f>
        <v>0</v>
      </c>
      <c r="K371" s="960"/>
      <c r="L371" s="960">
        <f t="shared" si="93"/>
        <v>0</v>
      </c>
      <c r="M371" s="960">
        <f>L371*C371</f>
        <v>0</v>
      </c>
      <c r="N371" s="823">
        <f>F371+I371+L371</f>
        <v>0</v>
      </c>
      <c r="O371" s="823">
        <f t="shared" si="72"/>
        <v>0</v>
      </c>
      <c r="P371" s="823"/>
      <c r="Q371" s="823">
        <f t="shared" si="73"/>
        <v>0</v>
      </c>
      <c r="R371" s="1390">
        <f>P371+N371</f>
        <v>0</v>
      </c>
      <c r="S371" s="823">
        <f t="shared" si="92"/>
        <v>0</v>
      </c>
    </row>
    <row r="372" spans="1:19" hidden="1" x14ac:dyDescent="0.25">
      <c r="A372" s="900">
        <v>54</v>
      </c>
      <c r="B372" s="893" t="s">
        <v>853</v>
      </c>
      <c r="C372" s="897" t="e">
        <f>ROUND(#REF!,2)</f>
        <v>#REF!</v>
      </c>
      <c r="D372" s="895" t="s">
        <v>1200</v>
      </c>
      <c r="E372" s="896"/>
      <c r="F372" s="896">
        <f t="shared" si="74"/>
        <v>0</v>
      </c>
      <c r="G372" s="896" t="e">
        <f t="shared" si="75"/>
        <v>#REF!</v>
      </c>
      <c r="H372" s="896"/>
      <c r="I372" s="896"/>
      <c r="J372" s="896" t="e">
        <f t="shared" si="76"/>
        <v>#REF!</v>
      </c>
      <c r="K372" s="896"/>
      <c r="L372" s="896"/>
      <c r="M372" s="896" t="e">
        <f t="shared" si="77"/>
        <v>#REF!</v>
      </c>
      <c r="N372" s="896" t="e">
        <f>#REF!+#REF!+K372+H372+F372</f>
        <v>#REF!</v>
      </c>
      <c r="O372" s="896" t="e">
        <f t="shared" si="72"/>
        <v>#REF!</v>
      </c>
      <c r="P372" s="896" t="e">
        <f>Develop!K262</f>
        <v>#REF!</v>
      </c>
      <c r="Q372" s="896" t="e">
        <f t="shared" si="73"/>
        <v>#REF!</v>
      </c>
      <c r="R372" s="896" t="e">
        <f t="shared" si="78"/>
        <v>#REF!</v>
      </c>
      <c r="S372" s="896" t="e">
        <f t="shared" si="92"/>
        <v>#REF!</v>
      </c>
    </row>
    <row r="373" spans="1:19" hidden="1" x14ac:dyDescent="0.25">
      <c r="A373" s="820">
        <v>54.1</v>
      </c>
      <c r="B373" s="821" t="s">
        <v>1037</v>
      </c>
      <c r="C373" s="824" t="e">
        <f>ROUND(#REF!,2)</f>
        <v>#REF!</v>
      </c>
      <c r="D373" s="822" t="s">
        <v>1200</v>
      </c>
      <c r="E373" s="823"/>
      <c r="F373" s="823">
        <f t="shared" si="74"/>
        <v>0</v>
      </c>
      <c r="G373" s="823" t="e">
        <f t="shared" si="75"/>
        <v>#REF!</v>
      </c>
      <c r="H373" s="823"/>
      <c r="I373" s="823"/>
      <c r="J373" s="823" t="e">
        <f t="shared" si="76"/>
        <v>#REF!</v>
      </c>
      <c r="K373" s="823"/>
      <c r="L373" s="823"/>
      <c r="M373" s="823" t="e">
        <f t="shared" si="77"/>
        <v>#REF!</v>
      </c>
      <c r="N373" s="823" t="e">
        <f>#REF!+#REF!+K373+H373+F373</f>
        <v>#REF!</v>
      </c>
      <c r="O373" s="823" t="e">
        <f t="shared" si="72"/>
        <v>#REF!</v>
      </c>
      <c r="P373" s="823" t="e">
        <f>Develop!K263</f>
        <v>#REF!</v>
      </c>
      <c r="Q373" s="823" t="e">
        <f t="shared" si="73"/>
        <v>#REF!</v>
      </c>
      <c r="R373" s="823" t="e">
        <f t="shared" si="78"/>
        <v>#REF!</v>
      </c>
      <c r="S373" s="823" t="e">
        <f t="shared" si="92"/>
        <v>#REF!</v>
      </c>
    </row>
    <row r="374" spans="1:19" hidden="1" x14ac:dyDescent="0.25">
      <c r="A374" s="820">
        <v>54.2</v>
      </c>
      <c r="B374" s="821" t="s">
        <v>1038</v>
      </c>
      <c r="C374" s="824" t="e">
        <f>ROUND(#REF!,2)</f>
        <v>#REF!</v>
      </c>
      <c r="D374" s="822" t="s">
        <v>1200</v>
      </c>
      <c r="E374" s="823"/>
      <c r="F374" s="823">
        <f t="shared" si="74"/>
        <v>0</v>
      </c>
      <c r="G374" s="823" t="e">
        <f t="shared" si="75"/>
        <v>#REF!</v>
      </c>
      <c r="H374" s="823"/>
      <c r="I374" s="823"/>
      <c r="J374" s="823" t="e">
        <f t="shared" si="76"/>
        <v>#REF!</v>
      </c>
      <c r="K374" s="823"/>
      <c r="L374" s="823"/>
      <c r="M374" s="823" t="e">
        <f t="shared" si="77"/>
        <v>#REF!</v>
      </c>
      <c r="N374" s="823" t="e">
        <f>#REF!+#REF!+K374+H374+F374</f>
        <v>#REF!</v>
      </c>
      <c r="O374" s="823" t="e">
        <f t="shared" si="72"/>
        <v>#REF!</v>
      </c>
      <c r="P374" s="823" t="e">
        <f>Develop!K264</f>
        <v>#REF!</v>
      </c>
      <c r="Q374" s="823" t="e">
        <f t="shared" si="73"/>
        <v>#REF!</v>
      </c>
      <c r="R374" s="823" t="e">
        <f t="shared" si="78"/>
        <v>#REF!</v>
      </c>
      <c r="S374" s="823" t="e">
        <f t="shared" si="92"/>
        <v>#REF!</v>
      </c>
    </row>
    <row r="375" spans="1:19" hidden="1" x14ac:dyDescent="0.25">
      <c r="A375" s="820">
        <v>55.1</v>
      </c>
      <c r="B375" s="821" t="s">
        <v>1060</v>
      </c>
      <c r="C375" s="825" t="e">
        <f>#REF!</f>
        <v>#REF!</v>
      </c>
      <c r="D375" s="822" t="s">
        <v>1200</v>
      </c>
      <c r="E375" s="823"/>
      <c r="F375" s="823">
        <f t="shared" si="74"/>
        <v>0</v>
      </c>
      <c r="G375" s="823" t="e">
        <f t="shared" si="75"/>
        <v>#REF!</v>
      </c>
      <c r="H375" s="823"/>
      <c r="I375" s="823"/>
      <c r="J375" s="823" t="e">
        <f t="shared" si="76"/>
        <v>#REF!</v>
      </c>
      <c r="K375" s="823"/>
      <c r="L375" s="823"/>
      <c r="M375" s="823" t="e">
        <f t="shared" si="77"/>
        <v>#REF!</v>
      </c>
      <c r="N375" s="823" t="e">
        <f>#REF!+#REF!+K375+H375+F375</f>
        <v>#REF!</v>
      </c>
      <c r="O375" s="823" t="e">
        <f t="shared" si="72"/>
        <v>#REF!</v>
      </c>
      <c r="P375" s="823" t="e">
        <f>Develop!K265</f>
        <v>#REF!</v>
      </c>
      <c r="Q375" s="823" t="e">
        <f t="shared" si="73"/>
        <v>#REF!</v>
      </c>
      <c r="R375" s="823" t="e">
        <f t="shared" si="78"/>
        <v>#REF!</v>
      </c>
      <c r="S375" s="823" t="e">
        <f t="shared" si="92"/>
        <v>#REF!</v>
      </c>
    </row>
    <row r="376" spans="1:19" hidden="1" x14ac:dyDescent="0.25">
      <c r="A376" s="820">
        <v>55.2</v>
      </c>
      <c r="B376" s="821" t="s">
        <v>1061</v>
      </c>
      <c r="C376" s="825" t="e">
        <f>#REF!</f>
        <v>#REF!</v>
      </c>
      <c r="D376" s="822" t="s">
        <v>1200</v>
      </c>
      <c r="E376" s="823"/>
      <c r="F376" s="823">
        <f t="shared" si="74"/>
        <v>0</v>
      </c>
      <c r="G376" s="823" t="e">
        <f t="shared" si="75"/>
        <v>#REF!</v>
      </c>
      <c r="H376" s="823"/>
      <c r="I376" s="823"/>
      <c r="J376" s="823" t="e">
        <f t="shared" si="76"/>
        <v>#REF!</v>
      </c>
      <c r="K376" s="823"/>
      <c r="L376" s="823"/>
      <c r="M376" s="823" t="e">
        <f t="shared" si="77"/>
        <v>#REF!</v>
      </c>
      <c r="N376" s="823" t="e">
        <f>#REF!+#REF!+K376+H376+F376</f>
        <v>#REF!</v>
      </c>
      <c r="O376" s="823" t="e">
        <f t="shared" si="72"/>
        <v>#REF!</v>
      </c>
      <c r="P376" s="823" t="e">
        <f>Develop!K266</f>
        <v>#REF!</v>
      </c>
      <c r="Q376" s="823" t="e">
        <f t="shared" si="73"/>
        <v>#REF!</v>
      </c>
      <c r="R376" s="823" t="e">
        <f t="shared" si="78"/>
        <v>#REF!</v>
      </c>
      <c r="S376" s="823" t="e">
        <f t="shared" si="92"/>
        <v>#REF!</v>
      </c>
    </row>
    <row r="377" spans="1:19" hidden="1" x14ac:dyDescent="0.25">
      <c r="A377" s="820">
        <v>56.1</v>
      </c>
      <c r="B377" s="821" t="s">
        <v>1062</v>
      </c>
      <c r="C377" s="825" t="e">
        <f>ROUND(#REF!,2)</f>
        <v>#REF!</v>
      </c>
      <c r="D377" s="822" t="s">
        <v>1200</v>
      </c>
      <c r="E377" s="823"/>
      <c r="F377" s="823">
        <f t="shared" si="74"/>
        <v>0</v>
      </c>
      <c r="G377" s="823" t="e">
        <f t="shared" si="75"/>
        <v>#REF!</v>
      </c>
      <c r="H377" s="823"/>
      <c r="I377" s="823"/>
      <c r="J377" s="823" t="e">
        <f t="shared" si="76"/>
        <v>#REF!</v>
      </c>
      <c r="K377" s="823"/>
      <c r="L377" s="823"/>
      <c r="M377" s="823" t="e">
        <f t="shared" si="77"/>
        <v>#REF!</v>
      </c>
      <c r="N377" s="823" t="e">
        <f>#REF!+#REF!+K377+H377+F377</f>
        <v>#REF!</v>
      </c>
      <c r="O377" s="823" t="e">
        <f t="shared" si="72"/>
        <v>#REF!</v>
      </c>
      <c r="P377" s="823" t="e">
        <f>Develop!K267</f>
        <v>#REF!</v>
      </c>
      <c r="Q377" s="823" t="e">
        <f t="shared" si="73"/>
        <v>#REF!</v>
      </c>
      <c r="R377" s="823" t="e">
        <f t="shared" si="78"/>
        <v>#REF!</v>
      </c>
      <c r="S377" s="823" t="e">
        <f t="shared" si="92"/>
        <v>#REF!</v>
      </c>
    </row>
    <row r="378" spans="1:19" hidden="1" x14ac:dyDescent="0.25">
      <c r="A378" s="820">
        <v>56.2</v>
      </c>
      <c r="B378" s="821" t="s">
        <v>1947</v>
      </c>
      <c r="C378" s="825" t="e">
        <f>ROUND(#REF!,2)</f>
        <v>#REF!</v>
      </c>
      <c r="D378" s="822" t="s">
        <v>1200</v>
      </c>
      <c r="E378" s="823"/>
      <c r="F378" s="823">
        <f t="shared" si="74"/>
        <v>0</v>
      </c>
      <c r="G378" s="823" t="e">
        <f t="shared" si="75"/>
        <v>#REF!</v>
      </c>
      <c r="H378" s="823"/>
      <c r="I378" s="823"/>
      <c r="J378" s="823" t="e">
        <f t="shared" si="76"/>
        <v>#REF!</v>
      </c>
      <c r="K378" s="823"/>
      <c r="L378" s="823"/>
      <c r="M378" s="823" t="e">
        <f t="shared" si="77"/>
        <v>#REF!</v>
      </c>
      <c r="N378" s="823" t="e">
        <f>#REF!+#REF!+K378+H378+F378</f>
        <v>#REF!</v>
      </c>
      <c r="O378" s="823" t="e">
        <f t="shared" si="72"/>
        <v>#REF!</v>
      </c>
      <c r="P378" s="823" t="e">
        <f>Develop!K268</f>
        <v>#REF!</v>
      </c>
      <c r="Q378" s="823" t="e">
        <f t="shared" si="73"/>
        <v>#REF!</v>
      </c>
      <c r="R378" s="823" t="e">
        <f t="shared" si="78"/>
        <v>#REF!</v>
      </c>
      <c r="S378" s="823" t="e">
        <f t="shared" si="92"/>
        <v>#REF!</v>
      </c>
    </row>
    <row r="379" spans="1:19" hidden="1" x14ac:dyDescent="0.25">
      <c r="A379" s="833">
        <v>57</v>
      </c>
      <c r="B379" s="821" t="s">
        <v>340</v>
      </c>
      <c r="C379" s="824" t="e">
        <f>ROUND(#REF!,2)</f>
        <v>#REF!</v>
      </c>
      <c r="D379" s="822" t="s">
        <v>1200</v>
      </c>
      <c r="E379" s="823"/>
      <c r="F379" s="823">
        <f t="shared" si="74"/>
        <v>0</v>
      </c>
      <c r="G379" s="823" t="e">
        <f t="shared" si="75"/>
        <v>#REF!</v>
      </c>
      <c r="H379" s="823"/>
      <c r="I379" s="823"/>
      <c r="J379" s="823" t="e">
        <f t="shared" si="76"/>
        <v>#REF!</v>
      </c>
      <c r="K379" s="823"/>
      <c r="L379" s="823"/>
      <c r="M379" s="823" t="e">
        <f t="shared" si="77"/>
        <v>#REF!</v>
      </c>
      <c r="N379" s="823" t="e">
        <f>#REF!+#REF!+K379+H379+F379</f>
        <v>#REF!</v>
      </c>
      <c r="O379" s="823" t="e">
        <f t="shared" si="72"/>
        <v>#REF!</v>
      </c>
      <c r="P379" s="823" t="e">
        <f>Develop!K269</f>
        <v>#REF!</v>
      </c>
      <c r="Q379" s="823" t="e">
        <f t="shared" si="73"/>
        <v>#REF!</v>
      </c>
      <c r="R379" s="823" t="e">
        <f t="shared" si="78"/>
        <v>#REF!</v>
      </c>
      <c r="S379" s="823" t="e">
        <f t="shared" si="92"/>
        <v>#REF!</v>
      </c>
    </row>
    <row r="380" spans="1:19" hidden="1" x14ac:dyDescent="0.25">
      <c r="A380" s="820">
        <v>57.1</v>
      </c>
      <c r="B380" s="821" t="s">
        <v>341</v>
      </c>
      <c r="C380" s="825" t="e">
        <f>ROUND(#REF!,2)</f>
        <v>#REF!</v>
      </c>
      <c r="D380" s="822" t="s">
        <v>1200</v>
      </c>
      <c r="E380" s="823"/>
      <c r="F380" s="823">
        <f t="shared" si="74"/>
        <v>0</v>
      </c>
      <c r="G380" s="823" t="e">
        <f t="shared" si="75"/>
        <v>#REF!</v>
      </c>
      <c r="H380" s="823"/>
      <c r="I380" s="823"/>
      <c r="J380" s="823" t="e">
        <f t="shared" si="76"/>
        <v>#REF!</v>
      </c>
      <c r="K380" s="823"/>
      <c r="L380" s="823"/>
      <c r="M380" s="823" t="e">
        <f t="shared" si="77"/>
        <v>#REF!</v>
      </c>
      <c r="N380" s="823" t="e">
        <f>#REF!+#REF!+K380+H380+F380</f>
        <v>#REF!</v>
      </c>
      <c r="O380" s="823" t="e">
        <f t="shared" ref="O380:O443" si="94">N380*C380</f>
        <v>#REF!</v>
      </c>
      <c r="P380" s="823" t="e">
        <f>Develop!K270</f>
        <v>#REF!</v>
      </c>
      <c r="Q380" s="823" t="e">
        <f t="shared" ref="Q380:Q443" si="95">P380*C380</f>
        <v>#REF!</v>
      </c>
      <c r="R380" s="823" t="e">
        <f t="shared" si="78"/>
        <v>#REF!</v>
      </c>
      <c r="S380" s="823" t="e">
        <f t="shared" si="92"/>
        <v>#REF!</v>
      </c>
    </row>
    <row r="381" spans="1:19" hidden="1" x14ac:dyDescent="0.25">
      <c r="A381" s="820">
        <v>58.1</v>
      </c>
      <c r="B381" s="821" t="s">
        <v>342</v>
      </c>
      <c r="C381" s="825"/>
      <c r="D381" s="822"/>
      <c r="E381" s="823"/>
      <c r="F381" s="823">
        <f t="shared" ref="F381:F444" si="96">E381*8</f>
        <v>0</v>
      </c>
      <c r="G381" s="823">
        <f t="shared" ref="G381:G444" si="97">F381*C381</f>
        <v>0</v>
      </c>
      <c r="H381" s="823"/>
      <c r="I381" s="823"/>
      <c r="J381" s="823">
        <f t="shared" ref="J381:J444" si="98">H381*C381</f>
        <v>0</v>
      </c>
      <c r="K381" s="823"/>
      <c r="L381" s="823"/>
      <c r="M381" s="823">
        <f t="shared" ref="M381:M444" si="99">K381*C381</f>
        <v>0</v>
      </c>
      <c r="N381" s="823" t="e">
        <f>#REF!+#REF!+K381+H381+F381</f>
        <v>#REF!</v>
      </c>
      <c r="O381" s="823" t="e">
        <f t="shared" si="94"/>
        <v>#REF!</v>
      </c>
      <c r="P381" s="823" t="e">
        <f>Develop!K271</f>
        <v>#REF!</v>
      </c>
      <c r="Q381" s="823" t="e">
        <f t="shared" si="95"/>
        <v>#REF!</v>
      </c>
      <c r="R381" s="823" t="e">
        <f t="shared" ref="R381:R444" si="100">N381+P381</f>
        <v>#REF!</v>
      </c>
      <c r="S381" s="823" t="e">
        <f t="shared" si="92"/>
        <v>#REF!</v>
      </c>
    </row>
    <row r="382" spans="1:19" hidden="1" x14ac:dyDescent="0.25">
      <c r="A382" s="821"/>
      <c r="B382" s="821" t="s">
        <v>35</v>
      </c>
      <c r="C382" s="825" t="e">
        <f>ROUND(#REF!,2)</f>
        <v>#REF!</v>
      </c>
      <c r="D382" s="822" t="s">
        <v>718</v>
      </c>
      <c r="E382" s="823"/>
      <c r="F382" s="823">
        <f t="shared" si="96"/>
        <v>0</v>
      </c>
      <c r="G382" s="823" t="e">
        <f t="shared" si="97"/>
        <v>#REF!</v>
      </c>
      <c r="H382" s="823"/>
      <c r="I382" s="823"/>
      <c r="J382" s="823" t="e">
        <f t="shared" si="98"/>
        <v>#REF!</v>
      </c>
      <c r="K382" s="823"/>
      <c r="L382" s="823"/>
      <c r="M382" s="823" t="e">
        <f t="shared" si="99"/>
        <v>#REF!</v>
      </c>
      <c r="N382" s="823" t="e">
        <f>#REF!+#REF!+K382+H382+F382</f>
        <v>#REF!</v>
      </c>
      <c r="O382" s="823" t="e">
        <f t="shared" si="94"/>
        <v>#REF!</v>
      </c>
      <c r="P382" s="823" t="e">
        <f>Develop!K272</f>
        <v>#REF!</v>
      </c>
      <c r="Q382" s="823" t="e">
        <f t="shared" si="95"/>
        <v>#REF!</v>
      </c>
      <c r="R382" s="823" t="e">
        <f t="shared" si="100"/>
        <v>#REF!</v>
      </c>
      <c r="S382" s="823" t="e">
        <f t="shared" si="92"/>
        <v>#REF!</v>
      </c>
    </row>
    <row r="383" spans="1:19" hidden="1" x14ac:dyDescent="0.25">
      <c r="A383" s="823"/>
      <c r="B383" s="821" t="s">
        <v>36</v>
      </c>
      <c r="C383" s="825" t="e">
        <f>ROUND(#REF!,2)</f>
        <v>#REF!</v>
      </c>
      <c r="D383" s="822" t="s">
        <v>718</v>
      </c>
      <c r="E383" s="823"/>
      <c r="F383" s="823">
        <f t="shared" si="96"/>
        <v>0</v>
      </c>
      <c r="G383" s="823" t="e">
        <f t="shared" si="97"/>
        <v>#REF!</v>
      </c>
      <c r="H383" s="823"/>
      <c r="I383" s="823"/>
      <c r="J383" s="823" t="e">
        <f t="shared" si="98"/>
        <v>#REF!</v>
      </c>
      <c r="K383" s="823"/>
      <c r="L383" s="823"/>
      <c r="M383" s="823" t="e">
        <f t="shared" si="99"/>
        <v>#REF!</v>
      </c>
      <c r="N383" s="823" t="e">
        <f>#REF!+#REF!+K383+H383+F383</f>
        <v>#REF!</v>
      </c>
      <c r="O383" s="823" t="e">
        <f t="shared" si="94"/>
        <v>#REF!</v>
      </c>
      <c r="P383" s="823" t="e">
        <f>Develop!K273</f>
        <v>#REF!</v>
      </c>
      <c r="Q383" s="823" t="e">
        <f t="shared" si="95"/>
        <v>#REF!</v>
      </c>
      <c r="R383" s="823" t="e">
        <f t="shared" si="100"/>
        <v>#REF!</v>
      </c>
      <c r="S383" s="823" t="e">
        <f t="shared" si="92"/>
        <v>#REF!</v>
      </c>
    </row>
    <row r="384" spans="1:19" hidden="1" x14ac:dyDescent="0.25">
      <c r="A384" s="820">
        <v>58.2</v>
      </c>
      <c r="B384" s="821" t="s">
        <v>37</v>
      </c>
      <c r="C384" s="825" t="e">
        <f>ROUND(#REF!,2)</f>
        <v>#REF!</v>
      </c>
      <c r="D384" s="822" t="s">
        <v>1200</v>
      </c>
      <c r="E384" s="823"/>
      <c r="F384" s="823">
        <f t="shared" si="96"/>
        <v>0</v>
      </c>
      <c r="G384" s="823" t="e">
        <f t="shared" si="97"/>
        <v>#REF!</v>
      </c>
      <c r="H384" s="823"/>
      <c r="I384" s="823"/>
      <c r="J384" s="823" t="e">
        <f t="shared" si="98"/>
        <v>#REF!</v>
      </c>
      <c r="K384" s="823"/>
      <c r="L384" s="823"/>
      <c r="M384" s="823" t="e">
        <f t="shared" si="99"/>
        <v>#REF!</v>
      </c>
      <c r="N384" s="823" t="e">
        <f>#REF!+#REF!+K384+H384+F384</f>
        <v>#REF!</v>
      </c>
      <c r="O384" s="823" t="e">
        <f t="shared" si="94"/>
        <v>#REF!</v>
      </c>
      <c r="P384" s="823" t="e">
        <f>Develop!K274</f>
        <v>#REF!</v>
      </c>
      <c r="Q384" s="823" t="e">
        <f t="shared" si="95"/>
        <v>#REF!</v>
      </c>
      <c r="R384" s="823" t="e">
        <f t="shared" si="100"/>
        <v>#REF!</v>
      </c>
      <c r="S384" s="823" t="e">
        <f t="shared" si="92"/>
        <v>#REF!</v>
      </c>
    </row>
    <row r="385" spans="1:19" ht="51" hidden="1" x14ac:dyDescent="0.25">
      <c r="A385" s="913">
        <v>59.1</v>
      </c>
      <c r="B385" s="914" t="s">
        <v>256</v>
      </c>
      <c r="C385" s="915"/>
      <c r="D385" s="916" t="s">
        <v>1200</v>
      </c>
      <c r="E385" s="917"/>
      <c r="F385" s="917">
        <f t="shared" si="96"/>
        <v>0</v>
      </c>
      <c r="G385" s="917">
        <f t="shared" si="97"/>
        <v>0</v>
      </c>
      <c r="H385" s="917"/>
      <c r="I385" s="917"/>
      <c r="J385" s="917">
        <f t="shared" si="98"/>
        <v>0</v>
      </c>
      <c r="K385" s="917"/>
      <c r="L385" s="917"/>
      <c r="M385" s="917">
        <f t="shared" si="99"/>
        <v>0</v>
      </c>
      <c r="N385" s="917" t="e">
        <f>#REF!+#REF!+K385+H385+F385</f>
        <v>#REF!</v>
      </c>
      <c r="O385" s="917" t="e">
        <f t="shared" si="94"/>
        <v>#REF!</v>
      </c>
      <c r="P385" s="917" t="e">
        <f>Develop!K275</f>
        <v>#REF!</v>
      </c>
      <c r="Q385" s="917" t="e">
        <f t="shared" si="95"/>
        <v>#REF!</v>
      </c>
      <c r="R385" s="917" t="e">
        <f t="shared" si="100"/>
        <v>#REF!</v>
      </c>
      <c r="S385" s="917" t="e">
        <f t="shared" si="92"/>
        <v>#REF!</v>
      </c>
    </row>
    <row r="386" spans="1:19" ht="63" customHeight="1" x14ac:dyDescent="0.25">
      <c r="A386" s="820">
        <v>59.2</v>
      </c>
      <c r="B386" s="821" t="s">
        <v>34</v>
      </c>
      <c r="C386" s="1488">
        <f>[1]Data!$K$2111</f>
        <v>1606.93</v>
      </c>
      <c r="D386" s="867" t="s">
        <v>1200</v>
      </c>
      <c r="E386" s="954">
        <f>'SI 2 in 1 ALIYAR '!H669</f>
        <v>4</v>
      </c>
      <c r="F386" s="954">
        <f>E386</f>
        <v>4</v>
      </c>
      <c r="G386" s="954">
        <f>F386*C386</f>
        <v>6427.72</v>
      </c>
      <c r="H386" s="1371">
        <f>'PC 12 IN 1'!H475</f>
        <v>9</v>
      </c>
      <c r="I386" s="1371">
        <f>H386*2</f>
        <v>18</v>
      </c>
      <c r="J386" s="1371">
        <f>I386*C386</f>
        <v>28924.74</v>
      </c>
      <c r="K386" s="960">
        <f>'4 IN 1 PCHC Aliyar'!H702</f>
        <v>3</v>
      </c>
      <c r="L386" s="960">
        <f>K386*1</f>
        <v>3</v>
      </c>
      <c r="M386" s="960">
        <f>L386*C386</f>
        <v>4820.79</v>
      </c>
      <c r="N386" s="823">
        <f>F386+I386+L386</f>
        <v>25</v>
      </c>
      <c r="O386" s="823">
        <f>N386*C386</f>
        <v>40173.25</v>
      </c>
      <c r="P386" s="823"/>
      <c r="Q386" s="823">
        <f>P386*C386</f>
        <v>0</v>
      </c>
      <c r="R386" s="1390">
        <f>P386+N386</f>
        <v>25</v>
      </c>
      <c r="S386" s="823">
        <f>R386*C386</f>
        <v>40173.25</v>
      </c>
    </row>
    <row r="387" spans="1:19" ht="51" hidden="1" x14ac:dyDescent="0.25">
      <c r="A387" s="892">
        <v>59.3</v>
      </c>
      <c r="B387" s="893" t="s">
        <v>198</v>
      </c>
      <c r="C387" s="897"/>
      <c r="D387" s="895" t="s">
        <v>1200</v>
      </c>
      <c r="E387" s="896"/>
      <c r="F387" s="896">
        <f t="shared" si="96"/>
        <v>0</v>
      </c>
      <c r="G387" s="896">
        <f t="shared" si="97"/>
        <v>0</v>
      </c>
      <c r="H387" s="896"/>
      <c r="I387" s="896"/>
      <c r="J387" s="896">
        <f t="shared" si="98"/>
        <v>0</v>
      </c>
      <c r="K387" s="896"/>
      <c r="L387" s="896"/>
      <c r="M387" s="896">
        <f t="shared" si="99"/>
        <v>0</v>
      </c>
      <c r="N387" s="896" t="e">
        <f>#REF!+#REF!+K387+H387+F387</f>
        <v>#REF!</v>
      </c>
      <c r="O387" s="896" t="e">
        <f t="shared" si="94"/>
        <v>#REF!</v>
      </c>
      <c r="P387" s="896" t="e">
        <f>Develop!K277</f>
        <v>#REF!</v>
      </c>
      <c r="Q387" s="896" t="e">
        <f t="shared" si="95"/>
        <v>#REF!</v>
      </c>
      <c r="R387" s="896" t="e">
        <f t="shared" si="100"/>
        <v>#REF!</v>
      </c>
      <c r="S387" s="896" t="e">
        <f t="shared" si="92"/>
        <v>#REF!</v>
      </c>
    </row>
    <row r="388" spans="1:19" ht="51" hidden="1" x14ac:dyDescent="0.25">
      <c r="A388" s="820">
        <v>59.4</v>
      </c>
      <c r="B388" s="821" t="s">
        <v>1124</v>
      </c>
      <c r="C388" s="825"/>
      <c r="D388" s="822" t="s">
        <v>1200</v>
      </c>
      <c r="E388" s="823"/>
      <c r="F388" s="823">
        <f t="shared" si="96"/>
        <v>0</v>
      </c>
      <c r="G388" s="823">
        <f t="shared" si="97"/>
        <v>0</v>
      </c>
      <c r="H388" s="823"/>
      <c r="I388" s="823"/>
      <c r="J388" s="823">
        <f t="shared" si="98"/>
        <v>0</v>
      </c>
      <c r="K388" s="823"/>
      <c r="L388" s="823"/>
      <c r="M388" s="823">
        <f t="shared" si="99"/>
        <v>0</v>
      </c>
      <c r="N388" s="823" t="e">
        <f>#REF!+#REF!+K388+H388+F388</f>
        <v>#REF!</v>
      </c>
      <c r="O388" s="823" t="e">
        <f t="shared" si="94"/>
        <v>#REF!</v>
      </c>
      <c r="P388" s="823" t="e">
        <f>Develop!K278</f>
        <v>#REF!</v>
      </c>
      <c r="Q388" s="823" t="e">
        <f t="shared" si="95"/>
        <v>#REF!</v>
      </c>
      <c r="R388" s="823" t="e">
        <f t="shared" si="100"/>
        <v>#REF!</v>
      </c>
      <c r="S388" s="823" t="e">
        <f t="shared" si="92"/>
        <v>#REF!</v>
      </c>
    </row>
    <row r="389" spans="1:19" ht="51" hidden="1" x14ac:dyDescent="0.25">
      <c r="A389" s="820">
        <v>59.5</v>
      </c>
      <c r="B389" s="821" t="s">
        <v>1125</v>
      </c>
      <c r="C389" s="824" t="e">
        <f>#REF!</f>
        <v>#REF!</v>
      </c>
      <c r="D389" s="822" t="s">
        <v>1200</v>
      </c>
      <c r="E389" s="823"/>
      <c r="F389" s="823">
        <f t="shared" si="96"/>
        <v>0</v>
      </c>
      <c r="G389" s="823" t="e">
        <f t="shared" si="97"/>
        <v>#REF!</v>
      </c>
      <c r="H389" s="823"/>
      <c r="I389" s="823"/>
      <c r="J389" s="823" t="e">
        <f t="shared" si="98"/>
        <v>#REF!</v>
      </c>
      <c r="K389" s="823"/>
      <c r="L389" s="823"/>
      <c r="M389" s="823" t="e">
        <f t="shared" si="99"/>
        <v>#REF!</v>
      </c>
      <c r="N389" s="823" t="e">
        <f>#REF!+#REF!+K389+H389+F389</f>
        <v>#REF!</v>
      </c>
      <c r="O389" s="823" t="e">
        <f t="shared" si="94"/>
        <v>#REF!</v>
      </c>
      <c r="P389" s="823" t="e">
        <f>Develop!K279</f>
        <v>#REF!</v>
      </c>
      <c r="Q389" s="823" t="e">
        <f t="shared" si="95"/>
        <v>#REF!</v>
      </c>
      <c r="R389" s="823" t="e">
        <f t="shared" si="100"/>
        <v>#REF!</v>
      </c>
      <c r="S389" s="823" t="e">
        <f t="shared" si="92"/>
        <v>#REF!</v>
      </c>
    </row>
    <row r="390" spans="1:19" ht="51" hidden="1" x14ac:dyDescent="0.25">
      <c r="A390" s="913">
        <v>59.6</v>
      </c>
      <c r="B390" s="914" t="s">
        <v>1051</v>
      </c>
      <c r="C390" s="915"/>
      <c r="D390" s="916" t="s">
        <v>1200</v>
      </c>
      <c r="E390" s="917"/>
      <c r="F390" s="917">
        <f t="shared" si="96"/>
        <v>0</v>
      </c>
      <c r="G390" s="917">
        <f t="shared" si="97"/>
        <v>0</v>
      </c>
      <c r="H390" s="917"/>
      <c r="I390" s="917"/>
      <c r="J390" s="917">
        <f t="shared" si="98"/>
        <v>0</v>
      </c>
      <c r="K390" s="917"/>
      <c r="L390" s="917"/>
      <c r="M390" s="917">
        <f t="shared" si="99"/>
        <v>0</v>
      </c>
      <c r="N390" s="917" t="e">
        <f>#REF!+#REF!+K390+H390+F390</f>
        <v>#REF!</v>
      </c>
      <c r="O390" s="917" t="e">
        <f t="shared" si="94"/>
        <v>#REF!</v>
      </c>
      <c r="P390" s="917" t="e">
        <f>Develop!K280</f>
        <v>#REF!</v>
      </c>
      <c r="Q390" s="917" t="e">
        <f t="shared" si="95"/>
        <v>#REF!</v>
      </c>
      <c r="R390" s="917" t="e">
        <f t="shared" si="100"/>
        <v>#REF!</v>
      </c>
      <c r="S390" s="917" t="e">
        <f t="shared" si="92"/>
        <v>#REF!</v>
      </c>
    </row>
    <row r="391" spans="1:19" ht="39.950000000000003" customHeight="1" x14ac:dyDescent="0.25">
      <c r="A391" s="820">
        <v>60</v>
      </c>
      <c r="B391" s="821" t="s">
        <v>1316</v>
      </c>
      <c r="C391" s="1488">
        <f>[1]Data!$K$2119</f>
        <v>136.69999999999999</v>
      </c>
      <c r="D391" s="867" t="s">
        <v>1200</v>
      </c>
      <c r="E391" s="954">
        <f>'SI 2 in 1 ALIYAR '!H671</f>
        <v>10</v>
      </c>
      <c r="F391" s="954">
        <f>E391</f>
        <v>10</v>
      </c>
      <c r="G391" s="954">
        <f>F391*C391</f>
        <v>1367</v>
      </c>
      <c r="H391" s="1371">
        <f>'PC 12 IN 1'!H477</f>
        <v>60</v>
      </c>
      <c r="I391" s="1371">
        <f>H391*2</f>
        <v>120</v>
      </c>
      <c r="J391" s="1371">
        <f>I391*C391</f>
        <v>16404</v>
      </c>
      <c r="K391" s="960">
        <f>'4 IN 1 PCHC Aliyar'!H704</f>
        <v>20</v>
      </c>
      <c r="L391" s="960">
        <f>K391*1</f>
        <v>20</v>
      </c>
      <c r="M391" s="960">
        <f>L391*C391</f>
        <v>2734</v>
      </c>
      <c r="N391" s="823">
        <f>F391+I391+L391</f>
        <v>150</v>
      </c>
      <c r="O391" s="823">
        <f>N391*C391</f>
        <v>20505</v>
      </c>
      <c r="P391" s="823"/>
      <c r="Q391" s="823">
        <f>P391*C391</f>
        <v>0</v>
      </c>
      <c r="R391" s="1390">
        <f>P391+N391</f>
        <v>150</v>
      </c>
      <c r="S391" s="823">
        <f>R391*C391</f>
        <v>20505</v>
      </c>
    </row>
    <row r="392" spans="1:19" hidden="1" x14ac:dyDescent="0.25">
      <c r="A392" s="892">
        <v>61.1</v>
      </c>
      <c r="B392" s="893" t="s">
        <v>1127</v>
      </c>
      <c r="C392" s="894"/>
      <c r="D392" s="895"/>
      <c r="E392" s="896"/>
      <c r="F392" s="896">
        <f t="shared" si="96"/>
        <v>0</v>
      </c>
      <c r="G392" s="896">
        <f t="shared" si="97"/>
        <v>0</v>
      </c>
      <c r="H392" s="896"/>
      <c r="I392" s="896"/>
      <c r="J392" s="896">
        <f t="shared" si="98"/>
        <v>0</v>
      </c>
      <c r="K392" s="896"/>
      <c r="L392" s="896"/>
      <c r="M392" s="896">
        <f t="shared" si="99"/>
        <v>0</v>
      </c>
      <c r="N392" s="896" t="e">
        <f>#REF!+#REF!+K392+H392+F392</f>
        <v>#REF!</v>
      </c>
      <c r="O392" s="896" t="e">
        <f t="shared" si="94"/>
        <v>#REF!</v>
      </c>
      <c r="P392" s="896" t="e">
        <f>Develop!K282</f>
        <v>#REF!</v>
      </c>
      <c r="Q392" s="896" t="e">
        <f t="shared" si="95"/>
        <v>#REF!</v>
      </c>
      <c r="R392" s="896" t="e">
        <f t="shared" si="100"/>
        <v>#REF!</v>
      </c>
      <c r="S392" s="896" t="e">
        <f t="shared" si="92"/>
        <v>#REF!</v>
      </c>
    </row>
    <row r="393" spans="1:19" hidden="1" x14ac:dyDescent="0.25">
      <c r="A393" s="821"/>
      <c r="B393" s="821" t="s">
        <v>919</v>
      </c>
      <c r="C393" s="824" t="e">
        <f>ROUND(#REF!,2)</f>
        <v>#REF!</v>
      </c>
      <c r="D393" s="822" t="s">
        <v>718</v>
      </c>
      <c r="E393" s="823"/>
      <c r="F393" s="823">
        <f t="shared" si="96"/>
        <v>0</v>
      </c>
      <c r="G393" s="823" t="e">
        <f t="shared" si="97"/>
        <v>#REF!</v>
      </c>
      <c r="H393" s="823"/>
      <c r="I393" s="823"/>
      <c r="J393" s="823" t="e">
        <f t="shared" si="98"/>
        <v>#REF!</v>
      </c>
      <c r="K393" s="823"/>
      <c r="L393" s="823"/>
      <c r="M393" s="823" t="e">
        <f t="shared" si="99"/>
        <v>#REF!</v>
      </c>
      <c r="N393" s="823" t="e">
        <f>#REF!+#REF!+K393+H393+F393</f>
        <v>#REF!</v>
      </c>
      <c r="O393" s="823" t="e">
        <f t="shared" si="94"/>
        <v>#REF!</v>
      </c>
      <c r="P393" s="823" t="e">
        <f>Develop!K283</f>
        <v>#REF!</v>
      </c>
      <c r="Q393" s="823" t="e">
        <f t="shared" si="95"/>
        <v>#REF!</v>
      </c>
      <c r="R393" s="823" t="e">
        <f t="shared" si="100"/>
        <v>#REF!</v>
      </c>
      <c r="S393" s="823" t="e">
        <f t="shared" si="92"/>
        <v>#REF!</v>
      </c>
    </row>
    <row r="394" spans="1:19" hidden="1" x14ac:dyDescent="0.25">
      <c r="A394" s="823"/>
      <c r="B394" s="821" t="s">
        <v>920</v>
      </c>
      <c r="C394" s="824" t="e">
        <f>ROUND(#REF!,2)</f>
        <v>#REF!</v>
      </c>
      <c r="D394" s="822" t="s">
        <v>718</v>
      </c>
      <c r="E394" s="823"/>
      <c r="F394" s="823">
        <f t="shared" si="96"/>
        <v>0</v>
      </c>
      <c r="G394" s="823" t="e">
        <f t="shared" si="97"/>
        <v>#REF!</v>
      </c>
      <c r="H394" s="823"/>
      <c r="I394" s="823"/>
      <c r="J394" s="823" t="e">
        <f t="shared" si="98"/>
        <v>#REF!</v>
      </c>
      <c r="K394" s="823"/>
      <c r="L394" s="823"/>
      <c r="M394" s="823" t="e">
        <f t="shared" si="99"/>
        <v>#REF!</v>
      </c>
      <c r="N394" s="823" t="e">
        <f>#REF!+#REF!+K394+H394+F394</f>
        <v>#REF!</v>
      </c>
      <c r="O394" s="823" t="e">
        <f t="shared" si="94"/>
        <v>#REF!</v>
      </c>
      <c r="P394" s="823" t="e">
        <f>Develop!K284</f>
        <v>#REF!</v>
      </c>
      <c r="Q394" s="823" t="e">
        <f t="shared" si="95"/>
        <v>#REF!</v>
      </c>
      <c r="R394" s="823" t="e">
        <f t="shared" si="100"/>
        <v>#REF!</v>
      </c>
      <c r="S394" s="823" t="e">
        <f t="shared" si="92"/>
        <v>#REF!</v>
      </c>
    </row>
    <row r="395" spans="1:19" ht="26.25" hidden="1" x14ac:dyDescent="0.25">
      <c r="A395" s="820">
        <v>61.2</v>
      </c>
      <c r="B395" s="826" t="s">
        <v>921</v>
      </c>
      <c r="C395" s="824"/>
      <c r="D395" s="822"/>
      <c r="E395" s="823"/>
      <c r="F395" s="823">
        <f t="shared" si="96"/>
        <v>0</v>
      </c>
      <c r="G395" s="823">
        <f t="shared" si="97"/>
        <v>0</v>
      </c>
      <c r="H395" s="823"/>
      <c r="I395" s="823"/>
      <c r="J395" s="823">
        <f t="shared" si="98"/>
        <v>0</v>
      </c>
      <c r="K395" s="823"/>
      <c r="L395" s="823"/>
      <c r="M395" s="823">
        <f t="shared" si="99"/>
        <v>0</v>
      </c>
      <c r="N395" s="823" t="e">
        <f>#REF!+#REF!+K395+H395+F395</f>
        <v>#REF!</v>
      </c>
      <c r="O395" s="823" t="e">
        <f t="shared" si="94"/>
        <v>#REF!</v>
      </c>
      <c r="P395" s="823" t="e">
        <f>Develop!K285</f>
        <v>#REF!</v>
      </c>
      <c r="Q395" s="823" t="e">
        <f t="shared" si="95"/>
        <v>#REF!</v>
      </c>
      <c r="R395" s="823" t="e">
        <f t="shared" si="100"/>
        <v>#REF!</v>
      </c>
      <c r="S395" s="823" t="e">
        <f t="shared" si="92"/>
        <v>#REF!</v>
      </c>
    </row>
    <row r="396" spans="1:19" hidden="1" x14ac:dyDescent="0.25">
      <c r="A396" s="821"/>
      <c r="B396" s="821" t="s">
        <v>922</v>
      </c>
      <c r="C396" s="824" t="e">
        <f>ROUND(#REF!,2)</f>
        <v>#REF!</v>
      </c>
      <c r="D396" s="822" t="s">
        <v>718</v>
      </c>
      <c r="E396" s="823"/>
      <c r="F396" s="823">
        <f t="shared" si="96"/>
        <v>0</v>
      </c>
      <c r="G396" s="823" t="e">
        <f t="shared" si="97"/>
        <v>#REF!</v>
      </c>
      <c r="H396" s="823"/>
      <c r="I396" s="823"/>
      <c r="J396" s="823" t="e">
        <f t="shared" si="98"/>
        <v>#REF!</v>
      </c>
      <c r="K396" s="823"/>
      <c r="L396" s="823"/>
      <c r="M396" s="823" t="e">
        <f t="shared" si="99"/>
        <v>#REF!</v>
      </c>
      <c r="N396" s="823" t="e">
        <f>#REF!+#REF!+K396+H396+F396</f>
        <v>#REF!</v>
      </c>
      <c r="O396" s="823" t="e">
        <f t="shared" si="94"/>
        <v>#REF!</v>
      </c>
      <c r="P396" s="823" t="e">
        <f>Develop!K286</f>
        <v>#REF!</v>
      </c>
      <c r="Q396" s="823" t="e">
        <f t="shared" si="95"/>
        <v>#REF!</v>
      </c>
      <c r="R396" s="823" t="e">
        <f t="shared" si="100"/>
        <v>#REF!</v>
      </c>
      <c r="S396" s="823" t="e">
        <f t="shared" si="92"/>
        <v>#REF!</v>
      </c>
    </row>
    <row r="397" spans="1:19" hidden="1" x14ac:dyDescent="0.25">
      <c r="A397" s="823"/>
      <c r="B397" s="821" t="s">
        <v>923</v>
      </c>
      <c r="C397" s="825" t="e">
        <f>ROUND(#REF!,2)</f>
        <v>#REF!</v>
      </c>
      <c r="D397" s="822" t="s">
        <v>718</v>
      </c>
      <c r="E397" s="823"/>
      <c r="F397" s="823">
        <f t="shared" si="96"/>
        <v>0</v>
      </c>
      <c r="G397" s="823" t="e">
        <f t="shared" si="97"/>
        <v>#REF!</v>
      </c>
      <c r="H397" s="823"/>
      <c r="I397" s="823"/>
      <c r="J397" s="823" t="e">
        <f t="shared" si="98"/>
        <v>#REF!</v>
      </c>
      <c r="K397" s="823"/>
      <c r="L397" s="823"/>
      <c r="M397" s="823" t="e">
        <f t="shared" si="99"/>
        <v>#REF!</v>
      </c>
      <c r="N397" s="823" t="e">
        <f>#REF!+#REF!+K397+H397+F397</f>
        <v>#REF!</v>
      </c>
      <c r="O397" s="823" t="e">
        <f t="shared" si="94"/>
        <v>#REF!</v>
      </c>
      <c r="P397" s="823" t="e">
        <f>Develop!K287</f>
        <v>#REF!</v>
      </c>
      <c r="Q397" s="823" t="e">
        <f t="shared" si="95"/>
        <v>#REF!</v>
      </c>
      <c r="R397" s="823" t="e">
        <f t="shared" si="100"/>
        <v>#REF!</v>
      </c>
      <c r="S397" s="823" t="e">
        <f t="shared" si="92"/>
        <v>#REF!</v>
      </c>
    </row>
    <row r="398" spans="1:19" hidden="1" x14ac:dyDescent="0.25">
      <c r="A398" s="820">
        <v>62.1</v>
      </c>
      <c r="B398" s="821" t="s">
        <v>924</v>
      </c>
      <c r="C398" s="824"/>
      <c r="D398" s="822"/>
      <c r="E398" s="823"/>
      <c r="F398" s="823">
        <f t="shared" si="96"/>
        <v>0</v>
      </c>
      <c r="G398" s="823">
        <f t="shared" si="97"/>
        <v>0</v>
      </c>
      <c r="H398" s="823"/>
      <c r="I398" s="823"/>
      <c r="J398" s="823">
        <f t="shared" si="98"/>
        <v>0</v>
      </c>
      <c r="K398" s="823"/>
      <c r="L398" s="823"/>
      <c r="M398" s="823">
        <f t="shared" si="99"/>
        <v>0</v>
      </c>
      <c r="N398" s="823" t="e">
        <f>#REF!+#REF!+K398+H398+F398</f>
        <v>#REF!</v>
      </c>
      <c r="O398" s="823" t="e">
        <f t="shared" si="94"/>
        <v>#REF!</v>
      </c>
      <c r="P398" s="823" t="e">
        <f>Develop!K288</f>
        <v>#REF!</v>
      </c>
      <c r="Q398" s="823" t="e">
        <f t="shared" si="95"/>
        <v>#REF!</v>
      </c>
      <c r="R398" s="823" t="e">
        <f t="shared" si="100"/>
        <v>#REF!</v>
      </c>
      <c r="S398" s="823" t="e">
        <f t="shared" si="92"/>
        <v>#REF!</v>
      </c>
    </row>
    <row r="399" spans="1:19" hidden="1" x14ac:dyDescent="0.25">
      <c r="A399" s="821"/>
      <c r="B399" s="821" t="s">
        <v>922</v>
      </c>
      <c r="C399" s="824" t="e">
        <f>ROUND(#REF!,2)</f>
        <v>#REF!</v>
      </c>
      <c r="D399" s="822" t="s">
        <v>1200</v>
      </c>
      <c r="E399" s="823"/>
      <c r="F399" s="823">
        <f t="shared" si="96"/>
        <v>0</v>
      </c>
      <c r="G399" s="823" t="e">
        <f t="shared" si="97"/>
        <v>#REF!</v>
      </c>
      <c r="H399" s="823"/>
      <c r="I399" s="823"/>
      <c r="J399" s="823" t="e">
        <f t="shared" si="98"/>
        <v>#REF!</v>
      </c>
      <c r="K399" s="823"/>
      <c r="L399" s="823"/>
      <c r="M399" s="823" t="e">
        <f t="shared" si="99"/>
        <v>#REF!</v>
      </c>
      <c r="N399" s="823" t="e">
        <f>#REF!+#REF!+K399+H399+F399</f>
        <v>#REF!</v>
      </c>
      <c r="O399" s="823" t="e">
        <f t="shared" si="94"/>
        <v>#REF!</v>
      </c>
      <c r="P399" s="823" t="e">
        <f>Develop!K289</f>
        <v>#REF!</v>
      </c>
      <c r="Q399" s="823" t="e">
        <f t="shared" si="95"/>
        <v>#REF!</v>
      </c>
      <c r="R399" s="823" t="e">
        <f t="shared" si="100"/>
        <v>#REF!</v>
      </c>
      <c r="S399" s="823" t="e">
        <f t="shared" si="92"/>
        <v>#REF!</v>
      </c>
    </row>
    <row r="400" spans="1:19" hidden="1" x14ac:dyDescent="0.25">
      <c r="A400" s="823"/>
      <c r="B400" s="821" t="s">
        <v>923</v>
      </c>
      <c r="C400" s="825" t="e">
        <f>ROUND(#REF!,2)</f>
        <v>#REF!</v>
      </c>
      <c r="D400" s="822" t="s">
        <v>1200</v>
      </c>
      <c r="E400" s="823"/>
      <c r="F400" s="823">
        <f t="shared" si="96"/>
        <v>0</v>
      </c>
      <c r="G400" s="823" t="e">
        <f t="shared" si="97"/>
        <v>#REF!</v>
      </c>
      <c r="H400" s="823"/>
      <c r="I400" s="823"/>
      <c r="J400" s="823" t="e">
        <f t="shared" si="98"/>
        <v>#REF!</v>
      </c>
      <c r="K400" s="823"/>
      <c r="L400" s="823"/>
      <c r="M400" s="823" t="e">
        <f t="shared" si="99"/>
        <v>#REF!</v>
      </c>
      <c r="N400" s="823" t="e">
        <f>#REF!+#REF!+K400+H400+F400</f>
        <v>#REF!</v>
      </c>
      <c r="O400" s="823" t="e">
        <f t="shared" si="94"/>
        <v>#REF!</v>
      </c>
      <c r="P400" s="823" t="e">
        <f>Develop!K290</f>
        <v>#REF!</v>
      </c>
      <c r="Q400" s="823" t="e">
        <f t="shared" si="95"/>
        <v>#REF!</v>
      </c>
      <c r="R400" s="823" t="e">
        <f t="shared" si="100"/>
        <v>#REF!</v>
      </c>
      <c r="S400" s="823" t="e">
        <f t="shared" si="92"/>
        <v>#REF!</v>
      </c>
    </row>
    <row r="401" spans="1:19" hidden="1" x14ac:dyDescent="0.25">
      <c r="A401" s="820">
        <v>62.2</v>
      </c>
      <c r="B401" s="821" t="s">
        <v>925</v>
      </c>
      <c r="C401" s="824"/>
      <c r="D401" s="822"/>
      <c r="E401" s="823"/>
      <c r="F401" s="823">
        <f t="shared" si="96"/>
        <v>0</v>
      </c>
      <c r="G401" s="823">
        <f t="shared" si="97"/>
        <v>0</v>
      </c>
      <c r="H401" s="823"/>
      <c r="I401" s="823"/>
      <c r="J401" s="823">
        <f t="shared" si="98"/>
        <v>0</v>
      </c>
      <c r="K401" s="823"/>
      <c r="L401" s="823"/>
      <c r="M401" s="823">
        <f t="shared" si="99"/>
        <v>0</v>
      </c>
      <c r="N401" s="823" t="e">
        <f>#REF!+#REF!+K401+H401+F401</f>
        <v>#REF!</v>
      </c>
      <c r="O401" s="823" t="e">
        <f t="shared" si="94"/>
        <v>#REF!</v>
      </c>
      <c r="P401" s="823" t="e">
        <f>Develop!K291</f>
        <v>#REF!</v>
      </c>
      <c r="Q401" s="823" t="e">
        <f t="shared" si="95"/>
        <v>#REF!</v>
      </c>
      <c r="R401" s="823" t="e">
        <f t="shared" si="100"/>
        <v>#REF!</v>
      </c>
      <c r="S401" s="823" t="e">
        <f t="shared" si="92"/>
        <v>#REF!</v>
      </c>
    </row>
    <row r="402" spans="1:19" hidden="1" x14ac:dyDescent="0.25">
      <c r="A402" s="821"/>
      <c r="B402" s="821" t="s">
        <v>922</v>
      </c>
      <c r="C402" s="824" t="e">
        <f>ROUND(#REF!,2)</f>
        <v>#REF!</v>
      </c>
      <c r="D402" s="822" t="s">
        <v>1200</v>
      </c>
      <c r="E402" s="823"/>
      <c r="F402" s="823">
        <f t="shared" si="96"/>
        <v>0</v>
      </c>
      <c r="G402" s="823" t="e">
        <f t="shared" si="97"/>
        <v>#REF!</v>
      </c>
      <c r="H402" s="823"/>
      <c r="I402" s="823"/>
      <c r="J402" s="823" t="e">
        <f t="shared" si="98"/>
        <v>#REF!</v>
      </c>
      <c r="K402" s="823"/>
      <c r="L402" s="823"/>
      <c r="M402" s="823" t="e">
        <f t="shared" si="99"/>
        <v>#REF!</v>
      </c>
      <c r="N402" s="823" t="e">
        <f>#REF!+#REF!+K402+H402+F402</f>
        <v>#REF!</v>
      </c>
      <c r="O402" s="823" t="e">
        <f t="shared" si="94"/>
        <v>#REF!</v>
      </c>
      <c r="P402" s="823" t="e">
        <f>Develop!K292</f>
        <v>#REF!</v>
      </c>
      <c r="Q402" s="823" t="e">
        <f t="shared" si="95"/>
        <v>#REF!</v>
      </c>
      <c r="R402" s="823" t="e">
        <f t="shared" si="100"/>
        <v>#REF!</v>
      </c>
      <c r="S402" s="823" t="e">
        <f t="shared" si="92"/>
        <v>#REF!</v>
      </c>
    </row>
    <row r="403" spans="1:19" hidden="1" x14ac:dyDescent="0.25">
      <c r="A403" s="823"/>
      <c r="B403" s="821" t="s">
        <v>923</v>
      </c>
      <c r="C403" s="824" t="e">
        <f>ROUND(#REF!,2)</f>
        <v>#REF!</v>
      </c>
      <c r="D403" s="822" t="s">
        <v>1200</v>
      </c>
      <c r="E403" s="823"/>
      <c r="F403" s="823">
        <f t="shared" si="96"/>
        <v>0</v>
      </c>
      <c r="G403" s="823" t="e">
        <f t="shared" si="97"/>
        <v>#REF!</v>
      </c>
      <c r="H403" s="823"/>
      <c r="I403" s="823"/>
      <c r="J403" s="823" t="e">
        <f t="shared" si="98"/>
        <v>#REF!</v>
      </c>
      <c r="K403" s="823"/>
      <c r="L403" s="823"/>
      <c r="M403" s="823" t="e">
        <f t="shared" si="99"/>
        <v>#REF!</v>
      </c>
      <c r="N403" s="823" t="e">
        <f>#REF!+#REF!+K403+H403+F403</f>
        <v>#REF!</v>
      </c>
      <c r="O403" s="823" t="e">
        <f t="shared" si="94"/>
        <v>#REF!</v>
      </c>
      <c r="P403" s="823" t="e">
        <f>Develop!K293</f>
        <v>#REF!</v>
      </c>
      <c r="Q403" s="823" t="e">
        <f t="shared" si="95"/>
        <v>#REF!</v>
      </c>
      <c r="R403" s="823" t="e">
        <f t="shared" si="100"/>
        <v>#REF!</v>
      </c>
      <c r="S403" s="823" t="e">
        <f t="shared" si="92"/>
        <v>#REF!</v>
      </c>
    </row>
    <row r="404" spans="1:19" hidden="1" x14ac:dyDescent="0.25">
      <c r="A404" s="913">
        <v>63</v>
      </c>
      <c r="B404" s="914" t="s">
        <v>1818</v>
      </c>
      <c r="C404" s="915" t="e">
        <f>ROUND(#REF!,2)</f>
        <v>#REF!</v>
      </c>
      <c r="D404" s="916" t="s">
        <v>1200</v>
      </c>
      <c r="E404" s="917"/>
      <c r="F404" s="917">
        <f t="shared" si="96"/>
        <v>0</v>
      </c>
      <c r="G404" s="917" t="e">
        <f t="shared" si="97"/>
        <v>#REF!</v>
      </c>
      <c r="H404" s="917"/>
      <c r="I404" s="917"/>
      <c r="J404" s="917" t="e">
        <f t="shared" si="98"/>
        <v>#REF!</v>
      </c>
      <c r="K404" s="917"/>
      <c r="L404" s="917"/>
      <c r="M404" s="917" t="e">
        <f t="shared" si="99"/>
        <v>#REF!</v>
      </c>
      <c r="N404" s="917" t="e">
        <f>#REF!+#REF!+K404+H404+F404</f>
        <v>#REF!</v>
      </c>
      <c r="O404" s="917" t="e">
        <f t="shared" si="94"/>
        <v>#REF!</v>
      </c>
      <c r="P404" s="917" t="e">
        <f>Develop!K294</f>
        <v>#REF!</v>
      </c>
      <c r="Q404" s="917" t="e">
        <f t="shared" si="95"/>
        <v>#REF!</v>
      </c>
      <c r="R404" s="917" t="e">
        <f t="shared" si="100"/>
        <v>#REF!</v>
      </c>
      <c r="S404" s="917" t="e">
        <f t="shared" si="92"/>
        <v>#REF!</v>
      </c>
    </row>
    <row r="405" spans="1:19" ht="39.950000000000003" customHeight="1" x14ac:dyDescent="0.25">
      <c r="A405" s="820"/>
      <c r="B405" s="826" t="s">
        <v>1819</v>
      </c>
      <c r="C405" s="1488"/>
      <c r="D405" s="867"/>
      <c r="E405" s="954"/>
      <c r="F405" s="954">
        <f>E405</f>
        <v>0</v>
      </c>
      <c r="G405" s="954">
        <f>F405*C405</f>
        <v>0</v>
      </c>
      <c r="H405" s="1371"/>
      <c r="I405" s="1371">
        <f>H405*2</f>
        <v>0</v>
      </c>
      <c r="J405" s="1371">
        <f>I405*C405</f>
        <v>0</v>
      </c>
      <c r="K405" s="960"/>
      <c r="L405" s="960">
        <f>K405*1</f>
        <v>0</v>
      </c>
      <c r="M405" s="960">
        <f>L405*C405</f>
        <v>0</v>
      </c>
      <c r="N405" s="823">
        <f>F405+I405+L405</f>
        <v>0</v>
      </c>
      <c r="O405" s="823">
        <f>N405*C405</f>
        <v>0</v>
      </c>
      <c r="P405" s="823"/>
      <c r="Q405" s="823">
        <f>P405*C405</f>
        <v>0</v>
      </c>
      <c r="R405" s="1390">
        <f>P405+N405</f>
        <v>0</v>
      </c>
      <c r="S405" s="823">
        <f>R405*C405</f>
        <v>0</v>
      </c>
    </row>
    <row r="406" spans="1:19" hidden="1" x14ac:dyDescent="0.25">
      <c r="A406" s="892">
        <v>64</v>
      </c>
      <c r="B406" s="893" t="s">
        <v>1820</v>
      </c>
      <c r="C406" s="897" t="e">
        <f>#REF!</f>
        <v>#REF!</v>
      </c>
      <c r="D406" s="895" t="s">
        <v>1200</v>
      </c>
      <c r="E406" s="896"/>
      <c r="F406" s="896">
        <f t="shared" si="96"/>
        <v>0</v>
      </c>
      <c r="G406" s="896" t="e">
        <f t="shared" si="97"/>
        <v>#REF!</v>
      </c>
      <c r="H406" s="896"/>
      <c r="I406" s="896"/>
      <c r="J406" s="896" t="e">
        <f t="shared" si="98"/>
        <v>#REF!</v>
      </c>
      <c r="K406" s="896"/>
      <c r="L406" s="896"/>
      <c r="M406" s="896" t="e">
        <f t="shared" si="99"/>
        <v>#REF!</v>
      </c>
      <c r="N406" s="896" t="e">
        <f>#REF!+#REF!+K406+H406+F406</f>
        <v>#REF!</v>
      </c>
      <c r="O406" s="896" t="e">
        <f t="shared" si="94"/>
        <v>#REF!</v>
      </c>
      <c r="P406" s="896" t="e">
        <f>Develop!K296</f>
        <v>#REF!</v>
      </c>
      <c r="Q406" s="896" t="e">
        <f t="shared" si="95"/>
        <v>#REF!</v>
      </c>
      <c r="R406" s="896" t="e">
        <f t="shared" si="100"/>
        <v>#REF!</v>
      </c>
      <c r="S406" s="896" t="e">
        <f t="shared" ref="S406:S451" si="101">R406*C406</f>
        <v>#REF!</v>
      </c>
    </row>
    <row r="407" spans="1:19" hidden="1" x14ac:dyDescent="0.25">
      <c r="A407" s="821"/>
      <c r="B407" s="821" t="s">
        <v>1098</v>
      </c>
      <c r="C407" s="825"/>
      <c r="D407" s="822" t="s">
        <v>1200</v>
      </c>
      <c r="E407" s="823"/>
      <c r="F407" s="823">
        <f t="shared" si="96"/>
        <v>0</v>
      </c>
      <c r="G407" s="823">
        <f t="shared" si="97"/>
        <v>0</v>
      </c>
      <c r="H407" s="823"/>
      <c r="I407" s="823"/>
      <c r="J407" s="823">
        <f t="shared" si="98"/>
        <v>0</v>
      </c>
      <c r="K407" s="823"/>
      <c r="L407" s="823"/>
      <c r="M407" s="823">
        <f t="shared" si="99"/>
        <v>0</v>
      </c>
      <c r="N407" s="823" t="e">
        <f>#REF!+#REF!+K407+H407+F407</f>
        <v>#REF!</v>
      </c>
      <c r="O407" s="823" t="e">
        <f t="shared" si="94"/>
        <v>#REF!</v>
      </c>
      <c r="P407" s="823" t="e">
        <f>Develop!K297</f>
        <v>#REF!</v>
      </c>
      <c r="Q407" s="823" t="e">
        <f t="shared" si="95"/>
        <v>#REF!</v>
      </c>
      <c r="R407" s="823" t="e">
        <f t="shared" si="100"/>
        <v>#REF!</v>
      </c>
      <c r="S407" s="823" t="e">
        <f t="shared" si="101"/>
        <v>#REF!</v>
      </c>
    </row>
    <row r="408" spans="1:19" hidden="1" x14ac:dyDescent="0.25">
      <c r="A408" s="823"/>
      <c r="B408" s="821" t="s">
        <v>267</v>
      </c>
      <c r="C408" s="825" t="e">
        <f>#REF!</f>
        <v>#REF!</v>
      </c>
      <c r="D408" s="822" t="s">
        <v>1200</v>
      </c>
      <c r="E408" s="823"/>
      <c r="F408" s="823">
        <f t="shared" si="96"/>
        <v>0</v>
      </c>
      <c r="G408" s="823" t="e">
        <f t="shared" si="97"/>
        <v>#REF!</v>
      </c>
      <c r="H408" s="823"/>
      <c r="I408" s="823"/>
      <c r="J408" s="823" t="e">
        <f t="shared" si="98"/>
        <v>#REF!</v>
      </c>
      <c r="K408" s="823"/>
      <c r="L408" s="823"/>
      <c r="M408" s="823" t="e">
        <f t="shared" si="99"/>
        <v>#REF!</v>
      </c>
      <c r="N408" s="823" t="e">
        <f>#REF!+#REF!+K408+H408+F408</f>
        <v>#REF!</v>
      </c>
      <c r="O408" s="823" t="e">
        <f t="shared" si="94"/>
        <v>#REF!</v>
      </c>
      <c r="P408" s="823" t="e">
        <f>Develop!K298</f>
        <v>#REF!</v>
      </c>
      <c r="Q408" s="823" t="e">
        <f t="shared" si="95"/>
        <v>#REF!</v>
      </c>
      <c r="R408" s="823" t="e">
        <f t="shared" si="100"/>
        <v>#REF!</v>
      </c>
      <c r="S408" s="823" t="e">
        <f t="shared" si="101"/>
        <v>#REF!</v>
      </c>
    </row>
    <row r="409" spans="1:19" hidden="1" x14ac:dyDescent="0.25">
      <c r="A409" s="820">
        <v>65</v>
      </c>
      <c r="B409" s="821" t="s">
        <v>268</v>
      </c>
      <c r="C409" s="825" t="e">
        <f>#REF!</f>
        <v>#REF!</v>
      </c>
      <c r="D409" s="822" t="s">
        <v>1200</v>
      </c>
      <c r="E409" s="823"/>
      <c r="F409" s="823">
        <f t="shared" si="96"/>
        <v>0</v>
      </c>
      <c r="G409" s="823" t="e">
        <f t="shared" si="97"/>
        <v>#REF!</v>
      </c>
      <c r="H409" s="823"/>
      <c r="I409" s="823"/>
      <c r="J409" s="823" t="e">
        <f t="shared" si="98"/>
        <v>#REF!</v>
      </c>
      <c r="K409" s="823"/>
      <c r="L409" s="823"/>
      <c r="M409" s="823" t="e">
        <f t="shared" si="99"/>
        <v>#REF!</v>
      </c>
      <c r="N409" s="823" t="e">
        <f>#REF!+#REF!+K409+H409+F409</f>
        <v>#REF!</v>
      </c>
      <c r="O409" s="823" t="e">
        <f t="shared" si="94"/>
        <v>#REF!</v>
      </c>
      <c r="P409" s="823" t="e">
        <f>Develop!K299</f>
        <v>#REF!</v>
      </c>
      <c r="Q409" s="823" t="e">
        <f t="shared" si="95"/>
        <v>#REF!</v>
      </c>
      <c r="R409" s="823" t="e">
        <f t="shared" si="100"/>
        <v>#REF!</v>
      </c>
      <c r="S409" s="823" t="e">
        <f t="shared" si="101"/>
        <v>#REF!</v>
      </c>
    </row>
    <row r="410" spans="1:19" hidden="1" x14ac:dyDescent="0.25">
      <c r="A410" s="820">
        <v>66</v>
      </c>
      <c r="B410" s="821" t="s">
        <v>269</v>
      </c>
      <c r="C410" s="825" t="e">
        <f>#REF!</f>
        <v>#REF!</v>
      </c>
      <c r="D410" s="822" t="s">
        <v>1200</v>
      </c>
      <c r="E410" s="823"/>
      <c r="F410" s="823">
        <f t="shared" si="96"/>
        <v>0</v>
      </c>
      <c r="G410" s="823" t="e">
        <f t="shared" si="97"/>
        <v>#REF!</v>
      </c>
      <c r="H410" s="823"/>
      <c r="I410" s="823"/>
      <c r="J410" s="823" t="e">
        <f t="shared" si="98"/>
        <v>#REF!</v>
      </c>
      <c r="K410" s="823"/>
      <c r="L410" s="823"/>
      <c r="M410" s="823" t="e">
        <f t="shared" si="99"/>
        <v>#REF!</v>
      </c>
      <c r="N410" s="823" t="e">
        <f>#REF!+#REF!+K410+H410+F410</f>
        <v>#REF!</v>
      </c>
      <c r="O410" s="823" t="e">
        <f t="shared" si="94"/>
        <v>#REF!</v>
      </c>
      <c r="P410" s="823" t="e">
        <f>Develop!K300</f>
        <v>#REF!</v>
      </c>
      <c r="Q410" s="823" t="e">
        <f t="shared" si="95"/>
        <v>#REF!</v>
      </c>
      <c r="R410" s="823" t="e">
        <f t="shared" si="100"/>
        <v>#REF!</v>
      </c>
      <c r="S410" s="823" t="e">
        <f t="shared" si="101"/>
        <v>#REF!</v>
      </c>
    </row>
    <row r="411" spans="1:19" hidden="1" x14ac:dyDescent="0.25">
      <c r="A411" s="820">
        <v>67</v>
      </c>
      <c r="B411" s="821" t="s">
        <v>1540</v>
      </c>
      <c r="C411" s="825" t="e">
        <f>#REF!</f>
        <v>#REF!</v>
      </c>
      <c r="D411" s="822" t="s">
        <v>1200</v>
      </c>
      <c r="E411" s="823"/>
      <c r="F411" s="823">
        <f t="shared" si="96"/>
        <v>0</v>
      </c>
      <c r="G411" s="823" t="e">
        <f t="shared" si="97"/>
        <v>#REF!</v>
      </c>
      <c r="H411" s="823"/>
      <c r="I411" s="823"/>
      <c r="J411" s="823" t="e">
        <f t="shared" si="98"/>
        <v>#REF!</v>
      </c>
      <c r="K411" s="823"/>
      <c r="L411" s="823"/>
      <c r="M411" s="823" t="e">
        <f t="shared" si="99"/>
        <v>#REF!</v>
      </c>
      <c r="N411" s="823" t="e">
        <f>#REF!+#REF!+K411+H411+F411</f>
        <v>#REF!</v>
      </c>
      <c r="O411" s="823" t="e">
        <f t="shared" si="94"/>
        <v>#REF!</v>
      </c>
      <c r="P411" s="823" t="e">
        <f>Develop!K301</f>
        <v>#REF!</v>
      </c>
      <c r="Q411" s="823" t="e">
        <f t="shared" si="95"/>
        <v>#REF!</v>
      </c>
      <c r="R411" s="823" t="e">
        <f t="shared" si="100"/>
        <v>#REF!</v>
      </c>
      <c r="S411" s="823" t="e">
        <f t="shared" si="101"/>
        <v>#REF!</v>
      </c>
    </row>
    <row r="412" spans="1:19" hidden="1" x14ac:dyDescent="0.25">
      <c r="A412" s="913">
        <v>68</v>
      </c>
      <c r="B412" s="914" t="s">
        <v>1541</v>
      </c>
      <c r="C412" s="915" t="e">
        <f>#REF!</f>
        <v>#REF!</v>
      </c>
      <c r="D412" s="916" t="s">
        <v>1200</v>
      </c>
      <c r="E412" s="917"/>
      <c r="F412" s="917">
        <f t="shared" si="96"/>
        <v>0</v>
      </c>
      <c r="G412" s="917" t="e">
        <f t="shared" si="97"/>
        <v>#REF!</v>
      </c>
      <c r="H412" s="917"/>
      <c r="I412" s="917"/>
      <c r="J412" s="917" t="e">
        <f t="shared" si="98"/>
        <v>#REF!</v>
      </c>
      <c r="K412" s="917"/>
      <c r="L412" s="917"/>
      <c r="M412" s="917" t="e">
        <f t="shared" si="99"/>
        <v>#REF!</v>
      </c>
      <c r="N412" s="917" t="e">
        <f>#REF!+#REF!+K412+H412+F412</f>
        <v>#REF!</v>
      </c>
      <c r="O412" s="917" t="e">
        <f t="shared" si="94"/>
        <v>#REF!</v>
      </c>
      <c r="P412" s="917" t="e">
        <f>Develop!K302</f>
        <v>#REF!</v>
      </c>
      <c r="Q412" s="917" t="e">
        <f t="shared" si="95"/>
        <v>#REF!</v>
      </c>
      <c r="R412" s="917" t="e">
        <f t="shared" si="100"/>
        <v>#REF!</v>
      </c>
      <c r="S412" s="917" t="e">
        <f t="shared" si="101"/>
        <v>#REF!</v>
      </c>
    </row>
    <row r="413" spans="1:19" ht="39.950000000000003" customHeight="1" x14ac:dyDescent="0.25">
      <c r="A413" s="820">
        <v>69</v>
      </c>
      <c r="B413" s="821" t="s">
        <v>1542</v>
      </c>
      <c r="C413" s="1488">
        <f>[1]Data!$K$2268</f>
        <v>129</v>
      </c>
      <c r="D413" s="867" t="s">
        <v>1200</v>
      </c>
      <c r="E413" s="954">
        <f>'SI 2 in 1 ALIYAR '!H680</f>
        <v>6</v>
      </c>
      <c r="F413" s="954">
        <f>E413</f>
        <v>6</v>
      </c>
      <c r="G413" s="954">
        <f>F413*C413</f>
        <v>774</v>
      </c>
      <c r="H413" s="1371">
        <f>'PC 12 IN 1'!H480</f>
        <v>36</v>
      </c>
      <c r="I413" s="1371">
        <f>H413*2</f>
        <v>72</v>
      </c>
      <c r="J413" s="1371">
        <f>I413*C413</f>
        <v>9288</v>
      </c>
      <c r="K413" s="960">
        <f>'4 IN 1 PCHC Aliyar'!H713</f>
        <v>8</v>
      </c>
      <c r="L413" s="960">
        <f>K413*1</f>
        <v>8</v>
      </c>
      <c r="M413" s="960">
        <f>L413*C413</f>
        <v>1032</v>
      </c>
      <c r="N413" s="823">
        <f>F413+I413+L413</f>
        <v>86</v>
      </c>
      <c r="O413" s="823">
        <f>N413*C413</f>
        <v>11094</v>
      </c>
      <c r="P413" s="823"/>
      <c r="Q413" s="823">
        <f>P413*C413</f>
        <v>0</v>
      </c>
      <c r="R413" s="1390">
        <f>P413+N413</f>
        <v>86</v>
      </c>
      <c r="S413" s="823">
        <f>R413*C413</f>
        <v>11094</v>
      </c>
    </row>
    <row r="414" spans="1:19" hidden="1" x14ac:dyDescent="0.25">
      <c r="A414" s="892">
        <v>70.099999999999994</v>
      </c>
      <c r="B414" s="893" t="s">
        <v>1543</v>
      </c>
      <c r="C414" s="897" t="e">
        <f>#REF!</f>
        <v>#REF!</v>
      </c>
      <c r="D414" s="895" t="s">
        <v>1200</v>
      </c>
      <c r="E414" s="896"/>
      <c r="F414" s="896">
        <f t="shared" si="96"/>
        <v>0</v>
      </c>
      <c r="G414" s="896" t="e">
        <f t="shared" si="97"/>
        <v>#REF!</v>
      </c>
      <c r="H414" s="896"/>
      <c r="I414" s="896"/>
      <c r="J414" s="896" t="e">
        <f t="shared" si="98"/>
        <v>#REF!</v>
      </c>
      <c r="K414" s="896"/>
      <c r="L414" s="896"/>
      <c r="M414" s="896" t="e">
        <f t="shared" si="99"/>
        <v>#REF!</v>
      </c>
      <c r="N414" s="896" t="e">
        <f>#REF!+#REF!+K414+H414+F414</f>
        <v>#REF!</v>
      </c>
      <c r="O414" s="896" t="e">
        <f t="shared" si="94"/>
        <v>#REF!</v>
      </c>
      <c r="P414" s="896" t="e">
        <f>Develop!K304</f>
        <v>#REF!</v>
      </c>
      <c r="Q414" s="896" t="e">
        <f t="shared" si="95"/>
        <v>#REF!</v>
      </c>
      <c r="R414" s="896" t="e">
        <f t="shared" si="100"/>
        <v>#REF!</v>
      </c>
      <c r="S414" s="896" t="e">
        <f t="shared" si="101"/>
        <v>#REF!</v>
      </c>
    </row>
    <row r="415" spans="1:19" hidden="1" x14ac:dyDescent="0.25">
      <c r="A415" s="820">
        <v>70.2</v>
      </c>
      <c r="B415" s="821" t="s">
        <v>1544</v>
      </c>
      <c r="C415" s="825"/>
      <c r="D415" s="822" t="s">
        <v>1200</v>
      </c>
      <c r="E415" s="823"/>
      <c r="F415" s="823">
        <f t="shared" si="96"/>
        <v>0</v>
      </c>
      <c r="G415" s="823">
        <f t="shared" si="97"/>
        <v>0</v>
      </c>
      <c r="H415" s="823"/>
      <c r="I415" s="823"/>
      <c r="J415" s="823">
        <f t="shared" si="98"/>
        <v>0</v>
      </c>
      <c r="K415" s="823"/>
      <c r="L415" s="823"/>
      <c r="M415" s="823">
        <f t="shared" si="99"/>
        <v>0</v>
      </c>
      <c r="N415" s="823" t="e">
        <f>#REF!+#REF!+K415+H415+F415</f>
        <v>#REF!</v>
      </c>
      <c r="O415" s="823" t="e">
        <f t="shared" si="94"/>
        <v>#REF!</v>
      </c>
      <c r="P415" s="823" t="e">
        <f>Develop!K305</f>
        <v>#REF!</v>
      </c>
      <c r="Q415" s="823" t="e">
        <f t="shared" si="95"/>
        <v>#REF!</v>
      </c>
      <c r="R415" s="823" t="e">
        <f t="shared" si="100"/>
        <v>#REF!</v>
      </c>
      <c r="S415" s="823" t="e">
        <f t="shared" si="101"/>
        <v>#REF!</v>
      </c>
    </row>
    <row r="416" spans="1:19" hidden="1" x14ac:dyDescent="0.25">
      <c r="A416" s="820">
        <v>70.3</v>
      </c>
      <c r="B416" s="821" t="s">
        <v>1545</v>
      </c>
      <c r="C416" s="825" t="e">
        <f>#REF!</f>
        <v>#REF!</v>
      </c>
      <c r="D416" s="822" t="s">
        <v>1200</v>
      </c>
      <c r="E416" s="823"/>
      <c r="F416" s="823">
        <f t="shared" si="96"/>
        <v>0</v>
      </c>
      <c r="G416" s="823" t="e">
        <f t="shared" si="97"/>
        <v>#REF!</v>
      </c>
      <c r="H416" s="823"/>
      <c r="I416" s="823"/>
      <c r="J416" s="823" t="e">
        <f t="shared" si="98"/>
        <v>#REF!</v>
      </c>
      <c r="K416" s="823"/>
      <c r="L416" s="823"/>
      <c r="M416" s="823" t="e">
        <f t="shared" si="99"/>
        <v>#REF!</v>
      </c>
      <c r="N416" s="823" t="e">
        <f>#REF!+#REF!+K416+H416+F416</f>
        <v>#REF!</v>
      </c>
      <c r="O416" s="823" t="e">
        <f t="shared" si="94"/>
        <v>#REF!</v>
      </c>
      <c r="P416" s="823" t="e">
        <f>Develop!K306</f>
        <v>#REF!</v>
      </c>
      <c r="Q416" s="823" t="e">
        <f t="shared" si="95"/>
        <v>#REF!</v>
      </c>
      <c r="R416" s="823" t="e">
        <f t="shared" si="100"/>
        <v>#REF!</v>
      </c>
      <c r="S416" s="823" t="e">
        <f t="shared" si="101"/>
        <v>#REF!</v>
      </c>
    </row>
    <row r="417" spans="1:19" hidden="1" x14ac:dyDescent="0.25">
      <c r="A417" s="820">
        <v>70.400000000000006</v>
      </c>
      <c r="B417" s="821" t="s">
        <v>1189</v>
      </c>
      <c r="C417" s="825" t="e">
        <f>#REF!</f>
        <v>#REF!</v>
      </c>
      <c r="D417" s="822" t="s">
        <v>1200</v>
      </c>
      <c r="E417" s="823"/>
      <c r="F417" s="823">
        <f t="shared" si="96"/>
        <v>0</v>
      </c>
      <c r="G417" s="823" t="e">
        <f t="shared" si="97"/>
        <v>#REF!</v>
      </c>
      <c r="H417" s="823"/>
      <c r="I417" s="823"/>
      <c r="J417" s="823" t="e">
        <f t="shared" si="98"/>
        <v>#REF!</v>
      </c>
      <c r="K417" s="823"/>
      <c r="L417" s="823"/>
      <c r="M417" s="823" t="e">
        <f t="shared" si="99"/>
        <v>#REF!</v>
      </c>
      <c r="N417" s="823" t="e">
        <f>#REF!+#REF!+K417+H417+F417</f>
        <v>#REF!</v>
      </c>
      <c r="O417" s="823" t="e">
        <f t="shared" si="94"/>
        <v>#REF!</v>
      </c>
      <c r="P417" s="823" t="e">
        <f>Develop!K307</f>
        <v>#REF!</v>
      </c>
      <c r="Q417" s="823" t="e">
        <f t="shared" si="95"/>
        <v>#REF!</v>
      </c>
      <c r="R417" s="823" t="e">
        <f t="shared" si="100"/>
        <v>#REF!</v>
      </c>
      <c r="S417" s="823" t="e">
        <f t="shared" si="101"/>
        <v>#REF!</v>
      </c>
    </row>
    <row r="418" spans="1:19" hidden="1" x14ac:dyDescent="0.25">
      <c r="A418" s="913">
        <v>71</v>
      </c>
      <c r="B418" s="914" t="s">
        <v>1190</v>
      </c>
      <c r="C418" s="921" t="e">
        <f>#REF!</f>
        <v>#REF!</v>
      </c>
      <c r="D418" s="916" t="s">
        <v>1200</v>
      </c>
      <c r="E418" s="917"/>
      <c r="F418" s="917">
        <f t="shared" si="96"/>
        <v>0</v>
      </c>
      <c r="G418" s="917" t="e">
        <f t="shared" si="97"/>
        <v>#REF!</v>
      </c>
      <c r="H418" s="917"/>
      <c r="I418" s="917"/>
      <c r="J418" s="917" t="e">
        <f t="shared" si="98"/>
        <v>#REF!</v>
      </c>
      <c r="K418" s="917"/>
      <c r="L418" s="917"/>
      <c r="M418" s="917" t="e">
        <f t="shared" si="99"/>
        <v>#REF!</v>
      </c>
      <c r="N418" s="917" t="e">
        <f>#REF!+#REF!+K418+H418+F418</f>
        <v>#REF!</v>
      </c>
      <c r="O418" s="917" t="e">
        <f t="shared" si="94"/>
        <v>#REF!</v>
      </c>
      <c r="P418" s="917" t="e">
        <f>Develop!K308</f>
        <v>#REF!</v>
      </c>
      <c r="Q418" s="917" t="e">
        <f t="shared" si="95"/>
        <v>#REF!</v>
      </c>
      <c r="R418" s="917" t="e">
        <f t="shared" si="100"/>
        <v>#REF!</v>
      </c>
      <c r="S418" s="917" t="e">
        <f t="shared" si="101"/>
        <v>#REF!</v>
      </c>
    </row>
    <row r="419" spans="1:19" ht="39.950000000000003" customHeight="1" x14ac:dyDescent="0.25">
      <c r="A419" s="820">
        <v>72</v>
      </c>
      <c r="B419" s="821" t="s">
        <v>792</v>
      </c>
      <c r="C419" s="1488">
        <f>[1]Data!$K$2274</f>
        <v>33.9</v>
      </c>
      <c r="D419" s="867" t="s">
        <v>1200</v>
      </c>
      <c r="E419" s="954">
        <f>'SI 2 in 1 ALIYAR '!H685</f>
        <v>12</v>
      </c>
      <c r="F419" s="954">
        <f>E419</f>
        <v>12</v>
      </c>
      <c r="G419" s="954">
        <f t="shared" si="97"/>
        <v>406.8</v>
      </c>
      <c r="H419" s="1371">
        <f>'PC 12 IN 1'!H485</f>
        <v>72</v>
      </c>
      <c r="I419" s="1371">
        <f>H419*2</f>
        <v>144</v>
      </c>
      <c r="J419" s="1371">
        <f>I419*C419</f>
        <v>4881.6000000000004</v>
      </c>
      <c r="K419" s="960">
        <f>'4 IN 1 PCHC Aliyar'!H719</f>
        <v>24</v>
      </c>
      <c r="L419" s="960">
        <f t="shared" ref="L419:L422" si="102">K419*1</f>
        <v>24</v>
      </c>
      <c r="M419" s="960">
        <f>L419*C419</f>
        <v>813.6</v>
      </c>
      <c r="N419" s="823">
        <f>F419+I419+L419</f>
        <v>180</v>
      </c>
      <c r="O419" s="823">
        <f t="shared" si="94"/>
        <v>6102</v>
      </c>
      <c r="P419" s="823"/>
      <c r="Q419" s="823">
        <f t="shared" si="95"/>
        <v>0</v>
      </c>
      <c r="R419" s="1390">
        <f>P419+N419</f>
        <v>180</v>
      </c>
      <c r="S419" s="823">
        <f t="shared" si="101"/>
        <v>6102</v>
      </c>
    </row>
    <row r="420" spans="1:19" ht="39.950000000000003" customHeight="1" x14ac:dyDescent="0.25">
      <c r="A420" s="821">
        <v>73.099999999999994</v>
      </c>
      <c r="B420" s="821" t="s">
        <v>793</v>
      </c>
      <c r="C420" s="1488">
        <f>[1]Data!$K$2275</f>
        <v>4020</v>
      </c>
      <c r="D420" s="867" t="s">
        <v>1200</v>
      </c>
      <c r="E420" s="954">
        <f>'SI 2 in 1 ALIYAR '!H686</f>
        <v>1</v>
      </c>
      <c r="F420" s="954">
        <f>E420</f>
        <v>1</v>
      </c>
      <c r="G420" s="954">
        <f t="shared" si="97"/>
        <v>4020</v>
      </c>
      <c r="H420" s="1371">
        <f>'PC 12 IN 1'!H486</f>
        <v>2</v>
      </c>
      <c r="I420" s="1371">
        <f>H420*2</f>
        <v>4</v>
      </c>
      <c r="J420" s="1371">
        <f>I420*C420</f>
        <v>16080</v>
      </c>
      <c r="K420" s="960">
        <f>'4 IN 1 PCHC Aliyar'!H720</f>
        <v>1</v>
      </c>
      <c r="L420" s="960">
        <f t="shared" si="102"/>
        <v>1</v>
      </c>
      <c r="M420" s="960">
        <f>L420*C420</f>
        <v>4020</v>
      </c>
      <c r="N420" s="823">
        <f>F420+I420+L420</f>
        <v>6</v>
      </c>
      <c r="O420" s="823">
        <f t="shared" si="94"/>
        <v>24120</v>
      </c>
      <c r="P420" s="823"/>
      <c r="Q420" s="823">
        <f t="shared" si="95"/>
        <v>0</v>
      </c>
      <c r="R420" s="1390">
        <f>P420+N420</f>
        <v>6</v>
      </c>
      <c r="S420" s="823">
        <f t="shared" si="101"/>
        <v>24120</v>
      </c>
    </row>
    <row r="421" spans="1:19" ht="39.950000000000003" customHeight="1" x14ac:dyDescent="0.25">
      <c r="A421" s="820">
        <v>73.2</v>
      </c>
      <c r="B421" s="821" t="s">
        <v>794</v>
      </c>
      <c r="C421" s="1488">
        <f>[1]Data!$K$2276</f>
        <v>3250</v>
      </c>
      <c r="D421" s="867" t="s">
        <v>1200</v>
      </c>
      <c r="E421" s="954"/>
      <c r="F421" s="954">
        <f>E421</f>
        <v>0</v>
      </c>
      <c r="G421" s="954">
        <f t="shared" si="97"/>
        <v>0</v>
      </c>
      <c r="H421" s="1371"/>
      <c r="I421" s="1371">
        <f>H421*2</f>
        <v>0</v>
      </c>
      <c r="J421" s="1371">
        <f>I421*C421</f>
        <v>0</v>
      </c>
      <c r="K421" s="960"/>
      <c r="L421" s="960">
        <f t="shared" si="102"/>
        <v>0</v>
      </c>
      <c r="M421" s="960">
        <f>L421*C421</f>
        <v>0</v>
      </c>
      <c r="N421" s="823">
        <f>F421+I421+L421</f>
        <v>0</v>
      </c>
      <c r="O421" s="823">
        <f t="shared" si="94"/>
        <v>0</v>
      </c>
      <c r="P421" s="823"/>
      <c r="Q421" s="823">
        <f t="shared" si="95"/>
        <v>0</v>
      </c>
      <c r="R421" s="1390">
        <f>P421+N421</f>
        <v>0</v>
      </c>
      <c r="S421" s="823">
        <f t="shared" si="101"/>
        <v>0</v>
      </c>
    </row>
    <row r="422" spans="1:19" ht="39.950000000000003" customHeight="1" x14ac:dyDescent="0.25">
      <c r="A422" s="820">
        <v>74</v>
      </c>
      <c r="B422" s="821" t="s">
        <v>795</v>
      </c>
      <c r="C422" s="1488">
        <f>[1]Data!$K$2277</f>
        <v>467</v>
      </c>
      <c r="D422" s="867" t="s">
        <v>1200</v>
      </c>
      <c r="E422" s="954">
        <f>'SI 2 in 1 ALIYAR '!H687</f>
        <v>8</v>
      </c>
      <c r="F422" s="954">
        <f>E422</f>
        <v>8</v>
      </c>
      <c r="G422" s="954">
        <f t="shared" si="97"/>
        <v>3736</v>
      </c>
      <c r="H422" s="1371">
        <f>'PC 12 IN 1'!H487</f>
        <v>48</v>
      </c>
      <c r="I422" s="1371">
        <f>H422*2</f>
        <v>96</v>
      </c>
      <c r="J422" s="1371">
        <f>I422*C422</f>
        <v>44832</v>
      </c>
      <c r="K422" s="960">
        <f>'4 IN 1 PCHC Aliyar'!H721</f>
        <v>16</v>
      </c>
      <c r="L422" s="960">
        <f t="shared" si="102"/>
        <v>16</v>
      </c>
      <c r="M422" s="960">
        <f>L422*C422</f>
        <v>7472</v>
      </c>
      <c r="N422" s="823">
        <f>F422+I422+L422</f>
        <v>120</v>
      </c>
      <c r="O422" s="823">
        <f t="shared" si="94"/>
        <v>56040</v>
      </c>
      <c r="P422" s="823"/>
      <c r="Q422" s="823">
        <f t="shared" si="95"/>
        <v>0</v>
      </c>
      <c r="R422" s="1390">
        <f>P422+N422</f>
        <v>120</v>
      </c>
      <c r="S422" s="823">
        <f t="shared" si="101"/>
        <v>56040</v>
      </c>
    </row>
    <row r="423" spans="1:19" ht="26.25" hidden="1" x14ac:dyDescent="0.25">
      <c r="A423" s="892">
        <v>75</v>
      </c>
      <c r="B423" s="898" t="s">
        <v>796</v>
      </c>
      <c r="C423" s="897"/>
      <c r="D423" s="895"/>
      <c r="E423" s="896"/>
      <c r="F423" s="896">
        <f t="shared" si="96"/>
        <v>0</v>
      </c>
      <c r="G423" s="896">
        <f t="shared" si="97"/>
        <v>0</v>
      </c>
      <c r="H423" s="896"/>
      <c r="I423" s="896"/>
      <c r="J423" s="896">
        <f t="shared" si="98"/>
        <v>0</v>
      </c>
      <c r="K423" s="896"/>
      <c r="L423" s="896"/>
      <c r="M423" s="896">
        <f t="shared" si="99"/>
        <v>0</v>
      </c>
      <c r="N423" s="896" t="e">
        <f>#REF!+#REF!+K423+H423+F423</f>
        <v>#REF!</v>
      </c>
      <c r="O423" s="896" t="e">
        <f t="shared" si="94"/>
        <v>#REF!</v>
      </c>
      <c r="P423" s="896" t="e">
        <f>Develop!K313</f>
        <v>#REF!</v>
      </c>
      <c r="Q423" s="896" t="e">
        <f t="shared" si="95"/>
        <v>#REF!</v>
      </c>
      <c r="R423" s="896" t="e">
        <f t="shared" si="100"/>
        <v>#REF!</v>
      </c>
      <c r="S423" s="896" t="e">
        <f t="shared" si="101"/>
        <v>#REF!</v>
      </c>
    </row>
    <row r="424" spans="1:19" hidden="1" x14ac:dyDescent="0.25">
      <c r="A424" s="821"/>
      <c r="B424" s="821" t="s">
        <v>797</v>
      </c>
      <c r="C424" s="825"/>
      <c r="D424" s="822" t="s">
        <v>1200</v>
      </c>
      <c r="E424" s="823"/>
      <c r="F424" s="823">
        <f t="shared" si="96"/>
        <v>0</v>
      </c>
      <c r="G424" s="823">
        <f t="shared" si="97"/>
        <v>0</v>
      </c>
      <c r="H424" s="823"/>
      <c r="I424" s="823"/>
      <c r="J424" s="823">
        <f t="shared" si="98"/>
        <v>0</v>
      </c>
      <c r="K424" s="823"/>
      <c r="L424" s="823"/>
      <c r="M424" s="823">
        <f t="shared" si="99"/>
        <v>0</v>
      </c>
      <c r="N424" s="823" t="e">
        <f>#REF!+#REF!+K424+H424+F424</f>
        <v>#REF!</v>
      </c>
      <c r="O424" s="823" t="e">
        <f t="shared" si="94"/>
        <v>#REF!</v>
      </c>
      <c r="P424" s="823" t="e">
        <f>Develop!K314</f>
        <v>#REF!</v>
      </c>
      <c r="Q424" s="823" t="e">
        <f t="shared" si="95"/>
        <v>#REF!</v>
      </c>
      <c r="R424" s="823" t="e">
        <f t="shared" si="100"/>
        <v>#REF!</v>
      </c>
      <c r="S424" s="823" t="e">
        <f t="shared" si="101"/>
        <v>#REF!</v>
      </c>
    </row>
    <row r="425" spans="1:19" hidden="1" x14ac:dyDescent="0.25">
      <c r="A425" s="917"/>
      <c r="B425" s="914" t="s">
        <v>798</v>
      </c>
      <c r="C425" s="915"/>
      <c r="D425" s="916" t="s">
        <v>1200</v>
      </c>
      <c r="E425" s="917"/>
      <c r="F425" s="917">
        <f t="shared" si="96"/>
        <v>0</v>
      </c>
      <c r="G425" s="917">
        <f t="shared" si="97"/>
        <v>0</v>
      </c>
      <c r="H425" s="917"/>
      <c r="I425" s="917"/>
      <c r="J425" s="917">
        <f t="shared" si="98"/>
        <v>0</v>
      </c>
      <c r="K425" s="917"/>
      <c r="L425" s="917"/>
      <c r="M425" s="917">
        <f t="shared" si="99"/>
        <v>0</v>
      </c>
      <c r="N425" s="917" t="e">
        <f>#REF!+#REF!+K425+H425+F425</f>
        <v>#REF!</v>
      </c>
      <c r="O425" s="917" t="e">
        <f t="shared" si="94"/>
        <v>#REF!</v>
      </c>
      <c r="P425" s="917" t="e">
        <f>Develop!K315</f>
        <v>#REF!</v>
      </c>
      <c r="Q425" s="917" t="e">
        <f t="shared" si="95"/>
        <v>#REF!</v>
      </c>
      <c r="R425" s="917" t="e">
        <f t="shared" si="100"/>
        <v>#REF!</v>
      </c>
      <c r="S425" s="917" t="e">
        <f t="shared" si="101"/>
        <v>#REF!</v>
      </c>
    </row>
    <row r="426" spans="1:19" ht="39.950000000000003" customHeight="1" x14ac:dyDescent="0.25">
      <c r="A426" s="820">
        <v>76</v>
      </c>
      <c r="B426" s="821" t="s">
        <v>799</v>
      </c>
      <c r="C426" s="1488">
        <f>[1]Elec.Data!$K$3294</f>
        <v>21.6</v>
      </c>
      <c r="D426" s="867" t="s">
        <v>718</v>
      </c>
      <c r="E426" s="954">
        <f>'SI 2 in 1 ALIYAR '!H688</f>
        <v>10</v>
      </c>
      <c r="F426" s="954">
        <f>E426</f>
        <v>10</v>
      </c>
      <c r="G426" s="954">
        <f>F426*C426</f>
        <v>216</v>
      </c>
      <c r="H426" s="1371">
        <f>'PC 12 IN 1'!H488</f>
        <v>30</v>
      </c>
      <c r="I426" s="1371">
        <f>H426*2</f>
        <v>60</v>
      </c>
      <c r="J426" s="1371">
        <f>I426*C426</f>
        <v>1296</v>
      </c>
      <c r="K426" s="960">
        <f>'4 IN 1 PCHC Aliyar'!H723</f>
        <v>15</v>
      </c>
      <c r="L426" s="960">
        <f>K426*1</f>
        <v>15</v>
      </c>
      <c r="M426" s="960">
        <f>L426*C426</f>
        <v>324</v>
      </c>
      <c r="N426" s="823">
        <f>F426+I426+L426</f>
        <v>85</v>
      </c>
      <c r="O426" s="823">
        <f>N426*C426</f>
        <v>1836</v>
      </c>
      <c r="P426" s="823"/>
      <c r="Q426" s="823">
        <f>P426*C426</f>
        <v>0</v>
      </c>
      <c r="R426" s="1390">
        <f>P426+N426</f>
        <v>85</v>
      </c>
      <c r="S426" s="823">
        <f>R426*C426</f>
        <v>1836</v>
      </c>
    </row>
    <row r="427" spans="1:19" hidden="1" x14ac:dyDescent="0.25">
      <c r="A427" s="892">
        <v>77</v>
      </c>
      <c r="B427" s="893" t="s">
        <v>800</v>
      </c>
      <c r="C427" s="897" t="e">
        <f>ROUND(#REF!,2)</f>
        <v>#REF!</v>
      </c>
      <c r="D427" s="895" t="s">
        <v>718</v>
      </c>
      <c r="E427" s="896"/>
      <c r="F427" s="896">
        <f t="shared" si="96"/>
        <v>0</v>
      </c>
      <c r="G427" s="896" t="e">
        <f t="shared" si="97"/>
        <v>#REF!</v>
      </c>
      <c r="H427" s="896"/>
      <c r="I427" s="896"/>
      <c r="J427" s="896" t="e">
        <f t="shared" si="98"/>
        <v>#REF!</v>
      </c>
      <c r="K427" s="896"/>
      <c r="L427" s="896"/>
      <c r="M427" s="896" t="e">
        <f t="shared" si="99"/>
        <v>#REF!</v>
      </c>
      <c r="N427" s="896" t="e">
        <f>#REF!+#REF!+K427+H427+F427</f>
        <v>#REF!</v>
      </c>
      <c r="O427" s="896" t="e">
        <f t="shared" si="94"/>
        <v>#REF!</v>
      </c>
      <c r="P427" s="896" t="e">
        <f>Develop!K317</f>
        <v>#REF!</v>
      </c>
      <c r="Q427" s="896" t="e">
        <f t="shared" si="95"/>
        <v>#REF!</v>
      </c>
      <c r="R427" s="896" t="e">
        <f t="shared" si="100"/>
        <v>#REF!</v>
      </c>
      <c r="S427" s="896" t="e">
        <f t="shared" si="101"/>
        <v>#REF!</v>
      </c>
    </row>
    <row r="428" spans="1:19" ht="51" hidden="1" x14ac:dyDescent="0.25">
      <c r="A428" s="820">
        <v>77.099999999999994</v>
      </c>
      <c r="B428" s="821" t="s">
        <v>1645</v>
      </c>
      <c r="C428" s="825" t="e">
        <f>ROUND(#REF!,2)</f>
        <v>#REF!</v>
      </c>
      <c r="D428" s="822" t="s">
        <v>718</v>
      </c>
      <c r="E428" s="823"/>
      <c r="F428" s="823">
        <f t="shared" si="96"/>
        <v>0</v>
      </c>
      <c r="G428" s="823" t="e">
        <f t="shared" si="97"/>
        <v>#REF!</v>
      </c>
      <c r="H428" s="823"/>
      <c r="I428" s="823"/>
      <c r="J428" s="823" t="e">
        <f t="shared" si="98"/>
        <v>#REF!</v>
      </c>
      <c r="K428" s="823"/>
      <c r="L428" s="823"/>
      <c r="M428" s="823" t="e">
        <f t="shared" si="99"/>
        <v>#REF!</v>
      </c>
      <c r="N428" s="823" t="e">
        <f>#REF!+#REF!+K428+H428+F428</f>
        <v>#REF!</v>
      </c>
      <c r="O428" s="823" t="e">
        <f t="shared" si="94"/>
        <v>#REF!</v>
      </c>
      <c r="P428" s="823" t="e">
        <f>Develop!K318</f>
        <v>#REF!</v>
      </c>
      <c r="Q428" s="823" t="e">
        <f t="shared" si="95"/>
        <v>#REF!</v>
      </c>
      <c r="R428" s="823" t="e">
        <f t="shared" si="100"/>
        <v>#REF!</v>
      </c>
      <c r="S428" s="823" t="e">
        <f t="shared" si="101"/>
        <v>#REF!</v>
      </c>
    </row>
    <row r="429" spans="1:19" hidden="1" x14ac:dyDescent="0.25">
      <c r="A429" s="913">
        <v>77.2</v>
      </c>
      <c r="B429" s="914" t="s">
        <v>259</v>
      </c>
      <c r="C429" s="915" t="e">
        <f>#REF!</f>
        <v>#REF!</v>
      </c>
      <c r="D429" s="916" t="s">
        <v>1200</v>
      </c>
      <c r="E429" s="917"/>
      <c r="F429" s="917">
        <f t="shared" si="96"/>
        <v>0</v>
      </c>
      <c r="G429" s="917" t="e">
        <f t="shared" si="97"/>
        <v>#REF!</v>
      </c>
      <c r="H429" s="917"/>
      <c r="I429" s="917"/>
      <c r="J429" s="917" t="e">
        <f t="shared" si="98"/>
        <v>#REF!</v>
      </c>
      <c r="K429" s="917"/>
      <c r="L429" s="917"/>
      <c r="M429" s="917" t="e">
        <f t="shared" si="99"/>
        <v>#REF!</v>
      </c>
      <c r="N429" s="917" t="e">
        <f>#REF!+#REF!+K429+H429+F429</f>
        <v>#REF!</v>
      </c>
      <c r="O429" s="917" t="e">
        <f t="shared" si="94"/>
        <v>#REF!</v>
      </c>
      <c r="P429" s="917" t="e">
        <f>Develop!K319</f>
        <v>#REF!</v>
      </c>
      <c r="Q429" s="917" t="e">
        <f t="shared" si="95"/>
        <v>#REF!</v>
      </c>
      <c r="R429" s="917" t="e">
        <f t="shared" si="100"/>
        <v>#REF!</v>
      </c>
      <c r="S429" s="917" t="e">
        <f t="shared" si="101"/>
        <v>#REF!</v>
      </c>
    </row>
    <row r="430" spans="1:19" ht="39.950000000000003" customHeight="1" x14ac:dyDescent="0.25">
      <c r="A430" s="820">
        <v>77.3</v>
      </c>
      <c r="B430" s="821" t="s">
        <v>1153</v>
      </c>
      <c r="C430" s="1488">
        <f>[1]Data!$K$2285</f>
        <v>80</v>
      </c>
      <c r="D430" s="867" t="s">
        <v>1200</v>
      </c>
      <c r="E430" s="954">
        <f>'SI 2 in 1 ALIYAR '!H693</f>
        <v>6</v>
      </c>
      <c r="F430" s="954">
        <f>E430</f>
        <v>6</v>
      </c>
      <c r="G430" s="954">
        <f t="shared" si="97"/>
        <v>480</v>
      </c>
      <c r="H430" s="1371">
        <f>'PC 12 IN 1'!H490</f>
        <v>36</v>
      </c>
      <c r="I430" s="1371">
        <f>H430*2</f>
        <v>72</v>
      </c>
      <c r="J430" s="1371">
        <f>I430*C430</f>
        <v>5760</v>
      </c>
      <c r="K430" s="960">
        <f>'4 IN 1 PCHC Aliyar'!H726</f>
        <v>12</v>
      </c>
      <c r="L430" s="960">
        <f t="shared" ref="L430:L432" si="103">K430*1</f>
        <v>12</v>
      </c>
      <c r="M430" s="960">
        <f>L430*C430</f>
        <v>960</v>
      </c>
      <c r="N430" s="823">
        <f>F430+I430+L430</f>
        <v>90</v>
      </c>
      <c r="O430" s="823">
        <f t="shared" si="94"/>
        <v>7200</v>
      </c>
      <c r="P430" s="823"/>
      <c r="Q430" s="823">
        <f t="shared" si="95"/>
        <v>0</v>
      </c>
      <c r="R430" s="1390">
        <f>P430+N430</f>
        <v>90</v>
      </c>
      <c r="S430" s="823">
        <f t="shared" si="101"/>
        <v>7200</v>
      </c>
    </row>
    <row r="431" spans="1:19" ht="39.950000000000003" customHeight="1" x14ac:dyDescent="0.25">
      <c r="A431" s="820">
        <v>77.400000000000006</v>
      </c>
      <c r="B431" s="821" t="s">
        <v>918</v>
      </c>
      <c r="C431" s="1488">
        <f>[1]Data!$K$2304</f>
        <v>72.010000000000005</v>
      </c>
      <c r="D431" s="867" t="s">
        <v>718</v>
      </c>
      <c r="E431" s="954">
        <f>'SI 2 in 1 ALIYAR '!H695</f>
        <v>39</v>
      </c>
      <c r="F431" s="954">
        <f>E431</f>
        <v>39</v>
      </c>
      <c r="G431" s="954">
        <f t="shared" si="97"/>
        <v>2808.39</v>
      </c>
      <c r="H431" s="1371">
        <f>'PC 12 IN 1'!H493</f>
        <v>234</v>
      </c>
      <c r="I431" s="1371">
        <f>H431*2</f>
        <v>468</v>
      </c>
      <c r="J431" s="1371">
        <f>I431*C431</f>
        <v>33700.68</v>
      </c>
      <c r="K431" s="960">
        <f>'4 IN 1 PCHC Aliyar'!H729</f>
        <v>78</v>
      </c>
      <c r="L431" s="960">
        <f t="shared" si="103"/>
        <v>78</v>
      </c>
      <c r="M431" s="960">
        <f>L431*C431</f>
        <v>5616.78</v>
      </c>
      <c r="N431" s="823">
        <f>F431+I431+L431</f>
        <v>585</v>
      </c>
      <c r="O431" s="823">
        <f t="shared" si="94"/>
        <v>42125.85</v>
      </c>
      <c r="P431" s="823"/>
      <c r="Q431" s="823">
        <f t="shared" si="95"/>
        <v>0</v>
      </c>
      <c r="R431" s="1390">
        <f>P431+N431</f>
        <v>585</v>
      </c>
      <c r="S431" s="823">
        <f t="shared" si="101"/>
        <v>42125.85</v>
      </c>
    </row>
    <row r="432" spans="1:19" ht="39.950000000000003" customHeight="1" x14ac:dyDescent="0.25">
      <c r="A432" s="820">
        <v>78</v>
      </c>
      <c r="B432" s="821" t="s">
        <v>1843</v>
      </c>
      <c r="C432" s="1488">
        <f>[1]Data!$K$2286</f>
        <v>2355</v>
      </c>
      <c r="D432" s="867" t="s">
        <v>1200</v>
      </c>
      <c r="E432" s="954">
        <f>'SI 2 in 1 ALIYAR '!H697</f>
        <v>2</v>
      </c>
      <c r="F432" s="954">
        <f>E432</f>
        <v>2</v>
      </c>
      <c r="G432" s="954">
        <f t="shared" si="97"/>
        <v>4710</v>
      </c>
      <c r="H432" s="1371">
        <f>'PC 12 IN 1'!H495</f>
        <v>2</v>
      </c>
      <c r="I432" s="1371">
        <f>H432*2</f>
        <v>4</v>
      </c>
      <c r="J432" s="1371">
        <f>I432*C432</f>
        <v>9420</v>
      </c>
      <c r="K432" s="960">
        <f>'4 IN 1 PCHC Aliyar'!H730</f>
        <v>1</v>
      </c>
      <c r="L432" s="960">
        <f t="shared" si="103"/>
        <v>1</v>
      </c>
      <c r="M432" s="960">
        <f>L432*C432</f>
        <v>2355</v>
      </c>
      <c r="N432" s="823">
        <f>F432+I432+L432</f>
        <v>7</v>
      </c>
      <c r="O432" s="823">
        <f t="shared" si="94"/>
        <v>16485</v>
      </c>
      <c r="P432" s="823"/>
      <c r="Q432" s="823">
        <f t="shared" si="95"/>
        <v>0</v>
      </c>
      <c r="R432" s="1390">
        <f>P432+N432</f>
        <v>7</v>
      </c>
      <c r="S432" s="823">
        <f t="shared" si="101"/>
        <v>16485</v>
      </c>
    </row>
    <row r="433" spans="1:19" hidden="1" x14ac:dyDescent="0.25">
      <c r="A433" s="892">
        <v>78.099999999999994</v>
      </c>
      <c r="B433" s="893" t="s">
        <v>1844</v>
      </c>
      <c r="C433" s="897"/>
      <c r="D433" s="895" t="s">
        <v>1200</v>
      </c>
      <c r="E433" s="896"/>
      <c r="F433" s="896">
        <f t="shared" si="96"/>
        <v>0</v>
      </c>
      <c r="G433" s="896">
        <f t="shared" si="97"/>
        <v>0</v>
      </c>
      <c r="H433" s="896"/>
      <c r="I433" s="896"/>
      <c r="J433" s="896">
        <f t="shared" si="98"/>
        <v>0</v>
      </c>
      <c r="K433" s="896"/>
      <c r="L433" s="896"/>
      <c r="M433" s="896">
        <f t="shared" si="99"/>
        <v>0</v>
      </c>
      <c r="N433" s="896" t="e">
        <f>#REF!+#REF!+K433+H433+F433</f>
        <v>#REF!</v>
      </c>
      <c r="O433" s="896" t="e">
        <f t="shared" si="94"/>
        <v>#REF!</v>
      </c>
      <c r="P433" s="896" t="e">
        <f>Develop!K323</f>
        <v>#REF!</v>
      </c>
      <c r="Q433" s="896" t="e">
        <f t="shared" si="95"/>
        <v>#REF!</v>
      </c>
      <c r="R433" s="896" t="e">
        <f t="shared" si="100"/>
        <v>#REF!</v>
      </c>
      <c r="S433" s="896" t="e">
        <f t="shared" si="101"/>
        <v>#REF!</v>
      </c>
    </row>
    <row r="434" spans="1:19" hidden="1" x14ac:dyDescent="0.25">
      <c r="A434" s="820">
        <v>79.099999999999994</v>
      </c>
      <c r="B434" s="821" t="s">
        <v>1888</v>
      </c>
      <c r="C434" s="825" t="e">
        <f>#REF!</f>
        <v>#REF!</v>
      </c>
      <c r="D434" s="822" t="s">
        <v>1200</v>
      </c>
      <c r="E434" s="823"/>
      <c r="F434" s="823">
        <f t="shared" si="96"/>
        <v>0</v>
      </c>
      <c r="G434" s="823" t="e">
        <f t="shared" si="97"/>
        <v>#REF!</v>
      </c>
      <c r="H434" s="823"/>
      <c r="I434" s="823"/>
      <c r="J434" s="823" t="e">
        <f t="shared" si="98"/>
        <v>#REF!</v>
      </c>
      <c r="K434" s="823"/>
      <c r="L434" s="823"/>
      <c r="M434" s="823" t="e">
        <f t="shared" si="99"/>
        <v>#REF!</v>
      </c>
      <c r="N434" s="823" t="e">
        <f>#REF!+#REF!+K434+H434+F434</f>
        <v>#REF!</v>
      </c>
      <c r="O434" s="823" t="e">
        <f t="shared" si="94"/>
        <v>#REF!</v>
      </c>
      <c r="P434" s="823" t="e">
        <f>Develop!K324</f>
        <v>#REF!</v>
      </c>
      <c r="Q434" s="823" t="e">
        <f t="shared" si="95"/>
        <v>#REF!</v>
      </c>
      <c r="R434" s="823" t="e">
        <f t="shared" si="100"/>
        <v>#REF!</v>
      </c>
      <c r="S434" s="823" t="e">
        <f t="shared" si="101"/>
        <v>#REF!</v>
      </c>
    </row>
    <row r="435" spans="1:19" hidden="1" x14ac:dyDescent="0.25">
      <c r="A435" s="820">
        <v>79.2</v>
      </c>
      <c r="B435" s="821" t="s">
        <v>1042</v>
      </c>
      <c r="C435" s="825" t="e">
        <f>#REF!</f>
        <v>#REF!</v>
      </c>
      <c r="D435" s="822" t="s">
        <v>1200</v>
      </c>
      <c r="E435" s="823"/>
      <c r="F435" s="823">
        <f t="shared" si="96"/>
        <v>0</v>
      </c>
      <c r="G435" s="823" t="e">
        <f t="shared" si="97"/>
        <v>#REF!</v>
      </c>
      <c r="H435" s="823"/>
      <c r="I435" s="823"/>
      <c r="J435" s="823" t="e">
        <f t="shared" si="98"/>
        <v>#REF!</v>
      </c>
      <c r="K435" s="823"/>
      <c r="L435" s="823"/>
      <c r="M435" s="823" t="e">
        <f t="shared" si="99"/>
        <v>#REF!</v>
      </c>
      <c r="N435" s="823" t="e">
        <f>#REF!+#REF!+K435+H435+F435</f>
        <v>#REF!</v>
      </c>
      <c r="O435" s="823" t="e">
        <f t="shared" si="94"/>
        <v>#REF!</v>
      </c>
      <c r="P435" s="823" t="e">
        <f>Develop!K325</f>
        <v>#REF!</v>
      </c>
      <c r="Q435" s="823" t="e">
        <f t="shared" si="95"/>
        <v>#REF!</v>
      </c>
      <c r="R435" s="823" t="e">
        <f t="shared" si="100"/>
        <v>#REF!</v>
      </c>
      <c r="S435" s="823" t="e">
        <f t="shared" si="101"/>
        <v>#REF!</v>
      </c>
    </row>
    <row r="436" spans="1:19" hidden="1" x14ac:dyDescent="0.25">
      <c r="A436" s="913">
        <v>80</v>
      </c>
      <c r="B436" s="914" t="s">
        <v>551</v>
      </c>
      <c r="C436" s="921" t="e">
        <f>#REF!</f>
        <v>#REF!</v>
      </c>
      <c r="D436" s="916" t="s">
        <v>1200</v>
      </c>
      <c r="E436" s="917"/>
      <c r="F436" s="917">
        <f t="shared" si="96"/>
        <v>0</v>
      </c>
      <c r="G436" s="917" t="e">
        <f t="shared" si="97"/>
        <v>#REF!</v>
      </c>
      <c r="H436" s="917"/>
      <c r="I436" s="917"/>
      <c r="J436" s="917" t="e">
        <f t="shared" si="98"/>
        <v>#REF!</v>
      </c>
      <c r="K436" s="917"/>
      <c r="L436" s="917"/>
      <c r="M436" s="917" t="e">
        <f t="shared" si="99"/>
        <v>#REF!</v>
      </c>
      <c r="N436" s="917" t="e">
        <f>#REF!+#REF!+K436+H436+F436</f>
        <v>#REF!</v>
      </c>
      <c r="O436" s="917" t="e">
        <f t="shared" si="94"/>
        <v>#REF!</v>
      </c>
      <c r="P436" s="917" t="e">
        <f>Develop!K326</f>
        <v>#REF!</v>
      </c>
      <c r="Q436" s="917" t="e">
        <f t="shared" si="95"/>
        <v>#REF!</v>
      </c>
      <c r="R436" s="917" t="e">
        <f t="shared" si="100"/>
        <v>#REF!</v>
      </c>
      <c r="S436" s="917" t="e">
        <f t="shared" si="101"/>
        <v>#REF!</v>
      </c>
    </row>
    <row r="437" spans="1:19" ht="39.950000000000003" customHeight="1" x14ac:dyDescent="0.25">
      <c r="A437" s="820">
        <v>81</v>
      </c>
      <c r="B437" s="821" t="s">
        <v>260</v>
      </c>
      <c r="C437" s="1488">
        <f>[1]Data!$K$2288</f>
        <v>2211.5700000000002</v>
      </c>
      <c r="D437" s="867" t="s">
        <v>1941</v>
      </c>
      <c r="E437" s="954"/>
      <c r="F437" s="954">
        <f>E437</f>
        <v>0</v>
      </c>
      <c r="G437" s="954">
        <f>F437*C437</f>
        <v>0</v>
      </c>
      <c r="H437" s="1371"/>
      <c r="I437" s="1371">
        <f>H437*2</f>
        <v>0</v>
      </c>
      <c r="J437" s="1371">
        <f>I437*C437</f>
        <v>0</v>
      </c>
      <c r="K437" s="960"/>
      <c r="L437" s="960">
        <f>K437*1</f>
        <v>0</v>
      </c>
      <c r="M437" s="960">
        <f>L437*C437</f>
        <v>0</v>
      </c>
      <c r="N437" s="823">
        <f>F437+I437+L437</f>
        <v>0</v>
      </c>
      <c r="O437" s="823">
        <f>N437*C437</f>
        <v>0</v>
      </c>
      <c r="P437" s="823"/>
      <c r="Q437" s="823">
        <f>P437*C437</f>
        <v>0</v>
      </c>
      <c r="R437" s="1390">
        <f>P437+N437</f>
        <v>0</v>
      </c>
      <c r="S437" s="823">
        <f>R437*C437</f>
        <v>0</v>
      </c>
    </row>
    <row r="438" spans="1:19" hidden="1" x14ac:dyDescent="0.25">
      <c r="A438" s="901">
        <v>82</v>
      </c>
      <c r="B438" s="893" t="s">
        <v>949</v>
      </c>
      <c r="C438" s="894" t="e">
        <f>ROUND(#REF!,2)</f>
        <v>#REF!</v>
      </c>
      <c r="D438" s="895" t="s">
        <v>1200</v>
      </c>
      <c r="E438" s="896"/>
      <c r="F438" s="896">
        <f t="shared" si="96"/>
        <v>0</v>
      </c>
      <c r="G438" s="896" t="e">
        <f t="shared" si="97"/>
        <v>#REF!</v>
      </c>
      <c r="H438" s="896"/>
      <c r="I438" s="896"/>
      <c r="J438" s="896" t="e">
        <f t="shared" si="98"/>
        <v>#REF!</v>
      </c>
      <c r="K438" s="896"/>
      <c r="L438" s="896"/>
      <c r="M438" s="896" t="e">
        <f t="shared" si="99"/>
        <v>#REF!</v>
      </c>
      <c r="N438" s="896" t="e">
        <f>#REF!+#REF!+K438+H438+F438</f>
        <v>#REF!</v>
      </c>
      <c r="O438" s="896" t="e">
        <f t="shared" si="94"/>
        <v>#REF!</v>
      </c>
      <c r="P438" s="896" t="e">
        <f>Develop!K328</f>
        <v>#REF!</v>
      </c>
      <c r="Q438" s="896" t="e">
        <f t="shared" si="95"/>
        <v>#REF!</v>
      </c>
      <c r="R438" s="896" t="e">
        <f t="shared" si="100"/>
        <v>#REF!</v>
      </c>
      <c r="S438" s="896" t="e">
        <f t="shared" si="101"/>
        <v>#REF!</v>
      </c>
    </row>
    <row r="439" spans="1:19" hidden="1" x14ac:dyDescent="0.25">
      <c r="A439" s="820">
        <v>83</v>
      </c>
      <c r="B439" s="821" t="s">
        <v>1043</v>
      </c>
      <c r="C439" s="825" t="e">
        <f>#REF!</f>
        <v>#REF!</v>
      </c>
      <c r="D439" s="822" t="s">
        <v>718</v>
      </c>
      <c r="E439" s="823"/>
      <c r="F439" s="823">
        <f t="shared" si="96"/>
        <v>0</v>
      </c>
      <c r="G439" s="823" t="e">
        <f t="shared" si="97"/>
        <v>#REF!</v>
      </c>
      <c r="H439" s="823"/>
      <c r="I439" s="823"/>
      <c r="J439" s="823" t="e">
        <f t="shared" si="98"/>
        <v>#REF!</v>
      </c>
      <c r="K439" s="823"/>
      <c r="L439" s="823"/>
      <c r="M439" s="823" t="e">
        <f t="shared" si="99"/>
        <v>#REF!</v>
      </c>
      <c r="N439" s="823" t="e">
        <f>#REF!+#REF!+K439+H439+F439</f>
        <v>#REF!</v>
      </c>
      <c r="O439" s="823" t="e">
        <f t="shared" si="94"/>
        <v>#REF!</v>
      </c>
      <c r="P439" s="823" t="e">
        <f>Develop!K329</f>
        <v>#REF!</v>
      </c>
      <c r="Q439" s="823" t="e">
        <f t="shared" si="95"/>
        <v>#REF!</v>
      </c>
      <c r="R439" s="823" t="e">
        <f t="shared" si="100"/>
        <v>#REF!</v>
      </c>
      <c r="S439" s="823" t="e">
        <f t="shared" si="101"/>
        <v>#REF!</v>
      </c>
    </row>
    <row r="440" spans="1:19" hidden="1" x14ac:dyDescent="0.25">
      <c r="A440" s="820">
        <v>84</v>
      </c>
      <c r="B440" s="821" t="s">
        <v>1044</v>
      </c>
      <c r="C440" s="825"/>
      <c r="D440" s="822" t="s">
        <v>718</v>
      </c>
      <c r="E440" s="823"/>
      <c r="F440" s="823">
        <f t="shared" si="96"/>
        <v>0</v>
      </c>
      <c r="G440" s="823">
        <f t="shared" si="97"/>
        <v>0</v>
      </c>
      <c r="H440" s="823"/>
      <c r="I440" s="823"/>
      <c r="J440" s="823">
        <f t="shared" si="98"/>
        <v>0</v>
      </c>
      <c r="K440" s="823"/>
      <c r="L440" s="823"/>
      <c r="M440" s="823">
        <f t="shared" si="99"/>
        <v>0</v>
      </c>
      <c r="N440" s="823" t="e">
        <f>#REF!+#REF!+K440+H440+F440</f>
        <v>#REF!</v>
      </c>
      <c r="O440" s="823" t="e">
        <f t="shared" si="94"/>
        <v>#REF!</v>
      </c>
      <c r="P440" s="823" t="e">
        <f>Develop!K330</f>
        <v>#REF!</v>
      </c>
      <c r="Q440" s="823" t="e">
        <f t="shared" si="95"/>
        <v>#REF!</v>
      </c>
      <c r="R440" s="823" t="e">
        <f t="shared" si="100"/>
        <v>#REF!</v>
      </c>
      <c r="S440" s="823" t="e">
        <f t="shared" si="101"/>
        <v>#REF!</v>
      </c>
    </row>
    <row r="441" spans="1:19" hidden="1" x14ac:dyDescent="0.25">
      <c r="A441" s="913">
        <v>85</v>
      </c>
      <c r="B441" s="914" t="s">
        <v>1045</v>
      </c>
      <c r="C441" s="915" t="e">
        <f>#REF!</f>
        <v>#REF!</v>
      </c>
      <c r="D441" s="916" t="s">
        <v>718</v>
      </c>
      <c r="E441" s="917"/>
      <c r="F441" s="917">
        <f t="shared" si="96"/>
        <v>0</v>
      </c>
      <c r="G441" s="917" t="e">
        <f t="shared" si="97"/>
        <v>#REF!</v>
      </c>
      <c r="H441" s="917"/>
      <c r="I441" s="917"/>
      <c r="J441" s="917" t="e">
        <f t="shared" si="98"/>
        <v>#REF!</v>
      </c>
      <c r="K441" s="917"/>
      <c r="L441" s="917"/>
      <c r="M441" s="917" t="e">
        <f t="shared" si="99"/>
        <v>#REF!</v>
      </c>
      <c r="N441" s="917" t="e">
        <f>#REF!+#REF!+K441+H441+F441</f>
        <v>#REF!</v>
      </c>
      <c r="O441" s="917" t="e">
        <f t="shared" si="94"/>
        <v>#REF!</v>
      </c>
      <c r="P441" s="917" t="e">
        <f>Develop!K331</f>
        <v>#REF!</v>
      </c>
      <c r="Q441" s="917" t="e">
        <f t="shared" si="95"/>
        <v>#REF!</v>
      </c>
      <c r="R441" s="917" t="e">
        <f t="shared" si="100"/>
        <v>#REF!</v>
      </c>
      <c r="S441" s="917" t="e">
        <f t="shared" si="101"/>
        <v>#REF!</v>
      </c>
    </row>
    <row r="442" spans="1:19" ht="39.950000000000003" customHeight="1" x14ac:dyDescent="0.25">
      <c r="A442" s="834">
        <v>86</v>
      </c>
      <c r="B442" s="821" t="s">
        <v>211</v>
      </c>
      <c r="C442" s="1488">
        <f>[1]Data!$C$806</f>
        <v>33.9</v>
      </c>
      <c r="D442" s="867" t="s">
        <v>1589</v>
      </c>
      <c r="E442" s="954">
        <f>'SI 2 in 1 ALIYAR '!H701</f>
        <v>91.53</v>
      </c>
      <c r="F442" s="954">
        <f>E442</f>
        <v>91.53</v>
      </c>
      <c r="G442" s="954">
        <f>F442*C442</f>
        <v>3102.87</v>
      </c>
      <c r="H442" s="1371">
        <f>'PC 12 IN 1'!H500</f>
        <v>205.4</v>
      </c>
      <c r="I442" s="1371">
        <f>H442*2</f>
        <v>410.8</v>
      </c>
      <c r="J442" s="1371">
        <f>I442*C442</f>
        <v>13926.12</v>
      </c>
      <c r="K442" s="960">
        <f>'4 IN 1 PCHC Aliyar'!H735</f>
        <v>61.7</v>
      </c>
      <c r="L442" s="960">
        <f>K442*1</f>
        <v>61.7</v>
      </c>
      <c r="M442" s="960">
        <f>L442*C442</f>
        <v>2091.63</v>
      </c>
      <c r="N442" s="823">
        <f>F442+I442+L442</f>
        <v>564.03</v>
      </c>
      <c r="O442" s="823">
        <f>N442*C442</f>
        <v>19120.62</v>
      </c>
      <c r="P442" s="823"/>
      <c r="Q442" s="823">
        <f>P442*C442</f>
        <v>0</v>
      </c>
      <c r="R442" s="1390">
        <f>P442+N442</f>
        <v>564.03</v>
      </c>
      <c r="S442" s="823">
        <f>R442*C442</f>
        <v>19120.62</v>
      </c>
    </row>
    <row r="443" spans="1:19" hidden="1" x14ac:dyDescent="0.25">
      <c r="A443" s="901">
        <v>87</v>
      </c>
      <c r="B443" s="893" t="s">
        <v>1620</v>
      </c>
      <c r="C443" s="894" t="e">
        <f>ROUND(#REF!,2)</f>
        <v>#REF!</v>
      </c>
      <c r="D443" s="895" t="s">
        <v>1200</v>
      </c>
      <c r="E443" s="896"/>
      <c r="F443" s="896">
        <f t="shared" si="96"/>
        <v>0</v>
      </c>
      <c r="G443" s="896" t="e">
        <f t="shared" si="97"/>
        <v>#REF!</v>
      </c>
      <c r="H443" s="896"/>
      <c r="I443" s="896"/>
      <c r="J443" s="896" t="e">
        <f t="shared" si="98"/>
        <v>#REF!</v>
      </c>
      <c r="K443" s="896"/>
      <c r="L443" s="896"/>
      <c r="M443" s="896" t="e">
        <f t="shared" si="99"/>
        <v>#REF!</v>
      </c>
      <c r="N443" s="896" t="e">
        <f>#REF!+#REF!+K443+H443+F443</f>
        <v>#REF!</v>
      </c>
      <c r="O443" s="896" t="e">
        <f t="shared" si="94"/>
        <v>#REF!</v>
      </c>
      <c r="P443" s="896" t="e">
        <f>Develop!K333</f>
        <v>#REF!</v>
      </c>
      <c r="Q443" s="896" t="e">
        <f t="shared" si="95"/>
        <v>#REF!</v>
      </c>
      <c r="R443" s="896" t="e">
        <f t="shared" si="100"/>
        <v>#REF!</v>
      </c>
      <c r="S443" s="896" t="e">
        <f t="shared" si="101"/>
        <v>#REF!</v>
      </c>
    </row>
    <row r="444" spans="1:19" hidden="1" x14ac:dyDescent="0.25">
      <c r="A444" s="820">
        <v>112</v>
      </c>
      <c r="B444" s="821" t="s">
        <v>3213</v>
      </c>
      <c r="C444" s="825" t="e">
        <f>ROUND(#REF!,2)</f>
        <v>#REF!</v>
      </c>
      <c r="D444" s="822" t="s">
        <v>1200</v>
      </c>
      <c r="E444" s="823"/>
      <c r="F444" s="823">
        <f t="shared" si="96"/>
        <v>0</v>
      </c>
      <c r="G444" s="823" t="e">
        <f t="shared" si="97"/>
        <v>#REF!</v>
      </c>
      <c r="H444" s="823"/>
      <c r="I444" s="823"/>
      <c r="J444" s="823" t="e">
        <f t="shared" si="98"/>
        <v>#REF!</v>
      </c>
      <c r="K444" s="823"/>
      <c r="L444" s="823"/>
      <c r="M444" s="823" t="e">
        <f t="shared" si="99"/>
        <v>#REF!</v>
      </c>
      <c r="N444" s="823" t="e">
        <f>#REF!+#REF!+K444+H444+F444</f>
        <v>#REF!</v>
      </c>
      <c r="O444" s="823" t="e">
        <f t="shared" ref="O444:O508" si="104">N444*C444</f>
        <v>#REF!</v>
      </c>
      <c r="P444" s="823" t="e">
        <f>Develop!K334</f>
        <v>#REF!</v>
      </c>
      <c r="Q444" s="823" t="e">
        <f t="shared" ref="Q444:Q508" si="105">P444*C444</f>
        <v>#REF!</v>
      </c>
      <c r="R444" s="823" t="e">
        <f t="shared" si="100"/>
        <v>#REF!</v>
      </c>
      <c r="S444" s="823" t="e">
        <f t="shared" si="101"/>
        <v>#REF!</v>
      </c>
    </row>
    <row r="445" spans="1:19" ht="26.25" hidden="1" x14ac:dyDescent="0.25">
      <c r="A445" s="927">
        <v>238</v>
      </c>
      <c r="B445" s="914" t="s">
        <v>3539</v>
      </c>
      <c r="C445" s="915" t="e">
        <f>ROUND(#REF!,2)</f>
        <v>#REF!</v>
      </c>
      <c r="D445" s="916" t="s">
        <v>452</v>
      </c>
      <c r="E445" s="917"/>
      <c r="F445" s="917">
        <f t="shared" ref="F445:F509" si="106">E445*8</f>
        <v>0</v>
      </c>
      <c r="G445" s="917" t="e">
        <f t="shared" ref="G445:G509" si="107">F445*C445</f>
        <v>#REF!</v>
      </c>
      <c r="H445" s="917"/>
      <c r="I445" s="917"/>
      <c r="J445" s="917" t="e">
        <f t="shared" ref="J445:J509" si="108">H445*C445</f>
        <v>#REF!</v>
      </c>
      <c r="K445" s="917"/>
      <c r="L445" s="917"/>
      <c r="M445" s="917" t="e">
        <f t="shared" ref="M445:M509" si="109">K445*C445</f>
        <v>#REF!</v>
      </c>
      <c r="N445" s="917" t="e">
        <f>#REF!+#REF!+K445+H445+F445</f>
        <v>#REF!</v>
      </c>
      <c r="O445" s="917" t="e">
        <f t="shared" si="104"/>
        <v>#REF!</v>
      </c>
      <c r="P445" s="917" t="e">
        <f>Develop!K335</f>
        <v>#REF!</v>
      </c>
      <c r="Q445" s="917" t="e">
        <f t="shared" si="105"/>
        <v>#REF!</v>
      </c>
      <c r="R445" s="917" t="e">
        <f t="shared" ref="R445:R509" si="110">N445+P445</f>
        <v>#REF!</v>
      </c>
      <c r="S445" s="917" t="e">
        <f t="shared" si="101"/>
        <v>#REF!</v>
      </c>
    </row>
    <row r="446" spans="1:19" ht="39.950000000000003" customHeight="1" x14ac:dyDescent="0.25">
      <c r="A446" s="834"/>
      <c r="B446" s="835" t="s">
        <v>2526</v>
      </c>
      <c r="C446" s="1488"/>
      <c r="D446" s="867"/>
      <c r="E446" s="954"/>
      <c r="F446" s="954">
        <f t="shared" ref="F446:F451" si="111">E446</f>
        <v>0</v>
      </c>
      <c r="G446" s="954">
        <f t="shared" si="107"/>
        <v>0</v>
      </c>
      <c r="H446" s="1371"/>
      <c r="I446" s="1371">
        <f t="shared" ref="I446:I451" si="112">H446*2</f>
        <v>0</v>
      </c>
      <c r="J446" s="1371">
        <f t="shared" ref="J446:J451" si="113">I446*C446</f>
        <v>0</v>
      </c>
      <c r="K446" s="960"/>
      <c r="L446" s="960">
        <f t="shared" ref="L446:L451" si="114">K446*1</f>
        <v>0</v>
      </c>
      <c r="M446" s="960">
        <f t="shared" ref="M446:M451" si="115">L446*C446</f>
        <v>0</v>
      </c>
      <c r="N446" s="823">
        <f t="shared" ref="N446:N451" si="116">F446+I446+L446</f>
        <v>0</v>
      </c>
      <c r="O446" s="823">
        <f t="shared" si="104"/>
        <v>0</v>
      </c>
      <c r="P446" s="823"/>
      <c r="Q446" s="823">
        <f t="shared" si="105"/>
        <v>0</v>
      </c>
      <c r="R446" s="1390">
        <f t="shared" ref="R446:R451" si="117">P446+N446</f>
        <v>0</v>
      </c>
      <c r="S446" s="823">
        <f t="shared" si="101"/>
        <v>0</v>
      </c>
    </row>
    <row r="447" spans="1:19" ht="69.75" customHeight="1" x14ac:dyDescent="0.25">
      <c r="A447" s="832" t="s">
        <v>870</v>
      </c>
      <c r="B447" s="826" t="s">
        <v>3362</v>
      </c>
      <c r="C447" s="1488"/>
      <c r="D447" s="867"/>
      <c r="E447" s="954"/>
      <c r="F447" s="954">
        <f t="shared" si="111"/>
        <v>0</v>
      </c>
      <c r="G447" s="954">
        <f t="shared" si="107"/>
        <v>0</v>
      </c>
      <c r="H447" s="1371"/>
      <c r="I447" s="1371">
        <f t="shared" si="112"/>
        <v>0</v>
      </c>
      <c r="J447" s="1371">
        <f t="shared" si="113"/>
        <v>0</v>
      </c>
      <c r="K447" s="960"/>
      <c r="L447" s="960">
        <f t="shared" si="114"/>
        <v>0</v>
      </c>
      <c r="M447" s="960">
        <f t="shared" si="115"/>
        <v>0</v>
      </c>
      <c r="N447" s="823">
        <f t="shared" si="116"/>
        <v>0</v>
      </c>
      <c r="O447" s="823">
        <f t="shared" si="104"/>
        <v>0</v>
      </c>
      <c r="P447" s="823"/>
      <c r="Q447" s="823">
        <f t="shared" si="105"/>
        <v>0</v>
      </c>
      <c r="R447" s="1390">
        <f t="shared" si="117"/>
        <v>0</v>
      </c>
      <c r="S447" s="823">
        <f t="shared" si="101"/>
        <v>0</v>
      </c>
    </row>
    <row r="448" spans="1:19" ht="39.950000000000003" customHeight="1" x14ac:dyDescent="0.25">
      <c r="A448" s="821"/>
      <c r="B448" s="821" t="s">
        <v>1084</v>
      </c>
      <c r="C448" s="1488">
        <f>[1]Data!$X$537</f>
        <v>1154.8699999999999</v>
      </c>
      <c r="D448" s="867" t="s">
        <v>1589</v>
      </c>
      <c r="E448" s="954">
        <f>'SI 2 in 1 ALIYAR '!H327</f>
        <v>7.56</v>
      </c>
      <c r="F448" s="954">
        <f t="shared" si="111"/>
        <v>7.56</v>
      </c>
      <c r="G448" s="954">
        <f t="shared" si="107"/>
        <v>8730.82</v>
      </c>
      <c r="H448" s="1371">
        <f>'PC 12 IN 1'!H510</f>
        <v>33.799999999999997</v>
      </c>
      <c r="I448" s="1371">
        <f t="shared" si="112"/>
        <v>67.599999999999994</v>
      </c>
      <c r="J448" s="1371">
        <f t="shared" si="113"/>
        <v>78069.210000000006</v>
      </c>
      <c r="K448" s="960">
        <f>'4 IN 1 PCHC Aliyar'!G404</f>
        <v>13.9</v>
      </c>
      <c r="L448" s="960">
        <f t="shared" si="114"/>
        <v>13.9</v>
      </c>
      <c r="M448" s="960">
        <f t="shared" si="115"/>
        <v>16052.69</v>
      </c>
      <c r="N448" s="823">
        <f t="shared" si="116"/>
        <v>89.06</v>
      </c>
      <c r="O448" s="823">
        <f t="shared" si="104"/>
        <v>102852.72</v>
      </c>
      <c r="P448" s="823"/>
      <c r="Q448" s="823">
        <f t="shared" si="105"/>
        <v>0</v>
      </c>
      <c r="R448" s="1390">
        <f t="shared" si="117"/>
        <v>89.06</v>
      </c>
      <c r="S448" s="823">
        <f t="shared" si="101"/>
        <v>102852.72</v>
      </c>
    </row>
    <row r="449" spans="1:19" ht="39.950000000000003" customHeight="1" x14ac:dyDescent="0.25">
      <c r="A449" s="821"/>
      <c r="B449" s="821" t="s">
        <v>1188</v>
      </c>
      <c r="C449" s="1488">
        <f>[1]Data!$X$538</f>
        <v>1158.44</v>
      </c>
      <c r="D449" s="867" t="s">
        <v>1589</v>
      </c>
      <c r="E449" s="954">
        <f>'SI 2 in 1 ALIYAR '!H329</f>
        <v>7.56</v>
      </c>
      <c r="F449" s="954">
        <f t="shared" si="111"/>
        <v>7.56</v>
      </c>
      <c r="G449" s="954">
        <f t="shared" si="107"/>
        <v>8757.81</v>
      </c>
      <c r="H449" s="1371">
        <f>'PC 12 IN 1'!H512</f>
        <v>33.799999999999997</v>
      </c>
      <c r="I449" s="1371">
        <f t="shared" si="112"/>
        <v>67.599999999999994</v>
      </c>
      <c r="J449" s="1371">
        <f t="shared" si="113"/>
        <v>78310.539999999994</v>
      </c>
      <c r="K449" s="960">
        <f>'4 IN 1 PCHC Aliyar'!G407</f>
        <v>13.9</v>
      </c>
      <c r="L449" s="960">
        <f t="shared" si="114"/>
        <v>13.9</v>
      </c>
      <c r="M449" s="960">
        <f t="shared" si="115"/>
        <v>16102.32</v>
      </c>
      <c r="N449" s="823">
        <f t="shared" si="116"/>
        <v>89.06</v>
      </c>
      <c r="O449" s="823">
        <f t="shared" si="104"/>
        <v>103170.67</v>
      </c>
      <c r="P449" s="823"/>
      <c r="Q449" s="823">
        <f t="shared" si="105"/>
        <v>0</v>
      </c>
      <c r="R449" s="1390">
        <f t="shared" si="117"/>
        <v>89.06</v>
      </c>
      <c r="S449" s="823">
        <f t="shared" si="101"/>
        <v>103170.67</v>
      </c>
    </row>
    <row r="450" spans="1:19" ht="39.950000000000003" customHeight="1" x14ac:dyDescent="0.25">
      <c r="A450" s="821"/>
      <c r="B450" s="821" t="s">
        <v>1230</v>
      </c>
      <c r="C450" s="1488">
        <f>[1]Data!$X$539</f>
        <v>1162.01</v>
      </c>
      <c r="D450" s="867" t="s">
        <v>1589</v>
      </c>
      <c r="E450" s="954"/>
      <c r="F450" s="954">
        <f t="shared" si="111"/>
        <v>0</v>
      </c>
      <c r="G450" s="954">
        <f t="shared" si="107"/>
        <v>0</v>
      </c>
      <c r="H450" s="1371">
        <f>'PC 12 IN 1'!H514</f>
        <v>33.799999999999997</v>
      </c>
      <c r="I450" s="1371">
        <f t="shared" si="112"/>
        <v>67.599999999999994</v>
      </c>
      <c r="J450" s="1371">
        <f t="shared" si="113"/>
        <v>78551.88</v>
      </c>
      <c r="K450" s="960">
        <f>'4 IN 1 PCHC Aliyar'!G410</f>
        <v>13.9</v>
      </c>
      <c r="L450" s="960">
        <f t="shared" si="114"/>
        <v>13.9</v>
      </c>
      <c r="M450" s="960">
        <f t="shared" si="115"/>
        <v>16151.94</v>
      </c>
      <c r="N450" s="823">
        <f t="shared" si="116"/>
        <v>81.5</v>
      </c>
      <c r="O450" s="823">
        <f t="shared" si="104"/>
        <v>94703.82</v>
      </c>
      <c r="P450" s="823"/>
      <c r="Q450" s="823">
        <f t="shared" si="105"/>
        <v>0</v>
      </c>
      <c r="R450" s="1390">
        <f t="shared" si="117"/>
        <v>81.5</v>
      </c>
      <c r="S450" s="823">
        <f t="shared" si="101"/>
        <v>94703.82</v>
      </c>
    </row>
    <row r="451" spans="1:19" ht="39.950000000000003" customHeight="1" x14ac:dyDescent="0.25">
      <c r="A451" s="821"/>
      <c r="B451" s="821" t="s">
        <v>1138</v>
      </c>
      <c r="C451" s="1488">
        <f>[1]Data!$X$548</f>
        <v>1190.57</v>
      </c>
      <c r="D451" s="867" t="s">
        <v>1589</v>
      </c>
      <c r="E451" s="954"/>
      <c r="F451" s="954">
        <f t="shared" si="111"/>
        <v>0</v>
      </c>
      <c r="G451" s="954">
        <f t="shared" si="107"/>
        <v>0</v>
      </c>
      <c r="H451" s="1371">
        <f>'PC 12 IN 1'!H516</f>
        <v>33.799999999999997</v>
      </c>
      <c r="I451" s="1371">
        <f t="shared" si="112"/>
        <v>67.599999999999994</v>
      </c>
      <c r="J451" s="1371">
        <f t="shared" si="113"/>
        <v>80482.53</v>
      </c>
      <c r="K451" s="960">
        <f>'4 IN 1 PCHC Aliyar'!G413</f>
        <v>13.9</v>
      </c>
      <c r="L451" s="960">
        <f t="shared" si="114"/>
        <v>13.9</v>
      </c>
      <c r="M451" s="960">
        <f t="shared" si="115"/>
        <v>16548.919999999998</v>
      </c>
      <c r="N451" s="823">
        <f t="shared" si="116"/>
        <v>81.5</v>
      </c>
      <c r="O451" s="823">
        <f t="shared" si="104"/>
        <v>97031.46</v>
      </c>
      <c r="P451" s="823"/>
      <c r="Q451" s="823">
        <f t="shared" si="105"/>
        <v>0</v>
      </c>
      <c r="R451" s="1390">
        <f t="shared" si="117"/>
        <v>81.5</v>
      </c>
      <c r="S451" s="823">
        <f t="shared" si="101"/>
        <v>97031.46</v>
      </c>
    </row>
    <row r="452" spans="1:19" hidden="1" x14ac:dyDescent="0.25">
      <c r="A452" s="926"/>
      <c r="B452" s="923" t="s">
        <v>943</v>
      </c>
      <c r="C452" s="928" t="e">
        <f>#REF!</f>
        <v>#REF!</v>
      </c>
      <c r="D452" s="925" t="s">
        <v>1589</v>
      </c>
      <c r="E452" s="926"/>
      <c r="F452" s="926">
        <f t="shared" si="106"/>
        <v>0</v>
      </c>
      <c r="G452" s="926" t="e">
        <f t="shared" si="107"/>
        <v>#REF!</v>
      </c>
      <c r="H452" s="926"/>
      <c r="I452" s="926"/>
      <c r="J452" s="926" t="e">
        <f t="shared" si="108"/>
        <v>#REF!</v>
      </c>
      <c r="K452" s="926"/>
      <c r="L452" s="926"/>
      <c r="M452" s="926" t="e">
        <f t="shared" si="109"/>
        <v>#REF!</v>
      </c>
      <c r="N452" s="926" t="e">
        <f>#REF!+#REF!+K452+H452+F452</f>
        <v>#REF!</v>
      </c>
      <c r="O452" s="926" t="e">
        <f t="shared" si="104"/>
        <v>#REF!</v>
      </c>
      <c r="P452" s="926" t="e">
        <f>Develop!K342</f>
        <v>#REF!</v>
      </c>
      <c r="Q452" s="926" t="e">
        <f t="shared" si="105"/>
        <v>#REF!</v>
      </c>
      <c r="R452" s="926" t="e">
        <f t="shared" si="110"/>
        <v>#REF!</v>
      </c>
      <c r="S452" s="926" t="e">
        <f t="shared" ref="S452:S457" si="118">R452*C452</f>
        <v>#REF!</v>
      </c>
    </row>
    <row r="453" spans="1:19" ht="78.75" x14ac:dyDescent="0.25">
      <c r="A453" s="832" t="s">
        <v>988</v>
      </c>
      <c r="B453" s="826" t="s">
        <v>3363</v>
      </c>
      <c r="C453" s="1488"/>
      <c r="D453" s="867"/>
      <c r="E453" s="954"/>
      <c r="F453" s="954">
        <f>E453</f>
        <v>0</v>
      </c>
      <c r="G453" s="954">
        <f t="shared" si="107"/>
        <v>0</v>
      </c>
      <c r="H453" s="1371"/>
      <c r="I453" s="1371">
        <f>H453*2</f>
        <v>0</v>
      </c>
      <c r="J453" s="1371">
        <f>I453*C453</f>
        <v>0</v>
      </c>
      <c r="K453" s="960"/>
      <c r="L453" s="960">
        <f t="shared" ref="L453:L457" si="119">K453*1</f>
        <v>0</v>
      </c>
      <c r="M453" s="960">
        <f>L453*C453</f>
        <v>0</v>
      </c>
      <c r="N453" s="823">
        <f>F453+I453+L453</f>
        <v>0</v>
      </c>
      <c r="O453" s="823">
        <f t="shared" si="104"/>
        <v>0</v>
      </c>
      <c r="P453" s="823"/>
      <c r="Q453" s="823">
        <f t="shared" si="105"/>
        <v>0</v>
      </c>
      <c r="R453" s="1390">
        <f>P453+N453</f>
        <v>0</v>
      </c>
      <c r="S453" s="823">
        <f t="shared" si="118"/>
        <v>0</v>
      </c>
    </row>
    <row r="454" spans="1:19" ht="39.950000000000003" customHeight="1" x14ac:dyDescent="0.25">
      <c r="A454" s="821"/>
      <c r="B454" s="821" t="s">
        <v>538</v>
      </c>
      <c r="C454" s="1488">
        <f>[1]Data!$X$559</f>
        <v>1281.9000000000001</v>
      </c>
      <c r="D454" s="867" t="s">
        <v>1589</v>
      </c>
      <c r="E454" s="954">
        <f>'SI 2 in 1 ALIYAR '!H335</f>
        <v>3.3</v>
      </c>
      <c r="F454" s="954">
        <f>E454</f>
        <v>3.3</v>
      </c>
      <c r="G454" s="954">
        <f t="shared" si="107"/>
        <v>4230.2700000000004</v>
      </c>
      <c r="H454" s="1371">
        <f>'PC 12 IN 1'!H519</f>
        <v>6.75</v>
      </c>
      <c r="I454" s="1371">
        <f>H454*2</f>
        <v>13.5</v>
      </c>
      <c r="J454" s="1371">
        <f>I454*C454</f>
        <v>17305.650000000001</v>
      </c>
      <c r="K454" s="960">
        <f>'4 IN 1 PCHC Aliyar'!G417</f>
        <v>2.2999999999999998</v>
      </c>
      <c r="L454" s="960">
        <f t="shared" si="119"/>
        <v>2.2999999999999998</v>
      </c>
      <c r="M454" s="960">
        <f>L454*C454</f>
        <v>2948.37</v>
      </c>
      <c r="N454" s="823">
        <f>F454+I454+L454</f>
        <v>19.100000000000001</v>
      </c>
      <c r="O454" s="823">
        <f t="shared" si="104"/>
        <v>24484.29</v>
      </c>
      <c r="P454" s="823"/>
      <c r="Q454" s="823">
        <f t="shared" si="105"/>
        <v>0</v>
      </c>
      <c r="R454" s="1390">
        <f>P454+N454</f>
        <v>19.100000000000001</v>
      </c>
      <c r="S454" s="823">
        <f t="shared" si="118"/>
        <v>24484.29</v>
      </c>
    </row>
    <row r="455" spans="1:19" ht="39.950000000000003" customHeight="1" x14ac:dyDescent="0.25">
      <c r="A455" s="821"/>
      <c r="B455" s="821" t="s">
        <v>539</v>
      </c>
      <c r="C455" s="1488">
        <f>[1]Data!$X$561</f>
        <v>1285.53</v>
      </c>
      <c r="D455" s="867" t="s">
        <v>1589</v>
      </c>
      <c r="E455" s="954">
        <f>'SI 2 in 1 ALIYAR '!H338</f>
        <v>0.3</v>
      </c>
      <c r="F455" s="954">
        <f>E455</f>
        <v>0.3</v>
      </c>
      <c r="G455" s="954">
        <f t="shared" si="107"/>
        <v>385.66</v>
      </c>
      <c r="H455" s="1371">
        <f>'PC 12 IN 1'!H521</f>
        <v>3.6</v>
      </c>
      <c r="I455" s="1371">
        <f>H455*2</f>
        <v>7.2</v>
      </c>
      <c r="J455" s="1371">
        <f>I455*C455</f>
        <v>9255.82</v>
      </c>
      <c r="K455" s="960">
        <f>'4 IN 1 PCHC Aliyar'!H419</f>
        <v>1.2</v>
      </c>
      <c r="L455" s="960">
        <f t="shared" si="119"/>
        <v>1.2</v>
      </c>
      <c r="M455" s="960">
        <f>L455*C455</f>
        <v>1542.64</v>
      </c>
      <c r="N455" s="823">
        <f>F455+I455+L455</f>
        <v>8.6999999999999993</v>
      </c>
      <c r="O455" s="823">
        <f t="shared" si="104"/>
        <v>11184.11</v>
      </c>
      <c r="P455" s="823"/>
      <c r="Q455" s="823">
        <f t="shared" si="105"/>
        <v>0</v>
      </c>
      <c r="R455" s="1390">
        <f>P455+N455</f>
        <v>8.6999999999999993</v>
      </c>
      <c r="S455" s="823">
        <f t="shared" si="118"/>
        <v>11184.11</v>
      </c>
    </row>
    <row r="456" spans="1:19" ht="39.950000000000003" customHeight="1" x14ac:dyDescent="0.25">
      <c r="A456" s="821"/>
      <c r="B456" s="821" t="s">
        <v>1078</v>
      </c>
      <c r="C456" s="1488">
        <f>[1]Data!$X$562</f>
        <v>1292.68</v>
      </c>
      <c r="D456" s="867" t="s">
        <v>1589</v>
      </c>
      <c r="E456" s="954">
        <f>'SI 2 in 1 ALIYAR '!H340</f>
        <v>0.3</v>
      </c>
      <c r="F456" s="954">
        <f>E456</f>
        <v>0.3</v>
      </c>
      <c r="G456" s="954">
        <f t="shared" si="107"/>
        <v>387.8</v>
      </c>
      <c r="H456" s="1371">
        <f>'PC 12 IN 1'!H523</f>
        <v>3.6</v>
      </c>
      <c r="I456" s="1371">
        <f>H456*2</f>
        <v>7.2</v>
      </c>
      <c r="J456" s="1371">
        <f>I456*C456</f>
        <v>9307.2999999999993</v>
      </c>
      <c r="K456" s="960">
        <f>'4 IN 1 PCHC Aliyar'!H421</f>
        <v>1.2</v>
      </c>
      <c r="L456" s="960">
        <f t="shared" si="119"/>
        <v>1.2</v>
      </c>
      <c r="M456" s="960">
        <f>L456*C456</f>
        <v>1551.22</v>
      </c>
      <c r="N456" s="823">
        <f>F456+I456+L456</f>
        <v>8.6999999999999993</v>
      </c>
      <c r="O456" s="823">
        <f t="shared" si="104"/>
        <v>11246.32</v>
      </c>
      <c r="P456" s="823"/>
      <c r="Q456" s="823">
        <f t="shared" si="105"/>
        <v>0</v>
      </c>
      <c r="R456" s="1390">
        <f>P456+N456</f>
        <v>8.6999999999999993</v>
      </c>
      <c r="S456" s="823">
        <f t="shared" si="118"/>
        <v>11246.32</v>
      </c>
    </row>
    <row r="457" spans="1:19" ht="39.950000000000003" customHeight="1" x14ac:dyDescent="0.25">
      <c r="A457" s="821"/>
      <c r="B457" s="821" t="s">
        <v>593</v>
      </c>
      <c r="C457" s="1488">
        <f>[1]Data!$X$563</f>
        <v>1299.83</v>
      </c>
      <c r="D457" s="867" t="s">
        <v>1589</v>
      </c>
      <c r="E457" s="954"/>
      <c r="F457" s="954">
        <f>E457</f>
        <v>0</v>
      </c>
      <c r="G457" s="954">
        <f t="shared" si="107"/>
        <v>0</v>
      </c>
      <c r="H457" s="1371">
        <f>'PC 12 IN 1'!H525</f>
        <v>3.6</v>
      </c>
      <c r="I457" s="1371">
        <f>H457*2</f>
        <v>7.2</v>
      </c>
      <c r="J457" s="1371">
        <f>I457*C457</f>
        <v>9358.7800000000007</v>
      </c>
      <c r="K457" s="960">
        <f>'4 IN 1 PCHC Aliyar'!H423</f>
        <v>1.2</v>
      </c>
      <c r="L457" s="960">
        <f t="shared" si="119"/>
        <v>1.2</v>
      </c>
      <c r="M457" s="960">
        <f>L457*C457</f>
        <v>1559.8</v>
      </c>
      <c r="N457" s="823">
        <f>F457+I457+L457</f>
        <v>8.4</v>
      </c>
      <c r="O457" s="823">
        <f t="shared" si="104"/>
        <v>10918.57</v>
      </c>
      <c r="P457" s="823"/>
      <c r="Q457" s="823">
        <f t="shared" si="105"/>
        <v>0</v>
      </c>
      <c r="R457" s="1390">
        <f>P457+N457</f>
        <v>8.4</v>
      </c>
      <c r="S457" s="823">
        <f t="shared" si="118"/>
        <v>10918.57</v>
      </c>
    </row>
    <row r="458" spans="1:19" hidden="1" x14ac:dyDescent="0.25">
      <c r="A458" s="893"/>
      <c r="B458" s="893" t="s">
        <v>594</v>
      </c>
      <c r="C458" s="894" t="e">
        <f>#REF!</f>
        <v>#REF!</v>
      </c>
      <c r="D458" s="895" t="s">
        <v>1589</v>
      </c>
      <c r="E458" s="896"/>
      <c r="F458" s="896">
        <f t="shared" si="106"/>
        <v>0</v>
      </c>
      <c r="G458" s="896" t="e">
        <f t="shared" si="107"/>
        <v>#REF!</v>
      </c>
      <c r="H458" s="896"/>
      <c r="I458" s="896"/>
      <c r="J458" s="896" t="e">
        <f t="shared" si="108"/>
        <v>#REF!</v>
      </c>
      <c r="K458" s="896"/>
      <c r="L458" s="896"/>
      <c r="M458" s="896" t="e">
        <f t="shared" si="109"/>
        <v>#REF!</v>
      </c>
      <c r="N458" s="896" t="e">
        <f>#REF!+#REF!+K458+H458+F458</f>
        <v>#REF!</v>
      </c>
      <c r="O458" s="896" t="e">
        <f t="shared" si="104"/>
        <v>#REF!</v>
      </c>
      <c r="P458" s="896" t="e">
        <f>Develop!K348</f>
        <v>#REF!</v>
      </c>
      <c r="Q458" s="896" t="e">
        <f t="shared" si="105"/>
        <v>#REF!</v>
      </c>
      <c r="R458" s="896" t="e">
        <f t="shared" si="110"/>
        <v>#REF!</v>
      </c>
      <c r="S458" s="896" t="e">
        <f t="shared" ref="S458:S485" si="120">R458*C458</f>
        <v>#REF!</v>
      </c>
    </row>
    <row r="459" spans="1:19" hidden="1" x14ac:dyDescent="0.25">
      <c r="A459" s="823"/>
      <c r="B459" s="821" t="s">
        <v>1101</v>
      </c>
      <c r="C459" s="824" t="e">
        <f>#REF!</f>
        <v>#REF!</v>
      </c>
      <c r="D459" s="822" t="s">
        <v>1589</v>
      </c>
      <c r="E459" s="823"/>
      <c r="F459" s="823">
        <f t="shared" si="106"/>
        <v>0</v>
      </c>
      <c r="G459" s="823" t="e">
        <f t="shared" si="107"/>
        <v>#REF!</v>
      </c>
      <c r="H459" s="823"/>
      <c r="I459" s="823"/>
      <c r="J459" s="823" t="e">
        <f t="shared" si="108"/>
        <v>#REF!</v>
      </c>
      <c r="K459" s="823"/>
      <c r="L459" s="823"/>
      <c r="M459" s="823" t="e">
        <f t="shared" si="109"/>
        <v>#REF!</v>
      </c>
      <c r="N459" s="823" t="e">
        <f>#REF!+#REF!+K459+H459+F459</f>
        <v>#REF!</v>
      </c>
      <c r="O459" s="823" t="e">
        <f t="shared" si="104"/>
        <v>#REF!</v>
      </c>
      <c r="P459" s="823" t="e">
        <f>Develop!K349</f>
        <v>#REF!</v>
      </c>
      <c r="Q459" s="823" t="e">
        <f t="shared" si="105"/>
        <v>#REF!</v>
      </c>
      <c r="R459" s="823" t="e">
        <f t="shared" si="110"/>
        <v>#REF!</v>
      </c>
      <c r="S459" s="823" t="e">
        <f t="shared" si="120"/>
        <v>#REF!</v>
      </c>
    </row>
    <row r="460" spans="1:19" ht="78.75" hidden="1" x14ac:dyDescent="0.25">
      <c r="A460" s="832" t="s">
        <v>870</v>
      </c>
      <c r="B460" s="826" t="s">
        <v>3422</v>
      </c>
      <c r="C460" s="824"/>
      <c r="D460" s="822"/>
      <c r="E460" s="823"/>
      <c r="F460" s="823">
        <f t="shared" si="106"/>
        <v>0</v>
      </c>
      <c r="G460" s="823">
        <f t="shared" si="107"/>
        <v>0</v>
      </c>
      <c r="H460" s="823"/>
      <c r="I460" s="823"/>
      <c r="J460" s="823">
        <f t="shared" si="108"/>
        <v>0</v>
      </c>
      <c r="K460" s="823"/>
      <c r="L460" s="823"/>
      <c r="M460" s="823">
        <f t="shared" si="109"/>
        <v>0</v>
      </c>
      <c r="N460" s="823" t="e">
        <f>#REF!+#REF!+K460+H460+F460</f>
        <v>#REF!</v>
      </c>
      <c r="O460" s="823" t="e">
        <f t="shared" si="104"/>
        <v>#REF!</v>
      </c>
      <c r="P460" s="823" t="e">
        <f>Develop!K350</f>
        <v>#REF!</v>
      </c>
      <c r="Q460" s="823" t="e">
        <f t="shared" si="105"/>
        <v>#REF!</v>
      </c>
      <c r="R460" s="823" t="e">
        <f t="shared" si="110"/>
        <v>#REF!</v>
      </c>
      <c r="S460" s="823" t="e">
        <f t="shared" si="120"/>
        <v>#REF!</v>
      </c>
    </row>
    <row r="461" spans="1:19" hidden="1" x14ac:dyDescent="0.25">
      <c r="A461" s="821"/>
      <c r="B461" s="821" t="s">
        <v>1084</v>
      </c>
      <c r="C461" s="824" t="e">
        <f>#REF!</f>
        <v>#REF!</v>
      </c>
      <c r="D461" s="822" t="s">
        <v>1589</v>
      </c>
      <c r="E461" s="823"/>
      <c r="F461" s="823">
        <f t="shared" si="106"/>
        <v>0</v>
      </c>
      <c r="G461" s="823" t="e">
        <f t="shared" si="107"/>
        <v>#REF!</v>
      </c>
      <c r="H461" s="823"/>
      <c r="I461" s="823"/>
      <c r="J461" s="823" t="e">
        <f t="shared" si="108"/>
        <v>#REF!</v>
      </c>
      <c r="K461" s="823"/>
      <c r="L461" s="823"/>
      <c r="M461" s="823" t="e">
        <f t="shared" si="109"/>
        <v>#REF!</v>
      </c>
      <c r="N461" s="823" t="e">
        <f>#REF!+#REF!+K461+H461+F461</f>
        <v>#REF!</v>
      </c>
      <c r="O461" s="823" t="e">
        <f t="shared" si="104"/>
        <v>#REF!</v>
      </c>
      <c r="P461" s="823" t="e">
        <f>Develop!K351</f>
        <v>#REF!</v>
      </c>
      <c r="Q461" s="823" t="e">
        <f t="shared" si="105"/>
        <v>#REF!</v>
      </c>
      <c r="R461" s="823" t="e">
        <f t="shared" si="110"/>
        <v>#REF!</v>
      </c>
      <c r="S461" s="823" t="e">
        <f t="shared" si="120"/>
        <v>#REF!</v>
      </c>
    </row>
    <row r="462" spans="1:19" hidden="1" x14ac:dyDescent="0.25">
      <c r="A462" s="821"/>
      <c r="B462" s="821" t="s">
        <v>1188</v>
      </c>
      <c r="C462" s="824" t="e">
        <f>#REF!</f>
        <v>#REF!</v>
      </c>
      <c r="D462" s="822" t="s">
        <v>1589</v>
      </c>
      <c r="E462" s="823"/>
      <c r="F462" s="823">
        <f t="shared" si="106"/>
        <v>0</v>
      </c>
      <c r="G462" s="823" t="e">
        <f t="shared" si="107"/>
        <v>#REF!</v>
      </c>
      <c r="H462" s="823"/>
      <c r="I462" s="823"/>
      <c r="J462" s="823" t="e">
        <f t="shared" si="108"/>
        <v>#REF!</v>
      </c>
      <c r="K462" s="823"/>
      <c r="L462" s="823"/>
      <c r="M462" s="823" t="e">
        <f t="shared" si="109"/>
        <v>#REF!</v>
      </c>
      <c r="N462" s="823" t="e">
        <f>#REF!+#REF!+K462+H462+F462</f>
        <v>#REF!</v>
      </c>
      <c r="O462" s="823" t="e">
        <f t="shared" si="104"/>
        <v>#REF!</v>
      </c>
      <c r="P462" s="823" t="e">
        <f>Develop!K352</f>
        <v>#REF!</v>
      </c>
      <c r="Q462" s="823" t="e">
        <f t="shared" si="105"/>
        <v>#REF!</v>
      </c>
      <c r="R462" s="823" t="e">
        <f t="shared" si="110"/>
        <v>#REF!</v>
      </c>
      <c r="S462" s="823" t="e">
        <f t="shared" si="120"/>
        <v>#REF!</v>
      </c>
    </row>
    <row r="463" spans="1:19" hidden="1" x14ac:dyDescent="0.25">
      <c r="A463" s="821"/>
      <c r="B463" s="821" t="s">
        <v>1230</v>
      </c>
      <c r="C463" s="824" t="e">
        <f>#REF!</f>
        <v>#REF!</v>
      </c>
      <c r="D463" s="822" t="s">
        <v>1589</v>
      </c>
      <c r="E463" s="823"/>
      <c r="F463" s="823">
        <f t="shared" si="106"/>
        <v>0</v>
      </c>
      <c r="G463" s="823" t="e">
        <f t="shared" si="107"/>
        <v>#REF!</v>
      </c>
      <c r="H463" s="823"/>
      <c r="I463" s="823"/>
      <c r="J463" s="823" t="e">
        <f t="shared" si="108"/>
        <v>#REF!</v>
      </c>
      <c r="K463" s="823"/>
      <c r="L463" s="823"/>
      <c r="M463" s="823" t="e">
        <f t="shared" si="109"/>
        <v>#REF!</v>
      </c>
      <c r="N463" s="823" t="e">
        <f>#REF!+#REF!+K463+H463+F463</f>
        <v>#REF!</v>
      </c>
      <c r="O463" s="823" t="e">
        <f t="shared" si="104"/>
        <v>#REF!</v>
      </c>
      <c r="P463" s="823" t="e">
        <f>Develop!K353</f>
        <v>#REF!</v>
      </c>
      <c r="Q463" s="823" t="e">
        <f t="shared" si="105"/>
        <v>#REF!</v>
      </c>
      <c r="R463" s="823" t="e">
        <f t="shared" si="110"/>
        <v>#REF!</v>
      </c>
      <c r="S463" s="823" t="e">
        <f t="shared" si="120"/>
        <v>#REF!</v>
      </c>
    </row>
    <row r="464" spans="1:19" hidden="1" x14ac:dyDescent="0.25">
      <c r="A464" s="821"/>
      <c r="B464" s="821" t="s">
        <v>1138</v>
      </c>
      <c r="C464" s="824" t="e">
        <f>#REF!</f>
        <v>#REF!</v>
      </c>
      <c r="D464" s="822" t="s">
        <v>1589</v>
      </c>
      <c r="E464" s="823"/>
      <c r="F464" s="823">
        <f t="shared" si="106"/>
        <v>0</v>
      </c>
      <c r="G464" s="823" t="e">
        <f t="shared" si="107"/>
        <v>#REF!</v>
      </c>
      <c r="H464" s="823"/>
      <c r="I464" s="823"/>
      <c r="J464" s="823" t="e">
        <f t="shared" si="108"/>
        <v>#REF!</v>
      </c>
      <c r="K464" s="823"/>
      <c r="L464" s="823"/>
      <c r="M464" s="823" t="e">
        <f t="shared" si="109"/>
        <v>#REF!</v>
      </c>
      <c r="N464" s="823" t="e">
        <f>#REF!+#REF!+K464+H464+F464</f>
        <v>#REF!</v>
      </c>
      <c r="O464" s="823" t="e">
        <f t="shared" si="104"/>
        <v>#REF!</v>
      </c>
      <c r="P464" s="823" t="e">
        <f>Develop!K354</f>
        <v>#REF!</v>
      </c>
      <c r="Q464" s="823" t="e">
        <f t="shared" si="105"/>
        <v>#REF!</v>
      </c>
      <c r="R464" s="823" t="e">
        <f t="shared" si="110"/>
        <v>#REF!</v>
      </c>
      <c r="S464" s="823" t="e">
        <f t="shared" si="120"/>
        <v>#REF!</v>
      </c>
    </row>
    <row r="465" spans="1:19" hidden="1" x14ac:dyDescent="0.25">
      <c r="A465" s="823"/>
      <c r="B465" s="821" t="s">
        <v>943</v>
      </c>
      <c r="C465" s="824" t="e">
        <f>#REF!</f>
        <v>#REF!</v>
      </c>
      <c r="D465" s="822" t="s">
        <v>1589</v>
      </c>
      <c r="E465" s="823"/>
      <c r="F465" s="823">
        <f t="shared" si="106"/>
        <v>0</v>
      </c>
      <c r="G465" s="823" t="e">
        <f t="shared" si="107"/>
        <v>#REF!</v>
      </c>
      <c r="H465" s="823"/>
      <c r="I465" s="823"/>
      <c r="J465" s="823" t="e">
        <f t="shared" si="108"/>
        <v>#REF!</v>
      </c>
      <c r="K465" s="823"/>
      <c r="L465" s="823"/>
      <c r="M465" s="823" t="e">
        <f t="shared" si="109"/>
        <v>#REF!</v>
      </c>
      <c r="N465" s="823" t="e">
        <f>#REF!+#REF!+K465+H465+F465</f>
        <v>#REF!</v>
      </c>
      <c r="O465" s="823" t="e">
        <f t="shared" si="104"/>
        <v>#REF!</v>
      </c>
      <c r="P465" s="823" t="e">
        <f>Develop!K355</f>
        <v>#REF!</v>
      </c>
      <c r="Q465" s="823" t="e">
        <f t="shared" si="105"/>
        <v>#REF!</v>
      </c>
      <c r="R465" s="823" t="e">
        <f t="shared" si="110"/>
        <v>#REF!</v>
      </c>
      <c r="S465" s="823" t="e">
        <f t="shared" si="120"/>
        <v>#REF!</v>
      </c>
    </row>
    <row r="466" spans="1:19" ht="78.75" hidden="1" x14ac:dyDescent="0.25">
      <c r="A466" s="832" t="s">
        <v>988</v>
      </c>
      <c r="B466" s="826" t="s">
        <v>3423</v>
      </c>
      <c r="C466" s="824"/>
      <c r="D466" s="822"/>
      <c r="E466" s="823"/>
      <c r="F466" s="823">
        <f t="shared" si="106"/>
        <v>0</v>
      </c>
      <c r="G466" s="823">
        <f t="shared" si="107"/>
        <v>0</v>
      </c>
      <c r="H466" s="823"/>
      <c r="I466" s="823"/>
      <c r="J466" s="823">
        <f t="shared" si="108"/>
        <v>0</v>
      </c>
      <c r="K466" s="823"/>
      <c r="L466" s="823"/>
      <c r="M466" s="823">
        <f t="shared" si="109"/>
        <v>0</v>
      </c>
      <c r="N466" s="823" t="e">
        <f>#REF!+#REF!+K466+H466+F466</f>
        <v>#REF!</v>
      </c>
      <c r="O466" s="823" t="e">
        <f t="shared" si="104"/>
        <v>#REF!</v>
      </c>
      <c r="P466" s="823" t="e">
        <f>Develop!K356</f>
        <v>#REF!</v>
      </c>
      <c r="Q466" s="823" t="e">
        <f t="shared" si="105"/>
        <v>#REF!</v>
      </c>
      <c r="R466" s="823" t="e">
        <f t="shared" si="110"/>
        <v>#REF!</v>
      </c>
      <c r="S466" s="823" t="e">
        <f t="shared" si="120"/>
        <v>#REF!</v>
      </c>
    </row>
    <row r="467" spans="1:19" hidden="1" x14ac:dyDescent="0.25">
      <c r="A467" s="821"/>
      <c r="B467" s="821" t="s">
        <v>538</v>
      </c>
      <c r="C467" s="824" t="e">
        <f>#REF!</f>
        <v>#REF!</v>
      </c>
      <c r="D467" s="822" t="s">
        <v>1589</v>
      </c>
      <c r="E467" s="823"/>
      <c r="F467" s="823">
        <f t="shared" si="106"/>
        <v>0</v>
      </c>
      <c r="G467" s="823" t="e">
        <f t="shared" si="107"/>
        <v>#REF!</v>
      </c>
      <c r="H467" s="823"/>
      <c r="I467" s="823"/>
      <c r="J467" s="823" t="e">
        <f t="shared" si="108"/>
        <v>#REF!</v>
      </c>
      <c r="K467" s="823"/>
      <c r="L467" s="823"/>
      <c r="M467" s="823" t="e">
        <f t="shared" si="109"/>
        <v>#REF!</v>
      </c>
      <c r="N467" s="823" t="e">
        <f>#REF!+#REF!+K467+H467+F467</f>
        <v>#REF!</v>
      </c>
      <c r="O467" s="823" t="e">
        <f t="shared" si="104"/>
        <v>#REF!</v>
      </c>
      <c r="P467" s="823" t="e">
        <f>Develop!K357</f>
        <v>#REF!</v>
      </c>
      <c r="Q467" s="823" t="e">
        <f t="shared" si="105"/>
        <v>#REF!</v>
      </c>
      <c r="R467" s="823" t="e">
        <f t="shared" si="110"/>
        <v>#REF!</v>
      </c>
      <c r="S467" s="823" t="e">
        <f t="shared" si="120"/>
        <v>#REF!</v>
      </c>
    </row>
    <row r="468" spans="1:19" hidden="1" x14ac:dyDescent="0.25">
      <c r="A468" s="821"/>
      <c r="B468" s="821" t="s">
        <v>539</v>
      </c>
      <c r="C468" s="824" t="e">
        <f>#REF!</f>
        <v>#REF!</v>
      </c>
      <c r="D468" s="822" t="s">
        <v>1589</v>
      </c>
      <c r="E468" s="823"/>
      <c r="F468" s="823">
        <f t="shared" si="106"/>
        <v>0</v>
      </c>
      <c r="G468" s="823" t="e">
        <f t="shared" si="107"/>
        <v>#REF!</v>
      </c>
      <c r="H468" s="823"/>
      <c r="I468" s="823"/>
      <c r="J468" s="823" t="e">
        <f t="shared" si="108"/>
        <v>#REF!</v>
      </c>
      <c r="K468" s="823"/>
      <c r="L468" s="823"/>
      <c r="M468" s="823" t="e">
        <f t="shared" si="109"/>
        <v>#REF!</v>
      </c>
      <c r="N468" s="823" t="e">
        <f>#REF!+#REF!+K468+H468+F468</f>
        <v>#REF!</v>
      </c>
      <c r="O468" s="823" t="e">
        <f t="shared" si="104"/>
        <v>#REF!</v>
      </c>
      <c r="P468" s="823" t="e">
        <f>Develop!K358</f>
        <v>#REF!</v>
      </c>
      <c r="Q468" s="823" t="e">
        <f t="shared" si="105"/>
        <v>#REF!</v>
      </c>
      <c r="R468" s="823" t="e">
        <f t="shared" si="110"/>
        <v>#REF!</v>
      </c>
      <c r="S468" s="823" t="e">
        <f t="shared" si="120"/>
        <v>#REF!</v>
      </c>
    </row>
    <row r="469" spans="1:19" hidden="1" x14ac:dyDescent="0.25">
      <c r="A469" s="821"/>
      <c r="B469" s="821" t="s">
        <v>1078</v>
      </c>
      <c r="C469" s="824" t="e">
        <f>#REF!</f>
        <v>#REF!</v>
      </c>
      <c r="D469" s="822" t="s">
        <v>1589</v>
      </c>
      <c r="E469" s="823"/>
      <c r="F469" s="823">
        <f t="shared" si="106"/>
        <v>0</v>
      </c>
      <c r="G469" s="823" t="e">
        <f t="shared" si="107"/>
        <v>#REF!</v>
      </c>
      <c r="H469" s="823"/>
      <c r="I469" s="823"/>
      <c r="J469" s="823" t="e">
        <f t="shared" si="108"/>
        <v>#REF!</v>
      </c>
      <c r="K469" s="823"/>
      <c r="L469" s="823"/>
      <c r="M469" s="823" t="e">
        <f t="shared" si="109"/>
        <v>#REF!</v>
      </c>
      <c r="N469" s="823" t="e">
        <f>#REF!+#REF!+K469+H469+F469</f>
        <v>#REF!</v>
      </c>
      <c r="O469" s="823" t="e">
        <f t="shared" si="104"/>
        <v>#REF!</v>
      </c>
      <c r="P469" s="823" t="e">
        <f>Develop!K359</f>
        <v>#REF!</v>
      </c>
      <c r="Q469" s="823" t="e">
        <f t="shared" si="105"/>
        <v>#REF!</v>
      </c>
      <c r="R469" s="823" t="e">
        <f t="shared" si="110"/>
        <v>#REF!</v>
      </c>
      <c r="S469" s="823" t="e">
        <f t="shared" si="120"/>
        <v>#REF!</v>
      </c>
    </row>
    <row r="470" spans="1:19" hidden="1" x14ac:dyDescent="0.25">
      <c r="A470" s="821"/>
      <c r="B470" s="821" t="s">
        <v>593</v>
      </c>
      <c r="C470" s="824" t="e">
        <f>#REF!</f>
        <v>#REF!</v>
      </c>
      <c r="D470" s="822" t="s">
        <v>1589</v>
      </c>
      <c r="E470" s="823"/>
      <c r="F470" s="823">
        <f t="shared" si="106"/>
        <v>0</v>
      </c>
      <c r="G470" s="823" t="e">
        <f t="shared" si="107"/>
        <v>#REF!</v>
      </c>
      <c r="H470" s="823"/>
      <c r="I470" s="823"/>
      <c r="J470" s="823" t="e">
        <f t="shared" si="108"/>
        <v>#REF!</v>
      </c>
      <c r="K470" s="823"/>
      <c r="L470" s="823"/>
      <c r="M470" s="823" t="e">
        <f t="shared" si="109"/>
        <v>#REF!</v>
      </c>
      <c r="N470" s="823" t="e">
        <f>#REF!+#REF!+K470+H470+F470</f>
        <v>#REF!</v>
      </c>
      <c r="O470" s="823" t="e">
        <f t="shared" si="104"/>
        <v>#REF!</v>
      </c>
      <c r="P470" s="823" t="e">
        <f>Develop!K360</f>
        <v>#REF!</v>
      </c>
      <c r="Q470" s="823" t="e">
        <f t="shared" si="105"/>
        <v>#REF!</v>
      </c>
      <c r="R470" s="823" t="e">
        <f t="shared" si="110"/>
        <v>#REF!</v>
      </c>
      <c r="S470" s="823" t="e">
        <f t="shared" si="120"/>
        <v>#REF!</v>
      </c>
    </row>
    <row r="471" spans="1:19" hidden="1" x14ac:dyDescent="0.25">
      <c r="A471" s="821"/>
      <c r="B471" s="821" t="s">
        <v>594</v>
      </c>
      <c r="C471" s="824" t="e">
        <f>#REF!</f>
        <v>#REF!</v>
      </c>
      <c r="D471" s="822" t="s">
        <v>1589</v>
      </c>
      <c r="E471" s="823"/>
      <c r="F471" s="823">
        <f t="shared" si="106"/>
        <v>0</v>
      </c>
      <c r="G471" s="823" t="e">
        <f t="shared" si="107"/>
        <v>#REF!</v>
      </c>
      <c r="H471" s="823"/>
      <c r="I471" s="823"/>
      <c r="J471" s="823" t="e">
        <f t="shared" si="108"/>
        <v>#REF!</v>
      </c>
      <c r="K471" s="823"/>
      <c r="L471" s="823"/>
      <c r="M471" s="823" t="e">
        <f t="shared" si="109"/>
        <v>#REF!</v>
      </c>
      <c r="N471" s="823" t="e">
        <f>#REF!+#REF!+K471+H471+F471</f>
        <v>#REF!</v>
      </c>
      <c r="O471" s="823" t="e">
        <f t="shared" si="104"/>
        <v>#REF!</v>
      </c>
      <c r="P471" s="823" t="e">
        <f>Develop!K361</f>
        <v>#REF!</v>
      </c>
      <c r="Q471" s="823" t="e">
        <f t="shared" si="105"/>
        <v>#REF!</v>
      </c>
      <c r="R471" s="823" t="e">
        <f t="shared" si="110"/>
        <v>#REF!</v>
      </c>
      <c r="S471" s="823" t="e">
        <f t="shared" si="120"/>
        <v>#REF!</v>
      </c>
    </row>
    <row r="472" spans="1:19" hidden="1" x14ac:dyDescent="0.25">
      <c r="A472" s="823"/>
      <c r="B472" s="821" t="s">
        <v>1101</v>
      </c>
      <c r="C472" s="824" t="e">
        <f>#REF!</f>
        <v>#REF!</v>
      </c>
      <c r="D472" s="822" t="s">
        <v>1589</v>
      </c>
      <c r="E472" s="823"/>
      <c r="F472" s="823">
        <f t="shared" si="106"/>
        <v>0</v>
      </c>
      <c r="G472" s="823" t="e">
        <f t="shared" si="107"/>
        <v>#REF!</v>
      </c>
      <c r="H472" s="823"/>
      <c r="I472" s="823"/>
      <c r="J472" s="823" t="e">
        <f t="shared" si="108"/>
        <v>#REF!</v>
      </c>
      <c r="K472" s="823"/>
      <c r="L472" s="823"/>
      <c r="M472" s="823" t="e">
        <f t="shared" si="109"/>
        <v>#REF!</v>
      </c>
      <c r="N472" s="823" t="e">
        <f>#REF!+#REF!+K472+H472+F472</f>
        <v>#REF!</v>
      </c>
      <c r="O472" s="823" t="e">
        <f t="shared" si="104"/>
        <v>#REF!</v>
      </c>
      <c r="P472" s="823" t="e">
        <f>Develop!K362</f>
        <v>#REF!</v>
      </c>
      <c r="Q472" s="823" t="e">
        <f t="shared" si="105"/>
        <v>#REF!</v>
      </c>
      <c r="R472" s="823" t="e">
        <f t="shared" si="110"/>
        <v>#REF!</v>
      </c>
      <c r="S472" s="823" t="e">
        <f t="shared" si="120"/>
        <v>#REF!</v>
      </c>
    </row>
    <row r="473" spans="1:19" ht="78.75" hidden="1" x14ac:dyDescent="0.25">
      <c r="A473" s="823"/>
      <c r="B473" s="836" t="s">
        <v>3540</v>
      </c>
      <c r="C473" s="824"/>
      <c r="D473" s="822"/>
      <c r="E473" s="823"/>
      <c r="F473" s="823">
        <f t="shared" si="106"/>
        <v>0</v>
      </c>
      <c r="G473" s="823">
        <f t="shared" si="107"/>
        <v>0</v>
      </c>
      <c r="H473" s="823"/>
      <c r="I473" s="823"/>
      <c r="J473" s="823">
        <f t="shared" si="108"/>
        <v>0</v>
      </c>
      <c r="K473" s="823"/>
      <c r="L473" s="823"/>
      <c r="M473" s="823">
        <f t="shared" si="109"/>
        <v>0</v>
      </c>
      <c r="N473" s="823" t="e">
        <f>#REF!+#REF!+K473+H473+F473</f>
        <v>#REF!</v>
      </c>
      <c r="O473" s="823" t="e">
        <f t="shared" si="104"/>
        <v>#REF!</v>
      </c>
      <c r="P473" s="823" t="e">
        <f>Develop!K363</f>
        <v>#REF!</v>
      </c>
      <c r="Q473" s="823" t="e">
        <f t="shared" si="105"/>
        <v>#REF!</v>
      </c>
      <c r="R473" s="823" t="e">
        <f t="shared" si="110"/>
        <v>#REF!</v>
      </c>
      <c r="S473" s="823" t="e">
        <f t="shared" si="120"/>
        <v>#REF!</v>
      </c>
    </row>
    <row r="474" spans="1:19" hidden="1" x14ac:dyDescent="0.25">
      <c r="A474" s="823"/>
      <c r="B474" s="821" t="s">
        <v>3457</v>
      </c>
      <c r="C474" s="824" t="e">
        <f>#REF!</f>
        <v>#REF!</v>
      </c>
      <c r="D474" s="822" t="s">
        <v>1589</v>
      </c>
      <c r="E474" s="823"/>
      <c r="F474" s="823">
        <f t="shared" si="106"/>
        <v>0</v>
      </c>
      <c r="G474" s="823" t="e">
        <f t="shared" si="107"/>
        <v>#REF!</v>
      </c>
      <c r="H474" s="823"/>
      <c r="I474" s="823"/>
      <c r="J474" s="823" t="e">
        <f t="shared" si="108"/>
        <v>#REF!</v>
      </c>
      <c r="K474" s="823"/>
      <c r="L474" s="823"/>
      <c r="M474" s="823" t="e">
        <f t="shared" si="109"/>
        <v>#REF!</v>
      </c>
      <c r="N474" s="823" t="e">
        <f>#REF!+#REF!+K474+H474+F474</f>
        <v>#REF!</v>
      </c>
      <c r="O474" s="823" t="e">
        <f t="shared" si="104"/>
        <v>#REF!</v>
      </c>
      <c r="P474" s="823" t="e">
        <f>Develop!K364</f>
        <v>#REF!</v>
      </c>
      <c r="Q474" s="823" t="e">
        <f t="shared" si="105"/>
        <v>#REF!</v>
      </c>
      <c r="R474" s="823" t="e">
        <f t="shared" si="110"/>
        <v>#REF!</v>
      </c>
      <c r="S474" s="823" t="e">
        <f t="shared" si="120"/>
        <v>#REF!</v>
      </c>
    </row>
    <row r="475" spans="1:19" hidden="1" x14ac:dyDescent="0.25">
      <c r="A475" s="823"/>
      <c r="B475" s="821" t="s">
        <v>1188</v>
      </c>
      <c r="C475" s="824" t="e">
        <f>#REF!</f>
        <v>#REF!</v>
      </c>
      <c r="D475" s="822" t="s">
        <v>1589</v>
      </c>
      <c r="E475" s="823"/>
      <c r="F475" s="823">
        <f t="shared" si="106"/>
        <v>0</v>
      </c>
      <c r="G475" s="823" t="e">
        <f t="shared" si="107"/>
        <v>#REF!</v>
      </c>
      <c r="H475" s="823"/>
      <c r="I475" s="823"/>
      <c r="J475" s="823" t="e">
        <f t="shared" si="108"/>
        <v>#REF!</v>
      </c>
      <c r="K475" s="823"/>
      <c r="L475" s="823"/>
      <c r="M475" s="823" t="e">
        <f t="shared" si="109"/>
        <v>#REF!</v>
      </c>
      <c r="N475" s="823" t="e">
        <f>#REF!+#REF!+K475+H475+F475</f>
        <v>#REF!</v>
      </c>
      <c r="O475" s="823" t="e">
        <f t="shared" si="104"/>
        <v>#REF!</v>
      </c>
      <c r="P475" s="823" t="e">
        <f>Develop!K365</f>
        <v>#REF!</v>
      </c>
      <c r="Q475" s="823" t="e">
        <f t="shared" si="105"/>
        <v>#REF!</v>
      </c>
      <c r="R475" s="823" t="e">
        <f t="shared" si="110"/>
        <v>#REF!</v>
      </c>
      <c r="S475" s="823" t="e">
        <f t="shared" si="120"/>
        <v>#REF!</v>
      </c>
    </row>
    <row r="476" spans="1:19" hidden="1" x14ac:dyDescent="0.25">
      <c r="A476" s="823"/>
      <c r="B476" s="821" t="s">
        <v>1230</v>
      </c>
      <c r="C476" s="824" t="e">
        <f>#REF!</f>
        <v>#REF!</v>
      </c>
      <c r="D476" s="822" t="s">
        <v>1589</v>
      </c>
      <c r="E476" s="823"/>
      <c r="F476" s="823">
        <f t="shared" si="106"/>
        <v>0</v>
      </c>
      <c r="G476" s="823" t="e">
        <f t="shared" si="107"/>
        <v>#REF!</v>
      </c>
      <c r="H476" s="823"/>
      <c r="I476" s="823"/>
      <c r="J476" s="823" t="e">
        <f t="shared" si="108"/>
        <v>#REF!</v>
      </c>
      <c r="K476" s="823"/>
      <c r="L476" s="823"/>
      <c r="M476" s="823" t="e">
        <f t="shared" si="109"/>
        <v>#REF!</v>
      </c>
      <c r="N476" s="823" t="e">
        <f>#REF!+#REF!+K476+H476+F476</f>
        <v>#REF!</v>
      </c>
      <c r="O476" s="823" t="e">
        <f t="shared" si="104"/>
        <v>#REF!</v>
      </c>
      <c r="P476" s="823" t="e">
        <f>Develop!K366</f>
        <v>#REF!</v>
      </c>
      <c r="Q476" s="823" t="e">
        <f t="shared" si="105"/>
        <v>#REF!</v>
      </c>
      <c r="R476" s="823" t="e">
        <f t="shared" si="110"/>
        <v>#REF!</v>
      </c>
      <c r="S476" s="823" t="e">
        <f t="shared" si="120"/>
        <v>#REF!</v>
      </c>
    </row>
    <row r="477" spans="1:19" hidden="1" x14ac:dyDescent="0.25">
      <c r="A477" s="823"/>
      <c r="B477" s="821" t="s">
        <v>1138</v>
      </c>
      <c r="C477" s="824" t="e">
        <f>#REF!</f>
        <v>#REF!</v>
      </c>
      <c r="D477" s="822" t="s">
        <v>1589</v>
      </c>
      <c r="E477" s="823"/>
      <c r="F477" s="823">
        <f t="shared" si="106"/>
        <v>0</v>
      </c>
      <c r="G477" s="823" t="e">
        <f t="shared" si="107"/>
        <v>#REF!</v>
      </c>
      <c r="H477" s="823"/>
      <c r="I477" s="823"/>
      <c r="J477" s="823" t="e">
        <f t="shared" si="108"/>
        <v>#REF!</v>
      </c>
      <c r="K477" s="823"/>
      <c r="L477" s="823"/>
      <c r="M477" s="823" t="e">
        <f t="shared" si="109"/>
        <v>#REF!</v>
      </c>
      <c r="N477" s="823" t="e">
        <f>#REF!+#REF!+K477+H477+F477</f>
        <v>#REF!</v>
      </c>
      <c r="O477" s="823" t="e">
        <f t="shared" si="104"/>
        <v>#REF!</v>
      </c>
      <c r="P477" s="823" t="e">
        <f>Develop!K367</f>
        <v>#REF!</v>
      </c>
      <c r="Q477" s="823" t="e">
        <f t="shared" si="105"/>
        <v>#REF!</v>
      </c>
      <c r="R477" s="823" t="e">
        <f t="shared" si="110"/>
        <v>#REF!</v>
      </c>
      <c r="S477" s="823" t="e">
        <f t="shared" si="120"/>
        <v>#REF!</v>
      </c>
    </row>
    <row r="478" spans="1:19" hidden="1" x14ac:dyDescent="0.25">
      <c r="A478" s="917"/>
      <c r="B478" s="914" t="s">
        <v>943</v>
      </c>
      <c r="C478" s="921" t="e">
        <f>#REF!</f>
        <v>#REF!</v>
      </c>
      <c r="D478" s="916" t="s">
        <v>1589</v>
      </c>
      <c r="E478" s="917"/>
      <c r="F478" s="917">
        <f t="shared" si="106"/>
        <v>0</v>
      </c>
      <c r="G478" s="917" t="e">
        <f t="shared" si="107"/>
        <v>#REF!</v>
      </c>
      <c r="H478" s="917"/>
      <c r="I478" s="917"/>
      <c r="J478" s="917" t="e">
        <f t="shared" si="108"/>
        <v>#REF!</v>
      </c>
      <c r="K478" s="917"/>
      <c r="L478" s="917"/>
      <c r="M478" s="917" t="e">
        <f t="shared" si="109"/>
        <v>#REF!</v>
      </c>
      <c r="N478" s="917" t="e">
        <f>#REF!+#REF!+K478+H478+F478</f>
        <v>#REF!</v>
      </c>
      <c r="O478" s="917" t="e">
        <f t="shared" si="104"/>
        <v>#REF!</v>
      </c>
      <c r="P478" s="917" t="e">
        <f>Develop!K368</f>
        <v>#REF!</v>
      </c>
      <c r="Q478" s="917" t="e">
        <f t="shared" si="105"/>
        <v>#REF!</v>
      </c>
      <c r="R478" s="917" t="e">
        <f t="shared" si="110"/>
        <v>#REF!</v>
      </c>
      <c r="S478" s="917" t="e">
        <f t="shared" si="120"/>
        <v>#REF!</v>
      </c>
    </row>
    <row r="479" spans="1:19" ht="48" customHeight="1" x14ac:dyDescent="0.25">
      <c r="A479" s="917"/>
      <c r="B479" s="821" t="s">
        <v>1138</v>
      </c>
      <c r="C479" s="1489">
        <f>[1]Data!$X$564</f>
        <v>1306.98</v>
      </c>
      <c r="D479" s="867" t="s">
        <v>1589</v>
      </c>
      <c r="E479" s="1367"/>
      <c r="F479" s="954">
        <f t="shared" ref="F479:F485" si="121">E479</f>
        <v>0</v>
      </c>
      <c r="G479" s="954">
        <f t="shared" si="107"/>
        <v>0</v>
      </c>
      <c r="H479" s="1373">
        <f>'PC 12 IN 1'!H527</f>
        <v>3.6</v>
      </c>
      <c r="I479" s="1371">
        <f t="shared" ref="I479:I485" si="122">H479*2</f>
        <v>7.2</v>
      </c>
      <c r="J479" s="1371">
        <f t="shared" ref="J479:J485" si="123">I479*C479</f>
        <v>9410.26</v>
      </c>
      <c r="K479" s="1376">
        <f>'4 IN 1 PCHC Aliyar'!H425</f>
        <v>1.2</v>
      </c>
      <c r="L479" s="960">
        <f t="shared" ref="L479:L485" si="124">K479*1</f>
        <v>1.2</v>
      </c>
      <c r="M479" s="960">
        <f t="shared" ref="M479:M485" si="125">L479*C479</f>
        <v>1568.38</v>
      </c>
      <c r="N479" s="823">
        <f t="shared" ref="N479:N485" si="126">F479+I479+L479</f>
        <v>8.4</v>
      </c>
      <c r="O479" s="823">
        <f t="shared" si="104"/>
        <v>10978.63</v>
      </c>
      <c r="P479" s="823"/>
      <c r="Q479" s="823">
        <f t="shared" si="105"/>
        <v>0</v>
      </c>
      <c r="R479" s="1390">
        <f t="shared" ref="R479:R485" si="127">P479+N479</f>
        <v>8.4</v>
      </c>
      <c r="S479" s="823">
        <f t="shared" si="120"/>
        <v>10978.63</v>
      </c>
    </row>
    <row r="480" spans="1:19" ht="93.75" customHeight="1" x14ac:dyDescent="0.25">
      <c r="A480" s="837"/>
      <c r="B480" s="821" t="s">
        <v>3473</v>
      </c>
      <c r="C480" s="1488"/>
      <c r="D480" s="867"/>
      <c r="E480" s="954"/>
      <c r="F480" s="954">
        <f t="shared" si="121"/>
        <v>0</v>
      </c>
      <c r="G480" s="954">
        <f t="shared" si="107"/>
        <v>0</v>
      </c>
      <c r="H480" s="1371"/>
      <c r="I480" s="1371">
        <f t="shared" si="122"/>
        <v>0</v>
      </c>
      <c r="J480" s="1371">
        <f t="shared" si="123"/>
        <v>0</v>
      </c>
      <c r="K480" s="960"/>
      <c r="L480" s="960">
        <f t="shared" si="124"/>
        <v>0</v>
      </c>
      <c r="M480" s="960">
        <f t="shared" si="125"/>
        <v>0</v>
      </c>
      <c r="N480" s="823">
        <f t="shared" si="126"/>
        <v>0</v>
      </c>
      <c r="O480" s="823">
        <f t="shared" si="104"/>
        <v>0</v>
      </c>
      <c r="P480" s="823"/>
      <c r="Q480" s="823">
        <f t="shared" si="105"/>
        <v>0</v>
      </c>
      <c r="R480" s="1390">
        <f t="shared" si="127"/>
        <v>0</v>
      </c>
      <c r="S480" s="823">
        <f t="shared" si="120"/>
        <v>0</v>
      </c>
    </row>
    <row r="481" spans="1:19" ht="39.950000000000003" customHeight="1" x14ac:dyDescent="0.25">
      <c r="A481" s="820"/>
      <c r="B481" s="821" t="s">
        <v>176</v>
      </c>
      <c r="C481" s="1488">
        <f>[1]Data!$X$486</f>
        <v>2311.23</v>
      </c>
      <c r="D481" s="867" t="s">
        <v>1589</v>
      </c>
      <c r="E481" s="954">
        <f>'SI 2 in 1 ALIYAR '!H346</f>
        <v>1.1000000000000001</v>
      </c>
      <c r="F481" s="954">
        <f t="shared" si="121"/>
        <v>1.1000000000000001</v>
      </c>
      <c r="G481" s="954">
        <f t="shared" si="107"/>
        <v>2542.35</v>
      </c>
      <c r="H481" s="1371">
        <f>'PC 12 IN 1'!H535</f>
        <v>6.8</v>
      </c>
      <c r="I481" s="1371">
        <f t="shared" si="122"/>
        <v>13.6</v>
      </c>
      <c r="J481" s="1371">
        <f t="shared" si="123"/>
        <v>31432.73</v>
      </c>
      <c r="K481" s="960">
        <f>'4 IN 1 PCHC Aliyar'!G433</f>
        <v>3</v>
      </c>
      <c r="L481" s="960">
        <f t="shared" si="124"/>
        <v>3</v>
      </c>
      <c r="M481" s="960">
        <f t="shared" si="125"/>
        <v>6933.69</v>
      </c>
      <c r="N481" s="823">
        <f t="shared" si="126"/>
        <v>17.7</v>
      </c>
      <c r="O481" s="823">
        <f t="shared" si="104"/>
        <v>40908.769999999997</v>
      </c>
      <c r="P481" s="823"/>
      <c r="Q481" s="823">
        <f t="shared" si="105"/>
        <v>0</v>
      </c>
      <c r="R481" s="1390">
        <f t="shared" si="127"/>
        <v>17.7</v>
      </c>
      <c r="S481" s="823">
        <f t="shared" si="120"/>
        <v>40908.769999999997</v>
      </c>
    </row>
    <row r="482" spans="1:19" ht="39.950000000000003" customHeight="1" x14ac:dyDescent="0.25">
      <c r="A482" s="820"/>
      <c r="B482" s="821" t="s">
        <v>1188</v>
      </c>
      <c r="C482" s="1488">
        <f>[1]Data!$X$487</f>
        <v>2317.89</v>
      </c>
      <c r="D482" s="867" t="s">
        <v>1589</v>
      </c>
      <c r="E482" s="954">
        <f>'SI 2 in 1 ALIYAR '!H352</f>
        <v>3.1</v>
      </c>
      <c r="F482" s="954">
        <f t="shared" si="121"/>
        <v>3.1</v>
      </c>
      <c r="G482" s="954">
        <f t="shared" si="107"/>
        <v>7185.46</v>
      </c>
      <c r="H482" s="1371">
        <f>'PC 12 IN 1'!H537</f>
        <v>6.8</v>
      </c>
      <c r="I482" s="1371">
        <f t="shared" si="122"/>
        <v>13.6</v>
      </c>
      <c r="J482" s="1371">
        <f t="shared" si="123"/>
        <v>31523.3</v>
      </c>
      <c r="K482" s="960">
        <f>'4 IN 1 PCHC Aliyar'!G436</f>
        <v>3</v>
      </c>
      <c r="L482" s="960">
        <f t="shared" si="124"/>
        <v>3</v>
      </c>
      <c r="M482" s="960">
        <f t="shared" si="125"/>
        <v>6953.67</v>
      </c>
      <c r="N482" s="823">
        <f t="shared" si="126"/>
        <v>19.7</v>
      </c>
      <c r="O482" s="823">
        <f t="shared" si="104"/>
        <v>45662.43</v>
      </c>
      <c r="P482" s="823"/>
      <c r="Q482" s="823">
        <f t="shared" si="105"/>
        <v>0</v>
      </c>
      <c r="R482" s="1390">
        <f t="shared" si="127"/>
        <v>19.7</v>
      </c>
      <c r="S482" s="823">
        <f t="shared" si="120"/>
        <v>45662.43</v>
      </c>
    </row>
    <row r="483" spans="1:19" ht="39.950000000000003" customHeight="1" x14ac:dyDescent="0.25">
      <c r="A483" s="820"/>
      <c r="B483" s="821" t="s">
        <v>1230</v>
      </c>
      <c r="C483" s="1488">
        <f>[1]Data!$X$488</f>
        <v>2324.5500000000002</v>
      </c>
      <c r="D483" s="867" t="s">
        <v>1589</v>
      </c>
      <c r="E483" s="954"/>
      <c r="F483" s="954">
        <f t="shared" si="121"/>
        <v>0</v>
      </c>
      <c r="G483" s="954">
        <f t="shared" si="107"/>
        <v>0</v>
      </c>
      <c r="H483" s="1371">
        <f>'PC 12 IN 1'!H539</f>
        <v>6.8</v>
      </c>
      <c r="I483" s="1371">
        <f t="shared" si="122"/>
        <v>13.6</v>
      </c>
      <c r="J483" s="1371">
        <f t="shared" si="123"/>
        <v>31613.88</v>
      </c>
      <c r="K483" s="960">
        <f>'4 IN 1 PCHC Aliyar'!G439</f>
        <v>3</v>
      </c>
      <c r="L483" s="960">
        <f t="shared" si="124"/>
        <v>3</v>
      </c>
      <c r="M483" s="960">
        <f t="shared" si="125"/>
        <v>6973.65</v>
      </c>
      <c r="N483" s="823">
        <f t="shared" si="126"/>
        <v>16.600000000000001</v>
      </c>
      <c r="O483" s="823">
        <f t="shared" si="104"/>
        <v>38587.53</v>
      </c>
      <c r="P483" s="823"/>
      <c r="Q483" s="823">
        <f t="shared" si="105"/>
        <v>0</v>
      </c>
      <c r="R483" s="1390">
        <f t="shared" si="127"/>
        <v>16.600000000000001</v>
      </c>
      <c r="S483" s="823">
        <f t="shared" si="120"/>
        <v>38587.53</v>
      </c>
    </row>
    <row r="484" spans="1:19" ht="39.950000000000003" customHeight="1" x14ac:dyDescent="0.25">
      <c r="A484" s="820"/>
      <c r="B484" s="821" t="s">
        <v>1138</v>
      </c>
      <c r="C484" s="1488">
        <f>[1]Data!$X$489</f>
        <v>2331.21</v>
      </c>
      <c r="D484" s="867" t="s">
        <v>1589</v>
      </c>
      <c r="E484" s="954"/>
      <c r="F484" s="954">
        <f t="shared" si="121"/>
        <v>0</v>
      </c>
      <c r="G484" s="954">
        <f t="shared" si="107"/>
        <v>0</v>
      </c>
      <c r="H484" s="1371">
        <f>'PC 12 IN 1'!H541</f>
        <v>6.8</v>
      </c>
      <c r="I484" s="1371">
        <f t="shared" si="122"/>
        <v>13.6</v>
      </c>
      <c r="J484" s="1371">
        <f t="shared" si="123"/>
        <v>31704.46</v>
      </c>
      <c r="K484" s="960">
        <f>'4 IN 1 PCHC Aliyar'!G442</f>
        <v>3</v>
      </c>
      <c r="L484" s="960">
        <f t="shared" si="124"/>
        <v>3</v>
      </c>
      <c r="M484" s="960">
        <f t="shared" si="125"/>
        <v>6993.63</v>
      </c>
      <c r="N484" s="823">
        <f t="shared" si="126"/>
        <v>16.600000000000001</v>
      </c>
      <c r="O484" s="823">
        <f t="shared" si="104"/>
        <v>38698.089999999997</v>
      </c>
      <c r="P484" s="823"/>
      <c r="Q484" s="823">
        <f t="shared" si="105"/>
        <v>0</v>
      </c>
      <c r="R484" s="1390">
        <f t="shared" si="127"/>
        <v>16.600000000000001</v>
      </c>
      <c r="S484" s="823">
        <f t="shared" si="120"/>
        <v>38698.089999999997</v>
      </c>
    </row>
    <row r="485" spans="1:19" ht="39.950000000000003" customHeight="1" x14ac:dyDescent="0.25">
      <c r="A485" s="828"/>
      <c r="B485" s="821" t="s">
        <v>943</v>
      </c>
      <c r="C485" s="1488">
        <f>[1]Data!$X$490</f>
        <v>2337.87</v>
      </c>
      <c r="D485" s="867" t="s">
        <v>1589</v>
      </c>
      <c r="E485" s="954"/>
      <c r="F485" s="954">
        <f t="shared" si="121"/>
        <v>0</v>
      </c>
      <c r="G485" s="954">
        <f t="shared" si="107"/>
        <v>0</v>
      </c>
      <c r="H485" s="1371">
        <f>'PC 12 IN 1'!H544</f>
        <v>4.0999999999999996</v>
      </c>
      <c r="I485" s="1371">
        <f t="shared" si="122"/>
        <v>8.1999999999999993</v>
      </c>
      <c r="J485" s="1371">
        <f t="shared" si="123"/>
        <v>19170.53</v>
      </c>
      <c r="K485" s="960">
        <f>'4 IN 1 PCHC Aliyar'!G445</f>
        <v>2.1</v>
      </c>
      <c r="L485" s="960">
        <f t="shared" si="124"/>
        <v>2.1</v>
      </c>
      <c r="M485" s="960">
        <f t="shared" si="125"/>
        <v>4909.53</v>
      </c>
      <c r="N485" s="823">
        <f t="shared" si="126"/>
        <v>10.3</v>
      </c>
      <c r="O485" s="823">
        <f t="shared" si="104"/>
        <v>24080.06</v>
      </c>
      <c r="P485" s="823"/>
      <c r="Q485" s="823">
        <f t="shared" si="105"/>
        <v>0</v>
      </c>
      <c r="R485" s="1390">
        <f t="shared" si="127"/>
        <v>10.3</v>
      </c>
      <c r="S485" s="823">
        <f t="shared" si="120"/>
        <v>24080.06</v>
      </c>
    </row>
    <row r="486" spans="1:19" hidden="1" x14ac:dyDescent="0.25">
      <c r="A486" s="929"/>
      <c r="B486" s="923" t="s">
        <v>3182</v>
      </c>
      <c r="C486" s="928" t="e">
        <f>#REF!</f>
        <v>#REF!</v>
      </c>
      <c r="D486" s="925" t="s">
        <v>1589</v>
      </c>
      <c r="E486" s="926"/>
      <c r="F486" s="926">
        <f t="shared" si="106"/>
        <v>0</v>
      </c>
      <c r="G486" s="926" t="e">
        <f t="shared" si="107"/>
        <v>#REF!</v>
      </c>
      <c r="H486" s="926"/>
      <c r="I486" s="926"/>
      <c r="J486" s="926" t="e">
        <f t="shared" si="108"/>
        <v>#REF!</v>
      </c>
      <c r="K486" s="926"/>
      <c r="L486" s="926"/>
      <c r="M486" s="926" t="e">
        <f t="shared" si="109"/>
        <v>#REF!</v>
      </c>
      <c r="N486" s="926" t="e">
        <f>#REF!+#REF!+K486+H486+F486</f>
        <v>#REF!</v>
      </c>
      <c r="O486" s="926" t="e">
        <f t="shared" si="104"/>
        <v>#REF!</v>
      </c>
      <c r="P486" s="926" t="e">
        <f>Develop!K375</f>
        <v>#REF!</v>
      </c>
      <c r="Q486" s="926" t="e">
        <f t="shared" si="105"/>
        <v>#REF!</v>
      </c>
      <c r="R486" s="926" t="e">
        <f t="shared" si="110"/>
        <v>#REF!</v>
      </c>
      <c r="S486" s="926" t="e">
        <f t="shared" ref="S486:S495" si="128">R486*C486</f>
        <v>#REF!</v>
      </c>
    </row>
    <row r="487" spans="1:19" ht="39.950000000000003" customHeight="1" x14ac:dyDescent="0.25">
      <c r="A487" s="1361">
        <v>4.0999999999999996</v>
      </c>
      <c r="B487" s="1364" t="s">
        <v>3365</v>
      </c>
      <c r="C487" s="1490"/>
      <c r="D487" s="1495"/>
      <c r="E487" s="954"/>
      <c r="F487" s="954">
        <f t="shared" ref="F487:F495" si="129">E487</f>
        <v>0</v>
      </c>
      <c r="G487" s="954">
        <f t="shared" si="107"/>
        <v>0</v>
      </c>
      <c r="H487" s="1371"/>
      <c r="I487" s="1371">
        <f t="shared" ref="I487:I495" si="130">H487*2</f>
        <v>0</v>
      </c>
      <c r="J487" s="1371">
        <f t="shared" ref="J487:J495" si="131">I487*C487</f>
        <v>0</v>
      </c>
      <c r="K487" s="960"/>
      <c r="L487" s="960">
        <f t="shared" ref="L487:L495" si="132">K487*1</f>
        <v>0</v>
      </c>
      <c r="M487" s="960">
        <f t="shared" ref="M487:M495" si="133">L487*C487</f>
        <v>0</v>
      </c>
      <c r="N487" s="823">
        <f t="shared" ref="N487:N495" si="134">F487+I487+L487</f>
        <v>0</v>
      </c>
      <c r="O487" s="823">
        <f t="shared" si="104"/>
        <v>0</v>
      </c>
      <c r="P487" s="823"/>
      <c r="Q487" s="823">
        <f t="shared" si="105"/>
        <v>0</v>
      </c>
      <c r="R487" s="1390">
        <f t="shared" ref="R487:R495" si="135">P487+N487</f>
        <v>0</v>
      </c>
      <c r="S487" s="823">
        <f t="shared" si="128"/>
        <v>0</v>
      </c>
    </row>
    <row r="488" spans="1:19" ht="39.950000000000003" customHeight="1" x14ac:dyDescent="0.25">
      <c r="A488" s="1361"/>
      <c r="B488" s="889" t="s">
        <v>469</v>
      </c>
      <c r="C488" s="1490">
        <f>[1]Data!$X$718</f>
        <v>6922.33</v>
      </c>
      <c r="D488" s="1495" t="s">
        <v>1829</v>
      </c>
      <c r="E488" s="954">
        <f>'SI 2 in 1 ALIYAR '!H101</f>
        <v>19.5</v>
      </c>
      <c r="F488" s="954">
        <f t="shared" si="129"/>
        <v>19.5</v>
      </c>
      <c r="G488" s="954">
        <f t="shared" si="107"/>
        <v>134985.44</v>
      </c>
      <c r="H488" s="1371">
        <f>'PC 12 IN 1'!H578</f>
        <v>52.7</v>
      </c>
      <c r="I488" s="1371">
        <f t="shared" si="130"/>
        <v>105.4</v>
      </c>
      <c r="J488" s="1371">
        <f t="shared" si="131"/>
        <v>729613.58</v>
      </c>
      <c r="K488" s="960">
        <f>'4 IN 1 PCHC Aliyar'!H158</f>
        <v>25.05</v>
      </c>
      <c r="L488" s="960">
        <f t="shared" si="132"/>
        <v>25.05</v>
      </c>
      <c r="M488" s="960">
        <f t="shared" si="133"/>
        <v>173404.37</v>
      </c>
      <c r="N488" s="823">
        <f t="shared" si="134"/>
        <v>149.94999999999999</v>
      </c>
      <c r="O488" s="823">
        <f t="shared" si="104"/>
        <v>1038003.38</v>
      </c>
      <c r="P488" s="823"/>
      <c r="Q488" s="823">
        <f t="shared" si="105"/>
        <v>0</v>
      </c>
      <c r="R488" s="1390">
        <f t="shared" si="135"/>
        <v>149.94999999999999</v>
      </c>
      <c r="S488" s="823">
        <f t="shared" si="128"/>
        <v>1038003.38</v>
      </c>
    </row>
    <row r="489" spans="1:19" ht="39.950000000000003" customHeight="1" x14ac:dyDescent="0.25">
      <c r="A489" s="1361">
        <v>8.1</v>
      </c>
      <c r="B489" s="889" t="s">
        <v>1810</v>
      </c>
      <c r="C489" s="1490">
        <f>[1]Data!$X$720</f>
        <v>7012.23</v>
      </c>
      <c r="D489" s="1495" t="s">
        <v>1829</v>
      </c>
      <c r="E489" s="954">
        <f>'SI 2 in 1 ALIYAR '!H186</f>
        <v>22.5</v>
      </c>
      <c r="F489" s="954">
        <f t="shared" si="129"/>
        <v>22.5</v>
      </c>
      <c r="G489" s="954">
        <f t="shared" si="107"/>
        <v>157775.18</v>
      </c>
      <c r="H489" s="1371">
        <f>'PC 12 IN 1'!H636</f>
        <v>54</v>
      </c>
      <c r="I489" s="1371">
        <f t="shared" si="130"/>
        <v>108</v>
      </c>
      <c r="J489" s="1371">
        <f t="shared" si="131"/>
        <v>757320.84</v>
      </c>
      <c r="K489" s="960">
        <f>'4 IN 1 PCHC Aliyar'!H238</f>
        <v>15.7</v>
      </c>
      <c r="L489" s="960">
        <f t="shared" si="132"/>
        <v>15.7</v>
      </c>
      <c r="M489" s="960">
        <f t="shared" si="133"/>
        <v>110092.01</v>
      </c>
      <c r="N489" s="823">
        <f t="shared" si="134"/>
        <v>146.19999999999999</v>
      </c>
      <c r="O489" s="823">
        <f t="shared" si="104"/>
        <v>1025188.03</v>
      </c>
      <c r="P489" s="823" t="s">
        <v>5450</v>
      </c>
      <c r="Q489" s="823"/>
      <c r="R489" s="1521">
        <f>N489</f>
        <v>146.19999999999999</v>
      </c>
      <c r="S489" s="823">
        <f t="shared" si="128"/>
        <v>1025188.03</v>
      </c>
    </row>
    <row r="490" spans="1:19" ht="39.950000000000003" customHeight="1" x14ac:dyDescent="0.25">
      <c r="A490" s="1361"/>
      <c r="B490" s="889" t="s">
        <v>471</v>
      </c>
      <c r="C490" s="1490">
        <f>[1]Data!$X$721</f>
        <v>7189.23</v>
      </c>
      <c r="D490" s="1495" t="s">
        <v>1829</v>
      </c>
      <c r="E490" s="954">
        <f>'SI 2 in 1 ALIYAR '!H194</f>
        <v>24.9</v>
      </c>
      <c r="F490" s="954">
        <f t="shared" si="129"/>
        <v>24.9</v>
      </c>
      <c r="G490" s="954">
        <f t="shared" si="107"/>
        <v>179011.83</v>
      </c>
      <c r="H490" s="1371">
        <f>'PC 12 IN 1'!H638</f>
        <v>54</v>
      </c>
      <c r="I490" s="1371">
        <f t="shared" si="130"/>
        <v>108</v>
      </c>
      <c r="J490" s="1371">
        <f t="shared" si="131"/>
        <v>776436.84</v>
      </c>
      <c r="K490" s="960">
        <f>'4 IN 1 PCHC Aliyar'!H242</f>
        <v>15.7</v>
      </c>
      <c r="L490" s="960">
        <f t="shared" si="132"/>
        <v>15.7</v>
      </c>
      <c r="M490" s="960">
        <f t="shared" si="133"/>
        <v>112870.91</v>
      </c>
      <c r="N490" s="823">
        <f t="shared" si="134"/>
        <v>148.6</v>
      </c>
      <c r="O490" s="823">
        <f t="shared" si="104"/>
        <v>1068319.58</v>
      </c>
      <c r="P490" s="823"/>
      <c r="Q490" s="823">
        <f t="shared" si="105"/>
        <v>0</v>
      </c>
      <c r="R490" s="1390">
        <f t="shared" si="135"/>
        <v>148.6</v>
      </c>
      <c r="S490" s="823">
        <f t="shared" si="128"/>
        <v>1068319.58</v>
      </c>
    </row>
    <row r="491" spans="1:19" ht="39.950000000000003" customHeight="1" x14ac:dyDescent="0.25">
      <c r="A491" s="1361"/>
      <c r="B491" s="889" t="s">
        <v>1559</v>
      </c>
      <c r="C491" s="1490">
        <f>[1]Data!$X$722</f>
        <v>7366.23</v>
      </c>
      <c r="D491" s="1495" t="s">
        <v>1829</v>
      </c>
      <c r="E491" s="954">
        <f>'SI 2 in 1 ALIYAR '!H206</f>
        <v>3.6</v>
      </c>
      <c r="F491" s="954">
        <f t="shared" si="129"/>
        <v>3.6</v>
      </c>
      <c r="G491" s="954">
        <f t="shared" si="107"/>
        <v>26518.43</v>
      </c>
      <c r="H491" s="1371">
        <f>'PC 12 IN 1'!H640</f>
        <v>54</v>
      </c>
      <c r="I491" s="1371">
        <f t="shared" si="130"/>
        <v>108</v>
      </c>
      <c r="J491" s="1371">
        <f t="shared" si="131"/>
        <v>795552.84</v>
      </c>
      <c r="K491" s="960">
        <f>'4 IN 1 PCHC Aliyar'!H242</f>
        <v>15.7</v>
      </c>
      <c r="L491" s="960">
        <f t="shared" si="132"/>
        <v>15.7</v>
      </c>
      <c r="M491" s="960">
        <f t="shared" si="133"/>
        <v>115649.81</v>
      </c>
      <c r="N491" s="823">
        <f t="shared" si="134"/>
        <v>127.3</v>
      </c>
      <c r="O491" s="823">
        <f t="shared" si="104"/>
        <v>937721.08</v>
      </c>
      <c r="P491" s="823"/>
      <c r="Q491" s="823">
        <f t="shared" si="105"/>
        <v>0</v>
      </c>
      <c r="R491" s="1390">
        <f t="shared" si="135"/>
        <v>127.3</v>
      </c>
      <c r="S491" s="823">
        <f t="shared" si="128"/>
        <v>937721.08</v>
      </c>
    </row>
    <row r="492" spans="1:19" ht="39.950000000000003" customHeight="1" x14ac:dyDescent="0.25">
      <c r="A492" s="1361"/>
      <c r="B492" s="889" t="s">
        <v>594</v>
      </c>
      <c r="C492" s="1490">
        <f>[1]Data!$X$723</f>
        <v>7543.23</v>
      </c>
      <c r="D492" s="1495" t="s">
        <v>1829</v>
      </c>
      <c r="E492" s="954"/>
      <c r="F492" s="954">
        <f t="shared" si="129"/>
        <v>0</v>
      </c>
      <c r="G492" s="954">
        <f t="shared" si="107"/>
        <v>0</v>
      </c>
      <c r="H492" s="1371">
        <f>'PC 12 IN 1'!H643</f>
        <v>54</v>
      </c>
      <c r="I492" s="1371">
        <f t="shared" si="130"/>
        <v>108</v>
      </c>
      <c r="J492" s="1371">
        <f t="shared" si="131"/>
        <v>814668.84</v>
      </c>
      <c r="K492" s="960">
        <f>'4 IN 1 PCHC Aliyar'!H244</f>
        <v>15.7</v>
      </c>
      <c r="L492" s="960">
        <f t="shared" si="132"/>
        <v>15.7</v>
      </c>
      <c r="M492" s="960">
        <f t="shared" si="133"/>
        <v>118428.71</v>
      </c>
      <c r="N492" s="823">
        <f t="shared" si="134"/>
        <v>123.7</v>
      </c>
      <c r="O492" s="823">
        <f t="shared" si="104"/>
        <v>933097.55</v>
      </c>
      <c r="P492" s="823"/>
      <c r="Q492" s="823">
        <f t="shared" si="105"/>
        <v>0</v>
      </c>
      <c r="R492" s="1390">
        <f t="shared" si="135"/>
        <v>123.7</v>
      </c>
      <c r="S492" s="823">
        <f t="shared" si="128"/>
        <v>933097.55</v>
      </c>
    </row>
    <row r="493" spans="1:19" ht="39.950000000000003" customHeight="1" x14ac:dyDescent="0.25">
      <c r="A493" s="1361"/>
      <c r="B493" s="889" t="s">
        <v>3375</v>
      </c>
      <c r="C493" s="1490">
        <f>[1]Data!$X$724</f>
        <v>7720.23</v>
      </c>
      <c r="D493" s="1495" t="s">
        <v>1829</v>
      </c>
      <c r="E493" s="954"/>
      <c r="F493" s="954">
        <f t="shared" si="129"/>
        <v>0</v>
      </c>
      <c r="G493" s="954">
        <f t="shared" si="107"/>
        <v>0</v>
      </c>
      <c r="H493" s="1371">
        <f>'PC 12 IN 1'!H657</f>
        <v>9.6</v>
      </c>
      <c r="I493" s="1371">
        <f t="shared" si="130"/>
        <v>19.2</v>
      </c>
      <c r="J493" s="1371">
        <f t="shared" si="131"/>
        <v>148228.42000000001</v>
      </c>
      <c r="K493" s="960">
        <f>'4 IN 1 PCHC Aliyar'!H260</f>
        <v>5.6</v>
      </c>
      <c r="L493" s="960">
        <f t="shared" si="132"/>
        <v>5.6</v>
      </c>
      <c r="M493" s="960">
        <f t="shared" si="133"/>
        <v>43233.29</v>
      </c>
      <c r="N493" s="823">
        <f t="shared" si="134"/>
        <v>24.8</v>
      </c>
      <c r="O493" s="823">
        <f t="shared" si="104"/>
        <v>191461.7</v>
      </c>
      <c r="P493" s="823"/>
      <c r="Q493" s="823">
        <f t="shared" si="105"/>
        <v>0</v>
      </c>
      <c r="R493" s="1390">
        <f t="shared" si="135"/>
        <v>24.8</v>
      </c>
      <c r="S493" s="823">
        <f t="shared" si="128"/>
        <v>191461.7</v>
      </c>
    </row>
    <row r="494" spans="1:19" ht="39.950000000000003" customHeight="1" x14ac:dyDescent="0.25">
      <c r="A494" s="834" t="s">
        <v>3376</v>
      </c>
      <c r="B494" s="839" t="s">
        <v>3364</v>
      </c>
      <c r="C494" s="1488"/>
      <c r="D494" s="867"/>
      <c r="E494" s="954"/>
      <c r="F494" s="954">
        <f t="shared" si="129"/>
        <v>0</v>
      </c>
      <c r="G494" s="954">
        <f t="shared" si="107"/>
        <v>0</v>
      </c>
      <c r="H494" s="1371"/>
      <c r="I494" s="1371">
        <f t="shared" si="130"/>
        <v>0</v>
      </c>
      <c r="J494" s="1371">
        <f t="shared" si="131"/>
        <v>0</v>
      </c>
      <c r="K494" s="960"/>
      <c r="L494" s="960">
        <f t="shared" si="132"/>
        <v>0</v>
      </c>
      <c r="M494" s="960">
        <f t="shared" si="133"/>
        <v>0</v>
      </c>
      <c r="N494" s="823">
        <f t="shared" si="134"/>
        <v>0</v>
      </c>
      <c r="O494" s="823">
        <f t="shared" si="104"/>
        <v>0</v>
      </c>
      <c r="P494" s="823"/>
      <c r="Q494" s="823">
        <f t="shared" si="105"/>
        <v>0</v>
      </c>
      <c r="R494" s="1390">
        <f t="shared" si="135"/>
        <v>0</v>
      </c>
      <c r="S494" s="823">
        <f t="shared" si="128"/>
        <v>0</v>
      </c>
    </row>
    <row r="495" spans="1:19" ht="39.950000000000003" customHeight="1" x14ac:dyDescent="0.25">
      <c r="A495" s="838"/>
      <c r="B495" s="821" t="s">
        <v>469</v>
      </c>
      <c r="C495" s="1488">
        <f>[1]Data!$X$688</f>
        <v>7446.86</v>
      </c>
      <c r="D495" s="867" t="s">
        <v>1829</v>
      </c>
      <c r="E495" s="954"/>
      <c r="F495" s="954">
        <f t="shared" si="129"/>
        <v>0</v>
      </c>
      <c r="G495" s="954">
        <f t="shared" si="107"/>
        <v>0</v>
      </c>
      <c r="H495" s="1371"/>
      <c r="I495" s="1371">
        <f t="shared" si="130"/>
        <v>0</v>
      </c>
      <c r="J495" s="1371">
        <f t="shared" si="131"/>
        <v>0</v>
      </c>
      <c r="K495" s="960"/>
      <c r="L495" s="960">
        <f t="shared" si="132"/>
        <v>0</v>
      </c>
      <c r="M495" s="960">
        <f t="shared" si="133"/>
        <v>0</v>
      </c>
      <c r="N495" s="823">
        <f t="shared" si="134"/>
        <v>0</v>
      </c>
      <c r="O495" s="823">
        <f t="shared" si="104"/>
        <v>0</v>
      </c>
      <c r="P495" s="823"/>
      <c r="Q495" s="823">
        <f t="shared" si="105"/>
        <v>0</v>
      </c>
      <c r="R495" s="1390">
        <f t="shared" si="135"/>
        <v>0</v>
      </c>
      <c r="S495" s="823">
        <f t="shared" si="128"/>
        <v>0</v>
      </c>
    </row>
    <row r="496" spans="1:19" hidden="1" x14ac:dyDescent="0.25">
      <c r="A496" s="901"/>
      <c r="B496" s="893" t="s">
        <v>470</v>
      </c>
      <c r="C496" s="894" t="e">
        <f>#REF!</f>
        <v>#REF!</v>
      </c>
      <c r="D496" s="895" t="s">
        <v>1829</v>
      </c>
      <c r="E496" s="896"/>
      <c r="F496" s="896">
        <f t="shared" si="106"/>
        <v>0</v>
      </c>
      <c r="G496" s="896" t="e">
        <f t="shared" si="107"/>
        <v>#REF!</v>
      </c>
      <c r="H496" s="896"/>
      <c r="I496" s="896"/>
      <c r="J496" s="896" t="e">
        <f t="shared" si="108"/>
        <v>#REF!</v>
      </c>
      <c r="K496" s="896"/>
      <c r="L496" s="896"/>
      <c r="M496" s="896" t="e">
        <f t="shared" si="109"/>
        <v>#REF!</v>
      </c>
      <c r="N496" s="896" t="e">
        <f>#REF!+#REF!+K496+H496+F496</f>
        <v>#REF!</v>
      </c>
      <c r="O496" s="896" t="e">
        <f t="shared" si="104"/>
        <v>#REF!</v>
      </c>
      <c r="P496" s="896" t="e">
        <f>Develop!K385</f>
        <v>#REF!</v>
      </c>
      <c r="Q496" s="896" t="e">
        <f t="shared" si="105"/>
        <v>#REF!</v>
      </c>
      <c r="R496" s="896" t="e">
        <f t="shared" si="110"/>
        <v>#REF!</v>
      </c>
      <c r="S496" s="896" t="e">
        <f t="shared" ref="S496:S526" si="136">R496*C496</f>
        <v>#REF!</v>
      </c>
    </row>
    <row r="497" spans="1:19" hidden="1" x14ac:dyDescent="0.25">
      <c r="A497" s="834"/>
      <c r="B497" s="821" t="s">
        <v>471</v>
      </c>
      <c r="C497" s="824" t="e">
        <f>#REF!</f>
        <v>#REF!</v>
      </c>
      <c r="D497" s="822" t="s">
        <v>1829</v>
      </c>
      <c r="E497" s="823"/>
      <c r="F497" s="823">
        <f t="shared" si="106"/>
        <v>0</v>
      </c>
      <c r="G497" s="823" t="e">
        <f t="shared" si="107"/>
        <v>#REF!</v>
      </c>
      <c r="H497" s="823"/>
      <c r="I497" s="823"/>
      <c r="J497" s="823" t="e">
        <f t="shared" si="108"/>
        <v>#REF!</v>
      </c>
      <c r="K497" s="823"/>
      <c r="L497" s="823"/>
      <c r="M497" s="823" t="e">
        <f t="shared" si="109"/>
        <v>#REF!</v>
      </c>
      <c r="N497" s="823" t="e">
        <f>#REF!+#REF!+K497+H497+F497</f>
        <v>#REF!</v>
      </c>
      <c r="O497" s="823" t="e">
        <f t="shared" si="104"/>
        <v>#REF!</v>
      </c>
      <c r="P497" s="823" t="e">
        <f>Develop!K386</f>
        <v>#REF!</v>
      </c>
      <c r="Q497" s="823" t="e">
        <f t="shared" si="105"/>
        <v>#REF!</v>
      </c>
      <c r="R497" s="823" t="e">
        <f t="shared" si="110"/>
        <v>#REF!</v>
      </c>
      <c r="S497" s="823" t="e">
        <f t="shared" si="136"/>
        <v>#REF!</v>
      </c>
    </row>
    <row r="498" spans="1:19" hidden="1" x14ac:dyDescent="0.25">
      <c r="A498" s="834"/>
      <c r="B498" s="821" t="s">
        <v>1559</v>
      </c>
      <c r="C498" s="824" t="e">
        <f>#REF!</f>
        <v>#REF!</v>
      </c>
      <c r="D498" s="822" t="s">
        <v>1829</v>
      </c>
      <c r="E498" s="823"/>
      <c r="F498" s="823">
        <f t="shared" si="106"/>
        <v>0</v>
      </c>
      <c r="G498" s="823" t="e">
        <f t="shared" si="107"/>
        <v>#REF!</v>
      </c>
      <c r="H498" s="823"/>
      <c r="I498" s="823"/>
      <c r="J498" s="823" t="e">
        <f t="shared" si="108"/>
        <v>#REF!</v>
      </c>
      <c r="K498" s="823"/>
      <c r="L498" s="823"/>
      <c r="M498" s="823" t="e">
        <f t="shared" si="109"/>
        <v>#REF!</v>
      </c>
      <c r="N498" s="823" t="e">
        <f>#REF!+#REF!+K498+H498+F498</f>
        <v>#REF!</v>
      </c>
      <c r="O498" s="823" t="e">
        <f t="shared" si="104"/>
        <v>#REF!</v>
      </c>
      <c r="P498" s="823" t="e">
        <f>Develop!K387</f>
        <v>#REF!</v>
      </c>
      <c r="Q498" s="823" t="e">
        <f t="shared" si="105"/>
        <v>#REF!</v>
      </c>
      <c r="R498" s="823" t="e">
        <f t="shared" si="110"/>
        <v>#REF!</v>
      </c>
      <c r="S498" s="823" t="e">
        <f t="shared" si="136"/>
        <v>#REF!</v>
      </c>
    </row>
    <row r="499" spans="1:19" hidden="1" x14ac:dyDescent="0.25">
      <c r="A499" s="834"/>
      <c r="B499" s="821" t="s">
        <v>594</v>
      </c>
      <c r="C499" s="824" t="e">
        <f>#REF!</f>
        <v>#REF!</v>
      </c>
      <c r="D499" s="822" t="s">
        <v>1829</v>
      </c>
      <c r="E499" s="823"/>
      <c r="F499" s="823">
        <f t="shared" si="106"/>
        <v>0</v>
      </c>
      <c r="G499" s="823" t="e">
        <f t="shared" si="107"/>
        <v>#REF!</v>
      </c>
      <c r="H499" s="823"/>
      <c r="I499" s="823"/>
      <c r="J499" s="823" t="e">
        <f t="shared" si="108"/>
        <v>#REF!</v>
      </c>
      <c r="K499" s="823"/>
      <c r="L499" s="823"/>
      <c r="M499" s="823" t="e">
        <f t="shared" si="109"/>
        <v>#REF!</v>
      </c>
      <c r="N499" s="823" t="e">
        <f>#REF!+#REF!+K499+H499+F499</f>
        <v>#REF!</v>
      </c>
      <c r="O499" s="823" t="e">
        <f t="shared" si="104"/>
        <v>#REF!</v>
      </c>
      <c r="P499" s="823" t="e">
        <f>Develop!K388</f>
        <v>#REF!</v>
      </c>
      <c r="Q499" s="823" t="e">
        <f t="shared" si="105"/>
        <v>#REF!</v>
      </c>
      <c r="R499" s="823" t="e">
        <f t="shared" si="110"/>
        <v>#REF!</v>
      </c>
      <c r="S499" s="823" t="e">
        <f t="shared" si="136"/>
        <v>#REF!</v>
      </c>
    </row>
    <row r="500" spans="1:19" ht="52.5" hidden="1" x14ac:dyDescent="0.25">
      <c r="A500" s="834"/>
      <c r="B500" s="840" t="s">
        <v>3061</v>
      </c>
      <c r="C500" s="825"/>
      <c r="D500" s="822"/>
      <c r="E500" s="823"/>
      <c r="F500" s="823">
        <f t="shared" si="106"/>
        <v>0</v>
      </c>
      <c r="G500" s="823">
        <f t="shared" si="107"/>
        <v>0</v>
      </c>
      <c r="H500" s="823"/>
      <c r="I500" s="823"/>
      <c r="J500" s="823">
        <f t="shared" si="108"/>
        <v>0</v>
      </c>
      <c r="K500" s="823"/>
      <c r="L500" s="823"/>
      <c r="M500" s="823">
        <f t="shared" si="109"/>
        <v>0</v>
      </c>
      <c r="N500" s="823" t="e">
        <f>#REF!+#REF!+K500+H500+F500</f>
        <v>#REF!</v>
      </c>
      <c r="O500" s="823" t="e">
        <f t="shared" si="104"/>
        <v>#REF!</v>
      </c>
      <c r="P500" s="823" t="e">
        <f>Develop!K389</f>
        <v>#REF!</v>
      </c>
      <c r="Q500" s="823" t="e">
        <f t="shared" si="105"/>
        <v>#REF!</v>
      </c>
      <c r="R500" s="823" t="e">
        <f t="shared" si="110"/>
        <v>#REF!</v>
      </c>
      <c r="S500" s="823" t="e">
        <f t="shared" si="136"/>
        <v>#REF!</v>
      </c>
    </row>
    <row r="501" spans="1:19" hidden="1" x14ac:dyDescent="0.25">
      <c r="A501" s="834"/>
      <c r="B501" s="841" t="s">
        <v>1809</v>
      </c>
      <c r="C501" s="825" t="e">
        <f>#REF!</f>
        <v>#REF!</v>
      </c>
      <c r="D501" s="822" t="s">
        <v>1829</v>
      </c>
      <c r="E501" s="823"/>
      <c r="F501" s="823">
        <f t="shared" si="106"/>
        <v>0</v>
      </c>
      <c r="G501" s="823" t="e">
        <f t="shared" si="107"/>
        <v>#REF!</v>
      </c>
      <c r="H501" s="823"/>
      <c r="I501" s="823"/>
      <c r="J501" s="823" t="e">
        <f t="shared" si="108"/>
        <v>#REF!</v>
      </c>
      <c r="K501" s="823"/>
      <c r="L501" s="823"/>
      <c r="M501" s="823" t="e">
        <f t="shared" si="109"/>
        <v>#REF!</v>
      </c>
      <c r="N501" s="823" t="e">
        <f>#REF!+#REF!+K501+H501+F501</f>
        <v>#REF!</v>
      </c>
      <c r="O501" s="823" t="e">
        <f t="shared" si="104"/>
        <v>#REF!</v>
      </c>
      <c r="P501" s="823" t="e">
        <f>Develop!K390</f>
        <v>#REF!</v>
      </c>
      <c r="Q501" s="823" t="e">
        <f t="shared" si="105"/>
        <v>#REF!</v>
      </c>
      <c r="R501" s="823" t="e">
        <f t="shared" si="110"/>
        <v>#REF!</v>
      </c>
      <c r="S501" s="823" t="e">
        <f t="shared" si="136"/>
        <v>#REF!</v>
      </c>
    </row>
    <row r="502" spans="1:19" hidden="1" x14ac:dyDescent="0.25">
      <c r="A502" s="834"/>
      <c r="B502" s="841" t="s">
        <v>3062</v>
      </c>
      <c r="C502" s="825" t="e">
        <f>#REF!</f>
        <v>#REF!</v>
      </c>
      <c r="D502" s="822" t="s">
        <v>1829</v>
      </c>
      <c r="E502" s="823"/>
      <c r="F502" s="823">
        <f t="shared" si="106"/>
        <v>0</v>
      </c>
      <c r="G502" s="823" t="e">
        <f t="shared" si="107"/>
        <v>#REF!</v>
      </c>
      <c r="H502" s="823"/>
      <c r="I502" s="823"/>
      <c r="J502" s="823" t="e">
        <f t="shared" si="108"/>
        <v>#REF!</v>
      </c>
      <c r="K502" s="823"/>
      <c r="L502" s="823"/>
      <c r="M502" s="823" t="e">
        <f t="shared" si="109"/>
        <v>#REF!</v>
      </c>
      <c r="N502" s="823" t="e">
        <f>#REF!+#REF!+K502+H502+F502</f>
        <v>#REF!</v>
      </c>
      <c r="O502" s="823" t="e">
        <f t="shared" si="104"/>
        <v>#REF!</v>
      </c>
      <c r="P502" s="823" t="e">
        <f>Develop!K391</f>
        <v>#REF!</v>
      </c>
      <c r="Q502" s="823" t="e">
        <f t="shared" si="105"/>
        <v>#REF!</v>
      </c>
      <c r="R502" s="823" t="e">
        <f t="shared" si="110"/>
        <v>#REF!</v>
      </c>
      <c r="S502" s="823" t="e">
        <f t="shared" si="136"/>
        <v>#REF!</v>
      </c>
    </row>
    <row r="503" spans="1:19" ht="52.5" hidden="1" x14ac:dyDescent="0.25">
      <c r="A503" s="834"/>
      <c r="B503" s="826" t="s">
        <v>3063</v>
      </c>
      <c r="C503" s="825"/>
      <c r="D503" s="822"/>
      <c r="E503" s="823"/>
      <c r="F503" s="823">
        <f t="shared" si="106"/>
        <v>0</v>
      </c>
      <c r="G503" s="823">
        <f t="shared" si="107"/>
        <v>0</v>
      </c>
      <c r="H503" s="823"/>
      <c r="I503" s="823"/>
      <c r="J503" s="823">
        <f t="shared" si="108"/>
        <v>0</v>
      </c>
      <c r="K503" s="823"/>
      <c r="L503" s="823"/>
      <c r="M503" s="823">
        <f t="shared" si="109"/>
        <v>0</v>
      </c>
      <c r="N503" s="823" t="e">
        <f>#REF!+#REF!+K503+H503+F503</f>
        <v>#REF!</v>
      </c>
      <c r="O503" s="823" t="e">
        <f t="shared" si="104"/>
        <v>#REF!</v>
      </c>
      <c r="P503" s="823" t="e">
        <f>Develop!K392</f>
        <v>#REF!</v>
      </c>
      <c r="Q503" s="823" t="e">
        <f t="shared" si="105"/>
        <v>#REF!</v>
      </c>
      <c r="R503" s="823" t="e">
        <f t="shared" si="110"/>
        <v>#REF!</v>
      </c>
      <c r="S503" s="823" t="e">
        <f t="shared" si="136"/>
        <v>#REF!</v>
      </c>
    </row>
    <row r="504" spans="1:19" hidden="1" x14ac:dyDescent="0.25">
      <c r="A504" s="834"/>
      <c r="B504" s="821" t="s">
        <v>469</v>
      </c>
      <c r="C504" s="825" t="e">
        <f>#REF!</f>
        <v>#REF!</v>
      </c>
      <c r="D504" s="822" t="s">
        <v>1050</v>
      </c>
      <c r="E504" s="823"/>
      <c r="F504" s="823">
        <f t="shared" si="106"/>
        <v>0</v>
      </c>
      <c r="G504" s="823" t="e">
        <f t="shared" si="107"/>
        <v>#REF!</v>
      </c>
      <c r="H504" s="823"/>
      <c r="I504" s="823"/>
      <c r="J504" s="823" t="e">
        <f t="shared" si="108"/>
        <v>#REF!</v>
      </c>
      <c r="K504" s="823"/>
      <c r="L504" s="823"/>
      <c r="M504" s="823" t="e">
        <f t="shared" si="109"/>
        <v>#REF!</v>
      </c>
      <c r="N504" s="823" t="e">
        <f>#REF!+#REF!+K504+H504+F504</f>
        <v>#REF!</v>
      </c>
      <c r="O504" s="823" t="e">
        <f t="shared" si="104"/>
        <v>#REF!</v>
      </c>
      <c r="P504" s="823" t="e">
        <f>Develop!K393</f>
        <v>#REF!</v>
      </c>
      <c r="Q504" s="823" t="e">
        <f t="shared" si="105"/>
        <v>#REF!</v>
      </c>
      <c r="R504" s="823" t="e">
        <f t="shared" si="110"/>
        <v>#REF!</v>
      </c>
      <c r="S504" s="823" t="e">
        <f t="shared" si="136"/>
        <v>#REF!</v>
      </c>
    </row>
    <row r="505" spans="1:19" hidden="1" x14ac:dyDescent="0.25">
      <c r="A505" s="834"/>
      <c r="B505" s="821" t="s">
        <v>3093</v>
      </c>
      <c r="C505" s="825" t="e">
        <f>#REF!</f>
        <v>#REF!</v>
      </c>
      <c r="D505" s="822" t="s">
        <v>1050</v>
      </c>
      <c r="E505" s="823"/>
      <c r="F505" s="823">
        <f t="shared" si="106"/>
        <v>0</v>
      </c>
      <c r="G505" s="823" t="e">
        <f t="shared" si="107"/>
        <v>#REF!</v>
      </c>
      <c r="H505" s="823"/>
      <c r="I505" s="823"/>
      <c r="J505" s="823" t="e">
        <f t="shared" si="108"/>
        <v>#REF!</v>
      </c>
      <c r="K505" s="823"/>
      <c r="L505" s="823"/>
      <c r="M505" s="823" t="e">
        <f t="shared" si="109"/>
        <v>#REF!</v>
      </c>
      <c r="N505" s="823" t="e">
        <f>#REF!+#REF!+K505+H505+F505</f>
        <v>#REF!</v>
      </c>
      <c r="O505" s="823" t="e">
        <f t="shared" si="104"/>
        <v>#REF!</v>
      </c>
      <c r="P505" s="823" t="e">
        <f>Develop!K394</f>
        <v>#REF!</v>
      </c>
      <c r="Q505" s="823" t="e">
        <f t="shared" si="105"/>
        <v>#REF!</v>
      </c>
      <c r="R505" s="823" t="e">
        <f t="shared" si="110"/>
        <v>#REF!</v>
      </c>
      <c r="S505" s="823" t="e">
        <f t="shared" si="136"/>
        <v>#REF!</v>
      </c>
    </row>
    <row r="506" spans="1:19" hidden="1" x14ac:dyDescent="0.25">
      <c r="A506" s="834"/>
      <c r="B506" s="821" t="s">
        <v>471</v>
      </c>
      <c r="C506" s="825" t="e">
        <f>#REF!</f>
        <v>#REF!</v>
      </c>
      <c r="D506" s="822" t="s">
        <v>1050</v>
      </c>
      <c r="E506" s="823"/>
      <c r="F506" s="823">
        <f t="shared" si="106"/>
        <v>0</v>
      </c>
      <c r="G506" s="823" t="e">
        <f t="shared" si="107"/>
        <v>#REF!</v>
      </c>
      <c r="H506" s="823"/>
      <c r="I506" s="823"/>
      <c r="J506" s="823" t="e">
        <f t="shared" si="108"/>
        <v>#REF!</v>
      </c>
      <c r="K506" s="823"/>
      <c r="L506" s="823"/>
      <c r="M506" s="823" t="e">
        <f t="shared" si="109"/>
        <v>#REF!</v>
      </c>
      <c r="N506" s="823" t="e">
        <f>#REF!+#REF!+K506+H506+F506</f>
        <v>#REF!</v>
      </c>
      <c r="O506" s="823" t="e">
        <f t="shared" si="104"/>
        <v>#REF!</v>
      </c>
      <c r="P506" s="823" t="e">
        <f>Develop!K395</f>
        <v>#REF!</v>
      </c>
      <c r="Q506" s="823" t="e">
        <f t="shared" si="105"/>
        <v>#REF!</v>
      </c>
      <c r="R506" s="823" t="e">
        <f t="shared" si="110"/>
        <v>#REF!</v>
      </c>
      <c r="S506" s="823" t="e">
        <f t="shared" si="136"/>
        <v>#REF!</v>
      </c>
    </row>
    <row r="507" spans="1:19" hidden="1" x14ac:dyDescent="0.25">
      <c r="A507" s="834"/>
      <c r="B507" s="821" t="s">
        <v>1559</v>
      </c>
      <c r="C507" s="825" t="e">
        <f>#REF!</f>
        <v>#REF!</v>
      </c>
      <c r="D507" s="822" t="s">
        <v>1050</v>
      </c>
      <c r="E507" s="823"/>
      <c r="F507" s="823">
        <f t="shared" si="106"/>
        <v>0</v>
      </c>
      <c r="G507" s="823" t="e">
        <f t="shared" si="107"/>
        <v>#REF!</v>
      </c>
      <c r="H507" s="823"/>
      <c r="I507" s="823"/>
      <c r="J507" s="823" t="e">
        <f t="shared" si="108"/>
        <v>#REF!</v>
      </c>
      <c r="K507" s="823"/>
      <c r="L507" s="823"/>
      <c r="M507" s="823" t="e">
        <f t="shared" si="109"/>
        <v>#REF!</v>
      </c>
      <c r="N507" s="823" t="e">
        <f>#REF!+#REF!+K507+H507+F507</f>
        <v>#REF!</v>
      </c>
      <c r="O507" s="823" t="e">
        <f t="shared" si="104"/>
        <v>#REF!</v>
      </c>
      <c r="P507" s="823" t="e">
        <f>Develop!K396</f>
        <v>#REF!</v>
      </c>
      <c r="Q507" s="823" t="e">
        <f t="shared" si="105"/>
        <v>#REF!</v>
      </c>
      <c r="R507" s="823" t="e">
        <f t="shared" si="110"/>
        <v>#REF!</v>
      </c>
      <c r="S507" s="823" t="e">
        <f t="shared" si="136"/>
        <v>#REF!</v>
      </c>
    </row>
    <row r="508" spans="1:19" hidden="1" x14ac:dyDescent="0.25">
      <c r="A508" s="834"/>
      <c r="B508" s="821" t="s">
        <v>594</v>
      </c>
      <c r="C508" s="825" t="e">
        <f>#REF!</f>
        <v>#REF!</v>
      </c>
      <c r="D508" s="822" t="s">
        <v>1050</v>
      </c>
      <c r="E508" s="823"/>
      <c r="F508" s="823">
        <f t="shared" si="106"/>
        <v>0</v>
      </c>
      <c r="G508" s="823" t="e">
        <f t="shared" si="107"/>
        <v>#REF!</v>
      </c>
      <c r="H508" s="823"/>
      <c r="I508" s="823"/>
      <c r="J508" s="823" t="e">
        <f t="shared" si="108"/>
        <v>#REF!</v>
      </c>
      <c r="K508" s="823"/>
      <c r="L508" s="823"/>
      <c r="M508" s="823" t="e">
        <f t="shared" si="109"/>
        <v>#REF!</v>
      </c>
      <c r="N508" s="823" t="e">
        <f>#REF!+#REF!+K508+H508+F508</f>
        <v>#REF!</v>
      </c>
      <c r="O508" s="823" t="e">
        <f t="shared" si="104"/>
        <v>#REF!</v>
      </c>
      <c r="P508" s="823" t="e">
        <f>Develop!K397</f>
        <v>#REF!</v>
      </c>
      <c r="Q508" s="823" t="e">
        <f t="shared" si="105"/>
        <v>#REF!</v>
      </c>
      <c r="R508" s="823" t="e">
        <f t="shared" si="110"/>
        <v>#REF!</v>
      </c>
      <c r="S508" s="823" t="e">
        <f t="shared" si="136"/>
        <v>#REF!</v>
      </c>
    </row>
    <row r="509" spans="1:19" hidden="1" x14ac:dyDescent="0.25">
      <c r="A509" s="834"/>
      <c r="B509" s="821" t="s">
        <v>931</v>
      </c>
      <c r="C509" s="825" t="e">
        <f>#REF!</f>
        <v>#REF!</v>
      </c>
      <c r="D509" s="822" t="s">
        <v>1050</v>
      </c>
      <c r="E509" s="823"/>
      <c r="F509" s="823">
        <f t="shared" si="106"/>
        <v>0</v>
      </c>
      <c r="G509" s="823" t="e">
        <f t="shared" si="107"/>
        <v>#REF!</v>
      </c>
      <c r="H509" s="823"/>
      <c r="I509" s="823"/>
      <c r="J509" s="823" t="e">
        <f t="shared" si="108"/>
        <v>#REF!</v>
      </c>
      <c r="K509" s="823"/>
      <c r="L509" s="823"/>
      <c r="M509" s="823" t="e">
        <f t="shared" si="109"/>
        <v>#REF!</v>
      </c>
      <c r="N509" s="823" t="e">
        <f>#REF!+#REF!+K509+H509+F509</f>
        <v>#REF!</v>
      </c>
      <c r="O509" s="823" t="e">
        <f t="shared" ref="O509:O572" si="137">N509*C509</f>
        <v>#REF!</v>
      </c>
      <c r="P509" s="823" t="e">
        <f>Develop!K398</f>
        <v>#REF!</v>
      </c>
      <c r="Q509" s="823" t="e">
        <f t="shared" ref="Q509:Q572" si="138">P509*C509</f>
        <v>#REF!</v>
      </c>
      <c r="R509" s="823" t="e">
        <f t="shared" si="110"/>
        <v>#REF!</v>
      </c>
      <c r="S509" s="823" t="e">
        <f t="shared" si="136"/>
        <v>#REF!</v>
      </c>
    </row>
    <row r="510" spans="1:19" hidden="1" x14ac:dyDescent="0.25">
      <c r="A510" s="834"/>
      <c r="B510" s="821" t="s">
        <v>3064</v>
      </c>
      <c r="C510" s="825" t="e">
        <f>#REF!</f>
        <v>#REF!</v>
      </c>
      <c r="D510" s="822" t="s">
        <v>1050</v>
      </c>
      <c r="E510" s="823"/>
      <c r="F510" s="823">
        <f t="shared" ref="F510:F573" si="139">E510*8</f>
        <v>0</v>
      </c>
      <c r="G510" s="823" t="e">
        <f t="shared" ref="G510:G573" si="140">F510*C510</f>
        <v>#REF!</v>
      </c>
      <c r="H510" s="823"/>
      <c r="I510" s="823"/>
      <c r="J510" s="823" t="e">
        <f t="shared" ref="J510:J573" si="141">H510*C510</f>
        <v>#REF!</v>
      </c>
      <c r="K510" s="823"/>
      <c r="L510" s="823"/>
      <c r="M510" s="823" t="e">
        <f t="shared" ref="M510:M573" si="142">K510*C510</f>
        <v>#REF!</v>
      </c>
      <c r="N510" s="823" t="e">
        <f>#REF!+#REF!+K510+H510+F510</f>
        <v>#REF!</v>
      </c>
      <c r="O510" s="823" t="e">
        <f t="shared" si="137"/>
        <v>#REF!</v>
      </c>
      <c r="P510" s="823" t="e">
        <f>Develop!K399</f>
        <v>#REF!</v>
      </c>
      <c r="Q510" s="823" t="e">
        <f t="shared" si="138"/>
        <v>#REF!</v>
      </c>
      <c r="R510" s="823" t="e">
        <f t="shared" ref="R510:R573" si="143">N510+P510</f>
        <v>#REF!</v>
      </c>
      <c r="S510" s="823" t="e">
        <f t="shared" si="136"/>
        <v>#REF!</v>
      </c>
    </row>
    <row r="511" spans="1:19" hidden="1" x14ac:dyDescent="0.25">
      <c r="A511" s="834"/>
      <c r="B511" s="821" t="s">
        <v>3101</v>
      </c>
      <c r="C511" s="825" t="e">
        <f>#REF!</f>
        <v>#REF!</v>
      </c>
      <c r="D511" s="822" t="s">
        <v>1050</v>
      </c>
      <c r="E511" s="823"/>
      <c r="F511" s="823">
        <f t="shared" si="139"/>
        <v>0</v>
      </c>
      <c r="G511" s="823" t="e">
        <f t="shared" si="140"/>
        <v>#REF!</v>
      </c>
      <c r="H511" s="823"/>
      <c r="I511" s="823"/>
      <c r="J511" s="823" t="e">
        <f t="shared" si="141"/>
        <v>#REF!</v>
      </c>
      <c r="K511" s="823"/>
      <c r="L511" s="823"/>
      <c r="M511" s="823" t="e">
        <f t="shared" si="142"/>
        <v>#REF!</v>
      </c>
      <c r="N511" s="823" t="e">
        <f>#REF!+#REF!+K511+H511+F511</f>
        <v>#REF!</v>
      </c>
      <c r="O511" s="823" t="e">
        <f t="shared" si="137"/>
        <v>#REF!</v>
      </c>
      <c r="P511" s="823" t="e">
        <f>Develop!K400</f>
        <v>#REF!</v>
      </c>
      <c r="Q511" s="823" t="e">
        <f t="shared" si="138"/>
        <v>#REF!</v>
      </c>
      <c r="R511" s="823" t="e">
        <f t="shared" si="143"/>
        <v>#REF!</v>
      </c>
      <c r="S511" s="823" t="e">
        <f t="shared" si="136"/>
        <v>#REF!</v>
      </c>
    </row>
    <row r="512" spans="1:19" hidden="1" x14ac:dyDescent="0.25">
      <c r="A512" s="834"/>
      <c r="B512" s="821" t="s">
        <v>3065</v>
      </c>
      <c r="C512" s="825" t="e">
        <f>#REF!</f>
        <v>#REF!</v>
      </c>
      <c r="D512" s="822" t="s">
        <v>1050</v>
      </c>
      <c r="E512" s="823"/>
      <c r="F512" s="823">
        <f t="shared" si="139"/>
        <v>0</v>
      </c>
      <c r="G512" s="823" t="e">
        <f t="shared" si="140"/>
        <v>#REF!</v>
      </c>
      <c r="H512" s="823"/>
      <c r="I512" s="823"/>
      <c r="J512" s="823" t="e">
        <f t="shared" si="141"/>
        <v>#REF!</v>
      </c>
      <c r="K512" s="823"/>
      <c r="L512" s="823"/>
      <c r="M512" s="823" t="e">
        <f t="shared" si="142"/>
        <v>#REF!</v>
      </c>
      <c r="N512" s="823" t="e">
        <f>#REF!+#REF!+K512+H512+F512</f>
        <v>#REF!</v>
      </c>
      <c r="O512" s="823" t="e">
        <f t="shared" si="137"/>
        <v>#REF!</v>
      </c>
      <c r="P512" s="823" t="e">
        <f>Develop!K401</f>
        <v>#REF!</v>
      </c>
      <c r="Q512" s="823" t="e">
        <f t="shared" si="138"/>
        <v>#REF!</v>
      </c>
      <c r="R512" s="823" t="e">
        <f t="shared" si="143"/>
        <v>#REF!</v>
      </c>
      <c r="S512" s="823" t="e">
        <f t="shared" si="136"/>
        <v>#REF!</v>
      </c>
    </row>
    <row r="513" spans="1:19" hidden="1" x14ac:dyDescent="0.25">
      <c r="A513" s="834"/>
      <c r="B513" s="841" t="s">
        <v>3066</v>
      </c>
      <c r="C513" s="825" t="e">
        <f>#REF!</f>
        <v>#REF!</v>
      </c>
      <c r="D513" s="822" t="s">
        <v>1050</v>
      </c>
      <c r="E513" s="823"/>
      <c r="F513" s="823">
        <f t="shared" si="139"/>
        <v>0</v>
      </c>
      <c r="G513" s="823" t="e">
        <f t="shared" si="140"/>
        <v>#REF!</v>
      </c>
      <c r="H513" s="823"/>
      <c r="I513" s="823"/>
      <c r="J513" s="823" t="e">
        <f t="shared" si="141"/>
        <v>#REF!</v>
      </c>
      <c r="K513" s="823"/>
      <c r="L513" s="823"/>
      <c r="M513" s="823" t="e">
        <f t="shared" si="142"/>
        <v>#REF!</v>
      </c>
      <c r="N513" s="823" t="e">
        <f>#REF!+#REF!+K513+H513+F513</f>
        <v>#REF!</v>
      </c>
      <c r="O513" s="823" t="e">
        <f t="shared" si="137"/>
        <v>#REF!</v>
      </c>
      <c r="P513" s="823" t="e">
        <f>Develop!K402</f>
        <v>#REF!</v>
      </c>
      <c r="Q513" s="823" t="e">
        <f t="shared" si="138"/>
        <v>#REF!</v>
      </c>
      <c r="R513" s="823" t="e">
        <f t="shared" si="143"/>
        <v>#REF!</v>
      </c>
      <c r="S513" s="823" t="e">
        <f t="shared" si="136"/>
        <v>#REF!</v>
      </c>
    </row>
    <row r="514" spans="1:19" hidden="1" x14ac:dyDescent="0.25">
      <c r="A514" s="834"/>
      <c r="B514" s="841" t="s">
        <v>3067</v>
      </c>
      <c r="C514" s="825" t="e">
        <f>#REF!</f>
        <v>#REF!</v>
      </c>
      <c r="D514" s="822" t="s">
        <v>1050</v>
      </c>
      <c r="E514" s="823"/>
      <c r="F514" s="823">
        <f t="shared" si="139"/>
        <v>0</v>
      </c>
      <c r="G514" s="823" t="e">
        <f t="shared" si="140"/>
        <v>#REF!</v>
      </c>
      <c r="H514" s="823"/>
      <c r="I514" s="823"/>
      <c r="J514" s="823" t="e">
        <f t="shared" si="141"/>
        <v>#REF!</v>
      </c>
      <c r="K514" s="823"/>
      <c r="L514" s="823"/>
      <c r="M514" s="823" t="e">
        <f t="shared" si="142"/>
        <v>#REF!</v>
      </c>
      <c r="N514" s="823" t="e">
        <f>#REF!+#REF!+K514+H514+F514</f>
        <v>#REF!</v>
      </c>
      <c r="O514" s="823" t="e">
        <f t="shared" si="137"/>
        <v>#REF!</v>
      </c>
      <c r="P514" s="823" t="e">
        <f>Develop!K403</f>
        <v>#REF!</v>
      </c>
      <c r="Q514" s="823" t="e">
        <f t="shared" si="138"/>
        <v>#REF!</v>
      </c>
      <c r="R514" s="823" t="e">
        <f t="shared" si="143"/>
        <v>#REF!</v>
      </c>
      <c r="S514" s="823" t="e">
        <f t="shared" si="136"/>
        <v>#REF!</v>
      </c>
    </row>
    <row r="515" spans="1:19" hidden="1" x14ac:dyDescent="0.25">
      <c r="A515" s="834"/>
      <c r="B515" s="841" t="s">
        <v>3068</v>
      </c>
      <c r="C515" s="825" t="e">
        <f>#REF!</f>
        <v>#REF!</v>
      </c>
      <c r="D515" s="822" t="s">
        <v>1050</v>
      </c>
      <c r="E515" s="823"/>
      <c r="F515" s="823">
        <f t="shared" si="139"/>
        <v>0</v>
      </c>
      <c r="G515" s="823" t="e">
        <f t="shared" si="140"/>
        <v>#REF!</v>
      </c>
      <c r="H515" s="823"/>
      <c r="I515" s="823"/>
      <c r="J515" s="823" t="e">
        <f t="shared" si="141"/>
        <v>#REF!</v>
      </c>
      <c r="K515" s="823"/>
      <c r="L515" s="823"/>
      <c r="M515" s="823" t="e">
        <f t="shared" si="142"/>
        <v>#REF!</v>
      </c>
      <c r="N515" s="823" t="e">
        <f>#REF!+#REF!+K515+H515+F515</f>
        <v>#REF!</v>
      </c>
      <c r="O515" s="823" t="e">
        <f t="shared" si="137"/>
        <v>#REF!</v>
      </c>
      <c r="P515" s="823" t="e">
        <f>Develop!K404</f>
        <v>#REF!</v>
      </c>
      <c r="Q515" s="823" t="e">
        <f t="shared" si="138"/>
        <v>#REF!</v>
      </c>
      <c r="R515" s="823" t="e">
        <f t="shared" si="143"/>
        <v>#REF!</v>
      </c>
      <c r="S515" s="823" t="e">
        <f t="shared" si="136"/>
        <v>#REF!</v>
      </c>
    </row>
    <row r="516" spans="1:19" hidden="1" x14ac:dyDescent="0.25">
      <c r="A516" s="834"/>
      <c r="B516" s="821" t="s">
        <v>3188</v>
      </c>
      <c r="C516" s="825" t="e">
        <f>#REF!</f>
        <v>#REF!</v>
      </c>
      <c r="D516" s="822" t="s">
        <v>1050</v>
      </c>
      <c r="E516" s="823"/>
      <c r="F516" s="823">
        <f t="shared" si="139"/>
        <v>0</v>
      </c>
      <c r="G516" s="823" t="e">
        <f t="shared" si="140"/>
        <v>#REF!</v>
      </c>
      <c r="H516" s="823"/>
      <c r="I516" s="823"/>
      <c r="J516" s="823" t="e">
        <f t="shared" si="141"/>
        <v>#REF!</v>
      </c>
      <c r="K516" s="823"/>
      <c r="L516" s="823"/>
      <c r="M516" s="823" t="e">
        <f t="shared" si="142"/>
        <v>#REF!</v>
      </c>
      <c r="N516" s="823" t="e">
        <f>#REF!+#REF!+K516+H516+F516</f>
        <v>#REF!</v>
      </c>
      <c r="O516" s="823" t="e">
        <f t="shared" si="137"/>
        <v>#REF!</v>
      </c>
      <c r="P516" s="823" t="e">
        <f>Develop!K405</f>
        <v>#REF!</v>
      </c>
      <c r="Q516" s="823" t="e">
        <f t="shared" si="138"/>
        <v>#REF!</v>
      </c>
      <c r="R516" s="823" t="e">
        <f t="shared" si="143"/>
        <v>#REF!</v>
      </c>
      <c r="S516" s="823" t="e">
        <f t="shared" si="136"/>
        <v>#REF!</v>
      </c>
    </row>
    <row r="517" spans="1:19" hidden="1" x14ac:dyDescent="0.25">
      <c r="A517" s="834"/>
      <c r="B517" s="821" t="s">
        <v>3189</v>
      </c>
      <c r="C517" s="825" t="e">
        <f>#REF!</f>
        <v>#REF!</v>
      </c>
      <c r="D517" s="822" t="s">
        <v>1050</v>
      </c>
      <c r="E517" s="823"/>
      <c r="F517" s="823">
        <f t="shared" si="139"/>
        <v>0</v>
      </c>
      <c r="G517" s="823" t="e">
        <f t="shared" si="140"/>
        <v>#REF!</v>
      </c>
      <c r="H517" s="823"/>
      <c r="I517" s="823"/>
      <c r="J517" s="823" t="e">
        <f t="shared" si="141"/>
        <v>#REF!</v>
      </c>
      <c r="K517" s="823"/>
      <c r="L517" s="823"/>
      <c r="M517" s="823" t="e">
        <f t="shared" si="142"/>
        <v>#REF!</v>
      </c>
      <c r="N517" s="823" t="e">
        <f>#REF!+#REF!+K517+H517+F517</f>
        <v>#REF!</v>
      </c>
      <c r="O517" s="823" t="e">
        <f t="shared" si="137"/>
        <v>#REF!</v>
      </c>
      <c r="P517" s="823" t="e">
        <f>Develop!K406</f>
        <v>#REF!</v>
      </c>
      <c r="Q517" s="823" t="e">
        <f t="shared" si="138"/>
        <v>#REF!</v>
      </c>
      <c r="R517" s="823" t="e">
        <f t="shared" si="143"/>
        <v>#REF!</v>
      </c>
      <c r="S517" s="823" t="e">
        <f t="shared" si="136"/>
        <v>#REF!</v>
      </c>
    </row>
    <row r="518" spans="1:19" hidden="1" x14ac:dyDescent="0.25">
      <c r="A518" s="834"/>
      <c r="B518" s="821" t="s">
        <v>3196</v>
      </c>
      <c r="C518" s="825" t="e">
        <f>#REF!</f>
        <v>#REF!</v>
      </c>
      <c r="D518" s="822" t="s">
        <v>1050</v>
      </c>
      <c r="E518" s="823"/>
      <c r="F518" s="823">
        <f t="shared" si="139"/>
        <v>0</v>
      </c>
      <c r="G518" s="823" t="e">
        <f t="shared" si="140"/>
        <v>#REF!</v>
      </c>
      <c r="H518" s="823"/>
      <c r="I518" s="823"/>
      <c r="J518" s="823" t="e">
        <f t="shared" si="141"/>
        <v>#REF!</v>
      </c>
      <c r="K518" s="823"/>
      <c r="L518" s="823"/>
      <c r="M518" s="823" t="e">
        <f t="shared" si="142"/>
        <v>#REF!</v>
      </c>
      <c r="N518" s="823" t="e">
        <f>#REF!+#REF!+K518+H518+F518</f>
        <v>#REF!</v>
      </c>
      <c r="O518" s="823" t="e">
        <f t="shared" si="137"/>
        <v>#REF!</v>
      </c>
      <c r="P518" s="823" t="e">
        <f>Develop!K407</f>
        <v>#REF!</v>
      </c>
      <c r="Q518" s="823" t="e">
        <f t="shared" si="138"/>
        <v>#REF!</v>
      </c>
      <c r="R518" s="823" t="e">
        <f t="shared" si="143"/>
        <v>#REF!</v>
      </c>
      <c r="S518" s="823" t="e">
        <f t="shared" si="136"/>
        <v>#REF!</v>
      </c>
    </row>
    <row r="519" spans="1:19" ht="77.25" hidden="1" x14ac:dyDescent="0.25">
      <c r="A519" s="820">
        <v>9.1999999999999993</v>
      </c>
      <c r="B519" s="826" t="s">
        <v>3517</v>
      </c>
      <c r="C519" s="825"/>
      <c r="D519" s="822"/>
      <c r="E519" s="823"/>
      <c r="F519" s="823">
        <f t="shared" si="139"/>
        <v>0</v>
      </c>
      <c r="G519" s="823">
        <f t="shared" si="140"/>
        <v>0</v>
      </c>
      <c r="H519" s="823"/>
      <c r="I519" s="823"/>
      <c r="J519" s="823">
        <f t="shared" si="141"/>
        <v>0</v>
      </c>
      <c r="K519" s="823"/>
      <c r="L519" s="823"/>
      <c r="M519" s="823">
        <f t="shared" si="142"/>
        <v>0</v>
      </c>
      <c r="N519" s="823" t="e">
        <f>#REF!+#REF!+K519+H519+F519</f>
        <v>#REF!</v>
      </c>
      <c r="O519" s="823" t="e">
        <f t="shared" si="137"/>
        <v>#REF!</v>
      </c>
      <c r="P519" s="823" t="e">
        <f>Develop!K408</f>
        <v>#REF!</v>
      </c>
      <c r="Q519" s="823" t="e">
        <f t="shared" si="138"/>
        <v>#REF!</v>
      </c>
      <c r="R519" s="823" t="e">
        <f t="shared" si="143"/>
        <v>#REF!</v>
      </c>
      <c r="S519" s="823" t="e">
        <f t="shared" si="136"/>
        <v>#REF!</v>
      </c>
    </row>
    <row r="520" spans="1:19" hidden="1" x14ac:dyDescent="0.25">
      <c r="A520" s="834"/>
      <c r="B520" s="821" t="s">
        <v>3064</v>
      </c>
      <c r="C520" s="825" t="e">
        <f>#REF!</f>
        <v>#REF!</v>
      </c>
      <c r="D520" s="822" t="s">
        <v>1050</v>
      </c>
      <c r="E520" s="823"/>
      <c r="F520" s="823">
        <f t="shared" si="139"/>
        <v>0</v>
      </c>
      <c r="G520" s="823" t="e">
        <f t="shared" si="140"/>
        <v>#REF!</v>
      </c>
      <c r="H520" s="823"/>
      <c r="I520" s="823"/>
      <c r="J520" s="823" t="e">
        <f t="shared" si="141"/>
        <v>#REF!</v>
      </c>
      <c r="K520" s="823"/>
      <c r="L520" s="823"/>
      <c r="M520" s="823" t="e">
        <f t="shared" si="142"/>
        <v>#REF!</v>
      </c>
      <c r="N520" s="823" t="e">
        <f>#REF!+#REF!+K520+H520+F520</f>
        <v>#REF!</v>
      </c>
      <c r="O520" s="823" t="e">
        <f t="shared" si="137"/>
        <v>#REF!</v>
      </c>
      <c r="P520" s="823" t="e">
        <f>Develop!K409</f>
        <v>#REF!</v>
      </c>
      <c r="Q520" s="823" t="e">
        <f t="shared" si="138"/>
        <v>#REF!</v>
      </c>
      <c r="R520" s="823" t="e">
        <f t="shared" si="143"/>
        <v>#REF!</v>
      </c>
      <c r="S520" s="823" t="e">
        <f t="shared" si="136"/>
        <v>#REF!</v>
      </c>
    </row>
    <row r="521" spans="1:19" hidden="1" x14ac:dyDescent="0.25">
      <c r="A521" s="834"/>
      <c r="B521" s="821" t="s">
        <v>3101</v>
      </c>
      <c r="C521" s="825" t="e">
        <f>#REF!</f>
        <v>#REF!</v>
      </c>
      <c r="D521" s="822" t="s">
        <v>1050</v>
      </c>
      <c r="E521" s="823"/>
      <c r="F521" s="823">
        <f t="shared" si="139"/>
        <v>0</v>
      </c>
      <c r="G521" s="823" t="e">
        <f t="shared" si="140"/>
        <v>#REF!</v>
      </c>
      <c r="H521" s="823"/>
      <c r="I521" s="823"/>
      <c r="J521" s="823" t="e">
        <f t="shared" si="141"/>
        <v>#REF!</v>
      </c>
      <c r="K521" s="823"/>
      <c r="L521" s="823"/>
      <c r="M521" s="823" t="e">
        <f t="shared" si="142"/>
        <v>#REF!</v>
      </c>
      <c r="N521" s="823" t="e">
        <f>#REF!+#REF!+K521+H521+F521</f>
        <v>#REF!</v>
      </c>
      <c r="O521" s="823" t="e">
        <f t="shared" si="137"/>
        <v>#REF!</v>
      </c>
      <c r="P521" s="823" t="e">
        <f>Develop!K410</f>
        <v>#REF!</v>
      </c>
      <c r="Q521" s="823" t="e">
        <f t="shared" si="138"/>
        <v>#REF!</v>
      </c>
      <c r="R521" s="823" t="e">
        <f t="shared" si="143"/>
        <v>#REF!</v>
      </c>
      <c r="S521" s="823" t="e">
        <f t="shared" si="136"/>
        <v>#REF!</v>
      </c>
    </row>
    <row r="522" spans="1:19" hidden="1" x14ac:dyDescent="0.25">
      <c r="A522" s="834"/>
      <c r="B522" s="821" t="s">
        <v>3065</v>
      </c>
      <c r="C522" s="825" t="e">
        <f>#REF!</f>
        <v>#REF!</v>
      </c>
      <c r="D522" s="822" t="s">
        <v>1050</v>
      </c>
      <c r="E522" s="823"/>
      <c r="F522" s="823">
        <f t="shared" si="139"/>
        <v>0</v>
      </c>
      <c r="G522" s="823" t="e">
        <f t="shared" si="140"/>
        <v>#REF!</v>
      </c>
      <c r="H522" s="823"/>
      <c r="I522" s="823"/>
      <c r="J522" s="823" t="e">
        <f t="shared" si="141"/>
        <v>#REF!</v>
      </c>
      <c r="K522" s="823"/>
      <c r="L522" s="823"/>
      <c r="M522" s="823" t="e">
        <f t="shared" si="142"/>
        <v>#REF!</v>
      </c>
      <c r="N522" s="823" t="e">
        <f>#REF!+#REF!+K522+H522+F522</f>
        <v>#REF!</v>
      </c>
      <c r="O522" s="823" t="e">
        <f t="shared" si="137"/>
        <v>#REF!</v>
      </c>
      <c r="P522" s="823" t="e">
        <f>Develop!K411</f>
        <v>#REF!</v>
      </c>
      <c r="Q522" s="823" t="e">
        <f t="shared" si="138"/>
        <v>#REF!</v>
      </c>
      <c r="R522" s="823" t="e">
        <f t="shared" si="143"/>
        <v>#REF!</v>
      </c>
      <c r="S522" s="823" t="e">
        <f t="shared" si="136"/>
        <v>#REF!</v>
      </c>
    </row>
    <row r="523" spans="1:19" hidden="1" x14ac:dyDescent="0.25">
      <c r="A523" s="834"/>
      <c r="B523" s="841" t="s">
        <v>3066</v>
      </c>
      <c r="C523" s="825" t="e">
        <f>#REF!</f>
        <v>#REF!</v>
      </c>
      <c r="D523" s="822" t="s">
        <v>1050</v>
      </c>
      <c r="E523" s="823"/>
      <c r="F523" s="823">
        <f t="shared" si="139"/>
        <v>0</v>
      </c>
      <c r="G523" s="823" t="e">
        <f t="shared" si="140"/>
        <v>#REF!</v>
      </c>
      <c r="H523" s="823"/>
      <c r="I523" s="823"/>
      <c r="J523" s="823" t="e">
        <f t="shared" si="141"/>
        <v>#REF!</v>
      </c>
      <c r="K523" s="823"/>
      <c r="L523" s="823"/>
      <c r="M523" s="823" t="e">
        <f t="shared" si="142"/>
        <v>#REF!</v>
      </c>
      <c r="N523" s="823" t="e">
        <f>#REF!+#REF!+K523+H523+F523</f>
        <v>#REF!</v>
      </c>
      <c r="O523" s="823" t="e">
        <f t="shared" si="137"/>
        <v>#REF!</v>
      </c>
      <c r="P523" s="823" t="e">
        <f>Develop!K412</f>
        <v>#REF!</v>
      </c>
      <c r="Q523" s="823" t="e">
        <f t="shared" si="138"/>
        <v>#REF!</v>
      </c>
      <c r="R523" s="823" t="e">
        <f t="shared" si="143"/>
        <v>#REF!</v>
      </c>
      <c r="S523" s="823" t="e">
        <f t="shared" si="136"/>
        <v>#REF!</v>
      </c>
    </row>
    <row r="524" spans="1:19" hidden="1" x14ac:dyDescent="0.25">
      <c r="A524" s="834"/>
      <c r="B524" s="841" t="s">
        <v>3067</v>
      </c>
      <c r="C524" s="825" t="e">
        <f>#REF!</f>
        <v>#REF!</v>
      </c>
      <c r="D524" s="822" t="s">
        <v>1050</v>
      </c>
      <c r="E524" s="823"/>
      <c r="F524" s="823">
        <f t="shared" si="139"/>
        <v>0</v>
      </c>
      <c r="G524" s="823" t="e">
        <f t="shared" si="140"/>
        <v>#REF!</v>
      </c>
      <c r="H524" s="823"/>
      <c r="I524" s="823"/>
      <c r="J524" s="823" t="e">
        <f t="shared" si="141"/>
        <v>#REF!</v>
      </c>
      <c r="K524" s="823"/>
      <c r="L524" s="823"/>
      <c r="M524" s="823" t="e">
        <f t="shared" si="142"/>
        <v>#REF!</v>
      </c>
      <c r="N524" s="823" t="e">
        <f>#REF!+#REF!+K524+H524+F524</f>
        <v>#REF!</v>
      </c>
      <c r="O524" s="823" t="e">
        <f t="shared" si="137"/>
        <v>#REF!</v>
      </c>
      <c r="P524" s="823" t="e">
        <f>Develop!K413</f>
        <v>#REF!</v>
      </c>
      <c r="Q524" s="823" t="e">
        <f t="shared" si="138"/>
        <v>#REF!</v>
      </c>
      <c r="R524" s="823" t="e">
        <f t="shared" si="143"/>
        <v>#REF!</v>
      </c>
      <c r="S524" s="823" t="e">
        <f t="shared" si="136"/>
        <v>#REF!</v>
      </c>
    </row>
    <row r="525" spans="1:19" hidden="1" x14ac:dyDescent="0.25">
      <c r="A525" s="834"/>
      <c r="B525" s="841" t="s">
        <v>3068</v>
      </c>
      <c r="C525" s="825" t="e">
        <f>#REF!</f>
        <v>#REF!</v>
      </c>
      <c r="D525" s="822"/>
      <c r="E525" s="823"/>
      <c r="F525" s="823">
        <f t="shared" si="139"/>
        <v>0</v>
      </c>
      <c r="G525" s="823" t="e">
        <f t="shared" si="140"/>
        <v>#REF!</v>
      </c>
      <c r="H525" s="823"/>
      <c r="I525" s="823"/>
      <c r="J525" s="823" t="e">
        <f t="shared" si="141"/>
        <v>#REF!</v>
      </c>
      <c r="K525" s="823"/>
      <c r="L525" s="823"/>
      <c r="M525" s="823" t="e">
        <f t="shared" si="142"/>
        <v>#REF!</v>
      </c>
      <c r="N525" s="823" t="e">
        <f>#REF!+#REF!+K525+H525+F525</f>
        <v>#REF!</v>
      </c>
      <c r="O525" s="823" t="e">
        <f t="shared" si="137"/>
        <v>#REF!</v>
      </c>
      <c r="P525" s="823" t="e">
        <f>Develop!K414</f>
        <v>#REF!</v>
      </c>
      <c r="Q525" s="823" t="e">
        <f t="shared" si="138"/>
        <v>#REF!</v>
      </c>
      <c r="R525" s="823" t="e">
        <f t="shared" si="143"/>
        <v>#REF!</v>
      </c>
      <c r="S525" s="823" t="e">
        <f t="shared" si="136"/>
        <v>#REF!</v>
      </c>
    </row>
    <row r="526" spans="1:19" ht="78" hidden="1" x14ac:dyDescent="0.25">
      <c r="A526" s="820">
        <v>10.199999999999999</v>
      </c>
      <c r="B526" s="826" t="s">
        <v>3520</v>
      </c>
      <c r="C526" s="825"/>
      <c r="D526" s="822"/>
      <c r="E526" s="823"/>
      <c r="F526" s="823">
        <f t="shared" si="139"/>
        <v>0</v>
      </c>
      <c r="G526" s="823">
        <f t="shared" si="140"/>
        <v>0</v>
      </c>
      <c r="H526" s="823"/>
      <c r="I526" s="823"/>
      <c r="J526" s="823">
        <f t="shared" si="141"/>
        <v>0</v>
      </c>
      <c r="K526" s="823"/>
      <c r="L526" s="823"/>
      <c r="M526" s="823">
        <f t="shared" si="142"/>
        <v>0</v>
      </c>
      <c r="N526" s="823" t="e">
        <f>#REF!+#REF!+K526+H526+F526</f>
        <v>#REF!</v>
      </c>
      <c r="O526" s="823" t="e">
        <f t="shared" si="137"/>
        <v>#REF!</v>
      </c>
      <c r="P526" s="823" t="e">
        <f>Develop!K415</f>
        <v>#REF!</v>
      </c>
      <c r="Q526" s="823" t="e">
        <f t="shared" si="138"/>
        <v>#REF!</v>
      </c>
      <c r="R526" s="823" t="e">
        <f t="shared" si="143"/>
        <v>#REF!</v>
      </c>
      <c r="S526" s="823" t="e">
        <f t="shared" si="136"/>
        <v>#REF!</v>
      </c>
    </row>
    <row r="527" spans="1:19" hidden="1" x14ac:dyDescent="0.25">
      <c r="A527" s="834"/>
      <c r="B527" s="821" t="s">
        <v>3064</v>
      </c>
      <c r="C527" s="825" t="e">
        <f>#REF!</f>
        <v>#REF!</v>
      </c>
      <c r="D527" s="822" t="s">
        <v>1050</v>
      </c>
      <c r="E527" s="823"/>
      <c r="F527" s="823">
        <f t="shared" si="139"/>
        <v>0</v>
      </c>
      <c r="G527" s="823" t="e">
        <f t="shared" si="140"/>
        <v>#REF!</v>
      </c>
      <c r="H527" s="823"/>
      <c r="I527" s="823"/>
      <c r="J527" s="823" t="e">
        <f t="shared" si="141"/>
        <v>#REF!</v>
      </c>
      <c r="K527" s="823"/>
      <c r="L527" s="823"/>
      <c r="M527" s="823" t="e">
        <f t="shared" si="142"/>
        <v>#REF!</v>
      </c>
      <c r="N527" s="823" t="e">
        <f>#REF!+#REF!+K527+H527+F527</f>
        <v>#REF!</v>
      </c>
      <c r="O527" s="823" t="e">
        <f t="shared" si="137"/>
        <v>#REF!</v>
      </c>
      <c r="P527" s="823" t="e">
        <f>Develop!K416</f>
        <v>#REF!</v>
      </c>
      <c r="Q527" s="823" t="e">
        <f t="shared" si="138"/>
        <v>#REF!</v>
      </c>
      <c r="R527" s="823" t="e">
        <f t="shared" si="143"/>
        <v>#REF!</v>
      </c>
      <c r="S527" s="823" t="e">
        <f t="shared" ref="S527:S558" si="144">R527*C527</f>
        <v>#REF!</v>
      </c>
    </row>
    <row r="528" spans="1:19" hidden="1" x14ac:dyDescent="0.25">
      <c r="A528" s="834"/>
      <c r="B528" s="821" t="s">
        <v>3101</v>
      </c>
      <c r="C528" s="825" t="e">
        <f>#REF!</f>
        <v>#REF!</v>
      </c>
      <c r="D528" s="822" t="s">
        <v>1050</v>
      </c>
      <c r="E528" s="823"/>
      <c r="F528" s="823">
        <f t="shared" si="139"/>
        <v>0</v>
      </c>
      <c r="G528" s="823" t="e">
        <f t="shared" si="140"/>
        <v>#REF!</v>
      </c>
      <c r="H528" s="823"/>
      <c r="I528" s="823"/>
      <c r="J528" s="823" t="e">
        <f t="shared" si="141"/>
        <v>#REF!</v>
      </c>
      <c r="K528" s="823"/>
      <c r="L528" s="823"/>
      <c r="M528" s="823" t="e">
        <f t="shared" si="142"/>
        <v>#REF!</v>
      </c>
      <c r="N528" s="823" t="e">
        <f>#REF!+#REF!+K528+H528+F528</f>
        <v>#REF!</v>
      </c>
      <c r="O528" s="823" t="e">
        <f t="shared" si="137"/>
        <v>#REF!</v>
      </c>
      <c r="P528" s="823" t="e">
        <f>Develop!K417</f>
        <v>#REF!</v>
      </c>
      <c r="Q528" s="823" t="e">
        <f t="shared" si="138"/>
        <v>#REF!</v>
      </c>
      <c r="R528" s="823" t="e">
        <f t="shared" si="143"/>
        <v>#REF!</v>
      </c>
      <c r="S528" s="823" t="e">
        <f t="shared" si="144"/>
        <v>#REF!</v>
      </c>
    </row>
    <row r="529" spans="1:19" hidden="1" x14ac:dyDescent="0.25">
      <c r="A529" s="834"/>
      <c r="B529" s="821" t="s">
        <v>3065</v>
      </c>
      <c r="C529" s="825" t="e">
        <f>#REF!</f>
        <v>#REF!</v>
      </c>
      <c r="D529" s="822" t="s">
        <v>1050</v>
      </c>
      <c r="E529" s="823"/>
      <c r="F529" s="823">
        <f t="shared" si="139"/>
        <v>0</v>
      </c>
      <c r="G529" s="823" t="e">
        <f t="shared" si="140"/>
        <v>#REF!</v>
      </c>
      <c r="H529" s="823"/>
      <c r="I529" s="823"/>
      <c r="J529" s="823" t="e">
        <f t="shared" si="141"/>
        <v>#REF!</v>
      </c>
      <c r="K529" s="823"/>
      <c r="L529" s="823"/>
      <c r="M529" s="823" t="e">
        <f t="shared" si="142"/>
        <v>#REF!</v>
      </c>
      <c r="N529" s="823" t="e">
        <f>#REF!+#REF!+K529+H529+F529</f>
        <v>#REF!</v>
      </c>
      <c r="O529" s="823" t="e">
        <f t="shared" si="137"/>
        <v>#REF!</v>
      </c>
      <c r="P529" s="823" t="e">
        <f>Develop!K418</f>
        <v>#REF!</v>
      </c>
      <c r="Q529" s="823" t="e">
        <f t="shared" si="138"/>
        <v>#REF!</v>
      </c>
      <c r="R529" s="823" t="e">
        <f t="shared" si="143"/>
        <v>#REF!</v>
      </c>
      <c r="S529" s="823" t="e">
        <f t="shared" si="144"/>
        <v>#REF!</v>
      </c>
    </row>
    <row r="530" spans="1:19" hidden="1" x14ac:dyDescent="0.25">
      <c r="A530" s="834"/>
      <c r="B530" s="841" t="s">
        <v>3066</v>
      </c>
      <c r="C530" s="825" t="e">
        <f>#REF!</f>
        <v>#REF!</v>
      </c>
      <c r="D530" s="822" t="s">
        <v>1050</v>
      </c>
      <c r="E530" s="823"/>
      <c r="F530" s="823">
        <f t="shared" si="139"/>
        <v>0</v>
      </c>
      <c r="G530" s="823" t="e">
        <f t="shared" si="140"/>
        <v>#REF!</v>
      </c>
      <c r="H530" s="823"/>
      <c r="I530" s="823"/>
      <c r="J530" s="823" t="e">
        <f t="shared" si="141"/>
        <v>#REF!</v>
      </c>
      <c r="K530" s="823"/>
      <c r="L530" s="823"/>
      <c r="M530" s="823" t="e">
        <f t="shared" si="142"/>
        <v>#REF!</v>
      </c>
      <c r="N530" s="823" t="e">
        <f>#REF!+#REF!+K530+H530+F530</f>
        <v>#REF!</v>
      </c>
      <c r="O530" s="823" t="e">
        <f t="shared" si="137"/>
        <v>#REF!</v>
      </c>
      <c r="P530" s="823" t="e">
        <f>Develop!K419</f>
        <v>#REF!</v>
      </c>
      <c r="Q530" s="823" t="e">
        <f t="shared" si="138"/>
        <v>#REF!</v>
      </c>
      <c r="R530" s="823" t="e">
        <f t="shared" si="143"/>
        <v>#REF!</v>
      </c>
      <c r="S530" s="823" t="e">
        <f t="shared" si="144"/>
        <v>#REF!</v>
      </c>
    </row>
    <row r="531" spans="1:19" hidden="1" x14ac:dyDescent="0.25">
      <c r="A531" s="834"/>
      <c r="B531" s="841" t="s">
        <v>3067</v>
      </c>
      <c r="C531" s="825" t="e">
        <f>#REF!</f>
        <v>#REF!</v>
      </c>
      <c r="D531" s="822" t="s">
        <v>1050</v>
      </c>
      <c r="E531" s="823"/>
      <c r="F531" s="823">
        <f t="shared" si="139"/>
        <v>0</v>
      </c>
      <c r="G531" s="823" t="e">
        <f t="shared" si="140"/>
        <v>#REF!</v>
      </c>
      <c r="H531" s="823"/>
      <c r="I531" s="823"/>
      <c r="J531" s="823" t="e">
        <f t="shared" si="141"/>
        <v>#REF!</v>
      </c>
      <c r="K531" s="823"/>
      <c r="L531" s="823"/>
      <c r="M531" s="823" t="e">
        <f t="shared" si="142"/>
        <v>#REF!</v>
      </c>
      <c r="N531" s="823" t="e">
        <f>#REF!+#REF!+K531+H531+F531</f>
        <v>#REF!</v>
      </c>
      <c r="O531" s="823" t="e">
        <f t="shared" si="137"/>
        <v>#REF!</v>
      </c>
      <c r="P531" s="823" t="e">
        <f>Develop!K420</f>
        <v>#REF!</v>
      </c>
      <c r="Q531" s="823" t="e">
        <f t="shared" si="138"/>
        <v>#REF!</v>
      </c>
      <c r="R531" s="823" t="e">
        <f t="shared" si="143"/>
        <v>#REF!</v>
      </c>
      <c r="S531" s="823" t="e">
        <f t="shared" si="144"/>
        <v>#REF!</v>
      </c>
    </row>
    <row r="532" spans="1:19" ht="78" hidden="1" x14ac:dyDescent="0.25">
      <c r="A532" s="820">
        <v>11.2</v>
      </c>
      <c r="B532" s="826" t="s">
        <v>3525</v>
      </c>
      <c r="C532" s="825"/>
      <c r="D532" s="822"/>
      <c r="E532" s="823"/>
      <c r="F532" s="823">
        <f t="shared" si="139"/>
        <v>0</v>
      </c>
      <c r="G532" s="823">
        <f t="shared" si="140"/>
        <v>0</v>
      </c>
      <c r="H532" s="823"/>
      <c r="I532" s="823"/>
      <c r="J532" s="823">
        <f t="shared" si="141"/>
        <v>0</v>
      </c>
      <c r="K532" s="823"/>
      <c r="L532" s="823"/>
      <c r="M532" s="823">
        <f t="shared" si="142"/>
        <v>0</v>
      </c>
      <c r="N532" s="823" t="e">
        <f>#REF!+#REF!+K532+H532+F532</f>
        <v>#REF!</v>
      </c>
      <c r="O532" s="823" t="e">
        <f t="shared" si="137"/>
        <v>#REF!</v>
      </c>
      <c r="P532" s="823" t="e">
        <f>Develop!K421</f>
        <v>#REF!</v>
      </c>
      <c r="Q532" s="823" t="e">
        <f t="shared" si="138"/>
        <v>#REF!</v>
      </c>
      <c r="R532" s="823" t="e">
        <f t="shared" si="143"/>
        <v>#REF!</v>
      </c>
      <c r="S532" s="823" t="e">
        <f t="shared" si="144"/>
        <v>#REF!</v>
      </c>
    </row>
    <row r="533" spans="1:19" hidden="1" x14ac:dyDescent="0.25">
      <c r="A533" s="834"/>
      <c r="B533" s="821" t="s">
        <v>3064</v>
      </c>
      <c r="C533" s="825" t="e">
        <f>#REF!</f>
        <v>#REF!</v>
      </c>
      <c r="D533" s="822" t="s">
        <v>1941</v>
      </c>
      <c r="E533" s="823"/>
      <c r="F533" s="823">
        <f t="shared" si="139"/>
        <v>0</v>
      </c>
      <c r="G533" s="823" t="e">
        <f t="shared" si="140"/>
        <v>#REF!</v>
      </c>
      <c r="H533" s="823"/>
      <c r="I533" s="823"/>
      <c r="J533" s="823" t="e">
        <f t="shared" si="141"/>
        <v>#REF!</v>
      </c>
      <c r="K533" s="823"/>
      <c r="L533" s="823"/>
      <c r="M533" s="823" t="e">
        <f t="shared" si="142"/>
        <v>#REF!</v>
      </c>
      <c r="N533" s="823" t="e">
        <f>#REF!+#REF!+K533+H533+F533</f>
        <v>#REF!</v>
      </c>
      <c r="O533" s="823" t="e">
        <f t="shared" si="137"/>
        <v>#REF!</v>
      </c>
      <c r="P533" s="823" t="e">
        <f>Develop!K422</f>
        <v>#REF!</v>
      </c>
      <c r="Q533" s="823" t="e">
        <f t="shared" si="138"/>
        <v>#REF!</v>
      </c>
      <c r="R533" s="823" t="e">
        <f t="shared" si="143"/>
        <v>#REF!</v>
      </c>
      <c r="S533" s="823" t="e">
        <f t="shared" si="144"/>
        <v>#REF!</v>
      </c>
    </row>
    <row r="534" spans="1:19" hidden="1" x14ac:dyDescent="0.25">
      <c r="A534" s="834"/>
      <c r="B534" s="821" t="s">
        <v>3101</v>
      </c>
      <c r="C534" s="825" t="e">
        <f>#REF!</f>
        <v>#REF!</v>
      </c>
      <c r="D534" s="822" t="s">
        <v>1941</v>
      </c>
      <c r="E534" s="823"/>
      <c r="F534" s="823">
        <f t="shared" si="139"/>
        <v>0</v>
      </c>
      <c r="G534" s="823" t="e">
        <f t="shared" si="140"/>
        <v>#REF!</v>
      </c>
      <c r="H534" s="823"/>
      <c r="I534" s="823"/>
      <c r="J534" s="823" t="e">
        <f t="shared" si="141"/>
        <v>#REF!</v>
      </c>
      <c r="K534" s="823"/>
      <c r="L534" s="823"/>
      <c r="M534" s="823" t="e">
        <f t="shared" si="142"/>
        <v>#REF!</v>
      </c>
      <c r="N534" s="823" t="e">
        <f>#REF!+#REF!+K534+H534+F534</f>
        <v>#REF!</v>
      </c>
      <c r="O534" s="823" t="e">
        <f t="shared" si="137"/>
        <v>#REF!</v>
      </c>
      <c r="P534" s="823" t="e">
        <f>Develop!K423</f>
        <v>#REF!</v>
      </c>
      <c r="Q534" s="823" t="e">
        <f t="shared" si="138"/>
        <v>#REF!</v>
      </c>
      <c r="R534" s="823" t="e">
        <f t="shared" si="143"/>
        <v>#REF!</v>
      </c>
      <c r="S534" s="823" t="e">
        <f t="shared" si="144"/>
        <v>#REF!</v>
      </c>
    </row>
    <row r="535" spans="1:19" hidden="1" x14ac:dyDescent="0.25">
      <c r="A535" s="834"/>
      <c r="B535" s="821" t="s">
        <v>3065</v>
      </c>
      <c r="C535" s="825" t="e">
        <f>#REF!</f>
        <v>#REF!</v>
      </c>
      <c r="D535" s="822" t="s">
        <v>1941</v>
      </c>
      <c r="E535" s="823"/>
      <c r="F535" s="823">
        <f t="shared" si="139"/>
        <v>0</v>
      </c>
      <c r="G535" s="823" t="e">
        <f t="shared" si="140"/>
        <v>#REF!</v>
      </c>
      <c r="H535" s="823"/>
      <c r="I535" s="823"/>
      <c r="J535" s="823" t="e">
        <f t="shared" si="141"/>
        <v>#REF!</v>
      </c>
      <c r="K535" s="823"/>
      <c r="L535" s="823"/>
      <c r="M535" s="823" t="e">
        <f t="shared" si="142"/>
        <v>#REF!</v>
      </c>
      <c r="N535" s="823" t="e">
        <f>#REF!+#REF!+K535+H535+F535</f>
        <v>#REF!</v>
      </c>
      <c r="O535" s="823" t="e">
        <f t="shared" si="137"/>
        <v>#REF!</v>
      </c>
      <c r="P535" s="823" t="e">
        <f>Develop!K424</f>
        <v>#REF!</v>
      </c>
      <c r="Q535" s="823" t="e">
        <f t="shared" si="138"/>
        <v>#REF!</v>
      </c>
      <c r="R535" s="823" t="e">
        <f t="shared" si="143"/>
        <v>#REF!</v>
      </c>
      <c r="S535" s="823" t="e">
        <f t="shared" si="144"/>
        <v>#REF!</v>
      </c>
    </row>
    <row r="536" spans="1:19" hidden="1" x14ac:dyDescent="0.25">
      <c r="A536" s="834"/>
      <c r="B536" s="841" t="s">
        <v>3204</v>
      </c>
      <c r="C536" s="825" t="e">
        <f>#REF!</f>
        <v>#REF!</v>
      </c>
      <c r="D536" s="822" t="s">
        <v>1941</v>
      </c>
      <c r="E536" s="823"/>
      <c r="F536" s="823">
        <f t="shared" si="139"/>
        <v>0</v>
      </c>
      <c r="G536" s="823" t="e">
        <f t="shared" si="140"/>
        <v>#REF!</v>
      </c>
      <c r="H536" s="823"/>
      <c r="I536" s="823"/>
      <c r="J536" s="823" t="e">
        <f t="shared" si="141"/>
        <v>#REF!</v>
      </c>
      <c r="K536" s="823"/>
      <c r="L536" s="823"/>
      <c r="M536" s="823" t="e">
        <f t="shared" si="142"/>
        <v>#REF!</v>
      </c>
      <c r="N536" s="823" t="e">
        <f>#REF!+#REF!+K536+H536+F536</f>
        <v>#REF!</v>
      </c>
      <c r="O536" s="823" t="e">
        <f t="shared" si="137"/>
        <v>#REF!</v>
      </c>
      <c r="P536" s="823" t="e">
        <f>Develop!K425</f>
        <v>#REF!</v>
      </c>
      <c r="Q536" s="823" t="e">
        <f t="shared" si="138"/>
        <v>#REF!</v>
      </c>
      <c r="R536" s="823" t="e">
        <f t="shared" si="143"/>
        <v>#REF!</v>
      </c>
      <c r="S536" s="823" t="e">
        <f t="shared" si="144"/>
        <v>#REF!</v>
      </c>
    </row>
    <row r="537" spans="1:19" hidden="1" x14ac:dyDescent="0.25">
      <c r="A537" s="834"/>
      <c r="B537" s="841" t="s">
        <v>3067</v>
      </c>
      <c r="C537" s="825" t="e">
        <f>#REF!</f>
        <v>#REF!</v>
      </c>
      <c r="D537" s="822" t="s">
        <v>1941</v>
      </c>
      <c r="E537" s="823"/>
      <c r="F537" s="823">
        <f t="shared" si="139"/>
        <v>0</v>
      </c>
      <c r="G537" s="823" t="e">
        <f t="shared" si="140"/>
        <v>#REF!</v>
      </c>
      <c r="H537" s="823"/>
      <c r="I537" s="823"/>
      <c r="J537" s="823" t="e">
        <f t="shared" si="141"/>
        <v>#REF!</v>
      </c>
      <c r="K537" s="823"/>
      <c r="L537" s="823"/>
      <c r="M537" s="823" t="e">
        <f t="shared" si="142"/>
        <v>#REF!</v>
      </c>
      <c r="N537" s="823" t="e">
        <f>#REF!+#REF!+K537+H537+F537</f>
        <v>#REF!</v>
      </c>
      <c r="O537" s="823" t="e">
        <f t="shared" si="137"/>
        <v>#REF!</v>
      </c>
      <c r="P537" s="823" t="e">
        <f>Develop!K426</f>
        <v>#REF!</v>
      </c>
      <c r="Q537" s="823" t="e">
        <f t="shared" si="138"/>
        <v>#REF!</v>
      </c>
      <c r="R537" s="823" t="e">
        <f t="shared" si="143"/>
        <v>#REF!</v>
      </c>
      <c r="S537" s="823" t="e">
        <f t="shared" si="144"/>
        <v>#REF!</v>
      </c>
    </row>
    <row r="538" spans="1:19" hidden="1" x14ac:dyDescent="0.25">
      <c r="A538" s="834"/>
      <c r="B538" s="821" t="s">
        <v>3209</v>
      </c>
      <c r="C538" s="825">
        <v>2796.22</v>
      </c>
      <c r="D538" s="822" t="s">
        <v>1829</v>
      </c>
      <c r="E538" s="823"/>
      <c r="F538" s="823">
        <f t="shared" si="139"/>
        <v>0</v>
      </c>
      <c r="G538" s="823">
        <f t="shared" si="140"/>
        <v>0</v>
      </c>
      <c r="H538" s="823"/>
      <c r="I538" s="823"/>
      <c r="J538" s="823">
        <f t="shared" si="141"/>
        <v>0</v>
      </c>
      <c r="K538" s="823"/>
      <c r="L538" s="823"/>
      <c r="M538" s="823">
        <f t="shared" si="142"/>
        <v>0</v>
      </c>
      <c r="N538" s="823" t="e">
        <f>#REF!+#REF!+K538+H538+F538</f>
        <v>#REF!</v>
      </c>
      <c r="O538" s="823" t="e">
        <f t="shared" si="137"/>
        <v>#REF!</v>
      </c>
      <c r="P538" s="823" t="e">
        <f>Develop!K427</f>
        <v>#REF!</v>
      </c>
      <c r="Q538" s="823" t="e">
        <f t="shared" si="138"/>
        <v>#REF!</v>
      </c>
      <c r="R538" s="823" t="e">
        <f t="shared" si="143"/>
        <v>#REF!</v>
      </c>
      <c r="S538" s="823" t="e">
        <f t="shared" si="144"/>
        <v>#REF!</v>
      </c>
    </row>
    <row r="539" spans="1:19" hidden="1" x14ac:dyDescent="0.25">
      <c r="A539" s="927"/>
      <c r="B539" s="930" t="s">
        <v>3069</v>
      </c>
      <c r="C539" s="915" t="e">
        <f>#REF!</f>
        <v>#REF!</v>
      </c>
      <c r="D539" s="916" t="s">
        <v>1050</v>
      </c>
      <c r="E539" s="917"/>
      <c r="F539" s="917">
        <f t="shared" si="139"/>
        <v>0</v>
      </c>
      <c r="G539" s="917" t="e">
        <f t="shared" si="140"/>
        <v>#REF!</v>
      </c>
      <c r="H539" s="917"/>
      <c r="I539" s="917"/>
      <c r="J539" s="917" t="e">
        <f t="shared" si="141"/>
        <v>#REF!</v>
      </c>
      <c r="K539" s="917"/>
      <c r="L539" s="917"/>
      <c r="M539" s="917" t="e">
        <f t="shared" si="142"/>
        <v>#REF!</v>
      </c>
      <c r="N539" s="917" t="e">
        <f>#REF!+#REF!+K539+H539+F539</f>
        <v>#REF!</v>
      </c>
      <c r="O539" s="917" t="e">
        <f t="shared" si="137"/>
        <v>#REF!</v>
      </c>
      <c r="P539" s="917" t="e">
        <f>Develop!K428</f>
        <v>#REF!</v>
      </c>
      <c r="Q539" s="917" t="e">
        <f t="shared" si="138"/>
        <v>#REF!</v>
      </c>
      <c r="R539" s="917" t="e">
        <f t="shared" si="143"/>
        <v>#REF!</v>
      </c>
      <c r="S539" s="917" t="e">
        <f t="shared" si="144"/>
        <v>#REF!</v>
      </c>
    </row>
    <row r="540" spans="1:19" ht="39.950000000000003" customHeight="1" x14ac:dyDescent="0.25">
      <c r="A540" s="1365"/>
      <c r="B540" s="821" t="s">
        <v>3151</v>
      </c>
      <c r="C540" s="1488">
        <f>[1]Data!$K$1442</f>
        <v>227.04</v>
      </c>
      <c r="D540" s="867" t="s">
        <v>1941</v>
      </c>
      <c r="E540" s="954">
        <f>'SI 2 in 1 ALIYAR '!H601</f>
        <v>10.1</v>
      </c>
      <c r="F540" s="954">
        <f>E540</f>
        <v>10.1</v>
      </c>
      <c r="G540" s="954">
        <f t="shared" si="140"/>
        <v>2293.1</v>
      </c>
      <c r="H540" s="1371">
        <f>'PC 12 IN 1'!H667</f>
        <v>90.7</v>
      </c>
      <c r="I540" s="1371">
        <f>H540*2</f>
        <v>181.4</v>
      </c>
      <c r="J540" s="1371">
        <f>I540*C540</f>
        <v>41185.06</v>
      </c>
      <c r="K540" s="960">
        <f>'4 IN 1 PCHC Aliyar'!H920</f>
        <v>30.2</v>
      </c>
      <c r="L540" s="960">
        <f t="shared" ref="L540:L541" si="145">K540*1</f>
        <v>30.2</v>
      </c>
      <c r="M540" s="960">
        <f>L540*C540</f>
        <v>6856.61</v>
      </c>
      <c r="N540" s="823">
        <f>F540+I540+L540</f>
        <v>221.7</v>
      </c>
      <c r="O540" s="823">
        <f t="shared" si="137"/>
        <v>50334.77</v>
      </c>
      <c r="P540" s="823"/>
      <c r="Q540" s="823">
        <f t="shared" si="138"/>
        <v>0</v>
      </c>
      <c r="R540" s="1390">
        <f>P540+N540</f>
        <v>221.7</v>
      </c>
      <c r="S540" s="823">
        <f t="shared" si="144"/>
        <v>50334.77</v>
      </c>
    </row>
    <row r="541" spans="1:19" s="339" customFormat="1" ht="39.950000000000003" customHeight="1" x14ac:dyDescent="0.25">
      <c r="A541" s="1366"/>
      <c r="B541" s="821" t="s">
        <v>3149</v>
      </c>
      <c r="C541" s="867">
        <f>[1]Data!$R$144</f>
        <v>378.9</v>
      </c>
      <c r="D541" s="867" t="s">
        <v>1829</v>
      </c>
      <c r="E541" s="956"/>
      <c r="F541" s="954">
        <f>E541</f>
        <v>0</v>
      </c>
      <c r="G541" s="954">
        <f t="shared" si="140"/>
        <v>0</v>
      </c>
      <c r="H541" s="1371">
        <f>'PC 12 IN 1'!H678</f>
        <v>89.9</v>
      </c>
      <c r="I541" s="1371">
        <f>H541*2</f>
        <v>179.8</v>
      </c>
      <c r="J541" s="1371">
        <f>I541*C541</f>
        <v>68126.22</v>
      </c>
      <c r="K541" s="962">
        <f>'4 IN 1 PCHC Aliyar'!H88</f>
        <v>47.2</v>
      </c>
      <c r="L541" s="960">
        <f t="shared" si="145"/>
        <v>47.2</v>
      </c>
      <c r="M541" s="960">
        <f>L541*C541</f>
        <v>17884.080000000002</v>
      </c>
      <c r="N541" s="823">
        <f>F541+I541+L541</f>
        <v>227</v>
      </c>
      <c r="O541" s="823">
        <f t="shared" si="137"/>
        <v>86010.3</v>
      </c>
      <c r="P541" s="823"/>
      <c r="Q541" s="823">
        <f t="shared" si="138"/>
        <v>0</v>
      </c>
      <c r="R541" s="1390">
        <f>P541+N541</f>
        <v>227</v>
      </c>
      <c r="S541" s="823">
        <f t="shared" si="144"/>
        <v>86010.3</v>
      </c>
    </row>
    <row r="542" spans="1:19" ht="51" hidden="1" x14ac:dyDescent="0.25">
      <c r="A542" s="902"/>
      <c r="B542" s="893" t="s">
        <v>3180</v>
      </c>
      <c r="C542" s="897" t="e">
        <f>#REF!</f>
        <v>#REF!</v>
      </c>
      <c r="D542" s="895" t="s">
        <v>1829</v>
      </c>
      <c r="E542" s="896"/>
      <c r="F542" s="896">
        <f t="shared" si="139"/>
        <v>0</v>
      </c>
      <c r="G542" s="896" t="e">
        <f t="shared" si="140"/>
        <v>#REF!</v>
      </c>
      <c r="H542" s="896"/>
      <c r="I542" s="896"/>
      <c r="J542" s="896" t="e">
        <f t="shared" si="141"/>
        <v>#REF!</v>
      </c>
      <c r="K542" s="896"/>
      <c r="L542" s="896"/>
      <c r="M542" s="896" t="e">
        <f t="shared" si="142"/>
        <v>#REF!</v>
      </c>
      <c r="N542" s="896" t="e">
        <f>#REF!+#REF!+K542+H542+F542</f>
        <v>#REF!</v>
      </c>
      <c r="O542" s="896" t="e">
        <f t="shared" si="137"/>
        <v>#REF!</v>
      </c>
      <c r="P542" s="896" t="e">
        <f>Develop!K431</f>
        <v>#REF!</v>
      </c>
      <c r="Q542" s="896" t="e">
        <f t="shared" si="138"/>
        <v>#REF!</v>
      </c>
      <c r="R542" s="896" t="e">
        <f t="shared" si="143"/>
        <v>#REF!</v>
      </c>
      <c r="S542" s="896" t="e">
        <f t="shared" si="144"/>
        <v>#REF!</v>
      </c>
    </row>
    <row r="543" spans="1:19" ht="51" hidden="1" x14ac:dyDescent="0.35">
      <c r="A543" s="842"/>
      <c r="B543" s="821" t="s">
        <v>3361</v>
      </c>
      <c r="C543" s="825" t="e">
        <f>#REF!</f>
        <v>#REF!</v>
      </c>
      <c r="D543" s="843" t="s">
        <v>1829</v>
      </c>
      <c r="E543" s="823"/>
      <c r="F543" s="823">
        <f t="shared" si="139"/>
        <v>0</v>
      </c>
      <c r="G543" s="823" t="e">
        <f t="shared" si="140"/>
        <v>#REF!</v>
      </c>
      <c r="H543" s="823"/>
      <c r="I543" s="823"/>
      <c r="J543" s="823" t="e">
        <f t="shared" si="141"/>
        <v>#REF!</v>
      </c>
      <c r="K543" s="823"/>
      <c r="L543" s="823"/>
      <c r="M543" s="823" t="e">
        <f t="shared" si="142"/>
        <v>#REF!</v>
      </c>
      <c r="N543" s="823" t="e">
        <f>#REF!+#REF!+K543+H543+F543</f>
        <v>#REF!</v>
      </c>
      <c r="O543" s="823" t="e">
        <f t="shared" si="137"/>
        <v>#REF!</v>
      </c>
      <c r="P543" s="823" t="e">
        <f>Develop!K432</f>
        <v>#REF!</v>
      </c>
      <c r="Q543" s="823" t="e">
        <f t="shared" si="138"/>
        <v>#REF!</v>
      </c>
      <c r="R543" s="823" t="e">
        <f t="shared" si="143"/>
        <v>#REF!</v>
      </c>
      <c r="S543" s="823" t="e">
        <f t="shared" si="144"/>
        <v>#REF!</v>
      </c>
    </row>
    <row r="544" spans="1:19" ht="51" hidden="1" x14ac:dyDescent="0.25">
      <c r="A544" s="818"/>
      <c r="B544" s="821" t="s">
        <v>3463</v>
      </c>
      <c r="C544" s="825" t="e">
        <f>#REF!</f>
        <v>#REF!</v>
      </c>
      <c r="D544" s="822" t="s">
        <v>1829</v>
      </c>
      <c r="E544" s="823"/>
      <c r="F544" s="823">
        <f t="shared" si="139"/>
        <v>0</v>
      </c>
      <c r="G544" s="823" t="e">
        <f t="shared" si="140"/>
        <v>#REF!</v>
      </c>
      <c r="H544" s="823"/>
      <c r="I544" s="823"/>
      <c r="J544" s="823" t="e">
        <f t="shared" si="141"/>
        <v>#REF!</v>
      </c>
      <c r="K544" s="823"/>
      <c r="L544" s="823"/>
      <c r="M544" s="823" t="e">
        <f t="shared" si="142"/>
        <v>#REF!</v>
      </c>
      <c r="N544" s="823" t="e">
        <f>#REF!+#REF!+K544+H544+F544</f>
        <v>#REF!</v>
      </c>
      <c r="O544" s="823" t="e">
        <f t="shared" si="137"/>
        <v>#REF!</v>
      </c>
      <c r="P544" s="823" t="e">
        <f>Develop!K433</f>
        <v>#REF!</v>
      </c>
      <c r="Q544" s="823" t="e">
        <f t="shared" si="138"/>
        <v>#REF!</v>
      </c>
      <c r="R544" s="823" t="e">
        <f t="shared" si="143"/>
        <v>#REF!</v>
      </c>
      <c r="S544" s="823" t="e">
        <f t="shared" si="144"/>
        <v>#REF!</v>
      </c>
    </row>
    <row r="545" spans="1:19" ht="51" hidden="1" x14ac:dyDescent="0.25">
      <c r="A545" s="818"/>
      <c r="B545" s="821" t="s">
        <v>3152</v>
      </c>
      <c r="C545" s="825" t="e">
        <f>#REF!</f>
        <v>#REF!</v>
      </c>
      <c r="D545" s="822" t="s">
        <v>1829</v>
      </c>
      <c r="E545" s="823"/>
      <c r="F545" s="823">
        <f t="shared" si="139"/>
        <v>0</v>
      </c>
      <c r="G545" s="823" t="e">
        <f t="shared" si="140"/>
        <v>#REF!</v>
      </c>
      <c r="H545" s="823"/>
      <c r="I545" s="823"/>
      <c r="J545" s="823" t="e">
        <f t="shared" si="141"/>
        <v>#REF!</v>
      </c>
      <c r="K545" s="823"/>
      <c r="L545" s="823"/>
      <c r="M545" s="823" t="e">
        <f t="shared" si="142"/>
        <v>#REF!</v>
      </c>
      <c r="N545" s="823" t="e">
        <f>#REF!+#REF!+K545+H545+F545</f>
        <v>#REF!</v>
      </c>
      <c r="O545" s="823" t="e">
        <f t="shared" si="137"/>
        <v>#REF!</v>
      </c>
      <c r="P545" s="823" t="e">
        <f>Develop!K434</f>
        <v>#REF!</v>
      </c>
      <c r="Q545" s="823" t="e">
        <f t="shared" si="138"/>
        <v>#REF!</v>
      </c>
      <c r="R545" s="823" t="e">
        <f t="shared" si="143"/>
        <v>#REF!</v>
      </c>
      <c r="S545" s="823" t="e">
        <f t="shared" si="144"/>
        <v>#REF!</v>
      </c>
    </row>
    <row r="546" spans="1:19" ht="51.75" hidden="1" x14ac:dyDescent="0.25">
      <c r="A546" s="823"/>
      <c r="B546" s="821" t="s">
        <v>3541</v>
      </c>
      <c r="C546" s="825" t="e">
        <f>#REF!</f>
        <v>#REF!</v>
      </c>
      <c r="D546" s="822"/>
      <c r="E546" s="823"/>
      <c r="F546" s="823">
        <f t="shared" si="139"/>
        <v>0</v>
      </c>
      <c r="G546" s="823" t="e">
        <f t="shared" si="140"/>
        <v>#REF!</v>
      </c>
      <c r="H546" s="823"/>
      <c r="I546" s="823"/>
      <c r="J546" s="823" t="e">
        <f t="shared" si="141"/>
        <v>#REF!</v>
      </c>
      <c r="K546" s="823"/>
      <c r="L546" s="823"/>
      <c r="M546" s="823" t="e">
        <f t="shared" si="142"/>
        <v>#REF!</v>
      </c>
      <c r="N546" s="823" t="e">
        <f>#REF!+#REF!+K546+H546+F546</f>
        <v>#REF!</v>
      </c>
      <c r="O546" s="823" t="e">
        <f t="shared" si="137"/>
        <v>#REF!</v>
      </c>
      <c r="P546" s="823" t="e">
        <f>Develop!K435</f>
        <v>#REF!</v>
      </c>
      <c r="Q546" s="823" t="e">
        <f t="shared" si="138"/>
        <v>#REF!</v>
      </c>
      <c r="R546" s="823" t="e">
        <f t="shared" si="143"/>
        <v>#REF!</v>
      </c>
      <c r="S546" s="823" t="e">
        <f t="shared" si="144"/>
        <v>#REF!</v>
      </c>
    </row>
    <row r="547" spans="1:19" ht="51.75" hidden="1" x14ac:dyDescent="0.25">
      <c r="A547" s="823"/>
      <c r="B547" s="821" t="s">
        <v>3542</v>
      </c>
      <c r="C547" s="825" t="e">
        <f>#REF!</f>
        <v>#REF!</v>
      </c>
      <c r="D547" s="822"/>
      <c r="E547" s="823"/>
      <c r="F547" s="823">
        <f t="shared" si="139"/>
        <v>0</v>
      </c>
      <c r="G547" s="823" t="e">
        <f t="shared" si="140"/>
        <v>#REF!</v>
      </c>
      <c r="H547" s="823"/>
      <c r="I547" s="823"/>
      <c r="J547" s="823" t="e">
        <f t="shared" si="141"/>
        <v>#REF!</v>
      </c>
      <c r="K547" s="823"/>
      <c r="L547" s="823"/>
      <c r="M547" s="823" t="e">
        <f t="shared" si="142"/>
        <v>#REF!</v>
      </c>
      <c r="N547" s="823" t="e">
        <f>#REF!+#REF!+K547+H547+F547</f>
        <v>#REF!</v>
      </c>
      <c r="O547" s="823" t="e">
        <f t="shared" si="137"/>
        <v>#REF!</v>
      </c>
      <c r="P547" s="823" t="e">
        <f>Develop!K436</f>
        <v>#REF!</v>
      </c>
      <c r="Q547" s="823" t="e">
        <f t="shared" si="138"/>
        <v>#REF!</v>
      </c>
      <c r="R547" s="823" t="e">
        <f t="shared" si="143"/>
        <v>#REF!</v>
      </c>
      <c r="S547" s="823" t="e">
        <f t="shared" si="144"/>
        <v>#REF!</v>
      </c>
    </row>
    <row r="548" spans="1:19" ht="51.75" hidden="1" x14ac:dyDescent="0.25">
      <c r="A548" s="823"/>
      <c r="B548" s="821" t="s">
        <v>3543</v>
      </c>
      <c r="C548" s="825" t="e">
        <f>#REF!</f>
        <v>#REF!</v>
      </c>
      <c r="D548" s="822"/>
      <c r="E548" s="823"/>
      <c r="F548" s="823">
        <f t="shared" si="139"/>
        <v>0</v>
      </c>
      <c r="G548" s="823" t="e">
        <f t="shared" si="140"/>
        <v>#REF!</v>
      </c>
      <c r="H548" s="823"/>
      <c r="I548" s="823"/>
      <c r="J548" s="823" t="e">
        <f t="shared" si="141"/>
        <v>#REF!</v>
      </c>
      <c r="K548" s="823"/>
      <c r="L548" s="823"/>
      <c r="M548" s="823" t="e">
        <f t="shared" si="142"/>
        <v>#REF!</v>
      </c>
      <c r="N548" s="823" t="e">
        <f>#REF!+#REF!+K548+H548+F548</f>
        <v>#REF!</v>
      </c>
      <c r="O548" s="823" t="e">
        <f t="shared" si="137"/>
        <v>#REF!</v>
      </c>
      <c r="P548" s="823" t="e">
        <f>Develop!K437</f>
        <v>#REF!</v>
      </c>
      <c r="Q548" s="823" t="e">
        <f t="shared" si="138"/>
        <v>#REF!</v>
      </c>
      <c r="R548" s="823" t="e">
        <f t="shared" si="143"/>
        <v>#REF!</v>
      </c>
      <c r="S548" s="823" t="e">
        <f t="shared" si="144"/>
        <v>#REF!</v>
      </c>
    </row>
    <row r="549" spans="1:19" hidden="1" x14ac:dyDescent="0.35">
      <c r="A549" s="821">
        <v>3.8</v>
      </c>
      <c r="B549" s="821"/>
      <c r="C549" s="844"/>
      <c r="D549" s="843" t="s">
        <v>1829</v>
      </c>
      <c r="E549" s="823"/>
      <c r="F549" s="823">
        <f t="shared" si="139"/>
        <v>0</v>
      </c>
      <c r="G549" s="823">
        <f t="shared" si="140"/>
        <v>0</v>
      </c>
      <c r="H549" s="823"/>
      <c r="I549" s="823"/>
      <c r="J549" s="823">
        <f t="shared" si="141"/>
        <v>0</v>
      </c>
      <c r="K549" s="823"/>
      <c r="L549" s="823"/>
      <c r="M549" s="823">
        <f t="shared" si="142"/>
        <v>0</v>
      </c>
      <c r="N549" s="823" t="e">
        <f>#REF!+#REF!+K549+H549+F549</f>
        <v>#REF!</v>
      </c>
      <c r="O549" s="823" t="e">
        <f t="shared" si="137"/>
        <v>#REF!</v>
      </c>
      <c r="P549" s="823" t="e">
        <f>Develop!K438</f>
        <v>#REF!</v>
      </c>
      <c r="Q549" s="823" t="e">
        <f t="shared" si="138"/>
        <v>#REF!</v>
      </c>
      <c r="R549" s="823" t="e">
        <f t="shared" si="143"/>
        <v>#REF!</v>
      </c>
      <c r="S549" s="823" t="e">
        <f t="shared" si="144"/>
        <v>#REF!</v>
      </c>
    </row>
    <row r="550" spans="1:19" hidden="1" x14ac:dyDescent="0.35">
      <c r="A550" s="821">
        <v>4.8</v>
      </c>
      <c r="B550" s="821"/>
      <c r="C550" s="844"/>
      <c r="D550" s="843" t="s">
        <v>1829</v>
      </c>
      <c r="E550" s="823"/>
      <c r="F550" s="823">
        <f t="shared" si="139"/>
        <v>0</v>
      </c>
      <c r="G550" s="823">
        <f t="shared" si="140"/>
        <v>0</v>
      </c>
      <c r="H550" s="823"/>
      <c r="I550" s="823"/>
      <c r="J550" s="823">
        <f t="shared" si="141"/>
        <v>0</v>
      </c>
      <c r="K550" s="823"/>
      <c r="L550" s="823"/>
      <c r="M550" s="823">
        <f t="shared" si="142"/>
        <v>0</v>
      </c>
      <c r="N550" s="823" t="e">
        <f>#REF!+#REF!+K550+H550+F550</f>
        <v>#REF!</v>
      </c>
      <c r="O550" s="823" t="e">
        <f t="shared" si="137"/>
        <v>#REF!</v>
      </c>
      <c r="P550" s="823" t="e">
        <f>Develop!K439</f>
        <v>#REF!</v>
      </c>
      <c r="Q550" s="823" t="e">
        <f t="shared" si="138"/>
        <v>#REF!</v>
      </c>
      <c r="R550" s="823" t="e">
        <f t="shared" si="143"/>
        <v>#REF!</v>
      </c>
      <c r="S550" s="823" t="e">
        <f t="shared" si="144"/>
        <v>#REF!</v>
      </c>
    </row>
    <row r="551" spans="1:19" ht="52.5" hidden="1" x14ac:dyDescent="0.25">
      <c r="A551" s="834">
        <v>8.4</v>
      </c>
      <c r="B551" s="826" t="s">
        <v>202</v>
      </c>
      <c r="C551" s="825"/>
      <c r="D551" s="822"/>
      <c r="E551" s="823"/>
      <c r="F551" s="823">
        <f t="shared" si="139"/>
        <v>0</v>
      </c>
      <c r="G551" s="823">
        <f t="shared" si="140"/>
        <v>0</v>
      </c>
      <c r="H551" s="823"/>
      <c r="I551" s="823"/>
      <c r="J551" s="823">
        <f t="shared" si="141"/>
        <v>0</v>
      </c>
      <c r="K551" s="823"/>
      <c r="L551" s="823"/>
      <c r="M551" s="823">
        <f t="shared" si="142"/>
        <v>0</v>
      </c>
      <c r="N551" s="823" t="e">
        <f>#REF!+#REF!+K551+H551+F551</f>
        <v>#REF!</v>
      </c>
      <c r="O551" s="823" t="e">
        <f t="shared" si="137"/>
        <v>#REF!</v>
      </c>
      <c r="P551" s="823" t="e">
        <f>Develop!K440</f>
        <v>#REF!</v>
      </c>
      <c r="Q551" s="823" t="e">
        <f t="shared" si="138"/>
        <v>#REF!</v>
      </c>
      <c r="R551" s="823" t="e">
        <f t="shared" si="143"/>
        <v>#REF!</v>
      </c>
      <c r="S551" s="823" t="e">
        <f t="shared" si="144"/>
        <v>#REF!</v>
      </c>
    </row>
    <row r="552" spans="1:19" hidden="1" x14ac:dyDescent="0.25">
      <c r="A552" s="834"/>
      <c r="B552" s="821" t="s">
        <v>1809</v>
      </c>
      <c r="C552" s="825" t="e">
        <f>ROUND(#REF!,2)</f>
        <v>#REF!</v>
      </c>
      <c r="D552" s="822" t="s">
        <v>1829</v>
      </c>
      <c r="E552" s="823"/>
      <c r="F552" s="823">
        <f t="shared" si="139"/>
        <v>0</v>
      </c>
      <c r="G552" s="823" t="e">
        <f t="shared" si="140"/>
        <v>#REF!</v>
      </c>
      <c r="H552" s="823"/>
      <c r="I552" s="823"/>
      <c r="J552" s="823" t="e">
        <f t="shared" si="141"/>
        <v>#REF!</v>
      </c>
      <c r="K552" s="823"/>
      <c r="L552" s="823"/>
      <c r="M552" s="823" t="e">
        <f t="shared" si="142"/>
        <v>#REF!</v>
      </c>
      <c r="N552" s="823" t="e">
        <f>#REF!+#REF!+K552+H552+F552</f>
        <v>#REF!</v>
      </c>
      <c r="O552" s="823" t="e">
        <f t="shared" si="137"/>
        <v>#REF!</v>
      </c>
      <c r="P552" s="823" t="e">
        <f>Develop!K441</f>
        <v>#REF!</v>
      </c>
      <c r="Q552" s="823" t="e">
        <f t="shared" si="138"/>
        <v>#REF!</v>
      </c>
      <c r="R552" s="823" t="e">
        <f t="shared" si="143"/>
        <v>#REF!</v>
      </c>
      <c r="S552" s="823" t="e">
        <f t="shared" si="144"/>
        <v>#REF!</v>
      </c>
    </row>
    <row r="553" spans="1:19" hidden="1" x14ac:dyDescent="0.25">
      <c r="A553" s="834"/>
      <c r="B553" s="821" t="s">
        <v>1810</v>
      </c>
      <c r="C553" s="825" t="e">
        <f>ROUND(#REF!,2)</f>
        <v>#REF!</v>
      </c>
      <c r="D553" s="822" t="s">
        <v>1829</v>
      </c>
      <c r="E553" s="823"/>
      <c r="F553" s="823">
        <f t="shared" si="139"/>
        <v>0</v>
      </c>
      <c r="G553" s="823" t="e">
        <f t="shared" si="140"/>
        <v>#REF!</v>
      </c>
      <c r="H553" s="823"/>
      <c r="I553" s="823"/>
      <c r="J553" s="823" t="e">
        <f t="shared" si="141"/>
        <v>#REF!</v>
      </c>
      <c r="K553" s="823"/>
      <c r="L553" s="823"/>
      <c r="M553" s="823" t="e">
        <f t="shared" si="142"/>
        <v>#REF!</v>
      </c>
      <c r="N553" s="823" t="e">
        <f>#REF!+#REF!+K553+H553+F553</f>
        <v>#REF!</v>
      </c>
      <c r="O553" s="823" t="e">
        <f t="shared" si="137"/>
        <v>#REF!</v>
      </c>
      <c r="P553" s="823" t="e">
        <f>Develop!K442</f>
        <v>#REF!</v>
      </c>
      <c r="Q553" s="823" t="e">
        <f t="shared" si="138"/>
        <v>#REF!</v>
      </c>
      <c r="R553" s="823" t="e">
        <f t="shared" si="143"/>
        <v>#REF!</v>
      </c>
      <c r="S553" s="823" t="e">
        <f t="shared" si="144"/>
        <v>#REF!</v>
      </c>
    </row>
    <row r="554" spans="1:19" hidden="1" x14ac:dyDescent="0.25">
      <c r="A554" s="834"/>
      <c r="B554" s="821" t="s">
        <v>1811</v>
      </c>
      <c r="C554" s="825" t="e">
        <f>ROUND(#REF!,2)</f>
        <v>#REF!</v>
      </c>
      <c r="D554" s="822" t="s">
        <v>1829</v>
      </c>
      <c r="E554" s="823"/>
      <c r="F554" s="823">
        <f t="shared" si="139"/>
        <v>0</v>
      </c>
      <c r="G554" s="823" t="e">
        <f t="shared" si="140"/>
        <v>#REF!</v>
      </c>
      <c r="H554" s="823"/>
      <c r="I554" s="823"/>
      <c r="J554" s="823" t="e">
        <f t="shared" si="141"/>
        <v>#REF!</v>
      </c>
      <c r="K554" s="823"/>
      <c r="L554" s="823"/>
      <c r="M554" s="823" t="e">
        <f t="shared" si="142"/>
        <v>#REF!</v>
      </c>
      <c r="N554" s="823" t="e">
        <f>#REF!+#REF!+K554+H554+F554</f>
        <v>#REF!</v>
      </c>
      <c r="O554" s="823" t="e">
        <f t="shared" si="137"/>
        <v>#REF!</v>
      </c>
      <c r="P554" s="823" t="e">
        <f>Develop!K443</f>
        <v>#REF!</v>
      </c>
      <c r="Q554" s="823" t="e">
        <f t="shared" si="138"/>
        <v>#REF!</v>
      </c>
      <c r="R554" s="823" t="e">
        <f t="shared" si="143"/>
        <v>#REF!</v>
      </c>
      <c r="S554" s="823" t="e">
        <f t="shared" si="144"/>
        <v>#REF!</v>
      </c>
    </row>
    <row r="555" spans="1:19" hidden="1" x14ac:dyDescent="0.25">
      <c r="A555" s="823"/>
      <c r="B555" s="821" t="s">
        <v>1812</v>
      </c>
      <c r="C555" s="821" t="e">
        <f>ROUND(#REF!,2)</f>
        <v>#REF!</v>
      </c>
      <c r="D555" s="822" t="s">
        <v>1829</v>
      </c>
      <c r="E555" s="823"/>
      <c r="F555" s="823">
        <f t="shared" si="139"/>
        <v>0</v>
      </c>
      <c r="G555" s="823" t="e">
        <f t="shared" si="140"/>
        <v>#REF!</v>
      </c>
      <c r="H555" s="823"/>
      <c r="I555" s="823"/>
      <c r="J555" s="823" t="e">
        <f t="shared" si="141"/>
        <v>#REF!</v>
      </c>
      <c r="K555" s="823"/>
      <c r="L555" s="823"/>
      <c r="M555" s="823" t="e">
        <f t="shared" si="142"/>
        <v>#REF!</v>
      </c>
      <c r="N555" s="823" t="e">
        <f>#REF!+#REF!+K555+H555+F555</f>
        <v>#REF!</v>
      </c>
      <c r="O555" s="823" t="e">
        <f t="shared" si="137"/>
        <v>#REF!</v>
      </c>
      <c r="P555" s="823" t="e">
        <f>Develop!K444</f>
        <v>#REF!</v>
      </c>
      <c r="Q555" s="823" t="e">
        <f t="shared" si="138"/>
        <v>#REF!</v>
      </c>
      <c r="R555" s="823" t="e">
        <f t="shared" si="143"/>
        <v>#REF!</v>
      </c>
      <c r="S555" s="823" t="e">
        <f t="shared" si="144"/>
        <v>#REF!</v>
      </c>
    </row>
    <row r="556" spans="1:19" ht="52.5" hidden="1" x14ac:dyDescent="0.25">
      <c r="A556" s="834">
        <v>8.5</v>
      </c>
      <c r="B556" s="826" t="s">
        <v>1468</v>
      </c>
      <c r="C556" s="825"/>
      <c r="D556" s="822"/>
      <c r="E556" s="823"/>
      <c r="F556" s="823">
        <f t="shared" si="139"/>
        <v>0</v>
      </c>
      <c r="G556" s="823">
        <f t="shared" si="140"/>
        <v>0</v>
      </c>
      <c r="H556" s="823"/>
      <c r="I556" s="823"/>
      <c r="J556" s="823">
        <f t="shared" si="141"/>
        <v>0</v>
      </c>
      <c r="K556" s="823"/>
      <c r="L556" s="823"/>
      <c r="M556" s="823">
        <f t="shared" si="142"/>
        <v>0</v>
      </c>
      <c r="N556" s="823" t="e">
        <f>#REF!+#REF!+K556+H556+F556</f>
        <v>#REF!</v>
      </c>
      <c r="O556" s="823" t="e">
        <f t="shared" si="137"/>
        <v>#REF!</v>
      </c>
      <c r="P556" s="823" t="e">
        <f>Develop!K445</f>
        <v>#REF!</v>
      </c>
      <c r="Q556" s="823" t="e">
        <f t="shared" si="138"/>
        <v>#REF!</v>
      </c>
      <c r="R556" s="823" t="e">
        <f t="shared" si="143"/>
        <v>#REF!</v>
      </c>
      <c r="S556" s="823" t="e">
        <f t="shared" si="144"/>
        <v>#REF!</v>
      </c>
    </row>
    <row r="557" spans="1:19" hidden="1" x14ac:dyDescent="0.25">
      <c r="A557" s="834"/>
      <c r="B557" s="821" t="s">
        <v>203</v>
      </c>
      <c r="C557" s="825" t="e">
        <f>ROUND(#REF!,2)</f>
        <v>#REF!</v>
      </c>
      <c r="D557" s="822" t="s">
        <v>718</v>
      </c>
      <c r="E557" s="823"/>
      <c r="F557" s="823">
        <f t="shared" si="139"/>
        <v>0</v>
      </c>
      <c r="G557" s="823" t="e">
        <f t="shared" si="140"/>
        <v>#REF!</v>
      </c>
      <c r="H557" s="823"/>
      <c r="I557" s="823"/>
      <c r="J557" s="823" t="e">
        <f t="shared" si="141"/>
        <v>#REF!</v>
      </c>
      <c r="K557" s="823"/>
      <c r="L557" s="823"/>
      <c r="M557" s="823" t="e">
        <f t="shared" si="142"/>
        <v>#REF!</v>
      </c>
      <c r="N557" s="823" t="e">
        <f>#REF!+#REF!+K557+H557+F557</f>
        <v>#REF!</v>
      </c>
      <c r="O557" s="823" t="e">
        <f t="shared" si="137"/>
        <v>#REF!</v>
      </c>
      <c r="P557" s="823" t="e">
        <f>Develop!K446</f>
        <v>#REF!</v>
      </c>
      <c r="Q557" s="823" t="e">
        <f t="shared" si="138"/>
        <v>#REF!</v>
      </c>
      <c r="R557" s="823" t="e">
        <f t="shared" si="143"/>
        <v>#REF!</v>
      </c>
      <c r="S557" s="823" t="e">
        <f t="shared" si="144"/>
        <v>#REF!</v>
      </c>
    </row>
    <row r="558" spans="1:19" hidden="1" x14ac:dyDescent="0.25">
      <c r="A558" s="834"/>
      <c r="B558" s="821" t="s">
        <v>204</v>
      </c>
      <c r="C558" s="825" t="e">
        <f>ROUND(#REF!,2)</f>
        <v>#REF!</v>
      </c>
      <c r="D558" s="822" t="s">
        <v>718</v>
      </c>
      <c r="E558" s="823"/>
      <c r="F558" s="823">
        <f t="shared" si="139"/>
        <v>0</v>
      </c>
      <c r="G558" s="823" t="e">
        <f t="shared" si="140"/>
        <v>#REF!</v>
      </c>
      <c r="H558" s="823"/>
      <c r="I558" s="823"/>
      <c r="J558" s="823" t="e">
        <f t="shared" si="141"/>
        <v>#REF!</v>
      </c>
      <c r="K558" s="823"/>
      <c r="L558" s="823"/>
      <c r="M558" s="823" t="e">
        <f t="shared" si="142"/>
        <v>#REF!</v>
      </c>
      <c r="N558" s="823" t="e">
        <f>#REF!+#REF!+K558+H558+F558</f>
        <v>#REF!</v>
      </c>
      <c r="O558" s="823" t="e">
        <f t="shared" si="137"/>
        <v>#REF!</v>
      </c>
      <c r="P558" s="823" t="e">
        <f>Develop!K447</f>
        <v>#REF!</v>
      </c>
      <c r="Q558" s="823" t="e">
        <f t="shared" si="138"/>
        <v>#REF!</v>
      </c>
      <c r="R558" s="823" t="e">
        <f t="shared" si="143"/>
        <v>#REF!</v>
      </c>
      <c r="S558" s="823" t="e">
        <f t="shared" si="144"/>
        <v>#REF!</v>
      </c>
    </row>
    <row r="559" spans="1:19" hidden="1" x14ac:dyDescent="0.25">
      <c r="A559" s="820"/>
      <c r="B559" s="821" t="s">
        <v>205</v>
      </c>
      <c r="C559" s="825" t="e">
        <f>ROUND(#REF!,2)</f>
        <v>#REF!</v>
      </c>
      <c r="D559" s="822" t="s">
        <v>718</v>
      </c>
      <c r="E559" s="823"/>
      <c r="F559" s="823">
        <f t="shared" si="139"/>
        <v>0</v>
      </c>
      <c r="G559" s="823" t="e">
        <f t="shared" si="140"/>
        <v>#REF!</v>
      </c>
      <c r="H559" s="823"/>
      <c r="I559" s="823"/>
      <c r="J559" s="823" t="e">
        <f t="shared" si="141"/>
        <v>#REF!</v>
      </c>
      <c r="K559" s="823"/>
      <c r="L559" s="823"/>
      <c r="M559" s="823" t="e">
        <f t="shared" si="142"/>
        <v>#REF!</v>
      </c>
      <c r="N559" s="823" t="e">
        <f>#REF!+#REF!+K559+H559+F559</f>
        <v>#REF!</v>
      </c>
      <c r="O559" s="823" t="e">
        <f t="shared" si="137"/>
        <v>#REF!</v>
      </c>
      <c r="P559" s="823" t="e">
        <f>Develop!K448</f>
        <v>#REF!</v>
      </c>
      <c r="Q559" s="823" t="e">
        <f t="shared" si="138"/>
        <v>#REF!</v>
      </c>
      <c r="R559" s="823" t="e">
        <f t="shared" si="143"/>
        <v>#REF!</v>
      </c>
      <c r="S559" s="823" t="e">
        <f t="shared" ref="S559:S571" si="146">R559*C559</f>
        <v>#REF!</v>
      </c>
    </row>
    <row r="560" spans="1:19" ht="52.5" hidden="1" x14ac:dyDescent="0.25">
      <c r="A560" s="820" t="s">
        <v>3190</v>
      </c>
      <c r="B560" s="826" t="s">
        <v>3495</v>
      </c>
      <c r="C560" s="825"/>
      <c r="D560" s="822"/>
      <c r="E560" s="823"/>
      <c r="F560" s="823">
        <f t="shared" si="139"/>
        <v>0</v>
      </c>
      <c r="G560" s="823">
        <f t="shared" si="140"/>
        <v>0</v>
      </c>
      <c r="H560" s="823"/>
      <c r="I560" s="823"/>
      <c r="J560" s="823">
        <f t="shared" si="141"/>
        <v>0</v>
      </c>
      <c r="K560" s="823"/>
      <c r="L560" s="823"/>
      <c r="M560" s="823">
        <f t="shared" si="142"/>
        <v>0</v>
      </c>
      <c r="N560" s="823" t="e">
        <f>#REF!+#REF!+K560+H560+F560</f>
        <v>#REF!</v>
      </c>
      <c r="O560" s="823" t="e">
        <f t="shared" si="137"/>
        <v>#REF!</v>
      </c>
      <c r="P560" s="823" t="e">
        <f>Develop!K449</f>
        <v>#REF!</v>
      </c>
      <c r="Q560" s="823" t="e">
        <f t="shared" si="138"/>
        <v>#REF!</v>
      </c>
      <c r="R560" s="823" t="e">
        <f t="shared" si="143"/>
        <v>#REF!</v>
      </c>
      <c r="S560" s="823" t="e">
        <f t="shared" si="146"/>
        <v>#REF!</v>
      </c>
    </row>
    <row r="561" spans="1:19" hidden="1" x14ac:dyDescent="0.25">
      <c r="A561" s="820"/>
      <c r="B561" s="821" t="s">
        <v>3191</v>
      </c>
      <c r="C561" s="825" t="e">
        <f>'pile data ( M20 grade)'!F81</f>
        <v>#REF!</v>
      </c>
      <c r="D561" s="822" t="s">
        <v>718</v>
      </c>
      <c r="E561" s="823"/>
      <c r="F561" s="823">
        <f t="shared" si="139"/>
        <v>0</v>
      </c>
      <c r="G561" s="823" t="e">
        <f t="shared" si="140"/>
        <v>#REF!</v>
      </c>
      <c r="H561" s="823"/>
      <c r="I561" s="823"/>
      <c r="J561" s="823" t="e">
        <f t="shared" si="141"/>
        <v>#REF!</v>
      </c>
      <c r="K561" s="823"/>
      <c r="L561" s="823"/>
      <c r="M561" s="823" t="e">
        <f t="shared" si="142"/>
        <v>#REF!</v>
      </c>
      <c r="N561" s="823" t="e">
        <f>#REF!+#REF!+K561+H561+F561</f>
        <v>#REF!</v>
      </c>
      <c r="O561" s="823" t="e">
        <f t="shared" si="137"/>
        <v>#REF!</v>
      </c>
      <c r="P561" s="823" t="e">
        <f>Develop!K450</f>
        <v>#REF!</v>
      </c>
      <c r="Q561" s="823" t="e">
        <f t="shared" si="138"/>
        <v>#REF!</v>
      </c>
      <c r="R561" s="823" t="e">
        <f t="shared" si="143"/>
        <v>#REF!</v>
      </c>
      <c r="S561" s="823" t="e">
        <f t="shared" si="146"/>
        <v>#REF!</v>
      </c>
    </row>
    <row r="562" spans="1:19" ht="76.5" hidden="1" x14ac:dyDescent="0.25">
      <c r="A562" s="820"/>
      <c r="B562" s="845" t="s">
        <v>3076</v>
      </c>
      <c r="C562" s="825"/>
      <c r="D562" s="822"/>
      <c r="E562" s="823"/>
      <c r="F562" s="823">
        <f t="shared" si="139"/>
        <v>0</v>
      </c>
      <c r="G562" s="823">
        <f t="shared" si="140"/>
        <v>0</v>
      </c>
      <c r="H562" s="823"/>
      <c r="I562" s="823"/>
      <c r="J562" s="823">
        <f t="shared" si="141"/>
        <v>0</v>
      </c>
      <c r="K562" s="823"/>
      <c r="L562" s="823"/>
      <c r="M562" s="823">
        <f t="shared" si="142"/>
        <v>0</v>
      </c>
      <c r="N562" s="823" t="e">
        <f>#REF!+#REF!+K562+H562+F562</f>
        <v>#REF!</v>
      </c>
      <c r="O562" s="823" t="e">
        <f t="shared" si="137"/>
        <v>#REF!</v>
      </c>
      <c r="P562" s="823" t="e">
        <f>Develop!K451</f>
        <v>#REF!</v>
      </c>
      <c r="Q562" s="823" t="e">
        <f t="shared" si="138"/>
        <v>#REF!</v>
      </c>
      <c r="R562" s="823" t="e">
        <f t="shared" si="143"/>
        <v>#REF!</v>
      </c>
      <c r="S562" s="823" t="e">
        <f t="shared" si="146"/>
        <v>#REF!</v>
      </c>
    </row>
    <row r="563" spans="1:19" hidden="1" x14ac:dyDescent="0.25">
      <c r="A563" s="820"/>
      <c r="B563" s="845" t="s">
        <v>3194</v>
      </c>
      <c r="C563" s="846">
        <f>'pile data ( M20 grade)'!F92</f>
        <v>619.82000000000005</v>
      </c>
      <c r="D563" s="847" t="s">
        <v>718</v>
      </c>
      <c r="E563" s="823"/>
      <c r="F563" s="823">
        <f t="shared" si="139"/>
        <v>0</v>
      </c>
      <c r="G563" s="823">
        <f t="shared" si="140"/>
        <v>0</v>
      </c>
      <c r="H563" s="823"/>
      <c r="I563" s="823"/>
      <c r="J563" s="823">
        <f t="shared" si="141"/>
        <v>0</v>
      </c>
      <c r="K563" s="823"/>
      <c r="L563" s="823"/>
      <c r="M563" s="823">
        <f t="shared" si="142"/>
        <v>0</v>
      </c>
      <c r="N563" s="823" t="e">
        <f>#REF!+#REF!+K563+H563+F563</f>
        <v>#REF!</v>
      </c>
      <c r="O563" s="823" t="e">
        <f t="shared" si="137"/>
        <v>#REF!</v>
      </c>
      <c r="P563" s="823" t="e">
        <f>Develop!K452</f>
        <v>#REF!</v>
      </c>
      <c r="Q563" s="823" t="e">
        <f t="shared" si="138"/>
        <v>#REF!</v>
      </c>
      <c r="R563" s="823" t="e">
        <f t="shared" si="143"/>
        <v>#REF!</v>
      </c>
      <c r="S563" s="823" t="e">
        <f t="shared" si="146"/>
        <v>#REF!</v>
      </c>
    </row>
    <row r="564" spans="1:19" ht="51" hidden="1" x14ac:dyDescent="0.25">
      <c r="A564" s="820"/>
      <c r="B564" s="845" t="s">
        <v>3192</v>
      </c>
      <c r="C564" s="846">
        <v>70000</v>
      </c>
      <c r="D564" s="848" t="s">
        <v>1228</v>
      </c>
      <c r="E564" s="823"/>
      <c r="F564" s="823">
        <f t="shared" si="139"/>
        <v>0</v>
      </c>
      <c r="G564" s="823">
        <f t="shared" si="140"/>
        <v>0</v>
      </c>
      <c r="H564" s="823"/>
      <c r="I564" s="823"/>
      <c r="J564" s="823">
        <f t="shared" si="141"/>
        <v>0</v>
      </c>
      <c r="K564" s="823"/>
      <c r="L564" s="823"/>
      <c r="M564" s="823">
        <f t="shared" si="142"/>
        <v>0</v>
      </c>
      <c r="N564" s="823" t="e">
        <f>#REF!+#REF!+K564+H564+F564</f>
        <v>#REF!</v>
      </c>
      <c r="O564" s="823" t="e">
        <f t="shared" si="137"/>
        <v>#REF!</v>
      </c>
      <c r="P564" s="823" t="e">
        <f>Develop!K453</f>
        <v>#REF!</v>
      </c>
      <c r="Q564" s="823" t="e">
        <f t="shared" si="138"/>
        <v>#REF!</v>
      </c>
      <c r="R564" s="823" t="e">
        <f t="shared" si="143"/>
        <v>#REF!</v>
      </c>
      <c r="S564" s="823" t="e">
        <f t="shared" si="146"/>
        <v>#REF!</v>
      </c>
    </row>
    <row r="565" spans="1:19" ht="51" hidden="1" x14ac:dyDescent="0.25">
      <c r="A565" s="820"/>
      <c r="B565" s="845" t="s">
        <v>3193</v>
      </c>
      <c r="C565" s="846">
        <v>50000</v>
      </c>
      <c r="D565" s="848" t="s">
        <v>251</v>
      </c>
      <c r="E565" s="823"/>
      <c r="F565" s="823">
        <f t="shared" si="139"/>
        <v>0</v>
      </c>
      <c r="G565" s="823">
        <f t="shared" si="140"/>
        <v>0</v>
      </c>
      <c r="H565" s="823"/>
      <c r="I565" s="823"/>
      <c r="J565" s="823">
        <f t="shared" si="141"/>
        <v>0</v>
      </c>
      <c r="K565" s="823"/>
      <c r="L565" s="823"/>
      <c r="M565" s="823">
        <f t="shared" si="142"/>
        <v>0</v>
      </c>
      <c r="N565" s="823" t="e">
        <f>#REF!+#REF!+K565+H565+F565</f>
        <v>#REF!</v>
      </c>
      <c r="O565" s="823" t="e">
        <f t="shared" si="137"/>
        <v>#REF!</v>
      </c>
      <c r="P565" s="823" t="e">
        <f>Develop!K454</f>
        <v>#REF!</v>
      </c>
      <c r="Q565" s="823" t="e">
        <f t="shared" si="138"/>
        <v>#REF!</v>
      </c>
      <c r="R565" s="823" t="e">
        <f t="shared" si="143"/>
        <v>#REF!</v>
      </c>
      <c r="S565" s="823" t="e">
        <f t="shared" si="146"/>
        <v>#REF!</v>
      </c>
    </row>
    <row r="566" spans="1:19" hidden="1" x14ac:dyDescent="0.25">
      <c r="A566" s="913"/>
      <c r="B566" s="931" t="s">
        <v>3198</v>
      </c>
      <c r="C566" s="932" t="e">
        <f>#REF!</f>
        <v>#REF!</v>
      </c>
      <c r="D566" s="933" t="s">
        <v>1941</v>
      </c>
      <c r="E566" s="917"/>
      <c r="F566" s="917">
        <f t="shared" si="139"/>
        <v>0</v>
      </c>
      <c r="G566" s="917" t="e">
        <f t="shared" si="140"/>
        <v>#REF!</v>
      </c>
      <c r="H566" s="917"/>
      <c r="I566" s="917"/>
      <c r="J566" s="917" t="e">
        <f t="shared" si="141"/>
        <v>#REF!</v>
      </c>
      <c r="K566" s="917"/>
      <c r="L566" s="917"/>
      <c r="M566" s="917" t="e">
        <f t="shared" si="142"/>
        <v>#REF!</v>
      </c>
      <c r="N566" s="917" t="e">
        <f>#REF!+#REF!+K566+H566+F566</f>
        <v>#REF!</v>
      </c>
      <c r="O566" s="917" t="e">
        <f t="shared" si="137"/>
        <v>#REF!</v>
      </c>
      <c r="P566" s="917" t="e">
        <f>Develop!K455</f>
        <v>#REF!</v>
      </c>
      <c r="Q566" s="917" t="e">
        <f t="shared" si="138"/>
        <v>#REF!</v>
      </c>
      <c r="R566" s="917" t="e">
        <f t="shared" si="143"/>
        <v>#REF!</v>
      </c>
      <c r="S566" s="917" t="e">
        <f t="shared" si="146"/>
        <v>#REF!</v>
      </c>
    </row>
    <row r="567" spans="1:19" ht="39.950000000000003" customHeight="1" x14ac:dyDescent="0.25">
      <c r="A567" s="820">
        <v>18.100000000000001</v>
      </c>
      <c r="B567" s="826" t="s">
        <v>173</v>
      </c>
      <c r="C567" s="1488"/>
      <c r="D567" s="867"/>
      <c r="E567" s="954"/>
      <c r="F567" s="954">
        <f>E567</f>
        <v>0</v>
      </c>
      <c r="G567" s="954">
        <f t="shared" si="140"/>
        <v>0</v>
      </c>
      <c r="H567" s="1371"/>
      <c r="I567" s="1371">
        <f>H567*2</f>
        <v>0</v>
      </c>
      <c r="J567" s="1371">
        <f>I567*C567</f>
        <v>0</v>
      </c>
      <c r="K567" s="960"/>
      <c r="L567" s="960">
        <f t="shared" ref="L567:L571" si="147">K567*1</f>
        <v>0</v>
      </c>
      <c r="M567" s="960">
        <f>L567*C567</f>
        <v>0</v>
      </c>
      <c r="N567" s="823">
        <f>F567+I567+L567</f>
        <v>0</v>
      </c>
      <c r="O567" s="823">
        <f t="shared" si="137"/>
        <v>0</v>
      </c>
      <c r="P567" s="823"/>
      <c r="Q567" s="823">
        <f t="shared" si="138"/>
        <v>0</v>
      </c>
      <c r="R567" s="1390">
        <f>P567+N567</f>
        <v>0</v>
      </c>
      <c r="S567" s="823">
        <f t="shared" si="146"/>
        <v>0</v>
      </c>
    </row>
    <row r="568" spans="1:19" ht="55.5" customHeight="1" x14ac:dyDescent="0.25">
      <c r="A568" s="820"/>
      <c r="B568" s="821" t="s">
        <v>1576</v>
      </c>
      <c r="C568" s="1488">
        <f>[1]Data!$I$2354</f>
        <v>664.3</v>
      </c>
      <c r="D568" s="867" t="s">
        <v>1941</v>
      </c>
      <c r="E568" s="954">
        <f>'SI 2 in 1 ALIYAR '!H735</f>
        <v>85.86</v>
      </c>
      <c r="F568" s="954">
        <f>E568</f>
        <v>85.86</v>
      </c>
      <c r="G568" s="954">
        <f t="shared" si="140"/>
        <v>57036.800000000003</v>
      </c>
      <c r="H568" s="1371">
        <f>'PC 12 IN 1'!H711</f>
        <v>227.4</v>
      </c>
      <c r="I568" s="1371">
        <f>H568*2</f>
        <v>454.8</v>
      </c>
      <c r="J568" s="1371">
        <f>I568*C568</f>
        <v>302123.64</v>
      </c>
      <c r="K568" s="960">
        <f>'4 IN 1 PCHC Aliyar'!H763</f>
        <v>105.4</v>
      </c>
      <c r="L568" s="960">
        <f t="shared" si="147"/>
        <v>105.4</v>
      </c>
      <c r="M568" s="960">
        <f>L568*C568</f>
        <v>70017.22</v>
      </c>
      <c r="N568" s="823">
        <f>F568+I568+L568</f>
        <v>646.05999999999995</v>
      </c>
      <c r="O568" s="823">
        <f t="shared" si="137"/>
        <v>429177.66</v>
      </c>
      <c r="P568" s="823"/>
      <c r="Q568" s="823">
        <f t="shared" si="138"/>
        <v>0</v>
      </c>
      <c r="R568" s="1390">
        <f>P568+N568</f>
        <v>646.05999999999995</v>
      </c>
      <c r="S568" s="823">
        <f t="shared" si="146"/>
        <v>429177.66</v>
      </c>
    </row>
    <row r="569" spans="1:19" ht="114" customHeight="1" x14ac:dyDescent="0.25">
      <c r="A569" s="820"/>
      <c r="B569" s="821" t="s">
        <v>940</v>
      </c>
      <c r="C569" s="1488">
        <f>[1]Data!$I$2356</f>
        <v>751.65</v>
      </c>
      <c r="D569" s="867" t="s">
        <v>1941</v>
      </c>
      <c r="E569" s="954">
        <f>'SI 2 in 1 ALIYAR '!H838</f>
        <v>821</v>
      </c>
      <c r="F569" s="954">
        <f>E569</f>
        <v>821</v>
      </c>
      <c r="G569" s="954">
        <f t="shared" si="140"/>
        <v>617104.65</v>
      </c>
      <c r="H569" s="1371">
        <f>'PC 12 IN 1'!H794</f>
        <v>1535.5</v>
      </c>
      <c r="I569" s="1371">
        <f>H569*2</f>
        <v>3071</v>
      </c>
      <c r="J569" s="1371">
        <f>I569*C569</f>
        <v>2308317.15</v>
      </c>
      <c r="K569" s="960">
        <f>'4 IN 1 PCHC Aliyar'!H846</f>
        <v>440.6</v>
      </c>
      <c r="L569" s="960">
        <f t="shared" si="147"/>
        <v>440.6</v>
      </c>
      <c r="M569" s="960">
        <f>L569*C569</f>
        <v>331176.99</v>
      </c>
      <c r="N569" s="823">
        <f>F569+I569+L569</f>
        <v>4332.6000000000004</v>
      </c>
      <c r="O569" s="823">
        <f t="shared" si="137"/>
        <v>3256598.79</v>
      </c>
      <c r="P569" s="823"/>
      <c r="Q569" s="823">
        <f t="shared" si="138"/>
        <v>0</v>
      </c>
      <c r="R569" s="1390">
        <f>P569+N569</f>
        <v>4332.6000000000004</v>
      </c>
      <c r="S569" s="823">
        <f t="shared" si="146"/>
        <v>3256598.79</v>
      </c>
    </row>
    <row r="570" spans="1:19" ht="60" customHeight="1" x14ac:dyDescent="0.25">
      <c r="A570" s="821"/>
      <c r="B570" s="821" t="s">
        <v>1437</v>
      </c>
      <c r="C570" s="1488">
        <f>[1]Data!$I$2358</f>
        <v>901.98</v>
      </c>
      <c r="D570" s="867" t="s">
        <v>1941</v>
      </c>
      <c r="E570" s="954">
        <f>'SI 2 in 1 ALIYAR '!H868</f>
        <v>398.56</v>
      </c>
      <c r="F570" s="954">
        <f>E570</f>
        <v>398.56</v>
      </c>
      <c r="G570" s="954">
        <f t="shared" si="140"/>
        <v>359493.15</v>
      </c>
      <c r="H570" s="1371">
        <f>'PC 12 IN 1'!H812</f>
        <v>728.1</v>
      </c>
      <c r="I570" s="1371">
        <f>H570*2</f>
        <v>1456.2</v>
      </c>
      <c r="J570" s="1371">
        <f>I570*C570</f>
        <v>1313463.28</v>
      </c>
      <c r="K570" s="960">
        <f>'4 IN 1 PCHC Aliyar'!H870</f>
        <v>268.7</v>
      </c>
      <c r="L570" s="960">
        <f t="shared" si="147"/>
        <v>268.7</v>
      </c>
      <c r="M570" s="960">
        <f>L570*C570</f>
        <v>242362.03</v>
      </c>
      <c r="N570" s="823">
        <f>F570+I570+L570</f>
        <v>2123.46</v>
      </c>
      <c r="O570" s="823">
        <f t="shared" si="137"/>
        <v>1915318.45</v>
      </c>
      <c r="P570" s="823"/>
      <c r="Q570" s="823">
        <f t="shared" si="138"/>
        <v>0</v>
      </c>
      <c r="R570" s="1390">
        <f>P570+N570</f>
        <v>2123.46</v>
      </c>
      <c r="S570" s="823">
        <f t="shared" si="146"/>
        <v>1915318.45</v>
      </c>
    </row>
    <row r="571" spans="1:19" ht="30" customHeight="1" x14ac:dyDescent="0.25">
      <c r="A571" s="825"/>
      <c r="B571" s="821" t="s">
        <v>3360</v>
      </c>
      <c r="C571" s="1488">
        <f>[2]Data!$I$2361</f>
        <v>0</v>
      </c>
      <c r="D571" s="867" t="s">
        <v>1941</v>
      </c>
      <c r="E571" s="954"/>
      <c r="F571" s="954">
        <f>E571</f>
        <v>0</v>
      </c>
      <c r="G571" s="954">
        <f t="shared" si="140"/>
        <v>0</v>
      </c>
      <c r="H571" s="1371"/>
      <c r="I571" s="1371">
        <f>H571*2</f>
        <v>0</v>
      </c>
      <c r="J571" s="1371">
        <f>I571*C571</f>
        <v>0</v>
      </c>
      <c r="K571" s="960"/>
      <c r="L571" s="960">
        <f t="shared" si="147"/>
        <v>0</v>
      </c>
      <c r="M571" s="960">
        <f>L571*C571</f>
        <v>0</v>
      </c>
      <c r="N571" s="823">
        <f>F571+I571+L571</f>
        <v>0</v>
      </c>
      <c r="O571" s="823">
        <f t="shared" si="137"/>
        <v>0</v>
      </c>
      <c r="P571" s="823"/>
      <c r="Q571" s="823">
        <f t="shared" si="138"/>
        <v>0</v>
      </c>
      <c r="R571" s="1390">
        <f>P571+N571</f>
        <v>0</v>
      </c>
      <c r="S571" s="823">
        <f t="shared" si="146"/>
        <v>0</v>
      </c>
    </row>
    <row r="572" spans="1:19" hidden="1" x14ac:dyDescent="0.25">
      <c r="A572" s="896"/>
      <c r="B572" s="893" t="s">
        <v>3214</v>
      </c>
      <c r="C572" s="894">
        <f>C570*2</f>
        <v>1803.96</v>
      </c>
      <c r="D572" s="895" t="s">
        <v>1941</v>
      </c>
      <c r="E572" s="896"/>
      <c r="F572" s="896">
        <f t="shared" si="139"/>
        <v>0</v>
      </c>
      <c r="G572" s="896">
        <f t="shared" si="140"/>
        <v>0</v>
      </c>
      <c r="H572" s="896"/>
      <c r="I572" s="896"/>
      <c r="J572" s="896">
        <f t="shared" si="141"/>
        <v>0</v>
      </c>
      <c r="K572" s="896"/>
      <c r="L572" s="896"/>
      <c r="M572" s="896">
        <f t="shared" si="142"/>
        <v>0</v>
      </c>
      <c r="N572" s="896" t="e">
        <f>#REF!+#REF!+K572+H572+F572</f>
        <v>#REF!</v>
      </c>
      <c r="O572" s="896" t="e">
        <f t="shared" si="137"/>
        <v>#REF!</v>
      </c>
      <c r="P572" s="896" t="e">
        <f>Develop!K461</f>
        <v>#REF!</v>
      </c>
      <c r="Q572" s="896" t="e">
        <f t="shared" si="138"/>
        <v>#REF!</v>
      </c>
      <c r="R572" s="896" t="e">
        <f t="shared" si="143"/>
        <v>#REF!</v>
      </c>
      <c r="S572" s="896" t="e">
        <f>R572*C572</f>
        <v>#REF!</v>
      </c>
    </row>
    <row r="573" spans="1:19" hidden="1" x14ac:dyDescent="0.25">
      <c r="A573" s="823"/>
      <c r="B573" s="821" t="s">
        <v>3218</v>
      </c>
      <c r="C573" s="824">
        <f>C569*1.5</f>
        <v>1127.48</v>
      </c>
      <c r="D573" s="822" t="s">
        <v>1941</v>
      </c>
      <c r="E573" s="823"/>
      <c r="F573" s="823">
        <f t="shared" si="139"/>
        <v>0</v>
      </c>
      <c r="G573" s="823">
        <f t="shared" si="140"/>
        <v>0</v>
      </c>
      <c r="H573" s="823"/>
      <c r="I573" s="823"/>
      <c r="J573" s="823">
        <f t="shared" si="141"/>
        <v>0</v>
      </c>
      <c r="K573" s="823"/>
      <c r="L573" s="823"/>
      <c r="M573" s="823">
        <f t="shared" si="142"/>
        <v>0</v>
      </c>
      <c r="N573" s="823" t="e">
        <f>#REF!+#REF!+K573+H573+F573</f>
        <v>#REF!</v>
      </c>
      <c r="O573" s="823" t="e">
        <f t="shared" ref="O573:O636" si="148">N573*C573</f>
        <v>#REF!</v>
      </c>
      <c r="P573" s="823" t="e">
        <f>Develop!K462</f>
        <v>#REF!</v>
      </c>
      <c r="Q573" s="823" t="e">
        <f t="shared" ref="Q573:Q636" si="149">P573*C573</f>
        <v>#REF!</v>
      </c>
      <c r="R573" s="823" t="e">
        <f t="shared" si="143"/>
        <v>#REF!</v>
      </c>
      <c r="S573" s="823" t="e">
        <f>R573*C573</f>
        <v>#REF!</v>
      </c>
    </row>
    <row r="574" spans="1:19" hidden="1" x14ac:dyDescent="0.25">
      <c r="A574" s="917"/>
      <c r="B574" s="914" t="s">
        <v>3091</v>
      </c>
      <c r="C574" s="915">
        <f>C569*2</f>
        <v>1503.3</v>
      </c>
      <c r="D574" s="916" t="s">
        <v>1941</v>
      </c>
      <c r="E574" s="917"/>
      <c r="F574" s="917">
        <f t="shared" ref="F574:F635" si="150">E574*8</f>
        <v>0</v>
      </c>
      <c r="G574" s="917">
        <f t="shared" ref="G574:G637" si="151">F574*C574</f>
        <v>0</v>
      </c>
      <c r="H574" s="917"/>
      <c r="I574" s="917"/>
      <c r="J574" s="917">
        <f t="shared" ref="J574:J635" si="152">H574*C574</f>
        <v>0</v>
      </c>
      <c r="K574" s="917"/>
      <c r="L574" s="917"/>
      <c r="M574" s="917">
        <f t="shared" ref="M574:M635" si="153">K574*C574</f>
        <v>0</v>
      </c>
      <c r="N574" s="917" t="e">
        <f>#REF!+#REF!+K574+H574+F574</f>
        <v>#REF!</v>
      </c>
      <c r="O574" s="917" t="e">
        <f t="shared" si="148"/>
        <v>#REF!</v>
      </c>
      <c r="P574" s="917" t="e">
        <f>Develop!K463</f>
        <v>#REF!</v>
      </c>
      <c r="Q574" s="917" t="e">
        <f t="shared" si="149"/>
        <v>#REF!</v>
      </c>
      <c r="R574" s="917" t="e">
        <f t="shared" ref="R574:R635" si="154">N574+P574</f>
        <v>#REF!</v>
      </c>
      <c r="S574" s="917" t="e">
        <f>R574*C574</f>
        <v>#REF!</v>
      </c>
    </row>
    <row r="575" spans="1:19" ht="105" x14ac:dyDescent="0.25">
      <c r="A575" s="820">
        <v>21.6</v>
      </c>
      <c r="B575" s="826" t="s">
        <v>3485</v>
      </c>
      <c r="C575" s="1488"/>
      <c r="D575" s="867"/>
      <c r="E575" s="954"/>
      <c r="F575" s="954">
        <f>E575</f>
        <v>0</v>
      </c>
      <c r="G575" s="954">
        <f t="shared" si="151"/>
        <v>0</v>
      </c>
      <c r="H575" s="1371"/>
      <c r="I575" s="1371">
        <f>H575*2</f>
        <v>0</v>
      </c>
      <c r="J575" s="1371">
        <f>I575*C575</f>
        <v>0</v>
      </c>
      <c r="K575" s="960"/>
      <c r="L575" s="960">
        <f t="shared" ref="L575:L576" si="155">K575*1</f>
        <v>0</v>
      </c>
      <c r="M575" s="960">
        <f>L575*C575</f>
        <v>0</v>
      </c>
      <c r="N575" s="823">
        <f>F575+I575+L575</f>
        <v>0</v>
      </c>
      <c r="O575" s="823">
        <f t="shared" si="148"/>
        <v>0</v>
      </c>
      <c r="P575" s="823"/>
      <c r="Q575" s="823">
        <f t="shared" si="149"/>
        <v>0</v>
      </c>
      <c r="R575" s="1390">
        <f>P575+N575</f>
        <v>0</v>
      </c>
      <c r="S575" s="823">
        <f>R575*C575</f>
        <v>0</v>
      </c>
    </row>
    <row r="576" spans="1:19" ht="39.950000000000003" customHeight="1" x14ac:dyDescent="0.25">
      <c r="A576" s="833"/>
      <c r="B576" s="821" t="s">
        <v>496</v>
      </c>
      <c r="C576" s="1488">
        <f>[1]Data!$K$889</f>
        <v>2195.98</v>
      </c>
      <c r="D576" s="867" t="s">
        <v>1200</v>
      </c>
      <c r="E576" s="954">
        <f>'SI 2 in 1 ALIYAR '!H873</f>
        <v>4</v>
      </c>
      <c r="F576" s="954">
        <f>E576</f>
        <v>4</v>
      </c>
      <c r="G576" s="954">
        <f t="shared" si="151"/>
        <v>8783.92</v>
      </c>
      <c r="H576" s="1371">
        <f>'PC 12 IN 1'!H815</f>
        <v>24</v>
      </c>
      <c r="I576" s="1371">
        <f>H576*2</f>
        <v>48</v>
      </c>
      <c r="J576" s="1371">
        <f>I576*C576</f>
        <v>105407.03999999999</v>
      </c>
      <c r="K576" s="960">
        <f>'4 IN 1 PCHC Aliyar'!H875</f>
        <v>8</v>
      </c>
      <c r="L576" s="960">
        <f t="shared" si="155"/>
        <v>8</v>
      </c>
      <c r="M576" s="960">
        <f>L576*C576</f>
        <v>17567.84</v>
      </c>
      <c r="N576" s="823">
        <f>F576+I576+L576</f>
        <v>60</v>
      </c>
      <c r="O576" s="823">
        <f t="shared" si="148"/>
        <v>131758.79999999999</v>
      </c>
      <c r="P576" s="823"/>
      <c r="Q576" s="823">
        <f t="shared" si="149"/>
        <v>0</v>
      </c>
      <c r="R576" s="1390">
        <f>P576+N576</f>
        <v>60</v>
      </c>
      <c r="S576" s="823">
        <f>R576*C576</f>
        <v>131758.79999999999</v>
      </c>
    </row>
    <row r="577" spans="1:19" hidden="1" x14ac:dyDescent="0.25">
      <c r="A577" s="900"/>
      <c r="B577" s="893" t="s">
        <v>3202</v>
      </c>
      <c r="C577" s="894" t="e">
        <f>#REF!</f>
        <v>#REF!</v>
      </c>
      <c r="D577" s="895" t="s">
        <v>1200</v>
      </c>
      <c r="E577" s="896"/>
      <c r="F577" s="896">
        <f t="shared" si="150"/>
        <v>0</v>
      </c>
      <c r="G577" s="896" t="e">
        <f t="shared" si="151"/>
        <v>#REF!</v>
      </c>
      <c r="H577" s="896"/>
      <c r="I577" s="896"/>
      <c r="J577" s="896" t="e">
        <f t="shared" si="152"/>
        <v>#REF!</v>
      </c>
      <c r="K577" s="896"/>
      <c r="L577" s="896"/>
      <c r="M577" s="896" t="e">
        <f t="shared" si="153"/>
        <v>#REF!</v>
      </c>
      <c r="N577" s="896" t="e">
        <f>#REF!+#REF!+K577+H577+F577</f>
        <v>#REF!</v>
      </c>
      <c r="O577" s="896" t="e">
        <f t="shared" si="148"/>
        <v>#REF!</v>
      </c>
      <c r="P577" s="896" t="e">
        <f>Develop!K466</f>
        <v>#REF!</v>
      </c>
      <c r="Q577" s="896" t="e">
        <f t="shared" si="149"/>
        <v>#REF!</v>
      </c>
      <c r="R577" s="896" t="e">
        <f t="shared" si="154"/>
        <v>#REF!</v>
      </c>
      <c r="S577" s="896" t="e">
        <f t="shared" ref="S577:S593" si="156">R577*C577</f>
        <v>#REF!</v>
      </c>
    </row>
    <row r="578" spans="1:19" hidden="1" x14ac:dyDescent="0.25">
      <c r="A578" s="833"/>
      <c r="B578" s="821" t="s">
        <v>3153</v>
      </c>
      <c r="C578" s="824" t="e">
        <f>#REF!</f>
        <v>#REF!</v>
      </c>
      <c r="D578" s="822"/>
      <c r="E578" s="823"/>
      <c r="F578" s="823">
        <f t="shared" si="150"/>
        <v>0</v>
      </c>
      <c r="G578" s="823" t="e">
        <f t="shared" si="151"/>
        <v>#REF!</v>
      </c>
      <c r="H578" s="823"/>
      <c r="I578" s="823"/>
      <c r="J578" s="823" t="e">
        <f t="shared" si="152"/>
        <v>#REF!</v>
      </c>
      <c r="K578" s="823"/>
      <c r="L578" s="823"/>
      <c r="M578" s="823" t="e">
        <f t="shared" si="153"/>
        <v>#REF!</v>
      </c>
      <c r="N578" s="823" t="e">
        <f>#REF!+#REF!+K578+H578+F578</f>
        <v>#REF!</v>
      </c>
      <c r="O578" s="823" t="e">
        <f t="shared" si="148"/>
        <v>#REF!</v>
      </c>
      <c r="P578" s="823" t="e">
        <f>Develop!K467</f>
        <v>#REF!</v>
      </c>
      <c r="Q578" s="823" t="e">
        <f t="shared" si="149"/>
        <v>#REF!</v>
      </c>
      <c r="R578" s="823" t="e">
        <f t="shared" si="154"/>
        <v>#REF!</v>
      </c>
      <c r="S578" s="823" t="e">
        <f t="shared" si="156"/>
        <v>#REF!</v>
      </c>
    </row>
    <row r="579" spans="1:19" hidden="1" x14ac:dyDescent="0.25">
      <c r="A579" s="823"/>
      <c r="B579" s="821" t="s">
        <v>1627</v>
      </c>
      <c r="C579" s="825" t="e">
        <f>ROUND(#REF!,2)</f>
        <v>#REF!</v>
      </c>
      <c r="D579" s="822" t="s">
        <v>1200</v>
      </c>
      <c r="E579" s="823"/>
      <c r="F579" s="823">
        <f t="shared" si="150"/>
        <v>0</v>
      </c>
      <c r="G579" s="823" t="e">
        <f t="shared" si="151"/>
        <v>#REF!</v>
      </c>
      <c r="H579" s="823"/>
      <c r="I579" s="823"/>
      <c r="J579" s="823" t="e">
        <f t="shared" si="152"/>
        <v>#REF!</v>
      </c>
      <c r="K579" s="823"/>
      <c r="L579" s="823"/>
      <c r="M579" s="823" t="e">
        <f t="shared" si="153"/>
        <v>#REF!</v>
      </c>
      <c r="N579" s="823" t="e">
        <f>#REF!+#REF!+K579+H579+F579</f>
        <v>#REF!</v>
      </c>
      <c r="O579" s="823" t="e">
        <f t="shared" si="148"/>
        <v>#REF!</v>
      </c>
      <c r="P579" s="823" t="e">
        <f>Develop!K468</f>
        <v>#REF!</v>
      </c>
      <c r="Q579" s="823" t="e">
        <f t="shared" si="149"/>
        <v>#REF!</v>
      </c>
      <c r="R579" s="823" t="e">
        <f t="shared" si="154"/>
        <v>#REF!</v>
      </c>
      <c r="S579" s="823" t="e">
        <f t="shared" si="156"/>
        <v>#REF!</v>
      </c>
    </row>
    <row r="580" spans="1:19" ht="78.75" hidden="1" x14ac:dyDescent="0.25">
      <c r="A580" s="823"/>
      <c r="B580" s="826" t="s">
        <v>3230</v>
      </c>
      <c r="C580" s="825"/>
      <c r="D580" s="822"/>
      <c r="E580" s="823"/>
      <c r="F580" s="823">
        <f t="shared" si="150"/>
        <v>0</v>
      </c>
      <c r="G580" s="823">
        <f t="shared" si="151"/>
        <v>0</v>
      </c>
      <c r="H580" s="823"/>
      <c r="I580" s="823"/>
      <c r="J580" s="823">
        <f t="shared" si="152"/>
        <v>0</v>
      </c>
      <c r="K580" s="823"/>
      <c r="L580" s="823"/>
      <c r="M580" s="823">
        <f t="shared" si="153"/>
        <v>0</v>
      </c>
      <c r="N580" s="823" t="e">
        <f>#REF!+#REF!+K580+H580+F580</f>
        <v>#REF!</v>
      </c>
      <c r="O580" s="823" t="e">
        <f t="shared" si="148"/>
        <v>#REF!</v>
      </c>
      <c r="P580" s="823" t="e">
        <f>Develop!K469</f>
        <v>#REF!</v>
      </c>
      <c r="Q580" s="823" t="e">
        <f t="shared" si="149"/>
        <v>#REF!</v>
      </c>
      <c r="R580" s="823" t="e">
        <f t="shared" si="154"/>
        <v>#REF!</v>
      </c>
      <c r="S580" s="823" t="e">
        <f t="shared" si="156"/>
        <v>#REF!</v>
      </c>
    </row>
    <row r="581" spans="1:19" hidden="1" x14ac:dyDescent="0.25">
      <c r="A581" s="823"/>
      <c r="B581" s="821" t="s">
        <v>1170</v>
      </c>
      <c r="C581" s="825" t="e">
        <f>#REF!</f>
        <v>#REF!</v>
      </c>
      <c r="D581" s="822" t="s">
        <v>1589</v>
      </c>
      <c r="E581" s="823"/>
      <c r="F581" s="823">
        <f t="shared" si="150"/>
        <v>0</v>
      </c>
      <c r="G581" s="823" t="e">
        <f t="shared" si="151"/>
        <v>#REF!</v>
      </c>
      <c r="H581" s="823"/>
      <c r="I581" s="823"/>
      <c r="J581" s="823" t="e">
        <f t="shared" si="152"/>
        <v>#REF!</v>
      </c>
      <c r="K581" s="823"/>
      <c r="L581" s="823"/>
      <c r="M581" s="823" t="e">
        <f t="shared" si="153"/>
        <v>#REF!</v>
      </c>
      <c r="N581" s="823" t="e">
        <f>#REF!+#REF!+K581+H581+F581</f>
        <v>#REF!</v>
      </c>
      <c r="O581" s="823" t="e">
        <f t="shared" si="148"/>
        <v>#REF!</v>
      </c>
      <c r="P581" s="823" t="e">
        <f>Develop!K470</f>
        <v>#REF!</v>
      </c>
      <c r="Q581" s="823" t="e">
        <f t="shared" si="149"/>
        <v>#REF!</v>
      </c>
      <c r="R581" s="823" t="e">
        <f t="shared" si="154"/>
        <v>#REF!</v>
      </c>
      <c r="S581" s="823" t="e">
        <f t="shared" si="156"/>
        <v>#REF!</v>
      </c>
    </row>
    <row r="582" spans="1:19" hidden="1" x14ac:dyDescent="0.25">
      <c r="A582" s="823"/>
      <c r="B582" s="821" t="s">
        <v>239</v>
      </c>
      <c r="C582" s="825"/>
      <c r="D582" s="822" t="s">
        <v>1589</v>
      </c>
      <c r="E582" s="823"/>
      <c r="F582" s="823">
        <f t="shared" si="150"/>
        <v>0</v>
      </c>
      <c r="G582" s="823">
        <f t="shared" si="151"/>
        <v>0</v>
      </c>
      <c r="H582" s="823"/>
      <c r="I582" s="823"/>
      <c r="J582" s="823">
        <f t="shared" si="152"/>
        <v>0</v>
      </c>
      <c r="K582" s="823"/>
      <c r="L582" s="823"/>
      <c r="M582" s="823">
        <f t="shared" si="153"/>
        <v>0</v>
      </c>
      <c r="N582" s="823" t="e">
        <f>#REF!+#REF!+K582+H582+F582</f>
        <v>#REF!</v>
      </c>
      <c r="O582" s="823" t="e">
        <f t="shared" si="148"/>
        <v>#REF!</v>
      </c>
      <c r="P582" s="823" t="e">
        <f>Develop!K471</f>
        <v>#REF!</v>
      </c>
      <c r="Q582" s="823" t="e">
        <f t="shared" si="149"/>
        <v>#REF!</v>
      </c>
      <c r="R582" s="823" t="e">
        <f t="shared" si="154"/>
        <v>#REF!</v>
      </c>
      <c r="S582" s="823" t="e">
        <f t="shared" si="156"/>
        <v>#REF!</v>
      </c>
    </row>
    <row r="583" spans="1:19" hidden="1" x14ac:dyDescent="0.25">
      <c r="A583" s="823"/>
      <c r="B583" s="821" t="s">
        <v>240</v>
      </c>
      <c r="C583" s="825" t="e">
        <f>#REF!</f>
        <v>#REF!</v>
      </c>
      <c r="D583" s="822" t="s">
        <v>1589</v>
      </c>
      <c r="E583" s="823"/>
      <c r="F583" s="823">
        <f t="shared" si="150"/>
        <v>0</v>
      </c>
      <c r="G583" s="823" t="e">
        <f t="shared" si="151"/>
        <v>#REF!</v>
      </c>
      <c r="H583" s="823"/>
      <c r="I583" s="823"/>
      <c r="J583" s="823" t="e">
        <f t="shared" si="152"/>
        <v>#REF!</v>
      </c>
      <c r="K583" s="823"/>
      <c r="L583" s="823"/>
      <c r="M583" s="823" t="e">
        <f t="shared" si="153"/>
        <v>#REF!</v>
      </c>
      <c r="N583" s="823" t="e">
        <f>#REF!+#REF!+K583+H583+F583</f>
        <v>#REF!</v>
      </c>
      <c r="O583" s="823" t="e">
        <f t="shared" si="148"/>
        <v>#REF!</v>
      </c>
      <c r="P583" s="823" t="e">
        <f>Develop!K472</f>
        <v>#REF!</v>
      </c>
      <c r="Q583" s="823" t="e">
        <f t="shared" si="149"/>
        <v>#REF!</v>
      </c>
      <c r="R583" s="823" t="e">
        <f t="shared" si="154"/>
        <v>#REF!</v>
      </c>
      <c r="S583" s="823" t="e">
        <f t="shared" si="156"/>
        <v>#REF!</v>
      </c>
    </row>
    <row r="584" spans="1:19" hidden="1" x14ac:dyDescent="0.25">
      <c r="A584" s="823"/>
      <c r="B584" s="821" t="s">
        <v>241</v>
      </c>
      <c r="C584" s="825" t="e">
        <f>#REF!</f>
        <v>#REF!</v>
      </c>
      <c r="D584" s="822" t="s">
        <v>1589</v>
      </c>
      <c r="E584" s="823"/>
      <c r="F584" s="823">
        <f t="shared" si="150"/>
        <v>0</v>
      </c>
      <c r="G584" s="823" t="e">
        <f t="shared" si="151"/>
        <v>#REF!</v>
      </c>
      <c r="H584" s="823"/>
      <c r="I584" s="823"/>
      <c r="J584" s="823" t="e">
        <f t="shared" si="152"/>
        <v>#REF!</v>
      </c>
      <c r="K584" s="823"/>
      <c r="L584" s="823"/>
      <c r="M584" s="823" t="e">
        <f t="shared" si="153"/>
        <v>#REF!</v>
      </c>
      <c r="N584" s="823" t="e">
        <f>#REF!+#REF!+K584+H584+F584</f>
        <v>#REF!</v>
      </c>
      <c r="O584" s="823" t="e">
        <f t="shared" si="148"/>
        <v>#REF!</v>
      </c>
      <c r="P584" s="823" t="e">
        <f>Develop!K473</f>
        <v>#REF!</v>
      </c>
      <c r="Q584" s="823" t="e">
        <f t="shared" si="149"/>
        <v>#REF!</v>
      </c>
      <c r="R584" s="823" t="e">
        <f t="shared" si="154"/>
        <v>#REF!</v>
      </c>
      <c r="S584" s="823" t="e">
        <f t="shared" si="156"/>
        <v>#REF!</v>
      </c>
    </row>
    <row r="585" spans="1:19" hidden="1" x14ac:dyDescent="0.25">
      <c r="A585" s="823"/>
      <c r="B585" s="821" t="s">
        <v>3223</v>
      </c>
      <c r="C585" s="825">
        <v>2203.2800000000002</v>
      </c>
      <c r="D585" s="822" t="s">
        <v>1589</v>
      </c>
      <c r="E585" s="823"/>
      <c r="F585" s="823">
        <f t="shared" si="150"/>
        <v>0</v>
      </c>
      <c r="G585" s="823">
        <f t="shared" si="151"/>
        <v>0</v>
      </c>
      <c r="H585" s="823"/>
      <c r="I585" s="823"/>
      <c r="J585" s="823">
        <f t="shared" si="152"/>
        <v>0</v>
      </c>
      <c r="K585" s="823"/>
      <c r="L585" s="823"/>
      <c r="M585" s="823">
        <f t="shared" si="153"/>
        <v>0</v>
      </c>
      <c r="N585" s="823" t="e">
        <f>#REF!+#REF!+K585+H585+F585</f>
        <v>#REF!</v>
      </c>
      <c r="O585" s="823" t="e">
        <f t="shared" si="148"/>
        <v>#REF!</v>
      </c>
      <c r="P585" s="823" t="e">
        <f>Develop!K474</f>
        <v>#REF!</v>
      </c>
      <c r="Q585" s="823" t="e">
        <f t="shared" si="149"/>
        <v>#REF!</v>
      </c>
      <c r="R585" s="823" t="e">
        <f t="shared" si="154"/>
        <v>#REF!</v>
      </c>
      <c r="S585" s="823" t="e">
        <f t="shared" si="156"/>
        <v>#REF!</v>
      </c>
    </row>
    <row r="586" spans="1:19" ht="76.5" hidden="1" x14ac:dyDescent="0.25">
      <c r="A586" s="834" t="s">
        <v>1469</v>
      </c>
      <c r="B586" s="821" t="s">
        <v>1122</v>
      </c>
      <c r="C586" s="825" t="e">
        <f>ROUND(#REF!,2)</f>
        <v>#REF!</v>
      </c>
      <c r="D586" s="822" t="s">
        <v>1941</v>
      </c>
      <c r="E586" s="823"/>
      <c r="F586" s="823">
        <f t="shared" si="150"/>
        <v>0</v>
      </c>
      <c r="G586" s="823" t="e">
        <f t="shared" si="151"/>
        <v>#REF!</v>
      </c>
      <c r="H586" s="823"/>
      <c r="I586" s="823"/>
      <c r="J586" s="823" t="e">
        <f t="shared" si="152"/>
        <v>#REF!</v>
      </c>
      <c r="K586" s="823"/>
      <c r="L586" s="823"/>
      <c r="M586" s="823" t="e">
        <f t="shared" si="153"/>
        <v>#REF!</v>
      </c>
      <c r="N586" s="823" t="e">
        <f>#REF!+#REF!+K586+H586+F586</f>
        <v>#REF!</v>
      </c>
      <c r="O586" s="823" t="e">
        <f t="shared" si="148"/>
        <v>#REF!</v>
      </c>
      <c r="P586" s="823" t="e">
        <f>Develop!K475</f>
        <v>#REF!</v>
      </c>
      <c r="Q586" s="823" t="e">
        <f t="shared" si="149"/>
        <v>#REF!</v>
      </c>
      <c r="R586" s="823" t="e">
        <f t="shared" si="154"/>
        <v>#REF!</v>
      </c>
      <c r="S586" s="823" t="e">
        <f t="shared" si="156"/>
        <v>#REF!</v>
      </c>
    </row>
    <row r="587" spans="1:19" ht="102" hidden="1" x14ac:dyDescent="0.25">
      <c r="A587" s="834"/>
      <c r="B587" s="821" t="s">
        <v>1312</v>
      </c>
      <c r="C587" s="824" t="e">
        <f>ROUND(#REF!,2)</f>
        <v>#REF!</v>
      </c>
      <c r="D587" s="822" t="s">
        <v>1941</v>
      </c>
      <c r="E587" s="823"/>
      <c r="F587" s="823">
        <f t="shared" si="150"/>
        <v>0</v>
      </c>
      <c r="G587" s="823" t="e">
        <f t="shared" si="151"/>
        <v>#REF!</v>
      </c>
      <c r="H587" s="823"/>
      <c r="I587" s="823"/>
      <c r="J587" s="823" t="e">
        <f t="shared" si="152"/>
        <v>#REF!</v>
      </c>
      <c r="K587" s="823"/>
      <c r="L587" s="823"/>
      <c r="M587" s="823" t="e">
        <f t="shared" si="153"/>
        <v>#REF!</v>
      </c>
      <c r="N587" s="823" t="e">
        <f>#REF!+#REF!+K587+H587+F587</f>
        <v>#REF!</v>
      </c>
      <c r="O587" s="823" t="e">
        <f t="shared" si="148"/>
        <v>#REF!</v>
      </c>
      <c r="P587" s="823" t="e">
        <f>Develop!K476</f>
        <v>#REF!</v>
      </c>
      <c r="Q587" s="823" t="e">
        <f t="shared" si="149"/>
        <v>#REF!</v>
      </c>
      <c r="R587" s="823" t="e">
        <f t="shared" si="154"/>
        <v>#REF!</v>
      </c>
      <c r="S587" s="823" t="e">
        <f t="shared" si="156"/>
        <v>#REF!</v>
      </c>
    </row>
    <row r="588" spans="1:19" ht="76.5" hidden="1" x14ac:dyDescent="0.25">
      <c r="A588" s="820">
        <v>22.8</v>
      </c>
      <c r="B588" s="821" t="s">
        <v>1692</v>
      </c>
      <c r="C588" s="825"/>
      <c r="D588" s="822"/>
      <c r="E588" s="823"/>
      <c r="F588" s="823">
        <f t="shared" si="150"/>
        <v>0</v>
      </c>
      <c r="G588" s="823">
        <f t="shared" si="151"/>
        <v>0</v>
      </c>
      <c r="H588" s="823"/>
      <c r="I588" s="823"/>
      <c r="J588" s="823">
        <f t="shared" si="152"/>
        <v>0</v>
      </c>
      <c r="K588" s="823"/>
      <c r="L588" s="823"/>
      <c r="M588" s="823">
        <f t="shared" si="153"/>
        <v>0</v>
      </c>
      <c r="N588" s="823" t="e">
        <f>#REF!+#REF!+K588+H588+F588</f>
        <v>#REF!</v>
      </c>
      <c r="O588" s="823" t="e">
        <f t="shared" si="148"/>
        <v>#REF!</v>
      </c>
      <c r="P588" s="823" t="e">
        <f>Develop!K477</f>
        <v>#REF!</v>
      </c>
      <c r="Q588" s="823" t="e">
        <f t="shared" si="149"/>
        <v>#REF!</v>
      </c>
      <c r="R588" s="823" t="e">
        <f t="shared" si="154"/>
        <v>#REF!</v>
      </c>
      <c r="S588" s="823" t="e">
        <f t="shared" si="156"/>
        <v>#REF!</v>
      </c>
    </row>
    <row r="589" spans="1:19" hidden="1" x14ac:dyDescent="0.25">
      <c r="A589" s="834"/>
      <c r="B589" s="821" t="s">
        <v>1693</v>
      </c>
      <c r="C589" s="825" t="e">
        <f>ROUND(#REF!,2)</f>
        <v>#REF!</v>
      </c>
      <c r="D589" s="822" t="s">
        <v>1941</v>
      </c>
      <c r="E589" s="823"/>
      <c r="F589" s="823">
        <f t="shared" si="150"/>
        <v>0</v>
      </c>
      <c r="G589" s="823" t="e">
        <f t="shared" si="151"/>
        <v>#REF!</v>
      </c>
      <c r="H589" s="823"/>
      <c r="I589" s="823"/>
      <c r="J589" s="823" t="e">
        <f t="shared" si="152"/>
        <v>#REF!</v>
      </c>
      <c r="K589" s="823"/>
      <c r="L589" s="823"/>
      <c r="M589" s="823" t="e">
        <f t="shared" si="153"/>
        <v>#REF!</v>
      </c>
      <c r="N589" s="823" t="e">
        <f>#REF!+#REF!+K589+H589+F589</f>
        <v>#REF!</v>
      </c>
      <c r="O589" s="823" t="e">
        <f t="shared" si="148"/>
        <v>#REF!</v>
      </c>
      <c r="P589" s="823" t="e">
        <f>Develop!K478</f>
        <v>#REF!</v>
      </c>
      <c r="Q589" s="823" t="e">
        <f t="shared" si="149"/>
        <v>#REF!</v>
      </c>
      <c r="R589" s="823" t="e">
        <f t="shared" si="154"/>
        <v>#REF!</v>
      </c>
      <c r="S589" s="823" t="e">
        <f t="shared" si="156"/>
        <v>#REF!</v>
      </c>
    </row>
    <row r="590" spans="1:19" hidden="1" x14ac:dyDescent="0.25">
      <c r="A590" s="834"/>
      <c r="B590" s="821" t="s">
        <v>609</v>
      </c>
      <c r="C590" s="825" t="e">
        <f>ROUND(#REF!,2)</f>
        <v>#REF!</v>
      </c>
      <c r="D590" s="822" t="s">
        <v>1941</v>
      </c>
      <c r="E590" s="823"/>
      <c r="F590" s="823">
        <f t="shared" si="150"/>
        <v>0</v>
      </c>
      <c r="G590" s="823" t="e">
        <f t="shared" si="151"/>
        <v>#REF!</v>
      </c>
      <c r="H590" s="823"/>
      <c r="I590" s="823"/>
      <c r="J590" s="823" t="e">
        <f t="shared" si="152"/>
        <v>#REF!</v>
      </c>
      <c r="K590" s="823"/>
      <c r="L590" s="823"/>
      <c r="M590" s="823" t="e">
        <f t="shared" si="153"/>
        <v>#REF!</v>
      </c>
      <c r="N590" s="823" t="e">
        <f>#REF!+#REF!+K590+H590+F590</f>
        <v>#REF!</v>
      </c>
      <c r="O590" s="823" t="e">
        <f t="shared" si="148"/>
        <v>#REF!</v>
      </c>
      <c r="P590" s="823" t="e">
        <f>Develop!K479</f>
        <v>#REF!</v>
      </c>
      <c r="Q590" s="823" t="e">
        <f t="shared" si="149"/>
        <v>#REF!</v>
      </c>
      <c r="R590" s="823" t="e">
        <f t="shared" si="154"/>
        <v>#REF!</v>
      </c>
      <c r="S590" s="823" t="e">
        <f t="shared" si="156"/>
        <v>#REF!</v>
      </c>
    </row>
    <row r="591" spans="1:19" hidden="1" x14ac:dyDescent="0.25">
      <c r="A591" s="917"/>
      <c r="B591" s="914" t="s">
        <v>197</v>
      </c>
      <c r="C591" s="915"/>
      <c r="D591" s="916" t="s">
        <v>1941</v>
      </c>
      <c r="E591" s="917"/>
      <c r="F591" s="917">
        <f t="shared" si="150"/>
        <v>0</v>
      </c>
      <c r="G591" s="917">
        <f t="shared" si="151"/>
        <v>0</v>
      </c>
      <c r="H591" s="917"/>
      <c r="I591" s="917"/>
      <c r="J591" s="917">
        <f t="shared" si="152"/>
        <v>0</v>
      </c>
      <c r="K591" s="917"/>
      <c r="L591" s="917"/>
      <c r="M591" s="917">
        <f t="shared" si="153"/>
        <v>0</v>
      </c>
      <c r="N591" s="917" t="e">
        <f>#REF!+#REF!+K591+H591+F591</f>
        <v>#REF!</v>
      </c>
      <c r="O591" s="917" t="e">
        <f t="shared" si="148"/>
        <v>#REF!</v>
      </c>
      <c r="P591" s="917" t="e">
        <f>Develop!K480</f>
        <v>#REF!</v>
      </c>
      <c r="Q591" s="917" t="e">
        <f t="shared" si="149"/>
        <v>#REF!</v>
      </c>
      <c r="R591" s="917" t="e">
        <f t="shared" si="154"/>
        <v>#REF!</v>
      </c>
      <c r="S591" s="917" t="e">
        <f t="shared" si="156"/>
        <v>#REF!</v>
      </c>
    </row>
    <row r="592" spans="1:19" ht="39.950000000000003" customHeight="1" x14ac:dyDescent="0.25">
      <c r="A592" s="825"/>
      <c r="B592" s="826" t="s">
        <v>3146</v>
      </c>
      <c r="C592" s="1488"/>
      <c r="D592" s="867"/>
      <c r="E592" s="954"/>
      <c r="F592" s="954">
        <f>E592</f>
        <v>0</v>
      </c>
      <c r="G592" s="954">
        <f t="shared" si="151"/>
        <v>0</v>
      </c>
      <c r="H592" s="1371"/>
      <c r="I592" s="1371">
        <f>H592*2</f>
        <v>0</v>
      </c>
      <c r="J592" s="1371">
        <f>I592*C592</f>
        <v>0</v>
      </c>
      <c r="K592" s="960"/>
      <c r="L592" s="960">
        <f t="shared" ref="L592:L593" si="157">K592*1</f>
        <v>0</v>
      </c>
      <c r="M592" s="960">
        <f>L592*C592</f>
        <v>0</v>
      </c>
      <c r="N592" s="823">
        <f>F592+I592+L592</f>
        <v>0</v>
      </c>
      <c r="O592" s="823">
        <f t="shared" si="148"/>
        <v>0</v>
      </c>
      <c r="P592" s="823"/>
      <c r="Q592" s="823">
        <f t="shared" si="149"/>
        <v>0</v>
      </c>
      <c r="R592" s="1390">
        <f>P592+N592</f>
        <v>0</v>
      </c>
      <c r="S592" s="823">
        <f t="shared" si="156"/>
        <v>0</v>
      </c>
    </row>
    <row r="593" spans="1:19" ht="39.950000000000003" customHeight="1" x14ac:dyDescent="0.25">
      <c r="A593" s="825"/>
      <c r="B593" s="821" t="s">
        <v>3145</v>
      </c>
      <c r="C593" s="1488">
        <f>[1]Data!$K$2827</f>
        <v>5552.86</v>
      </c>
      <c r="D593" s="867" t="s">
        <v>1941</v>
      </c>
      <c r="E593" s="954">
        <f>'SI 2 in 1 ALIYAR '!H1047</f>
        <v>3.69</v>
      </c>
      <c r="F593" s="954">
        <f>E593</f>
        <v>3.69</v>
      </c>
      <c r="G593" s="954">
        <f t="shared" si="151"/>
        <v>20490.05</v>
      </c>
      <c r="H593" s="1371">
        <f>'PC 12 IN 1'!H819</f>
        <v>22.2</v>
      </c>
      <c r="I593" s="1371">
        <f>H593*2</f>
        <v>44.4</v>
      </c>
      <c r="J593" s="1371">
        <f>I593*C593</f>
        <v>246546.98</v>
      </c>
      <c r="K593" s="960">
        <f>'4 IN 1 PCHC Aliyar'!H1031</f>
        <v>7.38</v>
      </c>
      <c r="L593" s="960">
        <f t="shared" si="157"/>
        <v>7.38</v>
      </c>
      <c r="M593" s="960">
        <f>L593*C593</f>
        <v>40980.11</v>
      </c>
      <c r="N593" s="823">
        <f>F593+I593+L593</f>
        <v>55.47</v>
      </c>
      <c r="O593" s="823">
        <f t="shared" si="148"/>
        <v>308017.14</v>
      </c>
      <c r="P593" s="823"/>
      <c r="Q593" s="823">
        <f t="shared" si="149"/>
        <v>0</v>
      </c>
      <c r="R593" s="1390">
        <f>P593+N593</f>
        <v>55.47</v>
      </c>
      <c r="S593" s="823">
        <f t="shared" si="156"/>
        <v>308017.14</v>
      </c>
    </row>
    <row r="594" spans="1:19" hidden="1" x14ac:dyDescent="0.25">
      <c r="A594" s="896"/>
      <c r="B594" s="893" t="s">
        <v>3092</v>
      </c>
      <c r="C594" s="897"/>
      <c r="D594" s="895"/>
      <c r="E594" s="896"/>
      <c r="F594" s="896">
        <f t="shared" si="150"/>
        <v>0</v>
      </c>
      <c r="G594" s="896">
        <f t="shared" si="151"/>
        <v>0</v>
      </c>
      <c r="H594" s="896"/>
      <c r="I594" s="896"/>
      <c r="J594" s="896">
        <f t="shared" si="152"/>
        <v>0</v>
      </c>
      <c r="K594" s="896"/>
      <c r="L594" s="896"/>
      <c r="M594" s="896">
        <f t="shared" si="153"/>
        <v>0</v>
      </c>
      <c r="N594" s="896" t="e">
        <f>#REF!+#REF!+K594+H594+F594</f>
        <v>#REF!</v>
      </c>
      <c r="O594" s="896" t="e">
        <f t="shared" si="148"/>
        <v>#REF!</v>
      </c>
      <c r="P594" s="896" t="e">
        <f>Develop!K483</f>
        <v>#REF!</v>
      </c>
      <c r="Q594" s="896" t="e">
        <f t="shared" si="149"/>
        <v>#REF!</v>
      </c>
      <c r="R594" s="896" t="e">
        <f t="shared" si="154"/>
        <v>#REF!</v>
      </c>
      <c r="S594" s="896" t="e">
        <f t="shared" ref="S594:S624" si="158">R594*C594</f>
        <v>#REF!</v>
      </c>
    </row>
    <row r="595" spans="1:19" ht="51" hidden="1" x14ac:dyDescent="0.25">
      <c r="A595" s="823"/>
      <c r="B595" s="821" t="s">
        <v>3109</v>
      </c>
      <c r="C595" s="825" t="e">
        <f>#REF!</f>
        <v>#REF!</v>
      </c>
      <c r="D595" s="822" t="s">
        <v>1941</v>
      </c>
      <c r="E595" s="823"/>
      <c r="F595" s="823">
        <f t="shared" si="150"/>
        <v>0</v>
      </c>
      <c r="G595" s="823" t="e">
        <f t="shared" si="151"/>
        <v>#REF!</v>
      </c>
      <c r="H595" s="823"/>
      <c r="I595" s="823"/>
      <c r="J595" s="823" t="e">
        <f t="shared" si="152"/>
        <v>#REF!</v>
      </c>
      <c r="K595" s="823"/>
      <c r="L595" s="823"/>
      <c r="M595" s="823" t="e">
        <f t="shared" si="153"/>
        <v>#REF!</v>
      </c>
      <c r="N595" s="823" t="e">
        <f>#REF!+#REF!+K595+H595+F595</f>
        <v>#REF!</v>
      </c>
      <c r="O595" s="823" t="e">
        <f t="shared" si="148"/>
        <v>#REF!</v>
      </c>
      <c r="P595" s="823" t="e">
        <f>Develop!K484</f>
        <v>#REF!</v>
      </c>
      <c r="Q595" s="823" t="e">
        <f t="shared" si="149"/>
        <v>#REF!</v>
      </c>
      <c r="R595" s="823" t="e">
        <f t="shared" si="154"/>
        <v>#REF!</v>
      </c>
      <c r="S595" s="823" t="e">
        <f t="shared" si="158"/>
        <v>#REF!</v>
      </c>
    </row>
    <row r="596" spans="1:19" ht="51" hidden="1" x14ac:dyDescent="0.25">
      <c r="A596" s="823"/>
      <c r="B596" s="821" t="s">
        <v>3102</v>
      </c>
      <c r="C596" s="825" t="e">
        <f>#REF!</f>
        <v>#REF!</v>
      </c>
      <c r="D596" s="822"/>
      <c r="E596" s="823"/>
      <c r="F596" s="823">
        <f t="shared" si="150"/>
        <v>0</v>
      </c>
      <c r="G596" s="823" t="e">
        <f t="shared" si="151"/>
        <v>#REF!</v>
      </c>
      <c r="H596" s="823"/>
      <c r="I596" s="823"/>
      <c r="J596" s="823" t="e">
        <f t="shared" si="152"/>
        <v>#REF!</v>
      </c>
      <c r="K596" s="823"/>
      <c r="L596" s="823"/>
      <c r="M596" s="823" t="e">
        <f t="shared" si="153"/>
        <v>#REF!</v>
      </c>
      <c r="N596" s="823" t="e">
        <f>#REF!+#REF!+K596+H596+F596</f>
        <v>#REF!</v>
      </c>
      <c r="O596" s="823" t="e">
        <f t="shared" si="148"/>
        <v>#REF!</v>
      </c>
      <c r="P596" s="823" t="e">
        <f>Develop!K485</f>
        <v>#REF!</v>
      </c>
      <c r="Q596" s="823" t="e">
        <f t="shared" si="149"/>
        <v>#REF!</v>
      </c>
      <c r="R596" s="823" t="e">
        <f t="shared" si="154"/>
        <v>#REF!</v>
      </c>
      <c r="S596" s="823" t="e">
        <f t="shared" si="158"/>
        <v>#REF!</v>
      </c>
    </row>
    <row r="597" spans="1:19" hidden="1" x14ac:dyDescent="0.25">
      <c r="A597" s="823"/>
      <c r="B597" s="821" t="s">
        <v>3110</v>
      </c>
      <c r="C597" s="825"/>
      <c r="D597" s="822"/>
      <c r="E597" s="823"/>
      <c r="F597" s="823">
        <f t="shared" si="150"/>
        <v>0</v>
      </c>
      <c r="G597" s="823">
        <f t="shared" si="151"/>
        <v>0</v>
      </c>
      <c r="H597" s="823"/>
      <c r="I597" s="823"/>
      <c r="J597" s="823">
        <f t="shared" si="152"/>
        <v>0</v>
      </c>
      <c r="K597" s="823"/>
      <c r="L597" s="823"/>
      <c r="M597" s="823">
        <f t="shared" si="153"/>
        <v>0</v>
      </c>
      <c r="N597" s="823" t="e">
        <f>#REF!+#REF!+K597+H597+F597</f>
        <v>#REF!</v>
      </c>
      <c r="O597" s="823" t="e">
        <f t="shared" si="148"/>
        <v>#REF!</v>
      </c>
      <c r="P597" s="823" t="e">
        <f>Develop!K486</f>
        <v>#REF!</v>
      </c>
      <c r="Q597" s="823" t="e">
        <f t="shared" si="149"/>
        <v>#REF!</v>
      </c>
      <c r="R597" s="823" t="e">
        <f t="shared" si="154"/>
        <v>#REF!</v>
      </c>
      <c r="S597" s="823" t="e">
        <f t="shared" si="158"/>
        <v>#REF!</v>
      </c>
    </row>
    <row r="598" spans="1:19" ht="76.5" hidden="1" x14ac:dyDescent="0.25">
      <c r="A598" s="823"/>
      <c r="B598" s="821" t="s">
        <v>3393</v>
      </c>
      <c r="C598" s="825" t="e">
        <f>#REF!</f>
        <v>#REF!</v>
      </c>
      <c r="D598" s="849" t="s">
        <v>1941</v>
      </c>
      <c r="E598" s="823"/>
      <c r="F598" s="823">
        <f t="shared" si="150"/>
        <v>0</v>
      </c>
      <c r="G598" s="823" t="e">
        <f t="shared" si="151"/>
        <v>#REF!</v>
      </c>
      <c r="H598" s="823"/>
      <c r="I598" s="823"/>
      <c r="J598" s="823" t="e">
        <f t="shared" si="152"/>
        <v>#REF!</v>
      </c>
      <c r="K598" s="823"/>
      <c r="L598" s="823"/>
      <c r="M598" s="823" t="e">
        <f t="shared" si="153"/>
        <v>#REF!</v>
      </c>
      <c r="N598" s="823" t="e">
        <f>#REF!+#REF!+K598+H598+F598</f>
        <v>#REF!</v>
      </c>
      <c r="O598" s="823" t="e">
        <f t="shared" si="148"/>
        <v>#REF!</v>
      </c>
      <c r="P598" s="823" t="e">
        <f>Develop!K487</f>
        <v>#REF!</v>
      </c>
      <c r="Q598" s="823" t="e">
        <f t="shared" si="149"/>
        <v>#REF!</v>
      </c>
      <c r="R598" s="823" t="e">
        <f t="shared" si="154"/>
        <v>#REF!</v>
      </c>
      <c r="S598" s="823" t="e">
        <f t="shared" si="158"/>
        <v>#REF!</v>
      </c>
    </row>
    <row r="599" spans="1:19" ht="51" hidden="1" x14ac:dyDescent="0.25">
      <c r="A599" s="823"/>
      <c r="B599" s="821" t="s">
        <v>3392</v>
      </c>
      <c r="C599" s="825" t="e">
        <f>#REF!</f>
        <v>#REF!</v>
      </c>
      <c r="D599" s="822" t="s">
        <v>1941</v>
      </c>
      <c r="E599" s="823"/>
      <c r="F599" s="823">
        <f t="shared" si="150"/>
        <v>0</v>
      </c>
      <c r="G599" s="823" t="e">
        <f t="shared" si="151"/>
        <v>#REF!</v>
      </c>
      <c r="H599" s="823"/>
      <c r="I599" s="823"/>
      <c r="J599" s="823" t="e">
        <f t="shared" si="152"/>
        <v>#REF!</v>
      </c>
      <c r="K599" s="823"/>
      <c r="L599" s="823"/>
      <c r="M599" s="823" t="e">
        <f t="shared" si="153"/>
        <v>#REF!</v>
      </c>
      <c r="N599" s="823" t="e">
        <f>#REF!+#REF!+K599+H599+F599</f>
        <v>#REF!</v>
      </c>
      <c r="O599" s="823" t="e">
        <f t="shared" si="148"/>
        <v>#REF!</v>
      </c>
      <c r="P599" s="823" t="e">
        <f>Develop!K488</f>
        <v>#REF!</v>
      </c>
      <c r="Q599" s="823" t="e">
        <f t="shared" si="149"/>
        <v>#REF!</v>
      </c>
      <c r="R599" s="823" t="e">
        <f t="shared" si="154"/>
        <v>#REF!</v>
      </c>
      <c r="S599" s="823" t="e">
        <f t="shared" si="158"/>
        <v>#REF!</v>
      </c>
    </row>
    <row r="600" spans="1:19" ht="51" hidden="1" x14ac:dyDescent="0.25">
      <c r="A600" s="823"/>
      <c r="B600" s="821" t="s">
        <v>3504</v>
      </c>
      <c r="C600" s="825" t="e">
        <f>#REF!</f>
        <v>#REF!</v>
      </c>
      <c r="D600" s="822" t="s">
        <v>1941</v>
      </c>
      <c r="E600" s="823"/>
      <c r="F600" s="823">
        <f t="shared" si="150"/>
        <v>0</v>
      </c>
      <c r="G600" s="823" t="e">
        <f t="shared" si="151"/>
        <v>#REF!</v>
      </c>
      <c r="H600" s="823"/>
      <c r="I600" s="823"/>
      <c r="J600" s="823" t="e">
        <f t="shared" si="152"/>
        <v>#REF!</v>
      </c>
      <c r="K600" s="823"/>
      <c r="L600" s="823"/>
      <c r="M600" s="823" t="e">
        <f t="shared" si="153"/>
        <v>#REF!</v>
      </c>
      <c r="N600" s="823" t="e">
        <f>#REF!+#REF!+K600+H600+F600</f>
        <v>#REF!</v>
      </c>
      <c r="O600" s="823" t="e">
        <f t="shared" si="148"/>
        <v>#REF!</v>
      </c>
      <c r="P600" s="823" t="e">
        <f>Develop!K489</f>
        <v>#REF!</v>
      </c>
      <c r="Q600" s="823" t="e">
        <f t="shared" si="149"/>
        <v>#REF!</v>
      </c>
      <c r="R600" s="823" t="e">
        <f t="shared" si="154"/>
        <v>#REF!</v>
      </c>
      <c r="S600" s="823" t="e">
        <f t="shared" si="158"/>
        <v>#REF!</v>
      </c>
    </row>
    <row r="601" spans="1:19" ht="78" hidden="1" x14ac:dyDescent="0.25">
      <c r="A601" s="823"/>
      <c r="B601" s="836" t="s">
        <v>3544</v>
      </c>
      <c r="C601" s="825" t="e">
        <f>#REF!</f>
        <v>#REF!</v>
      </c>
      <c r="D601" s="822" t="s">
        <v>1941</v>
      </c>
      <c r="E601" s="823"/>
      <c r="F601" s="823">
        <f t="shared" si="150"/>
        <v>0</v>
      </c>
      <c r="G601" s="823" t="e">
        <f t="shared" si="151"/>
        <v>#REF!</v>
      </c>
      <c r="H601" s="823"/>
      <c r="I601" s="823"/>
      <c r="J601" s="823" t="e">
        <f t="shared" si="152"/>
        <v>#REF!</v>
      </c>
      <c r="K601" s="823"/>
      <c r="L601" s="823"/>
      <c r="M601" s="823" t="e">
        <f t="shared" si="153"/>
        <v>#REF!</v>
      </c>
      <c r="N601" s="823" t="e">
        <f>#REF!+#REF!+K601+H601+F601</f>
        <v>#REF!</v>
      </c>
      <c r="O601" s="823" t="e">
        <f t="shared" si="148"/>
        <v>#REF!</v>
      </c>
      <c r="P601" s="823" t="e">
        <f>Develop!K490</f>
        <v>#REF!</v>
      </c>
      <c r="Q601" s="823" t="e">
        <f t="shared" si="149"/>
        <v>#REF!</v>
      </c>
      <c r="R601" s="823" t="e">
        <f t="shared" si="154"/>
        <v>#REF!</v>
      </c>
      <c r="S601" s="823" t="e">
        <f t="shared" si="158"/>
        <v>#REF!</v>
      </c>
    </row>
    <row r="602" spans="1:19" ht="52.5" hidden="1" x14ac:dyDescent="0.25">
      <c r="A602" s="917"/>
      <c r="B602" s="934" t="s">
        <v>3545</v>
      </c>
      <c r="C602" s="915" t="e">
        <f>#REF!</f>
        <v>#REF!</v>
      </c>
      <c r="D602" s="916" t="s">
        <v>1941</v>
      </c>
      <c r="E602" s="917"/>
      <c r="F602" s="917">
        <f t="shared" si="150"/>
        <v>0</v>
      </c>
      <c r="G602" s="917" t="e">
        <f t="shared" si="151"/>
        <v>#REF!</v>
      </c>
      <c r="H602" s="917"/>
      <c r="I602" s="917"/>
      <c r="J602" s="917" t="e">
        <f t="shared" si="152"/>
        <v>#REF!</v>
      </c>
      <c r="K602" s="917"/>
      <c r="L602" s="917"/>
      <c r="M602" s="917" t="e">
        <f t="shared" si="153"/>
        <v>#REF!</v>
      </c>
      <c r="N602" s="917" t="e">
        <f>#REF!+#REF!+K602+H602+F602</f>
        <v>#REF!</v>
      </c>
      <c r="O602" s="917" t="e">
        <f t="shared" si="148"/>
        <v>#REF!</v>
      </c>
      <c r="P602" s="917" t="e">
        <f>Develop!K491</f>
        <v>#REF!</v>
      </c>
      <c r="Q602" s="917" t="e">
        <f t="shared" si="149"/>
        <v>#REF!</v>
      </c>
      <c r="R602" s="917" t="e">
        <f t="shared" si="154"/>
        <v>#REF!</v>
      </c>
      <c r="S602" s="917" t="e">
        <f t="shared" si="158"/>
        <v>#REF!</v>
      </c>
    </row>
    <row r="603" spans="1:19" ht="100.5" customHeight="1" x14ac:dyDescent="0.25">
      <c r="A603" s="825"/>
      <c r="B603" s="821" t="s">
        <v>3147</v>
      </c>
      <c r="C603" s="1488">
        <f>[1]Data!$K$1066</f>
        <v>3263.68</v>
      </c>
      <c r="D603" s="867" t="s">
        <v>1941</v>
      </c>
      <c r="E603" s="954">
        <f>'SI 2 in 1 ALIYAR '!H876</f>
        <v>6.56</v>
      </c>
      <c r="F603" s="954">
        <f>E603</f>
        <v>6.56</v>
      </c>
      <c r="G603" s="954">
        <f>F603*C603</f>
        <v>21409.74</v>
      </c>
      <c r="H603" s="1371">
        <f>'PC 12 IN 1'!H823</f>
        <v>39.4</v>
      </c>
      <c r="I603" s="1371">
        <f>H603*2</f>
        <v>78.8</v>
      </c>
      <c r="J603" s="1371">
        <f>I603*C603</f>
        <v>257177.98</v>
      </c>
      <c r="K603" s="960">
        <f>'4 IN 1 PCHC Aliyar'!G881</f>
        <v>13.2</v>
      </c>
      <c r="L603" s="960">
        <f>K603*1</f>
        <v>13.2</v>
      </c>
      <c r="M603" s="960">
        <f>L603*C603</f>
        <v>43080.58</v>
      </c>
      <c r="N603" s="823">
        <f>F603+I603+L603</f>
        <v>98.56</v>
      </c>
      <c r="O603" s="823">
        <f>N603*C603</f>
        <v>321668.3</v>
      </c>
      <c r="P603" s="823"/>
      <c r="Q603" s="823">
        <f>P603*C603</f>
        <v>0</v>
      </c>
      <c r="R603" s="1390">
        <f>P603+N603</f>
        <v>98.56</v>
      </c>
      <c r="S603" s="823">
        <f>R603*C603</f>
        <v>321668.3</v>
      </c>
    </row>
    <row r="604" spans="1:19" ht="76.5" hidden="1" x14ac:dyDescent="0.25">
      <c r="A604" s="896"/>
      <c r="B604" s="893" t="s">
        <v>3150</v>
      </c>
      <c r="C604" s="894" t="e">
        <f>#REF!</f>
        <v>#REF!</v>
      </c>
      <c r="D604" s="895" t="s">
        <v>1941</v>
      </c>
      <c r="E604" s="896"/>
      <c r="F604" s="896">
        <f t="shared" si="150"/>
        <v>0</v>
      </c>
      <c r="G604" s="896" t="e">
        <f t="shared" si="151"/>
        <v>#REF!</v>
      </c>
      <c r="H604" s="896"/>
      <c r="I604" s="896"/>
      <c r="J604" s="896" t="e">
        <f t="shared" si="152"/>
        <v>#REF!</v>
      </c>
      <c r="K604" s="896"/>
      <c r="L604" s="896"/>
      <c r="M604" s="896" t="e">
        <f t="shared" si="153"/>
        <v>#REF!</v>
      </c>
      <c r="N604" s="896" t="e">
        <f>#REF!+#REF!+K604+H604+F604</f>
        <v>#REF!</v>
      </c>
      <c r="O604" s="896" t="e">
        <f t="shared" si="148"/>
        <v>#REF!</v>
      </c>
      <c r="P604" s="896" t="e">
        <f>Develop!K493</f>
        <v>#REF!</v>
      </c>
      <c r="Q604" s="896" t="e">
        <f t="shared" si="149"/>
        <v>#REF!</v>
      </c>
      <c r="R604" s="896" t="e">
        <f t="shared" si="154"/>
        <v>#REF!</v>
      </c>
      <c r="S604" s="896" t="e">
        <f t="shared" si="158"/>
        <v>#REF!</v>
      </c>
    </row>
    <row r="605" spans="1:19" ht="76.5" hidden="1" x14ac:dyDescent="0.25">
      <c r="A605" s="823"/>
      <c r="B605" s="821" t="s">
        <v>3257</v>
      </c>
      <c r="C605" s="825" t="e">
        <f>#REF!</f>
        <v>#REF!</v>
      </c>
      <c r="D605" s="822" t="s">
        <v>1941</v>
      </c>
      <c r="E605" s="823"/>
      <c r="F605" s="823">
        <f t="shared" si="150"/>
        <v>0</v>
      </c>
      <c r="G605" s="823" t="e">
        <f t="shared" si="151"/>
        <v>#REF!</v>
      </c>
      <c r="H605" s="823"/>
      <c r="I605" s="823"/>
      <c r="J605" s="823" t="e">
        <f t="shared" si="152"/>
        <v>#REF!</v>
      </c>
      <c r="K605" s="823"/>
      <c r="L605" s="823"/>
      <c r="M605" s="823" t="e">
        <f t="shared" si="153"/>
        <v>#REF!</v>
      </c>
      <c r="N605" s="823" t="e">
        <f>#REF!+#REF!+K605+H605+F605</f>
        <v>#REF!</v>
      </c>
      <c r="O605" s="823" t="e">
        <f t="shared" si="148"/>
        <v>#REF!</v>
      </c>
      <c r="P605" s="823" t="e">
        <f>Develop!K494</f>
        <v>#REF!</v>
      </c>
      <c r="Q605" s="823" t="e">
        <f t="shared" si="149"/>
        <v>#REF!</v>
      </c>
      <c r="R605" s="823" t="e">
        <f t="shared" si="154"/>
        <v>#REF!</v>
      </c>
      <c r="S605" s="823" t="e">
        <f t="shared" si="158"/>
        <v>#REF!</v>
      </c>
    </row>
    <row r="606" spans="1:19" ht="76.5" hidden="1" x14ac:dyDescent="0.25">
      <c r="A606" s="823"/>
      <c r="B606" s="821" t="s">
        <v>3394</v>
      </c>
      <c r="C606" s="825"/>
      <c r="D606" s="822" t="s">
        <v>1941</v>
      </c>
      <c r="E606" s="823"/>
      <c r="F606" s="823">
        <f t="shared" si="150"/>
        <v>0</v>
      </c>
      <c r="G606" s="823">
        <f t="shared" si="151"/>
        <v>0</v>
      </c>
      <c r="H606" s="823"/>
      <c r="I606" s="823"/>
      <c r="J606" s="823">
        <f t="shared" si="152"/>
        <v>0</v>
      </c>
      <c r="K606" s="823"/>
      <c r="L606" s="823"/>
      <c r="M606" s="823">
        <f t="shared" si="153"/>
        <v>0</v>
      </c>
      <c r="N606" s="823" t="e">
        <f>#REF!+#REF!+K606+H606+F606</f>
        <v>#REF!</v>
      </c>
      <c r="O606" s="823" t="e">
        <f t="shared" si="148"/>
        <v>#REF!</v>
      </c>
      <c r="P606" s="823" t="e">
        <f>Develop!K495</f>
        <v>#REF!</v>
      </c>
      <c r="Q606" s="823" t="e">
        <f t="shared" si="149"/>
        <v>#REF!</v>
      </c>
      <c r="R606" s="823" t="e">
        <f t="shared" si="154"/>
        <v>#REF!</v>
      </c>
      <c r="S606" s="823" t="e">
        <f t="shared" si="158"/>
        <v>#REF!</v>
      </c>
    </row>
    <row r="607" spans="1:19" ht="76.5" hidden="1" x14ac:dyDescent="0.25">
      <c r="A607" s="917"/>
      <c r="B607" s="914" t="s">
        <v>2899</v>
      </c>
      <c r="C607" s="915" t="e">
        <f>#REF!</f>
        <v>#REF!</v>
      </c>
      <c r="D607" s="916" t="s">
        <v>1941</v>
      </c>
      <c r="E607" s="917"/>
      <c r="F607" s="917">
        <f t="shared" si="150"/>
        <v>0</v>
      </c>
      <c r="G607" s="917" t="e">
        <f t="shared" si="151"/>
        <v>#REF!</v>
      </c>
      <c r="H607" s="917"/>
      <c r="I607" s="917"/>
      <c r="J607" s="917" t="e">
        <f t="shared" si="152"/>
        <v>#REF!</v>
      </c>
      <c r="K607" s="917"/>
      <c r="L607" s="917"/>
      <c r="M607" s="917" t="e">
        <f t="shared" si="153"/>
        <v>#REF!</v>
      </c>
      <c r="N607" s="917" t="e">
        <f>#REF!+#REF!+K607+H607+F607</f>
        <v>#REF!</v>
      </c>
      <c r="O607" s="917" t="e">
        <f t="shared" si="148"/>
        <v>#REF!</v>
      </c>
      <c r="P607" s="917" t="e">
        <f>Develop!K496</f>
        <v>#REF!</v>
      </c>
      <c r="Q607" s="917" t="e">
        <f t="shared" si="149"/>
        <v>#REF!</v>
      </c>
      <c r="R607" s="917" t="e">
        <f t="shared" si="154"/>
        <v>#REF!</v>
      </c>
      <c r="S607" s="917" t="e">
        <f t="shared" si="158"/>
        <v>#REF!</v>
      </c>
    </row>
    <row r="608" spans="1:19" ht="69.95" customHeight="1" x14ac:dyDescent="0.25">
      <c r="A608" s="1361" t="s">
        <v>3053</v>
      </c>
      <c r="B608" s="821" t="s">
        <v>1567</v>
      </c>
      <c r="C608" s="1488">
        <f>[1]Data!$C$704</f>
        <v>2828</v>
      </c>
      <c r="D608" s="867" t="s">
        <v>1941</v>
      </c>
      <c r="E608" s="954">
        <f>'SI 2 in 1 ALIYAR '!H870</f>
        <v>6.3</v>
      </c>
      <c r="F608" s="954">
        <f>E608</f>
        <v>6.3</v>
      </c>
      <c r="G608" s="954">
        <f t="shared" si="151"/>
        <v>17816.400000000001</v>
      </c>
      <c r="H608" s="1371">
        <f>'PC 12 IN 1'!H825</f>
        <v>37.799999999999997</v>
      </c>
      <c r="I608" s="1371">
        <f>H608*2</f>
        <v>75.599999999999994</v>
      </c>
      <c r="J608" s="1371">
        <f>I608*C608</f>
        <v>213796.8</v>
      </c>
      <c r="K608" s="960">
        <f>'4 IN 1 PCHC Aliyar'!H872</f>
        <v>12.6</v>
      </c>
      <c r="L608" s="960">
        <f t="shared" ref="L608:L609" si="159">K608*1</f>
        <v>12.6</v>
      </c>
      <c r="M608" s="960">
        <f>L608*C608</f>
        <v>35632.800000000003</v>
      </c>
      <c r="N608" s="823">
        <f>F608+I608+L608</f>
        <v>94.5</v>
      </c>
      <c r="O608" s="823">
        <f t="shared" si="148"/>
        <v>267246</v>
      </c>
      <c r="P608" s="823"/>
      <c r="Q608" s="823">
        <f t="shared" si="149"/>
        <v>0</v>
      </c>
      <c r="R608" s="1390">
        <f>P608+N608</f>
        <v>94.5</v>
      </c>
      <c r="S608" s="823">
        <f t="shared" si="158"/>
        <v>267246</v>
      </c>
    </row>
    <row r="609" spans="1:19" ht="69.95" customHeight="1" x14ac:dyDescent="0.25">
      <c r="A609" s="850" t="s">
        <v>610</v>
      </c>
      <c r="B609" s="821" t="s">
        <v>1470</v>
      </c>
      <c r="C609" s="1488">
        <f>[1]Data!$K$1185</f>
        <v>688.2</v>
      </c>
      <c r="D609" s="867" t="s">
        <v>1941</v>
      </c>
      <c r="E609" s="954">
        <f>'SI 2 in 1 ALIYAR '!H883</f>
        <v>20.94</v>
      </c>
      <c r="F609" s="954">
        <f>E609</f>
        <v>20.94</v>
      </c>
      <c r="G609" s="954">
        <f t="shared" si="151"/>
        <v>14410.91</v>
      </c>
      <c r="H609" s="1371">
        <f>'PC 12 IN 1'!H831</f>
        <v>88.9</v>
      </c>
      <c r="I609" s="1371">
        <f>H609*2</f>
        <v>177.8</v>
      </c>
      <c r="J609" s="1371">
        <f>I609*C609</f>
        <v>122361.96</v>
      </c>
      <c r="K609" s="960">
        <f>'4 IN 1 PCHC Aliyar'!H887</f>
        <v>30</v>
      </c>
      <c r="L609" s="960">
        <f t="shared" si="159"/>
        <v>30</v>
      </c>
      <c r="M609" s="960">
        <f>L609*C609</f>
        <v>20646</v>
      </c>
      <c r="N609" s="823">
        <f>F609+I609+L609</f>
        <v>228.74</v>
      </c>
      <c r="O609" s="823">
        <f t="shared" si="148"/>
        <v>157418.87</v>
      </c>
      <c r="P609" s="823"/>
      <c r="Q609" s="823">
        <f t="shared" si="149"/>
        <v>0</v>
      </c>
      <c r="R609" s="1390">
        <f>P609+N609</f>
        <v>228.74</v>
      </c>
      <c r="S609" s="823">
        <f t="shared" si="158"/>
        <v>157418.87</v>
      </c>
    </row>
    <row r="610" spans="1:19" ht="52.5" hidden="1" x14ac:dyDescent="0.25">
      <c r="A610" s="903"/>
      <c r="B610" s="898" t="s">
        <v>194</v>
      </c>
      <c r="C610" s="894"/>
      <c r="D610" s="895"/>
      <c r="E610" s="896"/>
      <c r="F610" s="896">
        <f t="shared" si="150"/>
        <v>0</v>
      </c>
      <c r="G610" s="896">
        <f t="shared" si="151"/>
        <v>0</v>
      </c>
      <c r="H610" s="896"/>
      <c r="I610" s="896"/>
      <c r="J610" s="896">
        <f t="shared" si="152"/>
        <v>0</v>
      </c>
      <c r="K610" s="896"/>
      <c r="L610" s="896"/>
      <c r="M610" s="896">
        <f t="shared" si="153"/>
        <v>0</v>
      </c>
      <c r="N610" s="896" t="e">
        <f>#REF!+#REF!+K610+H610+F610</f>
        <v>#REF!</v>
      </c>
      <c r="O610" s="896" t="e">
        <f t="shared" si="148"/>
        <v>#REF!</v>
      </c>
      <c r="P610" s="896" t="e">
        <f>Develop!K499</f>
        <v>#REF!</v>
      </c>
      <c r="Q610" s="896" t="e">
        <f t="shared" si="149"/>
        <v>#REF!</v>
      </c>
      <c r="R610" s="896" t="e">
        <f t="shared" si="154"/>
        <v>#REF!</v>
      </c>
      <c r="S610" s="896" t="e">
        <f t="shared" si="158"/>
        <v>#REF!</v>
      </c>
    </row>
    <row r="611" spans="1:19" hidden="1" x14ac:dyDescent="0.25">
      <c r="A611" s="821"/>
      <c r="B611" s="821" t="s">
        <v>1084</v>
      </c>
      <c r="C611" s="824" t="e">
        <f>ROUND(#REF!,2)</f>
        <v>#REF!</v>
      </c>
      <c r="D611" s="822" t="s">
        <v>1589</v>
      </c>
      <c r="E611" s="823"/>
      <c r="F611" s="823">
        <f t="shared" si="150"/>
        <v>0</v>
      </c>
      <c r="G611" s="823" t="e">
        <f t="shared" si="151"/>
        <v>#REF!</v>
      </c>
      <c r="H611" s="823"/>
      <c r="I611" s="823"/>
      <c r="J611" s="823" t="e">
        <f t="shared" si="152"/>
        <v>#REF!</v>
      </c>
      <c r="K611" s="823"/>
      <c r="L611" s="823"/>
      <c r="M611" s="823" t="e">
        <f t="shared" si="153"/>
        <v>#REF!</v>
      </c>
      <c r="N611" s="823" t="e">
        <f>#REF!+#REF!+K611+H611+F611</f>
        <v>#REF!</v>
      </c>
      <c r="O611" s="823" t="e">
        <f t="shared" si="148"/>
        <v>#REF!</v>
      </c>
      <c r="P611" s="823" t="e">
        <f>Develop!K500</f>
        <v>#REF!</v>
      </c>
      <c r="Q611" s="823" t="e">
        <f t="shared" si="149"/>
        <v>#REF!</v>
      </c>
      <c r="R611" s="823" t="e">
        <f t="shared" si="154"/>
        <v>#REF!</v>
      </c>
      <c r="S611" s="823" t="e">
        <f t="shared" si="158"/>
        <v>#REF!</v>
      </c>
    </row>
    <row r="612" spans="1:19" hidden="1" x14ac:dyDescent="0.25">
      <c r="A612" s="821"/>
      <c r="B612" s="821" t="s">
        <v>1188</v>
      </c>
      <c r="C612" s="824" t="e">
        <f>ROUND(#REF!,2)</f>
        <v>#REF!</v>
      </c>
      <c r="D612" s="822" t="s">
        <v>1589</v>
      </c>
      <c r="E612" s="823"/>
      <c r="F612" s="823">
        <f t="shared" si="150"/>
        <v>0</v>
      </c>
      <c r="G612" s="823" t="e">
        <f t="shared" si="151"/>
        <v>#REF!</v>
      </c>
      <c r="H612" s="823"/>
      <c r="I612" s="823"/>
      <c r="J612" s="823" t="e">
        <f t="shared" si="152"/>
        <v>#REF!</v>
      </c>
      <c r="K612" s="823"/>
      <c r="L612" s="823"/>
      <c r="M612" s="823" t="e">
        <f t="shared" si="153"/>
        <v>#REF!</v>
      </c>
      <c r="N612" s="823" t="e">
        <f>#REF!+#REF!+K612+H612+F612</f>
        <v>#REF!</v>
      </c>
      <c r="O612" s="823" t="e">
        <f t="shared" si="148"/>
        <v>#REF!</v>
      </c>
      <c r="P612" s="823" t="e">
        <f>Develop!K501</f>
        <v>#REF!</v>
      </c>
      <c r="Q612" s="823" t="e">
        <f t="shared" si="149"/>
        <v>#REF!</v>
      </c>
      <c r="R612" s="823" t="e">
        <f t="shared" si="154"/>
        <v>#REF!</v>
      </c>
      <c r="S612" s="823" t="e">
        <f t="shared" si="158"/>
        <v>#REF!</v>
      </c>
    </row>
    <row r="613" spans="1:19" hidden="1" x14ac:dyDescent="0.25">
      <c r="A613" s="821"/>
      <c r="B613" s="821" t="s">
        <v>1230</v>
      </c>
      <c r="C613" s="824" t="e">
        <f>ROUND(#REF!,2)</f>
        <v>#REF!</v>
      </c>
      <c r="D613" s="822" t="s">
        <v>1589</v>
      </c>
      <c r="E613" s="823"/>
      <c r="F613" s="823">
        <f t="shared" si="150"/>
        <v>0</v>
      </c>
      <c r="G613" s="823" t="e">
        <f t="shared" si="151"/>
        <v>#REF!</v>
      </c>
      <c r="H613" s="823"/>
      <c r="I613" s="823"/>
      <c r="J613" s="823" t="e">
        <f t="shared" si="152"/>
        <v>#REF!</v>
      </c>
      <c r="K613" s="823"/>
      <c r="L613" s="823"/>
      <c r="M613" s="823" t="e">
        <f t="shared" si="153"/>
        <v>#REF!</v>
      </c>
      <c r="N613" s="823" t="e">
        <f>#REF!+#REF!+K613+H613+F613</f>
        <v>#REF!</v>
      </c>
      <c r="O613" s="823" t="e">
        <f t="shared" si="148"/>
        <v>#REF!</v>
      </c>
      <c r="P613" s="823" t="e">
        <f>Develop!K502</f>
        <v>#REF!</v>
      </c>
      <c r="Q613" s="823" t="e">
        <f t="shared" si="149"/>
        <v>#REF!</v>
      </c>
      <c r="R613" s="823" t="e">
        <f t="shared" si="154"/>
        <v>#REF!</v>
      </c>
      <c r="S613" s="823" t="e">
        <f t="shared" si="158"/>
        <v>#REF!</v>
      </c>
    </row>
    <row r="614" spans="1:19" hidden="1" x14ac:dyDescent="0.25">
      <c r="A614" s="821"/>
      <c r="B614" s="821" t="s">
        <v>1138</v>
      </c>
      <c r="C614" s="824" t="e">
        <f>ROUND(#REF!,2)</f>
        <v>#REF!</v>
      </c>
      <c r="D614" s="822" t="s">
        <v>1589</v>
      </c>
      <c r="E614" s="823"/>
      <c r="F614" s="823">
        <f t="shared" si="150"/>
        <v>0</v>
      </c>
      <c r="G614" s="823" t="e">
        <f t="shared" si="151"/>
        <v>#REF!</v>
      </c>
      <c r="H614" s="823"/>
      <c r="I614" s="823"/>
      <c r="J614" s="823" t="e">
        <f t="shared" si="152"/>
        <v>#REF!</v>
      </c>
      <c r="K614" s="823"/>
      <c r="L614" s="823"/>
      <c r="M614" s="823" t="e">
        <f t="shared" si="153"/>
        <v>#REF!</v>
      </c>
      <c r="N614" s="823" t="e">
        <f>#REF!+#REF!+K614+H614+F614</f>
        <v>#REF!</v>
      </c>
      <c r="O614" s="823" t="e">
        <f t="shared" si="148"/>
        <v>#REF!</v>
      </c>
      <c r="P614" s="823" t="e">
        <f>Develop!K503</f>
        <v>#REF!</v>
      </c>
      <c r="Q614" s="823" t="e">
        <f t="shared" si="149"/>
        <v>#REF!</v>
      </c>
      <c r="R614" s="823" t="e">
        <f t="shared" si="154"/>
        <v>#REF!</v>
      </c>
      <c r="S614" s="823" t="e">
        <f t="shared" si="158"/>
        <v>#REF!</v>
      </c>
    </row>
    <row r="615" spans="1:19" hidden="1" x14ac:dyDescent="0.25">
      <c r="A615" s="823"/>
      <c r="B615" s="821" t="s">
        <v>943</v>
      </c>
      <c r="C615" s="825" t="e">
        <f>ROUND(#REF!,2)</f>
        <v>#REF!</v>
      </c>
      <c r="D615" s="822" t="s">
        <v>1589</v>
      </c>
      <c r="E615" s="823"/>
      <c r="F615" s="823">
        <f t="shared" si="150"/>
        <v>0</v>
      </c>
      <c r="G615" s="823" t="e">
        <f t="shared" si="151"/>
        <v>#REF!</v>
      </c>
      <c r="H615" s="823"/>
      <c r="I615" s="823"/>
      <c r="J615" s="823" t="e">
        <f t="shared" si="152"/>
        <v>#REF!</v>
      </c>
      <c r="K615" s="823"/>
      <c r="L615" s="823"/>
      <c r="M615" s="823" t="e">
        <f t="shared" si="153"/>
        <v>#REF!</v>
      </c>
      <c r="N615" s="823" t="e">
        <f>#REF!+#REF!+K615+H615+F615</f>
        <v>#REF!</v>
      </c>
      <c r="O615" s="823" t="e">
        <f t="shared" si="148"/>
        <v>#REF!</v>
      </c>
      <c r="P615" s="823" t="e">
        <f>Develop!K504</f>
        <v>#REF!</v>
      </c>
      <c r="Q615" s="823" t="e">
        <f t="shared" si="149"/>
        <v>#REF!</v>
      </c>
      <c r="R615" s="823" t="e">
        <f t="shared" si="154"/>
        <v>#REF!</v>
      </c>
      <c r="S615" s="823" t="e">
        <f t="shared" si="158"/>
        <v>#REF!</v>
      </c>
    </row>
    <row r="616" spans="1:19" ht="26.25" hidden="1" x14ac:dyDescent="0.25">
      <c r="A616" s="823"/>
      <c r="B616" s="826" t="s">
        <v>2887</v>
      </c>
      <c r="C616" s="825"/>
      <c r="D616" s="822"/>
      <c r="E616" s="823"/>
      <c r="F616" s="823">
        <f t="shared" si="150"/>
        <v>0</v>
      </c>
      <c r="G616" s="823">
        <f t="shared" si="151"/>
        <v>0</v>
      </c>
      <c r="H616" s="823"/>
      <c r="I616" s="823"/>
      <c r="J616" s="823">
        <f t="shared" si="152"/>
        <v>0</v>
      </c>
      <c r="K616" s="823"/>
      <c r="L616" s="823"/>
      <c r="M616" s="823">
        <f t="shared" si="153"/>
        <v>0</v>
      </c>
      <c r="N616" s="823" t="e">
        <f>#REF!+#REF!+K616+H616+F616</f>
        <v>#REF!</v>
      </c>
      <c r="O616" s="823" t="e">
        <f t="shared" si="148"/>
        <v>#REF!</v>
      </c>
      <c r="P616" s="823" t="e">
        <f>Develop!K505</f>
        <v>#REF!</v>
      </c>
      <c r="Q616" s="823" t="e">
        <f t="shared" si="149"/>
        <v>#REF!</v>
      </c>
      <c r="R616" s="823" t="e">
        <f t="shared" si="154"/>
        <v>#REF!</v>
      </c>
      <c r="S616" s="823" t="e">
        <f t="shared" si="158"/>
        <v>#REF!</v>
      </c>
    </row>
    <row r="617" spans="1:19" hidden="1" x14ac:dyDescent="0.25">
      <c r="A617" s="823"/>
      <c r="B617" s="821" t="s">
        <v>3123</v>
      </c>
      <c r="C617" s="825" t="e">
        <f>#REF!</f>
        <v>#REF!</v>
      </c>
      <c r="D617" s="822" t="s">
        <v>1589</v>
      </c>
      <c r="E617" s="823"/>
      <c r="F617" s="823">
        <f t="shared" si="150"/>
        <v>0</v>
      </c>
      <c r="G617" s="823" t="e">
        <f t="shared" si="151"/>
        <v>#REF!</v>
      </c>
      <c r="H617" s="823"/>
      <c r="I617" s="823"/>
      <c r="J617" s="823" t="e">
        <f t="shared" si="152"/>
        <v>#REF!</v>
      </c>
      <c r="K617" s="823"/>
      <c r="L617" s="823"/>
      <c r="M617" s="823" t="e">
        <f t="shared" si="153"/>
        <v>#REF!</v>
      </c>
      <c r="N617" s="823" t="e">
        <f>#REF!+#REF!+K617+H617+F617</f>
        <v>#REF!</v>
      </c>
      <c r="O617" s="823" t="e">
        <f t="shared" si="148"/>
        <v>#REF!</v>
      </c>
      <c r="P617" s="823" t="e">
        <f>Develop!K506</f>
        <v>#REF!</v>
      </c>
      <c r="Q617" s="823" t="e">
        <f t="shared" si="149"/>
        <v>#REF!</v>
      </c>
      <c r="R617" s="823" t="e">
        <f t="shared" si="154"/>
        <v>#REF!</v>
      </c>
      <c r="S617" s="823" t="e">
        <f t="shared" si="158"/>
        <v>#REF!</v>
      </c>
    </row>
    <row r="618" spans="1:19" hidden="1" x14ac:dyDescent="0.25">
      <c r="A618" s="823"/>
      <c r="B618" s="821" t="s">
        <v>1188</v>
      </c>
      <c r="C618" s="825" t="e">
        <f>#REF!</f>
        <v>#REF!</v>
      </c>
      <c r="D618" s="822" t="s">
        <v>1589</v>
      </c>
      <c r="E618" s="823"/>
      <c r="F618" s="823">
        <f t="shared" si="150"/>
        <v>0</v>
      </c>
      <c r="G618" s="823" t="e">
        <f t="shared" si="151"/>
        <v>#REF!</v>
      </c>
      <c r="H618" s="823"/>
      <c r="I618" s="823"/>
      <c r="J618" s="823" t="e">
        <f t="shared" si="152"/>
        <v>#REF!</v>
      </c>
      <c r="K618" s="823"/>
      <c r="L618" s="823"/>
      <c r="M618" s="823" t="e">
        <f t="shared" si="153"/>
        <v>#REF!</v>
      </c>
      <c r="N618" s="823" t="e">
        <f>#REF!+#REF!+K618+H618+F618</f>
        <v>#REF!</v>
      </c>
      <c r="O618" s="823" t="e">
        <f t="shared" si="148"/>
        <v>#REF!</v>
      </c>
      <c r="P618" s="823" t="e">
        <f>Develop!K507</f>
        <v>#REF!</v>
      </c>
      <c r="Q618" s="823" t="e">
        <f t="shared" si="149"/>
        <v>#REF!</v>
      </c>
      <c r="R618" s="823" t="e">
        <f t="shared" si="154"/>
        <v>#REF!</v>
      </c>
      <c r="S618" s="823" t="e">
        <f t="shared" si="158"/>
        <v>#REF!</v>
      </c>
    </row>
    <row r="619" spans="1:19" hidden="1" x14ac:dyDescent="0.25">
      <c r="A619" s="823"/>
      <c r="B619" s="821" t="s">
        <v>1230</v>
      </c>
      <c r="C619" s="825" t="e">
        <f>#REF!</f>
        <v>#REF!</v>
      </c>
      <c r="D619" s="822" t="s">
        <v>1589</v>
      </c>
      <c r="E619" s="823"/>
      <c r="F619" s="823">
        <f t="shared" si="150"/>
        <v>0</v>
      </c>
      <c r="G619" s="823" t="e">
        <f t="shared" si="151"/>
        <v>#REF!</v>
      </c>
      <c r="H619" s="823"/>
      <c r="I619" s="823"/>
      <c r="J619" s="823" t="e">
        <f t="shared" si="152"/>
        <v>#REF!</v>
      </c>
      <c r="K619" s="823"/>
      <c r="L619" s="823"/>
      <c r="M619" s="823" t="e">
        <f t="shared" si="153"/>
        <v>#REF!</v>
      </c>
      <c r="N619" s="823" t="e">
        <f>#REF!+#REF!+K619+H619+F619</f>
        <v>#REF!</v>
      </c>
      <c r="O619" s="823" t="e">
        <f t="shared" si="148"/>
        <v>#REF!</v>
      </c>
      <c r="P619" s="823" t="e">
        <f>Develop!K508</f>
        <v>#REF!</v>
      </c>
      <c r="Q619" s="823" t="e">
        <f t="shared" si="149"/>
        <v>#REF!</v>
      </c>
      <c r="R619" s="823" t="e">
        <f t="shared" si="154"/>
        <v>#REF!</v>
      </c>
      <c r="S619" s="823" t="e">
        <f t="shared" si="158"/>
        <v>#REF!</v>
      </c>
    </row>
    <row r="620" spans="1:19" hidden="1" x14ac:dyDescent="0.25">
      <c r="A620" s="823"/>
      <c r="B620" s="821" t="s">
        <v>1138</v>
      </c>
      <c r="C620" s="825" t="e">
        <f>#REF!</f>
        <v>#REF!</v>
      </c>
      <c r="D620" s="822" t="s">
        <v>1589</v>
      </c>
      <c r="E620" s="823"/>
      <c r="F620" s="823">
        <f t="shared" si="150"/>
        <v>0</v>
      </c>
      <c r="G620" s="823" t="e">
        <f t="shared" si="151"/>
        <v>#REF!</v>
      </c>
      <c r="H620" s="823"/>
      <c r="I620" s="823"/>
      <c r="J620" s="823" t="e">
        <f t="shared" si="152"/>
        <v>#REF!</v>
      </c>
      <c r="K620" s="823"/>
      <c r="L620" s="823"/>
      <c r="M620" s="823" t="e">
        <f t="shared" si="153"/>
        <v>#REF!</v>
      </c>
      <c r="N620" s="823" t="e">
        <f>#REF!+#REF!+K620+H620+F620</f>
        <v>#REF!</v>
      </c>
      <c r="O620" s="823" t="e">
        <f t="shared" si="148"/>
        <v>#REF!</v>
      </c>
      <c r="P620" s="823" t="e">
        <f>Develop!K509</f>
        <v>#REF!</v>
      </c>
      <c r="Q620" s="823" t="e">
        <f t="shared" si="149"/>
        <v>#REF!</v>
      </c>
      <c r="R620" s="823" t="e">
        <f t="shared" si="154"/>
        <v>#REF!</v>
      </c>
      <c r="S620" s="823" t="e">
        <f t="shared" si="158"/>
        <v>#REF!</v>
      </c>
    </row>
    <row r="621" spans="1:19" hidden="1" x14ac:dyDescent="0.25">
      <c r="A621" s="823"/>
      <c r="B621" s="821" t="s">
        <v>943</v>
      </c>
      <c r="C621" s="825" t="e">
        <f>#REF!</f>
        <v>#REF!</v>
      </c>
      <c r="D621" s="822" t="s">
        <v>1589</v>
      </c>
      <c r="E621" s="823"/>
      <c r="F621" s="823">
        <f t="shared" si="150"/>
        <v>0</v>
      </c>
      <c r="G621" s="823" t="e">
        <f t="shared" si="151"/>
        <v>#REF!</v>
      </c>
      <c r="H621" s="823"/>
      <c r="I621" s="823"/>
      <c r="J621" s="823" t="e">
        <f t="shared" si="152"/>
        <v>#REF!</v>
      </c>
      <c r="K621" s="823"/>
      <c r="L621" s="823"/>
      <c r="M621" s="823" t="e">
        <f t="shared" si="153"/>
        <v>#REF!</v>
      </c>
      <c r="N621" s="823" t="e">
        <f>#REF!+#REF!+K621+H621+F621</f>
        <v>#REF!</v>
      </c>
      <c r="O621" s="823" t="e">
        <f t="shared" si="148"/>
        <v>#REF!</v>
      </c>
      <c r="P621" s="823" t="e">
        <f>Develop!K510</f>
        <v>#REF!</v>
      </c>
      <c r="Q621" s="823" t="e">
        <f t="shared" si="149"/>
        <v>#REF!</v>
      </c>
      <c r="R621" s="823" t="e">
        <f t="shared" si="154"/>
        <v>#REF!</v>
      </c>
      <c r="S621" s="823" t="e">
        <f t="shared" si="158"/>
        <v>#REF!</v>
      </c>
    </row>
    <row r="622" spans="1:19" ht="26.25" hidden="1" x14ac:dyDescent="0.25">
      <c r="A622" s="823"/>
      <c r="B622" s="826" t="s">
        <v>590</v>
      </c>
      <c r="C622" s="825"/>
      <c r="D622" s="822"/>
      <c r="E622" s="823"/>
      <c r="F622" s="823">
        <f t="shared" si="150"/>
        <v>0</v>
      </c>
      <c r="G622" s="823">
        <f t="shared" si="151"/>
        <v>0</v>
      </c>
      <c r="H622" s="823"/>
      <c r="I622" s="823"/>
      <c r="J622" s="823">
        <f t="shared" si="152"/>
        <v>0</v>
      </c>
      <c r="K622" s="823"/>
      <c r="L622" s="823"/>
      <c r="M622" s="823">
        <f t="shared" si="153"/>
        <v>0</v>
      </c>
      <c r="N622" s="823" t="e">
        <f>#REF!+#REF!+K622+H622+F622</f>
        <v>#REF!</v>
      </c>
      <c r="O622" s="823" t="e">
        <f t="shared" si="148"/>
        <v>#REF!</v>
      </c>
      <c r="P622" s="823" t="e">
        <f>Develop!K511</f>
        <v>#REF!</v>
      </c>
      <c r="Q622" s="823" t="e">
        <f t="shared" si="149"/>
        <v>#REF!</v>
      </c>
      <c r="R622" s="823" t="e">
        <f t="shared" si="154"/>
        <v>#REF!</v>
      </c>
      <c r="S622" s="823" t="e">
        <f t="shared" si="158"/>
        <v>#REF!</v>
      </c>
    </row>
    <row r="623" spans="1:19" hidden="1" x14ac:dyDescent="0.25">
      <c r="A623" s="823"/>
      <c r="B623" s="821" t="s">
        <v>1084</v>
      </c>
      <c r="C623" s="825" t="e">
        <f>#REF!</f>
        <v>#REF!</v>
      </c>
      <c r="D623" s="822" t="s">
        <v>1589</v>
      </c>
      <c r="E623" s="823"/>
      <c r="F623" s="823">
        <f t="shared" si="150"/>
        <v>0</v>
      </c>
      <c r="G623" s="823" t="e">
        <f t="shared" si="151"/>
        <v>#REF!</v>
      </c>
      <c r="H623" s="823"/>
      <c r="I623" s="823"/>
      <c r="J623" s="823" t="e">
        <f t="shared" si="152"/>
        <v>#REF!</v>
      </c>
      <c r="K623" s="823"/>
      <c r="L623" s="823"/>
      <c r="M623" s="823" t="e">
        <f t="shared" si="153"/>
        <v>#REF!</v>
      </c>
      <c r="N623" s="823" t="e">
        <f>#REF!+#REF!+K623+H623+F623</f>
        <v>#REF!</v>
      </c>
      <c r="O623" s="823" t="e">
        <f t="shared" si="148"/>
        <v>#REF!</v>
      </c>
      <c r="P623" s="823" t="e">
        <f>Develop!K512</f>
        <v>#REF!</v>
      </c>
      <c r="Q623" s="823" t="e">
        <f t="shared" si="149"/>
        <v>#REF!</v>
      </c>
      <c r="R623" s="823" t="e">
        <f t="shared" si="154"/>
        <v>#REF!</v>
      </c>
      <c r="S623" s="823" t="e">
        <f t="shared" si="158"/>
        <v>#REF!</v>
      </c>
    </row>
    <row r="624" spans="1:19" hidden="1" x14ac:dyDescent="0.25">
      <c r="A624" s="823"/>
      <c r="B624" s="821" t="s">
        <v>1188</v>
      </c>
      <c r="C624" s="825" t="e">
        <f>#REF!</f>
        <v>#REF!</v>
      </c>
      <c r="D624" s="822" t="s">
        <v>1589</v>
      </c>
      <c r="E624" s="823"/>
      <c r="F624" s="823">
        <f t="shared" si="150"/>
        <v>0</v>
      </c>
      <c r="G624" s="823" t="e">
        <f t="shared" si="151"/>
        <v>#REF!</v>
      </c>
      <c r="H624" s="823"/>
      <c r="I624" s="823"/>
      <c r="J624" s="823" t="e">
        <f t="shared" si="152"/>
        <v>#REF!</v>
      </c>
      <c r="K624" s="823"/>
      <c r="L624" s="823"/>
      <c r="M624" s="823" t="e">
        <f t="shared" si="153"/>
        <v>#REF!</v>
      </c>
      <c r="N624" s="823" t="e">
        <f>#REF!+#REF!+K624+H624+F624</f>
        <v>#REF!</v>
      </c>
      <c r="O624" s="823" t="e">
        <f t="shared" si="148"/>
        <v>#REF!</v>
      </c>
      <c r="P624" s="823" t="e">
        <f>Develop!K513</f>
        <v>#REF!</v>
      </c>
      <c r="Q624" s="823" t="e">
        <f t="shared" si="149"/>
        <v>#REF!</v>
      </c>
      <c r="R624" s="823" t="e">
        <f t="shared" si="154"/>
        <v>#REF!</v>
      </c>
      <c r="S624" s="823" t="e">
        <f t="shared" si="158"/>
        <v>#REF!</v>
      </c>
    </row>
    <row r="625" spans="1:19" hidden="1" x14ac:dyDescent="0.25">
      <c r="A625" s="823"/>
      <c r="B625" s="821" t="s">
        <v>1230</v>
      </c>
      <c r="C625" s="825" t="e">
        <f>#REF!</f>
        <v>#REF!</v>
      </c>
      <c r="D625" s="822" t="s">
        <v>1589</v>
      </c>
      <c r="E625" s="823"/>
      <c r="F625" s="823">
        <f t="shared" si="150"/>
        <v>0</v>
      </c>
      <c r="G625" s="823" t="e">
        <f t="shared" si="151"/>
        <v>#REF!</v>
      </c>
      <c r="H625" s="823"/>
      <c r="I625" s="823"/>
      <c r="J625" s="823" t="e">
        <f t="shared" si="152"/>
        <v>#REF!</v>
      </c>
      <c r="K625" s="823"/>
      <c r="L625" s="823"/>
      <c r="M625" s="823" t="e">
        <f t="shared" si="153"/>
        <v>#REF!</v>
      </c>
      <c r="N625" s="823" t="e">
        <f>#REF!+#REF!+K625+H625+F625</f>
        <v>#REF!</v>
      </c>
      <c r="O625" s="823" t="e">
        <f t="shared" si="148"/>
        <v>#REF!</v>
      </c>
      <c r="P625" s="823" t="e">
        <f>Develop!K514</f>
        <v>#REF!</v>
      </c>
      <c r="Q625" s="823" t="e">
        <f t="shared" si="149"/>
        <v>#REF!</v>
      </c>
      <c r="R625" s="823" t="e">
        <f t="shared" si="154"/>
        <v>#REF!</v>
      </c>
      <c r="S625" s="823" t="e">
        <f t="shared" ref="S625:S661" si="160">R625*C625</f>
        <v>#REF!</v>
      </c>
    </row>
    <row r="626" spans="1:19" hidden="1" x14ac:dyDescent="0.25">
      <c r="A626" s="823"/>
      <c r="B626" s="821" t="s">
        <v>1138</v>
      </c>
      <c r="C626" s="825" t="e">
        <f>#REF!</f>
        <v>#REF!</v>
      </c>
      <c r="D626" s="822" t="s">
        <v>1589</v>
      </c>
      <c r="E626" s="823"/>
      <c r="F626" s="823">
        <f t="shared" si="150"/>
        <v>0</v>
      </c>
      <c r="G626" s="823" t="e">
        <f t="shared" si="151"/>
        <v>#REF!</v>
      </c>
      <c r="H626" s="823"/>
      <c r="I626" s="823"/>
      <c r="J626" s="823" t="e">
        <f t="shared" si="152"/>
        <v>#REF!</v>
      </c>
      <c r="K626" s="823"/>
      <c r="L626" s="823"/>
      <c r="M626" s="823" t="e">
        <f t="shared" si="153"/>
        <v>#REF!</v>
      </c>
      <c r="N626" s="823" t="e">
        <f>#REF!+#REF!+K626+H626+F626</f>
        <v>#REF!</v>
      </c>
      <c r="O626" s="823" t="e">
        <f t="shared" si="148"/>
        <v>#REF!</v>
      </c>
      <c r="P626" s="823" t="e">
        <f>Develop!K515</f>
        <v>#REF!</v>
      </c>
      <c r="Q626" s="823" t="e">
        <f t="shared" si="149"/>
        <v>#REF!</v>
      </c>
      <c r="R626" s="823" t="e">
        <f t="shared" si="154"/>
        <v>#REF!</v>
      </c>
      <c r="S626" s="823" t="e">
        <f t="shared" si="160"/>
        <v>#REF!</v>
      </c>
    </row>
    <row r="627" spans="1:19" hidden="1" x14ac:dyDescent="0.25">
      <c r="A627" s="823"/>
      <c r="B627" s="821" t="s">
        <v>943</v>
      </c>
      <c r="C627" s="825" t="e">
        <f>#REF!</f>
        <v>#REF!</v>
      </c>
      <c r="D627" s="822"/>
      <c r="E627" s="823"/>
      <c r="F627" s="823">
        <f t="shared" si="150"/>
        <v>0</v>
      </c>
      <c r="G627" s="823" t="e">
        <f t="shared" si="151"/>
        <v>#REF!</v>
      </c>
      <c r="H627" s="823"/>
      <c r="I627" s="823"/>
      <c r="J627" s="823" t="e">
        <f t="shared" si="152"/>
        <v>#REF!</v>
      </c>
      <c r="K627" s="823"/>
      <c r="L627" s="823"/>
      <c r="M627" s="823" t="e">
        <f t="shared" si="153"/>
        <v>#REF!</v>
      </c>
      <c r="N627" s="823" t="e">
        <f>#REF!+#REF!+K627+H627+F627</f>
        <v>#REF!</v>
      </c>
      <c r="O627" s="823" t="e">
        <f t="shared" si="148"/>
        <v>#REF!</v>
      </c>
      <c r="P627" s="823" t="e">
        <f>Develop!K516</f>
        <v>#REF!</v>
      </c>
      <c r="Q627" s="823" t="e">
        <f t="shared" si="149"/>
        <v>#REF!</v>
      </c>
      <c r="R627" s="823" t="e">
        <f t="shared" si="154"/>
        <v>#REF!</v>
      </c>
      <c r="S627" s="823" t="e">
        <f t="shared" si="160"/>
        <v>#REF!</v>
      </c>
    </row>
    <row r="628" spans="1:19" ht="26.25" hidden="1" x14ac:dyDescent="0.25">
      <c r="A628" s="823"/>
      <c r="B628" s="826" t="s">
        <v>3256</v>
      </c>
      <c r="C628" s="825"/>
      <c r="D628" s="822"/>
      <c r="E628" s="823"/>
      <c r="F628" s="823">
        <f t="shared" si="150"/>
        <v>0</v>
      </c>
      <c r="G628" s="823">
        <f t="shared" si="151"/>
        <v>0</v>
      </c>
      <c r="H628" s="823"/>
      <c r="I628" s="823"/>
      <c r="J628" s="823">
        <f t="shared" si="152"/>
        <v>0</v>
      </c>
      <c r="K628" s="823"/>
      <c r="L628" s="823"/>
      <c r="M628" s="823">
        <f t="shared" si="153"/>
        <v>0</v>
      </c>
      <c r="N628" s="823" t="e">
        <f>#REF!+#REF!+K628+H628+F628</f>
        <v>#REF!</v>
      </c>
      <c r="O628" s="823" t="e">
        <f t="shared" si="148"/>
        <v>#REF!</v>
      </c>
      <c r="P628" s="823" t="e">
        <f>Develop!K517</f>
        <v>#REF!</v>
      </c>
      <c r="Q628" s="823" t="e">
        <f t="shared" si="149"/>
        <v>#REF!</v>
      </c>
      <c r="R628" s="823" t="e">
        <f t="shared" si="154"/>
        <v>#REF!</v>
      </c>
      <c r="S628" s="823" t="e">
        <f t="shared" si="160"/>
        <v>#REF!</v>
      </c>
    </row>
    <row r="629" spans="1:19" hidden="1" x14ac:dyDescent="0.25">
      <c r="A629" s="823"/>
      <c r="B629" s="821" t="s">
        <v>1084</v>
      </c>
      <c r="C629" s="825" t="e">
        <f>#REF!</f>
        <v>#REF!</v>
      </c>
      <c r="D629" s="822" t="s">
        <v>1589</v>
      </c>
      <c r="E629" s="823"/>
      <c r="F629" s="823">
        <f t="shared" si="150"/>
        <v>0</v>
      </c>
      <c r="G629" s="823" t="e">
        <f t="shared" si="151"/>
        <v>#REF!</v>
      </c>
      <c r="H629" s="823"/>
      <c r="I629" s="823"/>
      <c r="J629" s="823" t="e">
        <f t="shared" si="152"/>
        <v>#REF!</v>
      </c>
      <c r="K629" s="823"/>
      <c r="L629" s="823"/>
      <c r="M629" s="823" t="e">
        <f t="shared" si="153"/>
        <v>#REF!</v>
      </c>
      <c r="N629" s="823" t="e">
        <f>#REF!+#REF!+K629+H629+F629</f>
        <v>#REF!</v>
      </c>
      <c r="O629" s="823" t="e">
        <f t="shared" si="148"/>
        <v>#REF!</v>
      </c>
      <c r="P629" s="823" t="e">
        <f>Develop!K518</f>
        <v>#REF!</v>
      </c>
      <c r="Q629" s="823" t="e">
        <f t="shared" si="149"/>
        <v>#REF!</v>
      </c>
      <c r="R629" s="823" t="e">
        <f t="shared" si="154"/>
        <v>#REF!</v>
      </c>
      <c r="S629" s="823" t="e">
        <f t="shared" si="160"/>
        <v>#REF!</v>
      </c>
    </row>
    <row r="630" spans="1:19" hidden="1" x14ac:dyDescent="0.25">
      <c r="A630" s="823"/>
      <c r="B630" s="821" t="s">
        <v>1188</v>
      </c>
      <c r="C630" s="825" t="e">
        <f>#REF!</f>
        <v>#REF!</v>
      </c>
      <c r="D630" s="822" t="s">
        <v>1589</v>
      </c>
      <c r="E630" s="823"/>
      <c r="F630" s="823">
        <f t="shared" si="150"/>
        <v>0</v>
      </c>
      <c r="G630" s="823" t="e">
        <f t="shared" si="151"/>
        <v>#REF!</v>
      </c>
      <c r="H630" s="823"/>
      <c r="I630" s="823"/>
      <c r="J630" s="823" t="e">
        <f t="shared" si="152"/>
        <v>#REF!</v>
      </c>
      <c r="K630" s="823"/>
      <c r="L630" s="823"/>
      <c r="M630" s="823" t="e">
        <f t="shared" si="153"/>
        <v>#REF!</v>
      </c>
      <c r="N630" s="823" t="e">
        <f>#REF!+#REF!+K630+H630+F630</f>
        <v>#REF!</v>
      </c>
      <c r="O630" s="823" t="e">
        <f t="shared" si="148"/>
        <v>#REF!</v>
      </c>
      <c r="P630" s="823" t="e">
        <f>Develop!K519</f>
        <v>#REF!</v>
      </c>
      <c r="Q630" s="823" t="e">
        <f t="shared" si="149"/>
        <v>#REF!</v>
      </c>
      <c r="R630" s="823" t="e">
        <f t="shared" si="154"/>
        <v>#REF!</v>
      </c>
      <c r="S630" s="823" t="e">
        <f t="shared" si="160"/>
        <v>#REF!</v>
      </c>
    </row>
    <row r="631" spans="1:19" hidden="1" x14ac:dyDescent="0.25">
      <c r="A631" s="823"/>
      <c r="B631" s="821" t="s">
        <v>1230</v>
      </c>
      <c r="C631" s="825" t="e">
        <f>#REF!</f>
        <v>#REF!</v>
      </c>
      <c r="D631" s="822" t="s">
        <v>1589</v>
      </c>
      <c r="E631" s="823"/>
      <c r="F631" s="823">
        <f t="shared" si="150"/>
        <v>0</v>
      </c>
      <c r="G631" s="823" t="e">
        <f t="shared" si="151"/>
        <v>#REF!</v>
      </c>
      <c r="H631" s="823"/>
      <c r="I631" s="823"/>
      <c r="J631" s="823" t="e">
        <f t="shared" si="152"/>
        <v>#REF!</v>
      </c>
      <c r="K631" s="823"/>
      <c r="L631" s="823"/>
      <c r="M631" s="823" t="e">
        <f t="shared" si="153"/>
        <v>#REF!</v>
      </c>
      <c r="N631" s="823" t="e">
        <f>#REF!+#REF!+K631+H631+F631</f>
        <v>#REF!</v>
      </c>
      <c r="O631" s="823" t="e">
        <f t="shared" si="148"/>
        <v>#REF!</v>
      </c>
      <c r="P631" s="823" t="e">
        <f>Develop!K520</f>
        <v>#REF!</v>
      </c>
      <c r="Q631" s="823" t="e">
        <f t="shared" si="149"/>
        <v>#REF!</v>
      </c>
      <c r="R631" s="823" t="e">
        <f t="shared" si="154"/>
        <v>#REF!</v>
      </c>
      <c r="S631" s="823" t="e">
        <f t="shared" si="160"/>
        <v>#REF!</v>
      </c>
    </row>
    <row r="632" spans="1:19" hidden="1" x14ac:dyDescent="0.25">
      <c r="A632" s="823"/>
      <c r="B632" s="821" t="s">
        <v>1138</v>
      </c>
      <c r="C632" s="825" t="e">
        <f>#REF!</f>
        <v>#REF!</v>
      </c>
      <c r="D632" s="822" t="s">
        <v>1589</v>
      </c>
      <c r="E632" s="823"/>
      <c r="F632" s="823">
        <f t="shared" si="150"/>
        <v>0</v>
      </c>
      <c r="G632" s="823" t="e">
        <f t="shared" si="151"/>
        <v>#REF!</v>
      </c>
      <c r="H632" s="823"/>
      <c r="I632" s="823"/>
      <c r="J632" s="823" t="e">
        <f t="shared" si="152"/>
        <v>#REF!</v>
      </c>
      <c r="K632" s="823"/>
      <c r="L632" s="823"/>
      <c r="M632" s="823" t="e">
        <f t="shared" si="153"/>
        <v>#REF!</v>
      </c>
      <c r="N632" s="823" t="e">
        <f>#REF!+#REF!+K632+H632+F632</f>
        <v>#REF!</v>
      </c>
      <c r="O632" s="823" t="e">
        <f t="shared" si="148"/>
        <v>#REF!</v>
      </c>
      <c r="P632" s="823" t="e">
        <f>Develop!K521</f>
        <v>#REF!</v>
      </c>
      <c r="Q632" s="823" t="e">
        <f t="shared" si="149"/>
        <v>#REF!</v>
      </c>
      <c r="R632" s="823" t="e">
        <f t="shared" si="154"/>
        <v>#REF!</v>
      </c>
      <c r="S632" s="823" t="e">
        <f t="shared" si="160"/>
        <v>#REF!</v>
      </c>
    </row>
    <row r="633" spans="1:19" hidden="1" x14ac:dyDescent="0.25">
      <c r="A633" s="917"/>
      <c r="B633" s="914" t="s">
        <v>943</v>
      </c>
      <c r="C633" s="915" t="e">
        <f>#REF!</f>
        <v>#REF!</v>
      </c>
      <c r="D633" s="916" t="s">
        <v>1589</v>
      </c>
      <c r="E633" s="917"/>
      <c r="F633" s="917">
        <f t="shared" si="150"/>
        <v>0</v>
      </c>
      <c r="G633" s="917" t="e">
        <f t="shared" si="151"/>
        <v>#REF!</v>
      </c>
      <c r="H633" s="917"/>
      <c r="I633" s="917"/>
      <c r="J633" s="917" t="e">
        <f t="shared" si="152"/>
        <v>#REF!</v>
      </c>
      <c r="K633" s="917"/>
      <c r="L633" s="917"/>
      <c r="M633" s="917" t="e">
        <f t="shared" si="153"/>
        <v>#REF!</v>
      </c>
      <c r="N633" s="917" t="e">
        <f>#REF!+#REF!+K633+H633+F633</f>
        <v>#REF!</v>
      </c>
      <c r="O633" s="917" t="e">
        <f t="shared" si="148"/>
        <v>#REF!</v>
      </c>
      <c r="P633" s="917" t="e">
        <f>Develop!K522</f>
        <v>#REF!</v>
      </c>
      <c r="Q633" s="917" t="e">
        <f t="shared" si="149"/>
        <v>#REF!</v>
      </c>
      <c r="R633" s="917" t="e">
        <f t="shared" si="154"/>
        <v>#REF!</v>
      </c>
      <c r="S633" s="917" t="e">
        <f t="shared" si="160"/>
        <v>#REF!</v>
      </c>
    </row>
    <row r="634" spans="1:19" ht="39.950000000000003" customHeight="1" x14ac:dyDescent="0.25">
      <c r="A634" s="820">
        <v>29.8</v>
      </c>
      <c r="B634" s="821" t="s">
        <v>1109</v>
      </c>
      <c r="C634" s="1488">
        <f>[1]Data!$K$1278</f>
        <v>1139.56</v>
      </c>
      <c r="D634" s="867" t="s">
        <v>1941</v>
      </c>
      <c r="E634" s="954">
        <f>'SI 2 in 1 ALIYAR '!H922</f>
        <v>54.4</v>
      </c>
      <c r="F634" s="954">
        <f>E634</f>
        <v>54.4</v>
      </c>
      <c r="G634" s="954">
        <f>F634*C634</f>
        <v>61992.06</v>
      </c>
      <c r="H634" s="1371">
        <f>'PC 12 IN 1'!H848</f>
        <v>344.99</v>
      </c>
      <c r="I634" s="1371">
        <f>H634*2</f>
        <v>689.98</v>
      </c>
      <c r="J634" s="1371">
        <f>I634*C634</f>
        <v>786273.61</v>
      </c>
      <c r="K634" s="960">
        <f>'4 IN 1 PCHC Aliyar'!H900</f>
        <v>128.1</v>
      </c>
      <c r="L634" s="960">
        <f>K634*1</f>
        <v>128.1</v>
      </c>
      <c r="M634" s="960">
        <f>L634*C634</f>
        <v>145977.64000000001</v>
      </c>
      <c r="N634" s="823">
        <f>F634+I634+L634</f>
        <v>872.48</v>
      </c>
      <c r="O634" s="823">
        <f>N634*C634</f>
        <v>994243.31</v>
      </c>
      <c r="P634" s="823"/>
      <c r="Q634" s="823">
        <f>P634*C634</f>
        <v>0</v>
      </c>
      <c r="R634" s="1390">
        <f>P634+N634</f>
        <v>872.48</v>
      </c>
      <c r="S634" s="823">
        <f>R634*C634</f>
        <v>994243.31</v>
      </c>
    </row>
    <row r="635" spans="1:19" ht="51" hidden="1" x14ac:dyDescent="0.25">
      <c r="A635" s="922"/>
      <c r="B635" s="923" t="s">
        <v>1851</v>
      </c>
      <c r="C635" s="924" t="e">
        <f>ROUND(#REF!,2)</f>
        <v>#REF!</v>
      </c>
      <c r="D635" s="925" t="s">
        <v>1941</v>
      </c>
      <c r="E635" s="926"/>
      <c r="F635" s="926">
        <f t="shared" si="150"/>
        <v>0</v>
      </c>
      <c r="G635" s="926" t="e">
        <f t="shared" si="151"/>
        <v>#REF!</v>
      </c>
      <c r="H635" s="926"/>
      <c r="I635" s="926"/>
      <c r="J635" s="926" t="e">
        <f t="shared" si="152"/>
        <v>#REF!</v>
      </c>
      <c r="K635" s="926"/>
      <c r="L635" s="926"/>
      <c r="M635" s="926" t="e">
        <f t="shared" si="153"/>
        <v>#REF!</v>
      </c>
      <c r="N635" s="926" t="e">
        <f>#REF!+#REF!+K635+H635+F635</f>
        <v>#REF!</v>
      </c>
      <c r="O635" s="926" t="e">
        <f t="shared" si="148"/>
        <v>#REF!</v>
      </c>
      <c r="P635" s="926" t="e">
        <f>Develop!K524</f>
        <v>#REF!</v>
      </c>
      <c r="Q635" s="926" t="e">
        <f t="shared" si="149"/>
        <v>#REF!</v>
      </c>
      <c r="R635" s="926" t="e">
        <f t="shared" si="154"/>
        <v>#REF!</v>
      </c>
      <c r="S635" s="926" t="e">
        <f t="shared" si="160"/>
        <v>#REF!</v>
      </c>
    </row>
    <row r="636" spans="1:19" ht="69.95" customHeight="1" x14ac:dyDescent="0.25">
      <c r="A636" s="820">
        <v>29.9</v>
      </c>
      <c r="B636" s="821" t="s">
        <v>1473</v>
      </c>
      <c r="C636" s="1488">
        <f>[1]Data!$K$1264</f>
        <v>1009.63</v>
      </c>
      <c r="D636" s="867" t="s">
        <v>1941</v>
      </c>
      <c r="E636" s="954">
        <f>'SI 2 in 1 ALIYAR '!H929</f>
        <v>10.8</v>
      </c>
      <c r="F636" s="954">
        <f>E636</f>
        <v>10.8</v>
      </c>
      <c r="G636" s="954">
        <f t="shared" si="151"/>
        <v>10904</v>
      </c>
      <c r="H636" s="1371">
        <f>'PC 12 IN 1'!H854</f>
        <v>67.319999999999993</v>
      </c>
      <c r="I636" s="1371">
        <f>H636*2</f>
        <v>134.63999999999999</v>
      </c>
      <c r="J636" s="1371">
        <f>I636*C636</f>
        <v>135936.57999999999</v>
      </c>
      <c r="K636" s="960">
        <f>'4 IN 1 PCHC Aliyar'!H906</f>
        <v>22.5</v>
      </c>
      <c r="L636" s="960">
        <f t="shared" ref="L636:L637" si="161">K636*1</f>
        <v>22.5</v>
      </c>
      <c r="M636" s="960">
        <f>L636*C636</f>
        <v>22716.68</v>
      </c>
      <c r="N636" s="823">
        <f>F636+I636+L636</f>
        <v>167.94</v>
      </c>
      <c r="O636" s="823">
        <f t="shared" si="148"/>
        <v>169557.26</v>
      </c>
      <c r="P636" s="823"/>
      <c r="Q636" s="823">
        <f t="shared" si="149"/>
        <v>0</v>
      </c>
      <c r="R636" s="1390">
        <f>P636+N636</f>
        <v>167.94</v>
      </c>
      <c r="S636" s="823">
        <f t="shared" si="160"/>
        <v>169557.26</v>
      </c>
    </row>
    <row r="637" spans="1:19" ht="69.95" customHeight="1" x14ac:dyDescent="0.25">
      <c r="A637" s="820">
        <v>38.4</v>
      </c>
      <c r="B637" s="821" t="s">
        <v>1474</v>
      </c>
      <c r="C637" s="1488">
        <f>[1]Data!$K$2725</f>
        <v>103.69</v>
      </c>
      <c r="D637" s="867" t="s">
        <v>1941</v>
      </c>
      <c r="E637" s="954"/>
      <c r="F637" s="954">
        <f>E637</f>
        <v>0</v>
      </c>
      <c r="G637" s="954">
        <f t="shared" si="151"/>
        <v>0</v>
      </c>
      <c r="H637" s="1371"/>
      <c r="I637" s="1371">
        <f>H637*2</f>
        <v>0</v>
      </c>
      <c r="J637" s="1371">
        <f>I637*C637</f>
        <v>0</v>
      </c>
      <c r="K637" s="960"/>
      <c r="L637" s="960">
        <f t="shared" si="161"/>
        <v>0</v>
      </c>
      <c r="M637" s="960">
        <f>L637*C637</f>
        <v>0</v>
      </c>
      <c r="N637" s="823">
        <f>F637+I637+L637</f>
        <v>0</v>
      </c>
      <c r="O637" s="823">
        <f>N637*C637</f>
        <v>0</v>
      </c>
      <c r="P637" s="823"/>
      <c r="Q637" s="823">
        <f>P637*C637</f>
        <v>0</v>
      </c>
      <c r="R637" s="1390">
        <f>P637+N637</f>
        <v>0</v>
      </c>
      <c r="S637" s="823">
        <f t="shared" si="160"/>
        <v>0</v>
      </c>
    </row>
    <row r="638" spans="1:19" hidden="1" x14ac:dyDescent="0.25">
      <c r="A638" s="922">
        <v>38.5</v>
      </c>
      <c r="B638" s="923" t="s">
        <v>32</v>
      </c>
      <c r="C638" s="924" t="e">
        <f>ROUND(#REF!,2)</f>
        <v>#REF!</v>
      </c>
      <c r="D638" s="925" t="s">
        <v>1941</v>
      </c>
      <c r="E638" s="926"/>
      <c r="F638" s="926">
        <f>E638*8</f>
        <v>0</v>
      </c>
      <c r="G638" s="926" t="e">
        <f t="shared" ref="G638:G700" si="162">F638*C638</f>
        <v>#REF!</v>
      </c>
      <c r="H638" s="926"/>
      <c r="I638" s="926"/>
      <c r="J638" s="926" t="e">
        <f>H638*C638</f>
        <v>#REF!</v>
      </c>
      <c r="K638" s="926"/>
      <c r="L638" s="926"/>
      <c r="M638" s="926" t="e">
        <f>K638*C638</f>
        <v>#REF!</v>
      </c>
      <c r="N638" s="926" t="e">
        <f>#REF!+#REF!+K638+H638+F638</f>
        <v>#REF!</v>
      </c>
      <c r="O638" s="926" t="e">
        <f t="shared" ref="O638:O699" si="163">N638*C638</f>
        <v>#REF!</v>
      </c>
      <c r="P638" s="926" t="e">
        <f>Develop!K527</f>
        <v>#REF!</v>
      </c>
      <c r="Q638" s="926" t="e">
        <f t="shared" ref="Q638:Q699" si="164">P638*C638</f>
        <v>#REF!</v>
      </c>
      <c r="R638" s="926" t="e">
        <f>N638+P638</f>
        <v>#REF!</v>
      </c>
      <c r="S638" s="926" t="e">
        <f t="shared" si="160"/>
        <v>#REF!</v>
      </c>
    </row>
    <row r="639" spans="1:19" ht="69.95" customHeight="1" x14ac:dyDescent="0.25">
      <c r="A639" s="820">
        <v>38.6</v>
      </c>
      <c r="B639" s="821" t="s">
        <v>1475</v>
      </c>
      <c r="C639" s="1488">
        <f>[1]Data!$K$2716</f>
        <v>48.4</v>
      </c>
      <c r="D639" s="867" t="s">
        <v>1941</v>
      </c>
      <c r="E639" s="954">
        <f>'SI 2 in 1 ALIYAR '!H948</f>
        <v>709.46</v>
      </c>
      <c r="F639" s="954">
        <f>E639</f>
        <v>709.46</v>
      </c>
      <c r="G639" s="954">
        <f>F639*C639</f>
        <v>34337.86</v>
      </c>
      <c r="H639" s="1371">
        <f>'PC 12 IN 1'!H859</f>
        <v>3000.2</v>
      </c>
      <c r="I639" s="1371">
        <f>H639*2</f>
        <v>6000.4</v>
      </c>
      <c r="J639" s="1371">
        <f>I639*C639</f>
        <v>290419.36</v>
      </c>
      <c r="K639" s="960">
        <f>'4 IN 1 PCHC Aliyar'!H924</f>
        <v>819.6</v>
      </c>
      <c r="L639" s="960">
        <f>K639*1</f>
        <v>819.6</v>
      </c>
      <c r="M639" s="960">
        <f>L639*C639</f>
        <v>39668.639999999999</v>
      </c>
      <c r="N639" s="823">
        <f>F639+I639+L639</f>
        <v>7529.46</v>
      </c>
      <c r="O639" s="823">
        <f>N639*C639</f>
        <v>364425.86</v>
      </c>
      <c r="P639" s="823"/>
      <c r="Q639" s="823">
        <f>P639*C639</f>
        <v>0</v>
      </c>
      <c r="R639" s="1390">
        <f>P639+N639</f>
        <v>7529.46</v>
      </c>
      <c r="S639" s="823">
        <f>R639*C639</f>
        <v>364425.86</v>
      </c>
    </row>
    <row r="640" spans="1:19" ht="77.25" hidden="1" x14ac:dyDescent="0.25">
      <c r="A640" s="922">
        <v>42</v>
      </c>
      <c r="B640" s="923" t="s">
        <v>3546</v>
      </c>
      <c r="C640" s="928" t="e">
        <f>ROUND(#REF!,2)</f>
        <v>#REF!</v>
      </c>
      <c r="D640" s="925" t="s">
        <v>452</v>
      </c>
      <c r="E640" s="926"/>
      <c r="F640" s="926">
        <f>E640*8</f>
        <v>0</v>
      </c>
      <c r="G640" s="926" t="e">
        <f t="shared" si="162"/>
        <v>#REF!</v>
      </c>
      <c r="H640" s="926"/>
      <c r="I640" s="926"/>
      <c r="J640" s="926" t="e">
        <f>H640*C640</f>
        <v>#REF!</v>
      </c>
      <c r="K640" s="926"/>
      <c r="L640" s="926"/>
      <c r="M640" s="926" t="e">
        <f>K640*C640</f>
        <v>#REF!</v>
      </c>
      <c r="N640" s="926" t="e">
        <f>#REF!+#REF!+K640+H640+F640</f>
        <v>#REF!</v>
      </c>
      <c r="O640" s="926" t="e">
        <f t="shared" si="163"/>
        <v>#REF!</v>
      </c>
      <c r="P640" s="926" t="e">
        <f>Develop!K529</f>
        <v>#REF!</v>
      </c>
      <c r="Q640" s="926" t="e">
        <f t="shared" si="164"/>
        <v>#REF!</v>
      </c>
      <c r="R640" s="926" t="e">
        <f>N640+P640</f>
        <v>#REF!</v>
      </c>
      <c r="S640" s="926" t="e">
        <f t="shared" si="160"/>
        <v>#REF!</v>
      </c>
    </row>
    <row r="641" spans="1:19" ht="69.95" customHeight="1" x14ac:dyDescent="0.25">
      <c r="A641" s="820">
        <v>43</v>
      </c>
      <c r="B641" s="821" t="s">
        <v>3589</v>
      </c>
      <c r="C641" s="1488">
        <f>[1]Data!$K$1608</f>
        <v>68782.5</v>
      </c>
      <c r="D641" s="867" t="s">
        <v>452</v>
      </c>
      <c r="E641" s="955">
        <f>'SI 2 in 1 ALIYAR '!H953</f>
        <v>6.04</v>
      </c>
      <c r="F641" s="954">
        <f>E641</f>
        <v>6.04</v>
      </c>
      <c r="G641" s="954">
        <f t="shared" si="162"/>
        <v>415446.3</v>
      </c>
      <c r="H641" s="1372">
        <f>'PC 12 IN 1'!H862</f>
        <v>30.45</v>
      </c>
      <c r="I641" s="1371">
        <f>H641*2</f>
        <v>60.9</v>
      </c>
      <c r="J641" s="1371">
        <f>I641*C641</f>
        <v>4188854.25</v>
      </c>
      <c r="K641" s="961">
        <f>'4 IN 1 PCHC Aliyar'!H929</f>
        <v>10.15</v>
      </c>
      <c r="L641" s="960">
        <f t="shared" ref="L641:L644" si="165">K641*1</f>
        <v>10.15</v>
      </c>
      <c r="M641" s="960">
        <f>L641*C641</f>
        <v>698142.38</v>
      </c>
      <c r="N641" s="823">
        <f>F641+I641+L641</f>
        <v>77.09</v>
      </c>
      <c r="O641" s="823">
        <f t="shared" si="163"/>
        <v>5302442.93</v>
      </c>
      <c r="P641" s="823"/>
      <c r="Q641" s="823">
        <f t="shared" si="164"/>
        <v>0</v>
      </c>
      <c r="R641" s="1390">
        <f>P641+N641</f>
        <v>77.09</v>
      </c>
      <c r="S641" s="823">
        <f t="shared" si="160"/>
        <v>5302442.93</v>
      </c>
    </row>
    <row r="642" spans="1:19" ht="69.95" customHeight="1" x14ac:dyDescent="0.25">
      <c r="A642" s="820">
        <v>44.6</v>
      </c>
      <c r="B642" s="821" t="s">
        <v>3474</v>
      </c>
      <c r="C642" s="1488">
        <f>[1]Data!$K$1638</f>
        <v>305.33999999999997</v>
      </c>
      <c r="D642" s="867" t="s">
        <v>718</v>
      </c>
      <c r="E642" s="954">
        <f>'SI 2 in 1 ALIYAR '!H961</f>
        <v>26</v>
      </c>
      <c r="F642" s="954">
        <f>E642</f>
        <v>26</v>
      </c>
      <c r="G642" s="954">
        <f t="shared" si="162"/>
        <v>7938.84</v>
      </c>
      <c r="H642" s="1371">
        <f>'PC 12 IN 1'!H867</f>
        <v>61.5</v>
      </c>
      <c r="I642" s="1371">
        <f>H642*2</f>
        <v>123</v>
      </c>
      <c r="J642" s="1371">
        <f>I642*C642</f>
        <v>37556.82</v>
      </c>
      <c r="K642" s="960">
        <f>'4 IN 1 PCHC Aliyar'!H937</f>
        <v>21</v>
      </c>
      <c r="L642" s="960">
        <f t="shared" si="165"/>
        <v>21</v>
      </c>
      <c r="M642" s="960">
        <f>L642*C642</f>
        <v>6412.14</v>
      </c>
      <c r="N642" s="823">
        <f>F642+I642+L642</f>
        <v>170</v>
      </c>
      <c r="O642" s="823">
        <f t="shared" si="163"/>
        <v>51907.8</v>
      </c>
      <c r="P642" s="823"/>
      <c r="Q642" s="823">
        <f t="shared" si="164"/>
        <v>0</v>
      </c>
      <c r="R642" s="1390">
        <f>P642+N642</f>
        <v>170</v>
      </c>
      <c r="S642" s="823">
        <f t="shared" si="160"/>
        <v>51907.8</v>
      </c>
    </row>
    <row r="643" spans="1:19" ht="39.950000000000003" customHeight="1" x14ac:dyDescent="0.25">
      <c r="A643" s="820">
        <v>50.6</v>
      </c>
      <c r="B643" s="821" t="s">
        <v>942</v>
      </c>
      <c r="C643" s="1488">
        <f>[1]Data!$K$2392</f>
        <v>356.48</v>
      </c>
      <c r="D643" s="867" t="s">
        <v>1941</v>
      </c>
      <c r="E643" s="954"/>
      <c r="F643" s="954">
        <f>E643</f>
        <v>0</v>
      </c>
      <c r="G643" s="954">
        <f t="shared" si="162"/>
        <v>0</v>
      </c>
      <c r="H643" s="1371"/>
      <c r="I643" s="1371">
        <f>H643*2</f>
        <v>0</v>
      </c>
      <c r="J643" s="1371">
        <f>I643*C643</f>
        <v>0</v>
      </c>
      <c r="K643" s="960"/>
      <c r="L643" s="960">
        <f t="shared" si="165"/>
        <v>0</v>
      </c>
      <c r="M643" s="960">
        <f>L643*C643</f>
        <v>0</v>
      </c>
      <c r="N643" s="823">
        <f>F643+I643+L643</f>
        <v>0</v>
      </c>
      <c r="O643" s="823">
        <f t="shared" si="163"/>
        <v>0</v>
      </c>
      <c r="P643" s="823">
        <f>Develop!K55</f>
        <v>153.6</v>
      </c>
      <c r="Q643" s="823">
        <f t="shared" si="164"/>
        <v>54755.33</v>
      </c>
      <c r="R643" s="1390">
        <f>P643+N643</f>
        <v>153.6</v>
      </c>
      <c r="S643" s="823">
        <f t="shared" si="160"/>
        <v>54755.33</v>
      </c>
    </row>
    <row r="644" spans="1:19" ht="69.95" customHeight="1" x14ac:dyDescent="0.25">
      <c r="A644" s="820">
        <v>52.4</v>
      </c>
      <c r="B644" s="821" t="s">
        <v>1894</v>
      </c>
      <c r="C644" s="1488">
        <f>[1]Data!$K$2767</f>
        <v>188.81</v>
      </c>
      <c r="D644" s="867" t="s">
        <v>718</v>
      </c>
      <c r="E644" s="954">
        <f>'SI 2 in 1 ALIYAR '!H965</f>
        <v>34</v>
      </c>
      <c r="F644" s="954">
        <f>E644</f>
        <v>34</v>
      </c>
      <c r="G644" s="954">
        <f t="shared" si="162"/>
        <v>6419.54</v>
      </c>
      <c r="H644" s="1371">
        <f>'PC 12 IN 1'!H872</f>
        <v>258</v>
      </c>
      <c r="I644" s="1371">
        <f>H644*2</f>
        <v>516</v>
      </c>
      <c r="J644" s="1371">
        <f>I644*C644</f>
        <v>97425.96</v>
      </c>
      <c r="K644" s="960">
        <f>'4 IN 1 PCHC Aliyar'!H942</f>
        <v>71.2</v>
      </c>
      <c r="L644" s="960">
        <f t="shared" si="165"/>
        <v>71.2</v>
      </c>
      <c r="M644" s="960">
        <f>L644*C644</f>
        <v>13443.27</v>
      </c>
      <c r="N644" s="823">
        <f>F644+I644+L644</f>
        <v>621.20000000000005</v>
      </c>
      <c r="O644" s="823">
        <f t="shared" si="163"/>
        <v>117288.77</v>
      </c>
      <c r="P644" s="823"/>
      <c r="Q644" s="823">
        <f t="shared" si="164"/>
        <v>0</v>
      </c>
      <c r="R644" s="1390">
        <f>P644+N644</f>
        <v>621.20000000000005</v>
      </c>
      <c r="S644" s="823">
        <f t="shared" si="160"/>
        <v>117288.77</v>
      </c>
    </row>
    <row r="645" spans="1:19" ht="51" hidden="1" x14ac:dyDescent="0.25">
      <c r="A645" s="922">
        <v>53.4</v>
      </c>
      <c r="B645" s="923" t="s">
        <v>66</v>
      </c>
      <c r="C645" s="928" t="e">
        <f>#REF!</f>
        <v>#REF!</v>
      </c>
      <c r="D645" s="925" t="s">
        <v>1200</v>
      </c>
      <c r="E645" s="926"/>
      <c r="F645" s="926">
        <f>E645*8</f>
        <v>0</v>
      </c>
      <c r="G645" s="926" t="e">
        <f t="shared" si="162"/>
        <v>#REF!</v>
      </c>
      <c r="H645" s="926"/>
      <c r="I645" s="926"/>
      <c r="J645" s="926" t="e">
        <f>H645*C645</f>
        <v>#REF!</v>
      </c>
      <c r="K645" s="926"/>
      <c r="L645" s="926"/>
      <c r="M645" s="926" t="e">
        <f>K645*C645</f>
        <v>#REF!</v>
      </c>
      <c r="N645" s="926" t="e">
        <f>#REF!+#REF!+K645+H645+F645</f>
        <v>#REF!</v>
      </c>
      <c r="O645" s="926" t="e">
        <f t="shared" si="163"/>
        <v>#REF!</v>
      </c>
      <c r="P645" s="926" t="e">
        <f>Develop!K534</f>
        <v>#REF!</v>
      </c>
      <c r="Q645" s="926" t="e">
        <f t="shared" si="164"/>
        <v>#REF!</v>
      </c>
      <c r="R645" s="926" t="e">
        <f>N645+P645</f>
        <v>#REF!</v>
      </c>
      <c r="S645" s="926" t="e">
        <f t="shared" si="160"/>
        <v>#REF!</v>
      </c>
    </row>
    <row r="646" spans="1:19" ht="39.950000000000003" customHeight="1" x14ac:dyDescent="0.25">
      <c r="A646" s="820"/>
      <c r="B646" s="821" t="s">
        <v>715</v>
      </c>
      <c r="C646" s="1488">
        <f>[1]Data!$K$3569</f>
        <v>2944.82</v>
      </c>
      <c r="D646" s="867" t="s">
        <v>1200</v>
      </c>
      <c r="E646" s="954">
        <f>'SI 2 in 1 ALIYAR '!H967</f>
        <v>4</v>
      </c>
      <c r="F646" s="954">
        <f>E646</f>
        <v>4</v>
      </c>
      <c r="G646" s="954">
        <f>F646*C646</f>
        <v>11779.28</v>
      </c>
      <c r="H646" s="1371">
        <f>'PC 12 IN 1'!H874</f>
        <v>24</v>
      </c>
      <c r="I646" s="1371">
        <f>H646*2</f>
        <v>48</v>
      </c>
      <c r="J646" s="1371">
        <f>I646*C646</f>
        <v>141351.35999999999</v>
      </c>
      <c r="K646" s="960">
        <f>'4 IN 1 PCHC Aliyar'!H944</f>
        <v>8</v>
      </c>
      <c r="L646" s="960">
        <f>K646*1</f>
        <v>8</v>
      </c>
      <c r="M646" s="960">
        <f>L646*C646</f>
        <v>23558.560000000001</v>
      </c>
      <c r="N646" s="823">
        <f>F646+I646+L646</f>
        <v>60</v>
      </c>
      <c r="O646" s="823">
        <f>N646*C646</f>
        <v>176689.2</v>
      </c>
      <c r="P646" s="823"/>
      <c r="Q646" s="823">
        <f>P646*C646</f>
        <v>0</v>
      </c>
      <c r="R646" s="1390">
        <f>P646+N646</f>
        <v>60</v>
      </c>
      <c r="S646" s="823">
        <f>R646*C646</f>
        <v>176689.2</v>
      </c>
    </row>
    <row r="647" spans="1:19" ht="129" hidden="1" x14ac:dyDescent="0.25">
      <c r="A647" s="892">
        <v>54.3</v>
      </c>
      <c r="B647" s="893" t="s">
        <v>3547</v>
      </c>
      <c r="C647" s="897" t="e">
        <f>ROUND(#REF!,2)</f>
        <v>#REF!</v>
      </c>
      <c r="D647" s="895" t="s">
        <v>1200</v>
      </c>
      <c r="E647" s="896"/>
      <c r="F647" s="896">
        <f>E647*8</f>
        <v>0</v>
      </c>
      <c r="G647" s="896" t="e">
        <f t="shared" si="162"/>
        <v>#REF!</v>
      </c>
      <c r="H647" s="896"/>
      <c r="I647" s="896"/>
      <c r="J647" s="896" t="e">
        <f>H647*C647</f>
        <v>#REF!</v>
      </c>
      <c r="K647" s="896"/>
      <c r="L647" s="896"/>
      <c r="M647" s="896" t="e">
        <f>K647*C647</f>
        <v>#REF!</v>
      </c>
      <c r="N647" s="896" t="e">
        <f>#REF!+#REF!+K647+H647+F647</f>
        <v>#REF!</v>
      </c>
      <c r="O647" s="896" t="e">
        <f t="shared" si="163"/>
        <v>#REF!</v>
      </c>
      <c r="P647" s="896" t="e">
        <f>Develop!K536</f>
        <v>#REF!</v>
      </c>
      <c r="Q647" s="896" t="e">
        <f t="shared" si="164"/>
        <v>#REF!</v>
      </c>
      <c r="R647" s="896" t="e">
        <f>N647+P647</f>
        <v>#REF!</v>
      </c>
      <c r="S647" s="896" t="e">
        <f t="shared" si="160"/>
        <v>#REF!</v>
      </c>
    </row>
    <row r="648" spans="1:19" ht="51" hidden="1" x14ac:dyDescent="0.25">
      <c r="A648" s="820">
        <v>56.3</v>
      </c>
      <c r="B648" s="821" t="s">
        <v>716</v>
      </c>
      <c r="C648" s="824" t="e">
        <f>ROUND(#REF!,2)</f>
        <v>#REF!</v>
      </c>
      <c r="D648" s="822" t="s">
        <v>1200</v>
      </c>
      <c r="E648" s="823"/>
      <c r="F648" s="823">
        <f>E648*8</f>
        <v>0</v>
      </c>
      <c r="G648" s="823" t="e">
        <f t="shared" si="162"/>
        <v>#REF!</v>
      </c>
      <c r="H648" s="823"/>
      <c r="I648" s="823"/>
      <c r="J648" s="823" t="e">
        <f>H648*C648</f>
        <v>#REF!</v>
      </c>
      <c r="K648" s="823"/>
      <c r="L648" s="823"/>
      <c r="M648" s="823" t="e">
        <f>K648*C648</f>
        <v>#REF!</v>
      </c>
      <c r="N648" s="823" t="e">
        <f>#REF!+#REF!+K648+H648+F648</f>
        <v>#REF!</v>
      </c>
      <c r="O648" s="823" t="e">
        <f t="shared" si="163"/>
        <v>#REF!</v>
      </c>
      <c r="P648" s="823" t="e">
        <f>Develop!K537</f>
        <v>#REF!</v>
      </c>
      <c r="Q648" s="823" t="e">
        <f t="shared" si="164"/>
        <v>#REF!</v>
      </c>
      <c r="R648" s="823" t="e">
        <f>N648+P648</f>
        <v>#REF!</v>
      </c>
      <c r="S648" s="823" t="e">
        <f t="shared" si="160"/>
        <v>#REF!</v>
      </c>
    </row>
    <row r="649" spans="1:19" ht="76.5" hidden="1" x14ac:dyDescent="0.25">
      <c r="A649" s="913">
        <v>56.4</v>
      </c>
      <c r="B649" s="914" t="s">
        <v>1110</v>
      </c>
      <c r="C649" s="921" t="e">
        <f>ROUND(#REF!,2)</f>
        <v>#REF!</v>
      </c>
      <c r="D649" s="916" t="s">
        <v>1200</v>
      </c>
      <c r="E649" s="917"/>
      <c r="F649" s="917">
        <f>E649*8</f>
        <v>0</v>
      </c>
      <c r="G649" s="917" t="e">
        <f t="shared" si="162"/>
        <v>#REF!</v>
      </c>
      <c r="H649" s="917"/>
      <c r="I649" s="917"/>
      <c r="J649" s="917" t="e">
        <f>H649*C649</f>
        <v>#REF!</v>
      </c>
      <c r="K649" s="917"/>
      <c r="L649" s="917"/>
      <c r="M649" s="917" t="e">
        <f>K649*C649</f>
        <v>#REF!</v>
      </c>
      <c r="N649" s="917" t="e">
        <f>#REF!+#REF!+K649+H649+F649</f>
        <v>#REF!</v>
      </c>
      <c r="O649" s="917" t="e">
        <f t="shared" si="163"/>
        <v>#REF!</v>
      </c>
      <c r="P649" s="917" t="e">
        <f>Develop!K538</f>
        <v>#REF!</v>
      </c>
      <c r="Q649" s="917" t="e">
        <f t="shared" si="164"/>
        <v>#REF!</v>
      </c>
      <c r="R649" s="917" t="e">
        <f>N649+P649</f>
        <v>#REF!</v>
      </c>
      <c r="S649" s="917" t="e">
        <f t="shared" si="160"/>
        <v>#REF!</v>
      </c>
    </row>
    <row r="650" spans="1:19" ht="69.95" customHeight="1" x14ac:dyDescent="0.25">
      <c r="A650" s="820">
        <v>58.3</v>
      </c>
      <c r="B650" s="826" t="s">
        <v>1111</v>
      </c>
      <c r="C650" s="1488"/>
      <c r="D650" s="1492"/>
      <c r="E650" s="954"/>
      <c r="F650" s="954">
        <f t="shared" ref="F650:F661" si="166">E650</f>
        <v>0</v>
      </c>
      <c r="G650" s="954">
        <f t="shared" si="162"/>
        <v>0</v>
      </c>
      <c r="H650" s="1371"/>
      <c r="I650" s="1371">
        <f t="shared" ref="I650:I661" si="167">H650*2</f>
        <v>0</v>
      </c>
      <c r="J650" s="1371">
        <f t="shared" ref="J650:J661" si="168">I650*C650</f>
        <v>0</v>
      </c>
      <c r="K650" s="960"/>
      <c r="L650" s="960">
        <f t="shared" ref="L650:L661" si="169">K650*1</f>
        <v>0</v>
      </c>
      <c r="M650" s="960">
        <f t="shared" ref="M650:M661" si="170">L650*C650</f>
        <v>0</v>
      </c>
      <c r="N650" s="823">
        <f t="shared" ref="N650:N661" si="171">F650+I650+L650</f>
        <v>0</v>
      </c>
      <c r="O650" s="823">
        <f t="shared" si="163"/>
        <v>0</v>
      </c>
      <c r="P650" s="823"/>
      <c r="Q650" s="823">
        <f t="shared" si="164"/>
        <v>0</v>
      </c>
      <c r="R650" s="1390">
        <f t="shared" ref="R650:R661" si="172">P650+N650</f>
        <v>0</v>
      </c>
      <c r="S650" s="823">
        <f t="shared" si="160"/>
        <v>0</v>
      </c>
    </row>
    <row r="651" spans="1:19" ht="39.950000000000003" customHeight="1" x14ac:dyDescent="0.25">
      <c r="A651" s="820"/>
      <c r="B651" s="821" t="s">
        <v>35</v>
      </c>
      <c r="C651" s="1488">
        <f>[1]Data!$K$2063</f>
        <v>610.45000000000005</v>
      </c>
      <c r="D651" s="867" t="s">
        <v>718</v>
      </c>
      <c r="E651" s="954">
        <f>'SI 2 in 1 ALIYAR '!H979</f>
        <v>30</v>
      </c>
      <c r="F651" s="954">
        <f t="shared" si="166"/>
        <v>30</v>
      </c>
      <c r="G651" s="954">
        <f t="shared" si="162"/>
        <v>18313.5</v>
      </c>
      <c r="H651" s="1371">
        <f>'PC 12 IN 1'!H883</f>
        <v>195</v>
      </c>
      <c r="I651" s="1371">
        <f t="shared" si="167"/>
        <v>390</v>
      </c>
      <c r="J651" s="1371">
        <f t="shared" si="168"/>
        <v>238075.5</v>
      </c>
      <c r="K651" s="960">
        <f>'4 IN 1 PCHC Aliyar'!G957</f>
        <v>64.5</v>
      </c>
      <c r="L651" s="960">
        <f t="shared" si="169"/>
        <v>64.5</v>
      </c>
      <c r="M651" s="960">
        <f t="shared" si="170"/>
        <v>39374.03</v>
      </c>
      <c r="N651" s="823">
        <f t="shared" si="171"/>
        <v>484.5</v>
      </c>
      <c r="O651" s="823">
        <f t="shared" si="163"/>
        <v>295763.03000000003</v>
      </c>
      <c r="P651" s="823"/>
      <c r="Q651" s="823">
        <f t="shared" si="164"/>
        <v>0</v>
      </c>
      <c r="R651" s="1390">
        <f t="shared" si="172"/>
        <v>484.5</v>
      </c>
      <c r="S651" s="823">
        <f t="shared" si="160"/>
        <v>295763.03000000003</v>
      </c>
    </row>
    <row r="652" spans="1:19" ht="39.950000000000003" customHeight="1" x14ac:dyDescent="0.25">
      <c r="A652" s="825"/>
      <c r="B652" s="821" t="s">
        <v>36</v>
      </c>
      <c r="C652" s="1488">
        <f>[1]Data!$K$2087</f>
        <v>497.65</v>
      </c>
      <c r="D652" s="867" t="s">
        <v>718</v>
      </c>
      <c r="E652" s="954">
        <f>'SI 2 in 1 ALIYAR '!H992</f>
        <v>53</v>
      </c>
      <c r="F652" s="954">
        <f t="shared" si="166"/>
        <v>53</v>
      </c>
      <c r="G652" s="954">
        <f t="shared" si="162"/>
        <v>26375.45</v>
      </c>
      <c r="H652" s="1371">
        <f>'PC 12 IN 1'!H893</f>
        <v>259.64999999999998</v>
      </c>
      <c r="I652" s="1371">
        <f t="shared" si="167"/>
        <v>519.29999999999995</v>
      </c>
      <c r="J652" s="1371">
        <f t="shared" si="168"/>
        <v>258429.65</v>
      </c>
      <c r="K652" s="960">
        <f>'4 IN 1 PCHC Aliyar'!G967</f>
        <v>86.5</v>
      </c>
      <c r="L652" s="960">
        <f t="shared" si="169"/>
        <v>86.5</v>
      </c>
      <c r="M652" s="960">
        <f t="shared" si="170"/>
        <v>43046.73</v>
      </c>
      <c r="N652" s="823">
        <f t="shared" si="171"/>
        <v>658.8</v>
      </c>
      <c r="O652" s="823">
        <f t="shared" si="163"/>
        <v>327851.82</v>
      </c>
      <c r="P652" s="823"/>
      <c r="Q652" s="823">
        <f t="shared" si="164"/>
        <v>0</v>
      </c>
      <c r="R652" s="1390">
        <f t="shared" si="172"/>
        <v>658.8</v>
      </c>
      <c r="S652" s="823">
        <f t="shared" si="160"/>
        <v>327851.82</v>
      </c>
    </row>
    <row r="653" spans="1:19" ht="84" customHeight="1" x14ac:dyDescent="0.25">
      <c r="A653" s="820">
        <v>58.4</v>
      </c>
      <c r="B653" s="821" t="s">
        <v>741</v>
      </c>
      <c r="C653" s="1488">
        <f>[1]Data!$K$2888</f>
        <v>81.2</v>
      </c>
      <c r="D653" s="1492" t="s">
        <v>718</v>
      </c>
      <c r="E653" s="954">
        <f>'SI 2 in 1 ALIYAR '!H995</f>
        <v>9</v>
      </c>
      <c r="F653" s="954">
        <f t="shared" si="166"/>
        <v>9</v>
      </c>
      <c r="G653" s="954">
        <f t="shared" si="162"/>
        <v>730.8</v>
      </c>
      <c r="H653" s="1371">
        <f>'PC 12 IN 1'!H898</f>
        <v>60</v>
      </c>
      <c r="I653" s="1371">
        <f t="shared" si="167"/>
        <v>120</v>
      </c>
      <c r="J653" s="1371">
        <f t="shared" si="168"/>
        <v>9744</v>
      </c>
      <c r="K653" s="960">
        <f>'4 IN 1 PCHC Aliyar'!H972</f>
        <v>20</v>
      </c>
      <c r="L653" s="960">
        <f t="shared" si="169"/>
        <v>20</v>
      </c>
      <c r="M653" s="960">
        <f t="shared" si="170"/>
        <v>1624</v>
      </c>
      <c r="N653" s="823">
        <f t="shared" si="171"/>
        <v>149</v>
      </c>
      <c r="O653" s="823">
        <f t="shared" si="163"/>
        <v>12098.8</v>
      </c>
      <c r="P653" s="823"/>
      <c r="Q653" s="823">
        <f t="shared" si="164"/>
        <v>0</v>
      </c>
      <c r="R653" s="1390">
        <f t="shared" si="172"/>
        <v>149</v>
      </c>
      <c r="S653" s="823">
        <f t="shared" si="160"/>
        <v>12098.8</v>
      </c>
    </row>
    <row r="654" spans="1:19" ht="132" customHeight="1" x14ac:dyDescent="0.25">
      <c r="A654" s="820">
        <v>64.099999999999994</v>
      </c>
      <c r="B654" s="826" t="s">
        <v>3358</v>
      </c>
      <c r="C654" s="1488"/>
      <c r="D654" s="1492"/>
      <c r="E654" s="954"/>
      <c r="F654" s="954">
        <f t="shared" si="166"/>
        <v>0</v>
      </c>
      <c r="G654" s="954">
        <f t="shared" si="162"/>
        <v>0</v>
      </c>
      <c r="H654" s="1371"/>
      <c r="I654" s="1371">
        <f t="shared" si="167"/>
        <v>0</v>
      </c>
      <c r="J654" s="1371">
        <f t="shared" si="168"/>
        <v>0</v>
      </c>
      <c r="K654" s="960"/>
      <c r="L654" s="960">
        <f t="shared" si="169"/>
        <v>0</v>
      </c>
      <c r="M654" s="960">
        <f t="shared" si="170"/>
        <v>0</v>
      </c>
      <c r="N654" s="823">
        <f t="shared" si="171"/>
        <v>0</v>
      </c>
      <c r="O654" s="823">
        <f t="shared" si="163"/>
        <v>0</v>
      </c>
      <c r="P654" s="823"/>
      <c r="Q654" s="823">
        <f t="shared" si="164"/>
        <v>0</v>
      </c>
      <c r="R654" s="1390">
        <f t="shared" si="172"/>
        <v>0</v>
      </c>
      <c r="S654" s="823">
        <f t="shared" si="160"/>
        <v>0</v>
      </c>
    </row>
    <row r="655" spans="1:19" ht="39.950000000000003" customHeight="1" x14ac:dyDescent="0.25">
      <c r="A655" s="820"/>
      <c r="B655" s="821" t="s">
        <v>1820</v>
      </c>
      <c r="C655" s="1488">
        <f>[1]Data!$K$2261</f>
        <v>1340</v>
      </c>
      <c r="D655" s="1488" t="s">
        <v>1200</v>
      </c>
      <c r="E655" s="954">
        <f>'SI 2 in 1 ALIYAR '!H1004</f>
        <v>20</v>
      </c>
      <c r="F655" s="954">
        <f t="shared" si="166"/>
        <v>20</v>
      </c>
      <c r="G655" s="954">
        <f t="shared" si="162"/>
        <v>26800</v>
      </c>
      <c r="H655" s="1371">
        <f>'PC 12 IN 1'!H908</f>
        <v>106</v>
      </c>
      <c r="I655" s="1371">
        <f t="shared" si="167"/>
        <v>212</v>
      </c>
      <c r="J655" s="1371">
        <f t="shared" si="168"/>
        <v>284080</v>
      </c>
      <c r="K655" s="960">
        <f>'4 IN 1 PCHC Aliyar'!H982</f>
        <v>43</v>
      </c>
      <c r="L655" s="960">
        <f t="shared" si="169"/>
        <v>43</v>
      </c>
      <c r="M655" s="960">
        <f t="shared" si="170"/>
        <v>57620</v>
      </c>
      <c r="N655" s="823">
        <f t="shared" si="171"/>
        <v>275</v>
      </c>
      <c r="O655" s="823">
        <f t="shared" si="163"/>
        <v>368500</v>
      </c>
      <c r="P655" s="823"/>
      <c r="Q655" s="823">
        <f t="shared" si="164"/>
        <v>0</v>
      </c>
      <c r="R655" s="1390">
        <f t="shared" si="172"/>
        <v>275</v>
      </c>
      <c r="S655" s="823">
        <f t="shared" si="160"/>
        <v>368500</v>
      </c>
    </row>
    <row r="656" spans="1:19" ht="39.950000000000003" customHeight="1" x14ac:dyDescent="0.25">
      <c r="A656" s="820"/>
      <c r="B656" s="821" t="s">
        <v>1098</v>
      </c>
      <c r="C656" s="1488">
        <f>[1]Data!$K$2262</f>
        <v>1344</v>
      </c>
      <c r="D656" s="1488" t="s">
        <v>1200</v>
      </c>
      <c r="E656" s="954">
        <f>'SI 2 in 1 ALIYAR '!H1010</f>
        <v>20</v>
      </c>
      <c r="F656" s="954">
        <f t="shared" si="166"/>
        <v>20</v>
      </c>
      <c r="G656" s="954">
        <f t="shared" si="162"/>
        <v>26880</v>
      </c>
      <c r="H656" s="1371">
        <f>'PC 12 IN 1'!H915</f>
        <v>124</v>
      </c>
      <c r="I656" s="1371">
        <f t="shared" si="167"/>
        <v>248</v>
      </c>
      <c r="J656" s="1371">
        <f t="shared" si="168"/>
        <v>333312</v>
      </c>
      <c r="K656" s="960">
        <f>'4 IN 1 PCHC Aliyar'!H989</f>
        <v>42</v>
      </c>
      <c r="L656" s="960">
        <f t="shared" si="169"/>
        <v>42</v>
      </c>
      <c r="M656" s="960">
        <f t="shared" si="170"/>
        <v>56448</v>
      </c>
      <c r="N656" s="823">
        <f t="shared" si="171"/>
        <v>310</v>
      </c>
      <c r="O656" s="823">
        <f t="shared" si="163"/>
        <v>416640</v>
      </c>
      <c r="P656" s="823"/>
      <c r="Q656" s="823">
        <f t="shared" si="164"/>
        <v>0</v>
      </c>
      <c r="R656" s="1390">
        <f t="shared" si="172"/>
        <v>310</v>
      </c>
      <c r="S656" s="823">
        <f t="shared" si="160"/>
        <v>416640</v>
      </c>
    </row>
    <row r="657" spans="1:19" ht="39.950000000000003" customHeight="1" x14ac:dyDescent="0.25">
      <c r="A657" s="825"/>
      <c r="B657" s="821" t="s">
        <v>267</v>
      </c>
      <c r="C657" s="1488">
        <f>[1]Data!$K$2263</f>
        <v>1372</v>
      </c>
      <c r="D657" s="1488" t="s">
        <v>1200</v>
      </c>
      <c r="E657" s="954">
        <f>'SI 2 in 1 ALIYAR '!H1011</f>
        <v>2</v>
      </c>
      <c r="F657" s="954">
        <f t="shared" si="166"/>
        <v>2</v>
      </c>
      <c r="G657" s="954">
        <f t="shared" si="162"/>
        <v>2744</v>
      </c>
      <c r="H657" s="1371">
        <f>'PC 12 IN 1'!H916</f>
        <v>12</v>
      </c>
      <c r="I657" s="1371">
        <f t="shared" si="167"/>
        <v>24</v>
      </c>
      <c r="J657" s="1371">
        <f t="shared" si="168"/>
        <v>32928</v>
      </c>
      <c r="K657" s="960">
        <f>'4 IN 1 PCHC Aliyar'!H990</f>
        <v>4</v>
      </c>
      <c r="L657" s="960">
        <f t="shared" si="169"/>
        <v>4</v>
      </c>
      <c r="M657" s="960">
        <f t="shared" si="170"/>
        <v>5488</v>
      </c>
      <c r="N657" s="823">
        <f t="shared" si="171"/>
        <v>30</v>
      </c>
      <c r="O657" s="823">
        <f t="shared" si="163"/>
        <v>41160</v>
      </c>
      <c r="P657" s="823"/>
      <c r="Q657" s="823">
        <f t="shared" si="164"/>
        <v>0</v>
      </c>
      <c r="R657" s="1390">
        <f t="shared" si="172"/>
        <v>30</v>
      </c>
      <c r="S657" s="823">
        <f t="shared" si="160"/>
        <v>41160</v>
      </c>
    </row>
    <row r="658" spans="1:19" ht="131.25" customHeight="1" x14ac:dyDescent="0.25">
      <c r="A658" s="820">
        <v>65.099999999999994</v>
      </c>
      <c r="B658" s="821" t="s">
        <v>3475</v>
      </c>
      <c r="C658" s="1488">
        <f>[1]Data!$K$2264</f>
        <v>1399</v>
      </c>
      <c r="D658" s="1488" t="s">
        <v>1200</v>
      </c>
      <c r="E658" s="954">
        <f>'SI 2 in 1 ALIYAR '!H1015</f>
        <v>8</v>
      </c>
      <c r="F658" s="954">
        <f t="shared" si="166"/>
        <v>8</v>
      </c>
      <c r="G658" s="954">
        <f t="shared" si="162"/>
        <v>11192</v>
      </c>
      <c r="H658" s="1371">
        <f>'PC 12 IN 1'!H920</f>
        <v>48</v>
      </c>
      <c r="I658" s="1371">
        <f t="shared" si="167"/>
        <v>96</v>
      </c>
      <c r="J658" s="1371">
        <f t="shared" si="168"/>
        <v>134304</v>
      </c>
      <c r="K658" s="960">
        <f>'4 IN 1 PCHC Aliyar'!H994</f>
        <v>16</v>
      </c>
      <c r="L658" s="960">
        <f t="shared" si="169"/>
        <v>16</v>
      </c>
      <c r="M658" s="960">
        <f t="shared" si="170"/>
        <v>22384</v>
      </c>
      <c r="N658" s="823">
        <f t="shared" si="171"/>
        <v>120</v>
      </c>
      <c r="O658" s="823">
        <f t="shared" si="163"/>
        <v>167880</v>
      </c>
      <c r="P658" s="823"/>
      <c r="Q658" s="823">
        <f t="shared" si="164"/>
        <v>0</v>
      </c>
      <c r="R658" s="1390">
        <f t="shared" si="172"/>
        <v>120</v>
      </c>
      <c r="S658" s="823">
        <f t="shared" si="160"/>
        <v>167880</v>
      </c>
    </row>
    <row r="659" spans="1:19" ht="117.75" customHeight="1" x14ac:dyDescent="0.25">
      <c r="A659" s="820">
        <v>66.099999999999994</v>
      </c>
      <c r="B659" s="821" t="s">
        <v>3476</v>
      </c>
      <c r="C659" s="1488">
        <f>[1]Data!$K$2265</f>
        <v>2507</v>
      </c>
      <c r="D659" s="1488" t="s">
        <v>1200</v>
      </c>
      <c r="E659" s="954">
        <f>'SI 2 in 1 ALIYAR '!H1017</f>
        <v>2</v>
      </c>
      <c r="F659" s="954">
        <f t="shared" si="166"/>
        <v>2</v>
      </c>
      <c r="G659" s="954">
        <f t="shared" si="162"/>
        <v>5014</v>
      </c>
      <c r="H659" s="1371">
        <f>'PC 12 IN 1'!H922</f>
        <v>10</v>
      </c>
      <c r="I659" s="1371">
        <f t="shared" si="167"/>
        <v>20</v>
      </c>
      <c r="J659" s="1371">
        <f t="shared" si="168"/>
        <v>50140</v>
      </c>
      <c r="K659" s="960">
        <f>'4 IN 1 PCHC Aliyar'!H996</f>
        <v>4</v>
      </c>
      <c r="L659" s="960">
        <f t="shared" si="169"/>
        <v>4</v>
      </c>
      <c r="M659" s="960">
        <f t="shared" si="170"/>
        <v>10028</v>
      </c>
      <c r="N659" s="823">
        <f t="shared" si="171"/>
        <v>26</v>
      </c>
      <c r="O659" s="823">
        <f t="shared" si="163"/>
        <v>65182</v>
      </c>
      <c r="P659" s="823"/>
      <c r="Q659" s="823">
        <f t="shared" si="164"/>
        <v>0</v>
      </c>
      <c r="R659" s="1390">
        <f t="shared" si="172"/>
        <v>26</v>
      </c>
      <c r="S659" s="823">
        <f t="shared" si="160"/>
        <v>65182</v>
      </c>
    </row>
    <row r="660" spans="1:19" ht="141" customHeight="1" x14ac:dyDescent="0.25">
      <c r="A660" s="820"/>
      <c r="B660" s="821" t="s">
        <v>3548</v>
      </c>
      <c r="C660" s="1488">
        <f>[1]Data!$K$2266</f>
        <v>688</v>
      </c>
      <c r="D660" s="1488" t="s">
        <v>1200</v>
      </c>
      <c r="E660" s="954">
        <f>'SI 2 in 1 ALIYAR '!H1023</f>
        <v>14</v>
      </c>
      <c r="F660" s="954">
        <f t="shared" si="166"/>
        <v>14</v>
      </c>
      <c r="G660" s="954">
        <f t="shared" si="162"/>
        <v>9632</v>
      </c>
      <c r="H660" s="1371">
        <f>'PC 12 IN 1'!H928</f>
        <v>76</v>
      </c>
      <c r="I660" s="1371">
        <f t="shared" si="167"/>
        <v>152</v>
      </c>
      <c r="J660" s="1371">
        <f t="shared" si="168"/>
        <v>104576</v>
      </c>
      <c r="K660" s="960">
        <f>'4 IN 1 PCHC Aliyar'!H1002</f>
        <v>24</v>
      </c>
      <c r="L660" s="960">
        <f t="shared" si="169"/>
        <v>24</v>
      </c>
      <c r="M660" s="960">
        <f t="shared" si="170"/>
        <v>16512</v>
      </c>
      <c r="N660" s="823">
        <f t="shared" si="171"/>
        <v>190</v>
      </c>
      <c r="O660" s="823">
        <f t="shared" si="163"/>
        <v>130720</v>
      </c>
      <c r="P660" s="823"/>
      <c r="Q660" s="823">
        <f t="shared" si="164"/>
        <v>0</v>
      </c>
      <c r="R660" s="1390">
        <f t="shared" si="172"/>
        <v>190</v>
      </c>
      <c r="S660" s="823">
        <f t="shared" si="160"/>
        <v>130720</v>
      </c>
    </row>
    <row r="661" spans="1:19" ht="151.5" customHeight="1" x14ac:dyDescent="0.25">
      <c r="A661" s="820">
        <v>68.2</v>
      </c>
      <c r="B661" s="821" t="s">
        <v>3477</v>
      </c>
      <c r="C661" s="1488">
        <f>[1]Data!$K$2267</f>
        <v>934</v>
      </c>
      <c r="D661" s="1488" t="s">
        <v>1200</v>
      </c>
      <c r="E661" s="954">
        <f>'SI 2 in 1 ALIYAR '!H1028</f>
        <v>10</v>
      </c>
      <c r="F661" s="954">
        <f t="shared" si="166"/>
        <v>10</v>
      </c>
      <c r="G661" s="954">
        <f t="shared" si="162"/>
        <v>9340</v>
      </c>
      <c r="H661" s="1371">
        <f>'PC 12 IN 1'!H933</f>
        <v>60</v>
      </c>
      <c r="I661" s="1371">
        <f t="shared" si="167"/>
        <v>120</v>
      </c>
      <c r="J661" s="1371">
        <f t="shared" si="168"/>
        <v>112080</v>
      </c>
      <c r="K661" s="960">
        <f>'4 IN 1 PCHC Aliyar'!H1007</f>
        <v>20</v>
      </c>
      <c r="L661" s="960">
        <f t="shared" si="169"/>
        <v>20</v>
      </c>
      <c r="M661" s="960">
        <f t="shared" si="170"/>
        <v>18680</v>
      </c>
      <c r="N661" s="823">
        <f t="shared" si="171"/>
        <v>150</v>
      </c>
      <c r="O661" s="823">
        <f t="shared" si="163"/>
        <v>140100</v>
      </c>
      <c r="P661" s="823"/>
      <c r="Q661" s="823">
        <f t="shared" si="164"/>
        <v>0</v>
      </c>
      <c r="R661" s="1390">
        <f t="shared" si="172"/>
        <v>150</v>
      </c>
      <c r="S661" s="823">
        <f t="shared" si="160"/>
        <v>140100</v>
      </c>
    </row>
    <row r="662" spans="1:19" ht="51" hidden="1" x14ac:dyDescent="0.35">
      <c r="A662" s="922">
        <v>70.5</v>
      </c>
      <c r="B662" s="923" t="s">
        <v>1123</v>
      </c>
      <c r="C662" s="935" t="e">
        <f>#REF!</f>
        <v>#REF!</v>
      </c>
      <c r="D662" s="936" t="s">
        <v>1200</v>
      </c>
      <c r="E662" s="926"/>
      <c r="F662" s="926">
        <f>E662*8</f>
        <v>0</v>
      </c>
      <c r="G662" s="926" t="e">
        <f t="shared" si="162"/>
        <v>#REF!</v>
      </c>
      <c r="H662" s="926"/>
      <c r="I662" s="926"/>
      <c r="J662" s="926" t="e">
        <f>H662*C662</f>
        <v>#REF!</v>
      </c>
      <c r="K662" s="926"/>
      <c r="L662" s="926"/>
      <c r="M662" s="926" t="e">
        <f>K662*C662</f>
        <v>#REF!</v>
      </c>
      <c r="N662" s="926" t="e">
        <f>#REF!+#REF!+K662+H662+F662</f>
        <v>#REF!</v>
      </c>
      <c r="O662" s="926" t="e">
        <f t="shared" si="163"/>
        <v>#REF!</v>
      </c>
      <c r="P662" s="926" t="e">
        <f>Develop!K552</f>
        <v>#REF!</v>
      </c>
      <c r="Q662" s="926" t="e">
        <f t="shared" si="164"/>
        <v>#REF!</v>
      </c>
      <c r="R662" s="926" t="e">
        <f>N662+P662</f>
        <v>#REF!</v>
      </c>
      <c r="S662" s="926" t="e">
        <f t="shared" ref="S662:S678" si="173">R662*C662</f>
        <v>#REF!</v>
      </c>
    </row>
    <row r="663" spans="1:19" ht="66.75" customHeight="1" x14ac:dyDescent="0.25">
      <c r="A663" s="825"/>
      <c r="B663" s="821" t="s">
        <v>3478</v>
      </c>
      <c r="C663" s="1488">
        <f>[1]Data!$K$3038</f>
        <v>1300</v>
      </c>
      <c r="D663" s="1488" t="s">
        <v>1200</v>
      </c>
      <c r="E663" s="954">
        <f>'SI 2 in 1 ALIYAR '!H1031</f>
        <v>8</v>
      </c>
      <c r="F663" s="954">
        <f>E663</f>
        <v>8</v>
      </c>
      <c r="G663" s="954">
        <f t="shared" si="162"/>
        <v>10400</v>
      </c>
      <c r="H663" s="1371">
        <f>'PC 12 IN 1'!H936</f>
        <v>48</v>
      </c>
      <c r="I663" s="1371">
        <f>H663*2</f>
        <v>96</v>
      </c>
      <c r="J663" s="1371">
        <f>I663*C663</f>
        <v>124800</v>
      </c>
      <c r="K663" s="960">
        <f>'4 IN 1 PCHC Aliyar'!H1010</f>
        <v>16</v>
      </c>
      <c r="L663" s="960">
        <f t="shared" ref="L663:L664" si="174">K663*1</f>
        <v>16</v>
      </c>
      <c r="M663" s="960">
        <f>L663*C663</f>
        <v>20800</v>
      </c>
      <c r="N663" s="823">
        <f>F663+I663+L663</f>
        <v>120</v>
      </c>
      <c r="O663" s="823">
        <f t="shared" si="163"/>
        <v>156000</v>
      </c>
      <c r="P663" s="823"/>
      <c r="Q663" s="823">
        <f t="shared" si="164"/>
        <v>0</v>
      </c>
      <c r="R663" s="1390">
        <f>P663+N663</f>
        <v>120</v>
      </c>
      <c r="S663" s="823">
        <f t="shared" si="173"/>
        <v>156000</v>
      </c>
    </row>
    <row r="664" spans="1:19" ht="102" x14ac:dyDescent="0.25">
      <c r="A664" s="825"/>
      <c r="B664" s="821" t="s">
        <v>3051</v>
      </c>
      <c r="C664" s="1488">
        <f>[1]Elec.Data!$R$3078</f>
        <v>250</v>
      </c>
      <c r="D664" s="1492" t="s">
        <v>718</v>
      </c>
      <c r="E664" s="954">
        <f>'SI 2 in 1 ALIYAR '!H1037</f>
        <v>45</v>
      </c>
      <c r="F664" s="954">
        <f>E664</f>
        <v>45</v>
      </c>
      <c r="G664" s="954">
        <f t="shared" si="162"/>
        <v>11250</v>
      </c>
      <c r="H664" s="1371">
        <f>'PC 12 IN 1'!H947</f>
        <v>192</v>
      </c>
      <c r="I664" s="1371">
        <f>H664*2</f>
        <v>384</v>
      </c>
      <c r="J664" s="1371">
        <f>I664*C664</f>
        <v>96000</v>
      </c>
      <c r="K664" s="960">
        <f>'4 IN 1 PCHC Aliyar'!G1019</f>
        <v>43.5</v>
      </c>
      <c r="L664" s="960">
        <f t="shared" si="174"/>
        <v>43.5</v>
      </c>
      <c r="M664" s="960">
        <f>L664*C664</f>
        <v>10875</v>
      </c>
      <c r="N664" s="823">
        <f>F664+I664+L664</f>
        <v>472.5</v>
      </c>
      <c r="O664" s="823">
        <f t="shared" si="163"/>
        <v>118125</v>
      </c>
      <c r="P664" s="823"/>
      <c r="Q664" s="823">
        <f t="shared" si="164"/>
        <v>0</v>
      </c>
      <c r="R664" s="1390">
        <f>P664+N664</f>
        <v>472.5</v>
      </c>
      <c r="S664" s="823">
        <f t="shared" si="173"/>
        <v>118125</v>
      </c>
    </row>
    <row r="665" spans="1:19" ht="102" hidden="1" x14ac:dyDescent="0.25">
      <c r="A665" s="901">
        <v>77.5</v>
      </c>
      <c r="B665" s="893" t="s">
        <v>3052</v>
      </c>
      <c r="C665" s="894" t="e">
        <f>ROUND(#REF!,2)</f>
        <v>#REF!</v>
      </c>
      <c r="D665" s="906" t="s">
        <v>718</v>
      </c>
      <c r="E665" s="896"/>
      <c r="F665" s="896">
        <f>E665*8</f>
        <v>0</v>
      </c>
      <c r="G665" s="896" t="e">
        <f t="shared" si="162"/>
        <v>#REF!</v>
      </c>
      <c r="H665" s="896"/>
      <c r="I665" s="896"/>
      <c r="J665" s="896" t="e">
        <f>H665*C665</f>
        <v>#REF!</v>
      </c>
      <c r="K665" s="896"/>
      <c r="L665" s="896"/>
      <c r="M665" s="896" t="e">
        <f>K665*C665</f>
        <v>#REF!</v>
      </c>
      <c r="N665" s="896" t="e">
        <f>#REF!+#REF!+K665+H665+F665</f>
        <v>#REF!</v>
      </c>
      <c r="O665" s="896" t="e">
        <f t="shared" si="163"/>
        <v>#REF!</v>
      </c>
      <c r="P665" s="896" t="e">
        <f>Develop!K555</f>
        <v>#REF!</v>
      </c>
      <c r="Q665" s="896" t="e">
        <f t="shared" si="164"/>
        <v>#REF!</v>
      </c>
      <c r="R665" s="896" t="e">
        <f>N665+P665</f>
        <v>#REF!</v>
      </c>
      <c r="S665" s="896" t="e">
        <f t="shared" si="173"/>
        <v>#REF!</v>
      </c>
    </row>
    <row r="666" spans="1:19" ht="102" hidden="1" x14ac:dyDescent="0.25">
      <c r="A666" s="927"/>
      <c r="B666" s="914" t="s">
        <v>3051</v>
      </c>
      <c r="C666" s="921" t="e">
        <f>ROUND(#REF!,2)</f>
        <v>#REF!</v>
      </c>
      <c r="D666" s="937" t="s">
        <v>718</v>
      </c>
      <c r="E666" s="917"/>
      <c r="F666" s="917">
        <f>E666*8</f>
        <v>0</v>
      </c>
      <c r="G666" s="917" t="e">
        <f t="shared" si="162"/>
        <v>#REF!</v>
      </c>
      <c r="H666" s="917"/>
      <c r="I666" s="917"/>
      <c r="J666" s="917" t="e">
        <f>H666*C666</f>
        <v>#REF!</v>
      </c>
      <c r="K666" s="917"/>
      <c r="L666" s="917"/>
      <c r="M666" s="917" t="e">
        <f>K666*C666</f>
        <v>#REF!</v>
      </c>
      <c r="N666" s="917" t="e">
        <f>#REF!+#REF!+K666+H666+F666</f>
        <v>#REF!</v>
      </c>
      <c r="O666" s="917" t="e">
        <f t="shared" si="163"/>
        <v>#REF!</v>
      </c>
      <c r="P666" s="917" t="e">
        <f>Develop!K556</f>
        <v>#REF!</v>
      </c>
      <c r="Q666" s="917" t="e">
        <f t="shared" si="164"/>
        <v>#REF!</v>
      </c>
      <c r="R666" s="917" t="e">
        <f>N666+P666</f>
        <v>#REF!</v>
      </c>
      <c r="S666" s="917" t="e">
        <f t="shared" si="173"/>
        <v>#REF!</v>
      </c>
    </row>
    <row r="667" spans="1:19" ht="93" customHeight="1" x14ac:dyDescent="0.25">
      <c r="A667" s="834"/>
      <c r="B667" s="821" t="s">
        <v>2954</v>
      </c>
      <c r="C667" s="1488">
        <f>[1]Elec.Data!$K$3539</f>
        <v>221</v>
      </c>
      <c r="D667" s="1492" t="s">
        <v>718</v>
      </c>
      <c r="E667" s="954">
        <f>'SI 2 in 1 ALIYAR '!H1039</f>
        <v>23</v>
      </c>
      <c r="F667" s="954">
        <f>E667</f>
        <v>23</v>
      </c>
      <c r="G667" s="954">
        <f t="shared" si="162"/>
        <v>5083</v>
      </c>
      <c r="H667" s="1371">
        <f>'PC 12 IN 1'!H949</f>
        <v>120</v>
      </c>
      <c r="I667" s="1371">
        <f>H667*2</f>
        <v>240</v>
      </c>
      <c r="J667" s="1371">
        <f>I667*C667</f>
        <v>53040</v>
      </c>
      <c r="K667" s="960">
        <f>'4 IN 1 PCHC Aliyar'!G1022</f>
        <v>40</v>
      </c>
      <c r="L667" s="960">
        <f t="shared" ref="L667:L668" si="175">K667*1</f>
        <v>40</v>
      </c>
      <c r="M667" s="960">
        <f>L667*C667</f>
        <v>8840</v>
      </c>
      <c r="N667" s="823">
        <f>F667+I667+L667</f>
        <v>303</v>
      </c>
      <c r="O667" s="823">
        <f t="shared" si="163"/>
        <v>66963</v>
      </c>
      <c r="P667" s="823"/>
      <c r="Q667" s="823">
        <f t="shared" si="164"/>
        <v>0</v>
      </c>
      <c r="R667" s="1390">
        <f>P667+N667</f>
        <v>303</v>
      </c>
      <c r="S667" s="823">
        <f t="shared" si="173"/>
        <v>66963</v>
      </c>
    </row>
    <row r="668" spans="1:19" ht="117" customHeight="1" x14ac:dyDescent="0.25">
      <c r="A668" s="834"/>
      <c r="B668" s="821" t="s">
        <v>3070</v>
      </c>
      <c r="C668" s="1488">
        <f>[1]Elec.Data!$K$3092</f>
        <v>187</v>
      </c>
      <c r="D668" s="1496" t="s">
        <v>718</v>
      </c>
      <c r="E668" s="954">
        <f>'SI 2 in 1 ALIYAR '!H1044</f>
        <v>38</v>
      </c>
      <c r="F668" s="954">
        <f>E668</f>
        <v>38</v>
      </c>
      <c r="G668" s="954">
        <f t="shared" si="162"/>
        <v>7106</v>
      </c>
      <c r="H668" s="1371">
        <f>'PC 12 IN 1'!H959</f>
        <v>228</v>
      </c>
      <c r="I668" s="1371">
        <f>H668*2</f>
        <v>456</v>
      </c>
      <c r="J668" s="1371">
        <f>I668*C668</f>
        <v>85272</v>
      </c>
      <c r="K668" s="960">
        <f>'4 IN 1 PCHC Aliyar'!G1028</f>
        <v>132</v>
      </c>
      <c r="L668" s="960">
        <f t="shared" si="175"/>
        <v>132</v>
      </c>
      <c r="M668" s="960">
        <f>L668*C668</f>
        <v>24684</v>
      </c>
      <c r="N668" s="823">
        <f>F668+I668+L668</f>
        <v>626</v>
      </c>
      <c r="O668" s="823">
        <f t="shared" si="163"/>
        <v>117062</v>
      </c>
      <c r="P668" s="823"/>
      <c r="Q668" s="823">
        <f t="shared" si="164"/>
        <v>0</v>
      </c>
      <c r="R668" s="1390">
        <f>P668+N668</f>
        <v>626</v>
      </c>
      <c r="S668" s="823">
        <f t="shared" si="173"/>
        <v>117062</v>
      </c>
    </row>
    <row r="669" spans="1:19" ht="51" hidden="1" x14ac:dyDescent="0.25">
      <c r="A669" s="901"/>
      <c r="B669" s="907" t="s">
        <v>3143</v>
      </c>
      <c r="C669" s="897" t="e">
        <f>#REF!</f>
        <v>#REF!</v>
      </c>
      <c r="D669" s="908" t="s">
        <v>718</v>
      </c>
      <c r="E669" s="896"/>
      <c r="F669" s="896">
        <f>E669*8</f>
        <v>0</v>
      </c>
      <c r="G669" s="896" t="e">
        <f t="shared" si="162"/>
        <v>#REF!</v>
      </c>
      <c r="H669" s="896"/>
      <c r="I669" s="896"/>
      <c r="J669" s="896" t="e">
        <f>H669*C669</f>
        <v>#REF!</v>
      </c>
      <c r="K669" s="896"/>
      <c r="L669" s="896"/>
      <c r="M669" s="896" t="e">
        <f>K669*C669</f>
        <v>#REF!</v>
      </c>
      <c r="N669" s="896" t="e">
        <f>#REF!+#REF!+K669+H669+F669</f>
        <v>#REF!</v>
      </c>
      <c r="O669" s="896" t="e">
        <f t="shared" si="163"/>
        <v>#REF!</v>
      </c>
      <c r="P669" s="896" t="e">
        <f>Develop!K559</f>
        <v>#REF!</v>
      </c>
      <c r="Q669" s="896" t="e">
        <f t="shared" si="164"/>
        <v>#REF!</v>
      </c>
      <c r="R669" s="896" t="e">
        <f>N669+P669</f>
        <v>#REF!</v>
      </c>
      <c r="S669" s="896" t="e">
        <f t="shared" si="173"/>
        <v>#REF!</v>
      </c>
    </row>
    <row r="670" spans="1:19" ht="51" hidden="1" x14ac:dyDescent="0.25">
      <c r="A670" s="927"/>
      <c r="B670" s="938" t="s">
        <v>3144</v>
      </c>
      <c r="C670" s="915" t="e">
        <f>#REF!</f>
        <v>#REF!</v>
      </c>
      <c r="D670" s="939" t="s">
        <v>718</v>
      </c>
      <c r="E670" s="917"/>
      <c r="F670" s="917">
        <f>E670*8</f>
        <v>0</v>
      </c>
      <c r="G670" s="917" t="e">
        <f t="shared" si="162"/>
        <v>#REF!</v>
      </c>
      <c r="H670" s="917"/>
      <c r="I670" s="917"/>
      <c r="J670" s="917" t="e">
        <f>H670*C670</f>
        <v>#REF!</v>
      </c>
      <c r="K670" s="917"/>
      <c r="L670" s="917"/>
      <c r="M670" s="917" t="e">
        <f>K670*C670</f>
        <v>#REF!</v>
      </c>
      <c r="N670" s="917" t="e">
        <f>#REF!+#REF!+K670+H670+F670</f>
        <v>#REF!</v>
      </c>
      <c r="O670" s="917" t="e">
        <f t="shared" si="163"/>
        <v>#REF!</v>
      </c>
      <c r="P670" s="917" t="e">
        <f>Develop!K560</f>
        <v>#REF!</v>
      </c>
      <c r="Q670" s="917" t="e">
        <f t="shared" si="164"/>
        <v>#REF!</v>
      </c>
      <c r="R670" s="917" t="e">
        <f>N670+P670</f>
        <v>#REF!</v>
      </c>
      <c r="S670" s="917" t="e">
        <f t="shared" si="173"/>
        <v>#REF!</v>
      </c>
    </row>
    <row r="671" spans="1:19" ht="39.950000000000003" customHeight="1" x14ac:dyDescent="0.25">
      <c r="A671" s="820">
        <v>112.1</v>
      </c>
      <c r="B671" s="821" t="s">
        <v>1642</v>
      </c>
      <c r="C671" s="1488">
        <f>[1]Data!$K$3018</f>
        <v>1770</v>
      </c>
      <c r="D671" s="1488" t="s">
        <v>1200</v>
      </c>
      <c r="E671" s="954">
        <f>'SI 2 in 1 ALIYAR '!H1049</f>
        <v>2</v>
      </c>
      <c r="F671" s="954">
        <f>E671</f>
        <v>2</v>
      </c>
      <c r="G671" s="954">
        <f>F671*C671</f>
        <v>3540</v>
      </c>
      <c r="H671" s="1371">
        <f>'PC 12 IN 1'!H961</f>
        <v>12</v>
      </c>
      <c r="I671" s="1371">
        <f>H671*2</f>
        <v>24</v>
      </c>
      <c r="J671" s="1371">
        <f>I671*C671</f>
        <v>42480</v>
      </c>
      <c r="K671" s="960">
        <f>'4 IN 1 PCHC Aliyar'!H1033</f>
        <v>4</v>
      </c>
      <c r="L671" s="960">
        <f>K671*1</f>
        <v>4</v>
      </c>
      <c r="M671" s="960">
        <f>L671*C671</f>
        <v>7080</v>
      </c>
      <c r="N671" s="823">
        <f>F671+I671+L671</f>
        <v>30</v>
      </c>
      <c r="O671" s="823">
        <f>N671*C671</f>
        <v>53100</v>
      </c>
      <c r="P671" s="823"/>
      <c r="Q671" s="823">
        <f>P671*C671</f>
        <v>0</v>
      </c>
      <c r="R671" s="1390">
        <f>P671+N671</f>
        <v>30</v>
      </c>
      <c r="S671" s="823">
        <f>R671*C671</f>
        <v>53100</v>
      </c>
    </row>
    <row r="672" spans="1:19" ht="26.25" hidden="1" x14ac:dyDescent="0.35">
      <c r="A672" s="892"/>
      <c r="B672" s="898" t="s">
        <v>884</v>
      </c>
      <c r="C672" s="904"/>
      <c r="D672" s="905"/>
      <c r="E672" s="896"/>
      <c r="F672" s="896">
        <f>E672*8</f>
        <v>0</v>
      </c>
      <c r="G672" s="896">
        <f t="shared" si="162"/>
        <v>0</v>
      </c>
      <c r="H672" s="896"/>
      <c r="I672" s="896"/>
      <c r="J672" s="896">
        <f>H672*C672</f>
        <v>0</v>
      </c>
      <c r="K672" s="896"/>
      <c r="L672" s="896"/>
      <c r="M672" s="896">
        <f>K672*C672</f>
        <v>0</v>
      </c>
      <c r="N672" s="896" t="e">
        <f>#REF!+#REF!+K672+H672+F672</f>
        <v>#REF!</v>
      </c>
      <c r="O672" s="896" t="e">
        <f t="shared" si="163"/>
        <v>#REF!</v>
      </c>
      <c r="P672" s="896" t="e">
        <f>Develop!K562</f>
        <v>#REF!</v>
      </c>
      <c r="Q672" s="896" t="e">
        <f t="shared" si="164"/>
        <v>#REF!</v>
      </c>
      <c r="R672" s="896" t="e">
        <f>N672+P672</f>
        <v>#REF!</v>
      </c>
      <c r="S672" s="896" t="e">
        <f t="shared" si="173"/>
        <v>#REF!</v>
      </c>
    </row>
    <row r="673" spans="1:19" hidden="1" x14ac:dyDescent="0.35">
      <c r="A673" s="820"/>
      <c r="B673" s="821" t="s">
        <v>1232</v>
      </c>
      <c r="C673" s="844" t="e">
        <f>ROUND(#REF!,2)</f>
        <v>#REF!</v>
      </c>
      <c r="D673" s="852" t="s">
        <v>1200</v>
      </c>
      <c r="E673" s="823"/>
      <c r="F673" s="823">
        <f>E673*8</f>
        <v>0</v>
      </c>
      <c r="G673" s="823" t="e">
        <f t="shared" si="162"/>
        <v>#REF!</v>
      </c>
      <c r="H673" s="823"/>
      <c r="I673" s="823"/>
      <c r="J673" s="823" t="e">
        <f>H673*C673</f>
        <v>#REF!</v>
      </c>
      <c r="K673" s="823"/>
      <c r="L673" s="823"/>
      <c r="M673" s="823" t="e">
        <f>K673*C673</f>
        <v>#REF!</v>
      </c>
      <c r="N673" s="823" t="e">
        <f>#REF!+#REF!+K673+H673+F673</f>
        <v>#REF!</v>
      </c>
      <c r="O673" s="823" t="e">
        <f t="shared" si="163"/>
        <v>#REF!</v>
      </c>
      <c r="P673" s="823" t="e">
        <f>Develop!K563</f>
        <v>#REF!</v>
      </c>
      <c r="Q673" s="823" t="e">
        <f t="shared" si="164"/>
        <v>#REF!</v>
      </c>
      <c r="R673" s="823" t="e">
        <f>N673+P673</f>
        <v>#REF!</v>
      </c>
      <c r="S673" s="823" t="e">
        <f t="shared" si="173"/>
        <v>#REF!</v>
      </c>
    </row>
    <row r="674" spans="1:19" hidden="1" x14ac:dyDescent="0.35">
      <c r="A674" s="820"/>
      <c r="B674" s="821" t="s">
        <v>1231</v>
      </c>
      <c r="C674" s="844" t="e">
        <f>#REF!</f>
        <v>#REF!</v>
      </c>
      <c r="D674" s="852" t="s">
        <v>1200</v>
      </c>
      <c r="E674" s="823"/>
      <c r="F674" s="823">
        <f>E674*8</f>
        <v>0</v>
      </c>
      <c r="G674" s="823" t="e">
        <f t="shared" si="162"/>
        <v>#REF!</v>
      </c>
      <c r="H674" s="823"/>
      <c r="I674" s="823"/>
      <c r="J674" s="823" t="e">
        <f>H674*C674</f>
        <v>#REF!</v>
      </c>
      <c r="K674" s="823"/>
      <c r="L674" s="823"/>
      <c r="M674" s="823" t="e">
        <f>K674*C674</f>
        <v>#REF!</v>
      </c>
      <c r="N674" s="823" t="e">
        <f>#REF!+#REF!+K674+H674+F674</f>
        <v>#REF!</v>
      </c>
      <c r="O674" s="823" t="e">
        <f t="shared" si="163"/>
        <v>#REF!</v>
      </c>
      <c r="P674" s="823" t="e">
        <f>Develop!K564</f>
        <v>#REF!</v>
      </c>
      <c r="Q674" s="823" t="e">
        <f t="shared" si="164"/>
        <v>#REF!</v>
      </c>
      <c r="R674" s="823" t="e">
        <f>N674+P674</f>
        <v>#REF!</v>
      </c>
      <c r="S674" s="823" t="e">
        <f t="shared" si="173"/>
        <v>#REF!</v>
      </c>
    </row>
    <row r="675" spans="1:19" hidden="1" x14ac:dyDescent="0.35">
      <c r="A675" s="913"/>
      <c r="B675" s="914" t="s">
        <v>174</v>
      </c>
      <c r="C675" s="940" t="e">
        <f>#REF!</f>
        <v>#REF!</v>
      </c>
      <c r="D675" s="941" t="s">
        <v>1200</v>
      </c>
      <c r="E675" s="917"/>
      <c r="F675" s="917">
        <f>E675*8</f>
        <v>0</v>
      </c>
      <c r="G675" s="917" t="e">
        <f t="shared" si="162"/>
        <v>#REF!</v>
      </c>
      <c r="H675" s="917"/>
      <c r="I675" s="917"/>
      <c r="J675" s="917" t="e">
        <f>H675*C675</f>
        <v>#REF!</v>
      </c>
      <c r="K675" s="917"/>
      <c r="L675" s="917"/>
      <c r="M675" s="917" t="e">
        <f>K675*C675</f>
        <v>#REF!</v>
      </c>
      <c r="N675" s="917" t="e">
        <f>#REF!+#REF!+K675+H675+F675</f>
        <v>#REF!</v>
      </c>
      <c r="O675" s="917" t="e">
        <f t="shared" si="163"/>
        <v>#REF!</v>
      </c>
      <c r="P675" s="917" t="e">
        <f>Develop!K565</f>
        <v>#REF!</v>
      </c>
      <c r="Q675" s="917" t="e">
        <f t="shared" si="164"/>
        <v>#REF!</v>
      </c>
      <c r="R675" s="917" t="e">
        <f>N675+P675</f>
        <v>#REF!</v>
      </c>
      <c r="S675" s="917" t="e">
        <f t="shared" si="173"/>
        <v>#REF!</v>
      </c>
    </row>
    <row r="676" spans="1:19" ht="89.25" customHeight="1" x14ac:dyDescent="0.25">
      <c r="A676" s="820">
        <v>44.2</v>
      </c>
      <c r="B676" s="826" t="s">
        <v>1628</v>
      </c>
      <c r="C676" s="1488"/>
      <c r="D676" s="1488"/>
      <c r="E676" s="954"/>
      <c r="F676" s="954">
        <f>E676</f>
        <v>0</v>
      </c>
      <c r="G676" s="954">
        <f t="shared" si="162"/>
        <v>0</v>
      </c>
      <c r="H676" s="1371"/>
      <c r="I676" s="1371">
        <f>H676*2</f>
        <v>0</v>
      </c>
      <c r="J676" s="1371">
        <f>I676*C676</f>
        <v>0</v>
      </c>
      <c r="K676" s="960"/>
      <c r="L676" s="960">
        <f t="shared" ref="L676:L678" si="176">K676*1</f>
        <v>0</v>
      </c>
      <c r="M676" s="960">
        <f>L676*C676</f>
        <v>0</v>
      </c>
      <c r="N676" s="823">
        <f>F676+I676+L676</f>
        <v>0</v>
      </c>
      <c r="O676" s="823">
        <f t="shared" si="163"/>
        <v>0</v>
      </c>
      <c r="P676" s="823"/>
      <c r="Q676" s="823">
        <f t="shared" si="164"/>
        <v>0</v>
      </c>
      <c r="R676" s="1390">
        <f>P676+N676</f>
        <v>0</v>
      </c>
      <c r="S676" s="823">
        <f t="shared" si="173"/>
        <v>0</v>
      </c>
    </row>
    <row r="677" spans="1:19" ht="39.950000000000003" customHeight="1" x14ac:dyDescent="0.25">
      <c r="A677" s="820"/>
      <c r="B677" s="821" t="s">
        <v>1629</v>
      </c>
      <c r="C677" s="1488">
        <f>[1]Data!$R$2350</f>
        <v>1790.84</v>
      </c>
      <c r="D677" s="1488" t="s">
        <v>1200</v>
      </c>
      <c r="E677" s="954">
        <f>'SI 2 in 1 ALIYAR '!H955</f>
        <v>2</v>
      </c>
      <c r="F677" s="954">
        <f>E677</f>
        <v>2</v>
      </c>
      <c r="G677" s="954">
        <f t="shared" si="162"/>
        <v>3581.68</v>
      </c>
      <c r="H677" s="1371">
        <f>'PC 12 IN 1'!H963</f>
        <v>2</v>
      </c>
      <c r="I677" s="1371">
        <f>H677*2</f>
        <v>4</v>
      </c>
      <c r="J677" s="1371">
        <f>I677*C677</f>
        <v>7163.36</v>
      </c>
      <c r="K677" s="960">
        <f>'4 IN 1 PCHC Aliyar'!H931</f>
        <v>1</v>
      </c>
      <c r="L677" s="960">
        <f t="shared" si="176"/>
        <v>1</v>
      </c>
      <c r="M677" s="960">
        <f>L677*C677</f>
        <v>1790.84</v>
      </c>
      <c r="N677" s="823">
        <f>F677+I677+L677</f>
        <v>7</v>
      </c>
      <c r="O677" s="823">
        <f t="shared" si="163"/>
        <v>12535.88</v>
      </c>
      <c r="P677" s="823"/>
      <c r="Q677" s="823">
        <f t="shared" si="164"/>
        <v>0</v>
      </c>
      <c r="R677" s="1390">
        <f>P677+N677</f>
        <v>7</v>
      </c>
      <c r="S677" s="823">
        <f t="shared" si="173"/>
        <v>12535.88</v>
      </c>
    </row>
    <row r="678" spans="1:19" ht="39.950000000000003" customHeight="1" x14ac:dyDescent="0.25">
      <c r="A678" s="820"/>
      <c r="B678" s="821" t="s">
        <v>284</v>
      </c>
      <c r="C678" s="1488">
        <f>[1]Data!$R$2357</f>
        <v>397.66</v>
      </c>
      <c r="D678" s="1488" t="s">
        <v>718</v>
      </c>
      <c r="E678" s="954">
        <f>'SI 2 in 1 ALIYAR '!H956</f>
        <v>6</v>
      </c>
      <c r="F678" s="954">
        <f>E678</f>
        <v>6</v>
      </c>
      <c r="G678" s="954">
        <f t="shared" si="162"/>
        <v>2385.96</v>
      </c>
      <c r="H678" s="1371">
        <f>'PC 12 IN 1'!H964</f>
        <v>6</v>
      </c>
      <c r="I678" s="1371">
        <f>H678*2</f>
        <v>12</v>
      </c>
      <c r="J678" s="1371">
        <f>I678*C678</f>
        <v>4771.92</v>
      </c>
      <c r="K678" s="960">
        <f>'4 IN 1 PCHC Aliyar'!H932</f>
        <v>3</v>
      </c>
      <c r="L678" s="960">
        <f t="shared" si="176"/>
        <v>3</v>
      </c>
      <c r="M678" s="960">
        <f>L678*C678</f>
        <v>1192.98</v>
      </c>
      <c r="N678" s="823">
        <f>F678+I678+L678</f>
        <v>21</v>
      </c>
      <c r="O678" s="823">
        <f t="shared" si="163"/>
        <v>8350.86</v>
      </c>
      <c r="P678" s="823"/>
      <c r="Q678" s="823">
        <f t="shared" si="164"/>
        <v>0</v>
      </c>
      <c r="R678" s="1390">
        <f>P678+N678</f>
        <v>21</v>
      </c>
      <c r="S678" s="823">
        <f t="shared" si="173"/>
        <v>8350.86</v>
      </c>
    </row>
    <row r="679" spans="1:19" ht="51" hidden="1" x14ac:dyDescent="0.25">
      <c r="A679" s="922">
        <v>257.10000000000002</v>
      </c>
      <c r="B679" s="923" t="s">
        <v>1187</v>
      </c>
      <c r="C679" s="924" t="e">
        <f>ROUND(#REF!,2)</f>
        <v>#REF!</v>
      </c>
      <c r="D679" s="942" t="s">
        <v>718</v>
      </c>
      <c r="E679" s="926"/>
      <c r="F679" s="926">
        <f>E679*8</f>
        <v>0</v>
      </c>
      <c r="G679" s="926" t="e">
        <f t="shared" si="162"/>
        <v>#REF!</v>
      </c>
      <c r="H679" s="926"/>
      <c r="I679" s="926"/>
      <c r="J679" s="926" t="e">
        <f>H679*C679</f>
        <v>#REF!</v>
      </c>
      <c r="K679" s="926"/>
      <c r="L679" s="926"/>
      <c r="M679" s="926" t="e">
        <f>K679*C679</f>
        <v>#REF!</v>
      </c>
      <c r="N679" s="926" t="e">
        <f>#REF!+#REF!+K679+H679+F679</f>
        <v>#REF!</v>
      </c>
      <c r="O679" s="926" t="e">
        <f t="shared" si="163"/>
        <v>#REF!</v>
      </c>
      <c r="P679" s="926" t="e">
        <f>Develop!K569</f>
        <v>#REF!</v>
      </c>
      <c r="Q679" s="926" t="e">
        <f t="shared" si="164"/>
        <v>#REF!</v>
      </c>
      <c r="R679" s="926" t="e">
        <f>N679+P679</f>
        <v>#REF!</v>
      </c>
      <c r="S679" s="926" t="e">
        <f t="shared" ref="S679:S708" si="177">R679*C679</f>
        <v>#REF!</v>
      </c>
    </row>
    <row r="680" spans="1:19" ht="39.950000000000003" customHeight="1" x14ac:dyDescent="0.25">
      <c r="A680" s="834">
        <v>344.2</v>
      </c>
      <c r="B680" s="821" t="s">
        <v>667</v>
      </c>
      <c r="C680" s="1488">
        <f>[1]Data!$K$3014</f>
        <v>375.7</v>
      </c>
      <c r="D680" s="1488" t="s">
        <v>1200</v>
      </c>
      <c r="E680" s="954">
        <f>'SI 2 in 1 ALIYAR '!H1051</f>
        <v>4</v>
      </c>
      <c r="F680" s="954">
        <f>E680</f>
        <v>4</v>
      </c>
      <c r="G680" s="954">
        <f t="shared" si="162"/>
        <v>1502.8</v>
      </c>
      <c r="H680" s="1371">
        <f>'PC 12 IN 1'!H966</f>
        <v>24</v>
      </c>
      <c r="I680" s="1371">
        <f>H680*2</f>
        <v>48</v>
      </c>
      <c r="J680" s="1371">
        <f>I680*C680</f>
        <v>18033.599999999999</v>
      </c>
      <c r="K680" s="960">
        <f>'4 IN 1 PCHC Aliyar'!H1035</f>
        <v>8</v>
      </c>
      <c r="L680" s="960">
        <f t="shared" ref="L680:L681" si="178">K680*1</f>
        <v>8</v>
      </c>
      <c r="M680" s="960">
        <f>L680*C680</f>
        <v>3005.6</v>
      </c>
      <c r="N680" s="823">
        <f>F680+I680+L680</f>
        <v>60</v>
      </c>
      <c r="O680" s="823">
        <f t="shared" si="163"/>
        <v>22542</v>
      </c>
      <c r="P680" s="823"/>
      <c r="Q680" s="823">
        <f t="shared" si="164"/>
        <v>0</v>
      </c>
      <c r="R680" s="1390">
        <f>P680+N680</f>
        <v>60</v>
      </c>
      <c r="S680" s="823">
        <f t="shared" si="177"/>
        <v>22542</v>
      </c>
    </row>
    <row r="681" spans="1:19" ht="39.950000000000003" customHeight="1" x14ac:dyDescent="0.25">
      <c r="A681" s="833">
        <v>383</v>
      </c>
      <c r="B681" s="821" t="s">
        <v>1407</v>
      </c>
      <c r="C681" s="1488">
        <f>[1]Data!$C$764</f>
        <v>1000</v>
      </c>
      <c r="D681" s="867" t="s">
        <v>1200</v>
      </c>
      <c r="E681" s="954">
        <f>'SI 2 in 1 ALIYAR '!H1070</f>
        <v>2</v>
      </c>
      <c r="F681" s="954">
        <f>E681</f>
        <v>2</v>
      </c>
      <c r="G681" s="954">
        <f t="shared" si="162"/>
        <v>2000</v>
      </c>
      <c r="H681" s="1371">
        <f>'PC 12 IN 1'!H968</f>
        <v>12</v>
      </c>
      <c r="I681" s="1371">
        <f>H681*2</f>
        <v>24</v>
      </c>
      <c r="J681" s="1371">
        <f>I681*C681</f>
        <v>24000</v>
      </c>
      <c r="K681" s="960">
        <f>'4 IN 1 PCHC Aliyar'!H1057</f>
        <v>4</v>
      </c>
      <c r="L681" s="960">
        <f t="shared" si="178"/>
        <v>4</v>
      </c>
      <c r="M681" s="960">
        <f>L681*C681</f>
        <v>4000</v>
      </c>
      <c r="N681" s="823">
        <f>F681+I681+L681</f>
        <v>30</v>
      </c>
      <c r="O681" s="823">
        <f t="shared" si="163"/>
        <v>30000</v>
      </c>
      <c r="P681" s="823"/>
      <c r="Q681" s="823">
        <f t="shared" si="164"/>
        <v>0</v>
      </c>
      <c r="R681" s="1390">
        <f>P681+N681</f>
        <v>30</v>
      </c>
      <c r="S681" s="823">
        <f t="shared" si="177"/>
        <v>30000</v>
      </c>
    </row>
    <row r="682" spans="1:19" hidden="1" x14ac:dyDescent="0.25">
      <c r="A682" s="892">
        <v>383.1</v>
      </c>
      <c r="B682" s="893" t="s">
        <v>3221</v>
      </c>
      <c r="C682" s="894">
        <v>235</v>
      </c>
      <c r="D682" s="909" t="s">
        <v>718</v>
      </c>
      <c r="E682" s="896"/>
      <c r="F682" s="896">
        <f>E682*8</f>
        <v>0</v>
      </c>
      <c r="G682" s="896">
        <f t="shared" si="162"/>
        <v>0</v>
      </c>
      <c r="H682" s="896"/>
      <c r="I682" s="896"/>
      <c r="J682" s="896">
        <f>H682*C682</f>
        <v>0</v>
      </c>
      <c r="K682" s="896"/>
      <c r="L682" s="896"/>
      <c r="M682" s="896">
        <f>K682*C682</f>
        <v>0</v>
      </c>
      <c r="N682" s="896" t="e">
        <f>#REF!+#REF!+K682+H682+F682</f>
        <v>#REF!</v>
      </c>
      <c r="O682" s="896" t="e">
        <f t="shared" si="163"/>
        <v>#REF!</v>
      </c>
      <c r="P682" s="896" t="e">
        <f>Develop!K572</f>
        <v>#REF!</v>
      </c>
      <c r="Q682" s="896" t="e">
        <f t="shared" si="164"/>
        <v>#REF!</v>
      </c>
      <c r="R682" s="896" t="e">
        <f>N682+P682</f>
        <v>#REF!</v>
      </c>
      <c r="S682" s="896" t="e">
        <f t="shared" si="177"/>
        <v>#REF!</v>
      </c>
    </row>
    <row r="683" spans="1:19" ht="76.5" hidden="1" x14ac:dyDescent="0.25">
      <c r="A683" s="820"/>
      <c r="B683" s="821" t="s">
        <v>3090</v>
      </c>
      <c r="C683" s="825" t="e">
        <f>#REF!</f>
        <v>#REF!</v>
      </c>
      <c r="D683" s="849"/>
      <c r="E683" s="823"/>
      <c r="F683" s="823">
        <f>E683*8</f>
        <v>0</v>
      </c>
      <c r="G683" s="823" t="e">
        <f t="shared" si="162"/>
        <v>#REF!</v>
      </c>
      <c r="H683" s="823"/>
      <c r="I683" s="823"/>
      <c r="J683" s="823" t="e">
        <f>H683*C683</f>
        <v>#REF!</v>
      </c>
      <c r="K683" s="823"/>
      <c r="L683" s="823"/>
      <c r="M683" s="823" t="e">
        <f>K683*C683</f>
        <v>#REF!</v>
      </c>
      <c r="N683" s="823" t="e">
        <f>#REF!+#REF!+K683+H683+F683</f>
        <v>#REF!</v>
      </c>
      <c r="O683" s="823" t="e">
        <f t="shared" si="163"/>
        <v>#REF!</v>
      </c>
      <c r="P683" s="823" t="e">
        <f>Develop!K573</f>
        <v>#REF!</v>
      </c>
      <c r="Q683" s="823" t="e">
        <f t="shared" si="164"/>
        <v>#REF!</v>
      </c>
      <c r="R683" s="823" t="e">
        <f>N683+P683</f>
        <v>#REF!</v>
      </c>
      <c r="S683" s="823" t="e">
        <f t="shared" si="177"/>
        <v>#REF!</v>
      </c>
    </row>
    <row r="684" spans="1:19" hidden="1" x14ac:dyDescent="0.25">
      <c r="A684" s="833">
        <v>384</v>
      </c>
      <c r="B684" s="821" t="s">
        <v>195</v>
      </c>
      <c r="C684" s="825" t="e">
        <f>#REF!</f>
        <v>#REF!</v>
      </c>
      <c r="D684" s="853" t="s">
        <v>1200</v>
      </c>
      <c r="E684" s="823"/>
      <c r="F684" s="823">
        <f>E684*8</f>
        <v>0</v>
      </c>
      <c r="G684" s="823" t="e">
        <f t="shared" si="162"/>
        <v>#REF!</v>
      </c>
      <c r="H684" s="823"/>
      <c r="I684" s="823"/>
      <c r="J684" s="823" t="e">
        <f>H684*C684</f>
        <v>#REF!</v>
      </c>
      <c r="K684" s="823"/>
      <c r="L684" s="823"/>
      <c r="M684" s="823" t="e">
        <f>K684*C684</f>
        <v>#REF!</v>
      </c>
      <c r="N684" s="823" t="e">
        <f>#REF!+#REF!+K684+H684+F684</f>
        <v>#REF!</v>
      </c>
      <c r="O684" s="823" t="e">
        <f t="shared" si="163"/>
        <v>#REF!</v>
      </c>
      <c r="P684" s="823" t="e">
        <f>Develop!K574</f>
        <v>#REF!</v>
      </c>
      <c r="Q684" s="823" t="e">
        <f t="shared" si="164"/>
        <v>#REF!</v>
      </c>
      <c r="R684" s="823" t="e">
        <f>N684+P684</f>
        <v>#REF!</v>
      </c>
      <c r="S684" s="823" t="e">
        <f t="shared" si="177"/>
        <v>#REF!</v>
      </c>
    </row>
    <row r="685" spans="1:19" hidden="1" x14ac:dyDescent="0.25">
      <c r="A685" s="833">
        <v>385</v>
      </c>
      <c r="B685" s="821" t="s">
        <v>196</v>
      </c>
      <c r="C685" s="825" t="e">
        <f>ROUND(#REF!,2)</f>
        <v>#REF!</v>
      </c>
      <c r="D685" s="822" t="s">
        <v>1200</v>
      </c>
      <c r="E685" s="823"/>
      <c r="F685" s="823">
        <f>E685*8</f>
        <v>0</v>
      </c>
      <c r="G685" s="823" t="e">
        <f t="shared" si="162"/>
        <v>#REF!</v>
      </c>
      <c r="H685" s="823"/>
      <c r="I685" s="823"/>
      <c r="J685" s="823" t="e">
        <f>H685*C685</f>
        <v>#REF!</v>
      </c>
      <c r="K685" s="823"/>
      <c r="L685" s="823"/>
      <c r="M685" s="823" t="e">
        <f>K685*C685</f>
        <v>#REF!</v>
      </c>
      <c r="N685" s="823" t="e">
        <f>#REF!+#REF!+K685+H685+F685</f>
        <v>#REF!</v>
      </c>
      <c r="O685" s="823" t="e">
        <f t="shared" si="163"/>
        <v>#REF!</v>
      </c>
      <c r="P685" s="823" t="e">
        <f>Develop!K575</f>
        <v>#REF!</v>
      </c>
      <c r="Q685" s="823" t="e">
        <f t="shared" si="164"/>
        <v>#REF!</v>
      </c>
      <c r="R685" s="823" t="e">
        <f>N685+P685</f>
        <v>#REF!</v>
      </c>
      <c r="S685" s="823" t="e">
        <f t="shared" si="177"/>
        <v>#REF!</v>
      </c>
    </row>
    <row r="686" spans="1:19" ht="26.25" hidden="1" x14ac:dyDescent="0.25">
      <c r="A686" s="913">
        <v>238.1</v>
      </c>
      <c r="B686" s="914" t="s">
        <v>3549</v>
      </c>
      <c r="C686" s="915" t="e">
        <f>ROUND(#REF!,2)</f>
        <v>#REF!</v>
      </c>
      <c r="D686" s="939" t="s">
        <v>452</v>
      </c>
      <c r="E686" s="917"/>
      <c r="F686" s="917">
        <f>E686*8</f>
        <v>0</v>
      </c>
      <c r="G686" s="917" t="e">
        <f t="shared" si="162"/>
        <v>#REF!</v>
      </c>
      <c r="H686" s="917"/>
      <c r="I686" s="917"/>
      <c r="J686" s="917" t="e">
        <f>H686*C686</f>
        <v>#REF!</v>
      </c>
      <c r="K686" s="917"/>
      <c r="L686" s="917"/>
      <c r="M686" s="917" t="e">
        <f>K686*C686</f>
        <v>#REF!</v>
      </c>
      <c r="N686" s="917" t="e">
        <f>#REF!+#REF!+K686+H686+F686</f>
        <v>#REF!</v>
      </c>
      <c r="O686" s="917" t="e">
        <f t="shared" si="163"/>
        <v>#REF!</v>
      </c>
      <c r="P686" s="917" t="e">
        <f>Develop!K576</f>
        <v>#REF!</v>
      </c>
      <c r="Q686" s="917" t="e">
        <f t="shared" si="164"/>
        <v>#REF!</v>
      </c>
      <c r="R686" s="917" t="e">
        <f>N686+P686</f>
        <v>#REF!</v>
      </c>
      <c r="S686" s="917" t="e">
        <f t="shared" si="177"/>
        <v>#REF!</v>
      </c>
    </row>
    <row r="687" spans="1:19" ht="69" customHeight="1" x14ac:dyDescent="0.25">
      <c r="A687" s="820"/>
      <c r="B687" s="821" t="s">
        <v>3048</v>
      </c>
      <c r="C687" s="1488">
        <f>[1]Elec.Data!$K$3210</f>
        <v>1484.66</v>
      </c>
      <c r="D687" s="1496" t="s">
        <v>1200</v>
      </c>
      <c r="E687" s="954">
        <f>'SI 2 in 1 ALIYAR '!H689</f>
        <v>3</v>
      </c>
      <c r="F687" s="954">
        <f>E687</f>
        <v>3</v>
      </c>
      <c r="G687" s="954">
        <f t="shared" si="162"/>
        <v>4453.9799999999996</v>
      </c>
      <c r="H687" s="1371">
        <f>'PC 12 IN 1'!H969</f>
        <v>14</v>
      </c>
      <c r="I687" s="1371">
        <f>H687*2</f>
        <v>28</v>
      </c>
      <c r="J687" s="1371">
        <f>I687*C687</f>
        <v>41570.480000000003</v>
      </c>
      <c r="K687" s="960">
        <f>'4 IN 1 PCHC Aliyar'!H1061</f>
        <v>5</v>
      </c>
      <c r="L687" s="960">
        <f t="shared" ref="L687:L688" si="179">K687*1</f>
        <v>5</v>
      </c>
      <c r="M687" s="960">
        <f>L687*C687</f>
        <v>7423.3</v>
      </c>
      <c r="N687" s="823">
        <f>F687+I687+L687</f>
        <v>36</v>
      </c>
      <c r="O687" s="823">
        <f t="shared" si="163"/>
        <v>53447.76</v>
      </c>
      <c r="P687" s="823"/>
      <c r="Q687" s="823">
        <f t="shared" si="164"/>
        <v>0</v>
      </c>
      <c r="R687" s="1390">
        <f>P687+N687</f>
        <v>36</v>
      </c>
      <c r="S687" s="823">
        <f t="shared" si="177"/>
        <v>53447.76</v>
      </c>
    </row>
    <row r="688" spans="1:19" ht="39.950000000000003" customHeight="1" x14ac:dyDescent="0.25">
      <c r="A688" s="820"/>
      <c r="B688" s="821" t="s">
        <v>3219</v>
      </c>
      <c r="C688" s="1488">
        <f>[1]Elec.Data!$K$3481</f>
        <v>1170</v>
      </c>
      <c r="D688" s="1496" t="s">
        <v>1200</v>
      </c>
      <c r="E688" s="954">
        <f>'SI 2 in 1 ALIYAR '!H699</f>
        <v>4</v>
      </c>
      <c r="F688" s="954">
        <f>E688</f>
        <v>4</v>
      </c>
      <c r="G688" s="954">
        <f t="shared" si="162"/>
        <v>4680</v>
      </c>
      <c r="H688" s="1371">
        <f>'PC 12 IN 1'!H974</f>
        <v>16</v>
      </c>
      <c r="I688" s="1371">
        <f>H688*2</f>
        <v>32</v>
      </c>
      <c r="J688" s="1371">
        <f>I688*C688</f>
        <v>37440</v>
      </c>
      <c r="K688" s="960">
        <f>'4 IN 1 PCHC Aliyar'!H1068</f>
        <v>6</v>
      </c>
      <c r="L688" s="960">
        <f t="shared" si="179"/>
        <v>6</v>
      </c>
      <c r="M688" s="960">
        <f>L688*C688</f>
        <v>7020</v>
      </c>
      <c r="N688" s="823">
        <f>F688+I688+L688</f>
        <v>42</v>
      </c>
      <c r="O688" s="823">
        <f t="shared" si="163"/>
        <v>49140</v>
      </c>
      <c r="P688" s="823"/>
      <c r="Q688" s="823">
        <f t="shared" si="164"/>
        <v>0</v>
      </c>
      <c r="R688" s="1390">
        <f>P688+N688</f>
        <v>42</v>
      </c>
      <c r="S688" s="823">
        <f t="shared" si="177"/>
        <v>49140</v>
      </c>
    </row>
    <row r="689" spans="1:19" hidden="1" x14ac:dyDescent="0.25">
      <c r="A689" s="892"/>
      <c r="B689" s="893" t="s">
        <v>3054</v>
      </c>
      <c r="C689" s="897" t="e">
        <f>#REF!</f>
        <v>#REF!</v>
      </c>
      <c r="D689" s="908" t="s">
        <v>1200</v>
      </c>
      <c r="E689" s="896"/>
      <c r="F689" s="896">
        <f>E689*8</f>
        <v>0</v>
      </c>
      <c r="G689" s="896" t="e">
        <f t="shared" si="162"/>
        <v>#REF!</v>
      </c>
      <c r="H689" s="896"/>
      <c r="I689" s="896"/>
      <c r="J689" s="896" t="e">
        <f>H689*C689</f>
        <v>#REF!</v>
      </c>
      <c r="K689" s="896"/>
      <c r="L689" s="896"/>
      <c r="M689" s="896" t="e">
        <f>K689*C689</f>
        <v>#REF!</v>
      </c>
      <c r="N689" s="896" t="e">
        <f>#REF!+#REF!+K689+H689+F689</f>
        <v>#REF!</v>
      </c>
      <c r="O689" s="896" t="e">
        <f t="shared" si="163"/>
        <v>#REF!</v>
      </c>
      <c r="P689" s="896" t="e">
        <f>Develop!K579</f>
        <v>#REF!</v>
      </c>
      <c r="Q689" s="896" t="e">
        <f t="shared" si="164"/>
        <v>#REF!</v>
      </c>
      <c r="R689" s="896" t="e">
        <f>N689+P689</f>
        <v>#REF!</v>
      </c>
      <c r="S689" s="896" t="e">
        <f t="shared" si="177"/>
        <v>#REF!</v>
      </c>
    </row>
    <row r="690" spans="1:19" hidden="1" x14ac:dyDescent="0.25">
      <c r="A690" s="913"/>
      <c r="B690" s="914" t="s">
        <v>3215</v>
      </c>
      <c r="C690" s="915" t="e">
        <f>#REF!</f>
        <v>#REF!</v>
      </c>
      <c r="D690" s="939" t="s">
        <v>1200</v>
      </c>
      <c r="E690" s="917"/>
      <c r="F690" s="917">
        <f>E690*8</f>
        <v>0</v>
      </c>
      <c r="G690" s="917" t="e">
        <f t="shared" si="162"/>
        <v>#REF!</v>
      </c>
      <c r="H690" s="917"/>
      <c r="I690" s="917"/>
      <c r="J690" s="917" t="e">
        <f>H690*C690</f>
        <v>#REF!</v>
      </c>
      <c r="K690" s="917"/>
      <c r="L690" s="917"/>
      <c r="M690" s="917" t="e">
        <f>K690*C690</f>
        <v>#REF!</v>
      </c>
      <c r="N690" s="917" t="e">
        <f>#REF!+#REF!+K690+H690+F690</f>
        <v>#REF!</v>
      </c>
      <c r="O690" s="917" t="e">
        <f t="shared" si="163"/>
        <v>#REF!</v>
      </c>
      <c r="P690" s="917" t="e">
        <f>Develop!K580</f>
        <v>#REF!</v>
      </c>
      <c r="Q690" s="917" t="e">
        <f t="shared" si="164"/>
        <v>#REF!</v>
      </c>
      <c r="R690" s="917" t="e">
        <f>N690+P690</f>
        <v>#REF!</v>
      </c>
      <c r="S690" s="917" t="e">
        <f t="shared" si="177"/>
        <v>#REF!</v>
      </c>
    </row>
    <row r="691" spans="1:19" ht="54" customHeight="1" x14ac:dyDescent="0.25">
      <c r="A691" s="820"/>
      <c r="B691" s="821" t="s">
        <v>2053</v>
      </c>
      <c r="C691" s="1488">
        <f>[1]Elec.Data!$K$3468</f>
        <v>2870</v>
      </c>
      <c r="D691" s="1496" t="s">
        <v>1200</v>
      </c>
      <c r="E691" s="954">
        <f>'SI 2 in 1 ALIYAR '!H697</f>
        <v>2</v>
      </c>
      <c r="F691" s="954">
        <f>E691</f>
        <v>2</v>
      </c>
      <c r="G691" s="954">
        <f>F691*C691</f>
        <v>5740</v>
      </c>
      <c r="H691" s="1371">
        <f>'PC 12 IN 1'!H975</f>
        <v>12</v>
      </c>
      <c r="I691" s="1371">
        <f>H691*2</f>
        <v>24</v>
      </c>
      <c r="J691" s="1371">
        <f>I691*C691</f>
        <v>68880</v>
      </c>
      <c r="K691" s="960">
        <f>'4 IN 1 PCHC Aliyar'!H1062</f>
        <v>4</v>
      </c>
      <c r="L691" s="960">
        <f>K691*1</f>
        <v>4</v>
      </c>
      <c r="M691" s="960">
        <f>L691*C691</f>
        <v>11480</v>
      </c>
      <c r="N691" s="823">
        <f>F691+I691+L691</f>
        <v>30</v>
      </c>
      <c r="O691" s="823">
        <f>N691*C691</f>
        <v>86100</v>
      </c>
      <c r="P691" s="823"/>
      <c r="Q691" s="823">
        <f>P691*C691</f>
        <v>0</v>
      </c>
      <c r="R691" s="1390">
        <f>P691+N691</f>
        <v>30</v>
      </c>
      <c r="S691" s="823">
        <f>R691*C691</f>
        <v>86100</v>
      </c>
    </row>
    <row r="692" spans="1:19" hidden="1" x14ac:dyDescent="0.25">
      <c r="A692" s="922"/>
      <c r="B692" s="923" t="s">
        <v>3220</v>
      </c>
      <c r="C692" s="924" t="e">
        <f>C917</f>
        <v>#REF!</v>
      </c>
      <c r="D692" s="943" t="s">
        <v>718</v>
      </c>
      <c r="E692" s="926"/>
      <c r="F692" s="926">
        <f>E692*8</f>
        <v>0</v>
      </c>
      <c r="G692" s="926" t="e">
        <f t="shared" si="162"/>
        <v>#REF!</v>
      </c>
      <c r="H692" s="926"/>
      <c r="I692" s="926"/>
      <c r="J692" s="926" t="e">
        <f>H692*C692</f>
        <v>#REF!</v>
      </c>
      <c r="K692" s="926"/>
      <c r="L692" s="926"/>
      <c r="M692" s="926" t="e">
        <f>K692*C692</f>
        <v>#REF!</v>
      </c>
      <c r="N692" s="926" t="e">
        <f>#REF!+#REF!+K692+H692+F692</f>
        <v>#REF!</v>
      </c>
      <c r="O692" s="926" t="e">
        <f t="shared" si="163"/>
        <v>#REF!</v>
      </c>
      <c r="P692" s="926" t="e">
        <f>Develop!K582</f>
        <v>#REF!</v>
      </c>
      <c r="Q692" s="926" t="e">
        <f t="shared" si="164"/>
        <v>#REF!</v>
      </c>
      <c r="R692" s="926" t="e">
        <f>N692+P692</f>
        <v>#REF!</v>
      </c>
      <c r="S692" s="926" t="e">
        <f t="shared" si="177"/>
        <v>#REF!</v>
      </c>
    </row>
    <row r="693" spans="1:19" ht="63" customHeight="1" x14ac:dyDescent="0.25">
      <c r="A693" s="820"/>
      <c r="B693" s="821" t="s">
        <v>3482</v>
      </c>
      <c r="C693" s="1488">
        <f>[1]Data!$R$1326</f>
        <v>190.31</v>
      </c>
      <c r="D693" s="1496" t="s">
        <v>1941</v>
      </c>
      <c r="E693" s="954">
        <f>'SI 2 in 1 ALIYAR '!H950</f>
        <v>594.09</v>
      </c>
      <c r="F693" s="954">
        <f>E693</f>
        <v>594.09</v>
      </c>
      <c r="G693" s="954">
        <f t="shared" si="162"/>
        <v>113061.27</v>
      </c>
      <c r="H693" s="1371">
        <f>'PC 12 IN 1'!H978</f>
        <v>919.6</v>
      </c>
      <c r="I693" s="1371">
        <f>H693*2</f>
        <v>1839.2</v>
      </c>
      <c r="J693" s="1371">
        <f>I693*C693</f>
        <v>350018.15</v>
      </c>
      <c r="K693" s="960">
        <f>'4 IN 1 PCHC Aliyar'!H926</f>
        <v>580.1</v>
      </c>
      <c r="L693" s="960">
        <f t="shared" ref="L693:L694" si="180">K693*1</f>
        <v>580.1</v>
      </c>
      <c r="M693" s="960">
        <f>L693*C693</f>
        <v>110398.83</v>
      </c>
      <c r="N693" s="823">
        <f>F693+I693+L693</f>
        <v>3013.39</v>
      </c>
      <c r="O693" s="823">
        <f t="shared" si="163"/>
        <v>573478.25</v>
      </c>
      <c r="P693" s="823"/>
      <c r="Q693" s="823">
        <f t="shared" si="164"/>
        <v>0</v>
      </c>
      <c r="R693" s="1390">
        <f>P693+N693</f>
        <v>3013.39</v>
      </c>
      <c r="S693" s="823">
        <f t="shared" si="177"/>
        <v>573478.25</v>
      </c>
    </row>
    <row r="694" spans="1:19" ht="60" customHeight="1" x14ac:dyDescent="0.25">
      <c r="A694" s="820"/>
      <c r="B694" s="821" t="s">
        <v>3222</v>
      </c>
      <c r="C694" s="1488">
        <f>[1]Data!$K$3348</f>
        <v>98.77</v>
      </c>
      <c r="D694" s="1496" t="s">
        <v>1941</v>
      </c>
      <c r="E694" s="954">
        <f>'SI 2 in 1 ALIYAR '!H1073</f>
        <v>709.46</v>
      </c>
      <c r="F694" s="954">
        <f>E694</f>
        <v>709.46</v>
      </c>
      <c r="G694" s="954">
        <f t="shared" si="162"/>
        <v>70073.36</v>
      </c>
      <c r="H694" s="1371">
        <f>'PC 12 IN 1'!H981</f>
        <v>3000.2</v>
      </c>
      <c r="I694" s="1371">
        <f>H694*2</f>
        <v>6000.4</v>
      </c>
      <c r="J694" s="1371">
        <f>I694*C694</f>
        <v>592659.51</v>
      </c>
      <c r="K694" s="960">
        <f>'4 IN 1 PCHC Aliyar'!H1060</f>
        <v>819.6</v>
      </c>
      <c r="L694" s="960">
        <f t="shared" si="180"/>
        <v>819.6</v>
      </c>
      <c r="M694" s="960">
        <f>L694*C694</f>
        <v>80951.89</v>
      </c>
      <c r="N694" s="823">
        <f>F694+I694+L694</f>
        <v>7529.46</v>
      </c>
      <c r="O694" s="823">
        <f t="shared" si="163"/>
        <v>743684.76</v>
      </c>
      <c r="P694" s="823"/>
      <c r="Q694" s="823">
        <f t="shared" si="164"/>
        <v>0</v>
      </c>
      <c r="R694" s="1390">
        <f>P694+N694</f>
        <v>7529.46</v>
      </c>
      <c r="S694" s="823">
        <f t="shared" si="177"/>
        <v>743684.76</v>
      </c>
    </row>
    <row r="695" spans="1:19" hidden="1" x14ac:dyDescent="0.25">
      <c r="A695" s="892"/>
      <c r="B695" s="893" t="e">
        <f>#REF!</f>
        <v>#REF!</v>
      </c>
      <c r="C695" s="897" t="e">
        <f>#REF!</f>
        <v>#REF!</v>
      </c>
      <c r="D695" s="908" t="s">
        <v>718</v>
      </c>
      <c r="E695" s="896"/>
      <c r="F695" s="896">
        <f>E695*8</f>
        <v>0</v>
      </c>
      <c r="G695" s="896" t="e">
        <f t="shared" si="162"/>
        <v>#REF!</v>
      </c>
      <c r="H695" s="896"/>
      <c r="I695" s="896"/>
      <c r="J695" s="896" t="e">
        <f>H695*C695</f>
        <v>#REF!</v>
      </c>
      <c r="K695" s="896"/>
      <c r="L695" s="896"/>
      <c r="M695" s="896" t="e">
        <f>K695*C695</f>
        <v>#REF!</v>
      </c>
      <c r="N695" s="896" t="e">
        <f>#REF!+#REF!+K695+H695+F695</f>
        <v>#REF!</v>
      </c>
      <c r="O695" s="896" t="e">
        <f t="shared" si="163"/>
        <v>#REF!</v>
      </c>
      <c r="P695" s="896" t="e">
        <f>Develop!K585</f>
        <v>#REF!</v>
      </c>
      <c r="Q695" s="896" t="e">
        <f t="shared" si="164"/>
        <v>#REF!</v>
      </c>
      <c r="R695" s="896" t="e">
        <f>N695+P695</f>
        <v>#REF!</v>
      </c>
      <c r="S695" s="896" t="e">
        <f t="shared" si="177"/>
        <v>#REF!</v>
      </c>
    </row>
    <row r="696" spans="1:19" hidden="1" x14ac:dyDescent="0.25">
      <c r="A696" s="820"/>
      <c r="B696" s="821" t="e">
        <f>#REF!</f>
        <v>#REF!</v>
      </c>
      <c r="C696" s="821" t="e">
        <f>#REF!</f>
        <v>#REF!</v>
      </c>
      <c r="D696" s="853" t="s">
        <v>718</v>
      </c>
      <c r="E696" s="823"/>
      <c r="F696" s="823">
        <f>E696*8</f>
        <v>0</v>
      </c>
      <c r="G696" s="823" t="e">
        <f t="shared" si="162"/>
        <v>#REF!</v>
      </c>
      <c r="H696" s="823"/>
      <c r="I696" s="823"/>
      <c r="J696" s="823" t="e">
        <f>H696*C696</f>
        <v>#REF!</v>
      </c>
      <c r="K696" s="823"/>
      <c r="L696" s="823"/>
      <c r="M696" s="823" t="e">
        <f>K696*C696</f>
        <v>#REF!</v>
      </c>
      <c r="N696" s="823" t="e">
        <f>#REF!+#REF!+K696+H696+F696</f>
        <v>#REF!</v>
      </c>
      <c r="O696" s="823" t="e">
        <f t="shared" si="163"/>
        <v>#REF!</v>
      </c>
      <c r="P696" s="823" t="e">
        <f>Develop!K586</f>
        <v>#REF!</v>
      </c>
      <c r="Q696" s="823" t="e">
        <f t="shared" si="164"/>
        <v>#REF!</v>
      </c>
      <c r="R696" s="823" t="e">
        <f>N696+P696</f>
        <v>#REF!</v>
      </c>
      <c r="S696" s="823" t="e">
        <f t="shared" si="177"/>
        <v>#REF!</v>
      </c>
    </row>
    <row r="697" spans="1:19" hidden="1" x14ac:dyDescent="0.25">
      <c r="A697" s="913"/>
      <c r="B697" s="914" t="s">
        <v>3195</v>
      </c>
      <c r="C697" s="915" t="e">
        <f>#REF!</f>
        <v>#REF!</v>
      </c>
      <c r="D697" s="916" t="s">
        <v>1200</v>
      </c>
      <c r="E697" s="917"/>
      <c r="F697" s="917">
        <f>E697*8</f>
        <v>0</v>
      </c>
      <c r="G697" s="917" t="e">
        <f t="shared" si="162"/>
        <v>#REF!</v>
      </c>
      <c r="H697" s="917"/>
      <c r="I697" s="917"/>
      <c r="J697" s="917" t="e">
        <f>H697*C697</f>
        <v>#REF!</v>
      </c>
      <c r="K697" s="917"/>
      <c r="L697" s="917"/>
      <c r="M697" s="917" t="e">
        <f>K697*C697</f>
        <v>#REF!</v>
      </c>
      <c r="N697" s="917" t="e">
        <f>#REF!+#REF!+K697+H697+F697</f>
        <v>#REF!</v>
      </c>
      <c r="O697" s="917" t="e">
        <f t="shared" si="163"/>
        <v>#REF!</v>
      </c>
      <c r="P697" s="917" t="e">
        <f>Develop!K587</f>
        <v>#REF!</v>
      </c>
      <c r="Q697" s="917" t="e">
        <f t="shared" si="164"/>
        <v>#REF!</v>
      </c>
      <c r="R697" s="917" t="e">
        <f>N697+P697</f>
        <v>#REF!</v>
      </c>
      <c r="S697" s="917" t="e">
        <f t="shared" si="177"/>
        <v>#REF!</v>
      </c>
    </row>
    <row r="698" spans="1:19" ht="67.5" customHeight="1" x14ac:dyDescent="0.25">
      <c r="A698" s="820"/>
      <c r="B698" s="821" t="s">
        <v>3049</v>
      </c>
      <c r="C698" s="1488">
        <f>[1]Data!$R$204</f>
        <v>5129.37</v>
      </c>
      <c r="D698" s="867" t="s">
        <v>1829</v>
      </c>
      <c r="E698" s="954"/>
      <c r="F698" s="954">
        <f>E698</f>
        <v>0</v>
      </c>
      <c r="G698" s="954">
        <f t="shared" si="162"/>
        <v>0</v>
      </c>
      <c r="H698" s="1371"/>
      <c r="I698" s="1371">
        <f>H698*2</f>
        <v>0</v>
      </c>
      <c r="J698" s="1371">
        <f>I698*C698</f>
        <v>0</v>
      </c>
      <c r="K698" s="960"/>
      <c r="L698" s="960">
        <f t="shared" ref="L698:L699" si="181">K698*1</f>
        <v>0</v>
      </c>
      <c r="M698" s="960">
        <f>L698*C698</f>
        <v>0</v>
      </c>
      <c r="N698" s="823">
        <f>F698+I698+L698</f>
        <v>0</v>
      </c>
      <c r="O698" s="823">
        <f t="shared" si="163"/>
        <v>0</v>
      </c>
      <c r="P698" s="823"/>
      <c r="Q698" s="823">
        <f t="shared" si="164"/>
        <v>0</v>
      </c>
      <c r="R698" s="1390">
        <f>P698+N698</f>
        <v>0</v>
      </c>
      <c r="S698" s="823">
        <f t="shared" si="177"/>
        <v>0</v>
      </c>
    </row>
    <row r="699" spans="1:19" ht="43.5" customHeight="1" x14ac:dyDescent="0.25">
      <c r="A699" s="820"/>
      <c r="B699" s="821" t="s">
        <v>3483</v>
      </c>
      <c r="C699" s="1488">
        <f>[1]Data!$R$3123</f>
        <v>109.75</v>
      </c>
      <c r="D699" s="1496" t="s">
        <v>1200</v>
      </c>
      <c r="E699" s="954">
        <f>'SI 2 in 1 ALIYAR '!H1071</f>
        <v>6</v>
      </c>
      <c r="F699" s="954">
        <f>E699</f>
        <v>6</v>
      </c>
      <c r="G699" s="954">
        <f t="shared" si="162"/>
        <v>658.5</v>
      </c>
      <c r="H699" s="1371">
        <f>'PC 12 IN 1'!H983</f>
        <v>36</v>
      </c>
      <c r="I699" s="1371">
        <f>H699*2</f>
        <v>72</v>
      </c>
      <c r="J699" s="1371">
        <f>I699*C699</f>
        <v>7902</v>
      </c>
      <c r="K699" s="960">
        <f>'4 IN 1 PCHC Aliyar'!H1058</f>
        <v>12</v>
      </c>
      <c r="L699" s="960">
        <f t="shared" si="181"/>
        <v>12</v>
      </c>
      <c r="M699" s="960">
        <f>L699*C699</f>
        <v>1317</v>
      </c>
      <c r="N699" s="823">
        <f>F699+I699+L699</f>
        <v>90</v>
      </c>
      <c r="O699" s="823">
        <f t="shared" si="163"/>
        <v>9877.5</v>
      </c>
      <c r="P699" s="823"/>
      <c r="Q699" s="823">
        <f t="shared" si="164"/>
        <v>0</v>
      </c>
      <c r="R699" s="1390">
        <f>P699+N699</f>
        <v>90</v>
      </c>
      <c r="S699" s="823">
        <f t="shared" si="177"/>
        <v>9877.5</v>
      </c>
    </row>
    <row r="700" spans="1:19" ht="26.25" hidden="1" x14ac:dyDescent="0.25">
      <c r="A700" s="922"/>
      <c r="B700" s="923" t="s">
        <v>3550</v>
      </c>
      <c r="C700" s="924" t="e">
        <f>#REF!</f>
        <v>#REF!</v>
      </c>
      <c r="D700" s="942" t="s">
        <v>1941</v>
      </c>
      <c r="E700" s="926"/>
      <c r="F700" s="926">
        <f>E700*8</f>
        <v>0</v>
      </c>
      <c r="G700" s="926" t="e">
        <f t="shared" si="162"/>
        <v>#REF!</v>
      </c>
      <c r="H700" s="926"/>
      <c r="I700" s="926"/>
      <c r="J700" s="926" t="e">
        <f>H700*C700</f>
        <v>#REF!</v>
      </c>
      <c r="K700" s="926"/>
      <c r="L700" s="926"/>
      <c r="M700" s="926" t="e">
        <f>K700*C700</f>
        <v>#REF!</v>
      </c>
      <c r="N700" s="926" t="e">
        <f>#REF!+#REF!+K700+H700+F700</f>
        <v>#REF!</v>
      </c>
      <c r="O700" s="926" t="e">
        <f t="shared" ref="O700:O763" si="182">N700*C700</f>
        <v>#REF!</v>
      </c>
      <c r="P700" s="926" t="e">
        <f>Develop!K590</f>
        <v>#REF!</v>
      </c>
      <c r="Q700" s="926" t="e">
        <f t="shared" ref="Q700:Q763" si="183">P700*C700</f>
        <v>#REF!</v>
      </c>
      <c r="R700" s="926" t="e">
        <f>N700+P700</f>
        <v>#REF!</v>
      </c>
      <c r="S700" s="926" t="e">
        <f t="shared" si="177"/>
        <v>#REF!</v>
      </c>
    </row>
    <row r="701" spans="1:19" ht="63.75" customHeight="1" x14ac:dyDescent="0.25">
      <c r="A701" s="820"/>
      <c r="B701" s="821" t="s">
        <v>3484</v>
      </c>
      <c r="C701" s="1488">
        <f>[1]Data!$R$2416</f>
        <v>1204.68</v>
      </c>
      <c r="D701" s="1488" t="s">
        <v>1941</v>
      </c>
      <c r="E701" s="954">
        <f>'SI 2 in 1 ALIYAR '!H1053</f>
        <v>9.4499999999999993</v>
      </c>
      <c r="F701" s="954">
        <f>E701</f>
        <v>9.4499999999999993</v>
      </c>
      <c r="G701" s="954">
        <f>F701*C701</f>
        <v>11384.23</v>
      </c>
      <c r="H701" s="1371">
        <f>'PC 12 IN 1'!H985</f>
        <v>56.7</v>
      </c>
      <c r="I701" s="1371">
        <f>H701*2</f>
        <v>113.4</v>
      </c>
      <c r="J701" s="1371">
        <f>I701*C701</f>
        <v>136610.71</v>
      </c>
      <c r="K701" s="960">
        <f>'4 IN 1 PCHC Aliyar'!H1037</f>
        <v>18.899999999999999</v>
      </c>
      <c r="L701" s="960">
        <f>K701*1</f>
        <v>18.899999999999999</v>
      </c>
      <c r="M701" s="960">
        <f>L701*C701</f>
        <v>22768.45</v>
      </c>
      <c r="N701" s="823">
        <f>F701+I701+L701</f>
        <v>141.75</v>
      </c>
      <c r="O701" s="823">
        <f>N701*C701</f>
        <v>170763.39</v>
      </c>
      <c r="P701" s="823"/>
      <c r="Q701" s="823">
        <f>P701*C701</f>
        <v>0</v>
      </c>
      <c r="R701" s="1390">
        <f>P701+N701</f>
        <v>141.75</v>
      </c>
      <c r="S701" s="823">
        <f>R701*C701</f>
        <v>170763.39</v>
      </c>
    </row>
    <row r="702" spans="1:19" ht="51" hidden="1" x14ac:dyDescent="0.25">
      <c r="A702" s="922"/>
      <c r="B702" s="923" t="s">
        <v>3095</v>
      </c>
      <c r="C702" s="928">
        <v>4500</v>
      </c>
      <c r="D702" s="942" t="s">
        <v>718</v>
      </c>
      <c r="E702" s="926"/>
      <c r="F702" s="926">
        <f t="shared" ref="F702:F764" si="184">E702*8</f>
        <v>0</v>
      </c>
      <c r="G702" s="926">
        <f t="shared" ref="G702:G764" si="185">F702*C702</f>
        <v>0</v>
      </c>
      <c r="H702" s="926"/>
      <c r="I702" s="926"/>
      <c r="J702" s="926">
        <f t="shared" ref="J702:J764" si="186">H702*C702</f>
        <v>0</v>
      </c>
      <c r="K702" s="926"/>
      <c r="L702" s="926"/>
      <c r="M702" s="926">
        <f t="shared" ref="M702:M764" si="187">K702*C702</f>
        <v>0</v>
      </c>
      <c r="N702" s="926" t="e">
        <f>#REF!+#REF!+K702+H702+F702</f>
        <v>#REF!</v>
      </c>
      <c r="O702" s="926" t="e">
        <f t="shared" si="182"/>
        <v>#REF!</v>
      </c>
      <c r="P702" s="926" t="e">
        <f>Develop!K592</f>
        <v>#REF!</v>
      </c>
      <c r="Q702" s="926" t="e">
        <f t="shared" si="183"/>
        <v>#REF!</v>
      </c>
      <c r="R702" s="926" t="e">
        <f t="shared" ref="R702:R764" si="188">N702+P702</f>
        <v>#REF!</v>
      </c>
      <c r="S702" s="926" t="e">
        <f t="shared" si="177"/>
        <v>#REF!</v>
      </c>
    </row>
    <row r="703" spans="1:19" ht="45" customHeight="1" x14ac:dyDescent="0.25">
      <c r="A703" s="820"/>
      <c r="B703" s="821" t="s">
        <v>3115</v>
      </c>
      <c r="C703" s="1488">
        <f>[1]Data!$R$1272</f>
        <v>1084.79</v>
      </c>
      <c r="D703" s="1488" t="s">
        <v>1941</v>
      </c>
      <c r="E703" s="954">
        <f>'SI 2 in 1 ALIYAR '!H1068</f>
        <v>98.71</v>
      </c>
      <c r="F703" s="954">
        <f>E703</f>
        <v>98.71</v>
      </c>
      <c r="G703" s="954">
        <f>F703*C703</f>
        <v>107079.62</v>
      </c>
      <c r="H703" s="1371">
        <f>'PC 12 IN 1'!H997</f>
        <v>522</v>
      </c>
      <c r="I703" s="1371">
        <f>H703*2</f>
        <v>1044</v>
      </c>
      <c r="J703" s="1371">
        <f>I703*C703</f>
        <v>1132520.76</v>
      </c>
      <c r="K703" s="960">
        <f>'4 IN 1 PCHC Aliyar'!H1055</f>
        <v>175.3</v>
      </c>
      <c r="L703" s="960">
        <f>K703*1</f>
        <v>175.3</v>
      </c>
      <c r="M703" s="960">
        <f>L703*C703</f>
        <v>190163.69</v>
      </c>
      <c r="N703" s="823">
        <f>F703+I703+L703</f>
        <v>1318.01</v>
      </c>
      <c r="O703" s="823">
        <f>N703*C703</f>
        <v>1429764.07</v>
      </c>
      <c r="P703" s="823"/>
      <c r="Q703" s="823">
        <f>P703*C703</f>
        <v>0</v>
      </c>
      <c r="R703" s="1390">
        <f>P703+N703</f>
        <v>1318.01</v>
      </c>
      <c r="S703" s="823">
        <f>R703*C703</f>
        <v>1429764.07</v>
      </c>
    </row>
    <row r="704" spans="1:19" hidden="1" x14ac:dyDescent="0.25">
      <c r="A704" s="892"/>
      <c r="B704" s="893" t="s">
        <v>3071</v>
      </c>
      <c r="C704" s="897" t="e">
        <f>#REF!</f>
        <v>#REF!</v>
      </c>
      <c r="D704" s="909" t="s">
        <v>1941</v>
      </c>
      <c r="E704" s="896"/>
      <c r="F704" s="896">
        <f t="shared" si="184"/>
        <v>0</v>
      </c>
      <c r="G704" s="896" t="e">
        <f t="shared" si="185"/>
        <v>#REF!</v>
      </c>
      <c r="H704" s="896"/>
      <c r="I704" s="896"/>
      <c r="J704" s="896" t="e">
        <f t="shared" si="186"/>
        <v>#REF!</v>
      </c>
      <c r="K704" s="896"/>
      <c r="L704" s="896"/>
      <c r="M704" s="896" t="e">
        <f t="shared" si="187"/>
        <v>#REF!</v>
      </c>
      <c r="N704" s="896" t="e">
        <f>#REF!+#REF!+K704+H704+F704</f>
        <v>#REF!</v>
      </c>
      <c r="O704" s="896" t="e">
        <f t="shared" si="182"/>
        <v>#REF!</v>
      </c>
      <c r="P704" s="896" t="e">
        <f>Develop!K594</f>
        <v>#REF!</v>
      </c>
      <c r="Q704" s="896" t="e">
        <f t="shared" si="183"/>
        <v>#REF!</v>
      </c>
      <c r="R704" s="896" t="e">
        <f t="shared" si="188"/>
        <v>#REF!</v>
      </c>
      <c r="S704" s="896" t="e">
        <f t="shared" si="177"/>
        <v>#REF!</v>
      </c>
    </row>
    <row r="705" spans="1:19" hidden="1" x14ac:dyDescent="0.25">
      <c r="A705" s="820" t="s">
        <v>3461</v>
      </c>
      <c r="B705" s="821" t="s">
        <v>3216</v>
      </c>
      <c r="C705" s="824" t="e">
        <f>#REF!</f>
        <v>#REF!</v>
      </c>
      <c r="D705" s="849" t="s">
        <v>1941</v>
      </c>
      <c r="E705" s="823"/>
      <c r="F705" s="823">
        <f t="shared" si="184"/>
        <v>0</v>
      </c>
      <c r="G705" s="823" t="e">
        <f t="shared" si="185"/>
        <v>#REF!</v>
      </c>
      <c r="H705" s="823"/>
      <c r="I705" s="823"/>
      <c r="J705" s="823" t="e">
        <f t="shared" si="186"/>
        <v>#REF!</v>
      </c>
      <c r="K705" s="823"/>
      <c r="L705" s="823"/>
      <c r="M705" s="823" t="e">
        <f t="shared" si="187"/>
        <v>#REF!</v>
      </c>
      <c r="N705" s="823" t="e">
        <f>#REF!+#REF!+K705+H705+F705</f>
        <v>#REF!</v>
      </c>
      <c r="O705" s="823" t="e">
        <f t="shared" si="182"/>
        <v>#REF!</v>
      </c>
      <c r="P705" s="823" t="e">
        <f>Develop!K595</f>
        <v>#REF!</v>
      </c>
      <c r="Q705" s="823" t="e">
        <f t="shared" si="183"/>
        <v>#REF!</v>
      </c>
      <c r="R705" s="823" t="e">
        <f t="shared" si="188"/>
        <v>#REF!</v>
      </c>
      <c r="S705" s="823" t="e">
        <f t="shared" si="177"/>
        <v>#REF!</v>
      </c>
    </row>
    <row r="706" spans="1:19" hidden="1" x14ac:dyDescent="0.25">
      <c r="A706" s="820"/>
      <c r="B706" s="821" t="s">
        <v>518</v>
      </c>
      <c r="C706" s="824" t="e">
        <f>#REF!</f>
        <v>#REF!</v>
      </c>
      <c r="D706" s="849" t="s">
        <v>1941</v>
      </c>
      <c r="E706" s="823"/>
      <c r="F706" s="823">
        <f t="shared" si="184"/>
        <v>0</v>
      </c>
      <c r="G706" s="823" t="e">
        <f t="shared" si="185"/>
        <v>#REF!</v>
      </c>
      <c r="H706" s="823"/>
      <c r="I706" s="823"/>
      <c r="J706" s="823" t="e">
        <f t="shared" si="186"/>
        <v>#REF!</v>
      </c>
      <c r="K706" s="823"/>
      <c r="L706" s="823"/>
      <c r="M706" s="823" t="e">
        <f t="shared" si="187"/>
        <v>#REF!</v>
      </c>
      <c r="N706" s="823" t="e">
        <f>#REF!+#REF!+K706+H706+F706</f>
        <v>#REF!</v>
      </c>
      <c r="O706" s="823" t="e">
        <f t="shared" si="182"/>
        <v>#REF!</v>
      </c>
      <c r="P706" s="823" t="e">
        <f>Develop!K596</f>
        <v>#REF!</v>
      </c>
      <c r="Q706" s="823" t="e">
        <f t="shared" si="183"/>
        <v>#REF!</v>
      </c>
      <c r="R706" s="823" t="e">
        <f t="shared" si="188"/>
        <v>#REF!</v>
      </c>
      <c r="S706" s="823" t="e">
        <f t="shared" si="177"/>
        <v>#REF!</v>
      </c>
    </row>
    <row r="707" spans="1:19" ht="52.5" hidden="1" x14ac:dyDescent="0.25">
      <c r="A707" s="820"/>
      <c r="B707" s="854" t="s">
        <v>3112</v>
      </c>
      <c r="C707" s="824"/>
      <c r="D707" s="849"/>
      <c r="E707" s="823"/>
      <c r="F707" s="823">
        <f t="shared" si="184"/>
        <v>0</v>
      </c>
      <c r="G707" s="823">
        <f t="shared" si="185"/>
        <v>0</v>
      </c>
      <c r="H707" s="823"/>
      <c r="I707" s="823"/>
      <c r="J707" s="823">
        <f t="shared" si="186"/>
        <v>0</v>
      </c>
      <c r="K707" s="823"/>
      <c r="L707" s="823"/>
      <c r="M707" s="823">
        <f t="shared" si="187"/>
        <v>0</v>
      </c>
      <c r="N707" s="823" t="e">
        <f>#REF!+#REF!+K707+H707+F707</f>
        <v>#REF!</v>
      </c>
      <c r="O707" s="823" t="e">
        <f t="shared" si="182"/>
        <v>#REF!</v>
      </c>
      <c r="P707" s="823" t="e">
        <f>Develop!K597</f>
        <v>#REF!</v>
      </c>
      <c r="Q707" s="823" t="e">
        <f t="shared" si="183"/>
        <v>#REF!</v>
      </c>
      <c r="R707" s="823" t="e">
        <f t="shared" si="188"/>
        <v>#REF!</v>
      </c>
      <c r="S707" s="823" t="e">
        <f t="shared" si="177"/>
        <v>#REF!</v>
      </c>
    </row>
    <row r="708" spans="1:19" hidden="1" x14ac:dyDescent="0.25">
      <c r="A708" s="820"/>
      <c r="B708" s="845" t="s">
        <v>3440</v>
      </c>
      <c r="C708" s="824" t="e">
        <f>#REF!</f>
        <v>#REF!</v>
      </c>
      <c r="D708" s="849"/>
      <c r="E708" s="823"/>
      <c r="F708" s="823">
        <f t="shared" si="184"/>
        <v>0</v>
      </c>
      <c r="G708" s="823" t="e">
        <f t="shared" si="185"/>
        <v>#REF!</v>
      </c>
      <c r="H708" s="823"/>
      <c r="I708" s="823"/>
      <c r="J708" s="823" t="e">
        <f t="shared" si="186"/>
        <v>#REF!</v>
      </c>
      <c r="K708" s="823"/>
      <c r="L708" s="823"/>
      <c r="M708" s="823" t="e">
        <f t="shared" si="187"/>
        <v>#REF!</v>
      </c>
      <c r="N708" s="823" t="e">
        <f>#REF!+#REF!+K708+H708+F708</f>
        <v>#REF!</v>
      </c>
      <c r="O708" s="823" t="e">
        <f t="shared" si="182"/>
        <v>#REF!</v>
      </c>
      <c r="P708" s="823" t="e">
        <f>Develop!K598</f>
        <v>#REF!</v>
      </c>
      <c r="Q708" s="823" t="e">
        <f t="shared" si="183"/>
        <v>#REF!</v>
      </c>
      <c r="R708" s="823" t="e">
        <f t="shared" si="188"/>
        <v>#REF!</v>
      </c>
      <c r="S708" s="823" t="e">
        <f t="shared" si="177"/>
        <v>#REF!</v>
      </c>
    </row>
    <row r="709" spans="1:19" hidden="1" x14ac:dyDescent="0.25">
      <c r="A709" s="820"/>
      <c r="B709" s="845" t="s">
        <v>3455</v>
      </c>
      <c r="C709" s="824" t="e">
        <f>#REF!</f>
        <v>#REF!</v>
      </c>
      <c r="D709" s="849"/>
      <c r="E709" s="823"/>
      <c r="F709" s="823">
        <f t="shared" si="184"/>
        <v>0</v>
      </c>
      <c r="G709" s="823" t="e">
        <f t="shared" si="185"/>
        <v>#REF!</v>
      </c>
      <c r="H709" s="823"/>
      <c r="I709" s="823"/>
      <c r="J709" s="823" t="e">
        <f t="shared" si="186"/>
        <v>#REF!</v>
      </c>
      <c r="K709" s="823"/>
      <c r="L709" s="823"/>
      <c r="M709" s="823" t="e">
        <f t="shared" si="187"/>
        <v>#REF!</v>
      </c>
      <c r="N709" s="823" t="e">
        <f>#REF!+#REF!+K709+H709+F709</f>
        <v>#REF!</v>
      </c>
      <c r="O709" s="823" t="e">
        <f t="shared" si="182"/>
        <v>#REF!</v>
      </c>
      <c r="P709" s="823" t="e">
        <f>Develop!K599</f>
        <v>#REF!</v>
      </c>
      <c r="Q709" s="823" t="e">
        <f t="shared" si="183"/>
        <v>#REF!</v>
      </c>
      <c r="R709" s="823" t="e">
        <f t="shared" si="188"/>
        <v>#REF!</v>
      </c>
      <c r="S709" s="823" t="e">
        <f t="shared" ref="S709:S740" si="189">R709*C709</f>
        <v>#REF!</v>
      </c>
    </row>
    <row r="710" spans="1:19" hidden="1" x14ac:dyDescent="0.25">
      <c r="A710" s="820"/>
      <c r="B710" s="845" t="s">
        <v>3113</v>
      </c>
      <c r="C710" s="824"/>
      <c r="D710" s="849" t="s">
        <v>1941</v>
      </c>
      <c r="E710" s="823"/>
      <c r="F710" s="823">
        <f t="shared" si="184"/>
        <v>0</v>
      </c>
      <c r="G710" s="823">
        <f t="shared" si="185"/>
        <v>0</v>
      </c>
      <c r="H710" s="823"/>
      <c r="I710" s="823"/>
      <c r="J710" s="823">
        <f t="shared" si="186"/>
        <v>0</v>
      </c>
      <c r="K710" s="823"/>
      <c r="L710" s="823"/>
      <c r="M710" s="823">
        <f t="shared" si="187"/>
        <v>0</v>
      </c>
      <c r="N710" s="823" t="e">
        <f>#REF!+#REF!+K710+H710+F710</f>
        <v>#REF!</v>
      </c>
      <c r="O710" s="823" t="e">
        <f t="shared" si="182"/>
        <v>#REF!</v>
      </c>
      <c r="P710" s="823" t="e">
        <f>Develop!K600</f>
        <v>#REF!</v>
      </c>
      <c r="Q710" s="823" t="e">
        <f t="shared" si="183"/>
        <v>#REF!</v>
      </c>
      <c r="R710" s="823" t="e">
        <f t="shared" si="188"/>
        <v>#REF!</v>
      </c>
      <c r="S710" s="823" t="e">
        <f t="shared" si="189"/>
        <v>#REF!</v>
      </c>
    </row>
    <row r="711" spans="1:19" hidden="1" x14ac:dyDescent="0.25">
      <c r="A711" s="820"/>
      <c r="B711" s="845" t="s">
        <v>3114</v>
      </c>
      <c r="C711" s="824"/>
      <c r="D711" s="849" t="s">
        <v>1941</v>
      </c>
      <c r="E711" s="823"/>
      <c r="F711" s="823">
        <f t="shared" si="184"/>
        <v>0</v>
      </c>
      <c r="G711" s="823">
        <f t="shared" si="185"/>
        <v>0</v>
      </c>
      <c r="H711" s="823"/>
      <c r="I711" s="823"/>
      <c r="J711" s="823">
        <f t="shared" si="186"/>
        <v>0</v>
      </c>
      <c r="K711" s="823"/>
      <c r="L711" s="823"/>
      <c r="M711" s="823">
        <f t="shared" si="187"/>
        <v>0</v>
      </c>
      <c r="N711" s="823" t="e">
        <f>#REF!+#REF!+K711+H711+F711</f>
        <v>#REF!</v>
      </c>
      <c r="O711" s="823" t="e">
        <f t="shared" si="182"/>
        <v>#REF!</v>
      </c>
      <c r="P711" s="823" t="e">
        <f>Develop!K601</f>
        <v>#REF!</v>
      </c>
      <c r="Q711" s="823" t="e">
        <f t="shared" si="183"/>
        <v>#REF!</v>
      </c>
      <c r="R711" s="823" t="e">
        <f t="shared" si="188"/>
        <v>#REF!</v>
      </c>
      <c r="S711" s="823" t="e">
        <f t="shared" si="189"/>
        <v>#REF!</v>
      </c>
    </row>
    <row r="712" spans="1:19" ht="51" hidden="1" x14ac:dyDescent="0.25">
      <c r="A712" s="820"/>
      <c r="B712" s="836" t="s">
        <v>3087</v>
      </c>
      <c r="C712" s="846" t="e">
        <f>#REF!</f>
        <v>#REF!</v>
      </c>
      <c r="D712" s="848" t="s">
        <v>1589</v>
      </c>
      <c r="E712" s="823"/>
      <c r="F712" s="823">
        <f t="shared" si="184"/>
        <v>0</v>
      </c>
      <c r="G712" s="823" t="e">
        <f t="shared" si="185"/>
        <v>#REF!</v>
      </c>
      <c r="H712" s="823"/>
      <c r="I712" s="823"/>
      <c r="J712" s="823" t="e">
        <f t="shared" si="186"/>
        <v>#REF!</v>
      </c>
      <c r="K712" s="823"/>
      <c r="L712" s="823"/>
      <c r="M712" s="823" t="e">
        <f t="shared" si="187"/>
        <v>#REF!</v>
      </c>
      <c r="N712" s="823" t="e">
        <f>#REF!+#REF!+K712+H712+F712</f>
        <v>#REF!</v>
      </c>
      <c r="O712" s="823" t="e">
        <f t="shared" si="182"/>
        <v>#REF!</v>
      </c>
      <c r="P712" s="823" t="e">
        <f>Develop!K602</f>
        <v>#REF!</v>
      </c>
      <c r="Q712" s="823" t="e">
        <f t="shared" si="183"/>
        <v>#REF!</v>
      </c>
      <c r="R712" s="823" t="e">
        <f t="shared" si="188"/>
        <v>#REF!</v>
      </c>
      <c r="S712" s="823" t="e">
        <f t="shared" si="189"/>
        <v>#REF!</v>
      </c>
    </row>
    <row r="713" spans="1:19" ht="51" hidden="1" x14ac:dyDescent="0.25">
      <c r="A713" s="820"/>
      <c r="B713" s="836" t="s">
        <v>3088</v>
      </c>
      <c r="C713" s="846" t="e">
        <f>#REF!</f>
        <v>#REF!</v>
      </c>
      <c r="D713" s="848" t="s">
        <v>1589</v>
      </c>
      <c r="E713" s="823"/>
      <c r="F713" s="823">
        <f t="shared" si="184"/>
        <v>0</v>
      </c>
      <c r="G713" s="823" t="e">
        <f t="shared" si="185"/>
        <v>#REF!</v>
      </c>
      <c r="H713" s="823"/>
      <c r="I713" s="823"/>
      <c r="J713" s="823" t="e">
        <f t="shared" si="186"/>
        <v>#REF!</v>
      </c>
      <c r="K713" s="823"/>
      <c r="L713" s="823"/>
      <c r="M713" s="823" t="e">
        <f t="shared" si="187"/>
        <v>#REF!</v>
      </c>
      <c r="N713" s="823" t="e">
        <f>#REF!+#REF!+K713+H713+F713</f>
        <v>#REF!</v>
      </c>
      <c r="O713" s="823" t="e">
        <f t="shared" si="182"/>
        <v>#REF!</v>
      </c>
      <c r="P713" s="823" t="e">
        <f>Develop!K603</f>
        <v>#REF!</v>
      </c>
      <c r="Q713" s="823" t="e">
        <f t="shared" si="183"/>
        <v>#REF!</v>
      </c>
      <c r="R713" s="823" t="e">
        <f t="shared" si="188"/>
        <v>#REF!</v>
      </c>
      <c r="S713" s="823" t="e">
        <f t="shared" si="189"/>
        <v>#REF!</v>
      </c>
    </row>
    <row r="714" spans="1:19" ht="51.75" hidden="1" x14ac:dyDescent="0.25">
      <c r="A714" s="820"/>
      <c r="B714" s="821" t="s">
        <v>3551</v>
      </c>
      <c r="C714" s="846">
        <v>3034.4</v>
      </c>
      <c r="D714" s="822" t="s">
        <v>1941</v>
      </c>
      <c r="E714" s="823"/>
      <c r="F714" s="823">
        <f t="shared" si="184"/>
        <v>0</v>
      </c>
      <c r="G714" s="823">
        <f t="shared" si="185"/>
        <v>0</v>
      </c>
      <c r="H714" s="823"/>
      <c r="I714" s="823"/>
      <c r="J714" s="823">
        <f t="shared" si="186"/>
        <v>0</v>
      </c>
      <c r="K714" s="823"/>
      <c r="L714" s="823"/>
      <c r="M714" s="823">
        <f t="shared" si="187"/>
        <v>0</v>
      </c>
      <c r="N714" s="823" t="e">
        <f>#REF!+#REF!+K714+H714+F714</f>
        <v>#REF!</v>
      </c>
      <c r="O714" s="823" t="e">
        <f t="shared" si="182"/>
        <v>#REF!</v>
      </c>
      <c r="P714" s="823" t="e">
        <f>Develop!K604</f>
        <v>#REF!</v>
      </c>
      <c r="Q714" s="823" t="e">
        <f t="shared" si="183"/>
        <v>#REF!</v>
      </c>
      <c r="R714" s="823" t="e">
        <f t="shared" si="188"/>
        <v>#REF!</v>
      </c>
      <c r="S714" s="823" t="e">
        <f t="shared" si="189"/>
        <v>#REF!</v>
      </c>
    </row>
    <row r="715" spans="1:19" ht="51.75" hidden="1" x14ac:dyDescent="0.25">
      <c r="A715" s="820">
        <f>11.6-7.25</f>
        <v>4.4000000000000004</v>
      </c>
      <c r="B715" s="821" t="s">
        <v>3552</v>
      </c>
      <c r="C715" s="846">
        <v>915.02</v>
      </c>
      <c r="D715" s="822" t="s">
        <v>1941</v>
      </c>
      <c r="E715" s="823"/>
      <c r="F715" s="823">
        <f t="shared" si="184"/>
        <v>0</v>
      </c>
      <c r="G715" s="823">
        <f t="shared" si="185"/>
        <v>0</v>
      </c>
      <c r="H715" s="823"/>
      <c r="I715" s="823"/>
      <c r="J715" s="823">
        <f t="shared" si="186"/>
        <v>0</v>
      </c>
      <c r="K715" s="823"/>
      <c r="L715" s="823"/>
      <c r="M715" s="823">
        <f t="shared" si="187"/>
        <v>0</v>
      </c>
      <c r="N715" s="823" t="e">
        <f>#REF!+#REF!+K715+H715+F715</f>
        <v>#REF!</v>
      </c>
      <c r="O715" s="823" t="e">
        <f t="shared" si="182"/>
        <v>#REF!</v>
      </c>
      <c r="P715" s="823" t="e">
        <f>Develop!K605</f>
        <v>#REF!</v>
      </c>
      <c r="Q715" s="823" t="e">
        <f t="shared" si="183"/>
        <v>#REF!</v>
      </c>
      <c r="R715" s="823" t="e">
        <f t="shared" si="188"/>
        <v>#REF!</v>
      </c>
      <c r="S715" s="823" t="e">
        <f t="shared" si="189"/>
        <v>#REF!</v>
      </c>
    </row>
    <row r="716" spans="1:19" ht="77.25" hidden="1" x14ac:dyDescent="0.25">
      <c r="A716" s="820"/>
      <c r="B716" s="821" t="s">
        <v>3553</v>
      </c>
      <c r="C716" s="846">
        <v>990</v>
      </c>
      <c r="D716" s="822" t="s">
        <v>1941</v>
      </c>
      <c r="E716" s="823"/>
      <c r="F716" s="823">
        <f t="shared" si="184"/>
        <v>0</v>
      </c>
      <c r="G716" s="823">
        <f t="shared" si="185"/>
        <v>0</v>
      </c>
      <c r="H716" s="823"/>
      <c r="I716" s="823"/>
      <c r="J716" s="823">
        <f t="shared" si="186"/>
        <v>0</v>
      </c>
      <c r="K716" s="823"/>
      <c r="L716" s="823"/>
      <c r="M716" s="823">
        <f t="shared" si="187"/>
        <v>0</v>
      </c>
      <c r="N716" s="823" t="e">
        <f>#REF!+#REF!+K716+H716+F716</f>
        <v>#REF!</v>
      </c>
      <c r="O716" s="823" t="e">
        <f t="shared" si="182"/>
        <v>#REF!</v>
      </c>
      <c r="P716" s="823" t="e">
        <f>Develop!K606</f>
        <v>#REF!</v>
      </c>
      <c r="Q716" s="823" t="e">
        <f t="shared" si="183"/>
        <v>#REF!</v>
      </c>
      <c r="R716" s="823" t="e">
        <f t="shared" si="188"/>
        <v>#REF!</v>
      </c>
      <c r="S716" s="823" t="e">
        <f t="shared" si="189"/>
        <v>#REF!</v>
      </c>
    </row>
    <row r="717" spans="1:19" hidden="1" x14ac:dyDescent="0.25">
      <c r="A717" s="820"/>
      <c r="B717" s="821" t="s">
        <v>3072</v>
      </c>
      <c r="C717" s="846">
        <v>905</v>
      </c>
      <c r="D717" s="822" t="s">
        <v>718</v>
      </c>
      <c r="E717" s="823"/>
      <c r="F717" s="823">
        <f t="shared" si="184"/>
        <v>0</v>
      </c>
      <c r="G717" s="823">
        <f t="shared" si="185"/>
        <v>0</v>
      </c>
      <c r="H717" s="823"/>
      <c r="I717" s="823"/>
      <c r="J717" s="823">
        <f t="shared" si="186"/>
        <v>0</v>
      </c>
      <c r="K717" s="823"/>
      <c r="L717" s="823"/>
      <c r="M717" s="823">
        <f t="shared" si="187"/>
        <v>0</v>
      </c>
      <c r="N717" s="823" t="e">
        <f>#REF!+#REF!+K717+H717+F717</f>
        <v>#REF!</v>
      </c>
      <c r="O717" s="823" t="e">
        <f t="shared" si="182"/>
        <v>#REF!</v>
      </c>
      <c r="P717" s="823" t="e">
        <f>Develop!K607</f>
        <v>#REF!</v>
      </c>
      <c r="Q717" s="823" t="e">
        <f t="shared" si="183"/>
        <v>#REF!</v>
      </c>
      <c r="R717" s="823" t="e">
        <f t="shared" si="188"/>
        <v>#REF!</v>
      </c>
      <c r="S717" s="823" t="e">
        <f t="shared" si="189"/>
        <v>#REF!</v>
      </c>
    </row>
    <row r="718" spans="1:19" ht="51" hidden="1" x14ac:dyDescent="0.25">
      <c r="A718" s="820"/>
      <c r="B718" s="821" t="s">
        <v>3103</v>
      </c>
      <c r="C718" s="846">
        <v>8467.2999999999993</v>
      </c>
      <c r="D718" s="822" t="s">
        <v>1200</v>
      </c>
      <c r="E718" s="823"/>
      <c r="F718" s="823">
        <f t="shared" si="184"/>
        <v>0</v>
      </c>
      <c r="G718" s="823">
        <f t="shared" si="185"/>
        <v>0</v>
      </c>
      <c r="H718" s="823"/>
      <c r="I718" s="823"/>
      <c r="J718" s="823">
        <f t="shared" si="186"/>
        <v>0</v>
      </c>
      <c r="K718" s="823"/>
      <c r="L718" s="823"/>
      <c r="M718" s="823">
        <f t="shared" si="187"/>
        <v>0</v>
      </c>
      <c r="N718" s="823" t="e">
        <f>#REF!+#REF!+K718+H718+F718</f>
        <v>#REF!</v>
      </c>
      <c r="O718" s="823" t="e">
        <f t="shared" si="182"/>
        <v>#REF!</v>
      </c>
      <c r="P718" s="823" t="e">
        <f>Develop!K608</f>
        <v>#REF!</v>
      </c>
      <c r="Q718" s="823" t="e">
        <f t="shared" si="183"/>
        <v>#REF!</v>
      </c>
      <c r="R718" s="823" t="e">
        <f t="shared" si="188"/>
        <v>#REF!</v>
      </c>
      <c r="S718" s="823" t="e">
        <f t="shared" si="189"/>
        <v>#REF!</v>
      </c>
    </row>
    <row r="719" spans="1:19" ht="129" hidden="1" x14ac:dyDescent="0.25">
      <c r="A719" s="820"/>
      <c r="B719" s="821" t="s">
        <v>3554</v>
      </c>
      <c r="C719" s="846">
        <v>3409</v>
      </c>
      <c r="D719" s="822" t="s">
        <v>1200</v>
      </c>
      <c r="E719" s="823"/>
      <c r="F719" s="823">
        <f t="shared" si="184"/>
        <v>0</v>
      </c>
      <c r="G719" s="823">
        <f t="shared" si="185"/>
        <v>0</v>
      </c>
      <c r="H719" s="823"/>
      <c r="I719" s="823"/>
      <c r="J719" s="823">
        <f t="shared" si="186"/>
        <v>0</v>
      </c>
      <c r="K719" s="823"/>
      <c r="L719" s="823"/>
      <c r="M719" s="823">
        <f t="shared" si="187"/>
        <v>0</v>
      </c>
      <c r="N719" s="823" t="e">
        <f>#REF!+#REF!+K719+H719+F719</f>
        <v>#REF!</v>
      </c>
      <c r="O719" s="823" t="e">
        <f t="shared" si="182"/>
        <v>#REF!</v>
      </c>
      <c r="P719" s="823" t="e">
        <f>Develop!K609</f>
        <v>#REF!</v>
      </c>
      <c r="Q719" s="823" t="e">
        <f t="shared" si="183"/>
        <v>#REF!</v>
      </c>
      <c r="R719" s="823" t="e">
        <f t="shared" si="188"/>
        <v>#REF!</v>
      </c>
      <c r="S719" s="823" t="e">
        <f t="shared" si="189"/>
        <v>#REF!</v>
      </c>
    </row>
    <row r="720" spans="1:19" ht="102.75" hidden="1" x14ac:dyDescent="0.25">
      <c r="A720" s="820"/>
      <c r="B720" s="821" t="s">
        <v>3555</v>
      </c>
      <c r="C720" s="846">
        <v>469.42</v>
      </c>
      <c r="D720" s="822" t="s">
        <v>1200</v>
      </c>
      <c r="E720" s="823"/>
      <c r="F720" s="823">
        <f t="shared" si="184"/>
        <v>0</v>
      </c>
      <c r="G720" s="823">
        <f t="shared" si="185"/>
        <v>0</v>
      </c>
      <c r="H720" s="823"/>
      <c r="I720" s="823"/>
      <c r="J720" s="823">
        <f t="shared" si="186"/>
        <v>0</v>
      </c>
      <c r="K720" s="823"/>
      <c r="L720" s="823"/>
      <c r="M720" s="823">
        <f t="shared" si="187"/>
        <v>0</v>
      </c>
      <c r="N720" s="823" t="e">
        <f>#REF!+#REF!+K720+H720+F720</f>
        <v>#REF!</v>
      </c>
      <c r="O720" s="823" t="e">
        <f t="shared" si="182"/>
        <v>#REF!</v>
      </c>
      <c r="P720" s="823" t="e">
        <f>Develop!K610</f>
        <v>#REF!</v>
      </c>
      <c r="Q720" s="823" t="e">
        <f t="shared" si="183"/>
        <v>#REF!</v>
      </c>
      <c r="R720" s="823" t="e">
        <f t="shared" si="188"/>
        <v>#REF!</v>
      </c>
      <c r="S720" s="823" t="e">
        <f t="shared" si="189"/>
        <v>#REF!</v>
      </c>
    </row>
    <row r="721" spans="1:19" ht="51" hidden="1" x14ac:dyDescent="0.25">
      <c r="A721" s="820"/>
      <c r="B721" s="821" t="s">
        <v>3073</v>
      </c>
      <c r="C721" s="846"/>
      <c r="D721" s="822"/>
      <c r="E721" s="823"/>
      <c r="F721" s="823">
        <f t="shared" si="184"/>
        <v>0</v>
      </c>
      <c r="G721" s="823">
        <f t="shared" si="185"/>
        <v>0</v>
      </c>
      <c r="H721" s="823"/>
      <c r="I721" s="823"/>
      <c r="J721" s="823">
        <f t="shared" si="186"/>
        <v>0</v>
      </c>
      <c r="K721" s="823"/>
      <c r="L721" s="823"/>
      <c r="M721" s="823">
        <f t="shared" si="187"/>
        <v>0</v>
      </c>
      <c r="N721" s="823" t="e">
        <f>#REF!+#REF!+K721+H721+F721</f>
        <v>#REF!</v>
      </c>
      <c r="O721" s="823" t="e">
        <f t="shared" si="182"/>
        <v>#REF!</v>
      </c>
      <c r="P721" s="823" t="e">
        <f>Develop!K611</f>
        <v>#REF!</v>
      </c>
      <c r="Q721" s="823" t="e">
        <f t="shared" si="183"/>
        <v>#REF!</v>
      </c>
      <c r="R721" s="823" t="e">
        <f t="shared" si="188"/>
        <v>#REF!</v>
      </c>
      <c r="S721" s="823" t="e">
        <f t="shared" si="189"/>
        <v>#REF!</v>
      </c>
    </row>
    <row r="722" spans="1:19" hidden="1" x14ac:dyDescent="0.25">
      <c r="A722" s="820"/>
      <c r="B722" s="821" t="s">
        <v>3104</v>
      </c>
      <c r="C722" s="846">
        <v>5640</v>
      </c>
      <c r="D722" s="822" t="s">
        <v>1200</v>
      </c>
      <c r="E722" s="823"/>
      <c r="F722" s="823">
        <f t="shared" si="184"/>
        <v>0</v>
      </c>
      <c r="G722" s="823">
        <f t="shared" si="185"/>
        <v>0</v>
      </c>
      <c r="H722" s="823"/>
      <c r="I722" s="823"/>
      <c r="J722" s="823">
        <f t="shared" si="186"/>
        <v>0</v>
      </c>
      <c r="K722" s="823"/>
      <c r="L722" s="823"/>
      <c r="M722" s="823">
        <f t="shared" si="187"/>
        <v>0</v>
      </c>
      <c r="N722" s="823" t="e">
        <f>#REF!+#REF!+K722+H722+F722</f>
        <v>#REF!</v>
      </c>
      <c r="O722" s="823" t="e">
        <f t="shared" si="182"/>
        <v>#REF!</v>
      </c>
      <c r="P722" s="823" t="e">
        <f>Develop!K612</f>
        <v>#REF!</v>
      </c>
      <c r="Q722" s="823" t="e">
        <f t="shared" si="183"/>
        <v>#REF!</v>
      </c>
      <c r="R722" s="823" t="e">
        <f t="shared" si="188"/>
        <v>#REF!</v>
      </c>
      <c r="S722" s="823" t="e">
        <f t="shared" si="189"/>
        <v>#REF!</v>
      </c>
    </row>
    <row r="723" spans="1:19" hidden="1" x14ac:dyDescent="0.25">
      <c r="A723" s="820"/>
      <c r="B723" s="821" t="s">
        <v>3105</v>
      </c>
      <c r="C723" s="846">
        <v>1340</v>
      </c>
      <c r="D723" s="822" t="s">
        <v>1200</v>
      </c>
      <c r="E723" s="823"/>
      <c r="F723" s="823">
        <f t="shared" si="184"/>
        <v>0</v>
      </c>
      <c r="G723" s="823">
        <f t="shared" si="185"/>
        <v>0</v>
      </c>
      <c r="H723" s="823"/>
      <c r="I723" s="823"/>
      <c r="J723" s="823">
        <f t="shared" si="186"/>
        <v>0</v>
      </c>
      <c r="K723" s="823"/>
      <c r="L723" s="823"/>
      <c r="M723" s="823">
        <f t="shared" si="187"/>
        <v>0</v>
      </c>
      <c r="N723" s="823" t="e">
        <f>#REF!+#REF!+K723+H723+F723</f>
        <v>#REF!</v>
      </c>
      <c r="O723" s="823" t="e">
        <f t="shared" si="182"/>
        <v>#REF!</v>
      </c>
      <c r="P723" s="823" t="e">
        <f>Develop!K613</f>
        <v>#REF!</v>
      </c>
      <c r="Q723" s="823" t="e">
        <f t="shared" si="183"/>
        <v>#REF!</v>
      </c>
      <c r="R723" s="823" t="e">
        <f t="shared" si="188"/>
        <v>#REF!</v>
      </c>
      <c r="S723" s="823" t="e">
        <f t="shared" si="189"/>
        <v>#REF!</v>
      </c>
    </row>
    <row r="724" spans="1:19" hidden="1" x14ac:dyDescent="0.25">
      <c r="A724" s="820"/>
      <c r="B724" s="821" t="s">
        <v>3106</v>
      </c>
      <c r="C724" s="846">
        <v>604</v>
      </c>
      <c r="D724" s="822" t="s">
        <v>1200</v>
      </c>
      <c r="E724" s="823"/>
      <c r="F724" s="823">
        <f t="shared" si="184"/>
        <v>0</v>
      </c>
      <c r="G724" s="823">
        <f t="shared" si="185"/>
        <v>0</v>
      </c>
      <c r="H724" s="823"/>
      <c r="I724" s="823"/>
      <c r="J724" s="823">
        <f t="shared" si="186"/>
        <v>0</v>
      </c>
      <c r="K724" s="823"/>
      <c r="L724" s="823"/>
      <c r="M724" s="823">
        <f t="shared" si="187"/>
        <v>0</v>
      </c>
      <c r="N724" s="823" t="e">
        <f>#REF!+#REF!+K724+H724+F724</f>
        <v>#REF!</v>
      </c>
      <c r="O724" s="823" t="e">
        <f t="shared" si="182"/>
        <v>#REF!</v>
      </c>
      <c r="P724" s="823" t="e">
        <f>Develop!K614</f>
        <v>#REF!</v>
      </c>
      <c r="Q724" s="823" t="e">
        <f t="shared" si="183"/>
        <v>#REF!</v>
      </c>
      <c r="R724" s="823" t="e">
        <f t="shared" si="188"/>
        <v>#REF!</v>
      </c>
      <c r="S724" s="823" t="e">
        <f t="shared" si="189"/>
        <v>#REF!</v>
      </c>
    </row>
    <row r="725" spans="1:19" ht="102.75" hidden="1" x14ac:dyDescent="0.25">
      <c r="A725" s="820"/>
      <c r="B725" s="821" t="s">
        <v>3556</v>
      </c>
      <c r="C725" s="846"/>
      <c r="D725" s="822"/>
      <c r="E725" s="823"/>
      <c r="F725" s="823">
        <f t="shared" si="184"/>
        <v>0</v>
      </c>
      <c r="G725" s="823">
        <f t="shared" si="185"/>
        <v>0</v>
      </c>
      <c r="H725" s="823"/>
      <c r="I725" s="823"/>
      <c r="J725" s="823">
        <f t="shared" si="186"/>
        <v>0</v>
      </c>
      <c r="K725" s="823"/>
      <c r="L725" s="823"/>
      <c r="M725" s="823">
        <f t="shared" si="187"/>
        <v>0</v>
      </c>
      <c r="N725" s="823" t="e">
        <f>#REF!+#REF!+K725+H725+F725</f>
        <v>#REF!</v>
      </c>
      <c r="O725" s="823" t="e">
        <f t="shared" si="182"/>
        <v>#REF!</v>
      </c>
      <c r="P725" s="823" t="e">
        <f>Develop!K615</f>
        <v>#REF!</v>
      </c>
      <c r="Q725" s="823" t="e">
        <f t="shared" si="183"/>
        <v>#REF!</v>
      </c>
      <c r="R725" s="823" t="e">
        <f t="shared" si="188"/>
        <v>#REF!</v>
      </c>
      <c r="S725" s="823" t="e">
        <f t="shared" si="189"/>
        <v>#REF!</v>
      </c>
    </row>
    <row r="726" spans="1:19" hidden="1" x14ac:dyDescent="0.25">
      <c r="A726" s="820"/>
      <c r="B726" s="821" t="s">
        <v>1820</v>
      </c>
      <c r="C726" s="846">
        <v>1000.51</v>
      </c>
      <c r="D726" s="822" t="s">
        <v>1200</v>
      </c>
      <c r="E726" s="823"/>
      <c r="F726" s="823">
        <f t="shared" si="184"/>
        <v>0</v>
      </c>
      <c r="G726" s="823">
        <f t="shared" si="185"/>
        <v>0</v>
      </c>
      <c r="H726" s="823"/>
      <c r="I726" s="823"/>
      <c r="J726" s="823">
        <f t="shared" si="186"/>
        <v>0</v>
      </c>
      <c r="K726" s="823"/>
      <c r="L726" s="823"/>
      <c r="M726" s="823">
        <f t="shared" si="187"/>
        <v>0</v>
      </c>
      <c r="N726" s="823" t="e">
        <f>#REF!+#REF!+K726+H726+F726</f>
        <v>#REF!</v>
      </c>
      <c r="O726" s="823" t="e">
        <f t="shared" si="182"/>
        <v>#REF!</v>
      </c>
      <c r="P726" s="823" t="e">
        <f>Develop!K616</f>
        <v>#REF!</v>
      </c>
      <c r="Q726" s="823" t="e">
        <f t="shared" si="183"/>
        <v>#REF!</v>
      </c>
      <c r="R726" s="823" t="e">
        <f t="shared" si="188"/>
        <v>#REF!</v>
      </c>
      <c r="S726" s="823" t="e">
        <f t="shared" si="189"/>
        <v>#REF!</v>
      </c>
    </row>
    <row r="727" spans="1:19" hidden="1" x14ac:dyDescent="0.25">
      <c r="A727" s="820"/>
      <c r="B727" s="821" t="s">
        <v>1098</v>
      </c>
      <c r="C727" s="846">
        <v>1003.51</v>
      </c>
      <c r="D727" s="822" t="s">
        <v>1200</v>
      </c>
      <c r="E727" s="823"/>
      <c r="F727" s="823">
        <f t="shared" si="184"/>
        <v>0</v>
      </c>
      <c r="G727" s="823">
        <f t="shared" si="185"/>
        <v>0</v>
      </c>
      <c r="H727" s="823"/>
      <c r="I727" s="823"/>
      <c r="J727" s="823">
        <f t="shared" si="186"/>
        <v>0</v>
      </c>
      <c r="K727" s="823"/>
      <c r="L727" s="823"/>
      <c r="M727" s="823">
        <f t="shared" si="187"/>
        <v>0</v>
      </c>
      <c r="N727" s="823" t="e">
        <f>#REF!+#REF!+K727+H727+F727</f>
        <v>#REF!</v>
      </c>
      <c r="O727" s="823" t="e">
        <f t="shared" si="182"/>
        <v>#REF!</v>
      </c>
      <c r="P727" s="823" t="e">
        <f>Develop!K617</f>
        <v>#REF!</v>
      </c>
      <c r="Q727" s="823" t="e">
        <f t="shared" si="183"/>
        <v>#REF!</v>
      </c>
      <c r="R727" s="823" t="e">
        <f t="shared" si="188"/>
        <v>#REF!</v>
      </c>
      <c r="S727" s="823" t="e">
        <f t="shared" si="189"/>
        <v>#REF!</v>
      </c>
    </row>
    <row r="728" spans="1:19" ht="129" hidden="1" x14ac:dyDescent="0.25">
      <c r="A728" s="820"/>
      <c r="B728" s="821" t="s">
        <v>3557</v>
      </c>
      <c r="C728" s="846">
        <v>769.3</v>
      </c>
      <c r="D728" s="822" t="s">
        <v>1200</v>
      </c>
      <c r="E728" s="823"/>
      <c r="F728" s="823">
        <f t="shared" si="184"/>
        <v>0</v>
      </c>
      <c r="G728" s="823">
        <f t="shared" si="185"/>
        <v>0</v>
      </c>
      <c r="H728" s="823"/>
      <c r="I728" s="823"/>
      <c r="J728" s="823">
        <f t="shared" si="186"/>
        <v>0</v>
      </c>
      <c r="K728" s="823"/>
      <c r="L728" s="823"/>
      <c r="M728" s="823">
        <f t="shared" si="187"/>
        <v>0</v>
      </c>
      <c r="N728" s="823" t="e">
        <f>#REF!+#REF!+K728+H728+F728</f>
        <v>#REF!</v>
      </c>
      <c r="O728" s="823" t="e">
        <f t="shared" si="182"/>
        <v>#REF!</v>
      </c>
      <c r="P728" s="823" t="e">
        <f>Develop!K618</f>
        <v>#REF!</v>
      </c>
      <c r="Q728" s="823" t="e">
        <f t="shared" si="183"/>
        <v>#REF!</v>
      </c>
      <c r="R728" s="823" t="e">
        <f t="shared" si="188"/>
        <v>#REF!</v>
      </c>
      <c r="S728" s="823" t="e">
        <f t="shared" si="189"/>
        <v>#REF!</v>
      </c>
    </row>
    <row r="729" spans="1:19" ht="129" hidden="1" x14ac:dyDescent="0.25">
      <c r="A729" s="820"/>
      <c r="B729" s="821" t="s">
        <v>3558</v>
      </c>
      <c r="C729" s="846">
        <v>536.54999999999995</v>
      </c>
      <c r="D729" s="822" t="s">
        <v>1200</v>
      </c>
      <c r="E729" s="823"/>
      <c r="F729" s="823">
        <f t="shared" si="184"/>
        <v>0</v>
      </c>
      <c r="G729" s="823">
        <f t="shared" si="185"/>
        <v>0</v>
      </c>
      <c r="H729" s="823"/>
      <c r="I729" s="823"/>
      <c r="J729" s="823">
        <f t="shared" si="186"/>
        <v>0</v>
      </c>
      <c r="K729" s="823"/>
      <c r="L729" s="823"/>
      <c r="M729" s="823">
        <f t="shared" si="187"/>
        <v>0</v>
      </c>
      <c r="N729" s="823" t="e">
        <f>#REF!+#REF!+K729+H729+F729</f>
        <v>#REF!</v>
      </c>
      <c r="O729" s="823" t="e">
        <f t="shared" si="182"/>
        <v>#REF!</v>
      </c>
      <c r="P729" s="823" t="e">
        <f>Develop!K619</f>
        <v>#REF!</v>
      </c>
      <c r="Q729" s="823" t="e">
        <f t="shared" si="183"/>
        <v>#REF!</v>
      </c>
      <c r="R729" s="823" t="e">
        <f t="shared" si="188"/>
        <v>#REF!</v>
      </c>
      <c r="S729" s="823" t="e">
        <f t="shared" si="189"/>
        <v>#REF!</v>
      </c>
    </row>
    <row r="730" spans="1:19" ht="51" hidden="1" x14ac:dyDescent="0.25">
      <c r="A730" s="820"/>
      <c r="B730" s="821" t="s">
        <v>3138</v>
      </c>
      <c r="C730" s="846">
        <v>627.4</v>
      </c>
      <c r="D730" s="855" t="s">
        <v>1525</v>
      </c>
      <c r="E730" s="823"/>
      <c r="F730" s="823">
        <f t="shared" si="184"/>
        <v>0</v>
      </c>
      <c r="G730" s="823">
        <f t="shared" si="185"/>
        <v>0</v>
      </c>
      <c r="H730" s="823"/>
      <c r="I730" s="823"/>
      <c r="J730" s="823">
        <f t="shared" si="186"/>
        <v>0</v>
      </c>
      <c r="K730" s="823"/>
      <c r="L730" s="823"/>
      <c r="M730" s="823">
        <f t="shared" si="187"/>
        <v>0</v>
      </c>
      <c r="N730" s="823" t="e">
        <f>#REF!+#REF!+K730+H730+F730</f>
        <v>#REF!</v>
      </c>
      <c r="O730" s="823" t="e">
        <f t="shared" si="182"/>
        <v>#REF!</v>
      </c>
      <c r="P730" s="823" t="e">
        <f>Develop!K620</f>
        <v>#REF!</v>
      </c>
      <c r="Q730" s="823" t="e">
        <f t="shared" si="183"/>
        <v>#REF!</v>
      </c>
      <c r="R730" s="823" t="e">
        <f t="shared" si="188"/>
        <v>#REF!</v>
      </c>
      <c r="S730" s="823" t="e">
        <f t="shared" si="189"/>
        <v>#REF!</v>
      </c>
    </row>
    <row r="731" spans="1:19" hidden="1" x14ac:dyDescent="0.25">
      <c r="A731" s="820"/>
      <c r="B731" s="821" t="s">
        <v>3108</v>
      </c>
      <c r="C731" s="846">
        <v>435</v>
      </c>
      <c r="D731" s="855" t="s">
        <v>1525</v>
      </c>
      <c r="E731" s="823"/>
      <c r="F731" s="823">
        <f t="shared" si="184"/>
        <v>0</v>
      </c>
      <c r="G731" s="823">
        <f t="shared" si="185"/>
        <v>0</v>
      </c>
      <c r="H731" s="823"/>
      <c r="I731" s="823"/>
      <c r="J731" s="823">
        <f t="shared" si="186"/>
        <v>0</v>
      </c>
      <c r="K731" s="823"/>
      <c r="L731" s="823"/>
      <c r="M731" s="823">
        <f t="shared" si="187"/>
        <v>0</v>
      </c>
      <c r="N731" s="823" t="e">
        <f>#REF!+#REF!+K731+H731+F731</f>
        <v>#REF!</v>
      </c>
      <c r="O731" s="823" t="e">
        <f t="shared" si="182"/>
        <v>#REF!</v>
      </c>
      <c r="P731" s="823" t="e">
        <f>Develop!K621</f>
        <v>#REF!</v>
      </c>
      <c r="Q731" s="823" t="e">
        <f t="shared" si="183"/>
        <v>#REF!</v>
      </c>
      <c r="R731" s="823" t="e">
        <f t="shared" si="188"/>
        <v>#REF!</v>
      </c>
      <c r="S731" s="823" t="e">
        <f t="shared" si="189"/>
        <v>#REF!</v>
      </c>
    </row>
    <row r="732" spans="1:19" hidden="1" x14ac:dyDescent="0.25">
      <c r="A732" s="820"/>
      <c r="B732" s="821" t="s">
        <v>3074</v>
      </c>
      <c r="C732" s="846">
        <v>356</v>
      </c>
      <c r="D732" s="855" t="s">
        <v>1525</v>
      </c>
      <c r="E732" s="823"/>
      <c r="F732" s="823">
        <f t="shared" si="184"/>
        <v>0</v>
      </c>
      <c r="G732" s="823">
        <f t="shared" si="185"/>
        <v>0</v>
      </c>
      <c r="H732" s="823"/>
      <c r="I732" s="823"/>
      <c r="J732" s="823">
        <f t="shared" si="186"/>
        <v>0</v>
      </c>
      <c r="K732" s="823"/>
      <c r="L732" s="823"/>
      <c r="M732" s="823">
        <f t="shared" si="187"/>
        <v>0</v>
      </c>
      <c r="N732" s="823" t="e">
        <f>#REF!+#REF!+K732+H732+F732</f>
        <v>#REF!</v>
      </c>
      <c r="O732" s="823" t="e">
        <f t="shared" si="182"/>
        <v>#REF!</v>
      </c>
      <c r="P732" s="823" t="e">
        <f>Develop!K622</f>
        <v>#REF!</v>
      </c>
      <c r="Q732" s="823" t="e">
        <f t="shared" si="183"/>
        <v>#REF!</v>
      </c>
      <c r="R732" s="823" t="e">
        <f t="shared" si="188"/>
        <v>#REF!</v>
      </c>
      <c r="S732" s="823" t="e">
        <f t="shared" si="189"/>
        <v>#REF!</v>
      </c>
    </row>
    <row r="733" spans="1:19" hidden="1" x14ac:dyDescent="0.25">
      <c r="A733" s="820"/>
      <c r="B733" s="821" t="s">
        <v>3075</v>
      </c>
      <c r="C733" s="846">
        <v>317</v>
      </c>
      <c r="D733" s="855" t="s">
        <v>1525</v>
      </c>
      <c r="E733" s="823"/>
      <c r="F733" s="823">
        <f t="shared" si="184"/>
        <v>0</v>
      </c>
      <c r="G733" s="823">
        <f t="shared" si="185"/>
        <v>0</v>
      </c>
      <c r="H733" s="823"/>
      <c r="I733" s="823"/>
      <c r="J733" s="823">
        <f t="shared" si="186"/>
        <v>0</v>
      </c>
      <c r="K733" s="823"/>
      <c r="L733" s="823"/>
      <c r="M733" s="823">
        <f t="shared" si="187"/>
        <v>0</v>
      </c>
      <c r="N733" s="823" t="e">
        <f>#REF!+#REF!+K733+H733+F733</f>
        <v>#REF!</v>
      </c>
      <c r="O733" s="823" t="e">
        <f t="shared" si="182"/>
        <v>#REF!</v>
      </c>
      <c r="P733" s="823" t="e">
        <f>Develop!K623</f>
        <v>#REF!</v>
      </c>
      <c r="Q733" s="823" t="e">
        <f t="shared" si="183"/>
        <v>#REF!</v>
      </c>
      <c r="R733" s="823" t="e">
        <f t="shared" si="188"/>
        <v>#REF!</v>
      </c>
      <c r="S733" s="823" t="e">
        <f t="shared" si="189"/>
        <v>#REF!</v>
      </c>
    </row>
    <row r="734" spans="1:19" hidden="1" x14ac:dyDescent="0.25">
      <c r="A734" s="820"/>
      <c r="B734" s="821" t="s">
        <v>3099</v>
      </c>
      <c r="C734" s="846">
        <v>176.84</v>
      </c>
      <c r="D734" s="855" t="s">
        <v>718</v>
      </c>
      <c r="E734" s="823"/>
      <c r="F734" s="823">
        <f t="shared" si="184"/>
        <v>0</v>
      </c>
      <c r="G734" s="823">
        <f t="shared" si="185"/>
        <v>0</v>
      </c>
      <c r="H734" s="823"/>
      <c r="I734" s="823"/>
      <c r="J734" s="823">
        <f t="shared" si="186"/>
        <v>0</v>
      </c>
      <c r="K734" s="823"/>
      <c r="L734" s="823"/>
      <c r="M734" s="823">
        <f t="shared" si="187"/>
        <v>0</v>
      </c>
      <c r="N734" s="823" t="e">
        <f>#REF!+#REF!+K734+H734+F734</f>
        <v>#REF!</v>
      </c>
      <c r="O734" s="823" t="e">
        <f t="shared" si="182"/>
        <v>#REF!</v>
      </c>
      <c r="P734" s="823" t="e">
        <f>Develop!K624</f>
        <v>#REF!</v>
      </c>
      <c r="Q734" s="823" t="e">
        <f t="shared" si="183"/>
        <v>#REF!</v>
      </c>
      <c r="R734" s="823" t="e">
        <f t="shared" si="188"/>
        <v>#REF!</v>
      </c>
      <c r="S734" s="823" t="e">
        <f t="shared" si="189"/>
        <v>#REF!</v>
      </c>
    </row>
    <row r="735" spans="1:19" ht="77.25" hidden="1" x14ac:dyDescent="0.25">
      <c r="A735" s="820"/>
      <c r="B735" s="821" t="s">
        <v>3559</v>
      </c>
      <c r="C735" s="846">
        <v>293.25</v>
      </c>
      <c r="D735" s="855" t="s">
        <v>1200</v>
      </c>
      <c r="E735" s="823"/>
      <c r="F735" s="823">
        <f t="shared" si="184"/>
        <v>0</v>
      </c>
      <c r="G735" s="823">
        <f t="shared" si="185"/>
        <v>0</v>
      </c>
      <c r="H735" s="823"/>
      <c r="I735" s="823"/>
      <c r="J735" s="823">
        <f t="shared" si="186"/>
        <v>0</v>
      </c>
      <c r="K735" s="823"/>
      <c r="L735" s="823"/>
      <c r="M735" s="823">
        <f t="shared" si="187"/>
        <v>0</v>
      </c>
      <c r="N735" s="823" t="e">
        <f>#REF!+#REF!+K735+H735+F735</f>
        <v>#REF!</v>
      </c>
      <c r="O735" s="823" t="e">
        <f t="shared" si="182"/>
        <v>#REF!</v>
      </c>
      <c r="P735" s="823" t="e">
        <f>Develop!K625</f>
        <v>#REF!</v>
      </c>
      <c r="Q735" s="823" t="e">
        <f t="shared" si="183"/>
        <v>#REF!</v>
      </c>
      <c r="R735" s="823" t="e">
        <f t="shared" si="188"/>
        <v>#REF!</v>
      </c>
      <c r="S735" s="823" t="e">
        <f t="shared" si="189"/>
        <v>#REF!</v>
      </c>
    </row>
    <row r="736" spans="1:19" ht="78.75" hidden="1" x14ac:dyDescent="0.25">
      <c r="A736" s="820"/>
      <c r="B736" s="856" t="s">
        <v>3321</v>
      </c>
      <c r="C736" s="823"/>
      <c r="D736" s="821"/>
      <c r="E736" s="823"/>
      <c r="F736" s="823">
        <f t="shared" si="184"/>
        <v>0</v>
      </c>
      <c r="G736" s="823">
        <f t="shared" si="185"/>
        <v>0</v>
      </c>
      <c r="H736" s="823"/>
      <c r="I736" s="823"/>
      <c r="J736" s="823">
        <f t="shared" si="186"/>
        <v>0</v>
      </c>
      <c r="K736" s="823"/>
      <c r="L736" s="823"/>
      <c r="M736" s="823">
        <f t="shared" si="187"/>
        <v>0</v>
      </c>
      <c r="N736" s="823" t="e">
        <f>#REF!+#REF!+K736+H736+F736</f>
        <v>#REF!</v>
      </c>
      <c r="O736" s="823" t="e">
        <f t="shared" si="182"/>
        <v>#REF!</v>
      </c>
      <c r="P736" s="823" t="e">
        <f>Develop!K626</f>
        <v>#REF!</v>
      </c>
      <c r="Q736" s="823" t="e">
        <f t="shared" si="183"/>
        <v>#REF!</v>
      </c>
      <c r="R736" s="823" t="e">
        <f t="shared" si="188"/>
        <v>#REF!</v>
      </c>
      <c r="S736" s="823" t="e">
        <f t="shared" si="189"/>
        <v>#REF!</v>
      </c>
    </row>
    <row r="737" spans="1:19" hidden="1" x14ac:dyDescent="0.25">
      <c r="A737" s="820"/>
      <c r="B737" s="836" t="s">
        <v>3442</v>
      </c>
      <c r="C737" s="823" t="e">
        <f>#REF!</f>
        <v>#REF!</v>
      </c>
      <c r="D737" s="821" t="s">
        <v>1941</v>
      </c>
      <c r="E737" s="823"/>
      <c r="F737" s="823">
        <f t="shared" si="184"/>
        <v>0</v>
      </c>
      <c r="G737" s="823" t="e">
        <f t="shared" si="185"/>
        <v>#REF!</v>
      </c>
      <c r="H737" s="823"/>
      <c r="I737" s="823"/>
      <c r="J737" s="823" t="e">
        <f t="shared" si="186"/>
        <v>#REF!</v>
      </c>
      <c r="K737" s="823"/>
      <c r="L737" s="823"/>
      <c r="M737" s="823" t="e">
        <f t="shared" si="187"/>
        <v>#REF!</v>
      </c>
      <c r="N737" s="823" t="e">
        <f>#REF!+#REF!+K737+H737+F737</f>
        <v>#REF!</v>
      </c>
      <c r="O737" s="823" t="e">
        <f t="shared" si="182"/>
        <v>#REF!</v>
      </c>
      <c r="P737" s="823" t="e">
        <f>Develop!K627</f>
        <v>#REF!</v>
      </c>
      <c r="Q737" s="823" t="e">
        <f t="shared" si="183"/>
        <v>#REF!</v>
      </c>
      <c r="R737" s="823" t="e">
        <f t="shared" si="188"/>
        <v>#REF!</v>
      </c>
      <c r="S737" s="823" t="e">
        <f t="shared" si="189"/>
        <v>#REF!</v>
      </c>
    </row>
    <row r="738" spans="1:19" hidden="1" x14ac:dyDescent="0.25">
      <c r="A738" s="820"/>
      <c r="B738" s="836" t="s">
        <v>3441</v>
      </c>
      <c r="C738" s="823" t="e">
        <f>Sheet1!F145</f>
        <v>#REF!</v>
      </c>
      <c r="D738" s="821" t="s">
        <v>1941</v>
      </c>
      <c r="E738" s="823"/>
      <c r="F738" s="823">
        <f t="shared" si="184"/>
        <v>0</v>
      </c>
      <c r="G738" s="823" t="e">
        <f t="shared" si="185"/>
        <v>#REF!</v>
      </c>
      <c r="H738" s="823"/>
      <c r="I738" s="823"/>
      <c r="J738" s="823" t="e">
        <f t="shared" si="186"/>
        <v>#REF!</v>
      </c>
      <c r="K738" s="823"/>
      <c r="L738" s="823"/>
      <c r="M738" s="823" t="e">
        <f t="shared" si="187"/>
        <v>#REF!</v>
      </c>
      <c r="N738" s="823" t="e">
        <f>#REF!+#REF!+K738+H738+F738</f>
        <v>#REF!</v>
      </c>
      <c r="O738" s="823" t="e">
        <f t="shared" si="182"/>
        <v>#REF!</v>
      </c>
      <c r="P738" s="823" t="e">
        <f>Develop!K628</f>
        <v>#REF!</v>
      </c>
      <c r="Q738" s="823" t="e">
        <f t="shared" si="183"/>
        <v>#REF!</v>
      </c>
      <c r="R738" s="823" t="e">
        <f t="shared" si="188"/>
        <v>#REF!</v>
      </c>
      <c r="S738" s="823" t="e">
        <f t="shared" si="189"/>
        <v>#REF!</v>
      </c>
    </row>
    <row r="739" spans="1:19" hidden="1" x14ac:dyDescent="0.25">
      <c r="A739" s="820"/>
      <c r="B739" s="836" t="s">
        <v>3443</v>
      </c>
      <c r="C739" s="823" t="e">
        <f>Sheet1!F32</f>
        <v>#REF!</v>
      </c>
      <c r="D739" s="821" t="s">
        <v>1941</v>
      </c>
      <c r="E739" s="823"/>
      <c r="F739" s="823">
        <f t="shared" si="184"/>
        <v>0</v>
      </c>
      <c r="G739" s="823" t="e">
        <f t="shared" si="185"/>
        <v>#REF!</v>
      </c>
      <c r="H739" s="823"/>
      <c r="I739" s="823"/>
      <c r="J739" s="823" t="e">
        <f t="shared" si="186"/>
        <v>#REF!</v>
      </c>
      <c r="K739" s="823"/>
      <c r="L739" s="823"/>
      <c r="M739" s="823" t="e">
        <f t="shared" si="187"/>
        <v>#REF!</v>
      </c>
      <c r="N739" s="823" t="e">
        <f>#REF!+#REF!+K739+H739+F739</f>
        <v>#REF!</v>
      </c>
      <c r="O739" s="823" t="e">
        <f t="shared" si="182"/>
        <v>#REF!</v>
      </c>
      <c r="P739" s="823" t="e">
        <f>Develop!K629</f>
        <v>#REF!</v>
      </c>
      <c r="Q739" s="823" t="e">
        <f t="shared" si="183"/>
        <v>#REF!</v>
      </c>
      <c r="R739" s="823" t="e">
        <f t="shared" si="188"/>
        <v>#REF!</v>
      </c>
      <c r="S739" s="823" t="e">
        <f t="shared" si="189"/>
        <v>#REF!</v>
      </c>
    </row>
    <row r="740" spans="1:19" hidden="1" x14ac:dyDescent="0.25">
      <c r="A740" s="820"/>
      <c r="B740" s="836" t="s">
        <v>3444</v>
      </c>
      <c r="C740" s="823" t="e">
        <f>Sheet1!F307</f>
        <v>#REF!</v>
      </c>
      <c r="D740" s="821" t="s">
        <v>1941</v>
      </c>
      <c r="E740" s="823"/>
      <c r="F740" s="823">
        <f t="shared" si="184"/>
        <v>0</v>
      </c>
      <c r="G740" s="823" t="e">
        <f t="shared" si="185"/>
        <v>#REF!</v>
      </c>
      <c r="H740" s="823"/>
      <c r="I740" s="823"/>
      <c r="J740" s="823" t="e">
        <f t="shared" si="186"/>
        <v>#REF!</v>
      </c>
      <c r="K740" s="823"/>
      <c r="L740" s="823"/>
      <c r="M740" s="823" t="e">
        <f t="shared" si="187"/>
        <v>#REF!</v>
      </c>
      <c r="N740" s="823" t="e">
        <f>#REF!+#REF!+K740+H740+F740</f>
        <v>#REF!</v>
      </c>
      <c r="O740" s="823" t="e">
        <f t="shared" si="182"/>
        <v>#REF!</v>
      </c>
      <c r="P740" s="823" t="e">
        <f>Develop!K630</f>
        <v>#REF!</v>
      </c>
      <c r="Q740" s="823" t="e">
        <f t="shared" si="183"/>
        <v>#REF!</v>
      </c>
      <c r="R740" s="823" t="e">
        <f t="shared" si="188"/>
        <v>#REF!</v>
      </c>
      <c r="S740" s="823" t="e">
        <f t="shared" si="189"/>
        <v>#REF!</v>
      </c>
    </row>
    <row r="741" spans="1:19" hidden="1" x14ac:dyDescent="0.25">
      <c r="A741" s="820"/>
      <c r="B741" s="836" t="s">
        <v>3445</v>
      </c>
      <c r="C741" s="823" t="e">
        <f>Sheet1!F167</f>
        <v>#REF!</v>
      </c>
      <c r="D741" s="821" t="s">
        <v>1941</v>
      </c>
      <c r="E741" s="823"/>
      <c r="F741" s="823">
        <f t="shared" si="184"/>
        <v>0</v>
      </c>
      <c r="G741" s="823" t="e">
        <f t="shared" si="185"/>
        <v>#REF!</v>
      </c>
      <c r="H741" s="823"/>
      <c r="I741" s="823"/>
      <c r="J741" s="823" t="e">
        <f t="shared" si="186"/>
        <v>#REF!</v>
      </c>
      <c r="K741" s="823"/>
      <c r="L741" s="823"/>
      <c r="M741" s="823" t="e">
        <f t="shared" si="187"/>
        <v>#REF!</v>
      </c>
      <c r="N741" s="823" t="e">
        <f>#REF!+#REF!+K741+H741+F741</f>
        <v>#REF!</v>
      </c>
      <c r="O741" s="823" t="e">
        <f t="shared" si="182"/>
        <v>#REF!</v>
      </c>
      <c r="P741" s="823" t="e">
        <f>Develop!K631</f>
        <v>#REF!</v>
      </c>
      <c r="Q741" s="823" t="e">
        <f t="shared" si="183"/>
        <v>#REF!</v>
      </c>
      <c r="R741" s="823" t="e">
        <f t="shared" si="188"/>
        <v>#REF!</v>
      </c>
      <c r="S741" s="823" t="e">
        <f t="shared" ref="S741:S772" si="190">R741*C741</f>
        <v>#REF!</v>
      </c>
    </row>
    <row r="742" spans="1:19" hidden="1" x14ac:dyDescent="0.25">
      <c r="A742" s="820"/>
      <c r="B742" s="836" t="s">
        <v>3322</v>
      </c>
      <c r="C742" s="823" t="e">
        <f>Sheet1!F145</f>
        <v>#REF!</v>
      </c>
      <c r="D742" s="821" t="s">
        <v>1941</v>
      </c>
      <c r="E742" s="823"/>
      <c r="F742" s="823">
        <f t="shared" si="184"/>
        <v>0</v>
      </c>
      <c r="G742" s="823" t="e">
        <f t="shared" si="185"/>
        <v>#REF!</v>
      </c>
      <c r="H742" s="823"/>
      <c r="I742" s="823"/>
      <c r="J742" s="823" t="e">
        <f t="shared" si="186"/>
        <v>#REF!</v>
      </c>
      <c r="K742" s="823"/>
      <c r="L742" s="823"/>
      <c r="M742" s="823" t="e">
        <f t="shared" si="187"/>
        <v>#REF!</v>
      </c>
      <c r="N742" s="823" t="e">
        <f>#REF!+#REF!+K742+H742+F742</f>
        <v>#REF!</v>
      </c>
      <c r="O742" s="823" t="e">
        <f t="shared" si="182"/>
        <v>#REF!</v>
      </c>
      <c r="P742" s="823" t="e">
        <f>Develop!K632</f>
        <v>#REF!</v>
      </c>
      <c r="Q742" s="823" t="e">
        <f t="shared" si="183"/>
        <v>#REF!</v>
      </c>
      <c r="R742" s="823" t="e">
        <f t="shared" si="188"/>
        <v>#REF!</v>
      </c>
      <c r="S742" s="823" t="e">
        <f t="shared" si="190"/>
        <v>#REF!</v>
      </c>
    </row>
    <row r="743" spans="1:19" hidden="1" x14ac:dyDescent="0.25">
      <c r="A743" s="820"/>
      <c r="B743" s="836" t="s">
        <v>3323</v>
      </c>
      <c r="C743" s="823" t="e">
        <f>Sheet1!F46</f>
        <v>#REF!</v>
      </c>
      <c r="D743" s="821" t="s">
        <v>1941</v>
      </c>
      <c r="E743" s="823"/>
      <c r="F743" s="823">
        <f t="shared" si="184"/>
        <v>0</v>
      </c>
      <c r="G743" s="823" t="e">
        <f t="shared" si="185"/>
        <v>#REF!</v>
      </c>
      <c r="H743" s="823"/>
      <c r="I743" s="823"/>
      <c r="J743" s="823" t="e">
        <f t="shared" si="186"/>
        <v>#REF!</v>
      </c>
      <c r="K743" s="823"/>
      <c r="L743" s="823"/>
      <c r="M743" s="823" t="e">
        <f t="shared" si="187"/>
        <v>#REF!</v>
      </c>
      <c r="N743" s="823" t="e">
        <f>#REF!+#REF!+K743+H743+F743</f>
        <v>#REF!</v>
      </c>
      <c r="O743" s="823" t="e">
        <f t="shared" si="182"/>
        <v>#REF!</v>
      </c>
      <c r="P743" s="823" t="e">
        <f>Develop!K633</f>
        <v>#REF!</v>
      </c>
      <c r="Q743" s="823" t="e">
        <f t="shared" si="183"/>
        <v>#REF!</v>
      </c>
      <c r="R743" s="823" t="e">
        <f t="shared" si="188"/>
        <v>#REF!</v>
      </c>
      <c r="S743" s="823" t="e">
        <f t="shared" si="190"/>
        <v>#REF!</v>
      </c>
    </row>
    <row r="744" spans="1:19" hidden="1" x14ac:dyDescent="0.25">
      <c r="A744" s="820"/>
      <c r="B744" s="836" t="s">
        <v>3324</v>
      </c>
      <c r="C744" s="823" t="e">
        <f>Sheet1!F32</f>
        <v>#REF!</v>
      </c>
      <c r="D744" s="821" t="s">
        <v>1941</v>
      </c>
      <c r="E744" s="823"/>
      <c r="F744" s="823">
        <f t="shared" si="184"/>
        <v>0</v>
      </c>
      <c r="G744" s="823" t="e">
        <f t="shared" si="185"/>
        <v>#REF!</v>
      </c>
      <c r="H744" s="823"/>
      <c r="I744" s="823"/>
      <c r="J744" s="823" t="e">
        <f t="shared" si="186"/>
        <v>#REF!</v>
      </c>
      <c r="K744" s="823"/>
      <c r="L744" s="823"/>
      <c r="M744" s="823" t="e">
        <f t="shared" si="187"/>
        <v>#REF!</v>
      </c>
      <c r="N744" s="823" t="e">
        <f>#REF!+#REF!+K744+H744+F744</f>
        <v>#REF!</v>
      </c>
      <c r="O744" s="823" t="e">
        <f t="shared" si="182"/>
        <v>#REF!</v>
      </c>
      <c r="P744" s="823" t="e">
        <f>Develop!K634</f>
        <v>#REF!</v>
      </c>
      <c r="Q744" s="823" t="e">
        <f t="shared" si="183"/>
        <v>#REF!</v>
      </c>
      <c r="R744" s="823" t="e">
        <f t="shared" si="188"/>
        <v>#REF!</v>
      </c>
      <c r="S744" s="823" t="e">
        <f t="shared" si="190"/>
        <v>#REF!</v>
      </c>
    </row>
    <row r="745" spans="1:19" hidden="1" x14ac:dyDescent="0.25">
      <c r="A745" s="820"/>
      <c r="B745" s="836" t="s">
        <v>3325</v>
      </c>
      <c r="C745" s="823" t="e">
        <f>Sheet1!F167</f>
        <v>#REF!</v>
      </c>
      <c r="D745" s="821" t="s">
        <v>1941</v>
      </c>
      <c r="E745" s="823"/>
      <c r="F745" s="823">
        <f t="shared" si="184"/>
        <v>0</v>
      </c>
      <c r="G745" s="823" t="e">
        <f t="shared" si="185"/>
        <v>#REF!</v>
      </c>
      <c r="H745" s="823"/>
      <c r="I745" s="823"/>
      <c r="J745" s="823" t="e">
        <f t="shared" si="186"/>
        <v>#REF!</v>
      </c>
      <c r="K745" s="823"/>
      <c r="L745" s="823"/>
      <c r="M745" s="823" t="e">
        <f t="shared" si="187"/>
        <v>#REF!</v>
      </c>
      <c r="N745" s="823" t="e">
        <f>#REF!+#REF!+K745+H745+F745</f>
        <v>#REF!</v>
      </c>
      <c r="O745" s="823" t="e">
        <f t="shared" si="182"/>
        <v>#REF!</v>
      </c>
      <c r="P745" s="823" t="e">
        <f>Develop!K635</f>
        <v>#REF!</v>
      </c>
      <c r="Q745" s="823" t="e">
        <f t="shared" si="183"/>
        <v>#REF!</v>
      </c>
      <c r="R745" s="823" t="e">
        <f t="shared" si="188"/>
        <v>#REF!</v>
      </c>
      <c r="S745" s="823" t="e">
        <f t="shared" si="190"/>
        <v>#REF!</v>
      </c>
    </row>
    <row r="746" spans="1:19" ht="26.25" hidden="1" x14ac:dyDescent="0.25">
      <c r="A746" s="820"/>
      <c r="B746" s="856" t="s">
        <v>3494</v>
      </c>
      <c r="C746" s="823"/>
      <c r="D746" s="821"/>
      <c r="E746" s="823"/>
      <c r="F746" s="823">
        <f t="shared" si="184"/>
        <v>0</v>
      </c>
      <c r="G746" s="823">
        <f t="shared" si="185"/>
        <v>0</v>
      </c>
      <c r="H746" s="823"/>
      <c r="I746" s="823"/>
      <c r="J746" s="823">
        <f t="shared" si="186"/>
        <v>0</v>
      </c>
      <c r="K746" s="823"/>
      <c r="L746" s="823"/>
      <c r="M746" s="823">
        <f t="shared" si="187"/>
        <v>0</v>
      </c>
      <c r="N746" s="823" t="e">
        <f>#REF!+#REF!+K746+H746+F746</f>
        <v>#REF!</v>
      </c>
      <c r="O746" s="823" t="e">
        <f t="shared" si="182"/>
        <v>#REF!</v>
      </c>
      <c r="P746" s="823" t="e">
        <f>Develop!K636</f>
        <v>#REF!</v>
      </c>
      <c r="Q746" s="823" t="e">
        <f t="shared" si="183"/>
        <v>#REF!</v>
      </c>
      <c r="R746" s="823" t="e">
        <f t="shared" si="188"/>
        <v>#REF!</v>
      </c>
      <c r="S746" s="823" t="e">
        <f t="shared" si="190"/>
        <v>#REF!</v>
      </c>
    </row>
    <row r="747" spans="1:19" ht="26.25" hidden="1" x14ac:dyDescent="0.25">
      <c r="A747" s="820"/>
      <c r="B747" s="856" t="s">
        <v>3329</v>
      </c>
      <c r="C747" s="857" t="e">
        <f>#REF!</f>
        <v>#REF!</v>
      </c>
      <c r="D747" s="821" t="s">
        <v>1941</v>
      </c>
      <c r="E747" s="823"/>
      <c r="F747" s="823">
        <f t="shared" si="184"/>
        <v>0</v>
      </c>
      <c r="G747" s="823" t="e">
        <f t="shared" si="185"/>
        <v>#REF!</v>
      </c>
      <c r="H747" s="823"/>
      <c r="I747" s="823"/>
      <c r="J747" s="823" t="e">
        <f t="shared" si="186"/>
        <v>#REF!</v>
      </c>
      <c r="K747" s="823"/>
      <c r="L747" s="823"/>
      <c r="M747" s="823" t="e">
        <f t="shared" si="187"/>
        <v>#REF!</v>
      </c>
      <c r="N747" s="823" t="e">
        <f>#REF!+#REF!+K747+H747+F747</f>
        <v>#REF!</v>
      </c>
      <c r="O747" s="823" t="e">
        <f t="shared" si="182"/>
        <v>#REF!</v>
      </c>
      <c r="P747" s="823" t="e">
        <f>Develop!K637</f>
        <v>#REF!</v>
      </c>
      <c r="Q747" s="823" t="e">
        <f t="shared" si="183"/>
        <v>#REF!</v>
      </c>
      <c r="R747" s="823" t="e">
        <f t="shared" si="188"/>
        <v>#REF!</v>
      </c>
      <c r="S747" s="823" t="e">
        <f t="shared" si="190"/>
        <v>#REF!</v>
      </c>
    </row>
    <row r="748" spans="1:19" ht="26.25" hidden="1" x14ac:dyDescent="0.4">
      <c r="A748" s="820"/>
      <c r="B748" s="858" t="s">
        <v>3492</v>
      </c>
      <c r="C748" s="858" t="e">
        <f>#REF!</f>
        <v>#REF!</v>
      </c>
      <c r="D748" s="821" t="s">
        <v>1941</v>
      </c>
      <c r="E748" s="823"/>
      <c r="F748" s="823">
        <f t="shared" si="184"/>
        <v>0</v>
      </c>
      <c r="G748" s="823" t="e">
        <f t="shared" si="185"/>
        <v>#REF!</v>
      </c>
      <c r="H748" s="823"/>
      <c r="I748" s="823"/>
      <c r="J748" s="823" t="e">
        <f t="shared" si="186"/>
        <v>#REF!</v>
      </c>
      <c r="K748" s="823"/>
      <c r="L748" s="823"/>
      <c r="M748" s="823" t="e">
        <f t="shared" si="187"/>
        <v>#REF!</v>
      </c>
      <c r="N748" s="823" t="e">
        <f>#REF!+#REF!+K748+H748+F748</f>
        <v>#REF!</v>
      </c>
      <c r="O748" s="823" t="e">
        <f t="shared" si="182"/>
        <v>#REF!</v>
      </c>
      <c r="P748" s="823" t="e">
        <f>Develop!K638</f>
        <v>#REF!</v>
      </c>
      <c r="Q748" s="823" t="e">
        <f t="shared" si="183"/>
        <v>#REF!</v>
      </c>
      <c r="R748" s="823" t="e">
        <f t="shared" si="188"/>
        <v>#REF!</v>
      </c>
      <c r="S748" s="823" t="e">
        <f t="shared" si="190"/>
        <v>#REF!</v>
      </c>
    </row>
    <row r="749" spans="1:19" ht="26.25" hidden="1" x14ac:dyDescent="0.4">
      <c r="A749" s="820"/>
      <c r="B749" s="858" t="s">
        <v>3491</v>
      </c>
      <c r="C749" s="859" t="e">
        <f>#REF!</f>
        <v>#REF!</v>
      </c>
      <c r="D749" s="821" t="s">
        <v>1941</v>
      </c>
      <c r="E749" s="823"/>
      <c r="F749" s="823">
        <f t="shared" si="184"/>
        <v>0</v>
      </c>
      <c r="G749" s="823" t="e">
        <f t="shared" si="185"/>
        <v>#REF!</v>
      </c>
      <c r="H749" s="823"/>
      <c r="I749" s="823"/>
      <c r="J749" s="823" t="e">
        <f t="shared" si="186"/>
        <v>#REF!</v>
      </c>
      <c r="K749" s="823"/>
      <c r="L749" s="823"/>
      <c r="M749" s="823" t="e">
        <f t="shared" si="187"/>
        <v>#REF!</v>
      </c>
      <c r="N749" s="823" t="e">
        <f>#REF!+#REF!+K749+H749+F749</f>
        <v>#REF!</v>
      </c>
      <c r="O749" s="823" t="e">
        <f t="shared" si="182"/>
        <v>#REF!</v>
      </c>
      <c r="P749" s="823" t="e">
        <f>Develop!K639</f>
        <v>#REF!</v>
      </c>
      <c r="Q749" s="823" t="e">
        <f t="shared" si="183"/>
        <v>#REF!</v>
      </c>
      <c r="R749" s="823" t="e">
        <f t="shared" si="188"/>
        <v>#REF!</v>
      </c>
      <c r="S749" s="823" t="e">
        <f t="shared" si="190"/>
        <v>#REF!</v>
      </c>
    </row>
    <row r="750" spans="1:19" ht="26.25" hidden="1" x14ac:dyDescent="0.4">
      <c r="A750" s="820"/>
      <c r="B750" s="858" t="s">
        <v>3493</v>
      </c>
      <c r="C750" s="859" t="e">
        <f>#REF!</f>
        <v>#REF!</v>
      </c>
      <c r="D750" s="821" t="s">
        <v>1941</v>
      </c>
      <c r="E750" s="823"/>
      <c r="F750" s="823">
        <f t="shared" si="184"/>
        <v>0</v>
      </c>
      <c r="G750" s="823" t="e">
        <f t="shared" si="185"/>
        <v>#REF!</v>
      </c>
      <c r="H750" s="823"/>
      <c r="I750" s="823"/>
      <c r="J750" s="823" t="e">
        <f t="shared" si="186"/>
        <v>#REF!</v>
      </c>
      <c r="K750" s="823"/>
      <c r="L750" s="823"/>
      <c r="M750" s="823" t="e">
        <f t="shared" si="187"/>
        <v>#REF!</v>
      </c>
      <c r="N750" s="823" t="e">
        <f>#REF!+#REF!+K750+H750+F750</f>
        <v>#REF!</v>
      </c>
      <c r="O750" s="823" t="e">
        <f t="shared" si="182"/>
        <v>#REF!</v>
      </c>
      <c r="P750" s="823" t="e">
        <f>Develop!K640</f>
        <v>#REF!</v>
      </c>
      <c r="Q750" s="823" t="e">
        <f t="shared" si="183"/>
        <v>#REF!</v>
      </c>
      <c r="R750" s="823" t="e">
        <f t="shared" si="188"/>
        <v>#REF!</v>
      </c>
      <c r="S750" s="823" t="e">
        <f t="shared" si="190"/>
        <v>#REF!</v>
      </c>
    </row>
    <row r="751" spans="1:19" hidden="1" x14ac:dyDescent="0.25">
      <c r="A751" s="820"/>
      <c r="B751" s="860"/>
      <c r="C751" s="846"/>
      <c r="D751" s="855" t="s">
        <v>1200</v>
      </c>
      <c r="E751" s="823"/>
      <c r="F751" s="823">
        <f t="shared" si="184"/>
        <v>0</v>
      </c>
      <c r="G751" s="823">
        <f t="shared" si="185"/>
        <v>0</v>
      </c>
      <c r="H751" s="823"/>
      <c r="I751" s="823"/>
      <c r="J751" s="823">
        <f t="shared" si="186"/>
        <v>0</v>
      </c>
      <c r="K751" s="823"/>
      <c r="L751" s="823"/>
      <c r="M751" s="823">
        <f t="shared" si="187"/>
        <v>0</v>
      </c>
      <c r="N751" s="823" t="e">
        <f>#REF!+#REF!+K751+H751+F751</f>
        <v>#REF!</v>
      </c>
      <c r="O751" s="823" t="e">
        <f t="shared" si="182"/>
        <v>#REF!</v>
      </c>
      <c r="P751" s="823" t="e">
        <f>Develop!K641</f>
        <v>#REF!</v>
      </c>
      <c r="Q751" s="823" t="e">
        <f t="shared" si="183"/>
        <v>#REF!</v>
      </c>
      <c r="R751" s="823" t="e">
        <f t="shared" si="188"/>
        <v>#REF!</v>
      </c>
      <c r="S751" s="823" t="e">
        <f t="shared" si="190"/>
        <v>#REF!</v>
      </c>
    </row>
    <row r="752" spans="1:19" ht="127.5" hidden="1" x14ac:dyDescent="0.25">
      <c r="A752" s="820"/>
      <c r="B752" s="821" t="s">
        <v>3098</v>
      </c>
      <c r="C752" s="846">
        <v>6950</v>
      </c>
      <c r="D752" s="855" t="s">
        <v>1200</v>
      </c>
      <c r="E752" s="823"/>
      <c r="F752" s="823">
        <f t="shared" si="184"/>
        <v>0</v>
      </c>
      <c r="G752" s="823">
        <f t="shared" si="185"/>
        <v>0</v>
      </c>
      <c r="H752" s="823"/>
      <c r="I752" s="823"/>
      <c r="J752" s="823">
        <f t="shared" si="186"/>
        <v>0</v>
      </c>
      <c r="K752" s="823"/>
      <c r="L752" s="823"/>
      <c r="M752" s="823">
        <f t="shared" si="187"/>
        <v>0</v>
      </c>
      <c r="N752" s="823" t="e">
        <f>#REF!+#REF!+K752+H752+F752</f>
        <v>#REF!</v>
      </c>
      <c r="O752" s="823" t="e">
        <f t="shared" si="182"/>
        <v>#REF!</v>
      </c>
      <c r="P752" s="823" t="e">
        <f>Develop!K642</f>
        <v>#REF!</v>
      </c>
      <c r="Q752" s="823" t="e">
        <f t="shared" si="183"/>
        <v>#REF!</v>
      </c>
      <c r="R752" s="823" t="e">
        <f t="shared" si="188"/>
        <v>#REF!</v>
      </c>
      <c r="S752" s="823" t="e">
        <f t="shared" si="190"/>
        <v>#REF!</v>
      </c>
    </row>
    <row r="753" spans="1:19" ht="51" hidden="1" x14ac:dyDescent="0.25">
      <c r="A753" s="820"/>
      <c r="B753" s="821" t="s">
        <v>3133</v>
      </c>
      <c r="C753" s="846">
        <v>634</v>
      </c>
      <c r="D753" s="855" t="s">
        <v>1200</v>
      </c>
      <c r="E753" s="823"/>
      <c r="F753" s="823">
        <f t="shared" si="184"/>
        <v>0</v>
      </c>
      <c r="G753" s="823">
        <f t="shared" si="185"/>
        <v>0</v>
      </c>
      <c r="H753" s="823"/>
      <c r="I753" s="823"/>
      <c r="J753" s="823">
        <f t="shared" si="186"/>
        <v>0</v>
      </c>
      <c r="K753" s="823"/>
      <c r="L753" s="823"/>
      <c r="M753" s="823">
        <f t="shared" si="187"/>
        <v>0</v>
      </c>
      <c r="N753" s="823" t="e">
        <f>#REF!+#REF!+K753+H753+F753</f>
        <v>#REF!</v>
      </c>
      <c r="O753" s="823" t="e">
        <f t="shared" si="182"/>
        <v>#REF!</v>
      </c>
      <c r="P753" s="823" t="e">
        <f>Develop!K643</f>
        <v>#REF!</v>
      </c>
      <c r="Q753" s="823" t="e">
        <f t="shared" si="183"/>
        <v>#REF!</v>
      </c>
      <c r="R753" s="823" t="e">
        <f t="shared" si="188"/>
        <v>#REF!</v>
      </c>
      <c r="S753" s="823" t="e">
        <f t="shared" si="190"/>
        <v>#REF!</v>
      </c>
    </row>
    <row r="754" spans="1:19" ht="76.5" hidden="1" x14ac:dyDescent="0.25">
      <c r="A754" s="820"/>
      <c r="B754" s="821" t="s">
        <v>3139</v>
      </c>
      <c r="C754" s="846">
        <v>9470</v>
      </c>
      <c r="D754" s="855" t="s">
        <v>1200</v>
      </c>
      <c r="E754" s="823"/>
      <c r="F754" s="823">
        <f t="shared" si="184"/>
        <v>0</v>
      </c>
      <c r="G754" s="823">
        <f t="shared" si="185"/>
        <v>0</v>
      </c>
      <c r="H754" s="823"/>
      <c r="I754" s="823"/>
      <c r="J754" s="823">
        <f t="shared" si="186"/>
        <v>0</v>
      </c>
      <c r="K754" s="823"/>
      <c r="L754" s="823"/>
      <c r="M754" s="823">
        <f t="shared" si="187"/>
        <v>0</v>
      </c>
      <c r="N754" s="823" t="e">
        <f>#REF!+#REF!+K754+H754+F754</f>
        <v>#REF!</v>
      </c>
      <c r="O754" s="823" t="e">
        <f t="shared" si="182"/>
        <v>#REF!</v>
      </c>
      <c r="P754" s="823" t="e">
        <f>Develop!K644</f>
        <v>#REF!</v>
      </c>
      <c r="Q754" s="823" t="e">
        <f t="shared" si="183"/>
        <v>#REF!</v>
      </c>
      <c r="R754" s="823" t="e">
        <f t="shared" si="188"/>
        <v>#REF!</v>
      </c>
      <c r="S754" s="823" t="e">
        <f t="shared" si="190"/>
        <v>#REF!</v>
      </c>
    </row>
    <row r="755" spans="1:19" ht="51" hidden="1" x14ac:dyDescent="0.25">
      <c r="A755" s="820"/>
      <c r="B755" s="821" t="s">
        <v>3111</v>
      </c>
      <c r="C755" s="846">
        <v>123622</v>
      </c>
      <c r="D755" s="855" t="s">
        <v>1200</v>
      </c>
      <c r="E755" s="823"/>
      <c r="F755" s="823">
        <f t="shared" si="184"/>
        <v>0</v>
      </c>
      <c r="G755" s="823">
        <f t="shared" si="185"/>
        <v>0</v>
      </c>
      <c r="H755" s="823"/>
      <c r="I755" s="823"/>
      <c r="J755" s="823">
        <f t="shared" si="186"/>
        <v>0</v>
      </c>
      <c r="K755" s="823"/>
      <c r="L755" s="823"/>
      <c r="M755" s="823">
        <f t="shared" si="187"/>
        <v>0</v>
      </c>
      <c r="N755" s="823" t="e">
        <f>#REF!+#REF!+K755+H755+F755</f>
        <v>#REF!</v>
      </c>
      <c r="O755" s="823" t="e">
        <f t="shared" si="182"/>
        <v>#REF!</v>
      </c>
      <c r="P755" s="823" t="e">
        <f>Develop!K645</f>
        <v>#REF!</v>
      </c>
      <c r="Q755" s="823" t="e">
        <f t="shared" si="183"/>
        <v>#REF!</v>
      </c>
      <c r="R755" s="823" t="e">
        <f t="shared" si="188"/>
        <v>#REF!</v>
      </c>
      <c r="S755" s="823" t="e">
        <f t="shared" si="190"/>
        <v>#REF!</v>
      </c>
    </row>
    <row r="756" spans="1:19" ht="77.25" hidden="1" x14ac:dyDescent="0.25">
      <c r="A756" s="820"/>
      <c r="B756" s="821" t="s">
        <v>3560</v>
      </c>
      <c r="C756" s="846">
        <v>704.75</v>
      </c>
      <c r="D756" s="822" t="s">
        <v>1200</v>
      </c>
      <c r="E756" s="823"/>
      <c r="F756" s="823">
        <f t="shared" si="184"/>
        <v>0</v>
      </c>
      <c r="G756" s="823">
        <f t="shared" si="185"/>
        <v>0</v>
      </c>
      <c r="H756" s="823"/>
      <c r="I756" s="823"/>
      <c r="J756" s="823">
        <f t="shared" si="186"/>
        <v>0</v>
      </c>
      <c r="K756" s="823"/>
      <c r="L756" s="823"/>
      <c r="M756" s="823">
        <f t="shared" si="187"/>
        <v>0</v>
      </c>
      <c r="N756" s="823" t="e">
        <f>#REF!+#REF!+K756+H756+F756</f>
        <v>#REF!</v>
      </c>
      <c r="O756" s="823" t="e">
        <f t="shared" si="182"/>
        <v>#REF!</v>
      </c>
      <c r="P756" s="823" t="e">
        <f>Develop!K646</f>
        <v>#REF!</v>
      </c>
      <c r="Q756" s="823" t="e">
        <f t="shared" si="183"/>
        <v>#REF!</v>
      </c>
      <c r="R756" s="823" t="e">
        <f t="shared" si="188"/>
        <v>#REF!</v>
      </c>
      <c r="S756" s="823" t="e">
        <f t="shared" si="190"/>
        <v>#REF!</v>
      </c>
    </row>
    <row r="757" spans="1:19" ht="78" hidden="1" x14ac:dyDescent="0.25">
      <c r="A757" s="820"/>
      <c r="B757" s="821" t="s">
        <v>3561</v>
      </c>
      <c r="C757" s="846">
        <v>514.85</v>
      </c>
      <c r="D757" s="822" t="s">
        <v>1200</v>
      </c>
      <c r="E757" s="823"/>
      <c r="F757" s="823">
        <f t="shared" si="184"/>
        <v>0</v>
      </c>
      <c r="G757" s="823">
        <f t="shared" si="185"/>
        <v>0</v>
      </c>
      <c r="H757" s="823"/>
      <c r="I757" s="823"/>
      <c r="J757" s="823">
        <f t="shared" si="186"/>
        <v>0</v>
      </c>
      <c r="K757" s="823"/>
      <c r="L757" s="823"/>
      <c r="M757" s="823">
        <f t="shared" si="187"/>
        <v>0</v>
      </c>
      <c r="N757" s="823" t="e">
        <f>#REF!+#REF!+K757+H757+F757</f>
        <v>#REF!</v>
      </c>
      <c r="O757" s="823" t="e">
        <f t="shared" si="182"/>
        <v>#REF!</v>
      </c>
      <c r="P757" s="823" t="e">
        <f>Develop!K647</f>
        <v>#REF!</v>
      </c>
      <c r="Q757" s="823" t="e">
        <f t="shared" si="183"/>
        <v>#REF!</v>
      </c>
      <c r="R757" s="823" t="e">
        <f t="shared" si="188"/>
        <v>#REF!</v>
      </c>
      <c r="S757" s="823" t="e">
        <f t="shared" si="190"/>
        <v>#REF!</v>
      </c>
    </row>
    <row r="758" spans="1:19" ht="52.5" hidden="1" x14ac:dyDescent="0.25">
      <c r="A758" s="820"/>
      <c r="B758" s="860" t="s">
        <v>3562</v>
      </c>
      <c r="C758" s="846">
        <v>473.5</v>
      </c>
      <c r="D758" s="855" t="s">
        <v>718</v>
      </c>
      <c r="E758" s="823"/>
      <c r="F758" s="823">
        <f t="shared" si="184"/>
        <v>0</v>
      </c>
      <c r="G758" s="823">
        <f t="shared" si="185"/>
        <v>0</v>
      </c>
      <c r="H758" s="823"/>
      <c r="I758" s="823"/>
      <c r="J758" s="823">
        <f t="shared" si="186"/>
        <v>0</v>
      </c>
      <c r="K758" s="823"/>
      <c r="L758" s="823"/>
      <c r="M758" s="823">
        <f t="shared" si="187"/>
        <v>0</v>
      </c>
      <c r="N758" s="823" t="e">
        <f>#REF!+#REF!+K758+H758+F758</f>
        <v>#REF!</v>
      </c>
      <c r="O758" s="823" t="e">
        <f t="shared" si="182"/>
        <v>#REF!</v>
      </c>
      <c r="P758" s="823" t="e">
        <f>Develop!K648</f>
        <v>#REF!</v>
      </c>
      <c r="Q758" s="823" t="e">
        <f t="shared" si="183"/>
        <v>#REF!</v>
      </c>
      <c r="R758" s="823" t="e">
        <f t="shared" si="188"/>
        <v>#REF!</v>
      </c>
      <c r="S758" s="823" t="e">
        <f t="shared" si="190"/>
        <v>#REF!</v>
      </c>
    </row>
    <row r="759" spans="1:19" ht="51.75" hidden="1" x14ac:dyDescent="0.25">
      <c r="A759" s="820"/>
      <c r="B759" s="860" t="s">
        <v>3563</v>
      </c>
      <c r="C759" s="846">
        <v>952</v>
      </c>
      <c r="D759" s="855" t="s">
        <v>1200</v>
      </c>
      <c r="E759" s="823"/>
      <c r="F759" s="823">
        <f t="shared" si="184"/>
        <v>0</v>
      </c>
      <c r="G759" s="823">
        <f t="shared" si="185"/>
        <v>0</v>
      </c>
      <c r="H759" s="823"/>
      <c r="I759" s="823"/>
      <c r="J759" s="823">
        <f t="shared" si="186"/>
        <v>0</v>
      </c>
      <c r="K759" s="823"/>
      <c r="L759" s="823"/>
      <c r="M759" s="823">
        <f t="shared" si="187"/>
        <v>0</v>
      </c>
      <c r="N759" s="823" t="e">
        <f>#REF!+#REF!+K759+H759+F759</f>
        <v>#REF!</v>
      </c>
      <c r="O759" s="823" t="e">
        <f t="shared" si="182"/>
        <v>#REF!</v>
      </c>
      <c r="P759" s="823" t="e">
        <f>Develop!K649</f>
        <v>#REF!</v>
      </c>
      <c r="Q759" s="823" t="e">
        <f t="shared" si="183"/>
        <v>#REF!</v>
      </c>
      <c r="R759" s="823" t="e">
        <f t="shared" si="188"/>
        <v>#REF!</v>
      </c>
      <c r="S759" s="823" t="e">
        <f t="shared" si="190"/>
        <v>#REF!</v>
      </c>
    </row>
    <row r="760" spans="1:19" hidden="1" x14ac:dyDescent="0.25">
      <c r="A760" s="820"/>
      <c r="B760" s="860" t="s">
        <v>3107</v>
      </c>
      <c r="C760" s="846">
        <v>11481.8</v>
      </c>
      <c r="D760" s="855" t="s">
        <v>1200</v>
      </c>
      <c r="E760" s="823"/>
      <c r="F760" s="823">
        <f t="shared" si="184"/>
        <v>0</v>
      </c>
      <c r="G760" s="823">
        <f t="shared" si="185"/>
        <v>0</v>
      </c>
      <c r="H760" s="823"/>
      <c r="I760" s="823"/>
      <c r="J760" s="823">
        <f t="shared" si="186"/>
        <v>0</v>
      </c>
      <c r="K760" s="823"/>
      <c r="L760" s="823"/>
      <c r="M760" s="823">
        <f t="shared" si="187"/>
        <v>0</v>
      </c>
      <c r="N760" s="823" t="e">
        <f>#REF!+#REF!+K760+H760+F760</f>
        <v>#REF!</v>
      </c>
      <c r="O760" s="823" t="e">
        <f t="shared" si="182"/>
        <v>#REF!</v>
      </c>
      <c r="P760" s="823" t="e">
        <f>Develop!K650</f>
        <v>#REF!</v>
      </c>
      <c r="Q760" s="823" t="e">
        <f t="shared" si="183"/>
        <v>#REF!</v>
      </c>
      <c r="R760" s="823" t="e">
        <f t="shared" si="188"/>
        <v>#REF!</v>
      </c>
      <c r="S760" s="823" t="e">
        <f t="shared" si="190"/>
        <v>#REF!</v>
      </c>
    </row>
    <row r="761" spans="1:19" ht="51" hidden="1" x14ac:dyDescent="0.25">
      <c r="A761" s="820"/>
      <c r="B761" s="860" t="s">
        <v>3124</v>
      </c>
      <c r="C761" s="846">
        <v>5325.6</v>
      </c>
      <c r="D761" s="855" t="s">
        <v>1200</v>
      </c>
      <c r="E761" s="823"/>
      <c r="F761" s="823">
        <f t="shared" si="184"/>
        <v>0</v>
      </c>
      <c r="G761" s="823">
        <f t="shared" si="185"/>
        <v>0</v>
      </c>
      <c r="H761" s="823"/>
      <c r="I761" s="823"/>
      <c r="J761" s="823">
        <f t="shared" si="186"/>
        <v>0</v>
      </c>
      <c r="K761" s="823"/>
      <c r="L761" s="823"/>
      <c r="M761" s="823">
        <f t="shared" si="187"/>
        <v>0</v>
      </c>
      <c r="N761" s="823" t="e">
        <f>#REF!+#REF!+K761+H761+F761</f>
        <v>#REF!</v>
      </c>
      <c r="O761" s="823" t="e">
        <f t="shared" si="182"/>
        <v>#REF!</v>
      </c>
      <c r="P761" s="823" t="e">
        <f>Develop!K651</f>
        <v>#REF!</v>
      </c>
      <c r="Q761" s="823" t="e">
        <f t="shared" si="183"/>
        <v>#REF!</v>
      </c>
      <c r="R761" s="823" t="e">
        <f t="shared" si="188"/>
        <v>#REF!</v>
      </c>
      <c r="S761" s="823" t="e">
        <f t="shared" si="190"/>
        <v>#REF!</v>
      </c>
    </row>
    <row r="762" spans="1:19" ht="51" hidden="1" x14ac:dyDescent="0.25">
      <c r="A762" s="820"/>
      <c r="B762" s="860" t="s">
        <v>3125</v>
      </c>
      <c r="C762" s="846">
        <v>8254.6</v>
      </c>
      <c r="D762" s="855" t="s">
        <v>1200</v>
      </c>
      <c r="E762" s="823"/>
      <c r="F762" s="823">
        <f t="shared" si="184"/>
        <v>0</v>
      </c>
      <c r="G762" s="823">
        <f t="shared" si="185"/>
        <v>0</v>
      </c>
      <c r="H762" s="823"/>
      <c r="I762" s="823"/>
      <c r="J762" s="823">
        <f t="shared" si="186"/>
        <v>0</v>
      </c>
      <c r="K762" s="823"/>
      <c r="L762" s="823"/>
      <c r="M762" s="823">
        <f t="shared" si="187"/>
        <v>0</v>
      </c>
      <c r="N762" s="823" t="e">
        <f>#REF!+#REF!+K762+H762+F762</f>
        <v>#REF!</v>
      </c>
      <c r="O762" s="823" t="e">
        <f t="shared" si="182"/>
        <v>#REF!</v>
      </c>
      <c r="P762" s="823" t="e">
        <f>Develop!K652</f>
        <v>#REF!</v>
      </c>
      <c r="Q762" s="823" t="e">
        <f t="shared" si="183"/>
        <v>#REF!</v>
      </c>
      <c r="R762" s="823" t="e">
        <f t="shared" si="188"/>
        <v>#REF!</v>
      </c>
      <c r="S762" s="823" t="e">
        <f t="shared" si="190"/>
        <v>#REF!</v>
      </c>
    </row>
    <row r="763" spans="1:19" ht="51" hidden="1" x14ac:dyDescent="0.25">
      <c r="A763" s="820"/>
      <c r="B763" s="860" t="s">
        <v>3126</v>
      </c>
      <c r="C763" s="846">
        <v>6588</v>
      </c>
      <c r="D763" s="855" t="s">
        <v>1200</v>
      </c>
      <c r="E763" s="823"/>
      <c r="F763" s="823">
        <f t="shared" si="184"/>
        <v>0</v>
      </c>
      <c r="G763" s="823">
        <f t="shared" si="185"/>
        <v>0</v>
      </c>
      <c r="H763" s="823"/>
      <c r="I763" s="823"/>
      <c r="J763" s="823">
        <f t="shared" si="186"/>
        <v>0</v>
      </c>
      <c r="K763" s="823"/>
      <c r="L763" s="823"/>
      <c r="M763" s="823">
        <f t="shared" si="187"/>
        <v>0</v>
      </c>
      <c r="N763" s="823" t="e">
        <f>#REF!+#REF!+K763+H763+F763</f>
        <v>#REF!</v>
      </c>
      <c r="O763" s="823" t="e">
        <f t="shared" si="182"/>
        <v>#REF!</v>
      </c>
      <c r="P763" s="823" t="e">
        <f>Develop!K653</f>
        <v>#REF!</v>
      </c>
      <c r="Q763" s="823" t="e">
        <f t="shared" si="183"/>
        <v>#REF!</v>
      </c>
      <c r="R763" s="823" t="e">
        <f t="shared" si="188"/>
        <v>#REF!</v>
      </c>
      <c r="S763" s="823" t="e">
        <f t="shared" si="190"/>
        <v>#REF!</v>
      </c>
    </row>
    <row r="764" spans="1:19" ht="77.25" hidden="1" x14ac:dyDescent="0.25">
      <c r="A764" s="820"/>
      <c r="B764" s="860" t="s">
        <v>3564</v>
      </c>
      <c r="C764" s="846">
        <v>593</v>
      </c>
      <c r="D764" s="861" t="s">
        <v>1200</v>
      </c>
      <c r="E764" s="823"/>
      <c r="F764" s="823">
        <f t="shared" si="184"/>
        <v>0</v>
      </c>
      <c r="G764" s="823">
        <f t="shared" si="185"/>
        <v>0</v>
      </c>
      <c r="H764" s="823"/>
      <c r="I764" s="823"/>
      <c r="J764" s="823">
        <f t="shared" si="186"/>
        <v>0</v>
      </c>
      <c r="K764" s="823"/>
      <c r="L764" s="823"/>
      <c r="M764" s="823">
        <f t="shared" si="187"/>
        <v>0</v>
      </c>
      <c r="N764" s="823" t="e">
        <f>#REF!+#REF!+K764+H764+F764</f>
        <v>#REF!</v>
      </c>
      <c r="O764" s="823" t="e">
        <f t="shared" ref="O764:O827" si="191">N764*C764</f>
        <v>#REF!</v>
      </c>
      <c r="P764" s="823" t="e">
        <f>Develop!K654</f>
        <v>#REF!</v>
      </c>
      <c r="Q764" s="823" t="e">
        <f t="shared" ref="Q764:Q827" si="192">P764*C764</f>
        <v>#REF!</v>
      </c>
      <c r="R764" s="823" t="e">
        <f t="shared" si="188"/>
        <v>#REF!</v>
      </c>
      <c r="S764" s="823" t="e">
        <f t="shared" si="190"/>
        <v>#REF!</v>
      </c>
    </row>
    <row r="765" spans="1:19" hidden="1" x14ac:dyDescent="0.25">
      <c r="A765" s="820"/>
      <c r="B765" s="845" t="s">
        <v>3077</v>
      </c>
      <c r="C765" s="846"/>
      <c r="D765" s="848"/>
      <c r="E765" s="823"/>
      <c r="F765" s="823">
        <f t="shared" ref="F765:F828" si="193">E765*8</f>
        <v>0</v>
      </c>
      <c r="G765" s="823">
        <f t="shared" ref="G765:G828" si="194">F765*C765</f>
        <v>0</v>
      </c>
      <c r="H765" s="823"/>
      <c r="I765" s="823"/>
      <c r="J765" s="823">
        <f t="shared" ref="J765:J828" si="195">H765*C765</f>
        <v>0</v>
      </c>
      <c r="K765" s="823"/>
      <c r="L765" s="823"/>
      <c r="M765" s="823">
        <f t="shared" ref="M765:M828" si="196">K765*C765</f>
        <v>0</v>
      </c>
      <c r="N765" s="823" t="e">
        <f>#REF!+#REF!+K765+H765+F765</f>
        <v>#REF!</v>
      </c>
      <c r="O765" s="823" t="e">
        <f t="shared" si="191"/>
        <v>#REF!</v>
      </c>
      <c r="P765" s="823" t="e">
        <f>Develop!K655</f>
        <v>#REF!</v>
      </c>
      <c r="Q765" s="823" t="e">
        <f t="shared" si="192"/>
        <v>#REF!</v>
      </c>
      <c r="R765" s="823" t="e">
        <f t="shared" ref="R765:R828" si="197">N765+P765</f>
        <v>#REF!</v>
      </c>
      <c r="S765" s="823" t="e">
        <f t="shared" si="190"/>
        <v>#REF!</v>
      </c>
    </row>
    <row r="766" spans="1:19" hidden="1" x14ac:dyDescent="0.25">
      <c r="A766" s="820"/>
      <c r="B766" s="845" t="s">
        <v>3078</v>
      </c>
      <c r="C766" s="846">
        <v>6300</v>
      </c>
      <c r="D766" s="848" t="s">
        <v>1941</v>
      </c>
      <c r="E766" s="823"/>
      <c r="F766" s="823">
        <f t="shared" si="193"/>
        <v>0</v>
      </c>
      <c r="G766" s="823">
        <f t="shared" si="194"/>
        <v>0</v>
      </c>
      <c r="H766" s="823"/>
      <c r="I766" s="823"/>
      <c r="J766" s="823">
        <f t="shared" si="195"/>
        <v>0</v>
      </c>
      <c r="K766" s="823"/>
      <c r="L766" s="823"/>
      <c r="M766" s="823">
        <f t="shared" si="196"/>
        <v>0</v>
      </c>
      <c r="N766" s="823" t="e">
        <f>#REF!+#REF!+K766+H766+F766</f>
        <v>#REF!</v>
      </c>
      <c r="O766" s="823" t="e">
        <f t="shared" si="191"/>
        <v>#REF!</v>
      </c>
      <c r="P766" s="823" t="e">
        <f>Develop!K656</f>
        <v>#REF!</v>
      </c>
      <c r="Q766" s="823" t="e">
        <f t="shared" si="192"/>
        <v>#REF!</v>
      </c>
      <c r="R766" s="823" t="e">
        <f t="shared" si="197"/>
        <v>#REF!</v>
      </c>
      <c r="S766" s="823" t="e">
        <f t="shared" si="190"/>
        <v>#REF!</v>
      </c>
    </row>
    <row r="767" spans="1:19" hidden="1" x14ac:dyDescent="0.25">
      <c r="A767" s="820"/>
      <c r="B767" s="845" t="s">
        <v>3079</v>
      </c>
      <c r="C767" s="846">
        <v>6300</v>
      </c>
      <c r="D767" s="848" t="s">
        <v>1941</v>
      </c>
      <c r="E767" s="823"/>
      <c r="F767" s="823">
        <f t="shared" si="193"/>
        <v>0</v>
      </c>
      <c r="G767" s="823">
        <f t="shared" si="194"/>
        <v>0</v>
      </c>
      <c r="H767" s="823"/>
      <c r="I767" s="823"/>
      <c r="J767" s="823">
        <f t="shared" si="195"/>
        <v>0</v>
      </c>
      <c r="K767" s="823"/>
      <c r="L767" s="823"/>
      <c r="M767" s="823">
        <f t="shared" si="196"/>
        <v>0</v>
      </c>
      <c r="N767" s="823" t="e">
        <f>#REF!+#REF!+K767+H767+F767</f>
        <v>#REF!</v>
      </c>
      <c r="O767" s="823" t="e">
        <f t="shared" si="191"/>
        <v>#REF!</v>
      </c>
      <c r="P767" s="823" t="e">
        <f>Develop!K657</f>
        <v>#REF!</v>
      </c>
      <c r="Q767" s="823" t="e">
        <f t="shared" si="192"/>
        <v>#REF!</v>
      </c>
      <c r="R767" s="823" t="e">
        <f t="shared" si="197"/>
        <v>#REF!</v>
      </c>
      <c r="S767" s="823" t="e">
        <f t="shared" si="190"/>
        <v>#REF!</v>
      </c>
    </row>
    <row r="768" spans="1:19" hidden="1" x14ac:dyDescent="0.25">
      <c r="A768" s="820"/>
      <c r="B768" s="845" t="s">
        <v>3080</v>
      </c>
      <c r="C768" s="846">
        <v>6300</v>
      </c>
      <c r="D768" s="848" t="s">
        <v>1941</v>
      </c>
      <c r="E768" s="823"/>
      <c r="F768" s="823">
        <f t="shared" si="193"/>
        <v>0</v>
      </c>
      <c r="G768" s="823">
        <f t="shared" si="194"/>
        <v>0</v>
      </c>
      <c r="H768" s="823"/>
      <c r="I768" s="823"/>
      <c r="J768" s="823">
        <f t="shared" si="195"/>
        <v>0</v>
      </c>
      <c r="K768" s="823"/>
      <c r="L768" s="823"/>
      <c r="M768" s="823">
        <f t="shared" si="196"/>
        <v>0</v>
      </c>
      <c r="N768" s="823" t="e">
        <f>#REF!+#REF!+K768+H768+F768</f>
        <v>#REF!</v>
      </c>
      <c r="O768" s="823" t="e">
        <f t="shared" si="191"/>
        <v>#REF!</v>
      </c>
      <c r="P768" s="823" t="e">
        <f>Develop!K658</f>
        <v>#REF!</v>
      </c>
      <c r="Q768" s="823" t="e">
        <f t="shared" si="192"/>
        <v>#REF!</v>
      </c>
      <c r="R768" s="823" t="e">
        <f t="shared" si="197"/>
        <v>#REF!</v>
      </c>
      <c r="S768" s="823" t="e">
        <f t="shared" si="190"/>
        <v>#REF!</v>
      </c>
    </row>
    <row r="769" spans="1:19" hidden="1" x14ac:dyDescent="0.25">
      <c r="A769" s="820"/>
      <c r="B769" s="845" t="s">
        <v>3081</v>
      </c>
      <c r="C769" s="846">
        <v>6300</v>
      </c>
      <c r="D769" s="848" t="s">
        <v>1941</v>
      </c>
      <c r="E769" s="823"/>
      <c r="F769" s="823">
        <f t="shared" si="193"/>
        <v>0</v>
      </c>
      <c r="G769" s="823">
        <f t="shared" si="194"/>
        <v>0</v>
      </c>
      <c r="H769" s="823"/>
      <c r="I769" s="823"/>
      <c r="J769" s="823">
        <f t="shared" si="195"/>
        <v>0</v>
      </c>
      <c r="K769" s="823"/>
      <c r="L769" s="823"/>
      <c r="M769" s="823">
        <f t="shared" si="196"/>
        <v>0</v>
      </c>
      <c r="N769" s="823" t="e">
        <f>#REF!+#REF!+K769+H769+F769</f>
        <v>#REF!</v>
      </c>
      <c r="O769" s="823" t="e">
        <f t="shared" si="191"/>
        <v>#REF!</v>
      </c>
      <c r="P769" s="823" t="e">
        <f>Develop!K659</f>
        <v>#REF!</v>
      </c>
      <c r="Q769" s="823" t="e">
        <f t="shared" si="192"/>
        <v>#REF!</v>
      </c>
      <c r="R769" s="823" t="e">
        <f t="shared" si="197"/>
        <v>#REF!</v>
      </c>
      <c r="S769" s="823" t="e">
        <f t="shared" si="190"/>
        <v>#REF!</v>
      </c>
    </row>
    <row r="770" spans="1:19" hidden="1" x14ac:dyDescent="0.25">
      <c r="A770" s="820"/>
      <c r="B770" s="845" t="s">
        <v>3082</v>
      </c>
      <c r="C770" s="846">
        <v>6300</v>
      </c>
      <c r="D770" s="848" t="s">
        <v>1941</v>
      </c>
      <c r="E770" s="823"/>
      <c r="F770" s="823">
        <f t="shared" si="193"/>
        <v>0</v>
      </c>
      <c r="G770" s="823">
        <f t="shared" si="194"/>
        <v>0</v>
      </c>
      <c r="H770" s="823"/>
      <c r="I770" s="823"/>
      <c r="J770" s="823">
        <f t="shared" si="195"/>
        <v>0</v>
      </c>
      <c r="K770" s="823"/>
      <c r="L770" s="823"/>
      <c r="M770" s="823">
        <f t="shared" si="196"/>
        <v>0</v>
      </c>
      <c r="N770" s="823" t="e">
        <f>#REF!+#REF!+K770+H770+F770</f>
        <v>#REF!</v>
      </c>
      <c r="O770" s="823" t="e">
        <f t="shared" si="191"/>
        <v>#REF!</v>
      </c>
      <c r="P770" s="823" t="e">
        <f>Develop!K660</f>
        <v>#REF!</v>
      </c>
      <c r="Q770" s="823" t="e">
        <f t="shared" si="192"/>
        <v>#REF!</v>
      </c>
      <c r="R770" s="823" t="e">
        <f t="shared" si="197"/>
        <v>#REF!</v>
      </c>
      <c r="S770" s="823" t="e">
        <f t="shared" si="190"/>
        <v>#REF!</v>
      </c>
    </row>
    <row r="771" spans="1:19" hidden="1" x14ac:dyDescent="0.25">
      <c r="A771" s="820"/>
      <c r="B771" s="845" t="s">
        <v>3083</v>
      </c>
      <c r="C771" s="846">
        <v>6300</v>
      </c>
      <c r="D771" s="848" t="s">
        <v>1941</v>
      </c>
      <c r="E771" s="823"/>
      <c r="F771" s="823">
        <f t="shared" si="193"/>
        <v>0</v>
      </c>
      <c r="G771" s="823">
        <f t="shared" si="194"/>
        <v>0</v>
      </c>
      <c r="H771" s="823"/>
      <c r="I771" s="823"/>
      <c r="J771" s="823">
        <f t="shared" si="195"/>
        <v>0</v>
      </c>
      <c r="K771" s="823"/>
      <c r="L771" s="823"/>
      <c r="M771" s="823">
        <f t="shared" si="196"/>
        <v>0</v>
      </c>
      <c r="N771" s="823" t="e">
        <f>#REF!+#REF!+K771+H771+F771</f>
        <v>#REF!</v>
      </c>
      <c r="O771" s="823" t="e">
        <f t="shared" si="191"/>
        <v>#REF!</v>
      </c>
      <c r="P771" s="823" t="e">
        <f>Develop!K661</f>
        <v>#REF!</v>
      </c>
      <c r="Q771" s="823" t="e">
        <f t="shared" si="192"/>
        <v>#REF!</v>
      </c>
      <c r="R771" s="823" t="e">
        <f t="shared" si="197"/>
        <v>#REF!</v>
      </c>
      <c r="S771" s="823" t="e">
        <f t="shared" si="190"/>
        <v>#REF!</v>
      </c>
    </row>
    <row r="772" spans="1:19" hidden="1" x14ac:dyDescent="0.25">
      <c r="A772" s="820"/>
      <c r="B772" s="845" t="s">
        <v>3084</v>
      </c>
      <c r="C772" s="846">
        <v>6300</v>
      </c>
      <c r="D772" s="848" t="s">
        <v>1941</v>
      </c>
      <c r="E772" s="823"/>
      <c r="F772" s="823">
        <f t="shared" si="193"/>
        <v>0</v>
      </c>
      <c r="G772" s="823">
        <f t="shared" si="194"/>
        <v>0</v>
      </c>
      <c r="H772" s="823"/>
      <c r="I772" s="823"/>
      <c r="J772" s="823">
        <f t="shared" si="195"/>
        <v>0</v>
      </c>
      <c r="K772" s="823"/>
      <c r="L772" s="823"/>
      <c r="M772" s="823">
        <f t="shared" si="196"/>
        <v>0</v>
      </c>
      <c r="N772" s="823" t="e">
        <f>#REF!+#REF!+K772+H772+F772</f>
        <v>#REF!</v>
      </c>
      <c r="O772" s="823" t="e">
        <f t="shared" si="191"/>
        <v>#REF!</v>
      </c>
      <c r="P772" s="823" t="e">
        <f>Develop!K662</f>
        <v>#REF!</v>
      </c>
      <c r="Q772" s="823" t="e">
        <f t="shared" si="192"/>
        <v>#REF!</v>
      </c>
      <c r="R772" s="823" t="e">
        <f t="shared" si="197"/>
        <v>#REF!</v>
      </c>
      <c r="S772" s="823" t="e">
        <f t="shared" si="190"/>
        <v>#REF!</v>
      </c>
    </row>
    <row r="773" spans="1:19" hidden="1" x14ac:dyDescent="0.25">
      <c r="A773" s="820"/>
      <c r="B773" s="845" t="s">
        <v>3085</v>
      </c>
      <c r="C773" s="846">
        <v>6300</v>
      </c>
      <c r="D773" s="848" t="s">
        <v>1941</v>
      </c>
      <c r="E773" s="823"/>
      <c r="F773" s="823">
        <f t="shared" si="193"/>
        <v>0</v>
      </c>
      <c r="G773" s="823">
        <f t="shared" si="194"/>
        <v>0</v>
      </c>
      <c r="H773" s="823"/>
      <c r="I773" s="823"/>
      <c r="J773" s="823">
        <f t="shared" si="195"/>
        <v>0</v>
      </c>
      <c r="K773" s="823"/>
      <c r="L773" s="823"/>
      <c r="M773" s="823">
        <f t="shared" si="196"/>
        <v>0</v>
      </c>
      <c r="N773" s="823" t="e">
        <f>#REF!+#REF!+K773+H773+F773</f>
        <v>#REF!</v>
      </c>
      <c r="O773" s="823" t="e">
        <f t="shared" si="191"/>
        <v>#REF!</v>
      </c>
      <c r="P773" s="823" t="e">
        <f>Develop!K663</f>
        <v>#REF!</v>
      </c>
      <c r="Q773" s="823" t="e">
        <f t="shared" si="192"/>
        <v>#REF!</v>
      </c>
      <c r="R773" s="823" t="e">
        <f t="shared" si="197"/>
        <v>#REF!</v>
      </c>
      <c r="S773" s="823" t="e">
        <f t="shared" ref="S773:S803" si="198">R773*C773</f>
        <v>#REF!</v>
      </c>
    </row>
    <row r="774" spans="1:19" ht="26.25" hidden="1" x14ac:dyDescent="0.25">
      <c r="A774" s="820"/>
      <c r="B774" s="826" t="s">
        <v>3134</v>
      </c>
      <c r="C774" s="846"/>
      <c r="D774" s="848"/>
      <c r="E774" s="823"/>
      <c r="F774" s="823">
        <f t="shared" si="193"/>
        <v>0</v>
      </c>
      <c r="G774" s="823">
        <f t="shared" si="194"/>
        <v>0</v>
      </c>
      <c r="H774" s="823"/>
      <c r="I774" s="823"/>
      <c r="J774" s="823">
        <f t="shared" si="195"/>
        <v>0</v>
      </c>
      <c r="K774" s="823"/>
      <c r="L774" s="823"/>
      <c r="M774" s="823">
        <f t="shared" si="196"/>
        <v>0</v>
      </c>
      <c r="N774" s="823" t="e">
        <f>#REF!+#REF!+K774+H774+F774</f>
        <v>#REF!</v>
      </c>
      <c r="O774" s="823" t="e">
        <f t="shared" si="191"/>
        <v>#REF!</v>
      </c>
      <c r="P774" s="823" t="e">
        <f>Develop!K664</f>
        <v>#REF!</v>
      </c>
      <c r="Q774" s="823" t="e">
        <f t="shared" si="192"/>
        <v>#REF!</v>
      </c>
      <c r="R774" s="823" t="e">
        <f t="shared" si="197"/>
        <v>#REF!</v>
      </c>
      <c r="S774" s="823" t="e">
        <f t="shared" si="198"/>
        <v>#REF!</v>
      </c>
    </row>
    <row r="775" spans="1:19" hidden="1" x14ac:dyDescent="0.25">
      <c r="A775" s="820"/>
      <c r="B775" s="836" t="s">
        <v>3140</v>
      </c>
      <c r="C775" s="846">
        <v>8520</v>
      </c>
      <c r="D775" s="848" t="s">
        <v>1200</v>
      </c>
      <c r="E775" s="823"/>
      <c r="F775" s="823">
        <f t="shared" si="193"/>
        <v>0</v>
      </c>
      <c r="G775" s="823">
        <f t="shared" si="194"/>
        <v>0</v>
      </c>
      <c r="H775" s="823"/>
      <c r="I775" s="823"/>
      <c r="J775" s="823">
        <f t="shared" si="195"/>
        <v>0</v>
      </c>
      <c r="K775" s="823"/>
      <c r="L775" s="823"/>
      <c r="M775" s="823">
        <f t="shared" si="196"/>
        <v>0</v>
      </c>
      <c r="N775" s="823" t="e">
        <f>#REF!+#REF!+K775+H775+F775</f>
        <v>#REF!</v>
      </c>
      <c r="O775" s="823" t="e">
        <f t="shared" si="191"/>
        <v>#REF!</v>
      </c>
      <c r="P775" s="823" t="e">
        <f>Develop!K665</f>
        <v>#REF!</v>
      </c>
      <c r="Q775" s="823" t="e">
        <f t="shared" si="192"/>
        <v>#REF!</v>
      </c>
      <c r="R775" s="823" t="e">
        <f t="shared" si="197"/>
        <v>#REF!</v>
      </c>
      <c r="S775" s="823" t="e">
        <f t="shared" si="198"/>
        <v>#REF!</v>
      </c>
    </row>
    <row r="776" spans="1:19" ht="52.5" hidden="1" x14ac:dyDescent="0.25">
      <c r="A776" s="820"/>
      <c r="B776" s="826" t="s">
        <v>3137</v>
      </c>
      <c r="C776" s="846"/>
      <c r="D776" s="848"/>
      <c r="E776" s="823"/>
      <c r="F776" s="823">
        <f t="shared" si="193"/>
        <v>0</v>
      </c>
      <c r="G776" s="823">
        <f t="shared" si="194"/>
        <v>0</v>
      </c>
      <c r="H776" s="823"/>
      <c r="I776" s="823"/>
      <c r="J776" s="823">
        <f t="shared" si="195"/>
        <v>0</v>
      </c>
      <c r="K776" s="823"/>
      <c r="L776" s="823"/>
      <c r="M776" s="823">
        <f t="shared" si="196"/>
        <v>0</v>
      </c>
      <c r="N776" s="823" t="e">
        <f>#REF!+#REF!+K776+H776+F776</f>
        <v>#REF!</v>
      </c>
      <c r="O776" s="823" t="e">
        <f t="shared" si="191"/>
        <v>#REF!</v>
      </c>
      <c r="P776" s="823" t="e">
        <f>Develop!K666</f>
        <v>#REF!</v>
      </c>
      <c r="Q776" s="823" t="e">
        <f t="shared" si="192"/>
        <v>#REF!</v>
      </c>
      <c r="R776" s="823" t="e">
        <f t="shared" si="197"/>
        <v>#REF!</v>
      </c>
      <c r="S776" s="823" t="e">
        <f t="shared" si="198"/>
        <v>#REF!</v>
      </c>
    </row>
    <row r="777" spans="1:19" hidden="1" x14ac:dyDescent="0.25">
      <c r="A777" s="820"/>
      <c r="B777" s="836" t="s">
        <v>3141</v>
      </c>
      <c r="C777" s="846" t="e">
        <f>#REF!</f>
        <v>#REF!</v>
      </c>
      <c r="D777" s="848" t="s">
        <v>1941</v>
      </c>
      <c r="E777" s="823"/>
      <c r="F777" s="823">
        <f t="shared" si="193"/>
        <v>0</v>
      </c>
      <c r="G777" s="823" t="e">
        <f t="shared" si="194"/>
        <v>#REF!</v>
      </c>
      <c r="H777" s="823"/>
      <c r="I777" s="823"/>
      <c r="J777" s="823" t="e">
        <f t="shared" si="195"/>
        <v>#REF!</v>
      </c>
      <c r="K777" s="823"/>
      <c r="L777" s="823"/>
      <c r="M777" s="823" t="e">
        <f t="shared" si="196"/>
        <v>#REF!</v>
      </c>
      <c r="N777" s="823" t="e">
        <f>#REF!+#REF!+K777+H777+F777</f>
        <v>#REF!</v>
      </c>
      <c r="O777" s="823" t="e">
        <f t="shared" si="191"/>
        <v>#REF!</v>
      </c>
      <c r="P777" s="823" t="e">
        <f>Develop!K667</f>
        <v>#REF!</v>
      </c>
      <c r="Q777" s="823" t="e">
        <f t="shared" si="192"/>
        <v>#REF!</v>
      </c>
      <c r="R777" s="823" t="e">
        <f t="shared" si="197"/>
        <v>#REF!</v>
      </c>
      <c r="S777" s="823" t="e">
        <f t="shared" si="198"/>
        <v>#REF!</v>
      </c>
    </row>
    <row r="778" spans="1:19" ht="51" hidden="1" x14ac:dyDescent="0.25">
      <c r="A778" s="820"/>
      <c r="B778" s="836" t="s">
        <v>3117</v>
      </c>
      <c r="C778" s="825">
        <v>5654</v>
      </c>
      <c r="D778" s="849" t="s">
        <v>3118</v>
      </c>
      <c r="E778" s="823"/>
      <c r="F778" s="823">
        <f t="shared" si="193"/>
        <v>0</v>
      </c>
      <c r="G778" s="823">
        <f t="shared" si="194"/>
        <v>0</v>
      </c>
      <c r="H778" s="823"/>
      <c r="I778" s="823"/>
      <c r="J778" s="823">
        <f t="shared" si="195"/>
        <v>0</v>
      </c>
      <c r="K778" s="823"/>
      <c r="L778" s="823"/>
      <c r="M778" s="823">
        <f t="shared" si="196"/>
        <v>0</v>
      </c>
      <c r="N778" s="823" t="e">
        <f>#REF!+#REF!+K778+H778+F778</f>
        <v>#REF!</v>
      </c>
      <c r="O778" s="823" t="e">
        <f t="shared" si="191"/>
        <v>#REF!</v>
      </c>
      <c r="P778" s="823" t="e">
        <f>Develop!K668</f>
        <v>#REF!</v>
      </c>
      <c r="Q778" s="823" t="e">
        <f t="shared" si="192"/>
        <v>#REF!</v>
      </c>
      <c r="R778" s="823" t="e">
        <f t="shared" si="197"/>
        <v>#REF!</v>
      </c>
      <c r="S778" s="823" t="e">
        <f t="shared" si="198"/>
        <v>#REF!</v>
      </c>
    </row>
    <row r="779" spans="1:19" ht="105" hidden="1" x14ac:dyDescent="0.25">
      <c r="A779" s="820"/>
      <c r="B779" s="856" t="s">
        <v>3499</v>
      </c>
      <c r="C779" s="824">
        <v>6500</v>
      </c>
      <c r="D779" s="855" t="s">
        <v>1941</v>
      </c>
      <c r="E779" s="823"/>
      <c r="F779" s="823">
        <f t="shared" si="193"/>
        <v>0</v>
      </c>
      <c r="G779" s="823">
        <f t="shared" si="194"/>
        <v>0</v>
      </c>
      <c r="H779" s="823"/>
      <c r="I779" s="823"/>
      <c r="J779" s="823">
        <f t="shared" si="195"/>
        <v>0</v>
      </c>
      <c r="K779" s="823"/>
      <c r="L779" s="823"/>
      <c r="M779" s="823">
        <f t="shared" si="196"/>
        <v>0</v>
      </c>
      <c r="N779" s="823" t="e">
        <f>#REF!+#REF!+K779+H779+F779</f>
        <v>#REF!</v>
      </c>
      <c r="O779" s="823" t="e">
        <f t="shared" si="191"/>
        <v>#REF!</v>
      </c>
      <c r="P779" s="823" t="e">
        <f>Develop!K669</f>
        <v>#REF!</v>
      </c>
      <c r="Q779" s="823" t="e">
        <f t="shared" si="192"/>
        <v>#REF!</v>
      </c>
      <c r="R779" s="823" t="e">
        <f t="shared" si="197"/>
        <v>#REF!</v>
      </c>
      <c r="S779" s="823" t="e">
        <f t="shared" si="198"/>
        <v>#REF!</v>
      </c>
    </row>
    <row r="780" spans="1:19" ht="78.75" hidden="1" x14ac:dyDescent="0.25">
      <c r="A780" s="820"/>
      <c r="B780" s="856" t="s">
        <v>3498</v>
      </c>
      <c r="C780" s="824">
        <v>6000</v>
      </c>
      <c r="D780" s="855" t="s">
        <v>1941</v>
      </c>
      <c r="E780" s="823"/>
      <c r="F780" s="823">
        <f t="shared" si="193"/>
        <v>0</v>
      </c>
      <c r="G780" s="823">
        <f t="shared" si="194"/>
        <v>0</v>
      </c>
      <c r="H780" s="823"/>
      <c r="I780" s="823"/>
      <c r="J780" s="823">
        <f t="shared" si="195"/>
        <v>0</v>
      </c>
      <c r="K780" s="823"/>
      <c r="L780" s="823"/>
      <c r="M780" s="823">
        <f t="shared" si="196"/>
        <v>0</v>
      </c>
      <c r="N780" s="823" t="e">
        <f>#REF!+#REF!+K780+H780+F780</f>
        <v>#REF!</v>
      </c>
      <c r="O780" s="823" t="e">
        <f t="shared" si="191"/>
        <v>#REF!</v>
      </c>
      <c r="P780" s="823" t="e">
        <f>Develop!K670</f>
        <v>#REF!</v>
      </c>
      <c r="Q780" s="823" t="e">
        <f t="shared" si="192"/>
        <v>#REF!</v>
      </c>
      <c r="R780" s="823" t="e">
        <f t="shared" si="197"/>
        <v>#REF!</v>
      </c>
      <c r="S780" s="823" t="e">
        <f t="shared" si="198"/>
        <v>#REF!</v>
      </c>
    </row>
    <row r="781" spans="1:19" ht="51" hidden="1" x14ac:dyDescent="0.25">
      <c r="A781" s="820"/>
      <c r="B781" s="836" t="s">
        <v>3127</v>
      </c>
      <c r="C781" s="846">
        <v>2286.4499999999998</v>
      </c>
      <c r="D781" s="848" t="s">
        <v>1200</v>
      </c>
      <c r="E781" s="823"/>
      <c r="F781" s="823">
        <f t="shared" si="193"/>
        <v>0</v>
      </c>
      <c r="G781" s="823">
        <f t="shared" si="194"/>
        <v>0</v>
      </c>
      <c r="H781" s="823"/>
      <c r="I781" s="823"/>
      <c r="J781" s="823">
        <f t="shared" si="195"/>
        <v>0</v>
      </c>
      <c r="K781" s="823"/>
      <c r="L781" s="823"/>
      <c r="M781" s="823">
        <f t="shared" si="196"/>
        <v>0</v>
      </c>
      <c r="N781" s="823" t="e">
        <f>#REF!+#REF!+K781+H781+F781</f>
        <v>#REF!</v>
      </c>
      <c r="O781" s="823" t="e">
        <f t="shared" si="191"/>
        <v>#REF!</v>
      </c>
      <c r="P781" s="823" t="e">
        <f>Develop!K671</f>
        <v>#REF!</v>
      </c>
      <c r="Q781" s="823" t="e">
        <f t="shared" si="192"/>
        <v>#REF!</v>
      </c>
      <c r="R781" s="823" t="e">
        <f t="shared" si="197"/>
        <v>#REF!</v>
      </c>
      <c r="S781" s="823" t="e">
        <f t="shared" si="198"/>
        <v>#REF!</v>
      </c>
    </row>
    <row r="782" spans="1:19" ht="76.5" hidden="1" x14ac:dyDescent="0.25">
      <c r="A782" s="820"/>
      <c r="B782" s="836" t="s">
        <v>3500</v>
      </c>
      <c r="C782" s="823">
        <v>2240</v>
      </c>
      <c r="D782" s="819" t="s">
        <v>1941</v>
      </c>
      <c r="E782" s="823"/>
      <c r="F782" s="823">
        <f t="shared" si="193"/>
        <v>0</v>
      </c>
      <c r="G782" s="823">
        <f t="shared" si="194"/>
        <v>0</v>
      </c>
      <c r="H782" s="823"/>
      <c r="I782" s="823"/>
      <c r="J782" s="823">
        <f t="shared" si="195"/>
        <v>0</v>
      </c>
      <c r="K782" s="823"/>
      <c r="L782" s="823"/>
      <c r="M782" s="823">
        <f t="shared" si="196"/>
        <v>0</v>
      </c>
      <c r="N782" s="823" t="e">
        <f>#REF!+#REF!+K782+H782+F782</f>
        <v>#REF!</v>
      </c>
      <c r="O782" s="823" t="e">
        <f t="shared" si="191"/>
        <v>#REF!</v>
      </c>
      <c r="P782" s="823" t="e">
        <f>Develop!K672</f>
        <v>#REF!</v>
      </c>
      <c r="Q782" s="823" t="e">
        <f t="shared" si="192"/>
        <v>#REF!</v>
      </c>
      <c r="R782" s="823" t="e">
        <f t="shared" si="197"/>
        <v>#REF!</v>
      </c>
      <c r="S782" s="823" t="e">
        <f t="shared" si="198"/>
        <v>#REF!</v>
      </c>
    </row>
    <row r="783" spans="1:19" ht="52.5" hidden="1" x14ac:dyDescent="0.25">
      <c r="A783" s="820"/>
      <c r="B783" s="862" t="s">
        <v>3094</v>
      </c>
      <c r="C783" s="846"/>
      <c r="D783" s="848"/>
      <c r="E783" s="823"/>
      <c r="F783" s="823">
        <f t="shared" si="193"/>
        <v>0</v>
      </c>
      <c r="G783" s="823">
        <f t="shared" si="194"/>
        <v>0</v>
      </c>
      <c r="H783" s="823"/>
      <c r="I783" s="823"/>
      <c r="J783" s="823">
        <f t="shared" si="195"/>
        <v>0</v>
      </c>
      <c r="K783" s="823"/>
      <c r="L783" s="823"/>
      <c r="M783" s="823">
        <f t="shared" si="196"/>
        <v>0</v>
      </c>
      <c r="N783" s="823" t="e">
        <f>#REF!+#REF!+K783+H783+F783</f>
        <v>#REF!</v>
      </c>
      <c r="O783" s="823" t="e">
        <f t="shared" si="191"/>
        <v>#REF!</v>
      </c>
      <c r="P783" s="823" t="e">
        <f>Develop!K673</f>
        <v>#REF!</v>
      </c>
      <c r="Q783" s="823" t="e">
        <f t="shared" si="192"/>
        <v>#REF!</v>
      </c>
      <c r="R783" s="823" t="e">
        <f t="shared" si="197"/>
        <v>#REF!</v>
      </c>
      <c r="S783" s="823" t="e">
        <f t="shared" si="198"/>
        <v>#REF!</v>
      </c>
    </row>
    <row r="784" spans="1:19" hidden="1" x14ac:dyDescent="0.25">
      <c r="A784" s="820"/>
      <c r="B784" s="863" t="s">
        <v>3116</v>
      </c>
      <c r="C784" s="846" t="e">
        <f>#REF!</f>
        <v>#REF!</v>
      </c>
      <c r="D784" s="848" t="s">
        <v>1941</v>
      </c>
      <c r="E784" s="823"/>
      <c r="F784" s="823">
        <f t="shared" si="193"/>
        <v>0</v>
      </c>
      <c r="G784" s="823" t="e">
        <f t="shared" si="194"/>
        <v>#REF!</v>
      </c>
      <c r="H784" s="823"/>
      <c r="I784" s="823"/>
      <c r="J784" s="823" t="e">
        <f t="shared" si="195"/>
        <v>#REF!</v>
      </c>
      <c r="K784" s="823"/>
      <c r="L784" s="823"/>
      <c r="M784" s="823" t="e">
        <f t="shared" si="196"/>
        <v>#REF!</v>
      </c>
      <c r="N784" s="823" t="e">
        <f>#REF!+#REF!+K784+H784+F784</f>
        <v>#REF!</v>
      </c>
      <c r="O784" s="823" t="e">
        <f t="shared" si="191"/>
        <v>#REF!</v>
      </c>
      <c r="P784" s="823" t="e">
        <f>Develop!K674</f>
        <v>#REF!</v>
      </c>
      <c r="Q784" s="823" t="e">
        <f t="shared" si="192"/>
        <v>#REF!</v>
      </c>
      <c r="R784" s="823" t="e">
        <f t="shared" si="197"/>
        <v>#REF!</v>
      </c>
      <c r="S784" s="823" t="e">
        <f t="shared" si="198"/>
        <v>#REF!</v>
      </c>
    </row>
    <row r="785" spans="1:19" hidden="1" x14ac:dyDescent="0.25">
      <c r="A785" s="820"/>
      <c r="B785" s="863" t="s">
        <v>3142</v>
      </c>
      <c r="C785" s="846" t="e">
        <f>#REF!</f>
        <v>#REF!</v>
      </c>
      <c r="D785" s="848" t="s">
        <v>1941</v>
      </c>
      <c r="E785" s="823"/>
      <c r="F785" s="823">
        <f t="shared" si="193"/>
        <v>0</v>
      </c>
      <c r="G785" s="823" t="e">
        <f t="shared" si="194"/>
        <v>#REF!</v>
      </c>
      <c r="H785" s="823"/>
      <c r="I785" s="823"/>
      <c r="J785" s="823" t="e">
        <f t="shared" si="195"/>
        <v>#REF!</v>
      </c>
      <c r="K785" s="823"/>
      <c r="L785" s="823"/>
      <c r="M785" s="823" t="e">
        <f t="shared" si="196"/>
        <v>#REF!</v>
      </c>
      <c r="N785" s="823" t="e">
        <f>#REF!+#REF!+K785+H785+F785</f>
        <v>#REF!</v>
      </c>
      <c r="O785" s="823" t="e">
        <f t="shared" si="191"/>
        <v>#REF!</v>
      </c>
      <c r="P785" s="823" t="e">
        <f>Develop!K675</f>
        <v>#REF!</v>
      </c>
      <c r="Q785" s="823" t="e">
        <f t="shared" si="192"/>
        <v>#REF!</v>
      </c>
      <c r="R785" s="823" t="e">
        <f t="shared" si="197"/>
        <v>#REF!</v>
      </c>
      <c r="S785" s="823" t="e">
        <f t="shared" si="198"/>
        <v>#REF!</v>
      </c>
    </row>
    <row r="786" spans="1:19" hidden="1" x14ac:dyDescent="0.25">
      <c r="A786" s="820"/>
      <c r="B786" s="863" t="s">
        <v>3096</v>
      </c>
      <c r="C786" s="846" t="e">
        <f>#REF!</f>
        <v>#REF!</v>
      </c>
      <c r="D786" s="848" t="s">
        <v>1941</v>
      </c>
      <c r="E786" s="823"/>
      <c r="F786" s="823">
        <f t="shared" si="193"/>
        <v>0</v>
      </c>
      <c r="G786" s="823" t="e">
        <f t="shared" si="194"/>
        <v>#REF!</v>
      </c>
      <c r="H786" s="823"/>
      <c r="I786" s="823"/>
      <c r="J786" s="823" t="e">
        <f t="shared" si="195"/>
        <v>#REF!</v>
      </c>
      <c r="K786" s="823"/>
      <c r="L786" s="823"/>
      <c r="M786" s="823" t="e">
        <f t="shared" si="196"/>
        <v>#REF!</v>
      </c>
      <c r="N786" s="823" t="e">
        <f>#REF!+#REF!+K786+H786+F786</f>
        <v>#REF!</v>
      </c>
      <c r="O786" s="823" t="e">
        <f t="shared" si="191"/>
        <v>#REF!</v>
      </c>
      <c r="P786" s="823" t="e">
        <f>Develop!K676</f>
        <v>#REF!</v>
      </c>
      <c r="Q786" s="823" t="e">
        <f t="shared" si="192"/>
        <v>#REF!</v>
      </c>
      <c r="R786" s="823" t="e">
        <f t="shared" si="197"/>
        <v>#REF!</v>
      </c>
      <c r="S786" s="823" t="e">
        <f t="shared" si="198"/>
        <v>#REF!</v>
      </c>
    </row>
    <row r="787" spans="1:19" hidden="1" x14ac:dyDescent="0.25">
      <c r="A787" s="820"/>
      <c r="B787" s="863" t="s">
        <v>3097</v>
      </c>
      <c r="C787" s="846">
        <v>2225.27</v>
      </c>
      <c r="D787" s="848" t="s">
        <v>1941</v>
      </c>
      <c r="E787" s="823"/>
      <c r="F787" s="823">
        <f t="shared" si="193"/>
        <v>0</v>
      </c>
      <c r="G787" s="823">
        <f t="shared" si="194"/>
        <v>0</v>
      </c>
      <c r="H787" s="823"/>
      <c r="I787" s="823"/>
      <c r="J787" s="823">
        <f t="shared" si="195"/>
        <v>0</v>
      </c>
      <c r="K787" s="823"/>
      <c r="L787" s="823"/>
      <c r="M787" s="823">
        <f t="shared" si="196"/>
        <v>0</v>
      </c>
      <c r="N787" s="823" t="e">
        <f>#REF!+#REF!+K787+H787+F787</f>
        <v>#REF!</v>
      </c>
      <c r="O787" s="823" t="e">
        <f t="shared" si="191"/>
        <v>#REF!</v>
      </c>
      <c r="P787" s="823" t="e">
        <f>Develop!K677</f>
        <v>#REF!</v>
      </c>
      <c r="Q787" s="823" t="e">
        <f t="shared" si="192"/>
        <v>#REF!</v>
      </c>
      <c r="R787" s="823" t="e">
        <f t="shared" si="197"/>
        <v>#REF!</v>
      </c>
      <c r="S787" s="823" t="e">
        <f t="shared" si="198"/>
        <v>#REF!</v>
      </c>
    </row>
    <row r="788" spans="1:19" hidden="1" x14ac:dyDescent="0.25">
      <c r="A788" s="820"/>
      <c r="B788" s="863" t="s">
        <v>3386</v>
      </c>
      <c r="C788" s="846" t="e">
        <f>#REF!</f>
        <v>#REF!</v>
      </c>
      <c r="D788" s="848" t="s">
        <v>1941</v>
      </c>
      <c r="E788" s="823"/>
      <c r="F788" s="823">
        <f t="shared" si="193"/>
        <v>0</v>
      </c>
      <c r="G788" s="823" t="e">
        <f t="shared" si="194"/>
        <v>#REF!</v>
      </c>
      <c r="H788" s="823"/>
      <c r="I788" s="823"/>
      <c r="J788" s="823" t="e">
        <f t="shared" si="195"/>
        <v>#REF!</v>
      </c>
      <c r="K788" s="823"/>
      <c r="L788" s="823"/>
      <c r="M788" s="823" t="e">
        <f t="shared" si="196"/>
        <v>#REF!</v>
      </c>
      <c r="N788" s="823" t="e">
        <f>#REF!+#REF!+K788+H788+F788</f>
        <v>#REF!</v>
      </c>
      <c r="O788" s="823" t="e">
        <f t="shared" si="191"/>
        <v>#REF!</v>
      </c>
      <c r="P788" s="823" t="e">
        <f>Develop!K678</f>
        <v>#REF!</v>
      </c>
      <c r="Q788" s="823" t="e">
        <f t="shared" si="192"/>
        <v>#REF!</v>
      </c>
      <c r="R788" s="823" t="e">
        <f t="shared" si="197"/>
        <v>#REF!</v>
      </c>
      <c r="S788" s="823" t="e">
        <f t="shared" si="198"/>
        <v>#REF!</v>
      </c>
    </row>
    <row r="789" spans="1:19" hidden="1" x14ac:dyDescent="0.25">
      <c r="A789" s="820"/>
      <c r="B789" s="863" t="s">
        <v>3387</v>
      </c>
      <c r="C789" s="846" t="e">
        <f>#REF!</f>
        <v>#REF!</v>
      </c>
      <c r="D789" s="848" t="s">
        <v>1941</v>
      </c>
      <c r="E789" s="823"/>
      <c r="F789" s="823">
        <f t="shared" si="193"/>
        <v>0</v>
      </c>
      <c r="G789" s="823" t="e">
        <f t="shared" si="194"/>
        <v>#REF!</v>
      </c>
      <c r="H789" s="823"/>
      <c r="I789" s="823"/>
      <c r="J789" s="823" t="e">
        <f t="shared" si="195"/>
        <v>#REF!</v>
      </c>
      <c r="K789" s="823"/>
      <c r="L789" s="823"/>
      <c r="M789" s="823" t="e">
        <f t="shared" si="196"/>
        <v>#REF!</v>
      </c>
      <c r="N789" s="823" t="e">
        <f>#REF!+#REF!+K789+H789+F789</f>
        <v>#REF!</v>
      </c>
      <c r="O789" s="823" t="e">
        <f t="shared" si="191"/>
        <v>#REF!</v>
      </c>
      <c r="P789" s="823" t="e">
        <f>Develop!K679</f>
        <v>#REF!</v>
      </c>
      <c r="Q789" s="823" t="e">
        <f t="shared" si="192"/>
        <v>#REF!</v>
      </c>
      <c r="R789" s="823" t="e">
        <f t="shared" si="197"/>
        <v>#REF!</v>
      </c>
      <c r="S789" s="823" t="e">
        <f t="shared" si="198"/>
        <v>#REF!</v>
      </c>
    </row>
    <row r="790" spans="1:19" hidden="1" x14ac:dyDescent="0.25">
      <c r="A790" s="820"/>
      <c r="B790" s="863" t="s">
        <v>3388</v>
      </c>
      <c r="C790" s="846" t="e">
        <f>#REF!</f>
        <v>#REF!</v>
      </c>
      <c r="D790" s="848" t="s">
        <v>1941</v>
      </c>
      <c r="E790" s="823"/>
      <c r="F790" s="823">
        <f t="shared" si="193"/>
        <v>0</v>
      </c>
      <c r="G790" s="823" t="e">
        <f t="shared" si="194"/>
        <v>#REF!</v>
      </c>
      <c r="H790" s="823"/>
      <c r="I790" s="823"/>
      <c r="J790" s="823" t="e">
        <f t="shared" si="195"/>
        <v>#REF!</v>
      </c>
      <c r="K790" s="823"/>
      <c r="L790" s="823"/>
      <c r="M790" s="823" t="e">
        <f t="shared" si="196"/>
        <v>#REF!</v>
      </c>
      <c r="N790" s="823" t="e">
        <f>#REF!+#REF!+K790+H790+F790</f>
        <v>#REF!</v>
      </c>
      <c r="O790" s="823" t="e">
        <f t="shared" si="191"/>
        <v>#REF!</v>
      </c>
      <c r="P790" s="823" t="e">
        <f>Develop!K680</f>
        <v>#REF!</v>
      </c>
      <c r="Q790" s="823" t="e">
        <f t="shared" si="192"/>
        <v>#REF!</v>
      </c>
      <c r="R790" s="823" t="e">
        <f t="shared" si="197"/>
        <v>#REF!</v>
      </c>
      <c r="S790" s="823" t="e">
        <f t="shared" si="198"/>
        <v>#REF!</v>
      </c>
    </row>
    <row r="791" spans="1:19" hidden="1" x14ac:dyDescent="0.25">
      <c r="A791" s="820"/>
      <c r="B791" s="863" t="s">
        <v>3389</v>
      </c>
      <c r="C791" s="846" t="e">
        <f>#REF!</f>
        <v>#REF!</v>
      </c>
      <c r="D791" s="848" t="s">
        <v>1941</v>
      </c>
      <c r="E791" s="823"/>
      <c r="F791" s="823">
        <f t="shared" si="193"/>
        <v>0</v>
      </c>
      <c r="G791" s="823" t="e">
        <f t="shared" si="194"/>
        <v>#REF!</v>
      </c>
      <c r="H791" s="823"/>
      <c r="I791" s="823"/>
      <c r="J791" s="823" t="e">
        <f t="shared" si="195"/>
        <v>#REF!</v>
      </c>
      <c r="K791" s="823"/>
      <c r="L791" s="823"/>
      <c r="M791" s="823" t="e">
        <f t="shared" si="196"/>
        <v>#REF!</v>
      </c>
      <c r="N791" s="823" t="e">
        <f>#REF!+#REF!+K791+H791+F791</f>
        <v>#REF!</v>
      </c>
      <c r="O791" s="823" t="e">
        <f t="shared" si="191"/>
        <v>#REF!</v>
      </c>
      <c r="P791" s="823" t="e">
        <f>Develop!K681</f>
        <v>#REF!</v>
      </c>
      <c r="Q791" s="823" t="e">
        <f t="shared" si="192"/>
        <v>#REF!</v>
      </c>
      <c r="R791" s="823" t="e">
        <f t="shared" si="197"/>
        <v>#REF!</v>
      </c>
      <c r="S791" s="823" t="e">
        <f t="shared" si="198"/>
        <v>#REF!</v>
      </c>
    </row>
    <row r="792" spans="1:19" hidden="1" x14ac:dyDescent="0.25">
      <c r="A792" s="820"/>
      <c r="B792" s="863" t="s">
        <v>3390</v>
      </c>
      <c r="C792" s="846" t="e">
        <f>#REF!</f>
        <v>#REF!</v>
      </c>
      <c r="D792" s="848" t="s">
        <v>1941</v>
      </c>
      <c r="E792" s="823"/>
      <c r="F792" s="823">
        <f t="shared" si="193"/>
        <v>0</v>
      </c>
      <c r="G792" s="823" t="e">
        <f t="shared" si="194"/>
        <v>#REF!</v>
      </c>
      <c r="H792" s="823"/>
      <c r="I792" s="823"/>
      <c r="J792" s="823" t="e">
        <f t="shared" si="195"/>
        <v>#REF!</v>
      </c>
      <c r="K792" s="823"/>
      <c r="L792" s="823"/>
      <c r="M792" s="823" t="e">
        <f t="shared" si="196"/>
        <v>#REF!</v>
      </c>
      <c r="N792" s="823" t="e">
        <f>#REF!+#REF!+K792+H792+F792</f>
        <v>#REF!</v>
      </c>
      <c r="O792" s="823" t="e">
        <f t="shared" si="191"/>
        <v>#REF!</v>
      </c>
      <c r="P792" s="823" t="e">
        <f>Develop!K682</f>
        <v>#REF!</v>
      </c>
      <c r="Q792" s="823" t="e">
        <f t="shared" si="192"/>
        <v>#REF!</v>
      </c>
      <c r="R792" s="823" t="e">
        <f t="shared" si="197"/>
        <v>#REF!</v>
      </c>
      <c r="S792" s="823" t="e">
        <f t="shared" si="198"/>
        <v>#REF!</v>
      </c>
    </row>
    <row r="793" spans="1:19" ht="51" hidden="1" x14ac:dyDescent="0.25">
      <c r="A793" s="820"/>
      <c r="B793" s="821" t="s">
        <v>3086</v>
      </c>
      <c r="C793" s="824" t="e">
        <f>#REF!</f>
        <v>#REF!</v>
      </c>
      <c r="D793" s="849" t="s">
        <v>1941</v>
      </c>
      <c r="E793" s="823"/>
      <c r="F793" s="823">
        <f t="shared" si="193"/>
        <v>0</v>
      </c>
      <c r="G793" s="823" t="e">
        <f t="shared" si="194"/>
        <v>#REF!</v>
      </c>
      <c r="H793" s="823"/>
      <c r="I793" s="823"/>
      <c r="J793" s="823" t="e">
        <f t="shared" si="195"/>
        <v>#REF!</v>
      </c>
      <c r="K793" s="823"/>
      <c r="L793" s="823"/>
      <c r="M793" s="823" t="e">
        <f t="shared" si="196"/>
        <v>#REF!</v>
      </c>
      <c r="N793" s="823" t="e">
        <f>#REF!+#REF!+K793+H793+F793</f>
        <v>#REF!</v>
      </c>
      <c r="O793" s="823" t="e">
        <f t="shared" si="191"/>
        <v>#REF!</v>
      </c>
      <c r="P793" s="823" t="e">
        <f>Develop!K683</f>
        <v>#REF!</v>
      </c>
      <c r="Q793" s="823" t="e">
        <f t="shared" si="192"/>
        <v>#REF!</v>
      </c>
      <c r="R793" s="823" t="e">
        <f t="shared" si="197"/>
        <v>#REF!</v>
      </c>
      <c r="S793" s="823" t="e">
        <f t="shared" si="198"/>
        <v>#REF!</v>
      </c>
    </row>
    <row r="794" spans="1:19" ht="78.75" hidden="1" x14ac:dyDescent="0.25">
      <c r="A794" s="820"/>
      <c r="B794" s="856" t="s">
        <v>3235</v>
      </c>
      <c r="C794" s="824"/>
      <c r="D794" s="849"/>
      <c r="E794" s="823"/>
      <c r="F794" s="823">
        <f t="shared" si="193"/>
        <v>0</v>
      </c>
      <c r="G794" s="823">
        <f t="shared" si="194"/>
        <v>0</v>
      </c>
      <c r="H794" s="823"/>
      <c r="I794" s="823"/>
      <c r="J794" s="823">
        <f t="shared" si="195"/>
        <v>0</v>
      </c>
      <c r="K794" s="823"/>
      <c r="L794" s="823"/>
      <c r="M794" s="823">
        <f t="shared" si="196"/>
        <v>0</v>
      </c>
      <c r="N794" s="823" t="e">
        <f>#REF!+#REF!+K794+H794+F794</f>
        <v>#REF!</v>
      </c>
      <c r="O794" s="823" t="e">
        <f t="shared" si="191"/>
        <v>#REF!</v>
      </c>
      <c r="P794" s="823" t="e">
        <f>Develop!K684</f>
        <v>#REF!</v>
      </c>
      <c r="Q794" s="823" t="e">
        <f t="shared" si="192"/>
        <v>#REF!</v>
      </c>
      <c r="R794" s="823" t="e">
        <f t="shared" si="197"/>
        <v>#REF!</v>
      </c>
      <c r="S794" s="823" t="e">
        <f t="shared" si="198"/>
        <v>#REF!</v>
      </c>
    </row>
    <row r="795" spans="1:19" hidden="1" x14ac:dyDescent="0.25">
      <c r="A795" s="820"/>
      <c r="B795" s="821" t="s">
        <v>1084</v>
      </c>
      <c r="C795" s="824" t="e">
        <f>#REF!</f>
        <v>#REF!</v>
      </c>
      <c r="D795" s="849" t="s">
        <v>1941</v>
      </c>
      <c r="E795" s="823"/>
      <c r="F795" s="823">
        <f t="shared" si="193"/>
        <v>0</v>
      </c>
      <c r="G795" s="823" t="e">
        <f t="shared" si="194"/>
        <v>#REF!</v>
      </c>
      <c r="H795" s="823"/>
      <c r="I795" s="823"/>
      <c r="J795" s="823" t="e">
        <f t="shared" si="195"/>
        <v>#REF!</v>
      </c>
      <c r="K795" s="823"/>
      <c r="L795" s="823"/>
      <c r="M795" s="823" t="e">
        <f t="shared" si="196"/>
        <v>#REF!</v>
      </c>
      <c r="N795" s="823" t="e">
        <f>#REF!+#REF!+K795+H795+F795</f>
        <v>#REF!</v>
      </c>
      <c r="O795" s="823" t="e">
        <f t="shared" si="191"/>
        <v>#REF!</v>
      </c>
      <c r="P795" s="823" t="e">
        <f>Develop!K685</f>
        <v>#REF!</v>
      </c>
      <c r="Q795" s="823" t="e">
        <f t="shared" si="192"/>
        <v>#REF!</v>
      </c>
      <c r="R795" s="823" t="e">
        <f t="shared" si="197"/>
        <v>#REF!</v>
      </c>
      <c r="S795" s="823" t="e">
        <f t="shared" si="198"/>
        <v>#REF!</v>
      </c>
    </row>
    <row r="796" spans="1:19" hidden="1" x14ac:dyDescent="0.25">
      <c r="A796" s="820"/>
      <c r="B796" s="821" t="s">
        <v>1188</v>
      </c>
      <c r="C796" s="824" t="e">
        <f>#REF!</f>
        <v>#REF!</v>
      </c>
      <c r="D796" s="849" t="s">
        <v>1941</v>
      </c>
      <c r="E796" s="823"/>
      <c r="F796" s="823">
        <f t="shared" si="193"/>
        <v>0</v>
      </c>
      <c r="G796" s="823" t="e">
        <f t="shared" si="194"/>
        <v>#REF!</v>
      </c>
      <c r="H796" s="823"/>
      <c r="I796" s="823"/>
      <c r="J796" s="823" t="e">
        <f t="shared" si="195"/>
        <v>#REF!</v>
      </c>
      <c r="K796" s="823"/>
      <c r="L796" s="823"/>
      <c r="M796" s="823" t="e">
        <f t="shared" si="196"/>
        <v>#REF!</v>
      </c>
      <c r="N796" s="823" t="e">
        <f>#REF!+#REF!+K796+H796+F796</f>
        <v>#REF!</v>
      </c>
      <c r="O796" s="823" t="e">
        <f t="shared" si="191"/>
        <v>#REF!</v>
      </c>
      <c r="P796" s="823" t="e">
        <f>Develop!K686</f>
        <v>#REF!</v>
      </c>
      <c r="Q796" s="823" t="e">
        <f t="shared" si="192"/>
        <v>#REF!</v>
      </c>
      <c r="R796" s="823" t="e">
        <f t="shared" si="197"/>
        <v>#REF!</v>
      </c>
      <c r="S796" s="823" t="e">
        <f t="shared" si="198"/>
        <v>#REF!</v>
      </c>
    </row>
    <row r="797" spans="1:19" hidden="1" x14ac:dyDescent="0.25">
      <c r="A797" s="820"/>
      <c r="B797" s="821" t="s">
        <v>1230</v>
      </c>
      <c r="C797" s="824" t="e">
        <f>#REF!</f>
        <v>#REF!</v>
      </c>
      <c r="D797" s="849" t="s">
        <v>1941</v>
      </c>
      <c r="E797" s="823"/>
      <c r="F797" s="823">
        <f t="shared" si="193"/>
        <v>0</v>
      </c>
      <c r="G797" s="823" t="e">
        <f t="shared" si="194"/>
        <v>#REF!</v>
      </c>
      <c r="H797" s="823"/>
      <c r="I797" s="823"/>
      <c r="J797" s="823" t="e">
        <f t="shared" si="195"/>
        <v>#REF!</v>
      </c>
      <c r="K797" s="823"/>
      <c r="L797" s="823"/>
      <c r="M797" s="823" t="e">
        <f t="shared" si="196"/>
        <v>#REF!</v>
      </c>
      <c r="N797" s="823" t="e">
        <f>#REF!+#REF!+K797+H797+F797</f>
        <v>#REF!</v>
      </c>
      <c r="O797" s="823" t="e">
        <f t="shared" si="191"/>
        <v>#REF!</v>
      </c>
      <c r="P797" s="823" t="e">
        <f>Develop!K687</f>
        <v>#REF!</v>
      </c>
      <c r="Q797" s="823" t="e">
        <f t="shared" si="192"/>
        <v>#REF!</v>
      </c>
      <c r="R797" s="823" t="e">
        <f t="shared" si="197"/>
        <v>#REF!</v>
      </c>
      <c r="S797" s="823" t="e">
        <f t="shared" si="198"/>
        <v>#REF!</v>
      </c>
    </row>
    <row r="798" spans="1:19" hidden="1" x14ac:dyDescent="0.25">
      <c r="A798" s="913"/>
      <c r="B798" s="914" t="s">
        <v>1138</v>
      </c>
      <c r="C798" s="921" t="e">
        <f>#REF!</f>
        <v>#REF!</v>
      </c>
      <c r="D798" s="944" t="s">
        <v>1941</v>
      </c>
      <c r="E798" s="917"/>
      <c r="F798" s="917">
        <f t="shared" si="193"/>
        <v>0</v>
      </c>
      <c r="G798" s="917" t="e">
        <f t="shared" si="194"/>
        <v>#REF!</v>
      </c>
      <c r="H798" s="917"/>
      <c r="I798" s="917"/>
      <c r="J798" s="917" t="e">
        <f t="shared" si="195"/>
        <v>#REF!</v>
      </c>
      <c r="K798" s="917"/>
      <c r="L798" s="917"/>
      <c r="M798" s="917" t="e">
        <f t="shared" si="196"/>
        <v>#REF!</v>
      </c>
      <c r="N798" s="917" t="e">
        <f>#REF!+#REF!+K798+H798+F798</f>
        <v>#REF!</v>
      </c>
      <c r="O798" s="917" t="e">
        <f t="shared" si="191"/>
        <v>#REF!</v>
      </c>
      <c r="P798" s="917" t="e">
        <f>Develop!K688</f>
        <v>#REF!</v>
      </c>
      <c r="Q798" s="917" t="e">
        <f t="shared" si="192"/>
        <v>#REF!</v>
      </c>
      <c r="R798" s="917" t="e">
        <f t="shared" si="197"/>
        <v>#REF!</v>
      </c>
      <c r="S798" s="917" t="e">
        <f t="shared" si="198"/>
        <v>#REF!</v>
      </c>
    </row>
    <row r="799" spans="1:19" ht="78.75" x14ac:dyDescent="0.25">
      <c r="A799" s="820"/>
      <c r="B799" s="856" t="s">
        <v>3458</v>
      </c>
      <c r="C799" s="1488"/>
      <c r="D799" s="1488"/>
      <c r="E799" s="954"/>
      <c r="F799" s="954">
        <f>E799</f>
        <v>0</v>
      </c>
      <c r="G799" s="954">
        <f t="shared" si="194"/>
        <v>0</v>
      </c>
      <c r="H799" s="1371"/>
      <c r="I799" s="1371">
        <f>H799*2</f>
        <v>0</v>
      </c>
      <c r="J799" s="1371">
        <f>I799*C799</f>
        <v>0</v>
      </c>
      <c r="K799" s="960"/>
      <c r="L799" s="960">
        <f t="shared" ref="L799:L803" si="199">K799*1</f>
        <v>0</v>
      </c>
      <c r="M799" s="960">
        <f>L799*C799</f>
        <v>0</v>
      </c>
      <c r="N799" s="823">
        <f>F799+I799+L799</f>
        <v>0</v>
      </c>
      <c r="O799" s="823">
        <f t="shared" si="191"/>
        <v>0</v>
      </c>
      <c r="P799" s="823"/>
      <c r="Q799" s="823">
        <f t="shared" si="192"/>
        <v>0</v>
      </c>
      <c r="R799" s="1390">
        <f>P799+N799</f>
        <v>0</v>
      </c>
      <c r="S799" s="823">
        <f t="shared" si="198"/>
        <v>0</v>
      </c>
    </row>
    <row r="800" spans="1:19" ht="39.950000000000003" customHeight="1" x14ac:dyDescent="0.25">
      <c r="A800" s="820"/>
      <c r="B800" s="821" t="s">
        <v>1084</v>
      </c>
      <c r="C800" s="1488">
        <f>[1]Data!$AK$1197</f>
        <v>1007.76</v>
      </c>
      <c r="D800" s="1488" t="s">
        <v>1941</v>
      </c>
      <c r="E800" s="954">
        <f>'SI 2 in 1 ALIYAR '!H1055</f>
        <v>2.72</v>
      </c>
      <c r="F800" s="954">
        <f>E800</f>
        <v>2.72</v>
      </c>
      <c r="G800" s="954">
        <f t="shared" si="194"/>
        <v>2741.11</v>
      </c>
      <c r="H800" s="1371">
        <f>'PC 12 IN 1'!H999</f>
        <v>9.59</v>
      </c>
      <c r="I800" s="1371">
        <f>H800*2</f>
        <v>19.18</v>
      </c>
      <c r="J800" s="1371">
        <f>I800*C800</f>
        <v>19328.84</v>
      </c>
      <c r="K800" s="960">
        <f>'4 IN 1 PCHC Aliyar'!H1039</f>
        <v>3.2</v>
      </c>
      <c r="L800" s="960">
        <f t="shared" si="199"/>
        <v>3.2</v>
      </c>
      <c r="M800" s="960">
        <f>L800*C800</f>
        <v>3224.83</v>
      </c>
      <c r="N800" s="823">
        <f>F800+I800+L800</f>
        <v>25.1</v>
      </c>
      <c r="O800" s="823">
        <f t="shared" si="191"/>
        <v>25294.78</v>
      </c>
      <c r="P800" s="823"/>
      <c r="Q800" s="823">
        <f t="shared" si="192"/>
        <v>0</v>
      </c>
      <c r="R800" s="1390">
        <f>P800+N800</f>
        <v>25.1</v>
      </c>
      <c r="S800" s="823">
        <f t="shared" si="198"/>
        <v>25294.78</v>
      </c>
    </row>
    <row r="801" spans="1:19" ht="39.950000000000003" customHeight="1" x14ac:dyDescent="0.25">
      <c r="A801" s="820"/>
      <c r="B801" s="821" t="s">
        <v>1188</v>
      </c>
      <c r="C801" s="1488">
        <f>[1]Data!$AK$1198</f>
        <v>1009.53</v>
      </c>
      <c r="D801" s="1488" t="s">
        <v>1941</v>
      </c>
      <c r="E801" s="954">
        <f>'SI 2 in 1 ALIYAR '!H1056</f>
        <v>2.72</v>
      </c>
      <c r="F801" s="954">
        <f>E801</f>
        <v>2.72</v>
      </c>
      <c r="G801" s="954">
        <f t="shared" si="194"/>
        <v>2745.92</v>
      </c>
      <c r="H801" s="1371">
        <f>'PC 12 IN 1'!H1000</f>
        <v>9.59</v>
      </c>
      <c r="I801" s="1371">
        <f>H801*2</f>
        <v>19.18</v>
      </c>
      <c r="J801" s="1371">
        <f>I801*C801</f>
        <v>19362.79</v>
      </c>
      <c r="K801" s="960">
        <f>'4 IN 1 PCHC Aliyar'!H1040</f>
        <v>3.2</v>
      </c>
      <c r="L801" s="960">
        <f t="shared" si="199"/>
        <v>3.2</v>
      </c>
      <c r="M801" s="960">
        <f>L801*C801</f>
        <v>3230.5</v>
      </c>
      <c r="N801" s="823">
        <f>F801+I801+L801</f>
        <v>25.1</v>
      </c>
      <c r="O801" s="823">
        <f t="shared" si="191"/>
        <v>25339.200000000001</v>
      </c>
      <c r="P801" s="823"/>
      <c r="Q801" s="823">
        <f t="shared" si="192"/>
        <v>0</v>
      </c>
      <c r="R801" s="1390">
        <f>P801+N801</f>
        <v>25.1</v>
      </c>
      <c r="S801" s="823">
        <f t="shared" si="198"/>
        <v>25339.200000000001</v>
      </c>
    </row>
    <row r="802" spans="1:19" ht="39.950000000000003" customHeight="1" x14ac:dyDescent="0.25">
      <c r="A802" s="820"/>
      <c r="B802" s="821" t="s">
        <v>1230</v>
      </c>
      <c r="C802" s="1488">
        <f>[1]Data!$AK$1199</f>
        <v>1011.3</v>
      </c>
      <c r="D802" s="1488" t="s">
        <v>1941</v>
      </c>
      <c r="E802" s="954"/>
      <c r="F802" s="954">
        <f>E802</f>
        <v>0</v>
      </c>
      <c r="G802" s="954">
        <f t="shared" si="194"/>
        <v>0</v>
      </c>
      <c r="H802" s="1371">
        <f>'PC 12 IN 1'!H1001</f>
        <v>9.59</v>
      </c>
      <c r="I802" s="1371">
        <f>H802*2</f>
        <v>19.18</v>
      </c>
      <c r="J802" s="1371">
        <f>I802*C802</f>
        <v>19396.73</v>
      </c>
      <c r="K802" s="960">
        <f>'4 IN 1 PCHC Aliyar'!H1041</f>
        <v>3.2</v>
      </c>
      <c r="L802" s="960">
        <f t="shared" si="199"/>
        <v>3.2</v>
      </c>
      <c r="M802" s="960">
        <f>L802*C802</f>
        <v>3236.16</v>
      </c>
      <c r="N802" s="823">
        <f>F802+I802+L802</f>
        <v>22.38</v>
      </c>
      <c r="O802" s="823">
        <f t="shared" si="191"/>
        <v>22632.89</v>
      </c>
      <c r="P802" s="823"/>
      <c r="Q802" s="823">
        <f t="shared" si="192"/>
        <v>0</v>
      </c>
      <c r="R802" s="1390">
        <f>P802+N802</f>
        <v>22.38</v>
      </c>
      <c r="S802" s="823">
        <f t="shared" si="198"/>
        <v>22632.89</v>
      </c>
    </row>
    <row r="803" spans="1:19" ht="39.950000000000003" customHeight="1" x14ac:dyDescent="0.25">
      <c r="A803" s="820"/>
      <c r="B803" s="821" t="s">
        <v>3459</v>
      </c>
      <c r="C803" s="1488">
        <f>[1]Data!$AK$1200</f>
        <v>1013.07</v>
      </c>
      <c r="D803" s="1488" t="s">
        <v>1941</v>
      </c>
      <c r="E803" s="954"/>
      <c r="F803" s="954">
        <f>E803</f>
        <v>0</v>
      </c>
      <c r="G803" s="954">
        <f t="shared" si="194"/>
        <v>0</v>
      </c>
      <c r="H803" s="1371">
        <f>'PC 12 IN 1'!H1002</f>
        <v>9.59</v>
      </c>
      <c r="I803" s="1371">
        <f>H803*2</f>
        <v>19.18</v>
      </c>
      <c r="J803" s="1371">
        <f>I803*C803</f>
        <v>19430.68</v>
      </c>
      <c r="K803" s="960">
        <f>'4 IN 1 PCHC Aliyar'!H1042</f>
        <v>3.2</v>
      </c>
      <c r="L803" s="960">
        <f t="shared" si="199"/>
        <v>3.2</v>
      </c>
      <c r="M803" s="960">
        <f>L803*C803</f>
        <v>3241.82</v>
      </c>
      <c r="N803" s="823">
        <f>F803+I803+L803</f>
        <v>22.38</v>
      </c>
      <c r="O803" s="823">
        <f t="shared" si="191"/>
        <v>22672.51</v>
      </c>
      <c r="P803" s="823"/>
      <c r="Q803" s="823">
        <f t="shared" si="192"/>
        <v>0</v>
      </c>
      <c r="R803" s="1390">
        <f>P803+N803</f>
        <v>22.38</v>
      </c>
      <c r="S803" s="823">
        <f t="shared" si="198"/>
        <v>22672.51</v>
      </c>
    </row>
    <row r="804" spans="1:19" ht="26.25" hidden="1" x14ac:dyDescent="0.25">
      <c r="A804" s="892"/>
      <c r="B804" s="898" t="s">
        <v>3224</v>
      </c>
      <c r="C804" s="910"/>
      <c r="D804" s="911"/>
      <c r="E804" s="896"/>
      <c r="F804" s="896">
        <f t="shared" si="193"/>
        <v>0</v>
      </c>
      <c r="G804" s="896">
        <f t="shared" si="194"/>
        <v>0</v>
      </c>
      <c r="H804" s="896"/>
      <c r="I804" s="896"/>
      <c r="J804" s="896">
        <f t="shared" si="195"/>
        <v>0</v>
      </c>
      <c r="K804" s="896"/>
      <c r="L804" s="896"/>
      <c r="M804" s="896">
        <f t="shared" si="196"/>
        <v>0</v>
      </c>
      <c r="N804" s="896" t="e">
        <f>#REF!+#REF!+K804+H804+F804</f>
        <v>#REF!</v>
      </c>
      <c r="O804" s="896" t="e">
        <f t="shared" si="191"/>
        <v>#REF!</v>
      </c>
      <c r="P804" s="896" t="e">
        <f>Develop!K694</f>
        <v>#REF!</v>
      </c>
      <c r="Q804" s="896" t="e">
        <f t="shared" si="192"/>
        <v>#REF!</v>
      </c>
      <c r="R804" s="896" t="e">
        <f t="shared" si="197"/>
        <v>#REF!</v>
      </c>
      <c r="S804" s="896" t="e">
        <f t="shared" ref="S804:S845" si="200">R804*C804</f>
        <v>#REF!</v>
      </c>
    </row>
    <row r="805" spans="1:19" hidden="1" x14ac:dyDescent="0.25">
      <c r="A805" s="820"/>
      <c r="B805" s="821" t="s">
        <v>3225</v>
      </c>
      <c r="C805" s="824" t="e">
        <f>#REF!</f>
        <v>#REF!</v>
      </c>
      <c r="D805" s="849" t="s">
        <v>1589</v>
      </c>
      <c r="E805" s="823"/>
      <c r="F805" s="823">
        <f t="shared" si="193"/>
        <v>0</v>
      </c>
      <c r="G805" s="823" t="e">
        <f t="shared" si="194"/>
        <v>#REF!</v>
      </c>
      <c r="H805" s="823"/>
      <c r="I805" s="823"/>
      <c r="J805" s="823" t="e">
        <f t="shared" si="195"/>
        <v>#REF!</v>
      </c>
      <c r="K805" s="823"/>
      <c r="L805" s="823"/>
      <c r="M805" s="823" t="e">
        <f t="shared" si="196"/>
        <v>#REF!</v>
      </c>
      <c r="N805" s="823" t="e">
        <f>#REF!+#REF!+K805+H805+F805</f>
        <v>#REF!</v>
      </c>
      <c r="O805" s="823" t="e">
        <f t="shared" si="191"/>
        <v>#REF!</v>
      </c>
      <c r="P805" s="823" t="e">
        <f>Develop!K695</f>
        <v>#REF!</v>
      </c>
      <c r="Q805" s="823" t="e">
        <f t="shared" si="192"/>
        <v>#REF!</v>
      </c>
      <c r="R805" s="823" t="e">
        <f t="shared" si="197"/>
        <v>#REF!</v>
      </c>
      <c r="S805" s="823" t="e">
        <f t="shared" si="200"/>
        <v>#REF!</v>
      </c>
    </row>
    <row r="806" spans="1:19" hidden="1" x14ac:dyDescent="0.25">
      <c r="A806" s="820"/>
      <c r="B806" s="836" t="s">
        <v>3217</v>
      </c>
      <c r="C806" s="823">
        <v>3358.02</v>
      </c>
      <c r="D806" s="836" t="s">
        <v>1941</v>
      </c>
      <c r="E806" s="823"/>
      <c r="F806" s="823">
        <f t="shared" si="193"/>
        <v>0</v>
      </c>
      <c r="G806" s="823">
        <f t="shared" si="194"/>
        <v>0</v>
      </c>
      <c r="H806" s="823"/>
      <c r="I806" s="823"/>
      <c r="J806" s="823">
        <f t="shared" si="195"/>
        <v>0</v>
      </c>
      <c r="K806" s="823"/>
      <c r="L806" s="823"/>
      <c r="M806" s="823">
        <f t="shared" si="196"/>
        <v>0</v>
      </c>
      <c r="N806" s="823" t="e">
        <f>#REF!+#REF!+K806+H806+F806</f>
        <v>#REF!</v>
      </c>
      <c r="O806" s="823" t="e">
        <f t="shared" si="191"/>
        <v>#REF!</v>
      </c>
      <c r="P806" s="823" t="e">
        <f>Develop!K696</f>
        <v>#REF!</v>
      </c>
      <c r="Q806" s="823" t="e">
        <f t="shared" si="192"/>
        <v>#REF!</v>
      </c>
      <c r="R806" s="823" t="e">
        <f t="shared" si="197"/>
        <v>#REF!</v>
      </c>
      <c r="S806" s="823" t="e">
        <f t="shared" si="200"/>
        <v>#REF!</v>
      </c>
    </row>
    <row r="807" spans="1:19" hidden="1" x14ac:dyDescent="0.25">
      <c r="A807" s="820"/>
      <c r="B807" s="836" t="s">
        <v>3210</v>
      </c>
      <c r="C807" s="823">
        <v>3828.85</v>
      </c>
      <c r="D807" s="836" t="s">
        <v>1941</v>
      </c>
      <c r="E807" s="823"/>
      <c r="F807" s="823">
        <f t="shared" si="193"/>
        <v>0</v>
      </c>
      <c r="G807" s="823">
        <f t="shared" si="194"/>
        <v>0</v>
      </c>
      <c r="H807" s="823"/>
      <c r="I807" s="823"/>
      <c r="J807" s="823">
        <f t="shared" si="195"/>
        <v>0</v>
      </c>
      <c r="K807" s="823"/>
      <c r="L807" s="823"/>
      <c r="M807" s="823">
        <f t="shared" si="196"/>
        <v>0</v>
      </c>
      <c r="N807" s="823" t="e">
        <f>#REF!+#REF!+K807+H807+F807</f>
        <v>#REF!</v>
      </c>
      <c r="O807" s="823" t="e">
        <f t="shared" si="191"/>
        <v>#REF!</v>
      </c>
      <c r="P807" s="823" t="e">
        <f>Develop!K697</f>
        <v>#REF!</v>
      </c>
      <c r="Q807" s="823" t="e">
        <f t="shared" si="192"/>
        <v>#REF!</v>
      </c>
      <c r="R807" s="823" t="e">
        <f t="shared" si="197"/>
        <v>#REF!</v>
      </c>
      <c r="S807" s="823" t="e">
        <f t="shared" si="200"/>
        <v>#REF!</v>
      </c>
    </row>
    <row r="808" spans="1:19" ht="52.5" hidden="1" x14ac:dyDescent="0.25">
      <c r="A808" s="820"/>
      <c r="B808" s="856" t="s">
        <v>3503</v>
      </c>
      <c r="C808" s="823" t="e">
        <f>#REF!</f>
        <v>#REF!</v>
      </c>
      <c r="D808" s="836" t="s">
        <v>1941</v>
      </c>
      <c r="E808" s="823"/>
      <c r="F808" s="823">
        <f t="shared" si="193"/>
        <v>0</v>
      </c>
      <c r="G808" s="823" t="e">
        <f t="shared" si="194"/>
        <v>#REF!</v>
      </c>
      <c r="H808" s="823"/>
      <c r="I808" s="823"/>
      <c r="J808" s="823" t="e">
        <f t="shared" si="195"/>
        <v>#REF!</v>
      </c>
      <c r="K808" s="823"/>
      <c r="L808" s="823"/>
      <c r="M808" s="823" t="e">
        <f t="shared" si="196"/>
        <v>#REF!</v>
      </c>
      <c r="N808" s="823" t="e">
        <f>#REF!+#REF!+K808+H808+F808</f>
        <v>#REF!</v>
      </c>
      <c r="O808" s="823" t="e">
        <f t="shared" si="191"/>
        <v>#REF!</v>
      </c>
      <c r="P808" s="823" t="e">
        <f>Develop!K698</f>
        <v>#REF!</v>
      </c>
      <c r="Q808" s="823" t="e">
        <f t="shared" si="192"/>
        <v>#REF!</v>
      </c>
      <c r="R808" s="823" t="e">
        <f t="shared" si="197"/>
        <v>#REF!</v>
      </c>
      <c r="S808" s="823" t="e">
        <f t="shared" si="200"/>
        <v>#REF!</v>
      </c>
    </row>
    <row r="809" spans="1:19" ht="26.25" hidden="1" x14ac:dyDescent="0.25">
      <c r="A809" s="820"/>
      <c r="B809" s="856" t="s">
        <v>3211</v>
      </c>
      <c r="C809" s="846"/>
      <c r="D809" s="848"/>
      <c r="E809" s="823"/>
      <c r="F809" s="823">
        <f t="shared" si="193"/>
        <v>0</v>
      </c>
      <c r="G809" s="823">
        <f t="shared" si="194"/>
        <v>0</v>
      </c>
      <c r="H809" s="823"/>
      <c r="I809" s="823"/>
      <c r="J809" s="823">
        <f t="shared" si="195"/>
        <v>0</v>
      </c>
      <c r="K809" s="823"/>
      <c r="L809" s="823"/>
      <c r="M809" s="823">
        <f t="shared" si="196"/>
        <v>0</v>
      </c>
      <c r="N809" s="823" t="e">
        <f>#REF!+#REF!+K809+H809+F809</f>
        <v>#REF!</v>
      </c>
      <c r="O809" s="823" t="e">
        <f t="shared" si="191"/>
        <v>#REF!</v>
      </c>
      <c r="P809" s="823" t="e">
        <f>Develop!K699</f>
        <v>#REF!</v>
      </c>
      <c r="Q809" s="823" t="e">
        <f t="shared" si="192"/>
        <v>#REF!</v>
      </c>
      <c r="R809" s="823" t="e">
        <f t="shared" si="197"/>
        <v>#REF!</v>
      </c>
      <c r="S809" s="823" t="e">
        <f t="shared" si="200"/>
        <v>#REF!</v>
      </c>
    </row>
    <row r="810" spans="1:19" hidden="1" x14ac:dyDescent="0.25">
      <c r="A810" s="820"/>
      <c r="B810" s="836" t="s">
        <v>3212</v>
      </c>
      <c r="C810" s="846" t="e">
        <f>#REF!</f>
        <v>#REF!</v>
      </c>
      <c r="D810" s="848" t="s">
        <v>1941</v>
      </c>
      <c r="E810" s="823"/>
      <c r="F810" s="823">
        <f t="shared" si="193"/>
        <v>0</v>
      </c>
      <c r="G810" s="823" t="e">
        <f t="shared" si="194"/>
        <v>#REF!</v>
      </c>
      <c r="H810" s="823"/>
      <c r="I810" s="823"/>
      <c r="J810" s="823" t="e">
        <f t="shared" si="195"/>
        <v>#REF!</v>
      </c>
      <c r="K810" s="823"/>
      <c r="L810" s="823"/>
      <c r="M810" s="823" t="e">
        <f t="shared" si="196"/>
        <v>#REF!</v>
      </c>
      <c r="N810" s="823" t="e">
        <f>#REF!+#REF!+K810+H810+F810</f>
        <v>#REF!</v>
      </c>
      <c r="O810" s="823" t="e">
        <f t="shared" si="191"/>
        <v>#REF!</v>
      </c>
      <c r="P810" s="823" t="e">
        <f>Develop!K700</f>
        <v>#REF!</v>
      </c>
      <c r="Q810" s="823" t="e">
        <f t="shared" si="192"/>
        <v>#REF!</v>
      </c>
      <c r="R810" s="823" t="e">
        <f t="shared" si="197"/>
        <v>#REF!</v>
      </c>
      <c r="S810" s="823" t="e">
        <f t="shared" si="200"/>
        <v>#REF!</v>
      </c>
    </row>
    <row r="811" spans="1:19" hidden="1" x14ac:dyDescent="0.25">
      <c r="A811" s="820"/>
      <c r="B811" s="836" t="s">
        <v>3326</v>
      </c>
      <c r="C811" s="846" t="e">
        <f>#REF!</f>
        <v>#REF!</v>
      </c>
      <c r="D811" s="848" t="s">
        <v>1941</v>
      </c>
      <c r="E811" s="823"/>
      <c r="F811" s="823">
        <f t="shared" si="193"/>
        <v>0</v>
      </c>
      <c r="G811" s="823" t="e">
        <f t="shared" si="194"/>
        <v>#REF!</v>
      </c>
      <c r="H811" s="823"/>
      <c r="I811" s="823"/>
      <c r="J811" s="823" t="e">
        <f t="shared" si="195"/>
        <v>#REF!</v>
      </c>
      <c r="K811" s="823"/>
      <c r="L811" s="823"/>
      <c r="M811" s="823" t="e">
        <f t="shared" si="196"/>
        <v>#REF!</v>
      </c>
      <c r="N811" s="823" t="e">
        <f>#REF!+#REF!+K811+H811+F811</f>
        <v>#REF!</v>
      </c>
      <c r="O811" s="823" t="e">
        <f t="shared" si="191"/>
        <v>#REF!</v>
      </c>
      <c r="P811" s="823" t="e">
        <f>Develop!K701</f>
        <v>#REF!</v>
      </c>
      <c r="Q811" s="823" t="e">
        <f t="shared" si="192"/>
        <v>#REF!</v>
      </c>
      <c r="R811" s="823" t="e">
        <f t="shared" si="197"/>
        <v>#REF!</v>
      </c>
      <c r="S811" s="823" t="e">
        <f t="shared" si="200"/>
        <v>#REF!</v>
      </c>
    </row>
    <row r="812" spans="1:19" hidden="1" x14ac:dyDescent="0.25">
      <c r="A812" s="820"/>
      <c r="B812" s="836" t="s">
        <v>3327</v>
      </c>
      <c r="C812" s="846" t="e">
        <f>#REF!</f>
        <v>#REF!</v>
      </c>
      <c r="D812" s="848" t="s">
        <v>1941</v>
      </c>
      <c r="E812" s="823"/>
      <c r="F812" s="823">
        <f t="shared" si="193"/>
        <v>0</v>
      </c>
      <c r="G812" s="823" t="e">
        <f t="shared" si="194"/>
        <v>#REF!</v>
      </c>
      <c r="H812" s="823"/>
      <c r="I812" s="823"/>
      <c r="J812" s="823" t="e">
        <f t="shared" si="195"/>
        <v>#REF!</v>
      </c>
      <c r="K812" s="823"/>
      <c r="L812" s="823"/>
      <c r="M812" s="823" t="e">
        <f t="shared" si="196"/>
        <v>#REF!</v>
      </c>
      <c r="N812" s="823" t="e">
        <f>#REF!+#REF!+K812+H812+F812</f>
        <v>#REF!</v>
      </c>
      <c r="O812" s="823" t="e">
        <f t="shared" si="191"/>
        <v>#REF!</v>
      </c>
      <c r="P812" s="823" t="e">
        <f>Develop!K702</f>
        <v>#REF!</v>
      </c>
      <c r="Q812" s="823" t="e">
        <f t="shared" si="192"/>
        <v>#REF!</v>
      </c>
      <c r="R812" s="823" t="e">
        <f t="shared" si="197"/>
        <v>#REF!</v>
      </c>
      <c r="S812" s="823" t="e">
        <f t="shared" si="200"/>
        <v>#REF!</v>
      </c>
    </row>
    <row r="813" spans="1:19" hidden="1" x14ac:dyDescent="0.25">
      <c r="A813" s="820"/>
      <c r="B813" s="836" t="s">
        <v>3454</v>
      </c>
      <c r="C813" s="846" t="e">
        <f>#REF!</f>
        <v>#REF!</v>
      </c>
      <c r="D813" s="848" t="s">
        <v>1941</v>
      </c>
      <c r="E813" s="823"/>
      <c r="F813" s="823">
        <f t="shared" si="193"/>
        <v>0</v>
      </c>
      <c r="G813" s="823" t="e">
        <f t="shared" si="194"/>
        <v>#REF!</v>
      </c>
      <c r="H813" s="823"/>
      <c r="I813" s="823"/>
      <c r="J813" s="823" t="e">
        <f t="shared" si="195"/>
        <v>#REF!</v>
      </c>
      <c r="K813" s="823"/>
      <c r="L813" s="823"/>
      <c r="M813" s="823" t="e">
        <f t="shared" si="196"/>
        <v>#REF!</v>
      </c>
      <c r="N813" s="823" t="e">
        <f>#REF!+#REF!+K813+H813+F813</f>
        <v>#REF!</v>
      </c>
      <c r="O813" s="823" t="e">
        <f t="shared" si="191"/>
        <v>#REF!</v>
      </c>
      <c r="P813" s="823" t="e">
        <f>Develop!K703</f>
        <v>#REF!</v>
      </c>
      <c r="Q813" s="823" t="e">
        <f t="shared" si="192"/>
        <v>#REF!</v>
      </c>
      <c r="R813" s="823" t="e">
        <f t="shared" si="197"/>
        <v>#REF!</v>
      </c>
      <c r="S813" s="823" t="e">
        <f t="shared" si="200"/>
        <v>#REF!</v>
      </c>
    </row>
    <row r="814" spans="1:19" ht="52.5" hidden="1" x14ac:dyDescent="0.25">
      <c r="A814" s="820"/>
      <c r="B814" s="856" t="str">
        <f>'[3]Bldg+Dev'!$B$566</f>
        <v>Supply &amp; Fixing of MS door  (for lockup door )</v>
      </c>
      <c r="C814" s="824"/>
      <c r="D814" s="849"/>
      <c r="E814" s="823"/>
      <c r="F814" s="823">
        <f t="shared" si="193"/>
        <v>0</v>
      </c>
      <c r="G814" s="823">
        <f t="shared" si="194"/>
        <v>0</v>
      </c>
      <c r="H814" s="823"/>
      <c r="I814" s="823"/>
      <c r="J814" s="823">
        <f t="shared" si="195"/>
        <v>0</v>
      </c>
      <c r="K814" s="823"/>
      <c r="L814" s="823"/>
      <c r="M814" s="823">
        <f t="shared" si="196"/>
        <v>0</v>
      </c>
      <c r="N814" s="823" t="e">
        <f>#REF!+#REF!+K814+H814+F814</f>
        <v>#REF!</v>
      </c>
      <c r="O814" s="823" t="e">
        <f t="shared" si="191"/>
        <v>#REF!</v>
      </c>
      <c r="P814" s="823" t="e">
        <f>Develop!K704</f>
        <v>#REF!</v>
      </c>
      <c r="Q814" s="823" t="e">
        <f t="shared" si="192"/>
        <v>#REF!</v>
      </c>
      <c r="R814" s="823" t="e">
        <f t="shared" si="197"/>
        <v>#REF!</v>
      </c>
      <c r="S814" s="823" t="e">
        <f t="shared" si="200"/>
        <v>#REF!</v>
      </c>
    </row>
    <row r="815" spans="1:19" hidden="1" x14ac:dyDescent="0.25">
      <c r="A815" s="820"/>
      <c r="B815" s="821" t="s">
        <v>1742</v>
      </c>
      <c r="C815" s="824" t="e">
        <f>#REF!</f>
        <v>#REF!</v>
      </c>
      <c r="D815" s="849" t="s">
        <v>1488</v>
      </c>
      <c r="E815" s="823"/>
      <c r="F815" s="823">
        <f t="shared" si="193"/>
        <v>0</v>
      </c>
      <c r="G815" s="823" t="e">
        <f t="shared" si="194"/>
        <v>#REF!</v>
      </c>
      <c r="H815" s="823"/>
      <c r="I815" s="823"/>
      <c r="J815" s="823" t="e">
        <f t="shared" si="195"/>
        <v>#REF!</v>
      </c>
      <c r="K815" s="823"/>
      <c r="L815" s="823"/>
      <c r="M815" s="823" t="e">
        <f t="shared" si="196"/>
        <v>#REF!</v>
      </c>
      <c r="N815" s="823" t="e">
        <f>#REF!+#REF!+K815+H815+F815</f>
        <v>#REF!</v>
      </c>
      <c r="O815" s="823" t="e">
        <f t="shared" si="191"/>
        <v>#REF!</v>
      </c>
      <c r="P815" s="823" t="e">
        <f>Develop!K705</f>
        <v>#REF!</v>
      </c>
      <c r="Q815" s="823" t="e">
        <f t="shared" si="192"/>
        <v>#REF!</v>
      </c>
      <c r="R815" s="823" t="e">
        <f t="shared" si="197"/>
        <v>#REF!</v>
      </c>
      <c r="S815" s="823" t="e">
        <f t="shared" si="200"/>
        <v>#REF!</v>
      </c>
    </row>
    <row r="816" spans="1:19" hidden="1" x14ac:dyDescent="0.25">
      <c r="A816" s="820"/>
      <c r="B816" s="821" t="s">
        <v>515</v>
      </c>
      <c r="C816" s="824" t="e">
        <f>#REF!</f>
        <v>#REF!</v>
      </c>
      <c r="D816" s="849" t="s">
        <v>1200</v>
      </c>
      <c r="E816" s="823"/>
      <c r="F816" s="823">
        <f t="shared" si="193"/>
        <v>0</v>
      </c>
      <c r="G816" s="823" t="e">
        <f t="shared" si="194"/>
        <v>#REF!</v>
      </c>
      <c r="H816" s="823"/>
      <c r="I816" s="823"/>
      <c r="J816" s="823" t="e">
        <f t="shared" si="195"/>
        <v>#REF!</v>
      </c>
      <c r="K816" s="823"/>
      <c r="L816" s="823"/>
      <c r="M816" s="823" t="e">
        <f t="shared" si="196"/>
        <v>#REF!</v>
      </c>
      <c r="N816" s="823" t="e">
        <f>#REF!+#REF!+K816+H816+F816</f>
        <v>#REF!</v>
      </c>
      <c r="O816" s="823" t="e">
        <f t="shared" si="191"/>
        <v>#REF!</v>
      </c>
      <c r="P816" s="823" t="e">
        <f>Develop!K706</f>
        <v>#REF!</v>
      </c>
      <c r="Q816" s="823" t="e">
        <f t="shared" si="192"/>
        <v>#REF!</v>
      </c>
      <c r="R816" s="823" t="e">
        <f t="shared" si="197"/>
        <v>#REF!</v>
      </c>
      <c r="S816" s="823" t="e">
        <f t="shared" si="200"/>
        <v>#REF!</v>
      </c>
    </row>
    <row r="817" spans="1:19" ht="78.75" hidden="1" x14ac:dyDescent="0.25">
      <c r="A817" s="820"/>
      <c r="B817" s="826" t="s">
        <v>3236</v>
      </c>
      <c r="C817" s="824"/>
      <c r="D817" s="849"/>
      <c r="E817" s="823"/>
      <c r="F817" s="823">
        <f t="shared" si="193"/>
        <v>0</v>
      </c>
      <c r="G817" s="823">
        <f t="shared" si="194"/>
        <v>0</v>
      </c>
      <c r="H817" s="823"/>
      <c r="I817" s="823"/>
      <c r="J817" s="823">
        <f t="shared" si="195"/>
        <v>0</v>
      </c>
      <c r="K817" s="823"/>
      <c r="L817" s="823"/>
      <c r="M817" s="823">
        <f t="shared" si="196"/>
        <v>0</v>
      </c>
      <c r="N817" s="823" t="e">
        <f>#REF!+#REF!+K817+H817+F817</f>
        <v>#REF!</v>
      </c>
      <c r="O817" s="823" t="e">
        <f t="shared" si="191"/>
        <v>#REF!</v>
      </c>
      <c r="P817" s="823" t="e">
        <f>Develop!K707</f>
        <v>#REF!</v>
      </c>
      <c r="Q817" s="823" t="e">
        <f t="shared" si="192"/>
        <v>#REF!</v>
      </c>
      <c r="R817" s="823" t="e">
        <f t="shared" si="197"/>
        <v>#REF!</v>
      </c>
      <c r="S817" s="823" t="e">
        <f t="shared" si="200"/>
        <v>#REF!</v>
      </c>
    </row>
    <row r="818" spans="1:19" hidden="1" x14ac:dyDescent="0.25">
      <c r="A818" s="820"/>
      <c r="B818" s="821" t="s">
        <v>1882</v>
      </c>
      <c r="C818" s="824">
        <v>3004.33</v>
      </c>
      <c r="D818" s="849" t="s">
        <v>1941</v>
      </c>
      <c r="E818" s="823"/>
      <c r="F818" s="823">
        <f t="shared" si="193"/>
        <v>0</v>
      </c>
      <c r="G818" s="823">
        <f t="shared" si="194"/>
        <v>0</v>
      </c>
      <c r="H818" s="823"/>
      <c r="I818" s="823"/>
      <c r="J818" s="823">
        <f t="shared" si="195"/>
        <v>0</v>
      </c>
      <c r="K818" s="823"/>
      <c r="L818" s="823"/>
      <c r="M818" s="823">
        <f t="shared" si="196"/>
        <v>0</v>
      </c>
      <c r="N818" s="823" t="e">
        <f>#REF!+#REF!+K818+H818+F818</f>
        <v>#REF!</v>
      </c>
      <c r="O818" s="823" t="e">
        <f t="shared" si="191"/>
        <v>#REF!</v>
      </c>
      <c r="P818" s="823" t="e">
        <f>Develop!K708</f>
        <v>#REF!</v>
      </c>
      <c r="Q818" s="823" t="e">
        <f t="shared" si="192"/>
        <v>#REF!</v>
      </c>
      <c r="R818" s="823" t="e">
        <f t="shared" si="197"/>
        <v>#REF!</v>
      </c>
      <c r="S818" s="823" t="e">
        <f t="shared" si="200"/>
        <v>#REF!</v>
      </c>
    </row>
    <row r="819" spans="1:19" hidden="1" x14ac:dyDescent="0.25">
      <c r="A819" s="820"/>
      <c r="B819" s="821" t="s">
        <v>516</v>
      </c>
      <c r="C819" s="824" t="e">
        <f>#REF!</f>
        <v>#REF!</v>
      </c>
      <c r="D819" s="849" t="s">
        <v>1941</v>
      </c>
      <c r="E819" s="823"/>
      <c r="F819" s="823">
        <f t="shared" si="193"/>
        <v>0</v>
      </c>
      <c r="G819" s="823" t="e">
        <f t="shared" si="194"/>
        <v>#REF!</v>
      </c>
      <c r="H819" s="823"/>
      <c r="I819" s="823"/>
      <c r="J819" s="823" t="e">
        <f t="shared" si="195"/>
        <v>#REF!</v>
      </c>
      <c r="K819" s="823"/>
      <c r="L819" s="823"/>
      <c r="M819" s="823" t="e">
        <f t="shared" si="196"/>
        <v>#REF!</v>
      </c>
      <c r="N819" s="823" t="e">
        <f>#REF!+#REF!+K819+H819+F819</f>
        <v>#REF!</v>
      </c>
      <c r="O819" s="823" t="e">
        <f t="shared" si="191"/>
        <v>#REF!</v>
      </c>
      <c r="P819" s="823" t="e">
        <f>Develop!K709</f>
        <v>#REF!</v>
      </c>
      <c r="Q819" s="823" t="e">
        <f t="shared" si="192"/>
        <v>#REF!</v>
      </c>
      <c r="R819" s="823" t="e">
        <f t="shared" si="197"/>
        <v>#REF!</v>
      </c>
      <c r="S819" s="823" t="e">
        <f t="shared" si="200"/>
        <v>#REF!</v>
      </c>
    </row>
    <row r="820" spans="1:19" hidden="1" x14ac:dyDescent="0.25">
      <c r="A820" s="820"/>
      <c r="B820" s="821" t="s">
        <v>1623</v>
      </c>
      <c r="C820" s="824" t="e">
        <f>Building!#REF!</f>
        <v>#REF!</v>
      </c>
      <c r="D820" s="849" t="s">
        <v>1941</v>
      </c>
      <c r="E820" s="823"/>
      <c r="F820" s="823">
        <f t="shared" si="193"/>
        <v>0</v>
      </c>
      <c r="G820" s="823" t="e">
        <f t="shared" si="194"/>
        <v>#REF!</v>
      </c>
      <c r="H820" s="823"/>
      <c r="I820" s="823"/>
      <c r="J820" s="823" t="e">
        <f t="shared" si="195"/>
        <v>#REF!</v>
      </c>
      <c r="K820" s="823"/>
      <c r="L820" s="823"/>
      <c r="M820" s="823" t="e">
        <f t="shared" si="196"/>
        <v>#REF!</v>
      </c>
      <c r="N820" s="823" t="e">
        <f>#REF!+#REF!+K820+H820+F820</f>
        <v>#REF!</v>
      </c>
      <c r="O820" s="823" t="e">
        <f t="shared" si="191"/>
        <v>#REF!</v>
      </c>
      <c r="P820" s="823" t="e">
        <f>Develop!K710</f>
        <v>#REF!</v>
      </c>
      <c r="Q820" s="823" t="e">
        <f t="shared" si="192"/>
        <v>#REF!</v>
      </c>
      <c r="R820" s="823" t="e">
        <f t="shared" si="197"/>
        <v>#REF!</v>
      </c>
      <c r="S820" s="823" t="e">
        <f t="shared" si="200"/>
        <v>#REF!</v>
      </c>
    </row>
    <row r="821" spans="1:19" hidden="1" x14ac:dyDescent="0.25">
      <c r="A821" s="820"/>
      <c r="B821" s="821" t="s">
        <v>1881</v>
      </c>
      <c r="C821" s="824" t="e">
        <f>#REF!</f>
        <v>#REF!</v>
      </c>
      <c r="D821" s="849" t="s">
        <v>1941</v>
      </c>
      <c r="E821" s="823"/>
      <c r="F821" s="823">
        <f t="shared" si="193"/>
        <v>0</v>
      </c>
      <c r="G821" s="823" t="e">
        <f t="shared" si="194"/>
        <v>#REF!</v>
      </c>
      <c r="H821" s="823"/>
      <c r="I821" s="823"/>
      <c r="J821" s="823" t="e">
        <f t="shared" si="195"/>
        <v>#REF!</v>
      </c>
      <c r="K821" s="823"/>
      <c r="L821" s="823"/>
      <c r="M821" s="823" t="e">
        <f t="shared" si="196"/>
        <v>#REF!</v>
      </c>
      <c r="N821" s="823" t="e">
        <f>#REF!+#REF!+K821+H821+F821</f>
        <v>#REF!</v>
      </c>
      <c r="O821" s="823" t="e">
        <f t="shared" si="191"/>
        <v>#REF!</v>
      </c>
      <c r="P821" s="823" t="e">
        <f>Develop!K711</f>
        <v>#REF!</v>
      </c>
      <c r="Q821" s="823" t="e">
        <f t="shared" si="192"/>
        <v>#REF!</v>
      </c>
      <c r="R821" s="823" t="e">
        <f t="shared" si="197"/>
        <v>#REF!</v>
      </c>
      <c r="S821" s="823" t="e">
        <f t="shared" si="200"/>
        <v>#REF!</v>
      </c>
    </row>
    <row r="822" spans="1:19" ht="78.75" hidden="1" x14ac:dyDescent="0.25">
      <c r="A822" s="820"/>
      <c r="B822" s="826" t="s">
        <v>3399</v>
      </c>
      <c r="C822" s="846" t="e">
        <f>#REF!</f>
        <v>#REF!</v>
      </c>
      <c r="D822" s="848" t="s">
        <v>1941</v>
      </c>
      <c r="E822" s="823"/>
      <c r="F822" s="823">
        <f t="shared" si="193"/>
        <v>0</v>
      </c>
      <c r="G822" s="823" t="e">
        <f t="shared" si="194"/>
        <v>#REF!</v>
      </c>
      <c r="H822" s="823"/>
      <c r="I822" s="823"/>
      <c r="J822" s="823" t="e">
        <f t="shared" si="195"/>
        <v>#REF!</v>
      </c>
      <c r="K822" s="823"/>
      <c r="L822" s="823"/>
      <c r="M822" s="823" t="e">
        <f t="shared" si="196"/>
        <v>#REF!</v>
      </c>
      <c r="N822" s="823" t="e">
        <f>#REF!+#REF!+K822+H822+F822</f>
        <v>#REF!</v>
      </c>
      <c r="O822" s="823" t="e">
        <f t="shared" si="191"/>
        <v>#REF!</v>
      </c>
      <c r="P822" s="823" t="e">
        <f>Develop!K712</f>
        <v>#REF!</v>
      </c>
      <c r="Q822" s="823" t="e">
        <f t="shared" si="192"/>
        <v>#REF!</v>
      </c>
      <c r="R822" s="823" t="e">
        <f t="shared" si="197"/>
        <v>#REF!</v>
      </c>
      <c r="S822" s="823" t="e">
        <f t="shared" si="200"/>
        <v>#REF!</v>
      </c>
    </row>
    <row r="823" spans="1:19" ht="52.5" hidden="1" x14ac:dyDescent="0.25">
      <c r="A823" s="820"/>
      <c r="B823" s="826" t="s">
        <v>3400</v>
      </c>
      <c r="C823" s="846" t="e">
        <f>#REF!</f>
        <v>#REF!</v>
      </c>
      <c r="D823" s="848" t="s">
        <v>1941</v>
      </c>
      <c r="E823" s="823"/>
      <c r="F823" s="823">
        <f t="shared" si="193"/>
        <v>0</v>
      </c>
      <c r="G823" s="823" t="e">
        <f t="shared" si="194"/>
        <v>#REF!</v>
      </c>
      <c r="H823" s="823"/>
      <c r="I823" s="823"/>
      <c r="J823" s="823" t="e">
        <f t="shared" si="195"/>
        <v>#REF!</v>
      </c>
      <c r="K823" s="823"/>
      <c r="L823" s="823"/>
      <c r="M823" s="823" t="e">
        <f t="shared" si="196"/>
        <v>#REF!</v>
      </c>
      <c r="N823" s="823" t="e">
        <f>#REF!+#REF!+K823+H823+F823</f>
        <v>#REF!</v>
      </c>
      <c r="O823" s="823" t="e">
        <f t="shared" si="191"/>
        <v>#REF!</v>
      </c>
      <c r="P823" s="823" t="e">
        <f>Develop!K713</f>
        <v>#REF!</v>
      </c>
      <c r="Q823" s="823" t="e">
        <f t="shared" si="192"/>
        <v>#REF!</v>
      </c>
      <c r="R823" s="823" t="e">
        <f t="shared" si="197"/>
        <v>#REF!</v>
      </c>
      <c r="S823" s="823" t="e">
        <f t="shared" si="200"/>
        <v>#REF!</v>
      </c>
    </row>
    <row r="824" spans="1:19" ht="51" hidden="1" x14ac:dyDescent="0.25">
      <c r="A824" s="820"/>
      <c r="B824" s="821" t="s">
        <v>3401</v>
      </c>
      <c r="C824" s="846">
        <v>61.8</v>
      </c>
      <c r="D824" s="849" t="s">
        <v>1200</v>
      </c>
      <c r="E824" s="823"/>
      <c r="F824" s="823">
        <f t="shared" si="193"/>
        <v>0</v>
      </c>
      <c r="G824" s="823">
        <f t="shared" si="194"/>
        <v>0</v>
      </c>
      <c r="H824" s="823"/>
      <c r="I824" s="823"/>
      <c r="J824" s="823">
        <f t="shared" si="195"/>
        <v>0</v>
      </c>
      <c r="K824" s="823"/>
      <c r="L824" s="823"/>
      <c r="M824" s="823">
        <f t="shared" si="196"/>
        <v>0</v>
      </c>
      <c r="N824" s="823" t="e">
        <f>#REF!+#REF!+K824+H824+F824</f>
        <v>#REF!</v>
      </c>
      <c r="O824" s="823" t="e">
        <f t="shared" si="191"/>
        <v>#REF!</v>
      </c>
      <c r="P824" s="823" t="e">
        <f>Develop!K714</f>
        <v>#REF!</v>
      </c>
      <c r="Q824" s="823" t="e">
        <f t="shared" si="192"/>
        <v>#REF!</v>
      </c>
      <c r="R824" s="823" t="e">
        <f t="shared" si="197"/>
        <v>#REF!</v>
      </c>
      <c r="S824" s="823" t="e">
        <f t="shared" si="200"/>
        <v>#REF!</v>
      </c>
    </row>
    <row r="825" spans="1:19" ht="51" hidden="1" x14ac:dyDescent="0.25">
      <c r="A825" s="820"/>
      <c r="B825" s="821" t="s">
        <v>3129</v>
      </c>
      <c r="C825" s="846">
        <v>405</v>
      </c>
      <c r="D825" s="822" t="s">
        <v>718</v>
      </c>
      <c r="E825" s="823"/>
      <c r="F825" s="823">
        <f t="shared" si="193"/>
        <v>0</v>
      </c>
      <c r="G825" s="823">
        <f t="shared" si="194"/>
        <v>0</v>
      </c>
      <c r="H825" s="823"/>
      <c r="I825" s="823"/>
      <c r="J825" s="823">
        <f t="shared" si="195"/>
        <v>0</v>
      </c>
      <c r="K825" s="823"/>
      <c r="L825" s="823"/>
      <c r="M825" s="823">
        <f t="shared" si="196"/>
        <v>0</v>
      </c>
      <c r="N825" s="823" t="e">
        <f>#REF!+#REF!+K825+H825+F825</f>
        <v>#REF!</v>
      </c>
      <c r="O825" s="823" t="e">
        <f t="shared" si="191"/>
        <v>#REF!</v>
      </c>
      <c r="P825" s="823" t="e">
        <f>Develop!K715</f>
        <v>#REF!</v>
      </c>
      <c r="Q825" s="823" t="e">
        <f t="shared" si="192"/>
        <v>#REF!</v>
      </c>
      <c r="R825" s="823" t="e">
        <f t="shared" si="197"/>
        <v>#REF!</v>
      </c>
      <c r="S825" s="823" t="e">
        <f t="shared" si="200"/>
        <v>#REF!</v>
      </c>
    </row>
    <row r="826" spans="1:19" ht="51" hidden="1" x14ac:dyDescent="0.25">
      <c r="A826" s="820"/>
      <c r="B826" s="821" t="s">
        <v>3135</v>
      </c>
      <c r="C826" s="823">
        <v>325</v>
      </c>
      <c r="D826" s="819" t="s">
        <v>1941</v>
      </c>
      <c r="E826" s="823"/>
      <c r="F826" s="823">
        <f t="shared" si="193"/>
        <v>0</v>
      </c>
      <c r="G826" s="823">
        <f t="shared" si="194"/>
        <v>0</v>
      </c>
      <c r="H826" s="823"/>
      <c r="I826" s="823"/>
      <c r="J826" s="823">
        <f t="shared" si="195"/>
        <v>0</v>
      </c>
      <c r="K826" s="823"/>
      <c r="L826" s="823"/>
      <c r="M826" s="823">
        <f t="shared" si="196"/>
        <v>0</v>
      </c>
      <c r="N826" s="823" t="e">
        <f>#REF!+#REF!+K826+H826+F826</f>
        <v>#REF!</v>
      </c>
      <c r="O826" s="823" t="e">
        <f t="shared" si="191"/>
        <v>#REF!</v>
      </c>
      <c r="P826" s="823" t="e">
        <f>Develop!K716</f>
        <v>#REF!</v>
      </c>
      <c r="Q826" s="823" t="e">
        <f t="shared" si="192"/>
        <v>#REF!</v>
      </c>
      <c r="R826" s="823" t="e">
        <f t="shared" si="197"/>
        <v>#REF!</v>
      </c>
      <c r="S826" s="823" t="e">
        <f t="shared" si="200"/>
        <v>#REF!</v>
      </c>
    </row>
    <row r="827" spans="1:19" hidden="1" x14ac:dyDescent="0.25">
      <c r="A827" s="820"/>
      <c r="B827" s="821" t="s">
        <v>3136</v>
      </c>
      <c r="C827" s="823">
        <v>35</v>
      </c>
      <c r="D827" s="819" t="s">
        <v>1941</v>
      </c>
      <c r="E827" s="823"/>
      <c r="F827" s="823">
        <f t="shared" si="193"/>
        <v>0</v>
      </c>
      <c r="G827" s="823">
        <f t="shared" si="194"/>
        <v>0</v>
      </c>
      <c r="H827" s="823"/>
      <c r="I827" s="823"/>
      <c r="J827" s="823">
        <f t="shared" si="195"/>
        <v>0</v>
      </c>
      <c r="K827" s="823"/>
      <c r="L827" s="823"/>
      <c r="M827" s="823">
        <f t="shared" si="196"/>
        <v>0</v>
      </c>
      <c r="N827" s="823" t="e">
        <f>#REF!+#REF!+K827+H827+F827</f>
        <v>#REF!</v>
      </c>
      <c r="O827" s="823" t="e">
        <f t="shared" si="191"/>
        <v>#REF!</v>
      </c>
      <c r="P827" s="823" t="e">
        <f>Develop!K717</f>
        <v>#REF!</v>
      </c>
      <c r="Q827" s="823" t="e">
        <f t="shared" si="192"/>
        <v>#REF!</v>
      </c>
      <c r="R827" s="823" t="e">
        <f t="shared" si="197"/>
        <v>#REF!</v>
      </c>
      <c r="S827" s="823" t="e">
        <f t="shared" si="200"/>
        <v>#REF!</v>
      </c>
    </row>
    <row r="828" spans="1:19" ht="52.5" hidden="1" x14ac:dyDescent="0.25">
      <c r="A828" s="820"/>
      <c r="B828" s="836" t="s">
        <v>3565</v>
      </c>
      <c r="C828" s="864" t="e">
        <f>#REF!</f>
        <v>#REF!</v>
      </c>
      <c r="D828" s="848" t="s">
        <v>1200</v>
      </c>
      <c r="E828" s="823"/>
      <c r="F828" s="823">
        <f t="shared" si="193"/>
        <v>0</v>
      </c>
      <c r="G828" s="823" t="e">
        <f t="shared" si="194"/>
        <v>#REF!</v>
      </c>
      <c r="H828" s="823"/>
      <c r="I828" s="823"/>
      <c r="J828" s="823" t="e">
        <f t="shared" si="195"/>
        <v>#REF!</v>
      </c>
      <c r="K828" s="823"/>
      <c r="L828" s="823"/>
      <c r="M828" s="823" t="e">
        <f t="shared" si="196"/>
        <v>#REF!</v>
      </c>
      <c r="N828" s="823" t="e">
        <f>#REF!+#REF!+K828+H828+F828</f>
        <v>#REF!</v>
      </c>
      <c r="O828" s="823" t="e">
        <f t="shared" ref="O828:O891" si="201">N828*C828</f>
        <v>#REF!</v>
      </c>
      <c r="P828" s="823" t="e">
        <f>Develop!K718</f>
        <v>#REF!</v>
      </c>
      <c r="Q828" s="823" t="e">
        <f t="shared" ref="Q828:Q891" si="202">P828*C828</f>
        <v>#REF!</v>
      </c>
      <c r="R828" s="823" t="e">
        <f t="shared" si="197"/>
        <v>#REF!</v>
      </c>
      <c r="S828" s="823" t="e">
        <f t="shared" si="200"/>
        <v>#REF!</v>
      </c>
    </row>
    <row r="829" spans="1:19" ht="52.5" hidden="1" x14ac:dyDescent="0.25">
      <c r="A829" s="820"/>
      <c r="B829" s="836" t="s">
        <v>3566</v>
      </c>
      <c r="C829" s="864" t="e">
        <f>#REF!</f>
        <v>#REF!</v>
      </c>
      <c r="D829" s="848" t="s">
        <v>1200</v>
      </c>
      <c r="E829" s="823"/>
      <c r="F829" s="823">
        <f t="shared" ref="F829:F892" si="203">E829*8</f>
        <v>0</v>
      </c>
      <c r="G829" s="823" t="e">
        <f t="shared" ref="G829:G892" si="204">F829*C829</f>
        <v>#REF!</v>
      </c>
      <c r="H829" s="823"/>
      <c r="I829" s="823"/>
      <c r="J829" s="823" t="e">
        <f t="shared" ref="J829:J892" si="205">H829*C829</f>
        <v>#REF!</v>
      </c>
      <c r="K829" s="823"/>
      <c r="L829" s="823"/>
      <c r="M829" s="823" t="e">
        <f t="shared" ref="M829:M892" si="206">K829*C829</f>
        <v>#REF!</v>
      </c>
      <c r="N829" s="823" t="e">
        <f>#REF!+#REF!+K829+H829+F829</f>
        <v>#REF!</v>
      </c>
      <c r="O829" s="823" t="e">
        <f t="shared" si="201"/>
        <v>#REF!</v>
      </c>
      <c r="P829" s="823" t="e">
        <f>Develop!K719</f>
        <v>#REF!</v>
      </c>
      <c r="Q829" s="823" t="e">
        <f t="shared" si="202"/>
        <v>#REF!</v>
      </c>
      <c r="R829" s="823" t="e">
        <f t="shared" ref="R829:R892" si="207">N829+P829</f>
        <v>#REF!</v>
      </c>
      <c r="S829" s="823" t="e">
        <f t="shared" si="200"/>
        <v>#REF!</v>
      </c>
    </row>
    <row r="830" spans="1:19" ht="51" hidden="1" x14ac:dyDescent="0.35">
      <c r="A830" s="820"/>
      <c r="B830" s="836" t="s">
        <v>3132</v>
      </c>
      <c r="C830" s="865" t="e">
        <f>#REF!</f>
        <v>#REF!</v>
      </c>
      <c r="D830" s="843" t="s">
        <v>1200</v>
      </c>
      <c r="E830" s="823"/>
      <c r="F830" s="823">
        <f t="shared" si="203"/>
        <v>0</v>
      </c>
      <c r="G830" s="823" t="e">
        <f t="shared" si="204"/>
        <v>#REF!</v>
      </c>
      <c r="H830" s="823"/>
      <c r="I830" s="823"/>
      <c r="J830" s="823" t="e">
        <f t="shared" si="205"/>
        <v>#REF!</v>
      </c>
      <c r="K830" s="823"/>
      <c r="L830" s="823"/>
      <c r="M830" s="823" t="e">
        <f t="shared" si="206"/>
        <v>#REF!</v>
      </c>
      <c r="N830" s="823" t="e">
        <f>#REF!+#REF!+K830+H830+F830</f>
        <v>#REF!</v>
      </c>
      <c r="O830" s="823" t="e">
        <f t="shared" si="201"/>
        <v>#REF!</v>
      </c>
      <c r="P830" s="823" t="e">
        <f>Develop!K720</f>
        <v>#REF!</v>
      </c>
      <c r="Q830" s="823" t="e">
        <f t="shared" si="202"/>
        <v>#REF!</v>
      </c>
      <c r="R830" s="823" t="e">
        <f t="shared" si="207"/>
        <v>#REF!</v>
      </c>
      <c r="S830" s="823" t="e">
        <f t="shared" si="200"/>
        <v>#REF!</v>
      </c>
    </row>
    <row r="831" spans="1:19" hidden="1" x14ac:dyDescent="0.25">
      <c r="A831" s="913"/>
      <c r="B831" s="914" t="s">
        <v>3100</v>
      </c>
      <c r="C831" s="914" t="e">
        <f>#REF!</f>
        <v>#REF!</v>
      </c>
      <c r="D831" s="916" t="s">
        <v>718</v>
      </c>
      <c r="E831" s="917"/>
      <c r="F831" s="917">
        <f t="shared" si="203"/>
        <v>0</v>
      </c>
      <c r="G831" s="917" t="e">
        <f t="shared" si="204"/>
        <v>#REF!</v>
      </c>
      <c r="H831" s="917"/>
      <c r="I831" s="917"/>
      <c r="J831" s="917" t="e">
        <f t="shared" si="205"/>
        <v>#REF!</v>
      </c>
      <c r="K831" s="917"/>
      <c r="L831" s="917"/>
      <c r="M831" s="917" t="e">
        <f t="shared" si="206"/>
        <v>#REF!</v>
      </c>
      <c r="N831" s="917" t="e">
        <f>#REF!+#REF!+K831+H831+F831</f>
        <v>#REF!</v>
      </c>
      <c r="O831" s="917" t="e">
        <f t="shared" si="201"/>
        <v>#REF!</v>
      </c>
      <c r="P831" s="917" t="e">
        <f>Develop!K721</f>
        <v>#REF!</v>
      </c>
      <c r="Q831" s="917" t="e">
        <f t="shared" si="202"/>
        <v>#REF!</v>
      </c>
      <c r="R831" s="917" t="e">
        <f t="shared" si="207"/>
        <v>#REF!</v>
      </c>
      <c r="S831" s="917" t="e">
        <f t="shared" si="200"/>
        <v>#REF!</v>
      </c>
    </row>
    <row r="832" spans="1:19" ht="90" customHeight="1" x14ac:dyDescent="0.25">
      <c r="A832" s="820"/>
      <c r="B832" s="821" t="s">
        <v>3453</v>
      </c>
      <c r="C832" s="1491">
        <f>[1]Data!$X$1347</f>
        <v>1225.4100000000001</v>
      </c>
      <c r="D832" s="867" t="s">
        <v>1589</v>
      </c>
      <c r="E832" s="954">
        <f>'SI 2 in 1 ALIYAR '!H935</f>
        <v>84.82</v>
      </c>
      <c r="F832" s="954">
        <f>E832</f>
        <v>84.82</v>
      </c>
      <c r="G832" s="954">
        <f>F832*C832</f>
        <v>103939.28</v>
      </c>
      <c r="H832" s="1371">
        <f>'PC 12 IN 1'!H1011</f>
        <v>202.5</v>
      </c>
      <c r="I832" s="1371">
        <f>H832*2</f>
        <v>405</v>
      </c>
      <c r="J832" s="1371">
        <f>I832*C832</f>
        <v>496291.05</v>
      </c>
      <c r="K832" s="960">
        <f>'4 IN 1 PCHC Aliyar'!H914</f>
        <v>77.599999999999994</v>
      </c>
      <c r="L832" s="960">
        <f>K832*1</f>
        <v>77.599999999999994</v>
      </c>
      <c r="M832" s="960">
        <f>L832*C832</f>
        <v>95091.82</v>
      </c>
      <c r="N832" s="823">
        <f>F832+I832+L832</f>
        <v>567.41999999999996</v>
      </c>
      <c r="O832" s="823">
        <f>N832*C832</f>
        <v>695322.14</v>
      </c>
      <c r="P832" s="823"/>
      <c r="Q832" s="823">
        <f>P832*C832</f>
        <v>0</v>
      </c>
      <c r="R832" s="1390">
        <f>P832+N832</f>
        <v>567.41999999999996</v>
      </c>
      <c r="S832" s="823">
        <f>R832*C832</f>
        <v>695322.14</v>
      </c>
    </row>
    <row r="833" spans="1:19" ht="51" hidden="1" x14ac:dyDescent="0.25">
      <c r="A833" s="922" t="s">
        <v>1143</v>
      </c>
      <c r="B833" s="923" t="s">
        <v>1210</v>
      </c>
      <c r="C833" s="924" t="e">
        <f>#REF!</f>
        <v>#REF!</v>
      </c>
      <c r="D833" s="925" t="s">
        <v>1200</v>
      </c>
      <c r="E833" s="926"/>
      <c r="F833" s="926">
        <f t="shared" si="203"/>
        <v>0</v>
      </c>
      <c r="G833" s="926" t="e">
        <f t="shared" si="204"/>
        <v>#REF!</v>
      </c>
      <c r="H833" s="926"/>
      <c r="I833" s="926"/>
      <c r="J833" s="926" t="e">
        <f t="shared" si="205"/>
        <v>#REF!</v>
      </c>
      <c r="K833" s="926"/>
      <c r="L833" s="926"/>
      <c r="M833" s="926" t="e">
        <f t="shared" si="206"/>
        <v>#REF!</v>
      </c>
      <c r="N833" s="926" t="e">
        <f>#REF!+#REF!+K833+H833+F833</f>
        <v>#REF!</v>
      </c>
      <c r="O833" s="926" t="e">
        <f t="shared" si="201"/>
        <v>#REF!</v>
      </c>
      <c r="P833" s="926" t="e">
        <f>Develop!K723</f>
        <v>#REF!</v>
      </c>
      <c r="Q833" s="926" t="e">
        <f t="shared" si="202"/>
        <v>#REF!</v>
      </c>
      <c r="R833" s="926" t="e">
        <f t="shared" si="207"/>
        <v>#REF!</v>
      </c>
      <c r="S833" s="926" t="e">
        <f t="shared" si="200"/>
        <v>#REF!</v>
      </c>
    </row>
    <row r="834" spans="1:19" ht="69.95" customHeight="1" x14ac:dyDescent="0.25">
      <c r="A834" s="820"/>
      <c r="B834" s="826" t="s">
        <v>3226</v>
      </c>
      <c r="C834" s="1488"/>
      <c r="D834" s="867"/>
      <c r="E834" s="954"/>
      <c r="F834" s="954">
        <f t="shared" ref="F834:F845" si="208">E834</f>
        <v>0</v>
      </c>
      <c r="G834" s="954">
        <f t="shared" si="204"/>
        <v>0</v>
      </c>
      <c r="H834" s="1371"/>
      <c r="I834" s="1371">
        <f t="shared" ref="I834:I845" si="209">H834*2</f>
        <v>0</v>
      </c>
      <c r="J834" s="1371">
        <f t="shared" ref="J834:J845" si="210">I834*C834</f>
        <v>0</v>
      </c>
      <c r="K834" s="960"/>
      <c r="L834" s="960">
        <f t="shared" ref="L834:L845" si="211">K834*1</f>
        <v>0</v>
      </c>
      <c r="M834" s="960">
        <f t="shared" ref="M834:M845" si="212">L834*C834</f>
        <v>0</v>
      </c>
      <c r="N834" s="823">
        <f t="shared" ref="N834:N845" si="213">F834+I834+L834</f>
        <v>0</v>
      </c>
      <c r="O834" s="823">
        <f t="shared" si="201"/>
        <v>0</v>
      </c>
      <c r="P834" s="823"/>
      <c r="Q834" s="823">
        <f t="shared" si="202"/>
        <v>0</v>
      </c>
      <c r="R834" s="1390">
        <f t="shared" ref="R834:R845" si="214">P834+N834</f>
        <v>0</v>
      </c>
      <c r="S834" s="823">
        <f t="shared" si="200"/>
        <v>0</v>
      </c>
    </row>
    <row r="835" spans="1:19" ht="39.950000000000003" customHeight="1" x14ac:dyDescent="0.25">
      <c r="A835" s="820"/>
      <c r="B835" s="821" t="s">
        <v>3227</v>
      </c>
      <c r="C835" s="1542">
        <f>[1]Data!$K$3677</f>
        <v>332.96</v>
      </c>
      <c r="D835" s="867" t="s">
        <v>718</v>
      </c>
      <c r="E835" s="954">
        <f>'SI 2 in 1 ALIYAR '!H673</f>
        <v>20</v>
      </c>
      <c r="F835" s="954">
        <f t="shared" si="208"/>
        <v>20</v>
      </c>
      <c r="G835" s="954">
        <f t="shared" si="204"/>
        <v>6659.2</v>
      </c>
      <c r="H835" s="1371">
        <f>'PC 12 IN 1'!H1013</f>
        <v>60</v>
      </c>
      <c r="I835" s="1371">
        <f t="shared" si="209"/>
        <v>120</v>
      </c>
      <c r="J835" s="1371">
        <f t="shared" si="210"/>
        <v>39955.199999999997</v>
      </c>
      <c r="K835" s="960">
        <f>'4 IN 1 PCHC Aliyar'!H706</f>
        <v>15</v>
      </c>
      <c r="L835" s="960">
        <f t="shared" si="211"/>
        <v>15</v>
      </c>
      <c r="M835" s="960">
        <f t="shared" si="212"/>
        <v>4994.3999999999996</v>
      </c>
      <c r="N835" s="823">
        <f t="shared" si="213"/>
        <v>155</v>
      </c>
      <c r="O835" s="823">
        <f t="shared" si="201"/>
        <v>51608.800000000003</v>
      </c>
      <c r="P835" s="823"/>
      <c r="Q835" s="823">
        <f t="shared" si="202"/>
        <v>0</v>
      </c>
      <c r="R835" s="1390">
        <f t="shared" si="214"/>
        <v>155</v>
      </c>
      <c r="S835" s="823">
        <f t="shared" si="200"/>
        <v>51608.800000000003</v>
      </c>
    </row>
    <row r="836" spans="1:19" ht="39.950000000000003" customHeight="1" x14ac:dyDescent="0.25">
      <c r="A836" s="820"/>
      <c r="B836" s="821" t="s">
        <v>3356</v>
      </c>
      <c r="C836" s="1491">
        <f>[1]Data!$K$3697</f>
        <v>548.4</v>
      </c>
      <c r="D836" s="867" t="s">
        <v>718</v>
      </c>
      <c r="E836" s="954">
        <f>'SI 2 in 1 ALIYAR '!H674</f>
        <v>25</v>
      </c>
      <c r="F836" s="954">
        <f t="shared" si="208"/>
        <v>25</v>
      </c>
      <c r="G836" s="954">
        <f t="shared" si="204"/>
        <v>13710</v>
      </c>
      <c r="H836" s="1371">
        <f>'PC 12 IN 1'!H1014</f>
        <v>60</v>
      </c>
      <c r="I836" s="1371">
        <f t="shared" si="209"/>
        <v>120</v>
      </c>
      <c r="J836" s="1371">
        <f t="shared" si="210"/>
        <v>65808</v>
      </c>
      <c r="K836" s="960">
        <f>'4 IN 1 PCHC Aliyar'!H707</f>
        <v>8</v>
      </c>
      <c r="L836" s="960">
        <f t="shared" si="211"/>
        <v>8</v>
      </c>
      <c r="M836" s="960">
        <f t="shared" si="212"/>
        <v>4387.2</v>
      </c>
      <c r="N836" s="823">
        <f t="shared" si="213"/>
        <v>153</v>
      </c>
      <c r="O836" s="823">
        <f t="shared" si="201"/>
        <v>83905.2</v>
      </c>
      <c r="P836" s="823"/>
      <c r="Q836" s="823">
        <f t="shared" si="202"/>
        <v>0</v>
      </c>
      <c r="R836" s="1390">
        <f t="shared" si="214"/>
        <v>153</v>
      </c>
      <c r="S836" s="823">
        <f t="shared" si="200"/>
        <v>83905.2</v>
      </c>
    </row>
    <row r="837" spans="1:19" ht="72.75" customHeight="1" x14ac:dyDescent="0.25">
      <c r="A837" s="820"/>
      <c r="B837" s="826" t="s">
        <v>5456</v>
      </c>
      <c r="C837" s="1491"/>
      <c r="D837" s="867"/>
      <c r="E837" s="954"/>
      <c r="F837" s="954">
        <f t="shared" si="208"/>
        <v>0</v>
      </c>
      <c r="G837" s="954">
        <f t="shared" si="204"/>
        <v>0</v>
      </c>
      <c r="H837" s="1371"/>
      <c r="I837" s="1371">
        <f t="shared" si="209"/>
        <v>0</v>
      </c>
      <c r="J837" s="1371">
        <f t="shared" si="210"/>
        <v>0</v>
      </c>
      <c r="K837" s="960"/>
      <c r="L837" s="960">
        <f t="shared" si="211"/>
        <v>0</v>
      </c>
      <c r="M837" s="960">
        <f t="shared" si="212"/>
        <v>0</v>
      </c>
      <c r="N837" s="823">
        <f t="shared" si="213"/>
        <v>0</v>
      </c>
      <c r="O837" s="823">
        <f t="shared" si="201"/>
        <v>0</v>
      </c>
      <c r="P837" s="823"/>
      <c r="Q837" s="823">
        <f t="shared" si="202"/>
        <v>0</v>
      </c>
      <c r="R837" s="1390">
        <f t="shared" si="214"/>
        <v>0</v>
      </c>
      <c r="S837" s="823">
        <f t="shared" si="200"/>
        <v>0</v>
      </c>
    </row>
    <row r="838" spans="1:19" ht="69.95" customHeight="1" x14ac:dyDescent="0.25">
      <c r="A838" s="1358"/>
      <c r="B838" s="821" t="s">
        <v>5455</v>
      </c>
      <c r="C838" s="1491">
        <v>156</v>
      </c>
      <c r="D838" s="867" t="s">
        <v>1200</v>
      </c>
      <c r="E838" s="954"/>
      <c r="F838" s="954">
        <f t="shared" si="208"/>
        <v>0</v>
      </c>
      <c r="G838" s="954">
        <f t="shared" si="204"/>
        <v>0</v>
      </c>
      <c r="H838" s="1371">
        <f>'PC 12 IN 1'!H1016</f>
        <v>6</v>
      </c>
      <c r="I838" s="1371">
        <f t="shared" si="209"/>
        <v>12</v>
      </c>
      <c r="J838" s="1371">
        <f t="shared" si="210"/>
        <v>1872</v>
      </c>
      <c r="K838" s="960"/>
      <c r="L838" s="960">
        <f t="shared" si="211"/>
        <v>0</v>
      </c>
      <c r="M838" s="960">
        <f t="shared" si="212"/>
        <v>0</v>
      </c>
      <c r="N838" s="823">
        <f t="shared" si="213"/>
        <v>12</v>
      </c>
      <c r="O838" s="823">
        <f t="shared" si="201"/>
        <v>1872</v>
      </c>
      <c r="P838" s="823"/>
      <c r="Q838" s="823">
        <f t="shared" si="202"/>
        <v>0</v>
      </c>
      <c r="R838" s="1390">
        <f t="shared" si="214"/>
        <v>12</v>
      </c>
      <c r="S838" s="823">
        <f t="shared" si="200"/>
        <v>1872</v>
      </c>
    </row>
    <row r="839" spans="1:19" ht="69.95" customHeight="1" x14ac:dyDescent="0.25">
      <c r="A839" s="1358"/>
      <c r="B839" s="836" t="s">
        <v>5454</v>
      </c>
      <c r="C839" s="1491">
        <v>497</v>
      </c>
      <c r="D839" s="867" t="s">
        <v>1200</v>
      </c>
      <c r="E839" s="954">
        <f>'SI 2 in 1 ALIYAR '!H676</f>
        <v>4</v>
      </c>
      <c r="F839" s="954">
        <f t="shared" si="208"/>
        <v>4</v>
      </c>
      <c r="G839" s="954">
        <f t="shared" si="204"/>
        <v>1988</v>
      </c>
      <c r="H839" s="1371">
        <f>'PC 12 IN 1'!H1017</f>
        <v>6</v>
      </c>
      <c r="I839" s="1371">
        <f t="shared" si="209"/>
        <v>12</v>
      </c>
      <c r="J839" s="1371">
        <f t="shared" si="210"/>
        <v>5964</v>
      </c>
      <c r="K839" s="960">
        <f>'4 IN 1 PCHC Aliyar'!H709</f>
        <v>2</v>
      </c>
      <c r="L839" s="960">
        <f t="shared" si="211"/>
        <v>2</v>
      </c>
      <c r="M839" s="960">
        <f t="shared" si="212"/>
        <v>994</v>
      </c>
      <c r="N839" s="823">
        <f t="shared" si="213"/>
        <v>18</v>
      </c>
      <c r="O839" s="823">
        <f t="shared" si="201"/>
        <v>8946</v>
      </c>
      <c r="P839" s="823"/>
      <c r="Q839" s="823">
        <f t="shared" si="202"/>
        <v>0</v>
      </c>
      <c r="R839" s="1390">
        <f t="shared" si="214"/>
        <v>18</v>
      </c>
      <c r="S839" s="823">
        <f t="shared" si="200"/>
        <v>8946</v>
      </c>
    </row>
    <row r="840" spans="1:19" ht="36.75" customHeight="1" x14ac:dyDescent="0.25">
      <c r="A840" s="1358"/>
      <c r="B840" s="826" t="s">
        <v>5453</v>
      </c>
      <c r="C840" s="1491"/>
      <c r="D840" s="867"/>
      <c r="E840" s="954"/>
      <c r="F840" s="954">
        <f t="shared" si="208"/>
        <v>0</v>
      </c>
      <c r="G840" s="954">
        <f t="shared" si="204"/>
        <v>0</v>
      </c>
      <c r="H840" s="1371"/>
      <c r="I840" s="1371">
        <f t="shared" si="209"/>
        <v>0</v>
      </c>
      <c r="J840" s="1371">
        <f t="shared" si="210"/>
        <v>0</v>
      </c>
      <c r="K840" s="960"/>
      <c r="L840" s="960">
        <f t="shared" si="211"/>
        <v>0</v>
      </c>
      <c r="M840" s="960">
        <f t="shared" si="212"/>
        <v>0</v>
      </c>
      <c r="N840" s="823">
        <f t="shared" si="213"/>
        <v>0</v>
      </c>
      <c r="O840" s="823">
        <f t="shared" si="201"/>
        <v>0</v>
      </c>
      <c r="P840" s="823"/>
      <c r="Q840" s="823">
        <f t="shared" si="202"/>
        <v>0</v>
      </c>
      <c r="R840" s="1390">
        <f t="shared" si="214"/>
        <v>0</v>
      </c>
      <c r="S840" s="823">
        <f t="shared" si="200"/>
        <v>0</v>
      </c>
    </row>
    <row r="841" spans="1:19" ht="69.95" customHeight="1" x14ac:dyDescent="0.25">
      <c r="A841" s="1358"/>
      <c r="B841" s="821" t="s">
        <v>5452</v>
      </c>
      <c r="C841" s="1491">
        <v>237</v>
      </c>
      <c r="D841" s="867" t="s">
        <v>1200</v>
      </c>
      <c r="E841" s="954"/>
      <c r="F841" s="954">
        <f t="shared" si="208"/>
        <v>0</v>
      </c>
      <c r="G841" s="954">
        <f t="shared" si="204"/>
        <v>0</v>
      </c>
      <c r="H841" s="1371">
        <f>'PC 12 IN 1'!H1019</f>
        <v>6</v>
      </c>
      <c r="I841" s="1371">
        <f t="shared" si="209"/>
        <v>12</v>
      </c>
      <c r="J841" s="1371">
        <f t="shared" si="210"/>
        <v>2844</v>
      </c>
      <c r="K841" s="960"/>
      <c r="L841" s="960">
        <f t="shared" si="211"/>
        <v>0</v>
      </c>
      <c r="M841" s="960">
        <f t="shared" si="212"/>
        <v>0</v>
      </c>
      <c r="N841" s="823">
        <f t="shared" si="213"/>
        <v>12</v>
      </c>
      <c r="O841" s="823">
        <f t="shared" si="201"/>
        <v>2844</v>
      </c>
      <c r="P841" s="823"/>
      <c r="Q841" s="823">
        <f t="shared" si="202"/>
        <v>0</v>
      </c>
      <c r="R841" s="1390">
        <f t="shared" si="214"/>
        <v>12</v>
      </c>
      <c r="S841" s="823">
        <f t="shared" si="200"/>
        <v>2844</v>
      </c>
    </row>
    <row r="842" spans="1:19" ht="69.95" customHeight="1" x14ac:dyDescent="0.25">
      <c r="A842" s="1358"/>
      <c r="B842" s="866" t="s">
        <v>5451</v>
      </c>
      <c r="C842" s="1491">
        <v>434</v>
      </c>
      <c r="D842" s="867" t="s">
        <v>1200</v>
      </c>
      <c r="E842" s="954">
        <f>'SI 2 in 1 ALIYAR '!H678</f>
        <v>2</v>
      </c>
      <c r="F842" s="954">
        <f t="shared" si="208"/>
        <v>2</v>
      </c>
      <c r="G842" s="954">
        <f t="shared" si="204"/>
        <v>868</v>
      </c>
      <c r="H842" s="1371">
        <f>'PC 12 IN 1'!H1020</f>
        <v>6</v>
      </c>
      <c r="I842" s="1371">
        <f t="shared" si="209"/>
        <v>12</v>
      </c>
      <c r="J842" s="1371">
        <f t="shared" si="210"/>
        <v>5208</v>
      </c>
      <c r="K842" s="960">
        <f>'4 IN 1 PCHC Aliyar'!H711</f>
        <v>1</v>
      </c>
      <c r="L842" s="960">
        <f t="shared" si="211"/>
        <v>1</v>
      </c>
      <c r="M842" s="960">
        <f t="shared" si="212"/>
        <v>434</v>
      </c>
      <c r="N842" s="823">
        <f t="shared" si="213"/>
        <v>15</v>
      </c>
      <c r="O842" s="823">
        <f t="shared" si="201"/>
        <v>6510</v>
      </c>
      <c r="P842" s="823"/>
      <c r="Q842" s="823">
        <f t="shared" si="202"/>
        <v>0</v>
      </c>
      <c r="R842" s="1390">
        <f t="shared" si="214"/>
        <v>15</v>
      </c>
      <c r="S842" s="823">
        <f t="shared" si="200"/>
        <v>6510</v>
      </c>
    </row>
    <row r="843" spans="1:19" ht="105" customHeight="1" x14ac:dyDescent="0.25">
      <c r="A843" s="820"/>
      <c r="B843" s="821" t="s">
        <v>3479</v>
      </c>
      <c r="C843" s="1491">
        <f>[1]Data!$R$1978</f>
        <v>2864.01</v>
      </c>
      <c r="D843" s="867" t="s">
        <v>1200</v>
      </c>
      <c r="E843" s="954">
        <f>'SI 2 in 1 ALIYAR '!H970</f>
        <v>1</v>
      </c>
      <c r="F843" s="954">
        <f t="shared" si="208"/>
        <v>1</v>
      </c>
      <c r="G843" s="954">
        <f t="shared" si="204"/>
        <v>2864.01</v>
      </c>
      <c r="H843" s="1371">
        <f>'PC 12 IN 1'!H1021</f>
        <v>3</v>
      </c>
      <c r="I843" s="1371">
        <f t="shared" si="209"/>
        <v>6</v>
      </c>
      <c r="J843" s="1371">
        <f t="shared" si="210"/>
        <v>17184.060000000001</v>
      </c>
      <c r="K843" s="960">
        <f>'4 IN 1 PCHC Aliyar'!H947</f>
        <v>1</v>
      </c>
      <c r="L843" s="960">
        <f t="shared" si="211"/>
        <v>1</v>
      </c>
      <c r="M843" s="960">
        <f t="shared" si="212"/>
        <v>2864.01</v>
      </c>
      <c r="N843" s="823">
        <f t="shared" si="213"/>
        <v>8</v>
      </c>
      <c r="O843" s="823">
        <f t="shared" si="201"/>
        <v>22912.080000000002</v>
      </c>
      <c r="P843" s="823"/>
      <c r="Q843" s="823">
        <f t="shared" si="202"/>
        <v>0</v>
      </c>
      <c r="R843" s="1390">
        <f t="shared" si="214"/>
        <v>8</v>
      </c>
      <c r="S843" s="823">
        <f t="shared" si="200"/>
        <v>22912.080000000002</v>
      </c>
    </row>
    <row r="844" spans="1:19" ht="94.5" customHeight="1" x14ac:dyDescent="0.25">
      <c r="A844" s="820"/>
      <c r="B844" s="821" t="s">
        <v>3480</v>
      </c>
      <c r="C844" s="1491">
        <f>[1]Data!$R$1999</f>
        <v>4622.26</v>
      </c>
      <c r="D844" s="867" t="s">
        <v>1200</v>
      </c>
      <c r="E844" s="954">
        <f>'SI 2 in 1 ALIYAR '!H971</f>
        <v>1</v>
      </c>
      <c r="F844" s="954">
        <f t="shared" si="208"/>
        <v>1</v>
      </c>
      <c r="G844" s="954">
        <f t="shared" si="204"/>
        <v>4622.26</v>
      </c>
      <c r="H844" s="1371">
        <f>'PC 12 IN 1'!H1022</f>
        <v>9</v>
      </c>
      <c r="I844" s="1371">
        <f t="shared" si="209"/>
        <v>18</v>
      </c>
      <c r="J844" s="1371">
        <f t="shared" si="210"/>
        <v>83200.679999999993</v>
      </c>
      <c r="K844" s="960">
        <f>'4 IN 1 PCHC Aliyar'!H948</f>
        <v>3</v>
      </c>
      <c r="L844" s="960">
        <f t="shared" si="211"/>
        <v>3</v>
      </c>
      <c r="M844" s="960">
        <f t="shared" si="212"/>
        <v>13866.78</v>
      </c>
      <c r="N844" s="823">
        <f t="shared" si="213"/>
        <v>22</v>
      </c>
      <c r="O844" s="823">
        <f t="shared" si="201"/>
        <v>101689.72</v>
      </c>
      <c r="P844" s="823"/>
      <c r="Q844" s="823">
        <f t="shared" si="202"/>
        <v>0</v>
      </c>
      <c r="R844" s="1390">
        <f t="shared" si="214"/>
        <v>22</v>
      </c>
      <c r="S844" s="823">
        <f t="shared" si="200"/>
        <v>101689.72</v>
      </c>
    </row>
    <row r="845" spans="1:19" ht="69" customHeight="1" x14ac:dyDescent="0.25">
      <c r="A845" s="820"/>
      <c r="B845" s="821" t="s">
        <v>3481</v>
      </c>
      <c r="C845" s="1491">
        <f>[1]Data!$R$2018</f>
        <v>6100.3</v>
      </c>
      <c r="D845" s="867" t="s">
        <v>1200</v>
      </c>
      <c r="E845" s="954">
        <f>'SI 2 in 1 ALIYAR '!H665</f>
        <v>2</v>
      </c>
      <c r="F845" s="954">
        <f t="shared" si="208"/>
        <v>2</v>
      </c>
      <c r="G845" s="954">
        <f t="shared" si="204"/>
        <v>12200.6</v>
      </c>
      <c r="H845" s="1371">
        <f>'PC 12 IN 1'!H1023</f>
        <v>12</v>
      </c>
      <c r="I845" s="1371">
        <f t="shared" si="209"/>
        <v>24</v>
      </c>
      <c r="J845" s="1371">
        <f t="shared" si="210"/>
        <v>146407.20000000001</v>
      </c>
      <c r="K845" s="960">
        <f>'4 IN 1 PCHC Aliyar'!H701</f>
        <v>4</v>
      </c>
      <c r="L845" s="960">
        <f t="shared" si="211"/>
        <v>4</v>
      </c>
      <c r="M845" s="960">
        <f t="shared" si="212"/>
        <v>24401.200000000001</v>
      </c>
      <c r="N845" s="823">
        <f t="shared" si="213"/>
        <v>30</v>
      </c>
      <c r="O845" s="823">
        <f t="shared" si="201"/>
        <v>183009</v>
      </c>
      <c r="P845" s="823"/>
      <c r="Q845" s="823">
        <f t="shared" si="202"/>
        <v>0</v>
      </c>
      <c r="R845" s="1390">
        <f t="shared" si="214"/>
        <v>30</v>
      </c>
      <c r="S845" s="823">
        <f t="shared" si="200"/>
        <v>183009</v>
      </c>
    </row>
    <row r="846" spans="1:19" ht="26.25" hidden="1" x14ac:dyDescent="0.25">
      <c r="A846" s="892"/>
      <c r="B846" s="898" t="s">
        <v>3224</v>
      </c>
      <c r="C846" s="910"/>
      <c r="D846" s="895"/>
      <c r="E846" s="896"/>
      <c r="F846" s="896">
        <f t="shared" si="203"/>
        <v>0</v>
      </c>
      <c r="G846" s="896">
        <f t="shared" si="204"/>
        <v>0</v>
      </c>
      <c r="H846" s="896"/>
      <c r="I846" s="896"/>
      <c r="J846" s="896">
        <f t="shared" si="205"/>
        <v>0</v>
      </c>
      <c r="K846" s="896"/>
      <c r="L846" s="896"/>
      <c r="M846" s="896">
        <f t="shared" si="206"/>
        <v>0</v>
      </c>
      <c r="N846" s="896" t="e">
        <f>#REF!+#REF!+K846+H846+F846</f>
        <v>#REF!</v>
      </c>
      <c r="O846" s="896" t="e">
        <f t="shared" si="201"/>
        <v>#REF!</v>
      </c>
      <c r="P846" s="896" t="e">
        <f>Develop!K736</f>
        <v>#REF!</v>
      </c>
      <c r="Q846" s="896" t="e">
        <f t="shared" si="202"/>
        <v>#REF!</v>
      </c>
      <c r="R846" s="896" t="e">
        <f t="shared" si="207"/>
        <v>#REF!</v>
      </c>
      <c r="S846" s="896" t="e">
        <f t="shared" ref="S846:S872" si="215">R846*C846</f>
        <v>#REF!</v>
      </c>
    </row>
    <row r="847" spans="1:19" ht="26.25" hidden="1" x14ac:dyDescent="0.25">
      <c r="A847" s="820"/>
      <c r="B847" s="821" t="s">
        <v>3231</v>
      </c>
      <c r="C847" s="859">
        <f>'[4]doors &amp; windows'!$F$979</f>
        <v>2729.44</v>
      </c>
      <c r="D847" s="819" t="s">
        <v>1941</v>
      </c>
      <c r="E847" s="823"/>
      <c r="F847" s="823">
        <f t="shared" si="203"/>
        <v>0</v>
      </c>
      <c r="G847" s="823">
        <f t="shared" si="204"/>
        <v>0</v>
      </c>
      <c r="H847" s="823"/>
      <c r="I847" s="823"/>
      <c r="J847" s="823">
        <f t="shared" si="205"/>
        <v>0</v>
      </c>
      <c r="K847" s="823"/>
      <c r="L847" s="823"/>
      <c r="M847" s="823">
        <f t="shared" si="206"/>
        <v>0</v>
      </c>
      <c r="N847" s="823" t="e">
        <f>#REF!+#REF!+K847+H847+F847</f>
        <v>#REF!</v>
      </c>
      <c r="O847" s="823" t="e">
        <f t="shared" si="201"/>
        <v>#REF!</v>
      </c>
      <c r="P847" s="823" t="e">
        <f>Develop!K737</f>
        <v>#REF!</v>
      </c>
      <c r="Q847" s="823" t="e">
        <f t="shared" si="202"/>
        <v>#REF!</v>
      </c>
      <c r="R847" s="823" t="e">
        <f t="shared" si="207"/>
        <v>#REF!</v>
      </c>
      <c r="S847" s="823" t="e">
        <f t="shared" si="215"/>
        <v>#REF!</v>
      </c>
    </row>
    <row r="848" spans="1:19" hidden="1" x14ac:dyDescent="0.25">
      <c r="A848" s="820"/>
      <c r="B848" s="821" t="s">
        <v>3232</v>
      </c>
      <c r="C848" s="846">
        <f>'[4]doors &amp; windows'!$F$942</f>
        <v>3025.63</v>
      </c>
      <c r="D848" s="819" t="s">
        <v>1941</v>
      </c>
      <c r="E848" s="823"/>
      <c r="F848" s="823">
        <f t="shared" si="203"/>
        <v>0</v>
      </c>
      <c r="G848" s="823">
        <f t="shared" si="204"/>
        <v>0</v>
      </c>
      <c r="H848" s="823"/>
      <c r="I848" s="823"/>
      <c r="J848" s="823">
        <f t="shared" si="205"/>
        <v>0</v>
      </c>
      <c r="K848" s="823"/>
      <c r="L848" s="823"/>
      <c r="M848" s="823">
        <f t="shared" si="206"/>
        <v>0</v>
      </c>
      <c r="N848" s="823" t="e">
        <f>#REF!+#REF!+K848+H848+F848</f>
        <v>#REF!</v>
      </c>
      <c r="O848" s="823" t="e">
        <f t="shared" si="201"/>
        <v>#REF!</v>
      </c>
      <c r="P848" s="823" t="e">
        <f>Develop!K738</f>
        <v>#REF!</v>
      </c>
      <c r="Q848" s="823" t="e">
        <f t="shared" si="202"/>
        <v>#REF!</v>
      </c>
      <c r="R848" s="823" t="e">
        <f t="shared" si="207"/>
        <v>#REF!</v>
      </c>
      <c r="S848" s="823" t="e">
        <f t="shared" si="215"/>
        <v>#REF!</v>
      </c>
    </row>
    <row r="849" spans="1:19" hidden="1" x14ac:dyDescent="0.25">
      <c r="A849" s="820"/>
      <c r="B849" s="821" t="s">
        <v>3233</v>
      </c>
      <c r="C849" s="846">
        <f>'[4]doors &amp; windows'!$F$1014</f>
        <v>3025.63</v>
      </c>
      <c r="D849" s="819" t="s">
        <v>1941</v>
      </c>
      <c r="E849" s="823"/>
      <c r="F849" s="823">
        <f t="shared" si="203"/>
        <v>0</v>
      </c>
      <c r="G849" s="823">
        <f t="shared" si="204"/>
        <v>0</v>
      </c>
      <c r="H849" s="823"/>
      <c r="I849" s="823"/>
      <c r="J849" s="823">
        <f t="shared" si="205"/>
        <v>0</v>
      </c>
      <c r="K849" s="823"/>
      <c r="L849" s="823"/>
      <c r="M849" s="823">
        <f t="shared" si="206"/>
        <v>0</v>
      </c>
      <c r="N849" s="823" t="e">
        <f>#REF!+#REF!+K849+H849+F849</f>
        <v>#REF!</v>
      </c>
      <c r="O849" s="823" t="e">
        <f t="shared" si="201"/>
        <v>#REF!</v>
      </c>
      <c r="P849" s="823" t="e">
        <f>Develop!K739</f>
        <v>#REF!</v>
      </c>
      <c r="Q849" s="823" t="e">
        <f t="shared" si="202"/>
        <v>#REF!</v>
      </c>
      <c r="R849" s="823" t="e">
        <f t="shared" si="207"/>
        <v>#REF!</v>
      </c>
      <c r="S849" s="823" t="e">
        <f t="shared" si="215"/>
        <v>#REF!</v>
      </c>
    </row>
    <row r="850" spans="1:19" hidden="1" x14ac:dyDescent="0.25">
      <c r="A850" s="820"/>
      <c r="B850" s="821" t="s">
        <v>3234</v>
      </c>
      <c r="C850" s="846">
        <f>'[4]doors &amp; windows'!$F$1050</f>
        <v>3553.61</v>
      </c>
      <c r="D850" s="819" t="s">
        <v>1941</v>
      </c>
      <c r="E850" s="823"/>
      <c r="F850" s="823">
        <f t="shared" si="203"/>
        <v>0</v>
      </c>
      <c r="G850" s="823">
        <f t="shared" si="204"/>
        <v>0</v>
      </c>
      <c r="H850" s="823"/>
      <c r="I850" s="823"/>
      <c r="J850" s="823">
        <f t="shared" si="205"/>
        <v>0</v>
      </c>
      <c r="K850" s="823"/>
      <c r="L850" s="823"/>
      <c r="M850" s="823">
        <f t="shared" si="206"/>
        <v>0</v>
      </c>
      <c r="N850" s="823" t="e">
        <f>#REF!+#REF!+K850+H850+F850</f>
        <v>#REF!</v>
      </c>
      <c r="O850" s="823" t="e">
        <f t="shared" si="201"/>
        <v>#REF!</v>
      </c>
      <c r="P850" s="823" t="e">
        <f>Develop!K740</f>
        <v>#REF!</v>
      </c>
      <c r="Q850" s="823" t="e">
        <f t="shared" si="202"/>
        <v>#REF!</v>
      </c>
      <c r="R850" s="823" t="e">
        <f t="shared" si="207"/>
        <v>#REF!</v>
      </c>
      <c r="S850" s="823" t="e">
        <f t="shared" si="215"/>
        <v>#REF!</v>
      </c>
    </row>
    <row r="851" spans="1:19" hidden="1" x14ac:dyDescent="0.25">
      <c r="A851" s="820"/>
      <c r="B851" s="821" t="s">
        <v>3502</v>
      </c>
      <c r="C851" s="846" t="e">
        <f>#REF!</f>
        <v>#REF!</v>
      </c>
      <c r="D851" s="819" t="s">
        <v>1941</v>
      </c>
      <c r="E851" s="823"/>
      <c r="F851" s="823">
        <f t="shared" si="203"/>
        <v>0</v>
      </c>
      <c r="G851" s="823" t="e">
        <f t="shared" si="204"/>
        <v>#REF!</v>
      </c>
      <c r="H851" s="823"/>
      <c r="I851" s="823"/>
      <c r="J851" s="823" t="e">
        <f t="shared" si="205"/>
        <v>#REF!</v>
      </c>
      <c r="K851" s="823"/>
      <c r="L851" s="823"/>
      <c r="M851" s="823" t="e">
        <f t="shared" si="206"/>
        <v>#REF!</v>
      </c>
      <c r="N851" s="823" t="e">
        <f>#REF!+#REF!+K851+H851+F851</f>
        <v>#REF!</v>
      </c>
      <c r="O851" s="823" t="e">
        <f t="shared" si="201"/>
        <v>#REF!</v>
      </c>
      <c r="P851" s="823" t="e">
        <f>Develop!K741</f>
        <v>#REF!</v>
      </c>
      <c r="Q851" s="823" t="e">
        <f t="shared" si="202"/>
        <v>#REF!</v>
      </c>
      <c r="R851" s="823" t="e">
        <f t="shared" si="207"/>
        <v>#REF!</v>
      </c>
      <c r="S851" s="823" t="e">
        <f t="shared" si="215"/>
        <v>#REF!</v>
      </c>
    </row>
    <row r="852" spans="1:19" ht="157.5" hidden="1" x14ac:dyDescent="0.25">
      <c r="A852" s="820"/>
      <c r="B852" s="826" t="s">
        <v>3285</v>
      </c>
      <c r="C852" s="846"/>
      <c r="D852" s="851"/>
      <c r="E852" s="823"/>
      <c r="F852" s="823">
        <f t="shared" si="203"/>
        <v>0</v>
      </c>
      <c r="G852" s="823">
        <f t="shared" si="204"/>
        <v>0</v>
      </c>
      <c r="H852" s="823"/>
      <c r="I852" s="823"/>
      <c r="J852" s="823">
        <f t="shared" si="205"/>
        <v>0</v>
      </c>
      <c r="K852" s="823"/>
      <c r="L852" s="823"/>
      <c r="M852" s="823">
        <f t="shared" si="206"/>
        <v>0</v>
      </c>
      <c r="N852" s="823" t="e">
        <f>#REF!+#REF!+K852+H852+F852</f>
        <v>#REF!</v>
      </c>
      <c r="O852" s="823" t="e">
        <f t="shared" si="201"/>
        <v>#REF!</v>
      </c>
      <c r="P852" s="823" t="e">
        <f>Develop!K742</f>
        <v>#REF!</v>
      </c>
      <c r="Q852" s="823" t="e">
        <f t="shared" si="202"/>
        <v>#REF!</v>
      </c>
      <c r="R852" s="823" t="e">
        <f t="shared" si="207"/>
        <v>#REF!</v>
      </c>
      <c r="S852" s="823" t="e">
        <f t="shared" si="215"/>
        <v>#REF!</v>
      </c>
    </row>
    <row r="853" spans="1:19" hidden="1" x14ac:dyDescent="0.25">
      <c r="A853" s="820"/>
      <c r="B853" s="821" t="s">
        <v>1820</v>
      </c>
      <c r="C853" s="846" t="e">
        <f>'  Coastal  Elec.Data '!K2860</f>
        <v>#REF!</v>
      </c>
      <c r="D853" s="849" t="s">
        <v>1200</v>
      </c>
      <c r="E853" s="823"/>
      <c r="F853" s="823">
        <f t="shared" si="203"/>
        <v>0</v>
      </c>
      <c r="G853" s="823" t="e">
        <f t="shared" si="204"/>
        <v>#REF!</v>
      </c>
      <c r="H853" s="823"/>
      <c r="I853" s="823"/>
      <c r="J853" s="823" t="e">
        <f t="shared" si="205"/>
        <v>#REF!</v>
      </c>
      <c r="K853" s="823"/>
      <c r="L853" s="823"/>
      <c r="M853" s="823" t="e">
        <f t="shared" si="206"/>
        <v>#REF!</v>
      </c>
      <c r="N853" s="823" t="e">
        <f>#REF!+#REF!+K853+H853+F853</f>
        <v>#REF!</v>
      </c>
      <c r="O853" s="823" t="e">
        <f t="shared" si="201"/>
        <v>#REF!</v>
      </c>
      <c r="P853" s="823" t="e">
        <f>Develop!K743</f>
        <v>#REF!</v>
      </c>
      <c r="Q853" s="823" t="e">
        <f t="shared" si="202"/>
        <v>#REF!</v>
      </c>
      <c r="R853" s="823" t="e">
        <f t="shared" si="207"/>
        <v>#REF!</v>
      </c>
      <c r="S853" s="823" t="e">
        <f t="shared" si="215"/>
        <v>#REF!</v>
      </c>
    </row>
    <row r="854" spans="1:19" hidden="1" x14ac:dyDescent="0.25">
      <c r="A854" s="820"/>
      <c r="B854" s="821" t="s">
        <v>1098</v>
      </c>
      <c r="C854" s="846" t="e">
        <f>'  Coastal  Elec.Data '!K2884</f>
        <v>#REF!</v>
      </c>
      <c r="D854" s="849" t="s">
        <v>1200</v>
      </c>
      <c r="E854" s="823"/>
      <c r="F854" s="823">
        <f t="shared" si="203"/>
        <v>0</v>
      </c>
      <c r="G854" s="823" t="e">
        <f t="shared" si="204"/>
        <v>#REF!</v>
      </c>
      <c r="H854" s="823"/>
      <c r="I854" s="823"/>
      <c r="J854" s="823" t="e">
        <f t="shared" si="205"/>
        <v>#REF!</v>
      </c>
      <c r="K854" s="823"/>
      <c r="L854" s="823"/>
      <c r="M854" s="823" t="e">
        <f t="shared" si="206"/>
        <v>#REF!</v>
      </c>
      <c r="N854" s="823" t="e">
        <f>#REF!+#REF!+K854+H854+F854</f>
        <v>#REF!</v>
      </c>
      <c r="O854" s="823" t="e">
        <f t="shared" si="201"/>
        <v>#REF!</v>
      </c>
      <c r="P854" s="823" t="e">
        <f>Develop!K744</f>
        <v>#REF!</v>
      </c>
      <c r="Q854" s="823" t="e">
        <f t="shared" si="202"/>
        <v>#REF!</v>
      </c>
      <c r="R854" s="823" t="e">
        <f t="shared" si="207"/>
        <v>#REF!</v>
      </c>
      <c r="S854" s="823" t="e">
        <f t="shared" si="215"/>
        <v>#REF!</v>
      </c>
    </row>
    <row r="855" spans="1:19" hidden="1" x14ac:dyDescent="0.25">
      <c r="A855" s="823"/>
      <c r="B855" s="821" t="s">
        <v>267</v>
      </c>
      <c r="C855" s="846" t="e">
        <f>'  Coastal  Elec.Data '!K2899</f>
        <v>#REF!</v>
      </c>
      <c r="D855" s="849" t="s">
        <v>1200</v>
      </c>
      <c r="E855" s="823"/>
      <c r="F855" s="823">
        <f t="shared" si="203"/>
        <v>0</v>
      </c>
      <c r="G855" s="823" t="e">
        <f t="shared" si="204"/>
        <v>#REF!</v>
      </c>
      <c r="H855" s="823"/>
      <c r="I855" s="823"/>
      <c r="J855" s="823" t="e">
        <f t="shared" si="205"/>
        <v>#REF!</v>
      </c>
      <c r="K855" s="823"/>
      <c r="L855" s="823"/>
      <c r="M855" s="823" t="e">
        <f t="shared" si="206"/>
        <v>#REF!</v>
      </c>
      <c r="N855" s="823" t="e">
        <f>#REF!+#REF!+K855+H855+F855</f>
        <v>#REF!</v>
      </c>
      <c r="O855" s="823" t="e">
        <f t="shared" si="201"/>
        <v>#REF!</v>
      </c>
      <c r="P855" s="823" t="e">
        <f>Develop!K745</f>
        <v>#REF!</v>
      </c>
      <c r="Q855" s="823" t="e">
        <f t="shared" si="202"/>
        <v>#REF!</v>
      </c>
      <c r="R855" s="823" t="e">
        <f t="shared" si="207"/>
        <v>#REF!</v>
      </c>
      <c r="S855" s="823" t="e">
        <f t="shared" si="215"/>
        <v>#REF!</v>
      </c>
    </row>
    <row r="856" spans="1:19" ht="129" hidden="1" x14ac:dyDescent="0.25">
      <c r="A856" s="820"/>
      <c r="B856" s="821" t="s">
        <v>3567</v>
      </c>
      <c r="C856" s="846" t="e">
        <f>'  Coastal  Elec.Data '!K2921</f>
        <v>#REF!</v>
      </c>
      <c r="D856" s="849" t="s">
        <v>1200</v>
      </c>
      <c r="E856" s="823"/>
      <c r="F856" s="823">
        <f t="shared" si="203"/>
        <v>0</v>
      </c>
      <c r="G856" s="823" t="e">
        <f t="shared" si="204"/>
        <v>#REF!</v>
      </c>
      <c r="H856" s="823"/>
      <c r="I856" s="823"/>
      <c r="J856" s="823" t="e">
        <f t="shared" si="205"/>
        <v>#REF!</v>
      </c>
      <c r="K856" s="823"/>
      <c r="L856" s="823"/>
      <c r="M856" s="823" t="e">
        <f t="shared" si="206"/>
        <v>#REF!</v>
      </c>
      <c r="N856" s="823" t="e">
        <f>#REF!+#REF!+K856+H856+F856</f>
        <v>#REF!</v>
      </c>
      <c r="O856" s="823" t="e">
        <f t="shared" si="201"/>
        <v>#REF!</v>
      </c>
      <c r="P856" s="823" t="e">
        <f>Develop!K746</f>
        <v>#REF!</v>
      </c>
      <c r="Q856" s="823" t="e">
        <f t="shared" si="202"/>
        <v>#REF!</v>
      </c>
      <c r="R856" s="823" t="e">
        <f t="shared" si="207"/>
        <v>#REF!</v>
      </c>
      <c r="S856" s="823" t="e">
        <f t="shared" si="215"/>
        <v>#REF!</v>
      </c>
    </row>
    <row r="857" spans="1:19" ht="129" hidden="1" x14ac:dyDescent="0.25">
      <c r="A857" s="820"/>
      <c r="B857" s="821" t="s">
        <v>3568</v>
      </c>
      <c r="C857" s="846" t="e">
        <f>'  Coastal  Elec.Data '!K2945</f>
        <v>#REF!</v>
      </c>
      <c r="D857" s="849" t="s">
        <v>1200</v>
      </c>
      <c r="E857" s="823"/>
      <c r="F857" s="823">
        <f t="shared" si="203"/>
        <v>0</v>
      </c>
      <c r="G857" s="823" t="e">
        <f t="shared" si="204"/>
        <v>#REF!</v>
      </c>
      <c r="H857" s="823"/>
      <c r="I857" s="823"/>
      <c r="J857" s="823" t="e">
        <f t="shared" si="205"/>
        <v>#REF!</v>
      </c>
      <c r="K857" s="823"/>
      <c r="L857" s="823"/>
      <c r="M857" s="823" t="e">
        <f t="shared" si="206"/>
        <v>#REF!</v>
      </c>
      <c r="N857" s="823" t="e">
        <f>#REF!+#REF!+K857+H857+F857</f>
        <v>#REF!</v>
      </c>
      <c r="O857" s="823" t="e">
        <f t="shared" si="201"/>
        <v>#REF!</v>
      </c>
      <c r="P857" s="823" t="e">
        <f>Develop!K747</f>
        <v>#REF!</v>
      </c>
      <c r="Q857" s="823" t="e">
        <f t="shared" si="202"/>
        <v>#REF!</v>
      </c>
      <c r="R857" s="823" t="e">
        <f t="shared" si="207"/>
        <v>#REF!</v>
      </c>
      <c r="S857" s="823" t="e">
        <f t="shared" si="215"/>
        <v>#REF!</v>
      </c>
    </row>
    <row r="858" spans="1:19" ht="129" hidden="1" x14ac:dyDescent="0.25">
      <c r="A858" s="820">
        <v>67.099999999999994</v>
      </c>
      <c r="B858" s="821" t="s">
        <v>3548</v>
      </c>
      <c r="C858" s="846" t="e">
        <f>#REF!</f>
        <v>#REF!</v>
      </c>
      <c r="D858" s="849" t="s">
        <v>1200</v>
      </c>
      <c r="E858" s="823"/>
      <c r="F858" s="823">
        <f t="shared" si="203"/>
        <v>0</v>
      </c>
      <c r="G858" s="823" t="e">
        <f t="shared" si="204"/>
        <v>#REF!</v>
      </c>
      <c r="H858" s="823"/>
      <c r="I858" s="823"/>
      <c r="J858" s="823" t="e">
        <f t="shared" si="205"/>
        <v>#REF!</v>
      </c>
      <c r="K858" s="823"/>
      <c r="L858" s="823"/>
      <c r="M858" s="823" t="e">
        <f t="shared" si="206"/>
        <v>#REF!</v>
      </c>
      <c r="N858" s="823" t="e">
        <f>#REF!+#REF!+K858+H858+F858</f>
        <v>#REF!</v>
      </c>
      <c r="O858" s="823" t="e">
        <f t="shared" si="201"/>
        <v>#REF!</v>
      </c>
      <c r="P858" s="823" t="e">
        <f>Develop!K748</f>
        <v>#REF!</v>
      </c>
      <c r="Q858" s="823" t="e">
        <f t="shared" si="202"/>
        <v>#REF!</v>
      </c>
      <c r="R858" s="823" t="e">
        <f t="shared" si="207"/>
        <v>#REF!</v>
      </c>
      <c r="S858" s="823" t="e">
        <f t="shared" si="215"/>
        <v>#REF!</v>
      </c>
    </row>
    <row r="859" spans="1:19" ht="155.25" hidden="1" x14ac:dyDescent="0.25">
      <c r="A859" s="820"/>
      <c r="B859" s="821" t="s">
        <v>3569</v>
      </c>
      <c r="C859" s="846" t="e">
        <f>'  Coastal  Elec.Data '!K2965</f>
        <v>#REF!</v>
      </c>
      <c r="D859" s="849" t="s">
        <v>1200</v>
      </c>
      <c r="E859" s="823"/>
      <c r="F859" s="823">
        <f t="shared" si="203"/>
        <v>0</v>
      </c>
      <c r="G859" s="823" t="e">
        <f t="shared" si="204"/>
        <v>#REF!</v>
      </c>
      <c r="H859" s="823"/>
      <c r="I859" s="823"/>
      <c r="J859" s="823" t="e">
        <f t="shared" si="205"/>
        <v>#REF!</v>
      </c>
      <c r="K859" s="823"/>
      <c r="L859" s="823"/>
      <c r="M859" s="823" t="e">
        <f t="shared" si="206"/>
        <v>#REF!</v>
      </c>
      <c r="N859" s="823" t="e">
        <f>#REF!+#REF!+K859+H859+F859</f>
        <v>#REF!</v>
      </c>
      <c r="O859" s="823" t="e">
        <f t="shared" si="201"/>
        <v>#REF!</v>
      </c>
      <c r="P859" s="823" t="e">
        <f>Develop!K749</f>
        <v>#REF!</v>
      </c>
      <c r="Q859" s="823" t="e">
        <f t="shared" si="202"/>
        <v>#REF!</v>
      </c>
      <c r="R859" s="823" t="e">
        <f t="shared" si="207"/>
        <v>#REF!</v>
      </c>
      <c r="S859" s="823" t="e">
        <f t="shared" si="215"/>
        <v>#REF!</v>
      </c>
    </row>
    <row r="860" spans="1:19" ht="78" hidden="1" x14ac:dyDescent="0.25">
      <c r="A860" s="820"/>
      <c r="B860" s="821" t="s">
        <v>3570</v>
      </c>
      <c r="C860" s="846" t="e">
        <f>'  Coastal  Elec.Data '!K2988</f>
        <v>#REF!</v>
      </c>
      <c r="D860" s="849" t="s">
        <v>1200</v>
      </c>
      <c r="E860" s="823"/>
      <c r="F860" s="823">
        <f t="shared" si="203"/>
        <v>0</v>
      </c>
      <c r="G860" s="823" t="e">
        <f t="shared" si="204"/>
        <v>#REF!</v>
      </c>
      <c r="H860" s="823"/>
      <c r="I860" s="823"/>
      <c r="J860" s="823" t="e">
        <f t="shared" si="205"/>
        <v>#REF!</v>
      </c>
      <c r="K860" s="823"/>
      <c r="L860" s="823"/>
      <c r="M860" s="823" t="e">
        <f t="shared" si="206"/>
        <v>#REF!</v>
      </c>
      <c r="N860" s="823" t="e">
        <f>#REF!+#REF!+K860+H860+F860</f>
        <v>#REF!</v>
      </c>
      <c r="O860" s="823" t="e">
        <f t="shared" si="201"/>
        <v>#REF!</v>
      </c>
      <c r="P860" s="823" t="e">
        <f>Develop!K750</f>
        <v>#REF!</v>
      </c>
      <c r="Q860" s="823" t="e">
        <f t="shared" si="202"/>
        <v>#REF!</v>
      </c>
      <c r="R860" s="823" t="e">
        <f t="shared" si="207"/>
        <v>#REF!</v>
      </c>
      <c r="S860" s="823" t="e">
        <f t="shared" si="215"/>
        <v>#REF!</v>
      </c>
    </row>
    <row r="861" spans="1:19" ht="105" hidden="1" x14ac:dyDescent="0.25">
      <c r="A861" s="820"/>
      <c r="B861" s="821" t="s">
        <v>3571</v>
      </c>
      <c r="C861" s="846" t="e">
        <f>#REF!</f>
        <v>#REF!</v>
      </c>
      <c r="D861" s="822" t="s">
        <v>452</v>
      </c>
      <c r="E861" s="823"/>
      <c r="F861" s="823">
        <f t="shared" si="203"/>
        <v>0</v>
      </c>
      <c r="G861" s="823" t="e">
        <f t="shared" si="204"/>
        <v>#REF!</v>
      </c>
      <c r="H861" s="823"/>
      <c r="I861" s="823"/>
      <c r="J861" s="823" t="e">
        <f t="shared" si="205"/>
        <v>#REF!</v>
      </c>
      <c r="K861" s="823"/>
      <c r="L861" s="823"/>
      <c r="M861" s="823" t="e">
        <f t="shared" si="206"/>
        <v>#REF!</v>
      </c>
      <c r="N861" s="823" t="e">
        <f>#REF!+#REF!+K861+H861+F861</f>
        <v>#REF!</v>
      </c>
      <c r="O861" s="823" t="e">
        <f t="shared" si="201"/>
        <v>#REF!</v>
      </c>
      <c r="P861" s="823" t="e">
        <f>Develop!K751</f>
        <v>#REF!</v>
      </c>
      <c r="Q861" s="823" t="e">
        <f t="shared" si="202"/>
        <v>#REF!</v>
      </c>
      <c r="R861" s="823" t="e">
        <f t="shared" si="207"/>
        <v>#REF!</v>
      </c>
      <c r="S861" s="823" t="e">
        <f t="shared" si="215"/>
        <v>#REF!</v>
      </c>
    </row>
    <row r="862" spans="1:19" ht="78" hidden="1" x14ac:dyDescent="0.25">
      <c r="A862" s="820"/>
      <c r="B862" s="821" t="s">
        <v>3572</v>
      </c>
      <c r="C862" s="846" t="e">
        <f>#REF!</f>
        <v>#REF!</v>
      </c>
      <c r="D862" s="822" t="s">
        <v>718</v>
      </c>
      <c r="E862" s="823"/>
      <c r="F862" s="823">
        <f t="shared" si="203"/>
        <v>0</v>
      </c>
      <c r="G862" s="823" t="e">
        <f t="shared" si="204"/>
        <v>#REF!</v>
      </c>
      <c r="H862" s="823"/>
      <c r="I862" s="823"/>
      <c r="J862" s="823" t="e">
        <f t="shared" si="205"/>
        <v>#REF!</v>
      </c>
      <c r="K862" s="823"/>
      <c r="L862" s="823"/>
      <c r="M862" s="823" t="e">
        <f t="shared" si="206"/>
        <v>#REF!</v>
      </c>
      <c r="N862" s="823" t="e">
        <f>#REF!+#REF!+K862+H862+F862</f>
        <v>#REF!</v>
      </c>
      <c r="O862" s="823" t="e">
        <f t="shared" si="201"/>
        <v>#REF!</v>
      </c>
      <c r="P862" s="823" t="e">
        <f>Develop!K752</f>
        <v>#REF!</v>
      </c>
      <c r="Q862" s="823" t="e">
        <f t="shared" si="202"/>
        <v>#REF!</v>
      </c>
      <c r="R862" s="823" t="e">
        <f t="shared" si="207"/>
        <v>#REF!</v>
      </c>
      <c r="S862" s="823" t="e">
        <f t="shared" si="215"/>
        <v>#REF!</v>
      </c>
    </row>
    <row r="863" spans="1:19" ht="52.5" hidden="1" x14ac:dyDescent="0.25">
      <c r="A863" s="820"/>
      <c r="B863" s="826" t="s">
        <v>3283</v>
      </c>
      <c r="C863" s="846" t="e">
        <f>#REF!</f>
        <v>#REF!</v>
      </c>
      <c r="D863" s="822"/>
      <c r="E863" s="823"/>
      <c r="F863" s="823">
        <f t="shared" si="203"/>
        <v>0</v>
      </c>
      <c r="G863" s="823" t="e">
        <f t="shared" si="204"/>
        <v>#REF!</v>
      </c>
      <c r="H863" s="823"/>
      <c r="I863" s="823"/>
      <c r="J863" s="823" t="e">
        <f t="shared" si="205"/>
        <v>#REF!</v>
      </c>
      <c r="K863" s="823"/>
      <c r="L863" s="823"/>
      <c r="M863" s="823" t="e">
        <f t="shared" si="206"/>
        <v>#REF!</v>
      </c>
      <c r="N863" s="823" t="e">
        <f>#REF!+#REF!+K863+H863+F863</f>
        <v>#REF!</v>
      </c>
      <c r="O863" s="823" t="e">
        <f t="shared" si="201"/>
        <v>#REF!</v>
      </c>
      <c r="P863" s="823" t="e">
        <f>Develop!K753</f>
        <v>#REF!</v>
      </c>
      <c r="Q863" s="823" t="e">
        <f t="shared" si="202"/>
        <v>#REF!</v>
      </c>
      <c r="R863" s="823" t="e">
        <f t="shared" si="207"/>
        <v>#REF!</v>
      </c>
      <c r="S863" s="823" t="e">
        <f t="shared" si="215"/>
        <v>#REF!</v>
      </c>
    </row>
    <row r="864" spans="1:19" ht="78.75" hidden="1" x14ac:dyDescent="0.25">
      <c r="A864" s="820"/>
      <c r="B864" s="856" t="s">
        <v>3287</v>
      </c>
      <c r="C864" s="846"/>
      <c r="D864" s="822"/>
      <c r="E864" s="823"/>
      <c r="F864" s="823">
        <f t="shared" si="203"/>
        <v>0</v>
      </c>
      <c r="G864" s="823">
        <f t="shared" si="204"/>
        <v>0</v>
      </c>
      <c r="H864" s="823"/>
      <c r="I864" s="823"/>
      <c r="J864" s="823">
        <f t="shared" si="205"/>
        <v>0</v>
      </c>
      <c r="K864" s="823"/>
      <c r="L864" s="823"/>
      <c r="M864" s="823">
        <f t="shared" si="206"/>
        <v>0</v>
      </c>
      <c r="N864" s="823" t="e">
        <f>#REF!+#REF!+K864+H864+F864</f>
        <v>#REF!</v>
      </c>
      <c r="O864" s="823" t="e">
        <f t="shared" si="201"/>
        <v>#REF!</v>
      </c>
      <c r="P864" s="823" t="e">
        <f>Develop!K754</f>
        <v>#REF!</v>
      </c>
      <c r="Q864" s="823" t="e">
        <f t="shared" si="202"/>
        <v>#REF!</v>
      </c>
      <c r="R864" s="823" t="e">
        <f t="shared" si="207"/>
        <v>#REF!</v>
      </c>
      <c r="S864" s="823" t="e">
        <f t="shared" si="215"/>
        <v>#REF!</v>
      </c>
    </row>
    <row r="865" spans="1:19" hidden="1" x14ac:dyDescent="0.25">
      <c r="A865" s="820"/>
      <c r="B865" s="821" t="s">
        <v>45</v>
      </c>
      <c r="C865" s="846" t="e">
        <f>#REF!</f>
        <v>#REF!</v>
      </c>
      <c r="D865" s="822" t="s">
        <v>718</v>
      </c>
      <c r="E865" s="823"/>
      <c r="F865" s="823">
        <f t="shared" si="203"/>
        <v>0</v>
      </c>
      <c r="G865" s="823" t="e">
        <f t="shared" si="204"/>
        <v>#REF!</v>
      </c>
      <c r="H865" s="823"/>
      <c r="I865" s="823"/>
      <c r="J865" s="823" t="e">
        <f t="shared" si="205"/>
        <v>#REF!</v>
      </c>
      <c r="K865" s="823"/>
      <c r="L865" s="823"/>
      <c r="M865" s="823" t="e">
        <f t="shared" si="206"/>
        <v>#REF!</v>
      </c>
      <c r="N865" s="823" t="e">
        <f>#REF!+#REF!+K865+H865+F865</f>
        <v>#REF!</v>
      </c>
      <c r="O865" s="823" t="e">
        <f t="shared" si="201"/>
        <v>#REF!</v>
      </c>
      <c r="P865" s="823" t="e">
        <f>Develop!K755</f>
        <v>#REF!</v>
      </c>
      <c r="Q865" s="823" t="e">
        <f t="shared" si="202"/>
        <v>#REF!</v>
      </c>
      <c r="R865" s="823" t="e">
        <f t="shared" si="207"/>
        <v>#REF!</v>
      </c>
      <c r="S865" s="823" t="e">
        <f t="shared" si="215"/>
        <v>#REF!</v>
      </c>
    </row>
    <row r="866" spans="1:19" hidden="1" x14ac:dyDescent="0.25">
      <c r="A866" s="820"/>
      <c r="B866" s="821" t="s">
        <v>46</v>
      </c>
      <c r="C866" s="846" t="e">
        <f>#REF!</f>
        <v>#REF!</v>
      </c>
      <c r="D866" s="822" t="s">
        <v>718</v>
      </c>
      <c r="E866" s="823"/>
      <c r="F866" s="823">
        <f t="shared" si="203"/>
        <v>0</v>
      </c>
      <c r="G866" s="823" t="e">
        <f t="shared" si="204"/>
        <v>#REF!</v>
      </c>
      <c r="H866" s="823"/>
      <c r="I866" s="823"/>
      <c r="J866" s="823" t="e">
        <f t="shared" si="205"/>
        <v>#REF!</v>
      </c>
      <c r="K866" s="823"/>
      <c r="L866" s="823"/>
      <c r="M866" s="823" t="e">
        <f t="shared" si="206"/>
        <v>#REF!</v>
      </c>
      <c r="N866" s="823" t="e">
        <f>#REF!+#REF!+K866+H866+F866</f>
        <v>#REF!</v>
      </c>
      <c r="O866" s="823" t="e">
        <f t="shared" si="201"/>
        <v>#REF!</v>
      </c>
      <c r="P866" s="823" t="e">
        <f>Develop!K756</f>
        <v>#REF!</v>
      </c>
      <c r="Q866" s="823" t="e">
        <f t="shared" si="202"/>
        <v>#REF!</v>
      </c>
      <c r="R866" s="823" t="e">
        <f t="shared" si="207"/>
        <v>#REF!</v>
      </c>
      <c r="S866" s="823" t="e">
        <f t="shared" si="215"/>
        <v>#REF!</v>
      </c>
    </row>
    <row r="867" spans="1:19" ht="51" hidden="1" x14ac:dyDescent="0.25">
      <c r="A867" s="820"/>
      <c r="B867" s="821" t="s">
        <v>3258</v>
      </c>
      <c r="C867" s="846" t="e">
        <f>#REF!</f>
        <v>#REF!</v>
      </c>
      <c r="D867" s="822" t="s">
        <v>718</v>
      </c>
      <c r="E867" s="823"/>
      <c r="F867" s="823">
        <f t="shared" si="203"/>
        <v>0</v>
      </c>
      <c r="G867" s="823" t="e">
        <f t="shared" si="204"/>
        <v>#REF!</v>
      </c>
      <c r="H867" s="823"/>
      <c r="I867" s="823"/>
      <c r="J867" s="823" t="e">
        <f t="shared" si="205"/>
        <v>#REF!</v>
      </c>
      <c r="K867" s="823"/>
      <c r="L867" s="823"/>
      <c r="M867" s="823" t="e">
        <f t="shared" si="206"/>
        <v>#REF!</v>
      </c>
      <c r="N867" s="823" t="e">
        <f>#REF!+#REF!+K867+H867+F867</f>
        <v>#REF!</v>
      </c>
      <c r="O867" s="823" t="e">
        <f t="shared" si="201"/>
        <v>#REF!</v>
      </c>
      <c r="P867" s="823" t="e">
        <f>Develop!K757</f>
        <v>#REF!</v>
      </c>
      <c r="Q867" s="823" t="e">
        <f t="shared" si="202"/>
        <v>#REF!</v>
      </c>
      <c r="R867" s="823" t="e">
        <f t="shared" si="207"/>
        <v>#REF!</v>
      </c>
      <c r="S867" s="823" t="e">
        <f t="shared" si="215"/>
        <v>#REF!</v>
      </c>
    </row>
    <row r="868" spans="1:19" ht="131.25" hidden="1" x14ac:dyDescent="0.25">
      <c r="A868" s="913"/>
      <c r="B868" s="945" t="s">
        <v>3359</v>
      </c>
      <c r="C868" s="932" t="e">
        <f>#REF!</f>
        <v>#REF!</v>
      </c>
      <c r="D868" s="944" t="s">
        <v>1941</v>
      </c>
      <c r="E868" s="917"/>
      <c r="F868" s="917">
        <f t="shared" si="203"/>
        <v>0</v>
      </c>
      <c r="G868" s="917" t="e">
        <f t="shared" si="204"/>
        <v>#REF!</v>
      </c>
      <c r="H868" s="917"/>
      <c r="I868" s="917"/>
      <c r="J868" s="917" t="e">
        <f t="shared" si="205"/>
        <v>#REF!</v>
      </c>
      <c r="K868" s="917"/>
      <c r="L868" s="917"/>
      <c r="M868" s="917" t="e">
        <f t="shared" si="206"/>
        <v>#REF!</v>
      </c>
      <c r="N868" s="917" t="e">
        <f>#REF!+#REF!+K868+H868+F868</f>
        <v>#REF!</v>
      </c>
      <c r="O868" s="917" t="e">
        <f t="shared" si="201"/>
        <v>#REF!</v>
      </c>
      <c r="P868" s="917" t="e">
        <f>Develop!K758</f>
        <v>#REF!</v>
      </c>
      <c r="Q868" s="917" t="e">
        <f t="shared" si="202"/>
        <v>#REF!</v>
      </c>
      <c r="R868" s="917" t="e">
        <f t="shared" si="207"/>
        <v>#REF!</v>
      </c>
      <c r="S868" s="917" t="e">
        <f t="shared" si="215"/>
        <v>#REF!</v>
      </c>
    </row>
    <row r="869" spans="1:19" ht="39.950000000000003" customHeight="1" x14ac:dyDescent="0.25">
      <c r="A869" s="820"/>
      <c r="B869" s="836" t="s">
        <v>3130</v>
      </c>
      <c r="C869" s="1491">
        <f>[1]Data!$AG$3115</f>
        <v>452</v>
      </c>
      <c r="D869" s="1488" t="s">
        <v>1200</v>
      </c>
      <c r="E869" s="954">
        <f>'SI 2 in 1 ALIYAR '!H968</f>
        <v>6</v>
      </c>
      <c r="F869" s="954">
        <f>E869</f>
        <v>6</v>
      </c>
      <c r="G869" s="954">
        <f t="shared" si="204"/>
        <v>2712</v>
      </c>
      <c r="H869" s="1371">
        <f>'PC 12 IN 1'!H1024</f>
        <v>36</v>
      </c>
      <c r="I869" s="1371">
        <f>H869*2</f>
        <v>72</v>
      </c>
      <c r="J869" s="1371">
        <f>I869*C869</f>
        <v>32544</v>
      </c>
      <c r="K869" s="960">
        <f>'4 IN 1 PCHC Aliyar'!H945</f>
        <v>20</v>
      </c>
      <c r="L869" s="960">
        <f t="shared" ref="L869:L870" si="216">K869*1</f>
        <v>20</v>
      </c>
      <c r="M869" s="960">
        <f>L869*C869</f>
        <v>9040</v>
      </c>
      <c r="N869" s="823">
        <f>F869+I869+L869</f>
        <v>98</v>
      </c>
      <c r="O869" s="823">
        <f t="shared" si="201"/>
        <v>44296</v>
      </c>
      <c r="P869" s="823"/>
      <c r="Q869" s="823">
        <f t="shared" si="202"/>
        <v>0</v>
      </c>
      <c r="R869" s="1390">
        <f>P869+N869</f>
        <v>98</v>
      </c>
      <c r="S869" s="823">
        <f t="shared" si="215"/>
        <v>44296</v>
      </c>
    </row>
    <row r="870" spans="1:19" ht="39.950000000000003" customHeight="1" x14ac:dyDescent="0.25">
      <c r="A870" s="820"/>
      <c r="B870" s="836" t="s">
        <v>3131</v>
      </c>
      <c r="C870" s="1491">
        <f>[1]Data!$AH$3115</f>
        <v>404</v>
      </c>
      <c r="D870" s="1488" t="s">
        <v>1200</v>
      </c>
      <c r="E870" s="954">
        <f>'SI 2 in 1 ALIYAR '!H969</f>
        <v>4</v>
      </c>
      <c r="F870" s="954">
        <f>E870</f>
        <v>4</v>
      </c>
      <c r="G870" s="954">
        <f t="shared" si="204"/>
        <v>1616</v>
      </c>
      <c r="H870" s="1371">
        <f>'PC 12 IN 1'!H1025</f>
        <v>24</v>
      </c>
      <c r="I870" s="1371">
        <f>H870*2</f>
        <v>48</v>
      </c>
      <c r="J870" s="1371">
        <f>I870*C870</f>
        <v>19392</v>
      </c>
      <c r="K870" s="960">
        <f>'4 IN 1 PCHC Aliyar'!H946</f>
        <v>8</v>
      </c>
      <c r="L870" s="960">
        <f t="shared" si="216"/>
        <v>8</v>
      </c>
      <c r="M870" s="960">
        <f>L870*C870</f>
        <v>3232</v>
      </c>
      <c r="N870" s="823">
        <f>F870+I870+L870</f>
        <v>60</v>
      </c>
      <c r="O870" s="823">
        <f t="shared" si="201"/>
        <v>24240</v>
      </c>
      <c r="P870" s="823"/>
      <c r="Q870" s="823">
        <f t="shared" si="202"/>
        <v>0</v>
      </c>
      <c r="R870" s="1390">
        <f>P870+N870</f>
        <v>60</v>
      </c>
      <c r="S870" s="823">
        <f t="shared" si="215"/>
        <v>24240</v>
      </c>
    </row>
    <row r="871" spans="1:19" hidden="1" x14ac:dyDescent="0.25">
      <c r="A871" s="892"/>
      <c r="B871" s="893" t="s">
        <v>3282</v>
      </c>
      <c r="C871" s="910">
        <v>51.4</v>
      </c>
      <c r="D871" s="912" t="s">
        <v>1427</v>
      </c>
      <c r="E871" s="896"/>
      <c r="F871" s="896">
        <f t="shared" si="203"/>
        <v>0</v>
      </c>
      <c r="G871" s="896">
        <f t="shared" si="204"/>
        <v>0</v>
      </c>
      <c r="H871" s="896"/>
      <c r="I871" s="896"/>
      <c r="J871" s="896">
        <f t="shared" si="205"/>
        <v>0</v>
      </c>
      <c r="K871" s="896"/>
      <c r="L871" s="896"/>
      <c r="M871" s="896">
        <f t="shared" si="206"/>
        <v>0</v>
      </c>
      <c r="N871" s="896" t="e">
        <f>#REF!+#REF!+K871+H871+F871</f>
        <v>#REF!</v>
      </c>
      <c r="O871" s="896" t="e">
        <f t="shared" si="201"/>
        <v>#REF!</v>
      </c>
      <c r="P871" s="896" t="e">
        <f>Develop!K761</f>
        <v>#REF!</v>
      </c>
      <c r="Q871" s="896" t="e">
        <f t="shared" si="202"/>
        <v>#REF!</v>
      </c>
      <c r="R871" s="896" t="e">
        <f t="shared" si="207"/>
        <v>#REF!</v>
      </c>
      <c r="S871" s="896" t="e">
        <f t="shared" si="215"/>
        <v>#REF!</v>
      </c>
    </row>
    <row r="872" spans="1:19" ht="51" hidden="1" x14ac:dyDescent="0.25">
      <c r="A872" s="820"/>
      <c r="B872" s="821" t="s">
        <v>3148</v>
      </c>
      <c r="C872" s="846" t="e">
        <f>#REF!</f>
        <v>#REF!</v>
      </c>
      <c r="D872" s="849" t="s">
        <v>1941</v>
      </c>
      <c r="E872" s="823"/>
      <c r="F872" s="823">
        <f t="shared" si="203"/>
        <v>0</v>
      </c>
      <c r="G872" s="823" t="e">
        <f t="shared" si="204"/>
        <v>#REF!</v>
      </c>
      <c r="H872" s="823"/>
      <c r="I872" s="823"/>
      <c r="J872" s="823" t="e">
        <f t="shared" si="205"/>
        <v>#REF!</v>
      </c>
      <c r="K872" s="823"/>
      <c r="L872" s="823"/>
      <c r="M872" s="823" t="e">
        <f t="shared" si="206"/>
        <v>#REF!</v>
      </c>
      <c r="N872" s="823" t="e">
        <f>#REF!+#REF!+K872+H872+F872</f>
        <v>#REF!</v>
      </c>
      <c r="O872" s="823" t="e">
        <f t="shared" si="201"/>
        <v>#REF!</v>
      </c>
      <c r="P872" s="823" t="e">
        <f>Develop!K762</f>
        <v>#REF!</v>
      </c>
      <c r="Q872" s="823" t="e">
        <f t="shared" si="202"/>
        <v>#REF!</v>
      </c>
      <c r="R872" s="823" t="e">
        <f t="shared" si="207"/>
        <v>#REF!</v>
      </c>
      <c r="S872" s="823" t="e">
        <f t="shared" si="215"/>
        <v>#REF!</v>
      </c>
    </row>
    <row r="873" spans="1:19" ht="105" hidden="1" x14ac:dyDescent="0.25">
      <c r="A873" s="820"/>
      <c r="B873" s="826" t="s">
        <v>3418</v>
      </c>
      <c r="C873" s="823"/>
      <c r="D873" s="823"/>
      <c r="E873" s="823"/>
      <c r="F873" s="823">
        <f t="shared" si="203"/>
        <v>0</v>
      </c>
      <c r="G873" s="823">
        <f t="shared" si="204"/>
        <v>0</v>
      </c>
      <c r="H873" s="823"/>
      <c r="I873" s="823"/>
      <c r="J873" s="823">
        <f t="shared" si="205"/>
        <v>0</v>
      </c>
      <c r="K873" s="823"/>
      <c r="L873" s="823"/>
      <c r="M873" s="823">
        <f t="shared" si="206"/>
        <v>0</v>
      </c>
      <c r="N873" s="823" t="e">
        <f>#REF!+#REF!+K873+H873+F873</f>
        <v>#REF!</v>
      </c>
      <c r="O873" s="823" t="e">
        <f t="shared" si="201"/>
        <v>#REF!</v>
      </c>
      <c r="P873" s="823" t="e">
        <f>Develop!K763</f>
        <v>#REF!</v>
      </c>
      <c r="Q873" s="823" t="e">
        <f t="shared" si="202"/>
        <v>#REF!</v>
      </c>
      <c r="R873" s="823" t="e">
        <f t="shared" si="207"/>
        <v>#REF!</v>
      </c>
      <c r="S873" s="823" t="e">
        <f t="shared" ref="S873:S904" si="217">R873*C873</f>
        <v>#REF!</v>
      </c>
    </row>
    <row r="874" spans="1:19" ht="26.25" hidden="1" x14ac:dyDescent="0.25">
      <c r="A874" s="820"/>
      <c r="B874" s="826" t="s">
        <v>3419</v>
      </c>
      <c r="C874" s="821" t="e">
        <f>'pile data ( M20 grade)'!F17</f>
        <v>#REF!</v>
      </c>
      <c r="D874" s="821" t="s">
        <v>718</v>
      </c>
      <c r="E874" s="823"/>
      <c r="F874" s="823">
        <f t="shared" si="203"/>
        <v>0</v>
      </c>
      <c r="G874" s="823" t="e">
        <f t="shared" si="204"/>
        <v>#REF!</v>
      </c>
      <c r="H874" s="823"/>
      <c r="I874" s="823"/>
      <c r="J874" s="823" t="e">
        <f t="shared" si="205"/>
        <v>#REF!</v>
      </c>
      <c r="K874" s="823"/>
      <c r="L874" s="823"/>
      <c r="M874" s="823" t="e">
        <f t="shared" si="206"/>
        <v>#REF!</v>
      </c>
      <c r="N874" s="823" t="e">
        <f>#REF!+#REF!+K874+H874+F874</f>
        <v>#REF!</v>
      </c>
      <c r="O874" s="823" t="e">
        <f t="shared" si="201"/>
        <v>#REF!</v>
      </c>
      <c r="P874" s="823" t="e">
        <f>Develop!K764</f>
        <v>#REF!</v>
      </c>
      <c r="Q874" s="823" t="e">
        <f t="shared" si="202"/>
        <v>#REF!</v>
      </c>
      <c r="R874" s="823" t="e">
        <f t="shared" si="207"/>
        <v>#REF!</v>
      </c>
      <c r="S874" s="823" t="e">
        <f t="shared" si="217"/>
        <v>#REF!</v>
      </c>
    </row>
    <row r="875" spans="1:19" ht="26.25" hidden="1" x14ac:dyDescent="0.25">
      <c r="A875" s="820"/>
      <c r="B875" s="826" t="s">
        <v>3420</v>
      </c>
      <c r="C875" s="821" t="e">
        <f>'pile data ( M20 grade)'!F81</f>
        <v>#REF!</v>
      </c>
      <c r="D875" s="821" t="s">
        <v>718</v>
      </c>
      <c r="E875" s="823"/>
      <c r="F875" s="823">
        <f t="shared" si="203"/>
        <v>0</v>
      </c>
      <c r="G875" s="823" t="e">
        <f t="shared" si="204"/>
        <v>#REF!</v>
      </c>
      <c r="H875" s="823"/>
      <c r="I875" s="823"/>
      <c r="J875" s="823" t="e">
        <f t="shared" si="205"/>
        <v>#REF!</v>
      </c>
      <c r="K875" s="823"/>
      <c r="L875" s="823"/>
      <c r="M875" s="823" t="e">
        <f t="shared" si="206"/>
        <v>#REF!</v>
      </c>
      <c r="N875" s="823" t="e">
        <f>#REF!+#REF!+K875+H875+F875</f>
        <v>#REF!</v>
      </c>
      <c r="O875" s="823" t="e">
        <f t="shared" si="201"/>
        <v>#REF!</v>
      </c>
      <c r="P875" s="823" t="e">
        <f>Develop!K765</f>
        <v>#REF!</v>
      </c>
      <c r="Q875" s="823" t="e">
        <f t="shared" si="202"/>
        <v>#REF!</v>
      </c>
      <c r="R875" s="823" t="e">
        <f t="shared" si="207"/>
        <v>#REF!</v>
      </c>
      <c r="S875" s="823" t="e">
        <f t="shared" si="217"/>
        <v>#REF!</v>
      </c>
    </row>
    <row r="876" spans="1:19" ht="26.25" hidden="1" x14ac:dyDescent="0.25">
      <c r="A876" s="820"/>
      <c r="B876" s="826" t="s">
        <v>3421</v>
      </c>
      <c r="C876" s="821" t="e">
        <f>'pile data ( M20 grade)'!F141</f>
        <v>#REF!</v>
      </c>
      <c r="D876" s="821" t="s">
        <v>718</v>
      </c>
      <c r="E876" s="823"/>
      <c r="F876" s="823">
        <f t="shared" si="203"/>
        <v>0</v>
      </c>
      <c r="G876" s="823" t="e">
        <f t="shared" si="204"/>
        <v>#REF!</v>
      </c>
      <c r="H876" s="823"/>
      <c r="I876" s="823"/>
      <c r="J876" s="823" t="e">
        <f t="shared" si="205"/>
        <v>#REF!</v>
      </c>
      <c r="K876" s="823"/>
      <c r="L876" s="823"/>
      <c r="M876" s="823" t="e">
        <f t="shared" si="206"/>
        <v>#REF!</v>
      </c>
      <c r="N876" s="823" t="e">
        <f>#REF!+#REF!+K876+H876+F876</f>
        <v>#REF!</v>
      </c>
      <c r="O876" s="823" t="e">
        <f t="shared" si="201"/>
        <v>#REF!</v>
      </c>
      <c r="P876" s="823" t="e">
        <f>Develop!K766</f>
        <v>#REF!</v>
      </c>
      <c r="Q876" s="823" t="e">
        <f t="shared" si="202"/>
        <v>#REF!</v>
      </c>
      <c r="R876" s="823" t="e">
        <f t="shared" si="207"/>
        <v>#REF!</v>
      </c>
      <c r="S876" s="823" t="e">
        <f t="shared" si="217"/>
        <v>#REF!</v>
      </c>
    </row>
    <row r="877" spans="1:19" ht="78.75" hidden="1" x14ac:dyDescent="0.25">
      <c r="A877" s="820"/>
      <c r="B877" s="868" t="s">
        <v>3331</v>
      </c>
      <c r="C877" s="869">
        <f>'[5]pile data'!G83</f>
        <v>0</v>
      </c>
      <c r="D877" s="869"/>
      <c r="E877" s="823"/>
      <c r="F877" s="823">
        <f t="shared" si="203"/>
        <v>0</v>
      </c>
      <c r="G877" s="823">
        <f t="shared" si="204"/>
        <v>0</v>
      </c>
      <c r="H877" s="823"/>
      <c r="I877" s="823"/>
      <c r="J877" s="823">
        <f t="shared" si="205"/>
        <v>0</v>
      </c>
      <c r="K877" s="823"/>
      <c r="L877" s="823"/>
      <c r="M877" s="823">
        <f t="shared" si="206"/>
        <v>0</v>
      </c>
      <c r="N877" s="823" t="e">
        <f>#REF!+#REF!+K877+H877+F877</f>
        <v>#REF!</v>
      </c>
      <c r="O877" s="823" t="e">
        <f t="shared" si="201"/>
        <v>#REF!</v>
      </c>
      <c r="P877" s="823" t="e">
        <f>Develop!K767</f>
        <v>#REF!</v>
      </c>
      <c r="Q877" s="823" t="e">
        <f t="shared" si="202"/>
        <v>#REF!</v>
      </c>
      <c r="R877" s="823" t="e">
        <f t="shared" si="207"/>
        <v>#REF!</v>
      </c>
      <c r="S877" s="823" t="e">
        <f t="shared" si="217"/>
        <v>#REF!</v>
      </c>
    </row>
    <row r="878" spans="1:19" ht="105" hidden="1" x14ac:dyDescent="0.25">
      <c r="A878" s="820"/>
      <c r="B878" s="826" t="s">
        <v>3332</v>
      </c>
      <c r="C878" s="823"/>
      <c r="D878" s="823"/>
      <c r="E878" s="823"/>
      <c r="F878" s="823">
        <f t="shared" si="203"/>
        <v>0</v>
      </c>
      <c r="G878" s="823">
        <f t="shared" si="204"/>
        <v>0</v>
      </c>
      <c r="H878" s="823"/>
      <c r="I878" s="823"/>
      <c r="J878" s="823">
        <f t="shared" si="205"/>
        <v>0</v>
      </c>
      <c r="K878" s="823"/>
      <c r="L878" s="823"/>
      <c r="M878" s="823">
        <f t="shared" si="206"/>
        <v>0</v>
      </c>
      <c r="N878" s="823" t="e">
        <f>#REF!+#REF!+K878+H878+F878</f>
        <v>#REF!</v>
      </c>
      <c r="O878" s="823" t="e">
        <f t="shared" si="201"/>
        <v>#REF!</v>
      </c>
      <c r="P878" s="823" t="e">
        <f>Develop!K768</f>
        <v>#REF!</v>
      </c>
      <c r="Q878" s="823" t="e">
        <f t="shared" si="202"/>
        <v>#REF!</v>
      </c>
      <c r="R878" s="823" t="e">
        <f t="shared" si="207"/>
        <v>#REF!</v>
      </c>
      <c r="S878" s="823" t="e">
        <f t="shared" si="217"/>
        <v>#REF!</v>
      </c>
    </row>
    <row r="879" spans="1:19" ht="26.25" hidden="1" x14ac:dyDescent="0.25">
      <c r="A879" s="820"/>
      <c r="B879" s="826" t="s">
        <v>3419</v>
      </c>
      <c r="C879" s="821">
        <f>'pile data ( M20 grade)'!F28</f>
        <v>764.05</v>
      </c>
      <c r="D879" s="821" t="s">
        <v>718</v>
      </c>
      <c r="E879" s="823"/>
      <c r="F879" s="823">
        <f t="shared" si="203"/>
        <v>0</v>
      </c>
      <c r="G879" s="823">
        <f t="shared" si="204"/>
        <v>0</v>
      </c>
      <c r="H879" s="823"/>
      <c r="I879" s="823"/>
      <c r="J879" s="823">
        <f t="shared" si="205"/>
        <v>0</v>
      </c>
      <c r="K879" s="823"/>
      <c r="L879" s="823"/>
      <c r="M879" s="823">
        <f t="shared" si="206"/>
        <v>0</v>
      </c>
      <c r="N879" s="823" t="e">
        <f>#REF!+#REF!+K879+H879+F879</f>
        <v>#REF!</v>
      </c>
      <c r="O879" s="823" t="e">
        <f t="shared" si="201"/>
        <v>#REF!</v>
      </c>
      <c r="P879" s="823" t="e">
        <f>Develop!K769</f>
        <v>#REF!</v>
      </c>
      <c r="Q879" s="823" t="e">
        <f t="shared" si="202"/>
        <v>#REF!</v>
      </c>
      <c r="R879" s="823" t="e">
        <f t="shared" si="207"/>
        <v>#REF!</v>
      </c>
      <c r="S879" s="823" t="e">
        <f t="shared" si="217"/>
        <v>#REF!</v>
      </c>
    </row>
    <row r="880" spans="1:19" ht="26.25" hidden="1" x14ac:dyDescent="0.25">
      <c r="A880" s="820"/>
      <c r="B880" s="826" t="s">
        <v>3420</v>
      </c>
      <c r="C880" s="821">
        <f>'pile data ( M20 grade)'!F92</f>
        <v>619.82000000000005</v>
      </c>
      <c r="D880" s="821" t="s">
        <v>718</v>
      </c>
      <c r="E880" s="823"/>
      <c r="F880" s="823">
        <f t="shared" si="203"/>
        <v>0</v>
      </c>
      <c r="G880" s="823">
        <f t="shared" si="204"/>
        <v>0</v>
      </c>
      <c r="H880" s="823"/>
      <c r="I880" s="823"/>
      <c r="J880" s="823">
        <f t="shared" si="205"/>
        <v>0</v>
      </c>
      <c r="K880" s="823"/>
      <c r="L880" s="823"/>
      <c r="M880" s="823">
        <f t="shared" si="206"/>
        <v>0</v>
      </c>
      <c r="N880" s="823" t="e">
        <f>#REF!+#REF!+K880+H880+F880</f>
        <v>#REF!</v>
      </c>
      <c r="O880" s="823" t="e">
        <f t="shared" si="201"/>
        <v>#REF!</v>
      </c>
      <c r="P880" s="823" t="e">
        <f>Develop!K770</f>
        <v>#REF!</v>
      </c>
      <c r="Q880" s="823" t="e">
        <f t="shared" si="202"/>
        <v>#REF!</v>
      </c>
      <c r="R880" s="823" t="e">
        <f t="shared" si="207"/>
        <v>#REF!</v>
      </c>
      <c r="S880" s="823" t="e">
        <f t="shared" si="217"/>
        <v>#REF!</v>
      </c>
    </row>
    <row r="881" spans="1:19" ht="26.25" hidden="1" x14ac:dyDescent="0.25">
      <c r="A881" s="820"/>
      <c r="B881" s="826" t="s">
        <v>3421</v>
      </c>
      <c r="C881" s="821">
        <f>'pile data ( M20 grade)'!F152</f>
        <v>491.17</v>
      </c>
      <c r="D881" s="821" t="s">
        <v>718</v>
      </c>
      <c r="E881" s="823"/>
      <c r="F881" s="823">
        <f t="shared" si="203"/>
        <v>0</v>
      </c>
      <c r="G881" s="823">
        <f t="shared" si="204"/>
        <v>0</v>
      </c>
      <c r="H881" s="823"/>
      <c r="I881" s="823"/>
      <c r="J881" s="823">
        <f t="shared" si="205"/>
        <v>0</v>
      </c>
      <c r="K881" s="823"/>
      <c r="L881" s="823"/>
      <c r="M881" s="823">
        <f t="shared" si="206"/>
        <v>0</v>
      </c>
      <c r="N881" s="823" t="e">
        <f>#REF!+#REF!+K881+H881+F881</f>
        <v>#REF!</v>
      </c>
      <c r="O881" s="823" t="e">
        <f t="shared" si="201"/>
        <v>#REF!</v>
      </c>
      <c r="P881" s="823" t="e">
        <f>Develop!K771</f>
        <v>#REF!</v>
      </c>
      <c r="Q881" s="823" t="e">
        <f t="shared" si="202"/>
        <v>#REF!</v>
      </c>
      <c r="R881" s="823" t="e">
        <f t="shared" si="207"/>
        <v>#REF!</v>
      </c>
      <c r="S881" s="823" t="e">
        <f t="shared" si="217"/>
        <v>#REF!</v>
      </c>
    </row>
    <row r="882" spans="1:19" ht="105" hidden="1" x14ac:dyDescent="0.25">
      <c r="A882" s="820"/>
      <c r="B882" s="826" t="s">
        <v>3333</v>
      </c>
      <c r="C882" s="821">
        <v>40000</v>
      </c>
      <c r="D882" s="821" t="s">
        <v>1196</v>
      </c>
      <c r="E882" s="823"/>
      <c r="F882" s="823">
        <f t="shared" si="203"/>
        <v>0</v>
      </c>
      <c r="G882" s="823">
        <f t="shared" si="204"/>
        <v>0</v>
      </c>
      <c r="H882" s="823"/>
      <c r="I882" s="823"/>
      <c r="J882" s="823">
        <f t="shared" si="205"/>
        <v>0</v>
      </c>
      <c r="K882" s="823"/>
      <c r="L882" s="823"/>
      <c r="M882" s="823">
        <f t="shared" si="206"/>
        <v>0</v>
      </c>
      <c r="N882" s="823" t="e">
        <f>#REF!+#REF!+K882+H882+F882</f>
        <v>#REF!</v>
      </c>
      <c r="O882" s="823" t="e">
        <f t="shared" si="201"/>
        <v>#REF!</v>
      </c>
      <c r="P882" s="823" t="e">
        <f>Develop!K772</f>
        <v>#REF!</v>
      </c>
      <c r="Q882" s="823" t="e">
        <f t="shared" si="202"/>
        <v>#REF!</v>
      </c>
      <c r="R882" s="823" t="e">
        <f t="shared" si="207"/>
        <v>#REF!</v>
      </c>
      <c r="S882" s="823" t="e">
        <f t="shared" si="217"/>
        <v>#REF!</v>
      </c>
    </row>
    <row r="883" spans="1:19" ht="210" hidden="1" x14ac:dyDescent="0.25">
      <c r="A883" s="820"/>
      <c r="B883" s="826" t="s">
        <v>3334</v>
      </c>
      <c r="C883" s="821">
        <v>70000</v>
      </c>
      <c r="D883" s="821" t="s">
        <v>1196</v>
      </c>
      <c r="E883" s="823"/>
      <c r="F883" s="823">
        <f t="shared" si="203"/>
        <v>0</v>
      </c>
      <c r="G883" s="823">
        <f t="shared" si="204"/>
        <v>0</v>
      </c>
      <c r="H883" s="823"/>
      <c r="I883" s="823"/>
      <c r="J883" s="823">
        <f t="shared" si="205"/>
        <v>0</v>
      </c>
      <c r="K883" s="823"/>
      <c r="L883" s="823"/>
      <c r="M883" s="823">
        <f t="shared" si="206"/>
        <v>0</v>
      </c>
      <c r="N883" s="823" t="e">
        <f>#REF!+#REF!+K883+H883+F883</f>
        <v>#REF!</v>
      </c>
      <c r="O883" s="823" t="e">
        <f t="shared" si="201"/>
        <v>#REF!</v>
      </c>
      <c r="P883" s="823" t="e">
        <f>Develop!K773</f>
        <v>#REF!</v>
      </c>
      <c r="Q883" s="823" t="e">
        <f t="shared" si="202"/>
        <v>#REF!</v>
      </c>
      <c r="R883" s="823" t="e">
        <f t="shared" si="207"/>
        <v>#REF!</v>
      </c>
      <c r="S883" s="823" t="e">
        <f t="shared" si="217"/>
        <v>#REF!</v>
      </c>
    </row>
    <row r="884" spans="1:19" ht="78.75" hidden="1" x14ac:dyDescent="0.25">
      <c r="A884" s="820"/>
      <c r="B884" s="821" t="s">
        <v>3573</v>
      </c>
      <c r="C884" s="846">
        <v>713.54</v>
      </c>
      <c r="D884" s="822" t="s">
        <v>1941</v>
      </c>
      <c r="E884" s="823"/>
      <c r="F884" s="823">
        <f t="shared" si="203"/>
        <v>0</v>
      </c>
      <c r="G884" s="823">
        <f t="shared" si="204"/>
        <v>0</v>
      </c>
      <c r="H884" s="823"/>
      <c r="I884" s="823"/>
      <c r="J884" s="823">
        <f t="shared" si="205"/>
        <v>0</v>
      </c>
      <c r="K884" s="823"/>
      <c r="L884" s="823"/>
      <c r="M884" s="823">
        <f t="shared" si="206"/>
        <v>0</v>
      </c>
      <c r="N884" s="823" t="e">
        <f>#REF!+#REF!+K884+H884+F884</f>
        <v>#REF!</v>
      </c>
      <c r="O884" s="823" t="e">
        <f t="shared" si="201"/>
        <v>#REF!</v>
      </c>
      <c r="P884" s="823" t="e">
        <f>Develop!K774</f>
        <v>#REF!</v>
      </c>
      <c r="Q884" s="823" t="e">
        <f t="shared" si="202"/>
        <v>#REF!</v>
      </c>
      <c r="R884" s="823" t="e">
        <f t="shared" si="207"/>
        <v>#REF!</v>
      </c>
      <c r="S884" s="823" t="e">
        <f t="shared" si="217"/>
        <v>#REF!</v>
      </c>
    </row>
    <row r="885" spans="1:19" ht="105" hidden="1" x14ac:dyDescent="0.25">
      <c r="A885" s="820"/>
      <c r="B885" s="826" t="s">
        <v>3391</v>
      </c>
      <c r="C885" s="846"/>
      <c r="D885" s="822"/>
      <c r="E885" s="823"/>
      <c r="F885" s="823">
        <f t="shared" si="203"/>
        <v>0</v>
      </c>
      <c r="G885" s="823">
        <f t="shared" si="204"/>
        <v>0</v>
      </c>
      <c r="H885" s="823"/>
      <c r="I885" s="823"/>
      <c r="J885" s="823">
        <f t="shared" si="205"/>
        <v>0</v>
      </c>
      <c r="K885" s="823"/>
      <c r="L885" s="823"/>
      <c r="M885" s="823">
        <f t="shared" si="206"/>
        <v>0</v>
      </c>
      <c r="N885" s="823" t="e">
        <f>#REF!+#REF!+K885+H885+F885</f>
        <v>#REF!</v>
      </c>
      <c r="O885" s="823" t="e">
        <f t="shared" si="201"/>
        <v>#REF!</v>
      </c>
      <c r="P885" s="823" t="e">
        <f>Develop!K775</f>
        <v>#REF!</v>
      </c>
      <c r="Q885" s="823" t="e">
        <f t="shared" si="202"/>
        <v>#REF!</v>
      </c>
      <c r="R885" s="823" t="e">
        <f t="shared" si="207"/>
        <v>#REF!</v>
      </c>
      <c r="S885" s="823" t="e">
        <f t="shared" si="217"/>
        <v>#REF!</v>
      </c>
    </row>
    <row r="886" spans="1:19" hidden="1" x14ac:dyDescent="0.25">
      <c r="A886" s="820"/>
      <c r="B886" s="821" t="s">
        <v>1820</v>
      </c>
      <c r="C886" s="846" t="e">
        <f>#REF!</f>
        <v>#REF!</v>
      </c>
      <c r="D886" s="822" t="s">
        <v>1200</v>
      </c>
      <c r="E886" s="823"/>
      <c r="F886" s="823">
        <f t="shared" si="203"/>
        <v>0</v>
      </c>
      <c r="G886" s="823" t="e">
        <f t="shared" si="204"/>
        <v>#REF!</v>
      </c>
      <c r="H886" s="823"/>
      <c r="I886" s="823"/>
      <c r="J886" s="823" t="e">
        <f t="shared" si="205"/>
        <v>#REF!</v>
      </c>
      <c r="K886" s="823"/>
      <c r="L886" s="823"/>
      <c r="M886" s="823" t="e">
        <f t="shared" si="206"/>
        <v>#REF!</v>
      </c>
      <c r="N886" s="823" t="e">
        <f>#REF!+#REF!+K886+H886+F886</f>
        <v>#REF!</v>
      </c>
      <c r="O886" s="823" t="e">
        <f t="shared" si="201"/>
        <v>#REF!</v>
      </c>
      <c r="P886" s="823" t="e">
        <f>Develop!K776</f>
        <v>#REF!</v>
      </c>
      <c r="Q886" s="823" t="e">
        <f t="shared" si="202"/>
        <v>#REF!</v>
      </c>
      <c r="R886" s="823" t="e">
        <f t="shared" si="207"/>
        <v>#REF!</v>
      </c>
      <c r="S886" s="823" t="e">
        <f t="shared" si="217"/>
        <v>#REF!</v>
      </c>
    </row>
    <row r="887" spans="1:19" hidden="1" x14ac:dyDescent="0.25">
      <c r="A887" s="820"/>
      <c r="B887" s="821" t="s">
        <v>1098</v>
      </c>
      <c r="C887" s="846" t="e">
        <f>#REF!</f>
        <v>#REF!</v>
      </c>
      <c r="D887" s="822" t="s">
        <v>1200</v>
      </c>
      <c r="E887" s="823"/>
      <c r="F887" s="823">
        <f t="shared" si="203"/>
        <v>0</v>
      </c>
      <c r="G887" s="823" t="e">
        <f t="shared" si="204"/>
        <v>#REF!</v>
      </c>
      <c r="H887" s="823"/>
      <c r="I887" s="823"/>
      <c r="J887" s="823" t="e">
        <f t="shared" si="205"/>
        <v>#REF!</v>
      </c>
      <c r="K887" s="823"/>
      <c r="L887" s="823"/>
      <c r="M887" s="823" t="e">
        <f t="shared" si="206"/>
        <v>#REF!</v>
      </c>
      <c r="N887" s="823" t="e">
        <f>#REF!+#REF!+K887+H887+F887</f>
        <v>#REF!</v>
      </c>
      <c r="O887" s="823" t="e">
        <f t="shared" si="201"/>
        <v>#REF!</v>
      </c>
      <c r="P887" s="823" t="e">
        <f>Develop!K777</f>
        <v>#REF!</v>
      </c>
      <c r="Q887" s="823" t="e">
        <f t="shared" si="202"/>
        <v>#REF!</v>
      </c>
      <c r="R887" s="823" t="e">
        <f t="shared" si="207"/>
        <v>#REF!</v>
      </c>
      <c r="S887" s="823" t="e">
        <f t="shared" si="217"/>
        <v>#REF!</v>
      </c>
    </row>
    <row r="888" spans="1:19" ht="129" hidden="1" x14ac:dyDescent="0.25">
      <c r="A888" s="820"/>
      <c r="B888" s="821" t="s">
        <v>3574</v>
      </c>
      <c r="C888" s="846" t="e">
        <f>#REF!</f>
        <v>#REF!</v>
      </c>
      <c r="D888" s="822" t="s">
        <v>1200</v>
      </c>
      <c r="E888" s="823"/>
      <c r="F888" s="823">
        <f t="shared" si="203"/>
        <v>0</v>
      </c>
      <c r="G888" s="823" t="e">
        <f t="shared" si="204"/>
        <v>#REF!</v>
      </c>
      <c r="H888" s="823"/>
      <c r="I888" s="823"/>
      <c r="J888" s="823" t="e">
        <f t="shared" si="205"/>
        <v>#REF!</v>
      </c>
      <c r="K888" s="823"/>
      <c r="L888" s="823"/>
      <c r="M888" s="823" t="e">
        <f t="shared" si="206"/>
        <v>#REF!</v>
      </c>
      <c r="N888" s="823" t="e">
        <f>#REF!+#REF!+K888+H888+F888</f>
        <v>#REF!</v>
      </c>
      <c r="O888" s="823" t="e">
        <f t="shared" si="201"/>
        <v>#REF!</v>
      </c>
      <c r="P888" s="823" t="e">
        <f>Develop!K778</f>
        <v>#REF!</v>
      </c>
      <c r="Q888" s="823" t="e">
        <f t="shared" si="202"/>
        <v>#REF!</v>
      </c>
      <c r="R888" s="823" t="e">
        <f t="shared" si="207"/>
        <v>#REF!</v>
      </c>
      <c r="S888" s="823" t="e">
        <f t="shared" si="217"/>
        <v>#REF!</v>
      </c>
    </row>
    <row r="889" spans="1:19" ht="129" hidden="1" x14ac:dyDescent="0.25">
      <c r="A889" s="820"/>
      <c r="B889" s="821" t="s">
        <v>3575</v>
      </c>
      <c r="C889" s="846" t="e">
        <f>#REF!</f>
        <v>#REF!</v>
      </c>
      <c r="D889" s="822" t="s">
        <v>1200</v>
      </c>
      <c r="E889" s="823"/>
      <c r="F889" s="823">
        <f t="shared" si="203"/>
        <v>0</v>
      </c>
      <c r="G889" s="823" t="e">
        <f t="shared" si="204"/>
        <v>#REF!</v>
      </c>
      <c r="H889" s="823"/>
      <c r="I889" s="823"/>
      <c r="J889" s="823" t="e">
        <f t="shared" si="205"/>
        <v>#REF!</v>
      </c>
      <c r="K889" s="823"/>
      <c r="L889" s="823"/>
      <c r="M889" s="823" t="e">
        <f t="shared" si="206"/>
        <v>#REF!</v>
      </c>
      <c r="N889" s="823" t="e">
        <f>#REF!+#REF!+K889+H889+F889</f>
        <v>#REF!</v>
      </c>
      <c r="O889" s="823" t="e">
        <f t="shared" si="201"/>
        <v>#REF!</v>
      </c>
      <c r="P889" s="823" t="e">
        <f>Develop!K779</f>
        <v>#REF!</v>
      </c>
      <c r="Q889" s="823" t="e">
        <f t="shared" si="202"/>
        <v>#REF!</v>
      </c>
      <c r="R889" s="823" t="e">
        <f t="shared" si="207"/>
        <v>#REF!</v>
      </c>
      <c r="S889" s="823" t="e">
        <f t="shared" si="217"/>
        <v>#REF!</v>
      </c>
    </row>
    <row r="890" spans="1:19" ht="102.75" hidden="1" x14ac:dyDescent="0.25">
      <c r="A890" s="820"/>
      <c r="B890" s="821" t="s">
        <v>3576</v>
      </c>
      <c r="C890" s="846" t="e">
        <f>#REF!</f>
        <v>#REF!</v>
      </c>
      <c r="D890" s="855" t="s">
        <v>1525</v>
      </c>
      <c r="E890" s="823"/>
      <c r="F890" s="823">
        <f t="shared" si="203"/>
        <v>0</v>
      </c>
      <c r="G890" s="823" t="e">
        <f t="shared" si="204"/>
        <v>#REF!</v>
      </c>
      <c r="H890" s="823"/>
      <c r="I890" s="823"/>
      <c r="J890" s="823" t="e">
        <f t="shared" si="205"/>
        <v>#REF!</v>
      </c>
      <c r="K890" s="823"/>
      <c r="L890" s="823"/>
      <c r="M890" s="823" t="e">
        <f t="shared" si="206"/>
        <v>#REF!</v>
      </c>
      <c r="N890" s="823" t="e">
        <f>#REF!+#REF!+K890+H890+F890</f>
        <v>#REF!</v>
      </c>
      <c r="O890" s="823" t="e">
        <f t="shared" si="201"/>
        <v>#REF!</v>
      </c>
      <c r="P890" s="823" t="e">
        <f>Develop!K780</f>
        <v>#REF!</v>
      </c>
      <c r="Q890" s="823" t="e">
        <f t="shared" si="202"/>
        <v>#REF!</v>
      </c>
      <c r="R890" s="823" t="e">
        <f t="shared" si="207"/>
        <v>#REF!</v>
      </c>
      <c r="S890" s="823" t="e">
        <f t="shared" si="217"/>
        <v>#REF!</v>
      </c>
    </row>
    <row r="891" spans="1:19" ht="52.5" hidden="1" x14ac:dyDescent="0.25">
      <c r="A891" s="820"/>
      <c r="B891" s="821" t="s">
        <v>3577</v>
      </c>
      <c r="C891" s="846" t="e">
        <f>#REF!</f>
        <v>#REF!</v>
      </c>
      <c r="D891" s="855" t="s">
        <v>1941</v>
      </c>
      <c r="E891" s="823"/>
      <c r="F891" s="823">
        <f t="shared" si="203"/>
        <v>0</v>
      </c>
      <c r="G891" s="823" t="e">
        <f t="shared" si="204"/>
        <v>#REF!</v>
      </c>
      <c r="H891" s="823"/>
      <c r="I891" s="823"/>
      <c r="J891" s="823" t="e">
        <f t="shared" si="205"/>
        <v>#REF!</v>
      </c>
      <c r="K891" s="823"/>
      <c r="L891" s="823"/>
      <c r="M891" s="823" t="e">
        <f t="shared" si="206"/>
        <v>#REF!</v>
      </c>
      <c r="N891" s="823" t="e">
        <f>#REF!+#REF!+K891+H891+F891</f>
        <v>#REF!</v>
      </c>
      <c r="O891" s="823" t="e">
        <f t="shared" si="201"/>
        <v>#REF!</v>
      </c>
      <c r="P891" s="823" t="e">
        <f>Develop!K781</f>
        <v>#REF!</v>
      </c>
      <c r="Q891" s="823" t="e">
        <f t="shared" si="202"/>
        <v>#REF!</v>
      </c>
      <c r="R891" s="823" t="e">
        <f t="shared" si="207"/>
        <v>#REF!</v>
      </c>
      <c r="S891" s="823" t="e">
        <f t="shared" si="217"/>
        <v>#REF!</v>
      </c>
    </row>
    <row r="892" spans="1:19" hidden="1" x14ac:dyDescent="0.25">
      <c r="A892" s="820"/>
      <c r="B892" s="821" t="s">
        <v>3398</v>
      </c>
      <c r="C892" s="846" t="e">
        <f>#REF!</f>
        <v>#REF!</v>
      </c>
      <c r="D892" s="822" t="s">
        <v>1941</v>
      </c>
      <c r="E892" s="823"/>
      <c r="F892" s="823">
        <f t="shared" si="203"/>
        <v>0</v>
      </c>
      <c r="G892" s="823" t="e">
        <f t="shared" si="204"/>
        <v>#REF!</v>
      </c>
      <c r="H892" s="823"/>
      <c r="I892" s="823"/>
      <c r="J892" s="823" t="e">
        <f t="shared" si="205"/>
        <v>#REF!</v>
      </c>
      <c r="K892" s="823"/>
      <c r="L892" s="823"/>
      <c r="M892" s="823" t="e">
        <f t="shared" si="206"/>
        <v>#REF!</v>
      </c>
      <c r="N892" s="823" t="e">
        <f>#REF!+#REF!+K892+H892+F892</f>
        <v>#REF!</v>
      </c>
      <c r="O892" s="823" t="e">
        <f t="shared" ref="O892:O909" si="218">N892*C892</f>
        <v>#REF!</v>
      </c>
      <c r="P892" s="823" t="e">
        <f>Develop!K782</f>
        <v>#REF!</v>
      </c>
      <c r="Q892" s="823" t="e">
        <f t="shared" ref="Q892:Q910" si="219">P892*C892</f>
        <v>#REF!</v>
      </c>
      <c r="R892" s="823" t="e">
        <f t="shared" si="207"/>
        <v>#REF!</v>
      </c>
      <c r="S892" s="823" t="e">
        <f t="shared" si="217"/>
        <v>#REF!</v>
      </c>
    </row>
    <row r="893" spans="1:19" ht="78.75" hidden="1" x14ac:dyDescent="0.25">
      <c r="A893" s="820"/>
      <c r="B893" s="826" t="s">
        <v>3417</v>
      </c>
      <c r="C893" s="846" t="e">
        <f>#REF!</f>
        <v>#REF!</v>
      </c>
      <c r="D893" s="822" t="s">
        <v>1941</v>
      </c>
      <c r="E893" s="823"/>
      <c r="F893" s="823">
        <f t="shared" ref="F893:F909" si="220">E893*8</f>
        <v>0</v>
      </c>
      <c r="G893" s="823" t="e">
        <f t="shared" ref="G893:G909" si="221">F893*C893</f>
        <v>#REF!</v>
      </c>
      <c r="H893" s="823"/>
      <c r="I893" s="823"/>
      <c r="J893" s="823" t="e">
        <f t="shared" ref="J893:J909" si="222">H893*C893</f>
        <v>#REF!</v>
      </c>
      <c r="K893" s="823"/>
      <c r="L893" s="823"/>
      <c r="M893" s="823" t="e">
        <f t="shared" ref="M893:M909" si="223">K893*C893</f>
        <v>#REF!</v>
      </c>
      <c r="N893" s="823" t="e">
        <f>#REF!+#REF!+K893+H893+F893</f>
        <v>#REF!</v>
      </c>
      <c r="O893" s="823" t="e">
        <f t="shared" si="218"/>
        <v>#REF!</v>
      </c>
      <c r="P893" s="823" t="e">
        <f>Develop!K783</f>
        <v>#REF!</v>
      </c>
      <c r="Q893" s="823" t="e">
        <f t="shared" si="219"/>
        <v>#REF!</v>
      </c>
      <c r="R893" s="823" t="e">
        <f t="shared" ref="R893:R909" si="224">N893+P893</f>
        <v>#REF!</v>
      </c>
      <c r="S893" s="823" t="e">
        <f t="shared" si="217"/>
        <v>#REF!</v>
      </c>
    </row>
    <row r="894" spans="1:19" ht="78.75" hidden="1" x14ac:dyDescent="0.25">
      <c r="A894" s="820"/>
      <c r="B894" s="826" t="s">
        <v>3402</v>
      </c>
      <c r="C894" s="846" t="e">
        <f>#REF!</f>
        <v>#REF!</v>
      </c>
      <c r="D894" s="822" t="s">
        <v>1941</v>
      </c>
      <c r="E894" s="823"/>
      <c r="F894" s="823">
        <f t="shared" si="220"/>
        <v>0</v>
      </c>
      <c r="G894" s="823" t="e">
        <f t="shared" si="221"/>
        <v>#REF!</v>
      </c>
      <c r="H894" s="823"/>
      <c r="I894" s="823"/>
      <c r="J894" s="823" t="e">
        <f t="shared" si="222"/>
        <v>#REF!</v>
      </c>
      <c r="K894" s="823"/>
      <c r="L894" s="823"/>
      <c r="M894" s="823" t="e">
        <f t="shared" si="223"/>
        <v>#REF!</v>
      </c>
      <c r="N894" s="823" t="e">
        <f>#REF!+#REF!+K894+H894+F894</f>
        <v>#REF!</v>
      </c>
      <c r="O894" s="823" t="e">
        <f t="shared" si="218"/>
        <v>#REF!</v>
      </c>
      <c r="P894" s="823" t="e">
        <f>Develop!K784</f>
        <v>#REF!</v>
      </c>
      <c r="Q894" s="823" t="e">
        <f t="shared" si="219"/>
        <v>#REF!</v>
      </c>
      <c r="R894" s="823" t="e">
        <f t="shared" si="224"/>
        <v>#REF!</v>
      </c>
      <c r="S894" s="823" t="e">
        <f t="shared" si="217"/>
        <v>#REF!</v>
      </c>
    </row>
    <row r="895" spans="1:19" ht="78.75" hidden="1" x14ac:dyDescent="0.25">
      <c r="A895" s="820"/>
      <c r="B895" s="826" t="s">
        <v>3416</v>
      </c>
      <c r="C895" s="846" t="e">
        <f>#REF!</f>
        <v>#REF!</v>
      </c>
      <c r="D895" s="822" t="s">
        <v>1941</v>
      </c>
      <c r="E895" s="823"/>
      <c r="F895" s="823">
        <f t="shared" si="220"/>
        <v>0</v>
      </c>
      <c r="G895" s="823" t="e">
        <f t="shared" si="221"/>
        <v>#REF!</v>
      </c>
      <c r="H895" s="823"/>
      <c r="I895" s="823"/>
      <c r="J895" s="823" t="e">
        <f t="shared" si="222"/>
        <v>#REF!</v>
      </c>
      <c r="K895" s="823"/>
      <c r="L895" s="823"/>
      <c r="M895" s="823" t="e">
        <f t="shared" si="223"/>
        <v>#REF!</v>
      </c>
      <c r="N895" s="823" t="e">
        <f>#REF!+#REF!+K895+H895+F895</f>
        <v>#REF!</v>
      </c>
      <c r="O895" s="823" t="e">
        <f t="shared" si="218"/>
        <v>#REF!</v>
      </c>
      <c r="P895" s="823" t="e">
        <f>Develop!K785</f>
        <v>#REF!</v>
      </c>
      <c r="Q895" s="823" t="e">
        <f t="shared" si="219"/>
        <v>#REF!</v>
      </c>
      <c r="R895" s="823" t="e">
        <f t="shared" si="224"/>
        <v>#REF!</v>
      </c>
      <c r="S895" s="823" t="e">
        <f t="shared" si="217"/>
        <v>#REF!</v>
      </c>
    </row>
    <row r="896" spans="1:19" ht="52.5" hidden="1" x14ac:dyDescent="0.25">
      <c r="A896" s="820"/>
      <c r="B896" s="826" t="s">
        <v>3397</v>
      </c>
      <c r="C896" s="846" t="e">
        <f>#REF!</f>
        <v>#REF!</v>
      </c>
      <c r="D896" s="855" t="s">
        <v>1941</v>
      </c>
      <c r="E896" s="823"/>
      <c r="F896" s="823">
        <f t="shared" si="220"/>
        <v>0</v>
      </c>
      <c r="G896" s="823" t="e">
        <f t="shared" si="221"/>
        <v>#REF!</v>
      </c>
      <c r="H896" s="823"/>
      <c r="I896" s="823"/>
      <c r="J896" s="823" t="e">
        <f t="shared" si="222"/>
        <v>#REF!</v>
      </c>
      <c r="K896" s="823"/>
      <c r="L896" s="823"/>
      <c r="M896" s="823" t="e">
        <f t="shared" si="223"/>
        <v>#REF!</v>
      </c>
      <c r="N896" s="823" t="e">
        <f>#REF!+#REF!+K896+H896+F896</f>
        <v>#REF!</v>
      </c>
      <c r="O896" s="823" t="e">
        <f t="shared" si="218"/>
        <v>#REF!</v>
      </c>
      <c r="P896" s="823" t="e">
        <f>Develop!K786</f>
        <v>#REF!</v>
      </c>
      <c r="Q896" s="823" t="e">
        <f t="shared" si="219"/>
        <v>#REF!</v>
      </c>
      <c r="R896" s="823" t="e">
        <f t="shared" si="224"/>
        <v>#REF!</v>
      </c>
      <c r="S896" s="823" t="e">
        <f t="shared" si="217"/>
        <v>#REF!</v>
      </c>
    </row>
    <row r="897" spans="1:19" ht="51" hidden="1" x14ac:dyDescent="0.25">
      <c r="A897" s="913"/>
      <c r="B897" s="934" t="s">
        <v>3396</v>
      </c>
      <c r="C897" s="932" t="e">
        <f>#REF!</f>
        <v>#REF!</v>
      </c>
      <c r="D897" s="946" t="s">
        <v>1941</v>
      </c>
      <c r="E897" s="917"/>
      <c r="F897" s="917">
        <f t="shared" si="220"/>
        <v>0</v>
      </c>
      <c r="G897" s="917" t="e">
        <f t="shared" si="221"/>
        <v>#REF!</v>
      </c>
      <c r="H897" s="917"/>
      <c r="I897" s="917"/>
      <c r="J897" s="917" t="e">
        <f t="shared" si="222"/>
        <v>#REF!</v>
      </c>
      <c r="K897" s="917"/>
      <c r="L897" s="917"/>
      <c r="M897" s="917" t="e">
        <f t="shared" si="223"/>
        <v>#REF!</v>
      </c>
      <c r="N897" s="917" t="e">
        <f>#REF!+#REF!+K897+H897+F897</f>
        <v>#REF!</v>
      </c>
      <c r="O897" s="917" t="e">
        <f t="shared" si="218"/>
        <v>#REF!</v>
      </c>
      <c r="P897" s="917" t="e">
        <f>Develop!K787</f>
        <v>#REF!</v>
      </c>
      <c r="Q897" s="917" t="e">
        <f t="shared" si="219"/>
        <v>#REF!</v>
      </c>
      <c r="R897" s="917" t="e">
        <f t="shared" si="224"/>
        <v>#REF!</v>
      </c>
      <c r="S897" s="917" t="e">
        <f t="shared" si="217"/>
        <v>#REF!</v>
      </c>
    </row>
    <row r="898" spans="1:19" s="890" customFormat="1" ht="147" customHeight="1" x14ac:dyDescent="0.25">
      <c r="A898" s="1358"/>
      <c r="B898" s="889" t="s">
        <v>4957</v>
      </c>
      <c r="C898" s="1362">
        <v>1692</v>
      </c>
      <c r="D898" s="1497" t="s">
        <v>1200</v>
      </c>
      <c r="E898" s="954">
        <f>'SI 2 in 1 ALIYAR '!H698</f>
        <v>2</v>
      </c>
      <c r="F898" s="954">
        <f>E898</f>
        <v>2</v>
      </c>
      <c r="G898" s="954">
        <f>F898*C898</f>
        <v>3384</v>
      </c>
      <c r="H898" s="1371">
        <f>'PC 12 IN 1'!H659</f>
        <v>12</v>
      </c>
      <c r="I898" s="1371">
        <f>H898*2</f>
        <v>24</v>
      </c>
      <c r="J898" s="1371">
        <f>I898*C898</f>
        <v>40608</v>
      </c>
      <c r="K898" s="960">
        <f>'4 IN 1 PCHC Aliyar'!H724</f>
        <v>4</v>
      </c>
      <c r="L898" s="960">
        <f>K898*1</f>
        <v>4</v>
      </c>
      <c r="M898" s="960">
        <f>L898*C898</f>
        <v>6768</v>
      </c>
      <c r="N898" s="823">
        <f>F898+I898+L898</f>
        <v>30</v>
      </c>
      <c r="O898" s="823">
        <f>N898*C898</f>
        <v>50760</v>
      </c>
      <c r="P898" s="823"/>
      <c r="Q898" s="823">
        <f>P898*C898</f>
        <v>0</v>
      </c>
      <c r="R898" s="1390">
        <f>P898+N898</f>
        <v>30</v>
      </c>
      <c r="S898" s="823">
        <f>R898*C898</f>
        <v>50760</v>
      </c>
    </row>
    <row r="899" spans="1:19" hidden="1" x14ac:dyDescent="0.25">
      <c r="A899" s="892"/>
      <c r="B899" s="896"/>
      <c r="C899" s="896"/>
      <c r="D899" s="896"/>
      <c r="E899" s="896"/>
      <c r="F899" s="896">
        <f t="shared" si="220"/>
        <v>0</v>
      </c>
      <c r="G899" s="896">
        <f t="shared" si="221"/>
        <v>0</v>
      </c>
      <c r="H899" s="896"/>
      <c r="I899" s="896"/>
      <c r="J899" s="896">
        <f t="shared" si="222"/>
        <v>0</v>
      </c>
      <c r="K899" s="896"/>
      <c r="L899" s="896"/>
      <c r="M899" s="896">
        <f t="shared" si="223"/>
        <v>0</v>
      </c>
      <c r="N899" s="896" t="e">
        <f>#REF!+#REF!+K899+H899+F899</f>
        <v>#REF!</v>
      </c>
      <c r="O899" s="896" t="e">
        <f t="shared" si="218"/>
        <v>#REF!</v>
      </c>
      <c r="P899" s="896" t="e">
        <f>Develop!K789</f>
        <v>#REF!</v>
      </c>
      <c r="Q899" s="896" t="e">
        <f t="shared" si="219"/>
        <v>#REF!</v>
      </c>
      <c r="R899" s="896" t="e">
        <f t="shared" si="224"/>
        <v>#REF!</v>
      </c>
      <c r="S899" s="896" t="e">
        <f t="shared" si="217"/>
        <v>#REF!</v>
      </c>
    </row>
    <row r="900" spans="1:19" hidden="1" x14ac:dyDescent="0.25">
      <c r="A900" s="820"/>
      <c r="B900" s="823"/>
      <c r="C900" s="823"/>
      <c r="D900" s="823"/>
      <c r="E900" s="823"/>
      <c r="F900" s="823">
        <f t="shared" si="220"/>
        <v>0</v>
      </c>
      <c r="G900" s="823">
        <f t="shared" si="221"/>
        <v>0</v>
      </c>
      <c r="H900" s="823"/>
      <c r="I900" s="823"/>
      <c r="J900" s="823">
        <f t="shared" si="222"/>
        <v>0</v>
      </c>
      <c r="K900" s="823"/>
      <c r="L900" s="823"/>
      <c r="M900" s="823">
        <f t="shared" si="223"/>
        <v>0</v>
      </c>
      <c r="N900" s="823" t="e">
        <f>#REF!+#REF!+K900+H900+F900</f>
        <v>#REF!</v>
      </c>
      <c r="O900" s="823" t="e">
        <f t="shared" si="218"/>
        <v>#REF!</v>
      </c>
      <c r="P900" s="823" t="e">
        <f>Develop!K790</f>
        <v>#REF!</v>
      </c>
      <c r="Q900" s="823" t="e">
        <f t="shared" si="219"/>
        <v>#REF!</v>
      </c>
      <c r="R900" s="823" t="e">
        <f t="shared" si="224"/>
        <v>#REF!</v>
      </c>
      <c r="S900" s="823" t="e">
        <f t="shared" si="217"/>
        <v>#REF!</v>
      </c>
    </row>
    <row r="901" spans="1:19" ht="127.5" hidden="1" x14ac:dyDescent="0.25">
      <c r="A901" s="820"/>
      <c r="B901" s="821" t="s">
        <v>3428</v>
      </c>
      <c r="C901" s="870" t="e">
        <f>#REF!</f>
        <v>#REF!</v>
      </c>
      <c r="D901" s="867" t="s">
        <v>1200</v>
      </c>
      <c r="E901" s="823"/>
      <c r="F901" s="823">
        <f t="shared" si="220"/>
        <v>0</v>
      </c>
      <c r="G901" s="823" t="e">
        <f t="shared" si="221"/>
        <v>#REF!</v>
      </c>
      <c r="H901" s="823"/>
      <c r="I901" s="823"/>
      <c r="J901" s="823" t="e">
        <f t="shared" si="222"/>
        <v>#REF!</v>
      </c>
      <c r="K901" s="823"/>
      <c r="L901" s="823"/>
      <c r="M901" s="823" t="e">
        <f t="shared" si="223"/>
        <v>#REF!</v>
      </c>
      <c r="N901" s="823" t="e">
        <f>#REF!+#REF!+K901+H901+F901</f>
        <v>#REF!</v>
      </c>
      <c r="O901" s="823" t="e">
        <f t="shared" si="218"/>
        <v>#REF!</v>
      </c>
      <c r="P901" s="823" t="e">
        <f>Develop!K791</f>
        <v>#REF!</v>
      </c>
      <c r="Q901" s="823" t="e">
        <f t="shared" si="219"/>
        <v>#REF!</v>
      </c>
      <c r="R901" s="823" t="e">
        <f t="shared" si="224"/>
        <v>#REF!</v>
      </c>
      <c r="S901" s="823" t="e">
        <f t="shared" si="217"/>
        <v>#REF!</v>
      </c>
    </row>
    <row r="902" spans="1:19" ht="76.5" hidden="1" x14ac:dyDescent="0.25">
      <c r="A902" s="820"/>
      <c r="B902" s="821" t="s">
        <v>3501</v>
      </c>
      <c r="C902" s="870">
        <v>8100</v>
      </c>
      <c r="D902" s="867" t="s">
        <v>1200</v>
      </c>
      <c r="E902" s="823"/>
      <c r="F902" s="823">
        <f t="shared" si="220"/>
        <v>0</v>
      </c>
      <c r="G902" s="823">
        <f t="shared" si="221"/>
        <v>0</v>
      </c>
      <c r="H902" s="823"/>
      <c r="I902" s="823"/>
      <c r="J902" s="823">
        <f t="shared" si="222"/>
        <v>0</v>
      </c>
      <c r="K902" s="823"/>
      <c r="L902" s="823"/>
      <c r="M902" s="823">
        <f t="shared" si="223"/>
        <v>0</v>
      </c>
      <c r="N902" s="823" t="e">
        <f>#REF!+#REF!+K902+H902+F902</f>
        <v>#REF!</v>
      </c>
      <c r="O902" s="823" t="e">
        <f t="shared" si="218"/>
        <v>#REF!</v>
      </c>
      <c r="P902" s="823" t="e">
        <f>Develop!K792</f>
        <v>#REF!</v>
      </c>
      <c r="Q902" s="823" t="e">
        <f t="shared" si="219"/>
        <v>#REF!</v>
      </c>
      <c r="R902" s="823" t="e">
        <f t="shared" si="224"/>
        <v>#REF!</v>
      </c>
      <c r="S902" s="823" t="e">
        <f t="shared" si="217"/>
        <v>#REF!</v>
      </c>
    </row>
    <row r="903" spans="1:19" ht="76.5" hidden="1" x14ac:dyDescent="0.25">
      <c r="A903" s="820"/>
      <c r="B903" s="871" t="s">
        <v>3460</v>
      </c>
      <c r="C903" s="832">
        <v>782.79</v>
      </c>
      <c r="D903" s="849" t="s">
        <v>1200</v>
      </c>
      <c r="E903" s="823"/>
      <c r="F903" s="823">
        <f t="shared" si="220"/>
        <v>0</v>
      </c>
      <c r="G903" s="823">
        <f t="shared" si="221"/>
        <v>0</v>
      </c>
      <c r="H903" s="823"/>
      <c r="I903" s="823"/>
      <c r="J903" s="823">
        <f t="shared" si="222"/>
        <v>0</v>
      </c>
      <c r="K903" s="823"/>
      <c r="L903" s="823"/>
      <c r="M903" s="823">
        <f t="shared" si="223"/>
        <v>0</v>
      </c>
      <c r="N903" s="823" t="e">
        <f>#REF!+#REF!+K903+H903+F903</f>
        <v>#REF!</v>
      </c>
      <c r="O903" s="823" t="e">
        <f t="shared" si="218"/>
        <v>#REF!</v>
      </c>
      <c r="P903" s="823" t="e">
        <f>Develop!K793</f>
        <v>#REF!</v>
      </c>
      <c r="Q903" s="823" t="e">
        <f t="shared" si="219"/>
        <v>#REF!</v>
      </c>
      <c r="R903" s="823" t="e">
        <f t="shared" si="224"/>
        <v>#REF!</v>
      </c>
      <c r="S903" s="823" t="e">
        <f t="shared" si="217"/>
        <v>#REF!</v>
      </c>
    </row>
    <row r="904" spans="1:19" ht="51" hidden="1" x14ac:dyDescent="0.25">
      <c r="A904" s="820"/>
      <c r="B904" s="872" t="s">
        <v>3429</v>
      </c>
      <c r="C904" s="873" t="e">
        <f>#REF!</f>
        <v>#REF!</v>
      </c>
      <c r="D904" s="867" t="s">
        <v>1200</v>
      </c>
      <c r="E904" s="823"/>
      <c r="F904" s="823">
        <f t="shared" si="220"/>
        <v>0</v>
      </c>
      <c r="G904" s="823" t="e">
        <f t="shared" si="221"/>
        <v>#REF!</v>
      </c>
      <c r="H904" s="823"/>
      <c r="I904" s="823"/>
      <c r="J904" s="823" t="e">
        <f t="shared" si="222"/>
        <v>#REF!</v>
      </c>
      <c r="K904" s="823"/>
      <c r="L904" s="823"/>
      <c r="M904" s="823" t="e">
        <f t="shared" si="223"/>
        <v>#REF!</v>
      </c>
      <c r="N904" s="823" t="e">
        <f>#REF!+#REF!+K904+H904+F904</f>
        <v>#REF!</v>
      </c>
      <c r="O904" s="823" t="e">
        <f t="shared" si="218"/>
        <v>#REF!</v>
      </c>
      <c r="P904" s="823" t="e">
        <f>Develop!K794</f>
        <v>#REF!</v>
      </c>
      <c r="Q904" s="823" t="e">
        <f t="shared" si="219"/>
        <v>#REF!</v>
      </c>
      <c r="R904" s="823" t="e">
        <f t="shared" si="224"/>
        <v>#REF!</v>
      </c>
      <c r="S904" s="823" t="e">
        <f t="shared" si="217"/>
        <v>#REF!</v>
      </c>
    </row>
    <row r="905" spans="1:19" ht="78.75" hidden="1" x14ac:dyDescent="0.25">
      <c r="A905" s="820">
        <v>21.6</v>
      </c>
      <c r="B905" s="826" t="s">
        <v>3490</v>
      </c>
      <c r="C905" s="824"/>
      <c r="D905" s="822"/>
      <c r="E905" s="823"/>
      <c r="F905" s="823">
        <f t="shared" si="220"/>
        <v>0</v>
      </c>
      <c r="G905" s="823">
        <f t="shared" si="221"/>
        <v>0</v>
      </c>
      <c r="H905" s="823"/>
      <c r="I905" s="823"/>
      <c r="J905" s="823">
        <f t="shared" si="222"/>
        <v>0</v>
      </c>
      <c r="K905" s="823"/>
      <c r="L905" s="823"/>
      <c r="M905" s="823">
        <f t="shared" si="223"/>
        <v>0</v>
      </c>
      <c r="N905" s="823" t="e">
        <f>#REF!+#REF!+K905+H905+F905</f>
        <v>#REF!</v>
      </c>
      <c r="O905" s="823" t="e">
        <f t="shared" si="218"/>
        <v>#REF!</v>
      </c>
      <c r="P905" s="823" t="e">
        <f>Develop!K795</f>
        <v>#REF!</v>
      </c>
      <c r="Q905" s="823" t="e">
        <f t="shared" si="219"/>
        <v>#REF!</v>
      </c>
      <c r="R905" s="823" t="e">
        <f t="shared" si="224"/>
        <v>#REF!</v>
      </c>
      <c r="S905" s="823" t="e">
        <f t="shared" ref="S905:S910" si="225">R905*C905</f>
        <v>#REF!</v>
      </c>
    </row>
    <row r="906" spans="1:19" hidden="1" x14ac:dyDescent="0.25">
      <c r="A906" s="833"/>
      <c r="B906" s="821" t="s">
        <v>496</v>
      </c>
      <c r="C906" s="824" t="e">
        <f>#REF!</f>
        <v>#REF!</v>
      </c>
      <c r="D906" s="822" t="s">
        <v>1200</v>
      </c>
      <c r="E906" s="823"/>
      <c r="F906" s="823">
        <f t="shared" si="220"/>
        <v>0</v>
      </c>
      <c r="G906" s="823" t="e">
        <f t="shared" si="221"/>
        <v>#REF!</v>
      </c>
      <c r="H906" s="823"/>
      <c r="I906" s="823"/>
      <c r="J906" s="823" t="e">
        <f t="shared" si="222"/>
        <v>#REF!</v>
      </c>
      <c r="K906" s="823"/>
      <c r="L906" s="823"/>
      <c r="M906" s="823" t="e">
        <f t="shared" si="223"/>
        <v>#REF!</v>
      </c>
      <c r="N906" s="823" t="e">
        <f>#REF!+#REF!+K906+H906+F906</f>
        <v>#REF!</v>
      </c>
      <c r="O906" s="823" t="e">
        <f t="shared" si="218"/>
        <v>#REF!</v>
      </c>
      <c r="P906" s="823" t="e">
        <f>Develop!K796</f>
        <v>#REF!</v>
      </c>
      <c r="Q906" s="823" t="e">
        <f t="shared" si="219"/>
        <v>#REF!</v>
      </c>
      <c r="R906" s="823" t="e">
        <f t="shared" si="224"/>
        <v>#REF!</v>
      </c>
      <c r="S906" s="823" t="e">
        <f t="shared" si="225"/>
        <v>#REF!</v>
      </c>
    </row>
    <row r="907" spans="1:19" hidden="1" x14ac:dyDescent="0.25">
      <c r="A907" s="833"/>
      <c r="B907" s="821" t="s">
        <v>3202</v>
      </c>
      <c r="C907" s="824" t="e">
        <f>#REF!</f>
        <v>#REF!</v>
      </c>
      <c r="D907" s="822" t="s">
        <v>1200</v>
      </c>
      <c r="E907" s="823"/>
      <c r="F907" s="823">
        <f t="shared" si="220"/>
        <v>0</v>
      </c>
      <c r="G907" s="823" t="e">
        <f t="shared" si="221"/>
        <v>#REF!</v>
      </c>
      <c r="H907" s="823"/>
      <c r="I907" s="823"/>
      <c r="J907" s="823" t="e">
        <f t="shared" si="222"/>
        <v>#REF!</v>
      </c>
      <c r="K907" s="823"/>
      <c r="L907" s="823"/>
      <c r="M907" s="823" t="e">
        <f t="shared" si="223"/>
        <v>#REF!</v>
      </c>
      <c r="N907" s="823" t="e">
        <f>#REF!+#REF!+K907+H907+F907</f>
        <v>#REF!</v>
      </c>
      <c r="O907" s="823" t="e">
        <f t="shared" si="218"/>
        <v>#REF!</v>
      </c>
      <c r="P907" s="823" t="e">
        <f>Develop!K797</f>
        <v>#REF!</v>
      </c>
      <c r="Q907" s="823" t="e">
        <f t="shared" si="219"/>
        <v>#REF!</v>
      </c>
      <c r="R907" s="823" t="e">
        <f t="shared" si="224"/>
        <v>#REF!</v>
      </c>
      <c r="S907" s="823" t="e">
        <f t="shared" si="225"/>
        <v>#REF!</v>
      </c>
    </row>
    <row r="908" spans="1:19" hidden="1" x14ac:dyDescent="0.25">
      <c r="A908" s="833"/>
      <c r="B908" s="821" t="s">
        <v>3153</v>
      </c>
      <c r="C908" s="824" t="e">
        <f>#REF!</f>
        <v>#REF!</v>
      </c>
      <c r="D908" s="822"/>
      <c r="E908" s="823"/>
      <c r="F908" s="823">
        <f t="shared" si="220"/>
        <v>0</v>
      </c>
      <c r="G908" s="823" t="e">
        <f t="shared" si="221"/>
        <v>#REF!</v>
      </c>
      <c r="H908" s="823"/>
      <c r="I908" s="823"/>
      <c r="J908" s="823" t="e">
        <f t="shared" si="222"/>
        <v>#REF!</v>
      </c>
      <c r="K908" s="823"/>
      <c r="L908" s="823"/>
      <c r="M908" s="823" t="e">
        <f t="shared" si="223"/>
        <v>#REF!</v>
      </c>
      <c r="N908" s="823" t="e">
        <f>#REF!+#REF!+K908+H908+F908</f>
        <v>#REF!</v>
      </c>
      <c r="O908" s="823" t="e">
        <f t="shared" si="218"/>
        <v>#REF!</v>
      </c>
      <c r="P908" s="823">
        <f>Develop!K798</f>
        <v>0</v>
      </c>
      <c r="Q908" s="823" t="e">
        <f t="shared" si="219"/>
        <v>#REF!</v>
      </c>
      <c r="R908" s="823" t="e">
        <f t="shared" si="224"/>
        <v>#REF!</v>
      </c>
      <c r="S908" s="823" t="e">
        <f t="shared" si="225"/>
        <v>#REF!</v>
      </c>
    </row>
    <row r="909" spans="1:19" hidden="1" x14ac:dyDescent="0.25">
      <c r="A909" s="947"/>
      <c r="B909" s="914" t="s">
        <v>1627</v>
      </c>
      <c r="C909" s="915" t="e">
        <f>#REF!</f>
        <v>#REF!</v>
      </c>
      <c r="D909" s="916" t="s">
        <v>1200</v>
      </c>
      <c r="E909" s="917"/>
      <c r="F909" s="917">
        <f t="shared" si="220"/>
        <v>0</v>
      </c>
      <c r="G909" s="917" t="e">
        <f t="shared" si="221"/>
        <v>#REF!</v>
      </c>
      <c r="H909" s="917"/>
      <c r="I909" s="917"/>
      <c r="J909" s="917" t="e">
        <f t="shared" si="222"/>
        <v>#REF!</v>
      </c>
      <c r="K909" s="917"/>
      <c r="L909" s="917"/>
      <c r="M909" s="917" t="e">
        <f t="shared" si="223"/>
        <v>#REF!</v>
      </c>
      <c r="N909" s="917" t="e">
        <f>#REF!+#REF!+K909+H909+F909</f>
        <v>#REF!</v>
      </c>
      <c r="O909" s="917" t="e">
        <f t="shared" si="218"/>
        <v>#REF!</v>
      </c>
      <c r="P909" s="917">
        <f>Develop!K799</f>
        <v>0</v>
      </c>
      <c r="Q909" s="917" t="e">
        <f t="shared" si="219"/>
        <v>#REF!</v>
      </c>
      <c r="R909" s="917" t="e">
        <f t="shared" si="224"/>
        <v>#REF!</v>
      </c>
      <c r="S909" s="917" t="e">
        <f t="shared" si="225"/>
        <v>#REF!</v>
      </c>
    </row>
    <row r="910" spans="1:19" s="486" customFormat="1" ht="48.75" customHeight="1" x14ac:dyDescent="0.25">
      <c r="A910" s="874"/>
      <c r="B910" s="875" t="s">
        <v>4958</v>
      </c>
      <c r="C910" s="1510"/>
      <c r="D910" s="876"/>
      <c r="E910" s="957"/>
      <c r="F910" s="957"/>
      <c r="G910" s="957"/>
      <c r="H910" s="1374"/>
      <c r="I910" s="1374"/>
      <c r="J910" s="1374"/>
      <c r="K910" s="963"/>
      <c r="L910" s="963"/>
      <c r="M910" s="963"/>
      <c r="N910" s="1359"/>
      <c r="O910" s="1359"/>
      <c r="P910" s="823"/>
      <c r="Q910" s="823">
        <f t="shared" si="219"/>
        <v>0</v>
      </c>
      <c r="R910" s="1390">
        <f t="shared" ref="R910" si="226">P910+N910</f>
        <v>0</v>
      </c>
      <c r="S910" s="823">
        <f t="shared" si="225"/>
        <v>0</v>
      </c>
    </row>
    <row r="911" spans="1:19" ht="229.5" x14ac:dyDescent="0.25">
      <c r="A911" s="1486">
        <v>15</v>
      </c>
      <c r="B911" s="1484" t="s">
        <v>5023</v>
      </c>
      <c r="C911" s="1493">
        <v>295</v>
      </c>
      <c r="D911" s="1390" t="s">
        <v>718</v>
      </c>
      <c r="E911" s="954"/>
      <c r="F911" s="823"/>
      <c r="G911" s="823"/>
      <c r="H911" s="1485"/>
      <c r="I911" s="1485"/>
      <c r="J911" s="823"/>
      <c r="K911" s="960"/>
      <c r="L911" s="960"/>
      <c r="M911" s="823"/>
      <c r="N911" s="823"/>
      <c r="O911" s="823"/>
      <c r="P911" s="823">
        <f>Develop!K62</f>
        <v>290</v>
      </c>
      <c r="Q911" s="823">
        <f t="shared" ref="Q911:Q914" si="227">P911*C911</f>
        <v>85550</v>
      </c>
      <c r="R911" s="1390">
        <f>P911+N911</f>
        <v>290</v>
      </c>
      <c r="S911" s="823">
        <f t="shared" ref="S911:S914" si="228">R911*C911</f>
        <v>85550</v>
      </c>
    </row>
    <row r="912" spans="1:19" ht="178.5" x14ac:dyDescent="0.25">
      <c r="A912" s="1486">
        <v>16</v>
      </c>
      <c r="B912" s="1484" t="s">
        <v>5024</v>
      </c>
      <c r="C912" s="1493">
        <v>936</v>
      </c>
      <c r="D912" s="1390" t="s">
        <v>718</v>
      </c>
      <c r="E912" s="954"/>
      <c r="F912" s="823"/>
      <c r="G912" s="823"/>
      <c r="H912" s="1485"/>
      <c r="I912" s="1485"/>
      <c r="J912" s="823"/>
      <c r="K912" s="960"/>
      <c r="L912" s="960"/>
      <c r="M912" s="823"/>
      <c r="N912" s="823"/>
      <c r="O912" s="823"/>
      <c r="P912" s="823">
        <f>Develop!K63</f>
        <v>36</v>
      </c>
      <c r="Q912" s="823">
        <f t="shared" si="227"/>
        <v>33696</v>
      </c>
      <c r="R912" s="1390">
        <f>P912+N912</f>
        <v>36</v>
      </c>
      <c r="S912" s="823">
        <f t="shared" si="228"/>
        <v>33696</v>
      </c>
    </row>
    <row r="913" spans="1:19" ht="229.5" x14ac:dyDescent="0.25">
      <c r="A913" s="1486">
        <v>17</v>
      </c>
      <c r="B913" s="1484" t="s">
        <v>5026</v>
      </c>
      <c r="C913" s="1493">
        <v>248.59</v>
      </c>
      <c r="D913" s="1390" t="s">
        <v>718</v>
      </c>
      <c r="E913" s="954"/>
      <c r="F913" s="823"/>
      <c r="G913" s="823"/>
      <c r="H913" s="1485"/>
      <c r="I913" s="1485"/>
      <c r="J913" s="823"/>
      <c r="K913" s="960"/>
      <c r="L913" s="960"/>
      <c r="M913" s="823"/>
      <c r="N913" s="823"/>
      <c r="O913" s="823"/>
      <c r="P913" s="823">
        <f>Develop!K64</f>
        <v>36</v>
      </c>
      <c r="Q913" s="823">
        <f t="shared" si="227"/>
        <v>8949.24</v>
      </c>
      <c r="R913" s="1390">
        <f>P913+N913</f>
        <v>36</v>
      </c>
      <c r="S913" s="823">
        <f t="shared" si="228"/>
        <v>8949.24</v>
      </c>
    </row>
    <row r="914" spans="1:19" ht="102" x14ac:dyDescent="0.25">
      <c r="A914" s="1486">
        <v>18</v>
      </c>
      <c r="B914" s="1484" t="s">
        <v>5025</v>
      </c>
      <c r="C914" s="1493">
        <v>267</v>
      </c>
      <c r="D914" s="1390" t="s">
        <v>1200</v>
      </c>
      <c r="E914" s="954"/>
      <c r="F914" s="823"/>
      <c r="G914" s="823"/>
      <c r="H914" s="1485"/>
      <c r="I914" s="1485"/>
      <c r="J914" s="823"/>
      <c r="K914" s="960"/>
      <c r="L914" s="960"/>
      <c r="M914" s="823"/>
      <c r="N914" s="823"/>
      <c r="O914" s="823"/>
      <c r="P914" s="823">
        <f>Develop!K65</f>
        <v>1</v>
      </c>
      <c r="Q914" s="823">
        <f t="shared" si="227"/>
        <v>267</v>
      </c>
      <c r="R914" s="1390">
        <f>P914+N914</f>
        <v>1</v>
      </c>
      <c r="S914" s="823">
        <f t="shared" si="228"/>
        <v>267</v>
      </c>
    </row>
    <row r="915" spans="1:19" ht="286.5" customHeight="1" x14ac:dyDescent="0.25">
      <c r="A915" s="1486">
        <v>19</v>
      </c>
      <c r="B915" s="1552" t="s">
        <v>5679</v>
      </c>
      <c r="C915" s="1493">
        <f>[7]Data!$K$1141</f>
        <v>3203.78</v>
      </c>
      <c r="D915" s="1390" t="s">
        <v>201</v>
      </c>
      <c r="E915" s="954"/>
      <c r="F915" s="823"/>
      <c r="G915" s="823"/>
      <c r="H915" s="1485"/>
      <c r="I915" s="1485"/>
      <c r="J915" s="823"/>
      <c r="K915" s="960"/>
      <c r="L915" s="960"/>
      <c r="M915" s="823"/>
      <c r="N915" s="823"/>
      <c r="O915" s="823"/>
      <c r="P915" s="1390">
        <f>CUPBOARD!H8</f>
        <v>138.6</v>
      </c>
      <c r="Q915" s="1390">
        <f>P915*C915</f>
        <v>444043.91</v>
      </c>
      <c r="R915" s="1390">
        <f>CUPBOARD!H8</f>
        <v>138.6</v>
      </c>
      <c r="S915" s="1390">
        <f>R915*C915</f>
        <v>444043.91</v>
      </c>
    </row>
    <row r="916" spans="1:19" ht="39" customHeight="1" x14ac:dyDescent="0.25">
      <c r="A916" s="1486"/>
      <c r="B916" s="1519" t="s">
        <v>4958</v>
      </c>
      <c r="C916" s="1493"/>
      <c r="D916" s="1390"/>
      <c r="E916" s="954"/>
      <c r="F916" s="823"/>
      <c r="G916" s="823">
        <f>SUBTOTAL(9,G8:G914)</f>
        <v>3960391.09</v>
      </c>
      <c r="H916" s="1485"/>
      <c r="I916" s="1485"/>
      <c r="J916" s="823">
        <f>SUBTOTAL(9,J7:J914)</f>
        <v>28263383.710000001</v>
      </c>
      <c r="K916" s="960"/>
      <c r="L916" s="960"/>
      <c r="M916" s="823">
        <f>SUBTOTAL(9,M7:M914)</f>
        <v>4982745.0599999996</v>
      </c>
      <c r="N916" s="823"/>
      <c r="O916" s="823">
        <f>SUBTOTAL(9,O7:O914)</f>
        <v>37206519.829999998</v>
      </c>
      <c r="P916" s="823"/>
      <c r="Q916" s="823">
        <f>SUBTOTAL(9,Q7:Q915)</f>
        <v>981895.3</v>
      </c>
      <c r="R916" s="1390"/>
      <c r="S916" s="823">
        <f>SUBTOTAL(9,S7:S915)</f>
        <v>38188415.130000003</v>
      </c>
    </row>
    <row r="917" spans="1:19" x14ac:dyDescent="0.25">
      <c r="A917" s="336"/>
      <c r="B917" s="338" t="s">
        <v>1954</v>
      </c>
      <c r="C917" s="1494" t="e">
        <f>#REF!</f>
        <v>#REF!</v>
      </c>
    </row>
    <row r="918" spans="1:19" x14ac:dyDescent="0.25">
      <c r="A918" s="336"/>
      <c r="B918" s="338" t="s">
        <v>1967</v>
      </c>
      <c r="C918" s="1494" t="e">
        <f>#REF!</f>
        <v>#REF!</v>
      </c>
    </row>
    <row r="919" spans="1:19" x14ac:dyDescent="0.25">
      <c r="A919" s="336"/>
      <c r="B919" s="338" t="s">
        <v>2888</v>
      </c>
      <c r="C919" s="1494" t="e">
        <f>#REF!</f>
        <v>#REF!</v>
      </c>
    </row>
    <row r="920" spans="1:19" x14ac:dyDescent="0.25">
      <c r="A920" s="336"/>
      <c r="B920" s="338" t="s">
        <v>2445</v>
      </c>
      <c r="C920" s="1494" t="e">
        <f>#REF!</f>
        <v>#REF!</v>
      </c>
    </row>
    <row r="921" spans="1:19" ht="153" x14ac:dyDescent="0.25">
      <c r="A921" s="336"/>
      <c r="B921" s="338" t="s">
        <v>2702</v>
      </c>
      <c r="C921" s="1494" t="e">
        <f>#REF!</f>
        <v>#REF!</v>
      </c>
      <c r="Q921" s="336">
        <f>O916+Q916</f>
        <v>38188415.130000003</v>
      </c>
    </row>
    <row r="922" spans="1:19" ht="76.5" x14ac:dyDescent="0.25">
      <c r="A922" s="336"/>
      <c r="B922" s="338" t="s">
        <v>969</v>
      </c>
      <c r="C922" s="1494" t="e">
        <f>#REF!</f>
        <v>#REF!</v>
      </c>
    </row>
    <row r="923" spans="1:19" ht="51" x14ac:dyDescent="0.25">
      <c r="A923" s="336"/>
      <c r="B923" s="338" t="s">
        <v>1955</v>
      </c>
      <c r="C923" s="1494" t="e">
        <f>#REF!</f>
        <v>#REF!</v>
      </c>
    </row>
    <row r="924" spans="1:19" x14ac:dyDescent="0.25">
      <c r="A924" s="336"/>
      <c r="B924" s="338" t="s">
        <v>2261</v>
      </c>
      <c r="C924" s="1494" t="e">
        <f>#REF!</f>
        <v>#REF!</v>
      </c>
    </row>
    <row r="925" spans="1:19" ht="102" x14ac:dyDescent="0.25">
      <c r="A925" s="336"/>
      <c r="B925" s="338" t="s">
        <v>1956</v>
      </c>
      <c r="C925" s="1494" t="e">
        <f>#REF!</f>
        <v>#REF!</v>
      </c>
    </row>
    <row r="926" spans="1:19" x14ac:dyDescent="0.25">
      <c r="A926" s="336"/>
      <c r="B926" s="338" t="s">
        <v>2090</v>
      </c>
      <c r="C926" s="1494" t="e">
        <f>#REF!</f>
        <v>#REF!</v>
      </c>
    </row>
    <row r="927" spans="1:19" ht="51.75" x14ac:dyDescent="0.25">
      <c r="A927" s="336"/>
      <c r="B927" s="341" t="s">
        <v>3578</v>
      </c>
      <c r="C927" s="1494" t="e">
        <f>#REF!</f>
        <v>#REF!</v>
      </c>
    </row>
    <row r="928" spans="1:19" ht="51.75" x14ac:dyDescent="0.25">
      <c r="A928" s="336"/>
      <c r="B928" s="338" t="s">
        <v>3579</v>
      </c>
      <c r="C928" s="1494" t="e">
        <f>#REF!</f>
        <v>#REF!</v>
      </c>
    </row>
    <row r="929" spans="1:3" ht="102.75" x14ac:dyDescent="0.25">
      <c r="A929" s="336"/>
      <c r="B929" s="341" t="s">
        <v>3580</v>
      </c>
      <c r="C929" s="1494" t="e">
        <f>#REF!</f>
        <v>#REF!</v>
      </c>
    </row>
    <row r="930" spans="1:3" ht="77.25" x14ac:dyDescent="0.25">
      <c r="A930" s="336"/>
      <c r="B930" s="341" t="s">
        <v>3581</v>
      </c>
      <c r="C930" s="1494" t="e">
        <f>#REF!</f>
        <v>#REF!</v>
      </c>
    </row>
    <row r="931" spans="1:3" ht="77.25" x14ac:dyDescent="0.25">
      <c r="A931" s="336"/>
      <c r="B931" s="341" t="s">
        <v>3582</v>
      </c>
      <c r="C931" s="1494" t="e">
        <f>#REF!</f>
        <v>#REF!</v>
      </c>
    </row>
    <row r="932" spans="1:3" ht="77.25" x14ac:dyDescent="0.25">
      <c r="A932" s="336"/>
      <c r="B932" s="341" t="s">
        <v>3583</v>
      </c>
      <c r="C932" s="1494" t="e">
        <f>#REF!</f>
        <v>#REF!</v>
      </c>
    </row>
    <row r="933" spans="1:3" ht="51.75" x14ac:dyDescent="0.25">
      <c r="A933" s="336"/>
      <c r="B933" s="341" t="s">
        <v>3584</v>
      </c>
      <c r="C933" s="1494" t="e">
        <f>#REF!</f>
        <v>#REF!</v>
      </c>
    </row>
    <row r="934" spans="1:3" ht="51.75" x14ac:dyDescent="0.25">
      <c r="A934" s="336"/>
      <c r="B934" s="338" t="s">
        <v>3585</v>
      </c>
      <c r="C934" s="1494" t="e">
        <f>#REF!</f>
        <v>#REF!</v>
      </c>
    </row>
    <row r="935" spans="1:3" x14ac:dyDescent="0.25">
      <c r="A935" s="336"/>
      <c r="B935" s="338" t="s">
        <v>2520</v>
      </c>
      <c r="C935" s="1494" t="e">
        <f>#REF!</f>
        <v>#REF!</v>
      </c>
    </row>
    <row r="936" spans="1:3" x14ac:dyDescent="0.25">
      <c r="A936" s="336"/>
      <c r="B936" s="338" t="s">
        <v>477</v>
      </c>
      <c r="C936" s="1494" t="e">
        <f>C935+C938</f>
        <v>#REF!</v>
      </c>
    </row>
    <row r="937" spans="1:3" x14ac:dyDescent="0.25">
      <c r="A937" s="336"/>
      <c r="B937" s="338" t="s">
        <v>2515</v>
      </c>
      <c r="C937" s="1494" t="e">
        <f>#REF!</f>
        <v>#REF!</v>
      </c>
    </row>
    <row r="938" spans="1:3" x14ac:dyDescent="0.25">
      <c r="A938" s="336"/>
      <c r="B938" s="338" t="s">
        <v>2521</v>
      </c>
      <c r="C938" s="1494" t="e">
        <f>#REF!</f>
        <v>#REF!</v>
      </c>
    </row>
    <row r="939" spans="1:3" x14ac:dyDescent="0.25">
      <c r="A939" s="336"/>
      <c r="B939" s="338" t="s">
        <v>2522</v>
      </c>
      <c r="C939" s="1494" t="e">
        <f>#REF!</f>
        <v>#REF!</v>
      </c>
    </row>
    <row r="940" spans="1:3" x14ac:dyDescent="0.25">
      <c r="A940" s="336"/>
      <c r="B940" s="338" t="s">
        <v>2523</v>
      </c>
      <c r="C940" s="1494" t="e">
        <f>#REF!</f>
        <v>#REF!</v>
      </c>
    </row>
    <row r="941" spans="1:3" x14ac:dyDescent="0.25">
      <c r="A941" s="336"/>
      <c r="B941" s="338" t="s">
        <v>2513</v>
      </c>
      <c r="C941" s="1494" t="e">
        <f>#REF!</f>
        <v>#REF!</v>
      </c>
    </row>
    <row r="942" spans="1:3" x14ac:dyDescent="0.25">
      <c r="A942" s="336"/>
      <c r="B942" s="338" t="s">
        <v>2514</v>
      </c>
      <c r="C942" s="1494" t="e">
        <f>#REF!</f>
        <v>#REF!</v>
      </c>
    </row>
    <row r="943" spans="1:3" x14ac:dyDescent="0.25">
      <c r="A943" s="336"/>
      <c r="B943" s="336" t="s">
        <v>2516</v>
      </c>
      <c r="C943" s="1494" t="e">
        <f>#REF!</f>
        <v>#REF!</v>
      </c>
    </row>
    <row r="944" spans="1:3" x14ac:dyDescent="0.25">
      <c r="A944" s="336"/>
      <c r="B944" s="336" t="s">
        <v>2518</v>
      </c>
      <c r="C944" s="1494" t="e">
        <f>#REF!</f>
        <v>#REF!</v>
      </c>
    </row>
    <row r="945" spans="1:3" x14ac:dyDescent="0.25">
      <c r="A945" s="336"/>
      <c r="B945" s="336" t="s">
        <v>2517</v>
      </c>
      <c r="C945" s="1494" t="e">
        <f>#REF!</f>
        <v>#REF!</v>
      </c>
    </row>
    <row r="946" spans="1:3" x14ac:dyDescent="0.25">
      <c r="A946" s="336"/>
      <c r="B946" s="336" t="s">
        <v>3206</v>
      </c>
      <c r="C946" s="1494" t="e">
        <f>#REF!</f>
        <v>#REF!</v>
      </c>
    </row>
    <row r="947" spans="1:3" x14ac:dyDescent="0.25">
      <c r="A947" s="336"/>
      <c r="B947" s="336" t="s">
        <v>2519</v>
      </c>
      <c r="C947" s="1494" t="e">
        <f>#REF!</f>
        <v>#REF!</v>
      </c>
    </row>
    <row r="970" spans="1:1" x14ac:dyDescent="0.25">
      <c r="A970" s="336"/>
    </row>
    <row r="971" spans="1:1" x14ac:dyDescent="0.25">
      <c r="A971" s="336"/>
    </row>
    <row r="972" spans="1:1" x14ac:dyDescent="0.25">
      <c r="A972" s="336"/>
    </row>
    <row r="973" spans="1:1" x14ac:dyDescent="0.25">
      <c r="A973" s="336"/>
    </row>
    <row r="974" spans="1:1" x14ac:dyDescent="0.25">
      <c r="A974" s="336"/>
    </row>
    <row r="975" spans="1:1" x14ac:dyDescent="0.25">
      <c r="A975" s="336"/>
    </row>
    <row r="976" spans="1:1" x14ac:dyDescent="0.25">
      <c r="A976" s="336"/>
    </row>
    <row r="977" spans="1:1" x14ac:dyDescent="0.25">
      <c r="A977" s="336"/>
    </row>
    <row r="978" spans="1:1" x14ac:dyDescent="0.25">
      <c r="A978" s="336"/>
    </row>
    <row r="979" spans="1:1" x14ac:dyDescent="0.25">
      <c r="A979" s="336"/>
    </row>
    <row r="980" spans="1:1" x14ac:dyDescent="0.25">
      <c r="A980" s="336"/>
    </row>
    <row r="981" spans="1:1" x14ac:dyDescent="0.25">
      <c r="A981" s="336"/>
    </row>
    <row r="982" spans="1:1" x14ac:dyDescent="0.25">
      <c r="A982" s="336"/>
    </row>
    <row r="983" spans="1:1" x14ac:dyDescent="0.25">
      <c r="A983" s="336"/>
    </row>
    <row r="984" spans="1:1" x14ac:dyDescent="0.25">
      <c r="A984" s="336"/>
    </row>
    <row r="985" spans="1:1" x14ac:dyDescent="0.25">
      <c r="A985" s="336"/>
    </row>
    <row r="986" spans="1:1" x14ac:dyDescent="0.25">
      <c r="A986" s="336"/>
    </row>
    <row r="987" spans="1:1" x14ac:dyDescent="0.25">
      <c r="A987" s="336"/>
    </row>
    <row r="988" spans="1:1" x14ac:dyDescent="0.25">
      <c r="A988" s="336"/>
    </row>
  </sheetData>
  <autoFilter ref="A6:S910">
    <filterColumn colId="17">
      <customFilters>
        <customFilter operator="notEqual" val=" "/>
      </customFilters>
    </filterColumn>
  </autoFilter>
  <mergeCells count="12">
    <mergeCell ref="A2:S2"/>
    <mergeCell ref="A1:S1"/>
    <mergeCell ref="E4:G4"/>
    <mergeCell ref="A3:A5"/>
    <mergeCell ref="B3:B5"/>
    <mergeCell ref="C3:C5"/>
    <mergeCell ref="D3:D5"/>
    <mergeCell ref="E3:M3"/>
    <mergeCell ref="H4:J4"/>
    <mergeCell ref="K4:M4"/>
    <mergeCell ref="R3:R5"/>
    <mergeCell ref="S3:S5"/>
  </mergeCells>
  <printOptions horizontalCentered="1"/>
  <pageMargins left="0.39370078740157483" right="0.15748031496062992" top="0.31496062992125984" bottom="0.27559055118110237" header="0.11811023622047245" footer="0.19685039370078741"/>
  <pageSetup paperSize="9" scale="55" orientation="portrait" r:id="rId1"/>
  <headerFooter alignWithMargins="0">
    <oddHeader>&amp;R&amp;"Helv,Italic"&amp;21Page &amp;P of &amp;N</oddHead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00B050"/>
  </sheetPr>
  <dimension ref="A1:Q939"/>
  <sheetViews>
    <sheetView showZeros="0" view="pageBreakPreview" zoomScale="60" zoomScaleNormal="60" workbookViewId="0">
      <pane xSplit="3" ySplit="5" topLeftCell="D67" activePane="bottomRight" state="frozen"/>
      <selection pane="topRight" activeCell="D1" sqref="D1"/>
      <selection pane="bottomLeft" activeCell="A6" sqref="A6"/>
      <selection pane="bottomRight" activeCell="G67" sqref="G67"/>
    </sheetView>
  </sheetViews>
  <sheetFormatPr defaultRowHeight="24" x14ac:dyDescent="0.35"/>
  <cols>
    <col min="1" max="1" width="10" style="1440" customWidth="1"/>
    <col min="2" max="2" width="57" style="1391" customWidth="1"/>
    <col min="3" max="3" width="15.6640625" style="1448" customWidth="1"/>
    <col min="4" max="4" width="9.6640625" style="1448" customWidth="1"/>
    <col min="5" max="5" width="12.77734375" style="1448" customWidth="1"/>
    <col min="6" max="6" width="16.5546875" style="1448" customWidth="1"/>
    <col min="7" max="7" width="14" style="1445" customWidth="1"/>
    <col min="8" max="10" width="15.88671875" style="1445" customWidth="1"/>
    <col min="11" max="11" width="13.21875" style="1448" customWidth="1"/>
    <col min="12" max="12" width="20.77734375" style="1448" customWidth="1"/>
    <col min="13" max="16384" width="8.88671875" style="1391"/>
  </cols>
  <sheetData>
    <row r="1" spans="1:17" ht="72.75" customHeight="1" x14ac:dyDescent="0.25">
      <c r="A1" s="1711" t="str">
        <f>'ALIYAR GENERAL ABSTRACT'!A1:F1</f>
        <v>NAME OF WORK : CONSTRUCTION OF 2 NOS OF SI AND 28 NOS OF PC/HC QUARTERS WITH DEVELOPMENT WORKS AT ALIYAR IN COIMBATORE DISTRICT UNDER HON'BLE CM ANNOUNCEMENT SCHEME FOR THE YEAR OF 2019 -2020</v>
      </c>
      <c r="B1" s="1711"/>
      <c r="C1" s="1711"/>
      <c r="D1" s="1711"/>
      <c r="E1" s="1711"/>
      <c r="F1" s="1711"/>
      <c r="G1" s="1711"/>
      <c r="H1" s="1711"/>
      <c r="I1" s="1711"/>
      <c r="J1" s="1711"/>
      <c r="K1" s="1711"/>
      <c r="L1" s="1711"/>
    </row>
    <row r="2" spans="1:17" ht="12" customHeight="1" x14ac:dyDescent="0.25">
      <c r="A2" s="1712" t="s">
        <v>192</v>
      </c>
      <c r="B2" s="1793" t="s">
        <v>1531</v>
      </c>
      <c r="C2" s="1713" t="s">
        <v>3593</v>
      </c>
      <c r="D2" s="1713" t="s">
        <v>190</v>
      </c>
      <c r="E2" s="1713"/>
      <c r="F2" s="1713"/>
      <c r="G2" s="1713"/>
      <c r="H2" s="1713"/>
      <c r="I2" s="1713"/>
      <c r="J2" s="1713"/>
      <c r="K2" s="1713"/>
      <c r="L2" s="1713"/>
    </row>
    <row r="3" spans="1:17" ht="40.5" customHeight="1" x14ac:dyDescent="0.25">
      <c r="A3" s="1712"/>
      <c r="B3" s="1793"/>
      <c r="C3" s="1713"/>
      <c r="D3" s="1713"/>
      <c r="E3" s="1713" t="s">
        <v>214</v>
      </c>
      <c r="F3" s="1713"/>
      <c r="G3" s="1713" t="s">
        <v>5638</v>
      </c>
      <c r="H3" s="1713"/>
      <c r="I3" s="1714" t="s">
        <v>5678</v>
      </c>
      <c r="J3" s="1715"/>
      <c r="K3" s="1713" t="s">
        <v>5449</v>
      </c>
      <c r="L3" s="1713"/>
      <c r="Q3" s="1391" t="s">
        <v>3461</v>
      </c>
    </row>
    <row r="4" spans="1:17" s="1393" customFormat="1" ht="43.5" customHeight="1" x14ac:dyDescent="0.25">
      <c r="A4" s="1712"/>
      <c r="B4" s="1793"/>
      <c r="C4" s="1713"/>
      <c r="D4" s="1713"/>
      <c r="E4" s="1442" t="s">
        <v>3587</v>
      </c>
      <c r="F4" s="1441" t="s">
        <v>851</v>
      </c>
      <c r="G4" s="1441" t="s">
        <v>5357</v>
      </c>
      <c r="H4" s="1441" t="s">
        <v>5358</v>
      </c>
      <c r="I4" s="1441" t="s">
        <v>5357</v>
      </c>
      <c r="J4" s="1441" t="s">
        <v>5358</v>
      </c>
      <c r="K4" s="1441" t="s">
        <v>3587</v>
      </c>
      <c r="L4" s="1441" t="s">
        <v>851</v>
      </c>
    </row>
    <row r="5" spans="1:17" s="1393" customFormat="1" ht="18.75" customHeight="1" x14ac:dyDescent="0.35">
      <c r="A5" s="1394"/>
      <c r="B5" s="1394"/>
      <c r="C5" s="1392"/>
      <c r="D5" s="1392"/>
      <c r="E5" s="1414"/>
      <c r="F5" s="1414"/>
      <c r="G5" s="1443"/>
      <c r="H5" s="1443"/>
      <c r="I5" s="1443"/>
      <c r="J5" s="1443"/>
      <c r="K5" s="1414"/>
      <c r="L5" s="1414"/>
    </row>
    <row r="6" spans="1:17" ht="54.75" customHeight="1" x14ac:dyDescent="0.35">
      <c r="A6" s="1386">
        <v>1.1000000000000001</v>
      </c>
      <c r="B6" s="1395" t="s">
        <v>5361</v>
      </c>
      <c r="C6" s="1459"/>
      <c r="D6" s="1426" t="s">
        <v>852</v>
      </c>
      <c r="E6" s="1414"/>
      <c r="F6" s="1414"/>
      <c r="G6" s="1443"/>
      <c r="H6" s="1443"/>
      <c r="I6" s="1443"/>
      <c r="J6" s="1443"/>
      <c r="K6" s="1414"/>
      <c r="L6" s="1414"/>
    </row>
    <row r="7" spans="1:17" x14ac:dyDescent="0.35">
      <c r="A7" s="1386"/>
      <c r="B7" s="1395" t="s">
        <v>1683</v>
      </c>
      <c r="C7" s="1453">
        <f>Building!C8</f>
        <v>177.77</v>
      </c>
      <c r="D7" s="1426" t="s">
        <v>1050</v>
      </c>
      <c r="E7" s="1414">
        <f>'ALIYAR PP'!H12</f>
        <v>61.5</v>
      </c>
      <c r="F7" s="1414">
        <f t="shared" ref="F7:F38" si="0">E7*C7</f>
        <v>10932.86</v>
      </c>
      <c r="G7" s="1443"/>
      <c r="H7" s="1443"/>
      <c r="I7" s="1443"/>
      <c r="J7" s="1443"/>
      <c r="K7" s="1414">
        <f>E7</f>
        <v>61.5</v>
      </c>
      <c r="L7" s="1414">
        <f t="shared" ref="L7:L38" si="1">K7*C7</f>
        <v>10932.86</v>
      </c>
    </row>
    <row r="8" spans="1:17" ht="46.5" hidden="1" x14ac:dyDescent="0.35">
      <c r="A8" s="1386">
        <v>1.3</v>
      </c>
      <c r="B8" s="1395" t="s">
        <v>5362</v>
      </c>
      <c r="C8" s="1453"/>
      <c r="D8" s="1426" t="s">
        <v>1050</v>
      </c>
      <c r="E8" s="1414"/>
      <c r="F8" s="1414">
        <f t="shared" si="0"/>
        <v>0</v>
      </c>
      <c r="G8" s="1443"/>
      <c r="H8" s="1443"/>
      <c r="I8" s="1443"/>
      <c r="J8" s="1443"/>
      <c r="K8" s="1414">
        <f t="shared" ref="K8:K54" si="2">E8</f>
        <v>0</v>
      </c>
      <c r="L8" s="1414">
        <f t="shared" si="1"/>
        <v>0</v>
      </c>
    </row>
    <row r="9" spans="1:17" hidden="1" x14ac:dyDescent="0.35">
      <c r="A9" s="1386"/>
      <c r="B9" s="1395" t="s">
        <v>1683</v>
      </c>
      <c r="C9" s="1453">
        <v>226.3</v>
      </c>
      <c r="D9" s="1426"/>
      <c r="E9" s="1414"/>
      <c r="F9" s="1414">
        <f t="shared" si="0"/>
        <v>0</v>
      </c>
      <c r="G9" s="1443"/>
      <c r="H9" s="1443"/>
      <c r="I9" s="1443"/>
      <c r="J9" s="1443"/>
      <c r="K9" s="1414">
        <f t="shared" si="2"/>
        <v>0</v>
      </c>
      <c r="L9" s="1414">
        <f t="shared" si="1"/>
        <v>0</v>
      </c>
    </row>
    <row r="10" spans="1:17" hidden="1" x14ac:dyDescent="0.35">
      <c r="A10" s="1386"/>
      <c r="B10" s="1395" t="s">
        <v>636</v>
      </c>
      <c r="C10" s="1453">
        <v>116</v>
      </c>
      <c r="D10" s="1426" t="s">
        <v>1050</v>
      </c>
      <c r="E10" s="1414"/>
      <c r="F10" s="1414">
        <f t="shared" si="0"/>
        <v>0</v>
      </c>
      <c r="G10" s="1443"/>
      <c r="H10" s="1443"/>
      <c r="I10" s="1443"/>
      <c r="J10" s="1443"/>
      <c r="K10" s="1414">
        <f t="shared" si="2"/>
        <v>0</v>
      </c>
      <c r="L10" s="1414">
        <f t="shared" si="1"/>
        <v>0</v>
      </c>
    </row>
    <row r="11" spans="1:17" x14ac:dyDescent="0.35">
      <c r="A11" s="1386">
        <v>2.1</v>
      </c>
      <c r="B11" s="1395" t="s">
        <v>802</v>
      </c>
      <c r="C11" s="1453">
        <f>Building!C33</f>
        <v>1665.24</v>
      </c>
      <c r="D11" s="1426" t="s">
        <v>1050</v>
      </c>
      <c r="E11" s="1414">
        <f>'ALIYAR PP'!H18</f>
        <v>9.9</v>
      </c>
      <c r="F11" s="1414">
        <f t="shared" si="0"/>
        <v>16485.88</v>
      </c>
      <c r="G11" s="1443"/>
      <c r="H11" s="1443"/>
      <c r="I11" s="1443"/>
      <c r="J11" s="1443"/>
      <c r="K11" s="1414">
        <f t="shared" si="2"/>
        <v>9.9</v>
      </c>
      <c r="L11" s="1414">
        <f t="shared" si="1"/>
        <v>16485.88</v>
      </c>
    </row>
    <row r="12" spans="1:17" x14ac:dyDescent="0.35">
      <c r="A12" s="1386">
        <v>3.1</v>
      </c>
      <c r="B12" s="1395" t="s">
        <v>1621</v>
      </c>
      <c r="C12" s="1453">
        <f>Building!C38</f>
        <v>4273.6499999999996</v>
      </c>
      <c r="D12" s="1426" t="s">
        <v>1050</v>
      </c>
      <c r="E12" s="1414">
        <f>'ALIYAR PP'!H24</f>
        <v>15.4</v>
      </c>
      <c r="F12" s="1414">
        <f t="shared" si="0"/>
        <v>65814.210000000006</v>
      </c>
      <c r="G12" s="1443"/>
      <c r="H12" s="1443"/>
      <c r="I12" s="1443"/>
      <c r="J12" s="1443"/>
      <c r="K12" s="1414">
        <f t="shared" si="2"/>
        <v>15.4</v>
      </c>
      <c r="L12" s="1414">
        <f t="shared" si="1"/>
        <v>65814.210000000006</v>
      </c>
    </row>
    <row r="13" spans="1:17" ht="48" hidden="1" x14ac:dyDescent="0.35">
      <c r="A13" s="1386">
        <v>3.3</v>
      </c>
      <c r="B13" s="1395" t="s">
        <v>1648</v>
      </c>
      <c r="C13" s="1453">
        <v>3662.26</v>
      </c>
      <c r="D13" s="1426" t="s">
        <v>1050</v>
      </c>
      <c r="E13" s="1414"/>
      <c r="F13" s="1414">
        <f t="shared" si="0"/>
        <v>0</v>
      </c>
      <c r="G13" s="1443"/>
      <c r="H13" s="1443"/>
      <c r="I13" s="1443"/>
      <c r="J13" s="1443"/>
      <c r="K13" s="1414">
        <f t="shared" si="2"/>
        <v>0</v>
      </c>
      <c r="L13" s="1414">
        <f t="shared" si="1"/>
        <v>0</v>
      </c>
    </row>
    <row r="14" spans="1:17" ht="72" x14ac:dyDescent="0.35">
      <c r="A14" s="1386">
        <v>6.2</v>
      </c>
      <c r="B14" s="1398" t="s">
        <v>5363</v>
      </c>
      <c r="C14" s="1453">
        <f>Building!C47</f>
        <v>6053.66</v>
      </c>
      <c r="D14" s="1426"/>
      <c r="E14" s="1414">
        <f>'ALIYAR PP'!H33</f>
        <v>22.1</v>
      </c>
      <c r="F14" s="1414">
        <f t="shared" si="0"/>
        <v>133785.89000000001</v>
      </c>
      <c r="G14" s="1443"/>
      <c r="H14" s="1443"/>
      <c r="I14" s="1443"/>
      <c r="J14" s="1443"/>
      <c r="K14" s="1414">
        <f t="shared" si="2"/>
        <v>22.1</v>
      </c>
      <c r="L14" s="1414">
        <f t="shared" si="1"/>
        <v>133785.89000000001</v>
      </c>
    </row>
    <row r="15" spans="1:17" ht="72" hidden="1" x14ac:dyDescent="0.35">
      <c r="A15" s="1386">
        <v>9.1999999999999993</v>
      </c>
      <c r="B15" s="1398" t="s">
        <v>5364</v>
      </c>
      <c r="C15" s="1453"/>
      <c r="D15" s="1426" t="s">
        <v>1050</v>
      </c>
      <c r="E15" s="1414"/>
      <c r="F15" s="1414">
        <f t="shared" si="0"/>
        <v>0</v>
      </c>
      <c r="G15" s="1443"/>
      <c r="H15" s="1443"/>
      <c r="I15" s="1443"/>
      <c r="J15" s="1443"/>
      <c r="K15" s="1414">
        <f t="shared" si="2"/>
        <v>0</v>
      </c>
      <c r="L15" s="1414">
        <f t="shared" si="1"/>
        <v>0</v>
      </c>
    </row>
    <row r="16" spans="1:17" hidden="1" x14ac:dyDescent="0.35">
      <c r="A16" s="1386"/>
      <c r="B16" s="1395" t="s">
        <v>3201</v>
      </c>
      <c r="C16" s="1453">
        <v>5705.16</v>
      </c>
      <c r="D16" s="1426" t="s">
        <v>852</v>
      </c>
      <c r="E16" s="1414"/>
      <c r="F16" s="1414">
        <f t="shared" si="0"/>
        <v>0</v>
      </c>
      <c r="G16" s="1443"/>
      <c r="H16" s="1443"/>
      <c r="I16" s="1443"/>
      <c r="J16" s="1443"/>
      <c r="K16" s="1414">
        <f t="shared" si="2"/>
        <v>0</v>
      </c>
      <c r="L16" s="1414">
        <f t="shared" si="1"/>
        <v>0</v>
      </c>
    </row>
    <row r="17" spans="1:12" hidden="1" x14ac:dyDescent="0.35">
      <c r="A17" s="1386"/>
      <c r="B17" s="1395" t="s">
        <v>177</v>
      </c>
      <c r="C17" s="1453">
        <v>5808.96</v>
      </c>
      <c r="D17" s="1426" t="s">
        <v>1050</v>
      </c>
      <c r="E17" s="1414"/>
      <c r="F17" s="1414">
        <f t="shared" si="0"/>
        <v>0</v>
      </c>
      <c r="G17" s="1443"/>
      <c r="H17" s="1443"/>
      <c r="I17" s="1443"/>
      <c r="J17" s="1443"/>
      <c r="K17" s="1414">
        <f t="shared" si="2"/>
        <v>0</v>
      </c>
      <c r="L17" s="1414">
        <f t="shared" si="1"/>
        <v>0</v>
      </c>
    </row>
    <row r="18" spans="1:12" hidden="1" x14ac:dyDescent="0.35">
      <c r="A18" s="1386"/>
      <c r="B18" s="1395" t="s">
        <v>178</v>
      </c>
      <c r="C18" s="1453">
        <v>5912.76</v>
      </c>
      <c r="D18" s="1426" t="s">
        <v>1050</v>
      </c>
      <c r="E18" s="1414"/>
      <c r="F18" s="1414">
        <f t="shared" si="0"/>
        <v>0</v>
      </c>
      <c r="G18" s="1443"/>
      <c r="H18" s="1443"/>
      <c r="I18" s="1443"/>
      <c r="J18" s="1443"/>
      <c r="K18" s="1414">
        <f t="shared" si="2"/>
        <v>0</v>
      </c>
      <c r="L18" s="1414">
        <f t="shared" si="1"/>
        <v>0</v>
      </c>
    </row>
    <row r="19" spans="1:12" hidden="1" x14ac:dyDescent="0.35">
      <c r="A19" s="1386"/>
      <c r="B19" s="1395" t="s">
        <v>179</v>
      </c>
      <c r="C19" s="1453">
        <v>6016.56</v>
      </c>
      <c r="D19" s="1426" t="s">
        <v>852</v>
      </c>
      <c r="E19" s="1414"/>
      <c r="F19" s="1414">
        <f t="shared" si="0"/>
        <v>0</v>
      </c>
      <c r="G19" s="1443"/>
      <c r="H19" s="1443"/>
      <c r="I19" s="1443"/>
      <c r="J19" s="1443"/>
      <c r="K19" s="1414">
        <f t="shared" si="2"/>
        <v>0</v>
      </c>
      <c r="L19" s="1414">
        <f t="shared" si="1"/>
        <v>0</v>
      </c>
    </row>
    <row r="20" spans="1:12" hidden="1" x14ac:dyDescent="0.35">
      <c r="A20" s="1386"/>
      <c r="B20" s="1395" t="s">
        <v>525</v>
      </c>
      <c r="C20" s="1453">
        <v>6120.36</v>
      </c>
      <c r="D20" s="1426" t="s">
        <v>1050</v>
      </c>
      <c r="E20" s="1414"/>
      <c r="F20" s="1414">
        <f t="shared" si="0"/>
        <v>0</v>
      </c>
      <c r="G20" s="1443"/>
      <c r="H20" s="1443"/>
      <c r="I20" s="1443"/>
      <c r="J20" s="1443"/>
      <c r="K20" s="1414">
        <f t="shared" si="2"/>
        <v>0</v>
      </c>
      <c r="L20" s="1414">
        <f t="shared" si="1"/>
        <v>0</v>
      </c>
    </row>
    <row r="21" spans="1:12" ht="72" x14ac:dyDescent="0.35">
      <c r="A21" s="1386">
        <v>10.199999999999999</v>
      </c>
      <c r="B21" s="1398" t="s">
        <v>5365</v>
      </c>
      <c r="C21" s="1453"/>
      <c r="D21" s="1426" t="s">
        <v>1050</v>
      </c>
      <c r="E21" s="1414"/>
      <c r="F21" s="1414">
        <f t="shared" si="0"/>
        <v>0</v>
      </c>
      <c r="G21" s="1443"/>
      <c r="H21" s="1443"/>
      <c r="I21" s="1443"/>
      <c r="J21" s="1443"/>
      <c r="K21" s="1414">
        <f t="shared" si="2"/>
        <v>0</v>
      </c>
      <c r="L21" s="1414">
        <f t="shared" si="1"/>
        <v>0</v>
      </c>
    </row>
    <row r="22" spans="1:12" x14ac:dyDescent="0.35">
      <c r="A22" s="1386"/>
      <c r="B22" s="1395" t="s">
        <v>469</v>
      </c>
      <c r="C22" s="1453">
        <f>Building!C127</f>
        <v>746.83</v>
      </c>
      <c r="D22" s="1426"/>
      <c r="E22" s="1414">
        <f>'ALIYAR PP'!H40</f>
        <v>128</v>
      </c>
      <c r="F22" s="1414">
        <f t="shared" si="0"/>
        <v>95594.240000000005</v>
      </c>
      <c r="G22" s="1443"/>
      <c r="H22" s="1443"/>
      <c r="I22" s="1443"/>
      <c r="J22" s="1443"/>
      <c r="K22" s="1414">
        <f t="shared" si="2"/>
        <v>128</v>
      </c>
      <c r="L22" s="1414">
        <f t="shared" si="1"/>
        <v>95594.240000000005</v>
      </c>
    </row>
    <row r="23" spans="1:12" hidden="1" x14ac:dyDescent="0.35">
      <c r="A23" s="1386"/>
      <c r="B23" s="1395" t="s">
        <v>3203</v>
      </c>
      <c r="C23" s="1453">
        <v>702.19</v>
      </c>
      <c r="D23" s="1426" t="s">
        <v>718</v>
      </c>
      <c r="E23" s="1414"/>
      <c r="F23" s="1414">
        <f t="shared" si="0"/>
        <v>0</v>
      </c>
      <c r="G23" s="1443"/>
      <c r="H23" s="1443"/>
      <c r="I23" s="1443"/>
      <c r="J23" s="1443"/>
      <c r="K23" s="1414">
        <f t="shared" si="2"/>
        <v>0</v>
      </c>
      <c r="L23" s="1414">
        <f t="shared" si="1"/>
        <v>0</v>
      </c>
    </row>
    <row r="24" spans="1:12" hidden="1" x14ac:dyDescent="0.35">
      <c r="A24" s="1386"/>
      <c r="B24" s="1395" t="s">
        <v>1559</v>
      </c>
      <c r="C24" s="1453">
        <v>728.23</v>
      </c>
      <c r="D24" s="1426" t="s">
        <v>718</v>
      </c>
      <c r="E24" s="1414"/>
      <c r="F24" s="1414">
        <f t="shared" si="0"/>
        <v>0</v>
      </c>
      <c r="G24" s="1443"/>
      <c r="H24" s="1443"/>
      <c r="I24" s="1443"/>
      <c r="J24" s="1443"/>
      <c r="K24" s="1414">
        <f t="shared" si="2"/>
        <v>0</v>
      </c>
      <c r="L24" s="1414">
        <f t="shared" si="1"/>
        <v>0</v>
      </c>
    </row>
    <row r="25" spans="1:12" hidden="1" x14ac:dyDescent="0.35">
      <c r="A25" s="1399"/>
      <c r="B25" s="1395" t="s">
        <v>931</v>
      </c>
      <c r="C25" s="1453">
        <v>754.27</v>
      </c>
      <c r="D25" s="1426" t="s">
        <v>718</v>
      </c>
      <c r="E25" s="1414"/>
      <c r="F25" s="1414">
        <f t="shared" si="0"/>
        <v>0</v>
      </c>
      <c r="G25" s="1443"/>
      <c r="H25" s="1443"/>
      <c r="I25" s="1443"/>
      <c r="J25" s="1443"/>
      <c r="K25" s="1414">
        <f t="shared" si="2"/>
        <v>0</v>
      </c>
      <c r="L25" s="1414">
        <f t="shared" si="1"/>
        <v>0</v>
      </c>
    </row>
    <row r="26" spans="1:12" ht="72" hidden="1" x14ac:dyDescent="0.35">
      <c r="A26" s="1386">
        <v>11.2</v>
      </c>
      <c r="B26" s="1398" t="s">
        <v>5366</v>
      </c>
      <c r="C26" s="1453"/>
      <c r="D26" s="1426" t="s">
        <v>718</v>
      </c>
      <c r="E26" s="1414"/>
      <c r="F26" s="1414">
        <f t="shared" si="0"/>
        <v>0</v>
      </c>
      <c r="G26" s="1443"/>
      <c r="H26" s="1443"/>
      <c r="I26" s="1443"/>
      <c r="J26" s="1443"/>
      <c r="K26" s="1414">
        <f t="shared" si="2"/>
        <v>0</v>
      </c>
      <c r="L26" s="1414">
        <f t="shared" si="1"/>
        <v>0</v>
      </c>
    </row>
    <row r="27" spans="1:12" hidden="1" x14ac:dyDescent="0.35">
      <c r="A27" s="1386"/>
      <c r="B27" s="1395" t="s">
        <v>176</v>
      </c>
      <c r="C27" s="1453">
        <v>483.88</v>
      </c>
      <c r="D27" s="1426" t="s">
        <v>1050</v>
      </c>
      <c r="E27" s="1414"/>
      <c r="F27" s="1414">
        <f t="shared" si="0"/>
        <v>0</v>
      </c>
      <c r="G27" s="1443"/>
      <c r="H27" s="1443"/>
      <c r="I27" s="1443"/>
      <c r="J27" s="1443"/>
      <c r="K27" s="1414">
        <f t="shared" si="2"/>
        <v>0</v>
      </c>
      <c r="L27" s="1414">
        <f t="shared" si="1"/>
        <v>0</v>
      </c>
    </row>
    <row r="28" spans="1:12" hidden="1" x14ac:dyDescent="0.35">
      <c r="A28" s="1386"/>
      <c r="B28" s="1395" t="s">
        <v>177</v>
      </c>
      <c r="C28" s="1453">
        <v>491.67</v>
      </c>
      <c r="D28" s="1426" t="s">
        <v>1050</v>
      </c>
      <c r="E28" s="1414"/>
      <c r="F28" s="1414">
        <f t="shared" si="0"/>
        <v>0</v>
      </c>
      <c r="G28" s="1443"/>
      <c r="H28" s="1443"/>
      <c r="I28" s="1443"/>
      <c r="J28" s="1443"/>
      <c r="K28" s="1414">
        <f t="shared" si="2"/>
        <v>0</v>
      </c>
      <c r="L28" s="1414">
        <f t="shared" si="1"/>
        <v>0</v>
      </c>
    </row>
    <row r="29" spans="1:12" hidden="1" x14ac:dyDescent="0.35">
      <c r="A29" s="1386"/>
      <c r="B29" s="1395" t="s">
        <v>178</v>
      </c>
      <c r="C29" s="1453">
        <v>499.46</v>
      </c>
      <c r="D29" s="1426" t="s">
        <v>1050</v>
      </c>
      <c r="E29" s="1414"/>
      <c r="F29" s="1414">
        <f t="shared" si="0"/>
        <v>0</v>
      </c>
      <c r="G29" s="1443"/>
      <c r="H29" s="1443"/>
      <c r="I29" s="1443"/>
      <c r="J29" s="1443"/>
      <c r="K29" s="1414">
        <f t="shared" si="2"/>
        <v>0</v>
      </c>
      <c r="L29" s="1414">
        <f t="shared" si="1"/>
        <v>0</v>
      </c>
    </row>
    <row r="30" spans="1:12" hidden="1" x14ac:dyDescent="0.35">
      <c r="A30" s="1386"/>
      <c r="B30" s="1395" t="s">
        <v>179</v>
      </c>
      <c r="C30" s="1453">
        <v>507.25</v>
      </c>
      <c r="D30" s="1426" t="s">
        <v>1050</v>
      </c>
      <c r="E30" s="1414"/>
      <c r="F30" s="1414">
        <f t="shared" si="0"/>
        <v>0</v>
      </c>
      <c r="G30" s="1443"/>
      <c r="H30" s="1443"/>
      <c r="I30" s="1443"/>
      <c r="J30" s="1443"/>
      <c r="K30" s="1414">
        <f t="shared" si="2"/>
        <v>0</v>
      </c>
      <c r="L30" s="1414">
        <f t="shared" si="1"/>
        <v>0</v>
      </c>
    </row>
    <row r="31" spans="1:12" ht="48" hidden="1" x14ac:dyDescent="0.35">
      <c r="A31" s="1386">
        <v>12.1</v>
      </c>
      <c r="B31" s="1395" t="s">
        <v>5367</v>
      </c>
      <c r="C31" s="1453"/>
      <c r="D31" s="1426" t="s">
        <v>1050</v>
      </c>
      <c r="E31" s="1414"/>
      <c r="F31" s="1414">
        <f t="shared" si="0"/>
        <v>0</v>
      </c>
      <c r="G31" s="1443"/>
      <c r="H31" s="1443"/>
      <c r="I31" s="1443"/>
      <c r="J31" s="1443"/>
      <c r="K31" s="1414">
        <f t="shared" si="2"/>
        <v>0</v>
      </c>
      <c r="L31" s="1414">
        <f t="shared" si="1"/>
        <v>0</v>
      </c>
    </row>
    <row r="32" spans="1:12" hidden="1" x14ac:dyDescent="0.35">
      <c r="A32" s="1395"/>
      <c r="B32" s="1395" t="s">
        <v>176</v>
      </c>
      <c r="C32" s="1453">
        <v>328.82</v>
      </c>
      <c r="D32" s="1426" t="s">
        <v>1050</v>
      </c>
      <c r="E32" s="1414"/>
      <c r="F32" s="1414">
        <f t="shared" si="0"/>
        <v>0</v>
      </c>
      <c r="G32" s="1443"/>
      <c r="H32" s="1443"/>
      <c r="I32" s="1443"/>
      <c r="J32" s="1443"/>
      <c r="K32" s="1414">
        <f t="shared" si="2"/>
        <v>0</v>
      </c>
      <c r="L32" s="1414">
        <f t="shared" si="1"/>
        <v>0</v>
      </c>
    </row>
    <row r="33" spans="1:12" hidden="1" x14ac:dyDescent="0.35">
      <c r="A33" s="1395"/>
      <c r="B33" s="1395" t="s">
        <v>177</v>
      </c>
      <c r="C33" s="1453">
        <v>334.01</v>
      </c>
      <c r="D33" s="1426" t="s">
        <v>1050</v>
      </c>
      <c r="E33" s="1414"/>
      <c r="F33" s="1414">
        <f t="shared" si="0"/>
        <v>0</v>
      </c>
      <c r="G33" s="1443"/>
      <c r="H33" s="1443"/>
      <c r="I33" s="1443"/>
      <c r="J33" s="1443"/>
      <c r="K33" s="1414">
        <f t="shared" si="2"/>
        <v>0</v>
      </c>
      <c r="L33" s="1414">
        <f t="shared" si="1"/>
        <v>0</v>
      </c>
    </row>
    <row r="34" spans="1:12" hidden="1" x14ac:dyDescent="0.35">
      <c r="A34" s="1395"/>
      <c r="B34" s="1395" t="s">
        <v>178</v>
      </c>
      <c r="C34" s="1453">
        <v>339.2</v>
      </c>
      <c r="D34" s="1426" t="s">
        <v>1050</v>
      </c>
      <c r="E34" s="1414"/>
      <c r="F34" s="1414">
        <f t="shared" si="0"/>
        <v>0</v>
      </c>
      <c r="G34" s="1443"/>
      <c r="H34" s="1443"/>
      <c r="I34" s="1443"/>
      <c r="J34" s="1443"/>
      <c r="K34" s="1414">
        <f t="shared" si="2"/>
        <v>0</v>
      </c>
      <c r="L34" s="1414">
        <f t="shared" si="1"/>
        <v>0</v>
      </c>
    </row>
    <row r="35" spans="1:12" hidden="1" x14ac:dyDescent="0.35">
      <c r="A35" s="1395"/>
      <c r="B35" s="1395" t="s">
        <v>179</v>
      </c>
      <c r="C35" s="1453">
        <v>344.39</v>
      </c>
      <c r="D35" s="1426" t="s">
        <v>1050</v>
      </c>
      <c r="E35" s="1414"/>
      <c r="F35" s="1414">
        <f t="shared" si="0"/>
        <v>0</v>
      </c>
      <c r="G35" s="1443"/>
      <c r="H35" s="1443"/>
      <c r="I35" s="1443"/>
      <c r="J35" s="1443"/>
      <c r="K35" s="1414">
        <f t="shared" si="2"/>
        <v>0</v>
      </c>
      <c r="L35" s="1414">
        <f t="shared" si="1"/>
        <v>0</v>
      </c>
    </row>
    <row r="36" spans="1:12" x14ac:dyDescent="0.35">
      <c r="A36" s="1386">
        <v>13.1</v>
      </c>
      <c r="B36" s="1395" t="s">
        <v>930</v>
      </c>
      <c r="C36" s="1453">
        <f>Building!C219</f>
        <v>29.3</v>
      </c>
      <c r="D36" s="1426" t="s">
        <v>1050</v>
      </c>
      <c r="E36" s="1414">
        <f>'ALIYAR PP'!H58</f>
        <v>28.3</v>
      </c>
      <c r="F36" s="1414">
        <f t="shared" si="0"/>
        <v>829.19</v>
      </c>
      <c r="G36" s="1443"/>
      <c r="H36" s="1443"/>
      <c r="I36" s="1443"/>
      <c r="J36" s="1443"/>
      <c r="K36" s="1414">
        <f t="shared" si="2"/>
        <v>28.3</v>
      </c>
      <c r="L36" s="1414">
        <f t="shared" si="1"/>
        <v>829.19</v>
      </c>
    </row>
    <row r="37" spans="1:12" hidden="1" x14ac:dyDescent="0.35">
      <c r="A37" s="1386">
        <v>21.2</v>
      </c>
      <c r="B37" s="1398" t="s">
        <v>1750</v>
      </c>
      <c r="C37" s="1453"/>
      <c r="D37" s="1426" t="s">
        <v>1589</v>
      </c>
      <c r="E37" s="1414"/>
      <c r="F37" s="1414">
        <f t="shared" si="0"/>
        <v>0</v>
      </c>
      <c r="G37" s="1443"/>
      <c r="H37" s="1443"/>
      <c r="I37" s="1443"/>
      <c r="J37" s="1443"/>
      <c r="K37" s="1414">
        <f t="shared" si="2"/>
        <v>0</v>
      </c>
      <c r="L37" s="1414">
        <f t="shared" si="1"/>
        <v>0</v>
      </c>
    </row>
    <row r="38" spans="1:12" hidden="1" x14ac:dyDescent="0.35">
      <c r="A38" s="1386"/>
      <c r="B38" s="1395" t="s">
        <v>1537</v>
      </c>
      <c r="C38" s="1453">
        <v>120535</v>
      </c>
      <c r="D38" s="1426" t="s">
        <v>1589</v>
      </c>
      <c r="E38" s="1414"/>
      <c r="F38" s="1414">
        <f t="shared" si="0"/>
        <v>0</v>
      </c>
      <c r="G38" s="1443"/>
      <c r="H38" s="1443"/>
      <c r="I38" s="1443"/>
      <c r="J38" s="1443"/>
      <c r="K38" s="1414">
        <f t="shared" si="2"/>
        <v>0</v>
      </c>
      <c r="L38" s="1414">
        <f t="shared" si="1"/>
        <v>0</v>
      </c>
    </row>
    <row r="39" spans="1:12" hidden="1" x14ac:dyDescent="0.35">
      <c r="A39" s="1400"/>
      <c r="B39" s="1395" t="s">
        <v>1538</v>
      </c>
      <c r="C39" s="1453">
        <v>108335</v>
      </c>
      <c r="D39" s="1426" t="s">
        <v>1589</v>
      </c>
      <c r="E39" s="1414"/>
      <c r="F39" s="1414">
        <f t="shared" ref="F39:F61" si="3">E39*C39</f>
        <v>0</v>
      </c>
      <c r="G39" s="1443"/>
      <c r="H39" s="1443"/>
      <c r="I39" s="1443"/>
      <c r="J39" s="1443"/>
      <c r="K39" s="1414">
        <f t="shared" si="2"/>
        <v>0</v>
      </c>
      <c r="L39" s="1414">
        <f t="shared" ref="L39:L65" si="4">K39*C39</f>
        <v>0</v>
      </c>
    </row>
    <row r="40" spans="1:12" hidden="1" x14ac:dyDescent="0.35">
      <c r="A40" s="1386">
        <v>23.3</v>
      </c>
      <c r="B40" s="1395" t="s">
        <v>495</v>
      </c>
      <c r="C40" s="1453">
        <v>52</v>
      </c>
      <c r="D40" s="1426" t="s">
        <v>1589</v>
      </c>
      <c r="E40" s="1414"/>
      <c r="F40" s="1414">
        <f t="shared" si="3"/>
        <v>0</v>
      </c>
      <c r="G40" s="1443"/>
      <c r="H40" s="1443"/>
      <c r="I40" s="1443"/>
      <c r="J40" s="1443"/>
      <c r="K40" s="1414">
        <f t="shared" si="2"/>
        <v>0</v>
      </c>
      <c r="L40" s="1414">
        <f t="shared" si="4"/>
        <v>0</v>
      </c>
    </row>
    <row r="41" spans="1:12" ht="48" hidden="1" x14ac:dyDescent="0.35">
      <c r="A41" s="1386">
        <v>24</v>
      </c>
      <c r="B41" s="1395" t="s">
        <v>155</v>
      </c>
      <c r="C41" s="1453">
        <v>60.9</v>
      </c>
      <c r="D41" s="1426" t="s">
        <v>1050</v>
      </c>
      <c r="E41" s="1414"/>
      <c r="F41" s="1414">
        <f t="shared" si="3"/>
        <v>0</v>
      </c>
      <c r="G41" s="1443"/>
      <c r="H41" s="1443"/>
      <c r="I41" s="1443"/>
      <c r="J41" s="1443"/>
      <c r="K41" s="1414">
        <f t="shared" si="2"/>
        <v>0</v>
      </c>
      <c r="L41" s="1414">
        <f t="shared" si="4"/>
        <v>0</v>
      </c>
    </row>
    <row r="42" spans="1:12" hidden="1" x14ac:dyDescent="0.35">
      <c r="A42" s="1386">
        <v>25</v>
      </c>
      <c r="B42" s="1395" t="s">
        <v>156</v>
      </c>
      <c r="C42" s="1453">
        <v>9.6</v>
      </c>
      <c r="D42" s="1426" t="s">
        <v>1050</v>
      </c>
      <c r="E42" s="1414"/>
      <c r="F42" s="1414">
        <f t="shared" si="3"/>
        <v>0</v>
      </c>
      <c r="G42" s="1443"/>
      <c r="H42" s="1443"/>
      <c r="I42" s="1443"/>
      <c r="J42" s="1443"/>
      <c r="K42" s="1414">
        <f t="shared" si="2"/>
        <v>0</v>
      </c>
      <c r="L42" s="1414">
        <f t="shared" si="4"/>
        <v>0</v>
      </c>
    </row>
    <row r="43" spans="1:12" hidden="1" x14ac:dyDescent="0.35">
      <c r="A43" s="1386">
        <v>26</v>
      </c>
      <c r="B43" s="1395" t="s">
        <v>157</v>
      </c>
      <c r="C43" s="1453">
        <v>4016.1</v>
      </c>
      <c r="D43" s="1426" t="s">
        <v>1050</v>
      </c>
      <c r="E43" s="1414"/>
      <c r="F43" s="1414">
        <f t="shared" si="3"/>
        <v>0</v>
      </c>
      <c r="G43" s="1443"/>
      <c r="H43" s="1443"/>
      <c r="I43" s="1443"/>
      <c r="J43" s="1443"/>
      <c r="K43" s="1414">
        <f t="shared" si="2"/>
        <v>0</v>
      </c>
      <c r="L43" s="1414">
        <f t="shared" si="4"/>
        <v>0</v>
      </c>
    </row>
    <row r="44" spans="1:12" hidden="1" x14ac:dyDescent="0.35">
      <c r="A44" s="1386">
        <v>30</v>
      </c>
      <c r="B44" s="1395" t="s">
        <v>1480</v>
      </c>
      <c r="C44" s="1453">
        <v>328.35</v>
      </c>
      <c r="D44" s="1426" t="s">
        <v>1050</v>
      </c>
      <c r="E44" s="1414"/>
      <c r="F44" s="1414">
        <f t="shared" si="3"/>
        <v>0</v>
      </c>
      <c r="G44" s="1443"/>
      <c r="H44" s="1443"/>
      <c r="I44" s="1443"/>
      <c r="J44" s="1443"/>
      <c r="K44" s="1414">
        <f t="shared" si="2"/>
        <v>0</v>
      </c>
      <c r="L44" s="1414">
        <f t="shared" si="4"/>
        <v>0</v>
      </c>
    </row>
    <row r="45" spans="1:12" hidden="1" x14ac:dyDescent="0.35">
      <c r="A45" s="1386">
        <v>31</v>
      </c>
      <c r="B45" s="1395" t="s">
        <v>1481</v>
      </c>
      <c r="C45" s="1453">
        <v>3345.79</v>
      </c>
      <c r="D45" s="1426" t="s">
        <v>1050</v>
      </c>
      <c r="E45" s="1414"/>
      <c r="F45" s="1414">
        <f t="shared" si="3"/>
        <v>0</v>
      </c>
      <c r="G45" s="1443"/>
      <c r="H45" s="1443"/>
      <c r="I45" s="1443"/>
      <c r="J45" s="1443"/>
      <c r="K45" s="1414">
        <f t="shared" si="2"/>
        <v>0</v>
      </c>
      <c r="L45" s="1414">
        <f t="shared" si="4"/>
        <v>0</v>
      </c>
    </row>
    <row r="46" spans="1:12" x14ac:dyDescent="0.35">
      <c r="A46" s="1386">
        <v>33</v>
      </c>
      <c r="B46" s="1395" t="s">
        <v>881</v>
      </c>
      <c r="C46" s="1453">
        <f>Building!C331</f>
        <v>203.07</v>
      </c>
      <c r="D46" s="1426" t="s">
        <v>1050</v>
      </c>
      <c r="E46" s="1414">
        <f>'ALIYAR PP'!H46</f>
        <v>153.6</v>
      </c>
      <c r="F46" s="1414">
        <f t="shared" si="3"/>
        <v>31191.55</v>
      </c>
      <c r="G46" s="1443"/>
      <c r="H46" s="1443"/>
      <c r="I46" s="1443"/>
      <c r="J46" s="1443"/>
      <c r="K46" s="1414">
        <f t="shared" si="2"/>
        <v>153.6</v>
      </c>
      <c r="L46" s="1414">
        <f t="shared" si="4"/>
        <v>31191.55</v>
      </c>
    </row>
    <row r="47" spans="1:12" ht="48" hidden="1" x14ac:dyDescent="0.35">
      <c r="A47" s="1386">
        <v>35</v>
      </c>
      <c r="B47" s="1395" t="s">
        <v>822</v>
      </c>
      <c r="C47" s="1453">
        <v>204.24</v>
      </c>
      <c r="D47" s="1426" t="s">
        <v>1050</v>
      </c>
      <c r="E47" s="1414"/>
      <c r="F47" s="1414">
        <f t="shared" si="3"/>
        <v>0</v>
      </c>
      <c r="G47" s="1443"/>
      <c r="H47" s="1443"/>
      <c r="I47" s="1443"/>
      <c r="J47" s="1443"/>
      <c r="K47" s="1414">
        <f t="shared" si="2"/>
        <v>0</v>
      </c>
      <c r="L47" s="1414">
        <f t="shared" si="4"/>
        <v>0</v>
      </c>
    </row>
    <row r="48" spans="1:12" ht="45" hidden="1" x14ac:dyDescent="0.35">
      <c r="A48" s="1386">
        <v>36</v>
      </c>
      <c r="B48" s="1398" t="s">
        <v>1498</v>
      </c>
      <c r="C48" s="1453"/>
      <c r="D48" s="1426" t="s">
        <v>1589</v>
      </c>
      <c r="E48" s="1414"/>
      <c r="F48" s="1414">
        <f t="shared" si="3"/>
        <v>0</v>
      </c>
      <c r="G48" s="1443"/>
      <c r="H48" s="1443"/>
      <c r="I48" s="1443"/>
      <c r="J48" s="1443"/>
      <c r="K48" s="1414">
        <f t="shared" si="2"/>
        <v>0</v>
      </c>
      <c r="L48" s="1414">
        <f t="shared" si="4"/>
        <v>0</v>
      </c>
    </row>
    <row r="49" spans="1:12" hidden="1" x14ac:dyDescent="0.35">
      <c r="A49" s="1395" t="s">
        <v>852</v>
      </c>
      <c r="B49" s="1395" t="s">
        <v>1256</v>
      </c>
      <c r="C49" s="1453">
        <v>54.73</v>
      </c>
      <c r="D49" s="1426" t="s">
        <v>1589</v>
      </c>
      <c r="E49" s="1414"/>
      <c r="F49" s="1414">
        <f t="shared" si="3"/>
        <v>0</v>
      </c>
      <c r="G49" s="1443"/>
      <c r="H49" s="1443"/>
      <c r="I49" s="1443"/>
      <c r="J49" s="1443"/>
      <c r="K49" s="1414">
        <f t="shared" si="2"/>
        <v>0</v>
      </c>
      <c r="L49" s="1414">
        <f t="shared" si="4"/>
        <v>0</v>
      </c>
    </row>
    <row r="50" spans="1:12" hidden="1" x14ac:dyDescent="0.35">
      <c r="A50" s="1395"/>
      <c r="B50" s="1395" t="s">
        <v>1657</v>
      </c>
      <c r="C50" s="1453">
        <v>35.32</v>
      </c>
      <c r="D50" s="1426" t="s">
        <v>1589</v>
      </c>
      <c r="E50" s="1414"/>
      <c r="F50" s="1414">
        <f t="shared" si="3"/>
        <v>0</v>
      </c>
      <c r="G50" s="1443"/>
      <c r="H50" s="1443"/>
      <c r="I50" s="1443"/>
      <c r="J50" s="1443"/>
      <c r="K50" s="1414">
        <f t="shared" si="2"/>
        <v>0</v>
      </c>
      <c r="L50" s="1414">
        <f t="shared" si="4"/>
        <v>0</v>
      </c>
    </row>
    <row r="51" spans="1:12" hidden="1" x14ac:dyDescent="0.35">
      <c r="A51" s="1397"/>
      <c r="B51" s="1395" t="s">
        <v>1658</v>
      </c>
      <c r="C51" s="1453">
        <v>26.22</v>
      </c>
      <c r="D51" s="1426"/>
      <c r="E51" s="1414"/>
      <c r="F51" s="1414">
        <f t="shared" si="3"/>
        <v>0</v>
      </c>
      <c r="G51" s="1443"/>
      <c r="H51" s="1443"/>
      <c r="I51" s="1443"/>
      <c r="J51" s="1443"/>
      <c r="K51" s="1414">
        <f t="shared" si="2"/>
        <v>0</v>
      </c>
      <c r="L51" s="1414">
        <f t="shared" si="4"/>
        <v>0</v>
      </c>
    </row>
    <row r="52" spans="1:12" hidden="1" x14ac:dyDescent="0.35">
      <c r="A52" s="1386">
        <v>37.1</v>
      </c>
      <c r="B52" s="1395" t="s">
        <v>5369</v>
      </c>
      <c r="C52" s="1453">
        <v>30.67</v>
      </c>
      <c r="D52" s="1426" t="s">
        <v>1050</v>
      </c>
      <c r="E52" s="1414"/>
      <c r="F52" s="1414">
        <f t="shared" si="3"/>
        <v>0</v>
      </c>
      <c r="G52" s="1443"/>
      <c r="H52" s="1443"/>
      <c r="I52" s="1443"/>
      <c r="J52" s="1443"/>
      <c r="K52" s="1414">
        <f t="shared" si="2"/>
        <v>0</v>
      </c>
      <c r="L52" s="1414">
        <f t="shared" si="4"/>
        <v>0</v>
      </c>
    </row>
    <row r="53" spans="1:12" hidden="1" x14ac:dyDescent="0.35">
      <c r="A53" s="1386">
        <v>39</v>
      </c>
      <c r="B53" s="1395" t="s">
        <v>1660</v>
      </c>
      <c r="C53" s="1453">
        <v>54.5</v>
      </c>
      <c r="D53" s="1426" t="s">
        <v>1050</v>
      </c>
      <c r="E53" s="1414"/>
      <c r="F53" s="1414">
        <f t="shared" si="3"/>
        <v>0</v>
      </c>
      <c r="G53" s="1443"/>
      <c r="H53" s="1443"/>
      <c r="I53" s="1443"/>
      <c r="J53" s="1443"/>
      <c r="K53" s="1414">
        <f t="shared" si="2"/>
        <v>0</v>
      </c>
      <c r="L53" s="1414">
        <f t="shared" si="4"/>
        <v>0</v>
      </c>
    </row>
    <row r="54" spans="1:12" hidden="1" x14ac:dyDescent="0.35">
      <c r="A54" s="1386">
        <v>40</v>
      </c>
      <c r="B54" s="1395" t="s">
        <v>1732</v>
      </c>
      <c r="C54" s="1453">
        <v>179.13</v>
      </c>
      <c r="D54" s="1426" t="s">
        <v>1050</v>
      </c>
      <c r="E54" s="1414"/>
      <c r="F54" s="1414">
        <f t="shared" si="3"/>
        <v>0</v>
      </c>
      <c r="G54" s="1443"/>
      <c r="H54" s="1443"/>
      <c r="I54" s="1443"/>
      <c r="J54" s="1443"/>
      <c r="K54" s="1414">
        <f t="shared" si="2"/>
        <v>0</v>
      </c>
      <c r="L54" s="1414">
        <f t="shared" si="4"/>
        <v>0</v>
      </c>
    </row>
    <row r="55" spans="1:12" ht="48" x14ac:dyDescent="0.35">
      <c r="A55" s="1386">
        <v>50.6</v>
      </c>
      <c r="B55" s="1395" t="s">
        <v>942</v>
      </c>
      <c r="C55" s="1453">
        <f>Building!C643</f>
        <v>356.48</v>
      </c>
      <c r="D55" s="1426" t="s">
        <v>1589</v>
      </c>
      <c r="E55" s="1414">
        <f>'ALIYAR PP'!H52</f>
        <v>153.6</v>
      </c>
      <c r="F55" s="1414">
        <f t="shared" si="3"/>
        <v>54755.33</v>
      </c>
      <c r="G55" s="1443"/>
      <c r="H55" s="1443"/>
      <c r="I55" s="1443"/>
      <c r="J55" s="1443"/>
      <c r="K55" s="1414">
        <f t="shared" ref="K55:K61" si="5">E55</f>
        <v>153.6</v>
      </c>
      <c r="L55" s="1414">
        <f t="shared" si="4"/>
        <v>54755.33</v>
      </c>
    </row>
    <row r="56" spans="1:12" ht="48" hidden="1" x14ac:dyDescent="0.35">
      <c r="A56" s="1386">
        <v>52.4</v>
      </c>
      <c r="B56" s="1395" t="s">
        <v>1894</v>
      </c>
      <c r="C56" s="1453">
        <v>167.49</v>
      </c>
      <c r="D56" s="1426" t="s">
        <v>1589</v>
      </c>
      <c r="E56" s="1414"/>
      <c r="F56" s="1414">
        <f t="shared" si="3"/>
        <v>0</v>
      </c>
      <c r="G56" s="1443"/>
      <c r="H56" s="1443"/>
      <c r="I56" s="1443"/>
      <c r="J56" s="1443"/>
      <c r="K56" s="1414">
        <f t="shared" si="5"/>
        <v>0</v>
      </c>
      <c r="L56" s="1414">
        <f t="shared" si="4"/>
        <v>0</v>
      </c>
    </row>
    <row r="57" spans="1:12" hidden="1" x14ac:dyDescent="0.35">
      <c r="A57" s="1386"/>
      <c r="B57" s="1395" t="s">
        <v>715</v>
      </c>
      <c r="C57" s="1453">
        <v>2751.82</v>
      </c>
      <c r="D57" s="1426" t="s">
        <v>1589</v>
      </c>
      <c r="E57" s="1414"/>
      <c r="F57" s="1414">
        <f t="shared" si="3"/>
        <v>0</v>
      </c>
      <c r="G57" s="1443"/>
      <c r="H57" s="1443"/>
      <c r="I57" s="1443"/>
      <c r="J57" s="1443"/>
      <c r="K57" s="1414">
        <f t="shared" si="5"/>
        <v>0</v>
      </c>
      <c r="L57" s="1414">
        <f t="shared" si="4"/>
        <v>0</v>
      </c>
    </row>
    <row r="58" spans="1:12" ht="45" hidden="1" x14ac:dyDescent="0.35">
      <c r="A58" s="1386">
        <v>58.3</v>
      </c>
      <c r="B58" s="1398" t="s">
        <v>1111</v>
      </c>
      <c r="C58" s="1453"/>
      <c r="D58" s="1426" t="s">
        <v>1589</v>
      </c>
      <c r="E58" s="1414"/>
      <c r="F58" s="1414">
        <f t="shared" si="3"/>
        <v>0</v>
      </c>
      <c r="G58" s="1443"/>
      <c r="H58" s="1443"/>
      <c r="I58" s="1443"/>
      <c r="J58" s="1443"/>
      <c r="K58" s="1414">
        <f t="shared" si="5"/>
        <v>0</v>
      </c>
      <c r="L58" s="1414">
        <f t="shared" si="4"/>
        <v>0</v>
      </c>
    </row>
    <row r="59" spans="1:12" hidden="1" x14ac:dyDescent="0.35">
      <c r="A59" s="1386"/>
      <c r="B59" s="1395" t="s">
        <v>35</v>
      </c>
      <c r="C59" s="1453">
        <v>562.79</v>
      </c>
      <c r="D59" s="1426" t="s">
        <v>1589</v>
      </c>
      <c r="E59" s="1414"/>
      <c r="F59" s="1414">
        <f t="shared" si="3"/>
        <v>0</v>
      </c>
      <c r="G59" s="1443"/>
      <c r="H59" s="1443"/>
      <c r="I59" s="1443"/>
      <c r="J59" s="1443"/>
      <c r="K59" s="1414">
        <f t="shared" si="5"/>
        <v>0</v>
      </c>
      <c r="L59" s="1414">
        <f t="shared" si="4"/>
        <v>0</v>
      </c>
    </row>
    <row r="60" spans="1:12" hidden="1" x14ac:dyDescent="0.35">
      <c r="A60" s="1397"/>
      <c r="B60" s="1395" t="s">
        <v>36</v>
      </c>
      <c r="C60" s="1453">
        <v>449.98</v>
      </c>
      <c r="D60" s="1426" t="s">
        <v>1589</v>
      </c>
      <c r="E60" s="1414"/>
      <c r="F60" s="1414">
        <f t="shared" si="3"/>
        <v>0</v>
      </c>
      <c r="G60" s="1443"/>
      <c r="H60" s="1443"/>
      <c r="I60" s="1443"/>
      <c r="J60" s="1443"/>
      <c r="K60" s="1414">
        <f t="shared" si="5"/>
        <v>0</v>
      </c>
      <c r="L60" s="1414">
        <f t="shared" si="4"/>
        <v>0</v>
      </c>
    </row>
    <row r="61" spans="1:12" ht="72" hidden="1" x14ac:dyDescent="0.35">
      <c r="A61" s="1386">
        <v>58.4</v>
      </c>
      <c r="B61" s="1395" t="s">
        <v>741</v>
      </c>
      <c r="C61" s="1453">
        <v>81.2</v>
      </c>
      <c r="D61" s="1426" t="s">
        <v>1589</v>
      </c>
      <c r="E61" s="1414"/>
      <c r="F61" s="1414">
        <f t="shared" si="3"/>
        <v>0</v>
      </c>
      <c r="G61" s="1443"/>
      <c r="H61" s="1443"/>
      <c r="I61" s="1443"/>
      <c r="J61" s="1443"/>
      <c r="K61" s="1414">
        <f t="shared" si="5"/>
        <v>0</v>
      </c>
      <c r="L61" s="1414">
        <f t="shared" si="4"/>
        <v>0</v>
      </c>
    </row>
    <row r="62" spans="1:12" ht="240" x14ac:dyDescent="0.35">
      <c r="A62" s="1413">
        <v>15</v>
      </c>
      <c r="B62" s="1387" t="s">
        <v>5023</v>
      </c>
      <c r="C62" s="1412">
        <v>295</v>
      </c>
      <c r="D62" s="1426"/>
      <c r="E62" s="1414"/>
      <c r="F62" s="1414"/>
      <c r="G62" s="1443">
        <f>'Water supply Detailed'!H108</f>
        <v>290</v>
      </c>
      <c r="H62" s="1443">
        <f>G62*C62</f>
        <v>85550</v>
      </c>
      <c r="I62" s="1443"/>
      <c r="J62" s="1443"/>
      <c r="K62" s="1414">
        <f>G62</f>
        <v>290</v>
      </c>
      <c r="L62" s="1414">
        <f t="shared" si="4"/>
        <v>85550</v>
      </c>
    </row>
    <row r="63" spans="1:12" ht="175.5" customHeight="1" x14ac:dyDescent="0.35">
      <c r="A63" s="1413">
        <v>16</v>
      </c>
      <c r="B63" s="1388" t="s">
        <v>5024</v>
      </c>
      <c r="C63" s="1412">
        <v>936</v>
      </c>
      <c r="D63" s="1426"/>
      <c r="E63" s="1414"/>
      <c r="F63" s="1414"/>
      <c r="G63" s="1443">
        <f>'Water supply Detailed'!H110</f>
        <v>36</v>
      </c>
      <c r="H63" s="1443">
        <f>G63*C63</f>
        <v>33696</v>
      </c>
      <c r="I63" s="1443"/>
      <c r="J63" s="1443"/>
      <c r="K63" s="1414">
        <f t="shared" ref="K63:K65" si="6">G63</f>
        <v>36</v>
      </c>
      <c r="L63" s="1414">
        <f t="shared" si="4"/>
        <v>33696</v>
      </c>
    </row>
    <row r="64" spans="1:12" ht="223.5" customHeight="1" x14ac:dyDescent="0.35">
      <c r="A64" s="1413">
        <v>17</v>
      </c>
      <c r="B64" s="1388" t="s">
        <v>5026</v>
      </c>
      <c r="C64" s="1412">
        <v>248.59</v>
      </c>
      <c r="D64" s="1426"/>
      <c r="E64" s="1414"/>
      <c r="F64" s="1414"/>
      <c r="G64" s="1443">
        <f>'Water supply Detailed'!H112</f>
        <v>36</v>
      </c>
      <c r="H64" s="1443">
        <f>G64*C64</f>
        <v>8949.24</v>
      </c>
      <c r="I64" s="1443"/>
      <c r="J64" s="1443"/>
      <c r="K64" s="1414">
        <f t="shared" si="6"/>
        <v>36</v>
      </c>
      <c r="L64" s="1414">
        <f t="shared" si="4"/>
        <v>8949.24</v>
      </c>
    </row>
    <row r="65" spans="1:12" ht="96" x14ac:dyDescent="0.35">
      <c r="A65" s="1413">
        <v>18</v>
      </c>
      <c r="B65" s="1388" t="s">
        <v>5025</v>
      </c>
      <c r="C65" s="1412">
        <v>267</v>
      </c>
      <c r="D65" s="1426"/>
      <c r="E65" s="1414"/>
      <c r="F65" s="1414"/>
      <c r="G65" s="1443">
        <f>'Water supply Detailed'!H114</f>
        <v>1</v>
      </c>
      <c r="H65" s="1443">
        <f>G65*C65</f>
        <v>267</v>
      </c>
      <c r="I65" s="1443"/>
      <c r="J65" s="1443"/>
      <c r="K65" s="1414">
        <f t="shared" si="6"/>
        <v>1</v>
      </c>
      <c r="L65" s="1414">
        <f t="shared" si="4"/>
        <v>267</v>
      </c>
    </row>
    <row r="66" spans="1:12" ht="336.75" customHeight="1" x14ac:dyDescent="0.35">
      <c r="A66" s="1413">
        <v>19</v>
      </c>
      <c r="B66" s="1552" t="s">
        <v>5679</v>
      </c>
      <c r="C66" s="1412">
        <f>[7]Data!$K$1141</f>
        <v>3203.78</v>
      </c>
      <c r="D66" s="1426"/>
      <c r="E66" s="1414"/>
      <c r="F66" s="1414"/>
      <c r="G66" s="1443"/>
      <c r="H66" s="1443"/>
      <c r="I66" s="1414">
        <f>CUPBOARD!H8</f>
        <v>138.6</v>
      </c>
      <c r="J66" s="1414">
        <f>C66*I66</f>
        <v>444043.91</v>
      </c>
      <c r="K66" s="1414">
        <f>I66</f>
        <v>138.6</v>
      </c>
      <c r="L66" s="1414">
        <f>K66*C66</f>
        <v>444043.91</v>
      </c>
    </row>
    <row r="67" spans="1:12" ht="30" customHeight="1" x14ac:dyDescent="0.35">
      <c r="A67" s="1413"/>
      <c r="B67" s="1388"/>
      <c r="C67" s="1412"/>
      <c r="D67" s="1426"/>
      <c r="E67" s="1414"/>
      <c r="F67" s="1414">
        <f>SUM(F7:F65)</f>
        <v>409389.15</v>
      </c>
      <c r="G67" s="1443"/>
      <c r="H67" s="1443">
        <f>SUM(H6:H65)</f>
        <v>128462.24</v>
      </c>
      <c r="I67" s="1443"/>
      <c r="J67" s="1443">
        <f>SUM(J6:J66)</f>
        <v>444043.91</v>
      </c>
      <c r="K67" s="1414"/>
      <c r="L67" s="1414">
        <f>SUM(L7:L66)</f>
        <v>981895.3</v>
      </c>
    </row>
    <row r="68" spans="1:12" x14ac:dyDescent="0.35">
      <c r="A68" s="1471"/>
      <c r="B68" s="1472"/>
      <c r="C68" s="1473"/>
      <c r="D68" s="1458"/>
    </row>
    <row r="69" spans="1:12" x14ac:dyDescent="0.35">
      <c r="A69" s="1471"/>
      <c r="B69" s="1472"/>
      <c r="C69" s="1473"/>
      <c r="D69" s="1458"/>
    </row>
    <row r="70" spans="1:12" x14ac:dyDescent="0.35">
      <c r="A70" s="1471"/>
      <c r="B70" s="1472"/>
      <c r="C70" s="1473"/>
      <c r="D70" s="1458"/>
    </row>
    <row r="71" spans="1:12" x14ac:dyDescent="0.35">
      <c r="A71" s="1471"/>
      <c r="B71" s="1472"/>
      <c r="C71" s="1473"/>
      <c r="D71" s="1458"/>
    </row>
    <row r="72" spans="1:12" x14ac:dyDescent="0.35">
      <c r="A72" s="1471"/>
      <c r="B72" s="1472"/>
      <c r="C72" s="1473"/>
      <c r="D72" s="1458"/>
    </row>
    <row r="73" spans="1:12" x14ac:dyDescent="0.35">
      <c r="A73" s="1471"/>
      <c r="B73" s="1472"/>
      <c r="C73" s="1473"/>
      <c r="D73" s="1458"/>
    </row>
    <row r="74" spans="1:12" x14ac:dyDescent="0.35">
      <c r="A74" s="1471"/>
      <c r="B74" s="1472"/>
      <c r="C74" s="1473"/>
      <c r="D74" s="1458"/>
    </row>
    <row r="75" spans="1:12" x14ac:dyDescent="0.35">
      <c r="A75" s="1471"/>
      <c r="B75" s="1472"/>
      <c r="C75" s="1473"/>
      <c r="D75" s="1458"/>
    </row>
    <row r="76" spans="1:12" x14ac:dyDescent="0.35">
      <c r="A76" s="1471"/>
      <c r="B76" s="1472"/>
      <c r="C76" s="1473"/>
      <c r="D76" s="1458"/>
    </row>
    <row r="77" spans="1:12" x14ac:dyDescent="0.35">
      <c r="A77" s="1474"/>
      <c r="B77" s="1475"/>
      <c r="C77" s="1473"/>
      <c r="D77" s="1458"/>
    </row>
    <row r="78" spans="1:12" x14ac:dyDescent="0.35">
      <c r="A78" s="1474"/>
      <c r="B78" s="1475"/>
      <c r="C78" s="1473"/>
      <c r="D78" s="1458"/>
    </row>
    <row r="79" spans="1:12" x14ac:dyDescent="0.35">
      <c r="A79" s="1466"/>
      <c r="B79" s="1467" t="s">
        <v>176</v>
      </c>
      <c r="C79" s="1468"/>
      <c r="D79" s="1469" t="s">
        <v>1589</v>
      </c>
      <c r="E79" s="1470"/>
      <c r="F79" s="1470">
        <f t="shared" ref="F79:F142" si="7">E79*C79</f>
        <v>0</v>
      </c>
      <c r="G79" s="1476"/>
      <c r="H79" s="1476"/>
      <c r="I79" s="1476"/>
      <c r="J79" s="1476"/>
      <c r="K79" s="1470" t="e">
        <f>#REF!+#REF!+#REF!+#REF!+#REF!+#REF!+E79+#REF!</f>
        <v>#REF!</v>
      </c>
      <c r="L79" s="1470" t="e">
        <f t="shared" ref="L79:L142" si="8">K79*C79</f>
        <v>#REF!</v>
      </c>
    </row>
    <row r="80" spans="1:12" x14ac:dyDescent="0.35">
      <c r="A80" s="1405"/>
      <c r="B80" s="1395" t="s">
        <v>177</v>
      </c>
      <c r="C80" s="1453"/>
      <c r="D80" s="1426" t="s">
        <v>1589</v>
      </c>
      <c r="E80" s="1414"/>
      <c r="F80" s="1414">
        <f t="shared" si="7"/>
        <v>0</v>
      </c>
      <c r="G80" s="1443"/>
      <c r="H80" s="1443"/>
      <c r="I80" s="1443"/>
      <c r="J80" s="1443"/>
      <c r="K80" s="1414" t="e">
        <f>#REF!+#REF!+#REF!+#REF!+#REF!+#REF!+E80+#REF!</f>
        <v>#REF!</v>
      </c>
      <c r="L80" s="1414" t="e">
        <f t="shared" si="8"/>
        <v>#REF!</v>
      </c>
    </row>
    <row r="81" spans="1:12" x14ac:dyDescent="0.35">
      <c r="A81" s="1405"/>
      <c r="B81" s="1395" t="s">
        <v>178</v>
      </c>
      <c r="C81" s="1453"/>
      <c r="D81" s="1426" t="s">
        <v>1589</v>
      </c>
      <c r="E81" s="1414"/>
      <c r="F81" s="1414">
        <f t="shared" si="7"/>
        <v>0</v>
      </c>
      <c r="G81" s="1443"/>
      <c r="H81" s="1443"/>
      <c r="I81" s="1443"/>
      <c r="J81" s="1443"/>
      <c r="K81" s="1414" t="e">
        <f>#REF!+#REF!+#REF!+#REF!+#REF!+#REF!+E81+#REF!</f>
        <v>#REF!</v>
      </c>
      <c r="L81" s="1414" t="e">
        <f t="shared" si="8"/>
        <v>#REF!</v>
      </c>
    </row>
    <row r="82" spans="1:12" x14ac:dyDescent="0.35">
      <c r="A82" s="1395"/>
      <c r="B82" s="1395" t="s">
        <v>179</v>
      </c>
      <c r="C82" s="1453"/>
      <c r="D82" s="1426" t="s">
        <v>1589</v>
      </c>
      <c r="E82" s="1414"/>
      <c r="F82" s="1414">
        <f t="shared" si="7"/>
        <v>0</v>
      </c>
      <c r="G82" s="1443"/>
      <c r="H82" s="1443"/>
      <c r="I82" s="1443"/>
      <c r="J82" s="1443"/>
      <c r="K82" s="1414" t="e">
        <f>#REF!+#REF!+#REF!+#REF!+#REF!+#REF!+E82+#REF!</f>
        <v>#REF!</v>
      </c>
      <c r="L82" s="1414" t="e">
        <f t="shared" si="8"/>
        <v>#REF!</v>
      </c>
    </row>
    <row r="83" spans="1:12" x14ac:dyDescent="0.35">
      <c r="A83" s="1396"/>
      <c r="B83" s="1395" t="s">
        <v>525</v>
      </c>
      <c r="C83" s="1453"/>
      <c r="D83" s="1426" t="s">
        <v>1589</v>
      </c>
      <c r="E83" s="1414"/>
      <c r="F83" s="1414">
        <f t="shared" si="7"/>
        <v>0</v>
      </c>
      <c r="G83" s="1443"/>
      <c r="H83" s="1443"/>
      <c r="I83" s="1443"/>
      <c r="J83" s="1443"/>
      <c r="K83" s="1414" t="e">
        <f>#REF!+#REF!+#REF!+#REF!+#REF!+#REF!+E83+#REF!</f>
        <v>#REF!</v>
      </c>
      <c r="L83" s="1414" t="e">
        <f t="shared" si="8"/>
        <v>#REF!</v>
      </c>
    </row>
    <row r="84" spans="1:12" ht="72" x14ac:dyDescent="0.35">
      <c r="A84" s="1415">
        <v>11.5</v>
      </c>
      <c r="B84" s="1398" t="s">
        <v>5382</v>
      </c>
      <c r="C84" s="1453"/>
      <c r="D84" s="1426"/>
      <c r="E84" s="1414"/>
      <c r="F84" s="1414">
        <f t="shared" si="7"/>
        <v>0</v>
      </c>
      <c r="G84" s="1443"/>
      <c r="H84" s="1443"/>
      <c r="I84" s="1443"/>
      <c r="J84" s="1443"/>
      <c r="K84" s="1414" t="e">
        <f>#REF!+#REF!+#REF!+#REF!+#REF!+#REF!+E84+#REF!</f>
        <v>#REF!</v>
      </c>
      <c r="L84" s="1414" t="e">
        <f t="shared" si="8"/>
        <v>#REF!</v>
      </c>
    </row>
    <row r="85" spans="1:12" x14ac:dyDescent="0.35">
      <c r="A85" s="1415"/>
      <c r="B85" s="1395" t="s">
        <v>176</v>
      </c>
      <c r="C85" s="1453" t="e">
        <f>ROUND(#REF!,2)</f>
        <v>#REF!</v>
      </c>
      <c r="D85" s="1426" t="s">
        <v>1589</v>
      </c>
      <c r="E85" s="1414"/>
      <c r="F85" s="1414" t="e">
        <f t="shared" si="7"/>
        <v>#REF!</v>
      </c>
      <c r="G85" s="1443"/>
      <c r="H85" s="1443"/>
      <c r="I85" s="1443"/>
      <c r="J85" s="1443"/>
      <c r="K85" s="1414" t="e">
        <f>#REF!+#REF!+#REF!+#REF!+#REF!+#REF!+E85+#REF!</f>
        <v>#REF!</v>
      </c>
      <c r="L85" s="1414" t="e">
        <f t="shared" si="8"/>
        <v>#REF!</v>
      </c>
    </row>
    <row r="86" spans="1:12" x14ac:dyDescent="0.35">
      <c r="A86" s="1415"/>
      <c r="B86" s="1395" t="s">
        <v>177</v>
      </c>
      <c r="C86" s="1453" t="e">
        <f>ROUND(#REF!,2)</f>
        <v>#REF!</v>
      </c>
      <c r="D86" s="1426" t="s">
        <v>1589</v>
      </c>
      <c r="E86" s="1414"/>
      <c r="F86" s="1414" t="e">
        <f t="shared" si="7"/>
        <v>#REF!</v>
      </c>
      <c r="G86" s="1443"/>
      <c r="H86" s="1443"/>
      <c r="I86" s="1443"/>
      <c r="J86" s="1443"/>
      <c r="K86" s="1414" t="e">
        <f>#REF!+#REF!+#REF!+#REF!+#REF!+#REF!+E86+#REF!</f>
        <v>#REF!</v>
      </c>
      <c r="L86" s="1414" t="e">
        <f t="shared" si="8"/>
        <v>#REF!</v>
      </c>
    </row>
    <row r="87" spans="1:12" x14ac:dyDescent="0.35">
      <c r="A87" s="1415"/>
      <c r="B87" s="1395" t="s">
        <v>178</v>
      </c>
      <c r="C87" s="1453" t="e">
        <f>ROUND(#REF!,2)</f>
        <v>#REF!</v>
      </c>
      <c r="D87" s="1426" t="s">
        <v>1589</v>
      </c>
      <c r="E87" s="1414"/>
      <c r="F87" s="1414" t="e">
        <f t="shared" si="7"/>
        <v>#REF!</v>
      </c>
      <c r="G87" s="1443"/>
      <c r="H87" s="1443"/>
      <c r="I87" s="1443"/>
      <c r="J87" s="1443"/>
      <c r="K87" s="1414" t="e">
        <f>#REF!+#REF!+#REF!+#REF!+#REF!+#REF!+E87+#REF!</f>
        <v>#REF!</v>
      </c>
      <c r="L87" s="1414" t="e">
        <f t="shared" si="8"/>
        <v>#REF!</v>
      </c>
    </row>
    <row r="88" spans="1:12" x14ac:dyDescent="0.35">
      <c r="A88" s="1415"/>
      <c r="B88" s="1395" t="s">
        <v>179</v>
      </c>
      <c r="C88" s="1453" t="e">
        <f>ROUND(#REF!,2)</f>
        <v>#REF!</v>
      </c>
      <c r="D88" s="1426" t="s">
        <v>1589</v>
      </c>
      <c r="E88" s="1414"/>
      <c r="F88" s="1414" t="e">
        <f t="shared" si="7"/>
        <v>#REF!</v>
      </c>
      <c r="G88" s="1443"/>
      <c r="H88" s="1443"/>
      <c r="I88" s="1443"/>
      <c r="J88" s="1443"/>
      <c r="K88" s="1414" t="e">
        <f>#REF!+#REF!+#REF!+#REF!+#REF!+#REF!+E88+#REF!</f>
        <v>#REF!</v>
      </c>
      <c r="L88" s="1414" t="e">
        <f t="shared" si="8"/>
        <v>#REF!</v>
      </c>
    </row>
    <row r="89" spans="1:12" x14ac:dyDescent="0.35">
      <c r="A89" s="1416"/>
      <c r="B89" s="1395" t="s">
        <v>525</v>
      </c>
      <c r="C89" s="1453" t="e">
        <f>ROUND(#REF!,2)</f>
        <v>#REF!</v>
      </c>
      <c r="D89" s="1426" t="s">
        <v>1589</v>
      </c>
      <c r="E89" s="1414"/>
      <c r="F89" s="1414" t="e">
        <f t="shared" si="7"/>
        <v>#REF!</v>
      </c>
      <c r="G89" s="1443"/>
      <c r="H89" s="1443"/>
      <c r="I89" s="1443"/>
      <c r="J89" s="1443"/>
      <c r="K89" s="1414" t="e">
        <f>#REF!+#REF!+#REF!+#REF!+#REF!+#REF!+E89+#REF!</f>
        <v>#REF!</v>
      </c>
      <c r="L89" s="1414" t="e">
        <f t="shared" si="8"/>
        <v>#REF!</v>
      </c>
    </row>
    <row r="90" spans="1:12" ht="72" x14ac:dyDescent="0.35">
      <c r="A90" s="1415">
        <v>11.6</v>
      </c>
      <c r="B90" s="1398" t="s">
        <v>5383</v>
      </c>
      <c r="C90" s="1453"/>
      <c r="D90" s="1426"/>
      <c r="E90" s="1414"/>
      <c r="F90" s="1414">
        <f t="shared" si="7"/>
        <v>0</v>
      </c>
      <c r="G90" s="1443"/>
      <c r="H90" s="1443"/>
      <c r="I90" s="1443"/>
      <c r="J90" s="1443"/>
      <c r="K90" s="1414" t="e">
        <f>#REF!+#REF!+#REF!+#REF!+#REF!+#REF!+E90+#REF!</f>
        <v>#REF!</v>
      </c>
      <c r="L90" s="1414" t="e">
        <f t="shared" si="8"/>
        <v>#REF!</v>
      </c>
    </row>
    <row r="91" spans="1:12" x14ac:dyDescent="0.35">
      <c r="A91" s="1415"/>
      <c r="B91" s="1395" t="s">
        <v>176</v>
      </c>
      <c r="C91" s="1453"/>
      <c r="D91" s="1426" t="s">
        <v>1589</v>
      </c>
      <c r="E91" s="1414"/>
      <c r="F91" s="1414">
        <f t="shared" si="7"/>
        <v>0</v>
      </c>
      <c r="G91" s="1443"/>
      <c r="H91" s="1443"/>
      <c r="I91" s="1443"/>
      <c r="J91" s="1443"/>
      <c r="K91" s="1414" t="e">
        <f>#REF!+#REF!+#REF!+#REF!+#REF!+#REF!+E91+#REF!</f>
        <v>#REF!</v>
      </c>
      <c r="L91" s="1414" t="e">
        <f t="shared" si="8"/>
        <v>#REF!</v>
      </c>
    </row>
    <row r="92" spans="1:12" x14ac:dyDescent="0.35">
      <c r="A92" s="1415"/>
      <c r="B92" s="1395" t="s">
        <v>177</v>
      </c>
      <c r="C92" s="1453"/>
      <c r="D92" s="1426" t="s">
        <v>1589</v>
      </c>
      <c r="E92" s="1414"/>
      <c r="F92" s="1414">
        <f t="shared" si="7"/>
        <v>0</v>
      </c>
      <c r="G92" s="1443"/>
      <c r="H92" s="1443"/>
      <c r="I92" s="1443"/>
      <c r="J92" s="1443"/>
      <c r="K92" s="1414" t="e">
        <f>#REF!+#REF!+#REF!+#REF!+#REF!+#REF!+E92+#REF!</f>
        <v>#REF!</v>
      </c>
      <c r="L92" s="1414" t="e">
        <f t="shared" si="8"/>
        <v>#REF!</v>
      </c>
    </row>
    <row r="93" spans="1:12" x14ac:dyDescent="0.35">
      <c r="A93" s="1415"/>
      <c r="B93" s="1395" t="s">
        <v>178</v>
      </c>
      <c r="C93" s="1453"/>
      <c r="D93" s="1426" t="s">
        <v>1589</v>
      </c>
      <c r="E93" s="1414"/>
      <c r="F93" s="1414">
        <f t="shared" si="7"/>
        <v>0</v>
      </c>
      <c r="G93" s="1443"/>
      <c r="H93" s="1443"/>
      <c r="I93" s="1443"/>
      <c r="J93" s="1443"/>
      <c r="K93" s="1414" t="e">
        <f>#REF!+#REF!+#REF!+#REF!+#REF!+#REF!+E93+#REF!</f>
        <v>#REF!</v>
      </c>
      <c r="L93" s="1414" t="e">
        <f t="shared" si="8"/>
        <v>#REF!</v>
      </c>
    </row>
    <row r="94" spans="1:12" x14ac:dyDescent="0.35">
      <c r="A94" s="1415"/>
      <c r="B94" s="1395" t="s">
        <v>179</v>
      </c>
      <c r="C94" s="1453"/>
      <c r="D94" s="1426" t="s">
        <v>1589</v>
      </c>
      <c r="E94" s="1414"/>
      <c r="F94" s="1414">
        <f t="shared" si="7"/>
        <v>0</v>
      </c>
      <c r="G94" s="1443"/>
      <c r="H94" s="1443"/>
      <c r="I94" s="1443"/>
      <c r="J94" s="1443"/>
      <c r="K94" s="1414" t="e">
        <f>#REF!+#REF!+#REF!+#REF!+#REF!+#REF!+E94+#REF!</f>
        <v>#REF!</v>
      </c>
      <c r="L94" s="1414" t="e">
        <f t="shared" si="8"/>
        <v>#REF!</v>
      </c>
    </row>
    <row r="95" spans="1:12" x14ac:dyDescent="0.35">
      <c r="A95" s="1416"/>
      <c r="B95" s="1395" t="s">
        <v>525</v>
      </c>
      <c r="C95" s="1453"/>
      <c r="D95" s="1426" t="s">
        <v>1589</v>
      </c>
      <c r="E95" s="1414"/>
      <c r="F95" s="1414">
        <f t="shared" si="7"/>
        <v>0</v>
      </c>
      <c r="G95" s="1443"/>
      <c r="H95" s="1443"/>
      <c r="I95" s="1443"/>
      <c r="J95" s="1443"/>
      <c r="K95" s="1414" t="e">
        <f>#REF!+#REF!+#REF!+#REF!+#REF!+#REF!+E95+#REF!</f>
        <v>#REF!</v>
      </c>
      <c r="L95" s="1414" t="e">
        <f t="shared" si="8"/>
        <v>#REF!</v>
      </c>
    </row>
    <row r="96" spans="1:12" ht="48" x14ac:dyDescent="0.35">
      <c r="A96" s="1386">
        <v>12.1</v>
      </c>
      <c r="B96" s="1395" t="s">
        <v>5367</v>
      </c>
      <c r="C96" s="1453"/>
      <c r="D96" s="1430"/>
      <c r="E96" s="1414"/>
      <c r="F96" s="1414">
        <f t="shared" si="7"/>
        <v>0</v>
      </c>
      <c r="G96" s="1443"/>
      <c r="H96" s="1443"/>
      <c r="I96" s="1443"/>
      <c r="J96" s="1443"/>
      <c r="K96" s="1414" t="e">
        <f>#REF!+#REF!+#REF!+#REF!+#REF!+#REF!+E96+#REF!</f>
        <v>#REF!</v>
      </c>
      <c r="L96" s="1414" t="e">
        <f t="shared" si="8"/>
        <v>#REF!</v>
      </c>
    </row>
    <row r="97" spans="1:12" x14ac:dyDescent="0.35">
      <c r="A97" s="1395"/>
      <c r="B97" s="1395" t="s">
        <v>176</v>
      </c>
      <c r="C97" s="1453" t="e">
        <f>ROUND(#REF!,2)</f>
        <v>#REF!</v>
      </c>
      <c r="D97" s="1426" t="s">
        <v>1589</v>
      </c>
      <c r="E97" s="1414"/>
      <c r="F97" s="1414" t="e">
        <f t="shared" si="7"/>
        <v>#REF!</v>
      </c>
      <c r="G97" s="1443"/>
      <c r="H97" s="1443"/>
      <c r="I97" s="1443"/>
      <c r="J97" s="1443"/>
      <c r="K97" s="1414" t="e">
        <f>#REF!+#REF!+#REF!+#REF!+#REF!+#REF!+E97+#REF!</f>
        <v>#REF!</v>
      </c>
      <c r="L97" s="1414" t="e">
        <f t="shared" si="8"/>
        <v>#REF!</v>
      </c>
    </row>
    <row r="98" spans="1:12" x14ac:dyDescent="0.35">
      <c r="A98" s="1395"/>
      <c r="B98" s="1395" t="s">
        <v>177</v>
      </c>
      <c r="C98" s="1453" t="e">
        <f>ROUND(#REF!,2)</f>
        <v>#REF!</v>
      </c>
      <c r="D98" s="1426" t="s">
        <v>1589</v>
      </c>
      <c r="E98" s="1414"/>
      <c r="F98" s="1414" t="e">
        <f t="shared" si="7"/>
        <v>#REF!</v>
      </c>
      <c r="G98" s="1443"/>
      <c r="H98" s="1443"/>
      <c r="I98" s="1443"/>
      <c r="J98" s="1443"/>
      <c r="K98" s="1414" t="e">
        <f>#REF!+#REF!+#REF!+#REF!+#REF!+#REF!+E98+#REF!</f>
        <v>#REF!</v>
      </c>
      <c r="L98" s="1414" t="e">
        <f t="shared" si="8"/>
        <v>#REF!</v>
      </c>
    </row>
    <row r="99" spans="1:12" x14ac:dyDescent="0.35">
      <c r="A99" s="1395"/>
      <c r="B99" s="1395" t="s">
        <v>178</v>
      </c>
      <c r="C99" s="1453" t="e">
        <f>ROUND(#REF!,2)</f>
        <v>#REF!</v>
      </c>
      <c r="D99" s="1426" t="s">
        <v>1589</v>
      </c>
      <c r="E99" s="1414"/>
      <c r="F99" s="1414" t="e">
        <f t="shared" si="7"/>
        <v>#REF!</v>
      </c>
      <c r="G99" s="1443"/>
      <c r="H99" s="1443"/>
      <c r="I99" s="1443"/>
      <c r="J99" s="1443"/>
      <c r="K99" s="1414" t="e">
        <f>#REF!+#REF!+#REF!+#REF!+#REF!+#REF!+E99+#REF!</f>
        <v>#REF!</v>
      </c>
      <c r="L99" s="1414" t="e">
        <f t="shared" si="8"/>
        <v>#REF!</v>
      </c>
    </row>
    <row r="100" spans="1:12" x14ac:dyDescent="0.35">
      <c r="A100" s="1395"/>
      <c r="B100" s="1395" t="s">
        <v>179</v>
      </c>
      <c r="C100" s="1453" t="e">
        <f>ROUND(#REF!,2)</f>
        <v>#REF!</v>
      </c>
      <c r="D100" s="1426" t="s">
        <v>1589</v>
      </c>
      <c r="E100" s="1414"/>
      <c r="F100" s="1414" t="e">
        <f t="shared" si="7"/>
        <v>#REF!</v>
      </c>
      <c r="G100" s="1443"/>
      <c r="H100" s="1443"/>
      <c r="I100" s="1443"/>
      <c r="J100" s="1443"/>
      <c r="K100" s="1414" t="e">
        <f>#REF!+#REF!+#REF!+#REF!+#REF!+#REF!+E100+#REF!</f>
        <v>#REF!</v>
      </c>
      <c r="L100" s="1414" t="e">
        <f t="shared" si="8"/>
        <v>#REF!</v>
      </c>
    </row>
    <row r="101" spans="1:12" x14ac:dyDescent="0.35">
      <c r="A101" s="1396"/>
      <c r="B101" s="1395" t="s">
        <v>525</v>
      </c>
      <c r="C101" s="1453" t="e">
        <f>ROUND(#REF!,2)</f>
        <v>#REF!</v>
      </c>
      <c r="D101" s="1426" t="s">
        <v>1589</v>
      </c>
      <c r="E101" s="1414"/>
      <c r="F101" s="1414" t="e">
        <f t="shared" si="7"/>
        <v>#REF!</v>
      </c>
      <c r="G101" s="1443"/>
      <c r="H101" s="1443"/>
      <c r="I101" s="1443"/>
      <c r="J101" s="1443"/>
      <c r="K101" s="1414" t="e">
        <f>#REF!+#REF!+#REF!+#REF!+#REF!+#REF!+E101+#REF!</f>
        <v>#REF!</v>
      </c>
      <c r="L101" s="1414" t="e">
        <f t="shared" si="8"/>
        <v>#REF!</v>
      </c>
    </row>
    <row r="102" spans="1:12" ht="72" x14ac:dyDescent="0.35">
      <c r="A102" s="1386">
        <v>12.2</v>
      </c>
      <c r="B102" s="1395" t="s">
        <v>1556</v>
      </c>
      <c r="C102" s="1453"/>
      <c r="D102" s="1430"/>
      <c r="E102" s="1414"/>
      <c r="F102" s="1414">
        <f t="shared" si="7"/>
        <v>0</v>
      </c>
      <c r="G102" s="1443"/>
      <c r="H102" s="1443"/>
      <c r="I102" s="1443"/>
      <c r="J102" s="1443"/>
      <c r="K102" s="1414" t="e">
        <f>#REF!+#REF!+#REF!+#REF!+#REF!+#REF!+E102+#REF!</f>
        <v>#REF!</v>
      </c>
      <c r="L102" s="1414" t="e">
        <f t="shared" si="8"/>
        <v>#REF!</v>
      </c>
    </row>
    <row r="103" spans="1:12" x14ac:dyDescent="0.35">
      <c r="A103" s="1395"/>
      <c r="B103" s="1395" t="s">
        <v>176</v>
      </c>
      <c r="C103" s="1453"/>
      <c r="D103" s="1426" t="s">
        <v>1589</v>
      </c>
      <c r="E103" s="1414"/>
      <c r="F103" s="1414">
        <f t="shared" si="7"/>
        <v>0</v>
      </c>
      <c r="G103" s="1443"/>
      <c r="H103" s="1443"/>
      <c r="I103" s="1443"/>
      <c r="J103" s="1443"/>
      <c r="K103" s="1414" t="e">
        <f>#REF!+#REF!+#REF!+#REF!+#REF!+#REF!+E103+#REF!</f>
        <v>#REF!</v>
      </c>
      <c r="L103" s="1414" t="e">
        <f t="shared" si="8"/>
        <v>#REF!</v>
      </c>
    </row>
    <row r="104" spans="1:12" x14ac:dyDescent="0.35">
      <c r="A104" s="1395"/>
      <c r="B104" s="1395" t="s">
        <v>177</v>
      </c>
      <c r="C104" s="1453"/>
      <c r="D104" s="1426" t="s">
        <v>1589</v>
      </c>
      <c r="E104" s="1414"/>
      <c r="F104" s="1414">
        <f t="shared" si="7"/>
        <v>0</v>
      </c>
      <c r="G104" s="1443"/>
      <c r="H104" s="1443"/>
      <c r="I104" s="1443"/>
      <c r="J104" s="1443"/>
      <c r="K104" s="1414" t="e">
        <f>#REF!+#REF!+#REF!+#REF!+#REF!+#REF!+E104+#REF!</f>
        <v>#REF!</v>
      </c>
      <c r="L104" s="1414" t="e">
        <f t="shared" si="8"/>
        <v>#REF!</v>
      </c>
    </row>
    <row r="105" spans="1:12" x14ac:dyDescent="0.35">
      <c r="A105" s="1395"/>
      <c r="B105" s="1395" t="s">
        <v>178</v>
      </c>
      <c r="C105" s="1453"/>
      <c r="D105" s="1426" t="s">
        <v>1589</v>
      </c>
      <c r="E105" s="1414"/>
      <c r="F105" s="1414">
        <f t="shared" si="7"/>
        <v>0</v>
      </c>
      <c r="G105" s="1443"/>
      <c r="H105" s="1443"/>
      <c r="I105" s="1443"/>
      <c r="J105" s="1443"/>
      <c r="K105" s="1414" t="e">
        <f>#REF!+#REF!+#REF!+#REF!+#REF!+#REF!+E105+#REF!</f>
        <v>#REF!</v>
      </c>
      <c r="L105" s="1414" t="e">
        <f t="shared" si="8"/>
        <v>#REF!</v>
      </c>
    </row>
    <row r="106" spans="1:12" x14ac:dyDescent="0.35">
      <c r="A106" s="1395"/>
      <c r="B106" s="1395" t="s">
        <v>179</v>
      </c>
      <c r="C106" s="1453"/>
      <c r="D106" s="1426" t="s">
        <v>1589</v>
      </c>
      <c r="E106" s="1414"/>
      <c r="F106" s="1414">
        <f t="shared" si="7"/>
        <v>0</v>
      </c>
      <c r="G106" s="1443"/>
      <c r="H106" s="1443"/>
      <c r="I106" s="1443"/>
      <c r="J106" s="1443"/>
      <c r="K106" s="1414" t="e">
        <f>#REF!+#REF!+#REF!+#REF!+#REF!+#REF!+E106+#REF!</f>
        <v>#REF!</v>
      </c>
      <c r="L106" s="1414" t="e">
        <f t="shared" si="8"/>
        <v>#REF!</v>
      </c>
    </row>
    <row r="107" spans="1:12" x14ac:dyDescent="0.35">
      <c r="A107" s="1396"/>
      <c r="B107" s="1395" t="s">
        <v>525</v>
      </c>
      <c r="C107" s="1453"/>
      <c r="D107" s="1426" t="s">
        <v>1589</v>
      </c>
      <c r="E107" s="1414"/>
      <c r="F107" s="1414">
        <f t="shared" si="7"/>
        <v>0</v>
      </c>
      <c r="G107" s="1443"/>
      <c r="H107" s="1443"/>
      <c r="I107" s="1443"/>
      <c r="J107" s="1443"/>
      <c r="K107" s="1414" t="e">
        <f>#REF!+#REF!+#REF!+#REF!+#REF!+#REF!+E107+#REF!</f>
        <v>#REF!</v>
      </c>
      <c r="L107" s="1414" t="e">
        <f t="shared" si="8"/>
        <v>#REF!</v>
      </c>
    </row>
    <row r="108" spans="1:12" x14ac:dyDescent="0.35">
      <c r="A108" s="1396"/>
      <c r="B108" s="1395"/>
      <c r="C108" s="1453"/>
      <c r="D108" s="1426"/>
      <c r="E108" s="1414"/>
      <c r="F108" s="1414">
        <f t="shared" si="7"/>
        <v>0</v>
      </c>
      <c r="G108" s="1443"/>
      <c r="H108" s="1443"/>
      <c r="I108" s="1443"/>
      <c r="J108" s="1443"/>
      <c r="K108" s="1414" t="e">
        <f>#REF!+#REF!+#REF!+#REF!+#REF!+#REF!+E108+#REF!</f>
        <v>#REF!</v>
      </c>
      <c r="L108" s="1414" t="e">
        <f t="shared" si="8"/>
        <v>#REF!</v>
      </c>
    </row>
    <row r="109" spans="1:12" s="1419" customFormat="1" ht="39" customHeight="1" x14ac:dyDescent="0.35">
      <c r="A109" s="1417">
        <v>13.1</v>
      </c>
      <c r="B109" s="1418" t="s">
        <v>930</v>
      </c>
      <c r="C109" s="1461" t="e">
        <f>ROUND(#REF!,2)</f>
        <v>#REF!</v>
      </c>
      <c r="D109" s="1449" t="s">
        <v>1050</v>
      </c>
      <c r="E109" s="1446"/>
      <c r="F109" s="1414" t="e">
        <f t="shared" si="7"/>
        <v>#REF!</v>
      </c>
      <c r="G109" s="1443"/>
      <c r="H109" s="1443"/>
      <c r="I109" s="1443"/>
      <c r="J109" s="1443"/>
      <c r="K109" s="1414" t="e">
        <f>#REF!+#REF!+#REF!+#REF!+#REF!+#REF!+E109+#REF!</f>
        <v>#REF!</v>
      </c>
      <c r="L109" s="1414" t="e">
        <f t="shared" si="8"/>
        <v>#REF!</v>
      </c>
    </row>
    <row r="110" spans="1:12" ht="72" x14ac:dyDescent="0.35">
      <c r="A110" s="1386">
        <v>13.2</v>
      </c>
      <c r="B110" s="1395" t="s">
        <v>1494</v>
      </c>
      <c r="C110" s="1453"/>
      <c r="D110" s="1426" t="s">
        <v>1050</v>
      </c>
      <c r="E110" s="1414"/>
      <c r="F110" s="1414">
        <f t="shared" si="7"/>
        <v>0</v>
      </c>
      <c r="G110" s="1443"/>
      <c r="H110" s="1443"/>
      <c r="I110" s="1443"/>
      <c r="J110" s="1443"/>
      <c r="K110" s="1414" t="e">
        <f>#REF!+#REF!+#REF!+#REF!+#REF!+#REF!+E110+#REF!</f>
        <v>#REF!</v>
      </c>
      <c r="L110" s="1414" t="e">
        <f t="shared" si="8"/>
        <v>#REF!</v>
      </c>
    </row>
    <row r="111" spans="1:12" x14ac:dyDescent="0.35">
      <c r="A111" s="1403" t="s">
        <v>870</v>
      </c>
      <c r="B111" s="1398" t="s">
        <v>83</v>
      </c>
      <c r="C111" s="1453"/>
      <c r="D111" s="1426"/>
      <c r="E111" s="1414"/>
      <c r="F111" s="1414">
        <f t="shared" si="7"/>
        <v>0</v>
      </c>
      <c r="G111" s="1443"/>
      <c r="H111" s="1443"/>
      <c r="I111" s="1443"/>
      <c r="J111" s="1443"/>
      <c r="K111" s="1414" t="e">
        <f>#REF!+#REF!+#REF!+#REF!+#REF!+#REF!+E111+#REF!</f>
        <v>#REF!</v>
      </c>
      <c r="L111" s="1414" t="e">
        <f t="shared" si="8"/>
        <v>#REF!</v>
      </c>
    </row>
    <row r="112" spans="1:12" x14ac:dyDescent="0.35">
      <c r="A112" s="1395"/>
      <c r="B112" s="1395" t="s">
        <v>1084</v>
      </c>
      <c r="C112" s="1453" t="e">
        <f>ROUND(#REF!,2)</f>
        <v>#REF!</v>
      </c>
      <c r="D112" s="1426" t="s">
        <v>1589</v>
      </c>
      <c r="E112" s="1414"/>
      <c r="F112" s="1414" t="e">
        <f t="shared" si="7"/>
        <v>#REF!</v>
      </c>
      <c r="G112" s="1443"/>
      <c r="H112" s="1443"/>
      <c r="I112" s="1443"/>
      <c r="J112" s="1443"/>
      <c r="K112" s="1414" t="e">
        <f>#REF!+#REF!+#REF!+#REF!+#REF!+#REF!+E112+#REF!</f>
        <v>#REF!</v>
      </c>
      <c r="L112" s="1414" t="e">
        <f t="shared" si="8"/>
        <v>#REF!</v>
      </c>
    </row>
    <row r="113" spans="1:12" x14ac:dyDescent="0.35">
      <c r="A113" s="1395"/>
      <c r="B113" s="1395" t="s">
        <v>1188</v>
      </c>
      <c r="C113" s="1453" t="e">
        <f>ROUND(#REF!,2)</f>
        <v>#REF!</v>
      </c>
      <c r="D113" s="1426" t="s">
        <v>1589</v>
      </c>
      <c r="E113" s="1414"/>
      <c r="F113" s="1414" t="e">
        <f t="shared" si="7"/>
        <v>#REF!</v>
      </c>
      <c r="G113" s="1443"/>
      <c r="H113" s="1443"/>
      <c r="I113" s="1443"/>
      <c r="J113" s="1443"/>
      <c r="K113" s="1414" t="e">
        <f>#REF!+#REF!+#REF!+#REF!+#REF!+#REF!+E113+#REF!</f>
        <v>#REF!</v>
      </c>
      <c r="L113" s="1414" t="e">
        <f t="shared" si="8"/>
        <v>#REF!</v>
      </c>
    </row>
    <row r="114" spans="1:12" x14ac:dyDescent="0.35">
      <c r="A114" s="1395"/>
      <c r="B114" s="1395" t="s">
        <v>1230</v>
      </c>
      <c r="C114" s="1453" t="e">
        <f>ROUND(#REF!,2)</f>
        <v>#REF!</v>
      </c>
      <c r="D114" s="1426" t="s">
        <v>1589</v>
      </c>
      <c r="E114" s="1414"/>
      <c r="F114" s="1414" t="e">
        <f t="shared" si="7"/>
        <v>#REF!</v>
      </c>
      <c r="G114" s="1443"/>
      <c r="H114" s="1443"/>
      <c r="I114" s="1443"/>
      <c r="J114" s="1443"/>
      <c r="K114" s="1414" t="e">
        <f>#REF!+#REF!+#REF!+#REF!+#REF!+#REF!+E114+#REF!</f>
        <v>#REF!</v>
      </c>
      <c r="L114" s="1414" t="e">
        <f t="shared" si="8"/>
        <v>#REF!</v>
      </c>
    </row>
    <row r="115" spans="1:12" x14ac:dyDescent="0.35">
      <c r="A115" s="1395"/>
      <c r="B115" s="1395" t="s">
        <v>1138</v>
      </c>
      <c r="C115" s="1453" t="e">
        <f>ROUND(#REF!,2)</f>
        <v>#REF!</v>
      </c>
      <c r="D115" s="1426" t="s">
        <v>1589</v>
      </c>
      <c r="E115" s="1414"/>
      <c r="F115" s="1414" t="e">
        <f t="shared" si="7"/>
        <v>#REF!</v>
      </c>
      <c r="G115" s="1443"/>
      <c r="H115" s="1443"/>
      <c r="I115" s="1443"/>
      <c r="J115" s="1443"/>
      <c r="K115" s="1414" t="e">
        <f>#REF!+#REF!+#REF!+#REF!+#REF!+#REF!+E115+#REF!</f>
        <v>#REF!</v>
      </c>
      <c r="L115" s="1414" t="e">
        <f t="shared" si="8"/>
        <v>#REF!</v>
      </c>
    </row>
    <row r="116" spans="1:12" x14ac:dyDescent="0.35">
      <c r="A116" s="1396"/>
      <c r="B116" s="1395" t="s">
        <v>943</v>
      </c>
      <c r="C116" s="1453" t="e">
        <f>ROUND(#REF!,2)</f>
        <v>#REF!</v>
      </c>
      <c r="D116" s="1426" t="s">
        <v>1589</v>
      </c>
      <c r="E116" s="1414"/>
      <c r="F116" s="1414" t="e">
        <f t="shared" si="7"/>
        <v>#REF!</v>
      </c>
      <c r="G116" s="1443"/>
      <c r="H116" s="1443"/>
      <c r="I116" s="1443"/>
      <c r="J116" s="1443"/>
      <c r="K116" s="1414" t="e">
        <f>#REF!+#REF!+#REF!+#REF!+#REF!+#REF!+E116+#REF!</f>
        <v>#REF!</v>
      </c>
      <c r="L116" s="1414" t="e">
        <f t="shared" si="8"/>
        <v>#REF!</v>
      </c>
    </row>
    <row r="117" spans="1:12" x14ac:dyDescent="0.35">
      <c r="A117" s="1396"/>
      <c r="B117" s="1395" t="s">
        <v>3182</v>
      </c>
      <c r="C117" s="1453" t="e">
        <f>ROUND(#REF!,2)</f>
        <v>#REF!</v>
      </c>
      <c r="D117" s="1426" t="s">
        <v>1589</v>
      </c>
      <c r="E117" s="1414"/>
      <c r="F117" s="1414" t="e">
        <f t="shared" si="7"/>
        <v>#REF!</v>
      </c>
      <c r="G117" s="1443"/>
      <c r="H117" s="1443"/>
      <c r="I117" s="1443"/>
      <c r="J117" s="1443"/>
      <c r="K117" s="1414" t="e">
        <f>#REF!+#REF!+#REF!+#REF!+#REF!+#REF!+E117+#REF!</f>
        <v>#REF!</v>
      </c>
      <c r="L117" s="1414" t="e">
        <f t="shared" si="8"/>
        <v>#REF!</v>
      </c>
    </row>
    <row r="118" spans="1:12" x14ac:dyDescent="0.35">
      <c r="A118" s="1396"/>
      <c r="B118" s="1395" t="s">
        <v>3183</v>
      </c>
      <c r="C118" s="1453" t="e">
        <f>ROUND(#REF!,2)</f>
        <v>#REF!</v>
      </c>
      <c r="D118" s="1426" t="s">
        <v>1589</v>
      </c>
      <c r="E118" s="1414"/>
      <c r="F118" s="1414" t="e">
        <f t="shared" si="7"/>
        <v>#REF!</v>
      </c>
      <c r="G118" s="1443"/>
      <c r="H118" s="1443"/>
      <c r="I118" s="1443"/>
      <c r="J118" s="1443"/>
      <c r="K118" s="1414" t="e">
        <f>#REF!+#REF!+#REF!+#REF!+#REF!+#REF!+E118+#REF!</f>
        <v>#REF!</v>
      </c>
      <c r="L118" s="1414" t="e">
        <f t="shared" si="8"/>
        <v>#REF!</v>
      </c>
    </row>
    <row r="119" spans="1:12" x14ac:dyDescent="0.35">
      <c r="A119" s="1396"/>
      <c r="B119" s="1395" t="s">
        <v>3184</v>
      </c>
      <c r="C119" s="1453" t="e">
        <f>ROUND(#REF!,2)</f>
        <v>#REF!</v>
      </c>
      <c r="D119" s="1426" t="s">
        <v>1589</v>
      </c>
      <c r="E119" s="1414"/>
      <c r="F119" s="1414" t="e">
        <f t="shared" si="7"/>
        <v>#REF!</v>
      </c>
      <c r="G119" s="1443"/>
      <c r="H119" s="1443"/>
      <c r="I119" s="1443"/>
      <c r="J119" s="1443"/>
      <c r="K119" s="1414" t="e">
        <f>#REF!+#REF!+#REF!+#REF!+#REF!+#REF!+E119+#REF!</f>
        <v>#REF!</v>
      </c>
      <c r="L119" s="1414" t="e">
        <f t="shared" si="8"/>
        <v>#REF!</v>
      </c>
    </row>
    <row r="120" spans="1:12" x14ac:dyDescent="0.35">
      <c r="A120" s="1396"/>
      <c r="B120" s="1395" t="s">
        <v>3185</v>
      </c>
      <c r="C120" s="1453" t="e">
        <f>ROUND(#REF!,2)</f>
        <v>#REF!</v>
      </c>
      <c r="D120" s="1426" t="s">
        <v>1589</v>
      </c>
      <c r="E120" s="1414"/>
      <c r="F120" s="1414" t="e">
        <f t="shared" si="7"/>
        <v>#REF!</v>
      </c>
      <c r="G120" s="1443"/>
      <c r="H120" s="1443"/>
      <c r="I120" s="1443"/>
      <c r="J120" s="1443"/>
      <c r="K120" s="1414" t="e">
        <f>#REF!+#REF!+#REF!+#REF!+#REF!+#REF!+E120+#REF!</f>
        <v>#REF!</v>
      </c>
      <c r="L120" s="1414" t="e">
        <f t="shared" si="8"/>
        <v>#REF!</v>
      </c>
    </row>
    <row r="121" spans="1:12" x14ac:dyDescent="0.35">
      <c r="A121" s="1396"/>
      <c r="B121" s="1395" t="s">
        <v>3186</v>
      </c>
      <c r="C121" s="1453" t="e">
        <f>ROUND(#REF!,2)</f>
        <v>#REF!</v>
      </c>
      <c r="D121" s="1426" t="s">
        <v>1589</v>
      </c>
      <c r="E121" s="1414"/>
      <c r="F121" s="1414" t="e">
        <f t="shared" si="7"/>
        <v>#REF!</v>
      </c>
      <c r="G121" s="1443"/>
      <c r="H121" s="1443"/>
      <c r="I121" s="1443"/>
      <c r="J121" s="1443"/>
      <c r="K121" s="1414" t="e">
        <f>#REF!+#REF!+#REF!+#REF!+#REF!+#REF!+E121+#REF!</f>
        <v>#REF!</v>
      </c>
      <c r="L121" s="1414" t="e">
        <f t="shared" si="8"/>
        <v>#REF!</v>
      </c>
    </row>
    <row r="122" spans="1:12" x14ac:dyDescent="0.35">
      <c r="A122" s="1396"/>
      <c r="B122" s="1395" t="s">
        <v>3187</v>
      </c>
      <c r="C122" s="1453" t="e">
        <f>ROUND(#REF!,2)</f>
        <v>#REF!</v>
      </c>
      <c r="D122" s="1426" t="s">
        <v>1589</v>
      </c>
      <c r="E122" s="1414"/>
      <c r="F122" s="1414" t="e">
        <f t="shared" si="7"/>
        <v>#REF!</v>
      </c>
      <c r="G122" s="1443"/>
      <c r="H122" s="1443"/>
      <c r="I122" s="1443"/>
      <c r="J122" s="1443"/>
      <c r="K122" s="1414" t="e">
        <f>#REF!+#REF!+#REF!+#REF!+#REF!+#REF!+E122+#REF!</f>
        <v>#REF!</v>
      </c>
      <c r="L122" s="1414" t="e">
        <f t="shared" si="8"/>
        <v>#REF!</v>
      </c>
    </row>
    <row r="123" spans="1:12" x14ac:dyDescent="0.35">
      <c r="A123" s="1396"/>
      <c r="B123" s="1395" t="s">
        <v>3188</v>
      </c>
      <c r="C123" s="1453" t="e">
        <f>ROUND(#REF!,2)</f>
        <v>#REF!</v>
      </c>
      <c r="D123" s="1426" t="s">
        <v>1589</v>
      </c>
      <c r="E123" s="1414"/>
      <c r="F123" s="1414" t="e">
        <f t="shared" si="7"/>
        <v>#REF!</v>
      </c>
      <c r="G123" s="1443"/>
      <c r="H123" s="1443"/>
      <c r="I123" s="1443"/>
      <c r="J123" s="1443"/>
      <c r="K123" s="1414" t="e">
        <f>#REF!+#REF!+#REF!+#REF!+#REF!+#REF!+E123+#REF!</f>
        <v>#REF!</v>
      </c>
      <c r="L123" s="1414" t="e">
        <f t="shared" si="8"/>
        <v>#REF!</v>
      </c>
    </row>
    <row r="124" spans="1:12" x14ac:dyDescent="0.35">
      <c r="A124" s="1403" t="s">
        <v>988</v>
      </c>
      <c r="B124" s="1398" t="s">
        <v>172</v>
      </c>
      <c r="C124" s="1453"/>
      <c r="D124" s="1426"/>
      <c r="E124" s="1414"/>
      <c r="F124" s="1414">
        <f t="shared" si="7"/>
        <v>0</v>
      </c>
      <c r="G124" s="1443"/>
      <c r="H124" s="1443"/>
      <c r="I124" s="1443"/>
      <c r="J124" s="1443"/>
      <c r="K124" s="1414" t="e">
        <f>#REF!+#REF!+#REF!+#REF!+#REF!+#REF!+E124+#REF!</f>
        <v>#REF!</v>
      </c>
      <c r="L124" s="1414" t="e">
        <f t="shared" si="8"/>
        <v>#REF!</v>
      </c>
    </row>
    <row r="125" spans="1:12" x14ac:dyDescent="0.35">
      <c r="A125" s="1395"/>
      <c r="B125" s="1395" t="s">
        <v>538</v>
      </c>
      <c r="C125" s="1453" t="e">
        <f>ROUND(#REF!,2)</f>
        <v>#REF!</v>
      </c>
      <c r="D125" s="1426" t="s">
        <v>1589</v>
      </c>
      <c r="E125" s="1414"/>
      <c r="F125" s="1414" t="e">
        <f t="shared" si="7"/>
        <v>#REF!</v>
      </c>
      <c r="G125" s="1443"/>
      <c r="H125" s="1443"/>
      <c r="I125" s="1443"/>
      <c r="J125" s="1443"/>
      <c r="K125" s="1414" t="e">
        <f>#REF!+#REF!+#REF!+#REF!+#REF!+#REF!+E125+#REF!</f>
        <v>#REF!</v>
      </c>
      <c r="L125" s="1414" t="e">
        <f t="shared" si="8"/>
        <v>#REF!</v>
      </c>
    </row>
    <row r="126" spans="1:12" x14ac:dyDescent="0.35">
      <c r="A126" s="1395"/>
      <c r="B126" s="1395" t="s">
        <v>539</v>
      </c>
      <c r="C126" s="1453" t="e">
        <f>ROUND(#REF!,2)</f>
        <v>#REF!</v>
      </c>
      <c r="D126" s="1426" t="s">
        <v>1589</v>
      </c>
      <c r="E126" s="1414"/>
      <c r="F126" s="1414" t="e">
        <f t="shared" si="7"/>
        <v>#REF!</v>
      </c>
      <c r="G126" s="1443"/>
      <c r="H126" s="1443"/>
      <c r="I126" s="1443"/>
      <c r="J126" s="1443"/>
      <c r="K126" s="1414" t="e">
        <f>#REF!+#REF!+#REF!+#REF!+#REF!+#REF!+E126+#REF!</f>
        <v>#REF!</v>
      </c>
      <c r="L126" s="1414" t="e">
        <f t="shared" si="8"/>
        <v>#REF!</v>
      </c>
    </row>
    <row r="127" spans="1:12" x14ac:dyDescent="0.35">
      <c r="A127" s="1395"/>
      <c r="B127" s="1395" t="s">
        <v>1078</v>
      </c>
      <c r="C127" s="1453" t="e">
        <f>ROUND(#REF!,2)</f>
        <v>#REF!</v>
      </c>
      <c r="D127" s="1426" t="s">
        <v>1589</v>
      </c>
      <c r="E127" s="1414"/>
      <c r="F127" s="1414" t="e">
        <f t="shared" si="7"/>
        <v>#REF!</v>
      </c>
      <c r="G127" s="1443"/>
      <c r="H127" s="1443"/>
      <c r="I127" s="1443"/>
      <c r="J127" s="1443"/>
      <c r="K127" s="1414" t="e">
        <f>#REF!+#REF!+#REF!+#REF!+#REF!+#REF!+E127+#REF!</f>
        <v>#REF!</v>
      </c>
      <c r="L127" s="1414" t="e">
        <f t="shared" si="8"/>
        <v>#REF!</v>
      </c>
    </row>
    <row r="128" spans="1:12" x14ac:dyDescent="0.35">
      <c r="A128" s="1395"/>
      <c r="B128" s="1395" t="s">
        <v>593</v>
      </c>
      <c r="C128" s="1453" t="e">
        <f>ROUND(#REF!,2)</f>
        <v>#REF!</v>
      </c>
      <c r="D128" s="1426" t="s">
        <v>1589</v>
      </c>
      <c r="E128" s="1414"/>
      <c r="F128" s="1414" t="e">
        <f t="shared" si="7"/>
        <v>#REF!</v>
      </c>
      <c r="G128" s="1443"/>
      <c r="H128" s="1443"/>
      <c r="I128" s="1443"/>
      <c r="J128" s="1443"/>
      <c r="K128" s="1414" t="e">
        <f>#REF!+#REF!+#REF!+#REF!+#REF!+#REF!+E128+#REF!</f>
        <v>#REF!</v>
      </c>
      <c r="L128" s="1414" t="e">
        <f t="shared" si="8"/>
        <v>#REF!</v>
      </c>
    </row>
    <row r="129" spans="1:12" x14ac:dyDescent="0.35">
      <c r="A129" s="1395"/>
      <c r="B129" s="1395" t="s">
        <v>594</v>
      </c>
      <c r="C129" s="1453" t="e">
        <f>ROUND(#REF!,2)</f>
        <v>#REF!</v>
      </c>
      <c r="D129" s="1426" t="s">
        <v>1589</v>
      </c>
      <c r="E129" s="1414"/>
      <c r="F129" s="1414" t="e">
        <f t="shared" si="7"/>
        <v>#REF!</v>
      </c>
      <c r="G129" s="1443"/>
      <c r="H129" s="1443"/>
      <c r="I129" s="1443"/>
      <c r="J129" s="1443"/>
      <c r="K129" s="1414" t="e">
        <f>#REF!+#REF!+#REF!+#REF!+#REF!+#REF!+E129+#REF!</f>
        <v>#REF!</v>
      </c>
      <c r="L129" s="1414" t="e">
        <f t="shared" si="8"/>
        <v>#REF!</v>
      </c>
    </row>
    <row r="130" spans="1:12" x14ac:dyDescent="0.35">
      <c r="A130" s="1396"/>
      <c r="B130" s="1395" t="s">
        <v>1101</v>
      </c>
      <c r="C130" s="1453" t="e">
        <f>ROUND(#REF!,2)</f>
        <v>#REF!</v>
      </c>
      <c r="D130" s="1426" t="s">
        <v>1589</v>
      </c>
      <c r="E130" s="1414"/>
      <c r="F130" s="1414" t="e">
        <f t="shared" si="7"/>
        <v>#REF!</v>
      </c>
      <c r="G130" s="1443"/>
      <c r="H130" s="1443"/>
      <c r="I130" s="1443"/>
      <c r="J130" s="1443"/>
      <c r="K130" s="1414" t="e">
        <f>#REF!+#REF!+#REF!+#REF!+#REF!+#REF!+E130+#REF!</f>
        <v>#REF!</v>
      </c>
      <c r="L130" s="1414" t="e">
        <f t="shared" si="8"/>
        <v>#REF!</v>
      </c>
    </row>
    <row r="131" spans="1:12" x14ac:dyDescent="0.35">
      <c r="A131" s="1386">
        <v>15.1</v>
      </c>
      <c r="B131" s="1398" t="s">
        <v>1102</v>
      </c>
      <c r="C131" s="1453"/>
      <c r="D131" s="1426"/>
      <c r="E131" s="1414"/>
      <c r="F131" s="1414">
        <f t="shared" si="7"/>
        <v>0</v>
      </c>
      <c r="G131" s="1443"/>
      <c r="H131" s="1443"/>
      <c r="I131" s="1443"/>
      <c r="J131" s="1443"/>
      <c r="K131" s="1414" t="e">
        <f>#REF!+#REF!+#REF!+#REF!+#REF!+#REF!+E131+#REF!</f>
        <v>#REF!</v>
      </c>
      <c r="L131" s="1414" t="e">
        <f t="shared" si="8"/>
        <v>#REF!</v>
      </c>
    </row>
    <row r="132" spans="1:12" x14ac:dyDescent="0.35">
      <c r="A132" s="1386"/>
      <c r="B132" s="1395" t="s">
        <v>1084</v>
      </c>
      <c r="C132" s="1453" t="e">
        <f>ROUND(#REF!,2)</f>
        <v>#REF!</v>
      </c>
      <c r="D132" s="1426" t="s">
        <v>1589</v>
      </c>
      <c r="E132" s="1414"/>
      <c r="F132" s="1414" t="e">
        <f t="shared" si="7"/>
        <v>#REF!</v>
      </c>
      <c r="G132" s="1443"/>
      <c r="H132" s="1443"/>
      <c r="I132" s="1443"/>
      <c r="J132" s="1443"/>
      <c r="K132" s="1414" t="e">
        <f>#REF!+#REF!+#REF!+#REF!+#REF!+#REF!+E132+#REF!</f>
        <v>#REF!</v>
      </c>
      <c r="L132" s="1414" t="e">
        <f t="shared" si="8"/>
        <v>#REF!</v>
      </c>
    </row>
    <row r="133" spans="1:12" x14ac:dyDescent="0.35">
      <c r="A133" s="1386"/>
      <c r="B133" s="1395" t="s">
        <v>1188</v>
      </c>
      <c r="C133" s="1453" t="e">
        <f>ROUND(#REF!,2)</f>
        <v>#REF!</v>
      </c>
      <c r="D133" s="1426" t="s">
        <v>1589</v>
      </c>
      <c r="E133" s="1414"/>
      <c r="F133" s="1414" t="e">
        <f t="shared" si="7"/>
        <v>#REF!</v>
      </c>
      <c r="G133" s="1443"/>
      <c r="H133" s="1443"/>
      <c r="I133" s="1443"/>
      <c r="J133" s="1443"/>
      <c r="K133" s="1414" t="e">
        <f>#REF!+#REF!+#REF!+#REF!+#REF!+#REF!+E133+#REF!</f>
        <v>#REF!</v>
      </c>
      <c r="L133" s="1414" t="e">
        <f t="shared" si="8"/>
        <v>#REF!</v>
      </c>
    </row>
    <row r="134" spans="1:12" x14ac:dyDescent="0.35">
      <c r="A134" s="1386"/>
      <c r="B134" s="1395" t="s">
        <v>1230</v>
      </c>
      <c r="C134" s="1453" t="e">
        <f>ROUND(#REF!,2)</f>
        <v>#REF!</v>
      </c>
      <c r="D134" s="1426" t="s">
        <v>1589</v>
      </c>
      <c r="E134" s="1414"/>
      <c r="F134" s="1414" t="e">
        <f t="shared" si="7"/>
        <v>#REF!</v>
      </c>
      <c r="G134" s="1443"/>
      <c r="H134" s="1443"/>
      <c r="I134" s="1443"/>
      <c r="J134" s="1443"/>
      <c r="K134" s="1414" t="e">
        <f>#REF!+#REF!+#REF!+#REF!+#REF!+#REF!+E134+#REF!</f>
        <v>#REF!</v>
      </c>
      <c r="L134" s="1414" t="e">
        <f t="shared" si="8"/>
        <v>#REF!</v>
      </c>
    </row>
    <row r="135" spans="1:12" x14ac:dyDescent="0.35">
      <c r="A135" s="1386"/>
      <c r="B135" s="1395" t="s">
        <v>1138</v>
      </c>
      <c r="C135" s="1453" t="e">
        <f>ROUND(#REF!,2)</f>
        <v>#REF!</v>
      </c>
      <c r="D135" s="1426" t="s">
        <v>1589</v>
      </c>
      <c r="E135" s="1414"/>
      <c r="F135" s="1414" t="e">
        <f t="shared" si="7"/>
        <v>#REF!</v>
      </c>
      <c r="G135" s="1443"/>
      <c r="H135" s="1443"/>
      <c r="I135" s="1443"/>
      <c r="J135" s="1443"/>
      <c r="K135" s="1414" t="e">
        <f>#REF!+#REF!+#REF!+#REF!+#REF!+#REF!+E135+#REF!</f>
        <v>#REF!</v>
      </c>
      <c r="L135" s="1414" t="e">
        <f t="shared" si="8"/>
        <v>#REF!</v>
      </c>
    </row>
    <row r="136" spans="1:12" x14ac:dyDescent="0.35">
      <c r="A136" s="1399"/>
      <c r="B136" s="1395" t="s">
        <v>943</v>
      </c>
      <c r="C136" s="1453" t="e">
        <f>ROUND(#REF!,2)</f>
        <v>#REF!</v>
      </c>
      <c r="D136" s="1426" t="s">
        <v>1589</v>
      </c>
      <c r="E136" s="1414"/>
      <c r="F136" s="1414" t="e">
        <f t="shared" si="7"/>
        <v>#REF!</v>
      </c>
      <c r="G136" s="1443"/>
      <c r="H136" s="1443"/>
      <c r="I136" s="1443"/>
      <c r="J136" s="1443"/>
      <c r="K136" s="1414" t="e">
        <f>#REF!+#REF!+#REF!+#REF!+#REF!+#REF!+E136+#REF!</f>
        <v>#REF!</v>
      </c>
      <c r="L136" s="1414" t="e">
        <f t="shared" si="8"/>
        <v>#REF!</v>
      </c>
    </row>
    <row r="137" spans="1:12" x14ac:dyDescent="0.35">
      <c r="A137" s="1386">
        <v>15.2</v>
      </c>
      <c r="B137" s="1398" t="s">
        <v>1721</v>
      </c>
      <c r="C137" s="1453"/>
      <c r="D137" s="1426"/>
      <c r="E137" s="1414"/>
      <c r="F137" s="1414">
        <f t="shared" si="7"/>
        <v>0</v>
      </c>
      <c r="G137" s="1443"/>
      <c r="H137" s="1443"/>
      <c r="I137" s="1443"/>
      <c r="J137" s="1443"/>
      <c r="K137" s="1414" t="e">
        <f>#REF!+#REF!+#REF!+#REF!+#REF!+#REF!+E137+#REF!</f>
        <v>#REF!</v>
      </c>
      <c r="L137" s="1414" t="e">
        <f t="shared" si="8"/>
        <v>#REF!</v>
      </c>
    </row>
    <row r="138" spans="1:12" x14ac:dyDescent="0.35">
      <c r="A138" s="1395"/>
      <c r="B138" s="1395" t="s">
        <v>1084</v>
      </c>
      <c r="C138" s="1453" t="e">
        <f>ROUND(#REF!,2)</f>
        <v>#REF!</v>
      </c>
      <c r="D138" s="1426" t="s">
        <v>1589</v>
      </c>
      <c r="E138" s="1414"/>
      <c r="F138" s="1414" t="e">
        <f t="shared" si="7"/>
        <v>#REF!</v>
      </c>
      <c r="G138" s="1443"/>
      <c r="H138" s="1443"/>
      <c r="I138" s="1443"/>
      <c r="J138" s="1443"/>
      <c r="K138" s="1414" t="e">
        <f>#REF!+#REF!+#REF!+#REF!+#REF!+#REF!+E138+#REF!</f>
        <v>#REF!</v>
      </c>
      <c r="L138" s="1414" t="e">
        <f t="shared" si="8"/>
        <v>#REF!</v>
      </c>
    </row>
    <row r="139" spans="1:12" x14ac:dyDescent="0.35">
      <c r="A139" s="1395"/>
      <c r="B139" s="1395" t="s">
        <v>1188</v>
      </c>
      <c r="C139" s="1453" t="e">
        <f>ROUND(#REF!,2)</f>
        <v>#REF!</v>
      </c>
      <c r="D139" s="1426" t="s">
        <v>1589</v>
      </c>
      <c r="E139" s="1414"/>
      <c r="F139" s="1414" t="e">
        <f t="shared" si="7"/>
        <v>#REF!</v>
      </c>
      <c r="G139" s="1443"/>
      <c r="H139" s="1443"/>
      <c r="I139" s="1443"/>
      <c r="J139" s="1443"/>
      <c r="K139" s="1414" t="e">
        <f>#REF!+#REF!+#REF!+#REF!+#REF!+#REF!+E139+#REF!</f>
        <v>#REF!</v>
      </c>
      <c r="L139" s="1414" t="e">
        <f t="shared" si="8"/>
        <v>#REF!</v>
      </c>
    </row>
    <row r="140" spans="1:12" x14ac:dyDescent="0.35">
      <c r="A140" s="1395"/>
      <c r="B140" s="1395" t="s">
        <v>1230</v>
      </c>
      <c r="C140" s="1453" t="e">
        <f>ROUND(#REF!,2)</f>
        <v>#REF!</v>
      </c>
      <c r="D140" s="1426" t="s">
        <v>1589</v>
      </c>
      <c r="E140" s="1414"/>
      <c r="F140" s="1414" t="e">
        <f t="shared" si="7"/>
        <v>#REF!</v>
      </c>
      <c r="G140" s="1443"/>
      <c r="H140" s="1443"/>
      <c r="I140" s="1443"/>
      <c r="J140" s="1443"/>
      <c r="K140" s="1414" t="e">
        <f>#REF!+#REF!+#REF!+#REF!+#REF!+#REF!+E140+#REF!</f>
        <v>#REF!</v>
      </c>
      <c r="L140" s="1414" t="e">
        <f t="shared" si="8"/>
        <v>#REF!</v>
      </c>
    </row>
    <row r="141" spans="1:12" x14ac:dyDescent="0.35">
      <c r="A141" s="1395"/>
      <c r="B141" s="1395" t="s">
        <v>1138</v>
      </c>
      <c r="C141" s="1453" t="e">
        <f>ROUND(#REF!,2)</f>
        <v>#REF!</v>
      </c>
      <c r="D141" s="1426" t="s">
        <v>1589</v>
      </c>
      <c r="E141" s="1414"/>
      <c r="F141" s="1414" t="e">
        <f t="shared" si="7"/>
        <v>#REF!</v>
      </c>
      <c r="G141" s="1443"/>
      <c r="H141" s="1443"/>
      <c r="I141" s="1443"/>
      <c r="J141" s="1443"/>
      <c r="K141" s="1414" t="e">
        <f>#REF!+#REF!+#REF!+#REF!+#REF!+#REF!+E141+#REF!</f>
        <v>#REF!</v>
      </c>
      <c r="L141" s="1414" t="e">
        <f t="shared" si="8"/>
        <v>#REF!</v>
      </c>
    </row>
    <row r="142" spans="1:12" x14ac:dyDescent="0.35">
      <c r="A142" s="1396"/>
      <c r="B142" s="1395" t="s">
        <v>943</v>
      </c>
      <c r="C142" s="1453" t="e">
        <f>ROUND(#REF!,2)</f>
        <v>#REF!</v>
      </c>
      <c r="D142" s="1426" t="s">
        <v>1589</v>
      </c>
      <c r="E142" s="1414"/>
      <c r="F142" s="1414" t="e">
        <f t="shared" si="7"/>
        <v>#REF!</v>
      </c>
      <c r="G142" s="1443"/>
      <c r="H142" s="1443"/>
      <c r="I142" s="1443"/>
      <c r="J142" s="1443"/>
      <c r="K142" s="1414" t="e">
        <f>#REF!+#REF!+#REF!+#REF!+#REF!+#REF!+E142+#REF!</f>
        <v>#REF!</v>
      </c>
      <c r="L142" s="1414" t="e">
        <f t="shared" si="8"/>
        <v>#REF!</v>
      </c>
    </row>
    <row r="143" spans="1:12" x14ac:dyDescent="0.35">
      <c r="A143" s="1386">
        <v>16.100000000000001</v>
      </c>
      <c r="B143" s="1395" t="s">
        <v>5384</v>
      </c>
      <c r="C143" s="1453"/>
      <c r="D143" s="1426"/>
      <c r="E143" s="1414"/>
      <c r="F143" s="1414">
        <f t="shared" ref="F143:F206" si="9">E143*C143</f>
        <v>0</v>
      </c>
      <c r="G143" s="1443"/>
      <c r="H143" s="1443"/>
      <c r="I143" s="1443"/>
      <c r="J143" s="1443"/>
      <c r="K143" s="1414" t="e">
        <f>#REF!+#REF!+#REF!+#REF!+#REF!+#REF!+E143+#REF!</f>
        <v>#REF!</v>
      </c>
      <c r="L143" s="1414" t="e">
        <f t="shared" ref="L143:L206" si="10">K143*C143</f>
        <v>#REF!</v>
      </c>
    </row>
    <row r="144" spans="1:12" x14ac:dyDescent="0.35">
      <c r="A144" s="1386"/>
      <c r="B144" s="1395" t="s">
        <v>176</v>
      </c>
      <c r="C144" s="1453" t="e">
        <f>#REF!</f>
        <v>#REF!</v>
      </c>
      <c r="D144" s="1426" t="s">
        <v>1589</v>
      </c>
      <c r="E144" s="1414"/>
      <c r="F144" s="1414" t="e">
        <f t="shared" si="9"/>
        <v>#REF!</v>
      </c>
      <c r="G144" s="1443"/>
      <c r="H144" s="1443"/>
      <c r="I144" s="1443"/>
      <c r="J144" s="1443"/>
      <c r="K144" s="1414" t="e">
        <f>#REF!+#REF!+#REF!+#REF!+#REF!+#REF!+E144+#REF!</f>
        <v>#REF!</v>
      </c>
      <c r="L144" s="1414" t="e">
        <f t="shared" si="10"/>
        <v>#REF!</v>
      </c>
    </row>
    <row r="145" spans="1:12" x14ac:dyDescent="0.35">
      <c r="A145" s="1386"/>
      <c r="B145" s="1395" t="s">
        <v>1188</v>
      </c>
      <c r="C145" s="1453" t="e">
        <f>ROUND(#REF!,2)</f>
        <v>#REF!</v>
      </c>
      <c r="D145" s="1426" t="s">
        <v>1589</v>
      </c>
      <c r="E145" s="1414"/>
      <c r="F145" s="1414" t="e">
        <f t="shared" si="9"/>
        <v>#REF!</v>
      </c>
      <c r="G145" s="1443"/>
      <c r="H145" s="1443"/>
      <c r="I145" s="1443"/>
      <c r="J145" s="1443"/>
      <c r="K145" s="1414" t="e">
        <f>#REF!+#REF!+#REF!+#REF!+#REF!+#REF!+E145+#REF!</f>
        <v>#REF!</v>
      </c>
      <c r="L145" s="1414" t="e">
        <f t="shared" si="10"/>
        <v>#REF!</v>
      </c>
    </row>
    <row r="146" spans="1:12" x14ac:dyDescent="0.35">
      <c r="A146" s="1386"/>
      <c r="B146" s="1395" t="s">
        <v>1230</v>
      </c>
      <c r="C146" s="1453" t="e">
        <f>ROUND(#REF!,2)</f>
        <v>#REF!</v>
      </c>
      <c r="D146" s="1426" t="s">
        <v>1589</v>
      </c>
      <c r="E146" s="1414"/>
      <c r="F146" s="1414" t="e">
        <f t="shared" si="9"/>
        <v>#REF!</v>
      </c>
      <c r="G146" s="1443"/>
      <c r="H146" s="1443"/>
      <c r="I146" s="1443"/>
      <c r="J146" s="1443"/>
      <c r="K146" s="1414" t="e">
        <f>#REF!+#REF!+#REF!+#REF!+#REF!+#REF!+E146+#REF!</f>
        <v>#REF!</v>
      </c>
      <c r="L146" s="1414" t="e">
        <f t="shared" si="10"/>
        <v>#REF!</v>
      </c>
    </row>
    <row r="147" spans="1:12" x14ac:dyDescent="0.35">
      <c r="A147" s="1386"/>
      <c r="B147" s="1395" t="s">
        <v>1138</v>
      </c>
      <c r="C147" s="1453" t="e">
        <f>ROUND(#REF!,2)</f>
        <v>#REF!</v>
      </c>
      <c r="D147" s="1426" t="s">
        <v>1589</v>
      </c>
      <c r="E147" s="1414"/>
      <c r="F147" s="1414" t="e">
        <f t="shared" si="9"/>
        <v>#REF!</v>
      </c>
      <c r="G147" s="1443"/>
      <c r="H147" s="1443"/>
      <c r="I147" s="1443"/>
      <c r="J147" s="1443"/>
      <c r="K147" s="1414" t="e">
        <f>#REF!+#REF!+#REF!+#REF!+#REF!+#REF!+E147+#REF!</f>
        <v>#REF!</v>
      </c>
      <c r="L147" s="1414" t="e">
        <f t="shared" si="10"/>
        <v>#REF!</v>
      </c>
    </row>
    <row r="148" spans="1:12" x14ac:dyDescent="0.35">
      <c r="A148" s="1400"/>
      <c r="B148" s="1395" t="s">
        <v>943</v>
      </c>
      <c r="C148" s="1453" t="e">
        <f>ROUND(#REF!,2)</f>
        <v>#REF!</v>
      </c>
      <c r="D148" s="1426" t="s">
        <v>1589</v>
      </c>
      <c r="E148" s="1414"/>
      <c r="F148" s="1414" t="e">
        <f t="shared" si="9"/>
        <v>#REF!</v>
      </c>
      <c r="G148" s="1443"/>
      <c r="H148" s="1443"/>
      <c r="I148" s="1443"/>
      <c r="J148" s="1443"/>
      <c r="K148" s="1414" t="e">
        <f>#REF!+#REF!+#REF!+#REF!+#REF!+#REF!+E148+#REF!</f>
        <v>#REF!</v>
      </c>
      <c r="L148" s="1414" t="e">
        <f t="shared" si="10"/>
        <v>#REF!</v>
      </c>
    </row>
    <row r="149" spans="1:12" ht="48" x14ac:dyDescent="0.35">
      <c r="A149" s="1386">
        <v>16.2</v>
      </c>
      <c r="B149" s="1395" t="s">
        <v>1079</v>
      </c>
      <c r="C149" s="1453"/>
      <c r="D149" s="1426"/>
      <c r="E149" s="1414"/>
      <c r="F149" s="1414">
        <f t="shared" si="9"/>
        <v>0</v>
      </c>
      <c r="G149" s="1443"/>
      <c r="H149" s="1443"/>
      <c r="I149" s="1443"/>
      <c r="J149" s="1443"/>
      <c r="K149" s="1414" t="e">
        <f>#REF!+#REF!+#REF!+#REF!+#REF!+#REF!+E149+#REF!</f>
        <v>#REF!</v>
      </c>
      <c r="L149" s="1414" t="e">
        <f t="shared" si="10"/>
        <v>#REF!</v>
      </c>
    </row>
    <row r="150" spans="1:12" x14ac:dyDescent="0.35">
      <c r="A150" s="1395"/>
      <c r="B150" s="1395" t="s">
        <v>176</v>
      </c>
      <c r="C150" s="1453" t="e">
        <f>ROUND(#REF!,2)</f>
        <v>#REF!</v>
      </c>
      <c r="D150" s="1426" t="s">
        <v>1589</v>
      </c>
      <c r="E150" s="1414"/>
      <c r="F150" s="1414" t="e">
        <f t="shared" si="9"/>
        <v>#REF!</v>
      </c>
      <c r="G150" s="1443"/>
      <c r="H150" s="1443"/>
      <c r="I150" s="1443"/>
      <c r="J150" s="1443"/>
      <c r="K150" s="1414" t="e">
        <f>#REF!+#REF!+#REF!+#REF!+#REF!+#REF!+E150+#REF!</f>
        <v>#REF!</v>
      </c>
      <c r="L150" s="1414" t="e">
        <f t="shared" si="10"/>
        <v>#REF!</v>
      </c>
    </row>
    <row r="151" spans="1:12" x14ac:dyDescent="0.35">
      <c r="A151" s="1395"/>
      <c r="B151" s="1395" t="s">
        <v>177</v>
      </c>
      <c r="C151" s="1453" t="e">
        <f>ROUND(#REF!,2)</f>
        <v>#REF!</v>
      </c>
      <c r="D151" s="1426" t="s">
        <v>1589</v>
      </c>
      <c r="E151" s="1414"/>
      <c r="F151" s="1414" t="e">
        <f t="shared" si="9"/>
        <v>#REF!</v>
      </c>
      <c r="G151" s="1443"/>
      <c r="H151" s="1443"/>
      <c r="I151" s="1443"/>
      <c r="J151" s="1443"/>
      <c r="K151" s="1414" t="e">
        <f>#REF!+#REF!+#REF!+#REF!+#REF!+#REF!+E151+#REF!</f>
        <v>#REF!</v>
      </c>
      <c r="L151" s="1414" t="e">
        <f t="shared" si="10"/>
        <v>#REF!</v>
      </c>
    </row>
    <row r="152" spans="1:12" x14ac:dyDescent="0.35">
      <c r="A152" s="1395"/>
      <c r="B152" s="1395" t="s">
        <v>178</v>
      </c>
      <c r="C152" s="1453" t="e">
        <f>ROUND(#REF!,2)</f>
        <v>#REF!</v>
      </c>
      <c r="D152" s="1426" t="s">
        <v>1589</v>
      </c>
      <c r="E152" s="1414"/>
      <c r="F152" s="1414" t="e">
        <f t="shared" si="9"/>
        <v>#REF!</v>
      </c>
      <c r="G152" s="1443"/>
      <c r="H152" s="1443"/>
      <c r="I152" s="1443"/>
      <c r="J152" s="1443"/>
      <c r="K152" s="1414" t="e">
        <f>#REF!+#REF!+#REF!+#REF!+#REF!+#REF!+E152+#REF!</f>
        <v>#REF!</v>
      </c>
      <c r="L152" s="1414" t="e">
        <f t="shared" si="10"/>
        <v>#REF!</v>
      </c>
    </row>
    <row r="153" spans="1:12" x14ac:dyDescent="0.35">
      <c r="A153" s="1395"/>
      <c r="B153" s="1395" t="s">
        <v>179</v>
      </c>
      <c r="C153" s="1453" t="e">
        <f>ROUND(#REF!,2)</f>
        <v>#REF!</v>
      </c>
      <c r="D153" s="1426" t="s">
        <v>1589</v>
      </c>
      <c r="E153" s="1414"/>
      <c r="F153" s="1414" t="e">
        <f t="shared" si="9"/>
        <v>#REF!</v>
      </c>
      <c r="G153" s="1443"/>
      <c r="H153" s="1443"/>
      <c r="I153" s="1443"/>
      <c r="J153" s="1443"/>
      <c r="K153" s="1414" t="e">
        <f>#REF!+#REF!+#REF!+#REF!+#REF!+#REF!+E153+#REF!</f>
        <v>#REF!</v>
      </c>
      <c r="L153" s="1414" t="e">
        <f t="shared" si="10"/>
        <v>#REF!</v>
      </c>
    </row>
    <row r="154" spans="1:12" x14ac:dyDescent="0.35">
      <c r="A154" s="1396"/>
      <c r="B154" s="1395" t="s">
        <v>525</v>
      </c>
      <c r="C154" s="1453" t="e">
        <f>ROUND(#REF!,2)</f>
        <v>#REF!</v>
      </c>
      <c r="D154" s="1426" t="s">
        <v>1589</v>
      </c>
      <c r="E154" s="1414"/>
      <c r="F154" s="1414" t="e">
        <f t="shared" si="9"/>
        <v>#REF!</v>
      </c>
      <c r="G154" s="1443"/>
      <c r="H154" s="1443"/>
      <c r="I154" s="1443"/>
      <c r="J154" s="1443"/>
      <c r="K154" s="1414" t="e">
        <f>#REF!+#REF!+#REF!+#REF!+#REF!+#REF!+E154+#REF!</f>
        <v>#REF!</v>
      </c>
      <c r="L154" s="1414" t="e">
        <f t="shared" si="10"/>
        <v>#REF!</v>
      </c>
    </row>
    <row r="155" spans="1:12" ht="48" x14ac:dyDescent="0.35">
      <c r="A155" s="1386">
        <v>16.3</v>
      </c>
      <c r="B155" s="1395" t="s">
        <v>303</v>
      </c>
      <c r="C155" s="1453"/>
      <c r="D155" s="1426"/>
      <c r="E155" s="1414"/>
      <c r="F155" s="1414">
        <f t="shared" si="9"/>
        <v>0</v>
      </c>
      <c r="G155" s="1443"/>
      <c r="H155" s="1443"/>
      <c r="I155" s="1443"/>
      <c r="J155" s="1443"/>
      <c r="K155" s="1414" t="e">
        <f>#REF!+#REF!+#REF!+#REF!+#REF!+#REF!+E155+#REF!</f>
        <v>#REF!</v>
      </c>
      <c r="L155" s="1414" t="e">
        <f t="shared" si="10"/>
        <v>#REF!</v>
      </c>
    </row>
    <row r="156" spans="1:12" x14ac:dyDescent="0.35">
      <c r="A156" s="1386"/>
      <c r="B156" s="1395" t="s">
        <v>176</v>
      </c>
      <c r="C156" s="1453" t="e">
        <f>ROUND(#REF!,2)</f>
        <v>#REF!</v>
      </c>
      <c r="D156" s="1426" t="s">
        <v>1589</v>
      </c>
      <c r="E156" s="1414"/>
      <c r="F156" s="1414" t="e">
        <f t="shared" si="9"/>
        <v>#REF!</v>
      </c>
      <c r="G156" s="1443"/>
      <c r="H156" s="1443"/>
      <c r="I156" s="1443"/>
      <c r="J156" s="1443"/>
      <c r="K156" s="1414" t="e">
        <f>#REF!+#REF!+#REF!+#REF!+#REF!+#REF!+E156+#REF!</f>
        <v>#REF!</v>
      </c>
      <c r="L156" s="1414" t="e">
        <f t="shared" si="10"/>
        <v>#REF!</v>
      </c>
    </row>
    <row r="157" spans="1:12" x14ac:dyDescent="0.35">
      <c r="A157" s="1386"/>
      <c r="B157" s="1395" t="s">
        <v>177</v>
      </c>
      <c r="C157" s="1453" t="e">
        <f>ROUND(#REF!,2)</f>
        <v>#REF!</v>
      </c>
      <c r="D157" s="1426" t="s">
        <v>1589</v>
      </c>
      <c r="E157" s="1414"/>
      <c r="F157" s="1414" t="e">
        <f t="shared" si="9"/>
        <v>#REF!</v>
      </c>
      <c r="G157" s="1443"/>
      <c r="H157" s="1443"/>
      <c r="I157" s="1443"/>
      <c r="J157" s="1443"/>
      <c r="K157" s="1414" t="e">
        <f>#REF!+#REF!+#REF!+#REF!+#REF!+#REF!+E157+#REF!</f>
        <v>#REF!</v>
      </c>
      <c r="L157" s="1414" t="e">
        <f t="shared" si="10"/>
        <v>#REF!</v>
      </c>
    </row>
    <row r="158" spans="1:12" x14ac:dyDescent="0.35">
      <c r="A158" s="1386"/>
      <c r="B158" s="1395" t="s">
        <v>178</v>
      </c>
      <c r="C158" s="1453" t="e">
        <f>ROUND(#REF!,2)</f>
        <v>#REF!</v>
      </c>
      <c r="D158" s="1426" t="s">
        <v>1589</v>
      </c>
      <c r="E158" s="1414"/>
      <c r="F158" s="1414" t="e">
        <f t="shared" si="9"/>
        <v>#REF!</v>
      </c>
      <c r="G158" s="1443"/>
      <c r="H158" s="1443"/>
      <c r="I158" s="1443"/>
      <c r="J158" s="1443"/>
      <c r="K158" s="1414" t="e">
        <f>#REF!+#REF!+#REF!+#REF!+#REF!+#REF!+E158+#REF!</f>
        <v>#REF!</v>
      </c>
      <c r="L158" s="1414" t="e">
        <f t="shared" si="10"/>
        <v>#REF!</v>
      </c>
    </row>
    <row r="159" spans="1:12" x14ac:dyDescent="0.35">
      <c r="A159" s="1395"/>
      <c r="B159" s="1395" t="s">
        <v>179</v>
      </c>
      <c r="C159" s="1453" t="e">
        <f>ROUND(#REF!,2)</f>
        <v>#REF!</v>
      </c>
      <c r="D159" s="1426" t="s">
        <v>1589</v>
      </c>
      <c r="E159" s="1414"/>
      <c r="F159" s="1414" t="e">
        <f t="shared" si="9"/>
        <v>#REF!</v>
      </c>
      <c r="G159" s="1443"/>
      <c r="H159" s="1443"/>
      <c r="I159" s="1443"/>
      <c r="J159" s="1443"/>
      <c r="K159" s="1414" t="e">
        <f>#REF!+#REF!+#REF!+#REF!+#REF!+#REF!+E159+#REF!</f>
        <v>#REF!</v>
      </c>
      <c r="L159" s="1414" t="e">
        <f t="shared" si="10"/>
        <v>#REF!</v>
      </c>
    </row>
    <row r="160" spans="1:12" x14ac:dyDescent="0.35">
      <c r="A160" s="1396"/>
      <c r="B160" s="1395" t="s">
        <v>525</v>
      </c>
      <c r="C160" s="1453" t="e">
        <f>ROUND(#REF!,2)</f>
        <v>#REF!</v>
      </c>
      <c r="D160" s="1426" t="s">
        <v>1589</v>
      </c>
      <c r="E160" s="1414"/>
      <c r="F160" s="1414" t="e">
        <f t="shared" si="9"/>
        <v>#REF!</v>
      </c>
      <c r="G160" s="1443"/>
      <c r="H160" s="1443"/>
      <c r="I160" s="1443"/>
      <c r="J160" s="1443"/>
      <c r="K160" s="1414" t="e">
        <f>#REF!+#REF!+#REF!+#REF!+#REF!+#REF!+E160+#REF!</f>
        <v>#REF!</v>
      </c>
      <c r="L160" s="1414" t="e">
        <f t="shared" si="10"/>
        <v>#REF!</v>
      </c>
    </row>
    <row r="161" spans="1:12" x14ac:dyDescent="0.35">
      <c r="A161" s="1386">
        <v>17</v>
      </c>
      <c r="B161" s="1395" t="s">
        <v>5385</v>
      </c>
      <c r="C161" s="1453"/>
      <c r="D161" s="1426" t="s">
        <v>1589</v>
      </c>
      <c r="E161" s="1414"/>
      <c r="F161" s="1414">
        <f t="shared" si="9"/>
        <v>0</v>
      </c>
      <c r="G161" s="1443"/>
      <c r="H161" s="1443"/>
      <c r="I161" s="1443"/>
      <c r="J161" s="1443"/>
      <c r="K161" s="1414" t="e">
        <f>#REF!+#REF!+#REF!+#REF!+#REF!+#REF!+E161+#REF!</f>
        <v>#REF!</v>
      </c>
      <c r="L161" s="1414" t="e">
        <f t="shared" si="10"/>
        <v>#REF!</v>
      </c>
    </row>
    <row r="162" spans="1:12" x14ac:dyDescent="0.35">
      <c r="A162" s="1386">
        <v>18</v>
      </c>
      <c r="B162" s="1395" t="s">
        <v>5386</v>
      </c>
      <c r="C162" s="1453"/>
      <c r="D162" s="1426" t="s">
        <v>1589</v>
      </c>
      <c r="E162" s="1414"/>
      <c r="F162" s="1414">
        <f t="shared" si="9"/>
        <v>0</v>
      </c>
      <c r="G162" s="1443"/>
      <c r="H162" s="1443"/>
      <c r="I162" s="1443"/>
      <c r="J162" s="1443"/>
      <c r="K162" s="1414" t="e">
        <f>#REF!+#REF!+#REF!+#REF!+#REF!+#REF!+E162+#REF!</f>
        <v>#REF!</v>
      </c>
      <c r="L162" s="1414" t="e">
        <f t="shared" si="10"/>
        <v>#REF!</v>
      </c>
    </row>
    <row r="163" spans="1:12" x14ac:dyDescent="0.35">
      <c r="A163" s="1386">
        <v>19</v>
      </c>
      <c r="B163" s="1395" t="s">
        <v>5387</v>
      </c>
      <c r="C163" s="1453"/>
      <c r="D163" s="1426" t="s">
        <v>1589</v>
      </c>
      <c r="E163" s="1414"/>
      <c r="F163" s="1414">
        <f t="shared" si="9"/>
        <v>0</v>
      </c>
      <c r="G163" s="1443"/>
      <c r="H163" s="1443"/>
      <c r="I163" s="1443"/>
      <c r="J163" s="1443"/>
      <c r="K163" s="1414" t="e">
        <f>#REF!+#REF!+#REF!+#REF!+#REF!+#REF!+E163+#REF!</f>
        <v>#REF!</v>
      </c>
      <c r="L163" s="1414" t="e">
        <f t="shared" si="10"/>
        <v>#REF!</v>
      </c>
    </row>
    <row r="164" spans="1:12" x14ac:dyDescent="0.35">
      <c r="A164" s="1386">
        <v>20</v>
      </c>
      <c r="B164" s="1395" t="s">
        <v>1371</v>
      </c>
      <c r="C164" s="1453"/>
      <c r="D164" s="1426" t="s">
        <v>1589</v>
      </c>
      <c r="E164" s="1414"/>
      <c r="F164" s="1414">
        <f t="shared" si="9"/>
        <v>0</v>
      </c>
      <c r="G164" s="1443"/>
      <c r="H164" s="1443"/>
      <c r="I164" s="1443"/>
      <c r="J164" s="1443"/>
      <c r="K164" s="1414" t="e">
        <f>#REF!+#REF!+#REF!+#REF!+#REF!+#REF!+E164+#REF!</f>
        <v>#REF!</v>
      </c>
      <c r="L164" s="1414" t="e">
        <f t="shared" si="10"/>
        <v>#REF!</v>
      </c>
    </row>
    <row r="165" spans="1:12" x14ac:dyDescent="0.35">
      <c r="A165" s="1386">
        <v>21.1</v>
      </c>
      <c r="B165" s="1398" t="s">
        <v>1575</v>
      </c>
      <c r="C165" s="1453"/>
      <c r="D165" s="1426"/>
      <c r="E165" s="1414"/>
      <c r="F165" s="1414">
        <f t="shared" si="9"/>
        <v>0</v>
      </c>
      <c r="G165" s="1443"/>
      <c r="H165" s="1443"/>
      <c r="I165" s="1443"/>
      <c r="J165" s="1443"/>
      <c r="K165" s="1414" t="e">
        <f>#REF!+#REF!+#REF!+#REF!+#REF!+#REF!+E165+#REF!</f>
        <v>#REF!</v>
      </c>
      <c r="L165" s="1414" t="e">
        <f t="shared" si="10"/>
        <v>#REF!</v>
      </c>
    </row>
    <row r="166" spans="1:12" x14ac:dyDescent="0.35">
      <c r="A166" s="1386"/>
      <c r="B166" s="1395" t="s">
        <v>496</v>
      </c>
      <c r="C166" s="1453" t="e">
        <f>ROUND(#REF!,2)</f>
        <v>#REF!</v>
      </c>
      <c r="D166" s="1426" t="s">
        <v>1200</v>
      </c>
      <c r="E166" s="1414"/>
      <c r="F166" s="1414" t="e">
        <f t="shared" si="9"/>
        <v>#REF!</v>
      </c>
      <c r="G166" s="1443"/>
      <c r="H166" s="1443"/>
      <c r="I166" s="1443"/>
      <c r="J166" s="1443"/>
      <c r="K166" s="1414" t="e">
        <f>#REF!+#REF!+#REF!+#REF!+#REF!+#REF!+E166+#REF!</f>
        <v>#REF!</v>
      </c>
      <c r="L166" s="1414" t="e">
        <f t="shared" si="10"/>
        <v>#REF!</v>
      </c>
    </row>
    <row r="167" spans="1:12" x14ac:dyDescent="0.35">
      <c r="A167" s="1386"/>
      <c r="B167" s="1395" t="s">
        <v>1626</v>
      </c>
      <c r="C167" s="1453" t="e">
        <f>ROUND(#REF!,2)</f>
        <v>#REF!</v>
      </c>
      <c r="D167" s="1426" t="s">
        <v>1200</v>
      </c>
      <c r="E167" s="1414"/>
      <c r="F167" s="1414" t="e">
        <f t="shared" si="9"/>
        <v>#REF!</v>
      </c>
      <c r="G167" s="1443"/>
      <c r="H167" s="1443"/>
      <c r="I167" s="1443"/>
      <c r="J167" s="1443"/>
      <c r="K167" s="1414" t="e">
        <f>#REF!+#REF!+#REF!+#REF!+#REF!+#REF!+E167+#REF!</f>
        <v>#REF!</v>
      </c>
      <c r="L167" s="1414" t="e">
        <f t="shared" si="10"/>
        <v>#REF!</v>
      </c>
    </row>
    <row r="168" spans="1:12" x14ac:dyDescent="0.35">
      <c r="A168" s="1399"/>
      <c r="B168" s="1395" t="s">
        <v>1627</v>
      </c>
      <c r="C168" s="1453" t="e">
        <f>ROUND(#REF!,2)</f>
        <v>#REF!</v>
      </c>
      <c r="D168" s="1426" t="s">
        <v>1200</v>
      </c>
      <c r="E168" s="1414"/>
      <c r="F168" s="1414" t="e">
        <f t="shared" si="9"/>
        <v>#REF!</v>
      </c>
      <c r="G168" s="1443"/>
      <c r="H168" s="1443"/>
      <c r="I168" s="1443"/>
      <c r="J168" s="1443"/>
      <c r="K168" s="1414" t="e">
        <f>#REF!+#REF!+#REF!+#REF!+#REF!+#REF!+E168+#REF!</f>
        <v>#REF!</v>
      </c>
      <c r="L168" s="1414" t="e">
        <f t="shared" si="10"/>
        <v>#REF!</v>
      </c>
    </row>
    <row r="169" spans="1:12" x14ac:dyDescent="0.35">
      <c r="A169" s="1386">
        <v>21.2</v>
      </c>
      <c r="B169" s="1398" t="s">
        <v>1750</v>
      </c>
      <c r="C169" s="1453"/>
      <c r="D169" s="1426"/>
      <c r="E169" s="1414"/>
      <c r="F169" s="1414">
        <f t="shared" si="9"/>
        <v>0</v>
      </c>
      <c r="G169" s="1443"/>
      <c r="H169" s="1443"/>
      <c r="I169" s="1443"/>
      <c r="J169" s="1443"/>
      <c r="K169" s="1414" t="e">
        <f>#REF!+#REF!+#REF!+#REF!+#REF!+#REF!+E169+#REF!</f>
        <v>#REF!</v>
      </c>
      <c r="L169" s="1414" t="e">
        <f t="shared" si="10"/>
        <v>#REF!</v>
      </c>
    </row>
    <row r="170" spans="1:12" x14ac:dyDescent="0.35">
      <c r="A170" s="1386"/>
      <c r="B170" s="1395" t="s">
        <v>1537</v>
      </c>
      <c r="C170" s="1453" t="e">
        <f>ROUND(#REF!,2)</f>
        <v>#REF!</v>
      </c>
      <c r="D170" s="1426" t="s">
        <v>1050</v>
      </c>
      <c r="E170" s="1414"/>
      <c r="F170" s="1414" t="e">
        <f t="shared" si="9"/>
        <v>#REF!</v>
      </c>
      <c r="G170" s="1443"/>
      <c r="H170" s="1443"/>
      <c r="I170" s="1443"/>
      <c r="J170" s="1443"/>
      <c r="K170" s="1414" t="e">
        <f>#REF!+#REF!+#REF!+#REF!+#REF!+#REF!+E170+#REF!</f>
        <v>#REF!</v>
      </c>
      <c r="L170" s="1414" t="e">
        <f t="shared" si="10"/>
        <v>#REF!</v>
      </c>
    </row>
    <row r="171" spans="1:12" x14ac:dyDescent="0.35">
      <c r="A171" s="1400"/>
      <c r="B171" s="1395" t="s">
        <v>1538</v>
      </c>
      <c r="C171" s="1453" t="e">
        <f>ROUND(#REF!,2)</f>
        <v>#REF!</v>
      </c>
      <c r="D171" s="1426" t="s">
        <v>1050</v>
      </c>
      <c r="E171" s="1414"/>
      <c r="F171" s="1414" t="e">
        <f t="shared" si="9"/>
        <v>#REF!</v>
      </c>
      <c r="G171" s="1443"/>
      <c r="H171" s="1443"/>
      <c r="I171" s="1443"/>
      <c r="J171" s="1443"/>
      <c r="K171" s="1414" t="e">
        <f>#REF!+#REF!+#REF!+#REF!+#REF!+#REF!+E171+#REF!</f>
        <v>#REF!</v>
      </c>
      <c r="L171" s="1414" t="e">
        <f t="shared" si="10"/>
        <v>#REF!</v>
      </c>
    </row>
    <row r="172" spans="1:12" ht="48" x14ac:dyDescent="0.35">
      <c r="A172" s="1386">
        <v>21.3</v>
      </c>
      <c r="B172" s="1395" t="s">
        <v>1539</v>
      </c>
      <c r="C172" s="1453" t="e">
        <f>ROUND(#REF!,2)</f>
        <v>#REF!</v>
      </c>
      <c r="D172" s="1426" t="s">
        <v>1589</v>
      </c>
      <c r="E172" s="1414"/>
      <c r="F172" s="1414" t="e">
        <f t="shared" si="9"/>
        <v>#REF!</v>
      </c>
      <c r="G172" s="1443"/>
      <c r="H172" s="1443"/>
      <c r="I172" s="1443"/>
      <c r="J172" s="1443"/>
      <c r="K172" s="1414" t="e">
        <f>#REF!+#REF!+#REF!+#REF!+#REF!+#REF!+E172+#REF!</f>
        <v>#REF!</v>
      </c>
      <c r="L172" s="1414" t="e">
        <f t="shared" si="10"/>
        <v>#REF!</v>
      </c>
    </row>
    <row r="173" spans="1:12" x14ac:dyDescent="0.35">
      <c r="A173" s="1386">
        <v>22.1</v>
      </c>
      <c r="B173" s="1395" t="s">
        <v>1169</v>
      </c>
      <c r="C173" s="1453"/>
      <c r="D173" s="1426"/>
      <c r="E173" s="1414"/>
      <c r="F173" s="1414">
        <f t="shared" si="9"/>
        <v>0</v>
      </c>
      <c r="G173" s="1443"/>
      <c r="H173" s="1443"/>
      <c r="I173" s="1443"/>
      <c r="J173" s="1443"/>
      <c r="K173" s="1414" t="e">
        <f>#REF!+#REF!+#REF!+#REF!+#REF!+#REF!+E173+#REF!</f>
        <v>#REF!</v>
      </c>
      <c r="L173" s="1414" t="e">
        <f t="shared" si="10"/>
        <v>#REF!</v>
      </c>
    </row>
    <row r="174" spans="1:12" x14ac:dyDescent="0.35">
      <c r="A174" s="1395"/>
      <c r="B174" s="1395" t="s">
        <v>337</v>
      </c>
      <c r="C174" s="1453" t="e">
        <f>ROUND(#REF!,2)</f>
        <v>#REF!</v>
      </c>
      <c r="D174" s="1426" t="s">
        <v>1589</v>
      </c>
      <c r="E174" s="1414"/>
      <c r="F174" s="1414" t="e">
        <f t="shared" si="9"/>
        <v>#REF!</v>
      </c>
      <c r="G174" s="1443"/>
      <c r="H174" s="1443"/>
      <c r="I174" s="1443"/>
      <c r="J174" s="1443"/>
      <c r="K174" s="1414" t="e">
        <f>#REF!+#REF!+#REF!+#REF!+#REF!+#REF!+E174+#REF!</f>
        <v>#REF!</v>
      </c>
      <c r="L174" s="1414" t="e">
        <f t="shared" si="10"/>
        <v>#REF!</v>
      </c>
    </row>
    <row r="175" spans="1:12" x14ac:dyDescent="0.35">
      <c r="A175" s="1395"/>
      <c r="B175" s="1395" t="s">
        <v>1748</v>
      </c>
      <c r="C175" s="1453" t="e">
        <f>ROUND(#REF!,2)</f>
        <v>#REF!</v>
      </c>
      <c r="D175" s="1426" t="s">
        <v>1589</v>
      </c>
      <c r="E175" s="1414"/>
      <c r="F175" s="1414" t="e">
        <f t="shared" si="9"/>
        <v>#REF!</v>
      </c>
      <c r="G175" s="1443"/>
      <c r="H175" s="1443"/>
      <c r="I175" s="1443"/>
      <c r="J175" s="1443"/>
      <c r="K175" s="1414" t="e">
        <f>#REF!+#REF!+#REF!+#REF!+#REF!+#REF!+E175+#REF!</f>
        <v>#REF!</v>
      </c>
      <c r="L175" s="1414" t="e">
        <f t="shared" si="10"/>
        <v>#REF!</v>
      </c>
    </row>
    <row r="176" spans="1:12" x14ac:dyDescent="0.35">
      <c r="A176" s="1396"/>
      <c r="B176" s="1395" t="s">
        <v>1749</v>
      </c>
      <c r="C176" s="1453" t="e">
        <f>ROUND(#REF!,2)</f>
        <v>#REF!</v>
      </c>
      <c r="D176" s="1426" t="s">
        <v>1589</v>
      </c>
      <c r="E176" s="1414"/>
      <c r="F176" s="1414" t="e">
        <f t="shared" si="9"/>
        <v>#REF!</v>
      </c>
      <c r="G176" s="1443"/>
      <c r="H176" s="1443"/>
      <c r="I176" s="1443"/>
      <c r="J176" s="1443"/>
      <c r="K176" s="1414" t="e">
        <f>#REF!+#REF!+#REF!+#REF!+#REF!+#REF!+E176+#REF!</f>
        <v>#REF!</v>
      </c>
      <c r="L176" s="1414" t="e">
        <f t="shared" si="10"/>
        <v>#REF!</v>
      </c>
    </row>
    <row r="177" spans="1:12" ht="48" x14ac:dyDescent="0.35">
      <c r="A177" s="1396"/>
      <c r="B177" s="1395" t="s">
        <v>1458</v>
      </c>
      <c r="C177" s="1453" t="e">
        <f>#REF!</f>
        <v>#REF!</v>
      </c>
      <c r="D177" s="1426" t="s">
        <v>1589</v>
      </c>
      <c r="E177" s="1414"/>
      <c r="F177" s="1414" t="e">
        <f t="shared" si="9"/>
        <v>#REF!</v>
      </c>
      <c r="G177" s="1443"/>
      <c r="H177" s="1443"/>
      <c r="I177" s="1443"/>
      <c r="J177" s="1443"/>
      <c r="K177" s="1414" t="e">
        <f>#REF!+#REF!+#REF!+#REF!+#REF!+#REF!+E177+#REF!</f>
        <v>#REF!</v>
      </c>
      <c r="L177" s="1414" t="e">
        <f t="shared" si="10"/>
        <v>#REF!</v>
      </c>
    </row>
    <row r="178" spans="1:12" x14ac:dyDescent="0.35">
      <c r="A178" s="1386">
        <v>22.2</v>
      </c>
      <c r="B178" s="1398" t="s">
        <v>411</v>
      </c>
      <c r="C178" s="1453"/>
      <c r="D178" s="1426"/>
      <c r="E178" s="1414"/>
      <c r="F178" s="1414">
        <f t="shared" si="9"/>
        <v>0</v>
      </c>
      <c r="G178" s="1443"/>
      <c r="H178" s="1443"/>
      <c r="I178" s="1443"/>
      <c r="J178" s="1443"/>
      <c r="K178" s="1414" t="e">
        <f>#REF!+#REF!+#REF!+#REF!+#REF!+#REF!+E178+#REF!</f>
        <v>#REF!</v>
      </c>
      <c r="L178" s="1414" t="e">
        <f t="shared" si="10"/>
        <v>#REF!</v>
      </c>
    </row>
    <row r="179" spans="1:12" x14ac:dyDescent="0.35">
      <c r="A179" s="1395"/>
      <c r="B179" s="1395" t="s">
        <v>1170</v>
      </c>
      <c r="C179" s="1453" t="e">
        <f>ROUND(#REF!,2)</f>
        <v>#REF!</v>
      </c>
      <c r="D179" s="1426" t="s">
        <v>1589</v>
      </c>
      <c r="E179" s="1414"/>
      <c r="F179" s="1414" t="e">
        <f t="shared" si="9"/>
        <v>#REF!</v>
      </c>
      <c r="G179" s="1443"/>
      <c r="H179" s="1443"/>
      <c r="I179" s="1443"/>
      <c r="J179" s="1443"/>
      <c r="K179" s="1414" t="e">
        <f>#REF!+#REF!+#REF!+#REF!+#REF!+#REF!+E179+#REF!</f>
        <v>#REF!</v>
      </c>
      <c r="L179" s="1414" t="e">
        <f t="shared" si="10"/>
        <v>#REF!</v>
      </c>
    </row>
    <row r="180" spans="1:12" x14ac:dyDescent="0.35">
      <c r="A180" s="1395"/>
      <c r="B180" s="1395" t="s">
        <v>239</v>
      </c>
      <c r="C180" s="1453"/>
      <c r="D180" s="1426" t="s">
        <v>1589</v>
      </c>
      <c r="E180" s="1414"/>
      <c r="F180" s="1414">
        <f t="shared" si="9"/>
        <v>0</v>
      </c>
      <c r="G180" s="1443"/>
      <c r="H180" s="1443"/>
      <c r="I180" s="1443"/>
      <c r="J180" s="1443"/>
      <c r="K180" s="1414" t="e">
        <f>#REF!+#REF!+#REF!+#REF!+#REF!+#REF!+E180+#REF!</f>
        <v>#REF!</v>
      </c>
      <c r="L180" s="1414" t="e">
        <f t="shared" si="10"/>
        <v>#REF!</v>
      </c>
    </row>
    <row r="181" spans="1:12" x14ac:dyDescent="0.35">
      <c r="A181" s="1395"/>
      <c r="B181" s="1395" t="s">
        <v>240</v>
      </c>
      <c r="C181" s="1453" t="e">
        <f>ROUND(#REF!,2)</f>
        <v>#REF!</v>
      </c>
      <c r="D181" s="1426" t="s">
        <v>1589</v>
      </c>
      <c r="E181" s="1414"/>
      <c r="F181" s="1414" t="e">
        <f t="shared" si="9"/>
        <v>#REF!</v>
      </c>
      <c r="G181" s="1443"/>
      <c r="H181" s="1443"/>
      <c r="I181" s="1443"/>
      <c r="J181" s="1443"/>
      <c r="K181" s="1414" t="e">
        <f>#REF!+#REF!+#REF!+#REF!+#REF!+#REF!+E181+#REF!</f>
        <v>#REF!</v>
      </c>
      <c r="L181" s="1414" t="e">
        <f t="shared" si="10"/>
        <v>#REF!</v>
      </c>
    </row>
    <row r="182" spans="1:12" x14ac:dyDescent="0.35">
      <c r="A182" s="1396"/>
      <c r="B182" s="1395" t="s">
        <v>241</v>
      </c>
      <c r="C182" s="1453" t="e">
        <f>ROUND(#REF!,2)</f>
        <v>#REF!</v>
      </c>
      <c r="D182" s="1426" t="s">
        <v>1589</v>
      </c>
      <c r="E182" s="1414"/>
      <c r="F182" s="1414" t="e">
        <f t="shared" si="9"/>
        <v>#REF!</v>
      </c>
      <c r="G182" s="1443"/>
      <c r="H182" s="1443"/>
      <c r="I182" s="1443"/>
      <c r="J182" s="1443"/>
      <c r="K182" s="1414" t="e">
        <f>#REF!+#REF!+#REF!+#REF!+#REF!+#REF!+E182+#REF!</f>
        <v>#REF!</v>
      </c>
      <c r="L182" s="1414" t="e">
        <f t="shared" si="10"/>
        <v>#REF!</v>
      </c>
    </row>
    <row r="183" spans="1:12" ht="48" x14ac:dyDescent="0.35">
      <c r="A183" s="1386">
        <v>22.3</v>
      </c>
      <c r="B183" s="1395" t="s">
        <v>1679</v>
      </c>
      <c r="C183" s="1453"/>
      <c r="D183" s="1426" t="s">
        <v>1589</v>
      </c>
      <c r="E183" s="1414"/>
      <c r="F183" s="1414">
        <f t="shared" si="9"/>
        <v>0</v>
      </c>
      <c r="G183" s="1443"/>
      <c r="H183" s="1443"/>
      <c r="I183" s="1443"/>
      <c r="J183" s="1443"/>
      <c r="K183" s="1414" t="e">
        <f>#REF!+#REF!+#REF!+#REF!+#REF!+#REF!+E183+#REF!</f>
        <v>#REF!</v>
      </c>
      <c r="L183" s="1414" t="e">
        <f t="shared" si="10"/>
        <v>#REF!</v>
      </c>
    </row>
    <row r="184" spans="1:12" ht="48" x14ac:dyDescent="0.35">
      <c r="A184" s="1386">
        <v>23.1</v>
      </c>
      <c r="B184" s="1395" t="s">
        <v>1</v>
      </c>
      <c r="C184" s="1453"/>
      <c r="D184" s="1426" t="s">
        <v>1589</v>
      </c>
      <c r="E184" s="1414"/>
      <c r="F184" s="1414">
        <f t="shared" si="9"/>
        <v>0</v>
      </c>
      <c r="G184" s="1443"/>
      <c r="H184" s="1443"/>
      <c r="I184" s="1443"/>
      <c r="J184" s="1443"/>
      <c r="K184" s="1414" t="e">
        <f>#REF!+#REF!+#REF!+#REF!+#REF!+#REF!+E184+#REF!</f>
        <v>#REF!</v>
      </c>
      <c r="L184" s="1414" t="e">
        <f t="shared" si="10"/>
        <v>#REF!</v>
      </c>
    </row>
    <row r="185" spans="1:12" x14ac:dyDescent="0.35">
      <c r="A185" s="1396"/>
      <c r="B185" s="1395" t="s">
        <v>496</v>
      </c>
      <c r="C185" s="1453" t="e">
        <f>ROUND(#REF!,2)</f>
        <v>#REF!</v>
      </c>
      <c r="D185" s="1426" t="s">
        <v>1589</v>
      </c>
      <c r="E185" s="1414"/>
      <c r="F185" s="1414" t="e">
        <f t="shared" si="9"/>
        <v>#REF!</v>
      </c>
      <c r="G185" s="1443"/>
      <c r="H185" s="1443"/>
      <c r="I185" s="1443"/>
      <c r="J185" s="1443"/>
      <c r="K185" s="1414" t="e">
        <f>#REF!+#REF!+#REF!+#REF!+#REF!+#REF!+E185+#REF!</f>
        <v>#REF!</v>
      </c>
      <c r="L185" s="1414" t="e">
        <f t="shared" si="10"/>
        <v>#REF!</v>
      </c>
    </row>
    <row r="186" spans="1:12" x14ac:dyDescent="0.35">
      <c r="A186" s="1386">
        <v>23.2</v>
      </c>
      <c r="B186" s="1395" t="s">
        <v>1484</v>
      </c>
      <c r="C186" s="1453" t="e">
        <f>ROUND(#REF!,2)</f>
        <v>#REF!</v>
      </c>
      <c r="D186" s="1426" t="s">
        <v>1589</v>
      </c>
      <c r="E186" s="1414"/>
      <c r="F186" s="1414" t="e">
        <f t="shared" si="9"/>
        <v>#REF!</v>
      </c>
      <c r="G186" s="1443"/>
      <c r="H186" s="1443"/>
      <c r="I186" s="1443"/>
      <c r="J186" s="1443"/>
      <c r="K186" s="1414" t="e">
        <f>#REF!+#REF!+#REF!+#REF!+#REF!+#REF!+E186+#REF!</f>
        <v>#REF!</v>
      </c>
      <c r="L186" s="1414" t="e">
        <f t="shared" si="10"/>
        <v>#REF!</v>
      </c>
    </row>
    <row r="187" spans="1:12" x14ac:dyDescent="0.35">
      <c r="A187" s="1386">
        <v>23.3</v>
      </c>
      <c r="B187" s="1395" t="s">
        <v>495</v>
      </c>
      <c r="C187" s="1453" t="e">
        <f>#REF!</f>
        <v>#REF!</v>
      </c>
      <c r="D187" s="1426" t="s">
        <v>1200</v>
      </c>
      <c r="E187" s="1414"/>
      <c r="F187" s="1414" t="e">
        <f t="shared" si="9"/>
        <v>#REF!</v>
      </c>
      <c r="G187" s="1443"/>
      <c r="H187" s="1443"/>
      <c r="I187" s="1443"/>
      <c r="J187" s="1443"/>
      <c r="K187" s="1414" t="e">
        <f>#REF!+#REF!+#REF!+#REF!+#REF!+#REF!+E187+#REF!</f>
        <v>#REF!</v>
      </c>
      <c r="L187" s="1414" t="e">
        <f t="shared" si="10"/>
        <v>#REF!</v>
      </c>
    </row>
    <row r="188" spans="1:12" ht="48" x14ac:dyDescent="0.35">
      <c r="A188" s="1386">
        <v>23.4</v>
      </c>
      <c r="B188" s="1395" t="s">
        <v>1476</v>
      </c>
      <c r="C188" s="1453"/>
      <c r="D188" s="1426"/>
      <c r="E188" s="1414"/>
      <c r="F188" s="1414">
        <f t="shared" si="9"/>
        <v>0</v>
      </c>
      <c r="G188" s="1443"/>
      <c r="H188" s="1443"/>
      <c r="I188" s="1443"/>
      <c r="J188" s="1443"/>
      <c r="K188" s="1414" t="e">
        <f>#REF!+#REF!+#REF!+#REF!+#REF!+#REF!+E188+#REF!</f>
        <v>#REF!</v>
      </c>
      <c r="L188" s="1414" t="e">
        <f t="shared" si="10"/>
        <v>#REF!</v>
      </c>
    </row>
    <row r="189" spans="1:12" x14ac:dyDescent="0.35">
      <c r="A189" s="1395"/>
      <c r="B189" s="1395" t="s">
        <v>365</v>
      </c>
      <c r="C189" s="1453" t="e">
        <f>#REF!</f>
        <v>#REF!</v>
      </c>
      <c r="D189" s="1426" t="s">
        <v>1200</v>
      </c>
      <c r="E189" s="1414"/>
      <c r="F189" s="1414" t="e">
        <f t="shared" si="9"/>
        <v>#REF!</v>
      </c>
      <c r="G189" s="1443"/>
      <c r="H189" s="1443"/>
      <c r="I189" s="1443"/>
      <c r="J189" s="1443"/>
      <c r="K189" s="1414" t="e">
        <f>#REF!+#REF!+#REF!+#REF!+#REF!+#REF!+E189+#REF!</f>
        <v>#REF!</v>
      </c>
      <c r="L189" s="1414" t="e">
        <f t="shared" si="10"/>
        <v>#REF!</v>
      </c>
    </row>
    <row r="190" spans="1:12" x14ac:dyDescent="0.35">
      <c r="A190" s="1395"/>
      <c r="B190" s="1395" t="s">
        <v>366</v>
      </c>
      <c r="C190" s="1453" t="e">
        <f>#REF!</f>
        <v>#REF!</v>
      </c>
      <c r="D190" s="1426" t="s">
        <v>1200</v>
      </c>
      <c r="E190" s="1414"/>
      <c r="F190" s="1414" t="e">
        <f t="shared" si="9"/>
        <v>#REF!</v>
      </c>
      <c r="G190" s="1443"/>
      <c r="H190" s="1443"/>
      <c r="I190" s="1443"/>
      <c r="J190" s="1443"/>
      <c r="K190" s="1414" t="e">
        <f>#REF!+#REF!+#REF!+#REF!+#REF!+#REF!+E190+#REF!</f>
        <v>#REF!</v>
      </c>
      <c r="L190" s="1414" t="e">
        <f t="shared" si="10"/>
        <v>#REF!</v>
      </c>
    </row>
    <row r="191" spans="1:12" x14ac:dyDescent="0.35">
      <c r="A191" s="1395"/>
      <c r="B191" s="1395" t="s">
        <v>154</v>
      </c>
      <c r="C191" s="1453" t="e">
        <f>#REF!</f>
        <v>#REF!</v>
      </c>
      <c r="D191" s="1426" t="s">
        <v>1200</v>
      </c>
      <c r="E191" s="1414"/>
      <c r="F191" s="1414" t="e">
        <f t="shared" si="9"/>
        <v>#REF!</v>
      </c>
      <c r="G191" s="1443"/>
      <c r="H191" s="1443"/>
      <c r="I191" s="1443"/>
      <c r="J191" s="1443"/>
      <c r="K191" s="1414" t="e">
        <f>#REF!+#REF!+#REF!+#REF!+#REF!+#REF!+E191+#REF!</f>
        <v>#REF!</v>
      </c>
      <c r="L191" s="1414" t="e">
        <f t="shared" si="10"/>
        <v>#REF!</v>
      </c>
    </row>
    <row r="192" spans="1:12" x14ac:dyDescent="0.35">
      <c r="A192" s="1395"/>
      <c r="B192" s="1395" t="s">
        <v>315</v>
      </c>
      <c r="C192" s="1453" t="e">
        <f>#REF!</f>
        <v>#REF!</v>
      </c>
      <c r="D192" s="1426" t="s">
        <v>1200</v>
      </c>
      <c r="E192" s="1414"/>
      <c r="F192" s="1414" t="e">
        <f t="shared" si="9"/>
        <v>#REF!</v>
      </c>
      <c r="G192" s="1443"/>
      <c r="H192" s="1443"/>
      <c r="I192" s="1443"/>
      <c r="J192" s="1443"/>
      <c r="K192" s="1414" t="e">
        <f>#REF!+#REF!+#REF!+#REF!+#REF!+#REF!+E192+#REF!</f>
        <v>#REF!</v>
      </c>
      <c r="L192" s="1414" t="e">
        <f t="shared" si="10"/>
        <v>#REF!</v>
      </c>
    </row>
    <row r="193" spans="1:12" x14ac:dyDescent="0.35">
      <c r="A193" s="1395"/>
      <c r="B193" s="1395" t="s">
        <v>1743</v>
      </c>
      <c r="C193" s="1453" t="e">
        <f>#REF!</f>
        <v>#REF!</v>
      </c>
      <c r="D193" s="1426" t="s">
        <v>1200</v>
      </c>
      <c r="E193" s="1414"/>
      <c r="F193" s="1414" t="e">
        <f t="shared" si="9"/>
        <v>#REF!</v>
      </c>
      <c r="G193" s="1443"/>
      <c r="H193" s="1443"/>
      <c r="I193" s="1443"/>
      <c r="J193" s="1443"/>
      <c r="K193" s="1414" t="e">
        <f>#REF!+#REF!+#REF!+#REF!+#REF!+#REF!+E193+#REF!</f>
        <v>#REF!</v>
      </c>
      <c r="L193" s="1414" t="e">
        <f t="shared" si="10"/>
        <v>#REF!</v>
      </c>
    </row>
    <row r="194" spans="1:12" x14ac:dyDescent="0.35">
      <c r="A194" s="1395"/>
      <c r="B194" s="1395" t="s">
        <v>1744</v>
      </c>
      <c r="C194" s="1453" t="e">
        <f>#REF!</f>
        <v>#REF!</v>
      </c>
      <c r="D194" s="1426" t="s">
        <v>1200</v>
      </c>
      <c r="E194" s="1414"/>
      <c r="F194" s="1414" t="e">
        <f t="shared" si="9"/>
        <v>#REF!</v>
      </c>
      <c r="G194" s="1443"/>
      <c r="H194" s="1443"/>
      <c r="I194" s="1443"/>
      <c r="J194" s="1443"/>
      <c r="K194" s="1414" t="e">
        <f>#REF!+#REF!+#REF!+#REF!+#REF!+#REF!+E194+#REF!</f>
        <v>#REF!</v>
      </c>
      <c r="L194" s="1414" t="e">
        <f t="shared" si="10"/>
        <v>#REF!</v>
      </c>
    </row>
    <row r="195" spans="1:12" x14ac:dyDescent="0.35">
      <c r="A195" s="1395"/>
      <c r="B195" s="1395" t="s">
        <v>1141</v>
      </c>
      <c r="C195" s="1453" t="e">
        <f>#REF!</f>
        <v>#REF!</v>
      </c>
      <c r="D195" s="1426" t="s">
        <v>1200</v>
      </c>
      <c r="E195" s="1414"/>
      <c r="F195" s="1414" t="e">
        <f t="shared" si="9"/>
        <v>#REF!</v>
      </c>
      <c r="G195" s="1443"/>
      <c r="H195" s="1443"/>
      <c r="I195" s="1443"/>
      <c r="J195" s="1443"/>
      <c r="K195" s="1414" t="e">
        <f>#REF!+#REF!+#REF!+#REF!+#REF!+#REF!+E195+#REF!</f>
        <v>#REF!</v>
      </c>
      <c r="L195" s="1414" t="e">
        <f t="shared" si="10"/>
        <v>#REF!</v>
      </c>
    </row>
    <row r="196" spans="1:12" x14ac:dyDescent="0.35">
      <c r="A196" s="1395"/>
      <c r="B196" s="1395" t="s">
        <v>1142</v>
      </c>
      <c r="C196" s="1453" t="e">
        <f>#REF!</f>
        <v>#REF!</v>
      </c>
      <c r="D196" s="1426" t="s">
        <v>1200</v>
      </c>
      <c r="E196" s="1414"/>
      <c r="F196" s="1414" t="e">
        <f t="shared" si="9"/>
        <v>#REF!</v>
      </c>
      <c r="G196" s="1443"/>
      <c r="H196" s="1443"/>
      <c r="I196" s="1443"/>
      <c r="J196" s="1443"/>
      <c r="K196" s="1414" t="e">
        <f>#REF!+#REF!+#REF!+#REF!+#REF!+#REF!+E196+#REF!</f>
        <v>#REF!</v>
      </c>
      <c r="L196" s="1414" t="e">
        <f t="shared" si="10"/>
        <v>#REF!</v>
      </c>
    </row>
    <row r="197" spans="1:12" x14ac:dyDescent="0.35">
      <c r="A197" s="1395"/>
      <c r="B197" s="1395" t="s">
        <v>142</v>
      </c>
      <c r="C197" s="1453" t="e">
        <f>#REF!</f>
        <v>#REF!</v>
      </c>
      <c r="D197" s="1426" t="s">
        <v>1200</v>
      </c>
      <c r="E197" s="1414"/>
      <c r="F197" s="1414" t="e">
        <f t="shared" si="9"/>
        <v>#REF!</v>
      </c>
      <c r="G197" s="1443"/>
      <c r="H197" s="1443"/>
      <c r="I197" s="1443"/>
      <c r="J197" s="1443"/>
      <c r="K197" s="1414" t="e">
        <f>#REF!+#REF!+#REF!+#REF!+#REF!+#REF!+E197+#REF!</f>
        <v>#REF!</v>
      </c>
      <c r="L197" s="1414" t="e">
        <f t="shared" si="10"/>
        <v>#REF!</v>
      </c>
    </row>
    <row r="198" spans="1:12" x14ac:dyDescent="0.35">
      <c r="A198" s="1395"/>
      <c r="B198" s="1395" t="s">
        <v>143</v>
      </c>
      <c r="C198" s="1453" t="e">
        <f>#REF!</f>
        <v>#REF!</v>
      </c>
      <c r="D198" s="1426" t="s">
        <v>1200</v>
      </c>
      <c r="E198" s="1414"/>
      <c r="F198" s="1414" t="e">
        <f t="shared" si="9"/>
        <v>#REF!</v>
      </c>
      <c r="G198" s="1443"/>
      <c r="H198" s="1443"/>
      <c r="I198" s="1443"/>
      <c r="J198" s="1443"/>
      <c r="K198" s="1414" t="e">
        <f>#REF!+#REF!+#REF!+#REF!+#REF!+#REF!+E198+#REF!</f>
        <v>#REF!</v>
      </c>
      <c r="L198" s="1414" t="e">
        <f t="shared" si="10"/>
        <v>#REF!</v>
      </c>
    </row>
    <row r="199" spans="1:12" x14ac:dyDescent="0.35">
      <c r="A199" s="1395"/>
      <c r="B199" s="1395" t="s">
        <v>1723</v>
      </c>
      <c r="C199" s="1453" t="e">
        <f>#REF!</f>
        <v>#REF!</v>
      </c>
      <c r="D199" s="1426" t="s">
        <v>1200</v>
      </c>
      <c r="E199" s="1414"/>
      <c r="F199" s="1414" t="e">
        <f t="shared" si="9"/>
        <v>#REF!</v>
      </c>
      <c r="G199" s="1443"/>
      <c r="H199" s="1443"/>
      <c r="I199" s="1443"/>
      <c r="J199" s="1443"/>
      <c r="K199" s="1414" t="e">
        <f>#REF!+#REF!+#REF!+#REF!+#REF!+#REF!+E199+#REF!</f>
        <v>#REF!</v>
      </c>
      <c r="L199" s="1414" t="e">
        <f t="shared" si="10"/>
        <v>#REF!</v>
      </c>
    </row>
    <row r="200" spans="1:12" x14ac:dyDescent="0.35">
      <c r="A200" s="1396"/>
      <c r="B200" s="1395" t="s">
        <v>1168</v>
      </c>
      <c r="C200" s="1453" t="e">
        <f>#REF!</f>
        <v>#REF!</v>
      </c>
      <c r="D200" s="1426" t="s">
        <v>1200</v>
      </c>
      <c r="E200" s="1414"/>
      <c r="F200" s="1414" t="e">
        <f t="shared" si="9"/>
        <v>#REF!</v>
      </c>
      <c r="G200" s="1443"/>
      <c r="H200" s="1443"/>
      <c r="I200" s="1443"/>
      <c r="J200" s="1443"/>
      <c r="K200" s="1414" t="e">
        <f>#REF!+#REF!+#REF!+#REF!+#REF!+#REF!+E200+#REF!</f>
        <v>#REF!</v>
      </c>
      <c r="L200" s="1414" t="e">
        <f t="shared" si="10"/>
        <v>#REF!</v>
      </c>
    </row>
    <row r="201" spans="1:12" ht="48" x14ac:dyDescent="0.35">
      <c r="A201" s="1386">
        <v>24</v>
      </c>
      <c r="B201" s="1395" t="s">
        <v>155</v>
      </c>
      <c r="C201" s="1453" t="e">
        <f>#REF!</f>
        <v>#REF!</v>
      </c>
      <c r="D201" s="1426" t="s">
        <v>237</v>
      </c>
      <c r="E201" s="1414"/>
      <c r="F201" s="1414" t="e">
        <f t="shared" si="9"/>
        <v>#REF!</v>
      </c>
      <c r="G201" s="1443"/>
      <c r="H201" s="1443"/>
      <c r="I201" s="1443"/>
      <c r="J201" s="1443"/>
      <c r="K201" s="1414" t="e">
        <f>#REF!+#REF!+#REF!+#REF!+#REF!+#REF!+E201+#REF!</f>
        <v>#REF!</v>
      </c>
      <c r="L201" s="1414" t="e">
        <f t="shared" si="10"/>
        <v>#REF!</v>
      </c>
    </row>
    <row r="202" spans="1:12" ht="34.5" customHeight="1" x14ac:dyDescent="0.35">
      <c r="A202" s="1386">
        <v>25</v>
      </c>
      <c r="B202" s="1395" t="s">
        <v>156</v>
      </c>
      <c r="C202" s="1453" t="e">
        <f>ROUND(#REF!,2)</f>
        <v>#REF!</v>
      </c>
      <c r="D202" s="1426" t="s">
        <v>1200</v>
      </c>
      <c r="E202" s="1414"/>
      <c r="F202" s="1414" t="e">
        <f t="shared" si="9"/>
        <v>#REF!</v>
      </c>
      <c r="G202" s="1443"/>
      <c r="H202" s="1443"/>
      <c r="I202" s="1443"/>
      <c r="J202" s="1443"/>
      <c r="K202" s="1414" t="e">
        <f>#REF!+#REF!+#REF!+#REF!+#REF!+#REF!+E202+#REF!</f>
        <v>#REF!</v>
      </c>
      <c r="L202" s="1414" t="e">
        <f t="shared" si="10"/>
        <v>#REF!</v>
      </c>
    </row>
    <row r="203" spans="1:12" ht="34.5" customHeight="1" x14ac:dyDescent="0.35">
      <c r="A203" s="1386">
        <v>26</v>
      </c>
      <c r="B203" s="1395" t="s">
        <v>157</v>
      </c>
      <c r="C203" s="1453" t="e">
        <f>ROUND(#REF!,2)</f>
        <v>#REF!</v>
      </c>
      <c r="D203" s="1426" t="s">
        <v>1050</v>
      </c>
      <c r="E203" s="1414"/>
      <c r="F203" s="1414" t="e">
        <f t="shared" si="9"/>
        <v>#REF!</v>
      </c>
      <c r="G203" s="1443"/>
      <c r="H203" s="1443"/>
      <c r="I203" s="1443"/>
      <c r="J203" s="1443"/>
      <c r="K203" s="1414" t="e">
        <f>#REF!+#REF!+#REF!+#REF!+#REF!+#REF!+E203+#REF!</f>
        <v>#REF!</v>
      </c>
      <c r="L203" s="1414" t="e">
        <f t="shared" si="10"/>
        <v>#REF!</v>
      </c>
    </row>
    <row r="204" spans="1:12" ht="72" x14ac:dyDescent="0.35">
      <c r="A204" s="1386">
        <v>27.1</v>
      </c>
      <c r="B204" s="1395" t="s">
        <v>272</v>
      </c>
      <c r="C204" s="1453" t="e">
        <f>ROUND(#REF!,2)</f>
        <v>#REF!</v>
      </c>
      <c r="D204" s="1426" t="s">
        <v>1050</v>
      </c>
      <c r="E204" s="1414"/>
      <c r="F204" s="1414" t="e">
        <f t="shared" si="9"/>
        <v>#REF!</v>
      </c>
      <c r="G204" s="1443"/>
      <c r="H204" s="1443"/>
      <c r="I204" s="1443"/>
      <c r="J204" s="1443"/>
      <c r="K204" s="1414" t="e">
        <f>#REF!+#REF!+#REF!+#REF!+#REF!+#REF!+E204+#REF!</f>
        <v>#REF!</v>
      </c>
      <c r="L204" s="1414" t="e">
        <f t="shared" si="10"/>
        <v>#REF!</v>
      </c>
    </row>
    <row r="205" spans="1:12" ht="72" x14ac:dyDescent="0.35">
      <c r="A205" s="1386">
        <v>27.2</v>
      </c>
      <c r="B205" s="1395" t="s">
        <v>2423</v>
      </c>
      <c r="C205" s="1453" t="e">
        <f>ROUND(#REF!,2)</f>
        <v>#REF!</v>
      </c>
      <c r="D205" s="1426" t="s">
        <v>1050</v>
      </c>
      <c r="E205" s="1414"/>
      <c r="F205" s="1414" t="e">
        <f t="shared" si="9"/>
        <v>#REF!</v>
      </c>
      <c r="G205" s="1443"/>
      <c r="H205" s="1443"/>
      <c r="I205" s="1443"/>
      <c r="J205" s="1443"/>
      <c r="K205" s="1414" t="e">
        <f>#REF!+#REF!+#REF!+#REF!+#REF!+#REF!+E205+#REF!</f>
        <v>#REF!</v>
      </c>
      <c r="L205" s="1414" t="e">
        <f t="shared" si="10"/>
        <v>#REF!</v>
      </c>
    </row>
    <row r="206" spans="1:12" ht="72" x14ac:dyDescent="0.35">
      <c r="A206" s="1386">
        <v>27.3</v>
      </c>
      <c r="B206" s="1395" t="s">
        <v>810</v>
      </c>
      <c r="C206" s="1453"/>
      <c r="D206" s="1426" t="s">
        <v>1050</v>
      </c>
      <c r="E206" s="1414"/>
      <c r="F206" s="1414">
        <f t="shared" si="9"/>
        <v>0</v>
      </c>
      <c r="G206" s="1443"/>
      <c r="H206" s="1443"/>
      <c r="I206" s="1443"/>
      <c r="J206" s="1443"/>
      <c r="K206" s="1414" t="e">
        <f>#REF!+#REF!+#REF!+#REF!+#REF!+#REF!+E206+#REF!</f>
        <v>#REF!</v>
      </c>
      <c r="L206" s="1414" t="e">
        <f t="shared" si="10"/>
        <v>#REF!</v>
      </c>
    </row>
    <row r="207" spans="1:12" ht="72" x14ac:dyDescent="0.35">
      <c r="A207" s="1386">
        <v>27.4</v>
      </c>
      <c r="B207" s="1395" t="s">
        <v>145</v>
      </c>
      <c r="C207" s="1453"/>
      <c r="D207" s="1426" t="s">
        <v>1050</v>
      </c>
      <c r="E207" s="1414"/>
      <c r="F207" s="1414">
        <f t="shared" ref="F207:F270" si="11">E207*C207</f>
        <v>0</v>
      </c>
      <c r="G207" s="1443"/>
      <c r="H207" s="1443"/>
      <c r="I207" s="1443"/>
      <c r="J207" s="1443"/>
      <c r="K207" s="1414" t="e">
        <f>#REF!+#REF!+#REF!+#REF!+#REF!+#REF!+E207+#REF!</f>
        <v>#REF!</v>
      </c>
      <c r="L207" s="1414" t="e">
        <f t="shared" ref="L207:L270" si="12">K207*C207</f>
        <v>#REF!</v>
      </c>
    </row>
    <row r="208" spans="1:12" ht="48" x14ac:dyDescent="0.35">
      <c r="A208" s="1386">
        <v>27.5</v>
      </c>
      <c r="B208" s="1395" t="s">
        <v>1297</v>
      </c>
      <c r="C208" s="1453" t="e">
        <f>ROUND(#REF!,2)</f>
        <v>#REF!</v>
      </c>
      <c r="D208" s="1426" t="s">
        <v>1050</v>
      </c>
      <c r="E208" s="1414"/>
      <c r="F208" s="1414" t="e">
        <f t="shared" si="11"/>
        <v>#REF!</v>
      </c>
      <c r="G208" s="1443"/>
      <c r="H208" s="1443"/>
      <c r="I208" s="1443"/>
      <c r="J208" s="1443"/>
      <c r="K208" s="1414" t="e">
        <f>#REF!+#REF!+#REF!+#REF!+#REF!+#REF!+E208+#REF!</f>
        <v>#REF!</v>
      </c>
      <c r="L208" s="1414" t="e">
        <f t="shared" si="12"/>
        <v>#REF!</v>
      </c>
    </row>
    <row r="209" spans="1:12" ht="48" x14ac:dyDescent="0.35">
      <c r="A209" s="1386">
        <v>27.6</v>
      </c>
      <c r="B209" s="1395" t="s">
        <v>1477</v>
      </c>
      <c r="C209" s="1453"/>
      <c r="D209" s="1426" t="s">
        <v>1050</v>
      </c>
      <c r="E209" s="1414"/>
      <c r="F209" s="1414">
        <f t="shared" si="11"/>
        <v>0</v>
      </c>
      <c r="G209" s="1443"/>
      <c r="H209" s="1443"/>
      <c r="I209" s="1443"/>
      <c r="J209" s="1443"/>
      <c r="K209" s="1414" t="e">
        <f>#REF!+#REF!+#REF!+#REF!+#REF!+#REF!+E209+#REF!</f>
        <v>#REF!</v>
      </c>
      <c r="L209" s="1414" t="e">
        <f t="shared" si="12"/>
        <v>#REF!</v>
      </c>
    </row>
    <row r="210" spans="1:12" x14ac:dyDescent="0.35">
      <c r="A210" s="1386">
        <v>28</v>
      </c>
      <c r="B210" s="1398" t="s">
        <v>5368</v>
      </c>
      <c r="C210" s="1453" t="e">
        <f>ROUND(#REF!,2)</f>
        <v>#REF!</v>
      </c>
      <c r="D210" s="1426" t="s">
        <v>1589</v>
      </c>
      <c r="E210" s="1414"/>
      <c r="F210" s="1414" t="e">
        <f t="shared" si="11"/>
        <v>#REF!</v>
      </c>
      <c r="G210" s="1443"/>
      <c r="H210" s="1443"/>
      <c r="I210" s="1443"/>
      <c r="J210" s="1443"/>
      <c r="K210" s="1414" t="e">
        <f>#REF!+#REF!+#REF!+#REF!+#REF!+#REF!+E210+#REF!</f>
        <v>#REF!</v>
      </c>
      <c r="L210" s="1414" t="e">
        <f t="shared" si="12"/>
        <v>#REF!</v>
      </c>
    </row>
    <row r="211" spans="1:12" x14ac:dyDescent="0.35">
      <c r="A211" s="1386">
        <v>29.1</v>
      </c>
      <c r="B211" s="1398" t="s">
        <v>5388</v>
      </c>
      <c r="C211" s="1453"/>
      <c r="D211" s="1426" t="s">
        <v>1589</v>
      </c>
      <c r="E211" s="1414"/>
      <c r="F211" s="1414">
        <f t="shared" si="11"/>
        <v>0</v>
      </c>
      <c r="G211" s="1443"/>
      <c r="H211" s="1443"/>
      <c r="I211" s="1443"/>
      <c r="J211" s="1443"/>
      <c r="K211" s="1414" t="e">
        <f>#REF!+#REF!+#REF!+#REF!+#REF!+#REF!+E211+#REF!</f>
        <v>#REF!</v>
      </c>
      <c r="L211" s="1414" t="e">
        <f t="shared" si="12"/>
        <v>#REF!</v>
      </c>
    </row>
    <row r="212" spans="1:12" x14ac:dyDescent="0.35">
      <c r="A212" s="1386">
        <v>29.2</v>
      </c>
      <c r="B212" s="1398" t="s">
        <v>5389</v>
      </c>
      <c r="C212" s="1453" t="e">
        <f>ROUND(#REF!,2)</f>
        <v>#REF!</v>
      </c>
      <c r="D212" s="1426" t="s">
        <v>1589</v>
      </c>
      <c r="E212" s="1414"/>
      <c r="F212" s="1414" t="e">
        <f t="shared" si="11"/>
        <v>#REF!</v>
      </c>
      <c r="G212" s="1443"/>
      <c r="H212" s="1443"/>
      <c r="I212" s="1443"/>
      <c r="J212" s="1443"/>
      <c r="K212" s="1414" t="e">
        <f>#REF!+#REF!+#REF!+#REF!+#REF!+#REF!+E212+#REF!</f>
        <v>#REF!</v>
      </c>
      <c r="L212" s="1414" t="e">
        <f t="shared" si="12"/>
        <v>#REF!</v>
      </c>
    </row>
    <row r="213" spans="1:12" x14ac:dyDescent="0.35">
      <c r="A213" s="1386">
        <v>29.3</v>
      </c>
      <c r="B213" s="1395" t="s">
        <v>1478</v>
      </c>
      <c r="C213" s="1453" t="e">
        <f>ROUND(#REF!,2)</f>
        <v>#REF!</v>
      </c>
      <c r="D213" s="1426" t="s">
        <v>1589</v>
      </c>
      <c r="E213" s="1414"/>
      <c r="F213" s="1414" t="e">
        <f t="shared" si="11"/>
        <v>#REF!</v>
      </c>
      <c r="G213" s="1443"/>
      <c r="H213" s="1443"/>
      <c r="I213" s="1443"/>
      <c r="J213" s="1443"/>
      <c r="K213" s="1414" t="e">
        <f>#REF!+#REF!+#REF!+#REF!+#REF!+#REF!+E213+#REF!</f>
        <v>#REF!</v>
      </c>
      <c r="L213" s="1414" t="e">
        <f t="shared" si="12"/>
        <v>#REF!</v>
      </c>
    </row>
    <row r="214" spans="1:12" x14ac:dyDescent="0.35">
      <c r="A214" s="1386">
        <v>29.4</v>
      </c>
      <c r="B214" s="1395" t="s">
        <v>1479</v>
      </c>
      <c r="C214" s="1453" t="e">
        <f>ROUND(#REF!,2)</f>
        <v>#REF!</v>
      </c>
      <c r="D214" s="1426" t="s">
        <v>1589</v>
      </c>
      <c r="E214" s="1414"/>
      <c r="F214" s="1414" t="e">
        <f t="shared" si="11"/>
        <v>#REF!</v>
      </c>
      <c r="G214" s="1443"/>
      <c r="H214" s="1443"/>
      <c r="I214" s="1443"/>
      <c r="J214" s="1443"/>
      <c r="K214" s="1414" t="e">
        <f>#REF!+#REF!+#REF!+#REF!+#REF!+#REF!+E214+#REF!</f>
        <v>#REF!</v>
      </c>
      <c r="L214" s="1414" t="e">
        <f t="shared" si="12"/>
        <v>#REF!</v>
      </c>
    </row>
    <row r="215" spans="1:12" x14ac:dyDescent="0.35">
      <c r="A215" s="1386">
        <v>29.5</v>
      </c>
      <c r="B215" s="1395" t="s">
        <v>733</v>
      </c>
      <c r="C215" s="1453" t="e">
        <f>C213</f>
        <v>#REF!</v>
      </c>
      <c r="D215" s="1426" t="s">
        <v>1589</v>
      </c>
      <c r="E215" s="1414"/>
      <c r="F215" s="1414" t="e">
        <f t="shared" si="11"/>
        <v>#REF!</v>
      </c>
      <c r="G215" s="1443"/>
      <c r="H215" s="1443"/>
      <c r="I215" s="1443"/>
      <c r="J215" s="1443"/>
      <c r="K215" s="1414" t="e">
        <f>#REF!+#REF!+#REF!+#REF!+#REF!+#REF!+E215+#REF!</f>
        <v>#REF!</v>
      </c>
      <c r="L215" s="1414" t="e">
        <f t="shared" si="12"/>
        <v>#REF!</v>
      </c>
    </row>
    <row r="216" spans="1:12" x14ac:dyDescent="0.35">
      <c r="A216" s="1386">
        <v>30</v>
      </c>
      <c r="B216" s="1395" t="s">
        <v>1480</v>
      </c>
      <c r="C216" s="1453" t="e">
        <f>ROUND(#REF!,2)</f>
        <v>#REF!</v>
      </c>
      <c r="D216" s="1426" t="s">
        <v>1589</v>
      </c>
      <c r="E216" s="1414"/>
      <c r="F216" s="1414" t="e">
        <f t="shared" si="11"/>
        <v>#REF!</v>
      </c>
      <c r="G216" s="1443"/>
      <c r="H216" s="1443"/>
      <c r="I216" s="1443"/>
      <c r="J216" s="1443"/>
      <c r="K216" s="1414" t="e">
        <f>#REF!+#REF!+#REF!+#REF!+#REF!+#REF!+E216+#REF!</f>
        <v>#REF!</v>
      </c>
      <c r="L216" s="1414" t="e">
        <f t="shared" si="12"/>
        <v>#REF!</v>
      </c>
    </row>
    <row r="217" spans="1:12" x14ac:dyDescent="0.35">
      <c r="A217" s="1386">
        <v>31</v>
      </c>
      <c r="B217" s="1395" t="s">
        <v>1481</v>
      </c>
      <c r="C217" s="1453" t="e">
        <f>ROUND(#REF!,2)</f>
        <v>#REF!</v>
      </c>
      <c r="D217" s="1426" t="s">
        <v>1050</v>
      </c>
      <c r="E217" s="1414"/>
      <c r="F217" s="1414" t="e">
        <f t="shared" si="11"/>
        <v>#REF!</v>
      </c>
      <c r="G217" s="1443"/>
      <c r="H217" s="1443"/>
      <c r="I217" s="1443"/>
      <c r="J217" s="1443"/>
      <c r="K217" s="1414" t="e">
        <f>#REF!+#REF!+#REF!+#REF!+#REF!+#REF!+E217+#REF!</f>
        <v>#REF!</v>
      </c>
      <c r="L217" s="1414" t="e">
        <f t="shared" si="12"/>
        <v>#REF!</v>
      </c>
    </row>
    <row r="218" spans="1:12" ht="48" x14ac:dyDescent="0.35">
      <c r="A218" s="1386">
        <v>32</v>
      </c>
      <c r="B218" s="1395" t="s">
        <v>486</v>
      </c>
      <c r="C218" s="1453"/>
      <c r="D218" s="1426" t="s">
        <v>1589</v>
      </c>
      <c r="E218" s="1414"/>
      <c r="F218" s="1414">
        <f t="shared" si="11"/>
        <v>0</v>
      </c>
      <c r="G218" s="1443"/>
      <c r="H218" s="1443"/>
      <c r="I218" s="1443"/>
      <c r="J218" s="1443"/>
      <c r="K218" s="1414" t="e">
        <f>#REF!+#REF!+#REF!+#REF!+#REF!+#REF!+E218+#REF!</f>
        <v>#REF!</v>
      </c>
      <c r="L218" s="1414" t="e">
        <f t="shared" si="12"/>
        <v>#REF!</v>
      </c>
    </row>
    <row r="219" spans="1:12" ht="48" x14ac:dyDescent="0.35">
      <c r="A219" s="1386">
        <v>32.1</v>
      </c>
      <c r="B219" s="1395" t="s">
        <v>745</v>
      </c>
      <c r="C219" s="1453" t="e">
        <f>ROUND(#REF!,2)</f>
        <v>#REF!</v>
      </c>
      <c r="D219" s="1426" t="s">
        <v>1589</v>
      </c>
      <c r="E219" s="1414"/>
      <c r="F219" s="1414" t="e">
        <f t="shared" si="11"/>
        <v>#REF!</v>
      </c>
      <c r="G219" s="1443"/>
      <c r="H219" s="1443"/>
      <c r="I219" s="1443"/>
      <c r="J219" s="1443"/>
      <c r="K219" s="1414" t="e">
        <f>#REF!+#REF!+#REF!+#REF!+#REF!+#REF!+E219+#REF!</f>
        <v>#REF!</v>
      </c>
      <c r="L219" s="1414" t="e">
        <f t="shared" si="12"/>
        <v>#REF!</v>
      </c>
    </row>
    <row r="220" spans="1:12" ht="48" x14ac:dyDescent="0.35">
      <c r="A220" s="1386">
        <v>32.200000000000003</v>
      </c>
      <c r="B220" s="1395" t="s">
        <v>744</v>
      </c>
      <c r="C220" s="1453"/>
      <c r="D220" s="1426" t="s">
        <v>1589</v>
      </c>
      <c r="E220" s="1414"/>
      <c r="F220" s="1414">
        <f t="shared" si="11"/>
        <v>0</v>
      </c>
      <c r="G220" s="1443"/>
      <c r="H220" s="1443"/>
      <c r="I220" s="1443"/>
      <c r="J220" s="1443"/>
      <c r="K220" s="1414" t="e">
        <f>#REF!+#REF!+#REF!+#REF!+#REF!+#REF!+E220+#REF!</f>
        <v>#REF!</v>
      </c>
      <c r="L220" s="1414" t="e">
        <f t="shared" si="12"/>
        <v>#REF!</v>
      </c>
    </row>
    <row r="221" spans="1:12" x14ac:dyDescent="0.35">
      <c r="A221" s="1386">
        <v>33</v>
      </c>
      <c r="B221" s="1395" t="s">
        <v>881</v>
      </c>
      <c r="C221" s="1453" t="e">
        <f>ROUND(#REF!,2)</f>
        <v>#REF!</v>
      </c>
      <c r="D221" s="1426" t="s">
        <v>1589</v>
      </c>
      <c r="E221" s="1414">
        <f>'ALIYAR PP'!H46</f>
        <v>153.6</v>
      </c>
      <c r="F221" s="1414" t="e">
        <f t="shared" si="11"/>
        <v>#REF!</v>
      </c>
      <c r="G221" s="1443"/>
      <c r="H221" s="1443"/>
      <c r="I221" s="1443"/>
      <c r="J221" s="1443"/>
      <c r="K221" s="1414" t="e">
        <f>#REF!+#REF!+#REF!+#REF!+#REF!+#REF!+E221+#REF!</f>
        <v>#REF!</v>
      </c>
      <c r="L221" s="1414" t="e">
        <f t="shared" si="12"/>
        <v>#REF!</v>
      </c>
    </row>
    <row r="222" spans="1:12" x14ac:dyDescent="0.35">
      <c r="A222" s="1386">
        <v>34</v>
      </c>
      <c r="B222" s="1395" t="s">
        <v>882</v>
      </c>
      <c r="C222" s="1453" t="e">
        <f>ROUND(#REF!,2)</f>
        <v>#REF!</v>
      </c>
      <c r="D222" s="1426" t="s">
        <v>1589</v>
      </c>
      <c r="E222" s="1414"/>
      <c r="F222" s="1414" t="e">
        <f t="shared" si="11"/>
        <v>#REF!</v>
      </c>
      <c r="G222" s="1443"/>
      <c r="H222" s="1443"/>
      <c r="I222" s="1443"/>
      <c r="J222" s="1443"/>
      <c r="K222" s="1414" t="e">
        <f>#REF!+#REF!+#REF!+#REF!+#REF!+#REF!+E222+#REF!</f>
        <v>#REF!</v>
      </c>
      <c r="L222" s="1414" t="e">
        <f t="shared" si="12"/>
        <v>#REF!</v>
      </c>
    </row>
    <row r="223" spans="1:12" ht="48" x14ac:dyDescent="0.35">
      <c r="A223" s="1386">
        <v>35</v>
      </c>
      <c r="B223" s="1395" t="s">
        <v>822</v>
      </c>
      <c r="C223" s="1453" t="e">
        <f>ROUND(#REF!,2)</f>
        <v>#REF!</v>
      </c>
      <c r="D223" s="1426" t="s">
        <v>1589</v>
      </c>
      <c r="E223" s="1414"/>
      <c r="F223" s="1414" t="e">
        <f t="shared" si="11"/>
        <v>#REF!</v>
      </c>
      <c r="G223" s="1443"/>
      <c r="H223" s="1443"/>
      <c r="I223" s="1443"/>
      <c r="J223" s="1443"/>
      <c r="K223" s="1414" t="e">
        <f>#REF!+#REF!+#REF!+#REF!+#REF!+#REF!+E223+#REF!</f>
        <v>#REF!</v>
      </c>
      <c r="L223" s="1414" t="e">
        <f t="shared" si="12"/>
        <v>#REF!</v>
      </c>
    </row>
    <row r="224" spans="1:12" ht="45" x14ac:dyDescent="0.35">
      <c r="A224" s="1386">
        <v>36</v>
      </c>
      <c r="B224" s="1398" t="s">
        <v>1498</v>
      </c>
      <c r="C224" s="1453"/>
      <c r="D224" s="1426"/>
      <c r="E224" s="1414"/>
      <c r="F224" s="1414">
        <f t="shared" si="11"/>
        <v>0</v>
      </c>
      <c r="G224" s="1443"/>
      <c r="H224" s="1443"/>
      <c r="I224" s="1443"/>
      <c r="J224" s="1443"/>
      <c r="K224" s="1414" t="e">
        <f>#REF!+#REF!+#REF!+#REF!+#REF!+#REF!+E224+#REF!</f>
        <v>#REF!</v>
      </c>
      <c r="L224" s="1414" t="e">
        <f t="shared" si="12"/>
        <v>#REF!</v>
      </c>
    </row>
    <row r="225" spans="1:12" x14ac:dyDescent="0.35">
      <c r="A225" s="1395" t="s">
        <v>852</v>
      </c>
      <c r="B225" s="1395" t="s">
        <v>1256</v>
      </c>
      <c r="C225" s="1453" t="e">
        <f>ROUND(#REF!,2)</f>
        <v>#REF!</v>
      </c>
      <c r="D225" s="1426" t="s">
        <v>718</v>
      </c>
      <c r="E225" s="1414"/>
      <c r="F225" s="1414" t="e">
        <f t="shared" si="11"/>
        <v>#REF!</v>
      </c>
      <c r="G225" s="1443"/>
      <c r="H225" s="1443"/>
      <c r="I225" s="1443"/>
      <c r="J225" s="1443"/>
      <c r="K225" s="1414" t="e">
        <f>#REF!+#REF!+#REF!+#REF!+#REF!+#REF!+E225+#REF!</f>
        <v>#REF!</v>
      </c>
      <c r="L225" s="1414" t="e">
        <f t="shared" si="12"/>
        <v>#REF!</v>
      </c>
    </row>
    <row r="226" spans="1:12" x14ac:dyDescent="0.35">
      <c r="A226" s="1395"/>
      <c r="B226" s="1395" t="s">
        <v>1657</v>
      </c>
      <c r="C226" s="1453" t="e">
        <f>ROUND(#REF!,2)</f>
        <v>#REF!</v>
      </c>
      <c r="D226" s="1426" t="s">
        <v>718</v>
      </c>
      <c r="E226" s="1414"/>
      <c r="F226" s="1414" t="e">
        <f t="shared" si="11"/>
        <v>#REF!</v>
      </c>
      <c r="G226" s="1443"/>
      <c r="H226" s="1443"/>
      <c r="I226" s="1443"/>
      <c r="J226" s="1443"/>
      <c r="K226" s="1414" t="e">
        <f>#REF!+#REF!+#REF!+#REF!+#REF!+#REF!+E226+#REF!</f>
        <v>#REF!</v>
      </c>
      <c r="L226" s="1414" t="e">
        <f t="shared" si="12"/>
        <v>#REF!</v>
      </c>
    </row>
    <row r="227" spans="1:12" x14ac:dyDescent="0.35">
      <c r="A227" s="1397"/>
      <c r="B227" s="1395" t="s">
        <v>1658</v>
      </c>
      <c r="C227" s="1453" t="e">
        <f>ROUND(#REF!,2)</f>
        <v>#REF!</v>
      </c>
      <c r="D227" s="1426" t="s">
        <v>718</v>
      </c>
      <c r="E227" s="1414"/>
      <c r="F227" s="1414" t="e">
        <f t="shared" si="11"/>
        <v>#REF!</v>
      </c>
      <c r="G227" s="1443"/>
      <c r="H227" s="1443"/>
      <c r="I227" s="1443"/>
      <c r="J227" s="1443"/>
      <c r="K227" s="1414" t="e">
        <f>#REF!+#REF!+#REF!+#REF!+#REF!+#REF!+E227+#REF!</f>
        <v>#REF!</v>
      </c>
      <c r="L227" s="1414" t="e">
        <f t="shared" si="12"/>
        <v>#REF!</v>
      </c>
    </row>
    <row r="228" spans="1:12" x14ac:dyDescent="0.35">
      <c r="A228" s="1386">
        <v>37.1</v>
      </c>
      <c r="B228" s="1395" t="s">
        <v>5369</v>
      </c>
      <c r="C228" s="1453" t="e">
        <f>ROUND(#REF!,2)</f>
        <v>#REF!</v>
      </c>
      <c r="D228" s="1426" t="s">
        <v>1589</v>
      </c>
      <c r="E228" s="1414"/>
      <c r="F228" s="1414" t="e">
        <f t="shared" si="11"/>
        <v>#REF!</v>
      </c>
      <c r="G228" s="1443"/>
      <c r="H228" s="1443"/>
      <c r="I228" s="1443"/>
      <c r="J228" s="1443"/>
      <c r="K228" s="1414" t="e">
        <f>#REF!+#REF!+#REF!+#REF!+#REF!+#REF!+E228+#REF!</f>
        <v>#REF!</v>
      </c>
      <c r="L228" s="1414" t="e">
        <f t="shared" si="12"/>
        <v>#REF!</v>
      </c>
    </row>
    <row r="229" spans="1:12" x14ac:dyDescent="0.35">
      <c r="A229" s="1386">
        <v>37.200000000000003</v>
      </c>
      <c r="B229" s="1395" t="s">
        <v>5390</v>
      </c>
      <c r="C229" s="1453"/>
      <c r="D229" s="1426" t="s">
        <v>1589</v>
      </c>
      <c r="E229" s="1414"/>
      <c r="F229" s="1414">
        <f t="shared" si="11"/>
        <v>0</v>
      </c>
      <c r="G229" s="1443"/>
      <c r="H229" s="1443"/>
      <c r="I229" s="1443"/>
      <c r="J229" s="1443"/>
      <c r="K229" s="1414" t="e">
        <f>#REF!+#REF!+#REF!+#REF!+#REF!+#REF!+E229+#REF!</f>
        <v>#REF!</v>
      </c>
      <c r="L229" s="1414" t="e">
        <f t="shared" si="12"/>
        <v>#REF!</v>
      </c>
    </row>
    <row r="230" spans="1:12" x14ac:dyDescent="0.35">
      <c r="A230" s="1386">
        <v>38.1</v>
      </c>
      <c r="B230" s="1395" t="s">
        <v>1659</v>
      </c>
      <c r="C230" s="1453" t="e">
        <f>ROUND(#REF!,2)</f>
        <v>#REF!</v>
      </c>
      <c r="D230" s="1426" t="s">
        <v>1589</v>
      </c>
      <c r="E230" s="1414"/>
      <c r="F230" s="1414" t="e">
        <f t="shared" si="11"/>
        <v>#REF!</v>
      </c>
      <c r="G230" s="1443"/>
      <c r="H230" s="1443"/>
      <c r="I230" s="1443"/>
      <c r="J230" s="1443"/>
      <c r="K230" s="1414" t="e">
        <f>#REF!+#REF!+#REF!+#REF!+#REF!+#REF!+E230+#REF!</f>
        <v>#REF!</v>
      </c>
      <c r="L230" s="1414" t="e">
        <f t="shared" si="12"/>
        <v>#REF!</v>
      </c>
    </row>
    <row r="231" spans="1:12" x14ac:dyDescent="0.35">
      <c r="A231" s="1386">
        <v>38.200000000000003</v>
      </c>
      <c r="B231" s="1395" t="s">
        <v>32</v>
      </c>
      <c r="C231" s="1453" t="e">
        <f>ROUND(#REF!,2)</f>
        <v>#REF!</v>
      </c>
      <c r="D231" s="1426" t="s">
        <v>1589</v>
      </c>
      <c r="E231" s="1414"/>
      <c r="F231" s="1414" t="e">
        <f t="shared" si="11"/>
        <v>#REF!</v>
      </c>
      <c r="G231" s="1443"/>
      <c r="H231" s="1443"/>
      <c r="I231" s="1443"/>
      <c r="J231" s="1443"/>
      <c r="K231" s="1414" t="e">
        <f>#REF!+#REF!+#REF!+#REF!+#REF!+#REF!+E231+#REF!</f>
        <v>#REF!</v>
      </c>
      <c r="L231" s="1414" t="e">
        <f t="shared" si="12"/>
        <v>#REF!</v>
      </c>
    </row>
    <row r="232" spans="1:12" x14ac:dyDescent="0.35">
      <c r="A232" s="1386">
        <v>39</v>
      </c>
      <c r="B232" s="1395" t="s">
        <v>1660</v>
      </c>
      <c r="C232" s="1453" t="e">
        <f>#REF!</f>
        <v>#REF!</v>
      </c>
      <c r="D232" s="1426" t="s">
        <v>237</v>
      </c>
      <c r="E232" s="1414"/>
      <c r="F232" s="1414" t="e">
        <f t="shared" si="11"/>
        <v>#REF!</v>
      </c>
      <c r="G232" s="1443"/>
      <c r="H232" s="1443"/>
      <c r="I232" s="1443"/>
      <c r="J232" s="1443"/>
      <c r="K232" s="1414" t="e">
        <f>#REF!+#REF!+#REF!+#REF!+#REF!+#REF!+E232+#REF!</f>
        <v>#REF!</v>
      </c>
      <c r="L232" s="1414" t="e">
        <f t="shared" si="12"/>
        <v>#REF!</v>
      </c>
    </row>
    <row r="233" spans="1:12" x14ac:dyDescent="0.35">
      <c r="A233" s="1386">
        <v>40</v>
      </c>
      <c r="B233" s="1395" t="s">
        <v>1732</v>
      </c>
      <c r="C233" s="1453" t="e">
        <f>ROUND(#REF!,2)</f>
        <v>#REF!</v>
      </c>
      <c r="D233" s="1426" t="s">
        <v>1589</v>
      </c>
      <c r="E233" s="1414"/>
      <c r="F233" s="1414" t="e">
        <f t="shared" si="11"/>
        <v>#REF!</v>
      </c>
      <c r="G233" s="1443"/>
      <c r="H233" s="1443"/>
      <c r="I233" s="1443"/>
      <c r="J233" s="1443"/>
      <c r="K233" s="1414" t="e">
        <f>#REF!+#REF!+#REF!+#REF!+#REF!+#REF!+E233+#REF!</f>
        <v>#REF!</v>
      </c>
      <c r="L233" s="1414" t="e">
        <f t="shared" si="12"/>
        <v>#REF!</v>
      </c>
    </row>
    <row r="234" spans="1:12" x14ac:dyDescent="0.35">
      <c r="A234" s="1386">
        <v>41</v>
      </c>
      <c r="B234" s="1395" t="s">
        <v>1661</v>
      </c>
      <c r="C234" s="1453" t="e">
        <f>ROUND(#REF!,2)</f>
        <v>#REF!</v>
      </c>
      <c r="D234" s="1426" t="s">
        <v>1589</v>
      </c>
      <c r="E234" s="1414"/>
      <c r="F234" s="1414" t="e">
        <f t="shared" si="11"/>
        <v>#REF!</v>
      </c>
      <c r="G234" s="1443"/>
      <c r="H234" s="1443"/>
      <c r="I234" s="1443"/>
      <c r="J234" s="1443"/>
      <c r="K234" s="1414" t="e">
        <f>#REF!+#REF!+#REF!+#REF!+#REF!+#REF!+E234+#REF!</f>
        <v>#REF!</v>
      </c>
      <c r="L234" s="1414" t="e">
        <f t="shared" si="12"/>
        <v>#REF!</v>
      </c>
    </row>
    <row r="235" spans="1:12" ht="48" x14ac:dyDescent="0.35">
      <c r="A235" s="1386">
        <v>42</v>
      </c>
      <c r="B235" s="1395" t="s">
        <v>5391</v>
      </c>
      <c r="C235" s="1453"/>
      <c r="D235" s="1426"/>
      <c r="E235" s="1414"/>
      <c r="F235" s="1414">
        <f t="shared" si="11"/>
        <v>0</v>
      </c>
      <c r="G235" s="1443"/>
      <c r="H235" s="1443"/>
      <c r="I235" s="1443"/>
      <c r="J235" s="1443"/>
      <c r="K235" s="1414" t="e">
        <f>#REF!+#REF!+#REF!+#REF!+#REF!+#REF!+E235+#REF!</f>
        <v>#REF!</v>
      </c>
      <c r="L235" s="1414" t="e">
        <f t="shared" si="12"/>
        <v>#REF!</v>
      </c>
    </row>
    <row r="236" spans="1:12" x14ac:dyDescent="0.35">
      <c r="A236" s="1395"/>
      <c r="B236" s="1395" t="s">
        <v>1752</v>
      </c>
      <c r="C236" s="1453" t="e">
        <f>ROUND(#REF!,2)</f>
        <v>#REF!</v>
      </c>
      <c r="D236" s="1426" t="s">
        <v>452</v>
      </c>
      <c r="E236" s="1414"/>
      <c r="F236" s="1414" t="e">
        <f t="shared" si="11"/>
        <v>#REF!</v>
      </c>
      <c r="G236" s="1443"/>
      <c r="H236" s="1443"/>
      <c r="I236" s="1443"/>
      <c r="J236" s="1443"/>
      <c r="K236" s="1414" t="e">
        <f>#REF!+#REF!+#REF!+#REF!+#REF!+#REF!+E236+#REF!</f>
        <v>#REF!</v>
      </c>
      <c r="L236" s="1414" t="e">
        <f t="shared" si="12"/>
        <v>#REF!</v>
      </c>
    </row>
    <row r="237" spans="1:12" x14ac:dyDescent="0.35">
      <c r="A237" s="1396"/>
      <c r="B237" s="1395" t="s">
        <v>1753</v>
      </c>
      <c r="C237" s="1453" t="e">
        <f>ROUND(#REF!,2)</f>
        <v>#REF!</v>
      </c>
      <c r="D237" s="1426" t="s">
        <v>452</v>
      </c>
      <c r="E237" s="1414"/>
      <c r="F237" s="1414" t="e">
        <f t="shared" si="11"/>
        <v>#REF!</v>
      </c>
      <c r="G237" s="1443"/>
      <c r="H237" s="1443"/>
      <c r="I237" s="1443"/>
      <c r="J237" s="1443"/>
      <c r="K237" s="1414" t="e">
        <f>#REF!+#REF!+#REF!+#REF!+#REF!+#REF!+E237+#REF!</f>
        <v>#REF!</v>
      </c>
      <c r="L237" s="1414" t="e">
        <f t="shared" si="12"/>
        <v>#REF!</v>
      </c>
    </row>
    <row r="238" spans="1:12" ht="48" x14ac:dyDescent="0.35">
      <c r="A238" s="1386">
        <v>43</v>
      </c>
      <c r="B238" s="1395" t="s">
        <v>5392</v>
      </c>
      <c r="C238" s="1453"/>
      <c r="D238" s="1426"/>
      <c r="E238" s="1414"/>
      <c r="F238" s="1414">
        <f t="shared" si="11"/>
        <v>0</v>
      </c>
      <c r="G238" s="1443"/>
      <c r="H238" s="1443"/>
      <c r="I238" s="1443"/>
      <c r="J238" s="1443"/>
      <c r="K238" s="1414" t="e">
        <f>#REF!+#REF!+#REF!+#REF!+#REF!+#REF!+E238+#REF!</f>
        <v>#REF!</v>
      </c>
      <c r="L238" s="1414" t="e">
        <f t="shared" si="12"/>
        <v>#REF!</v>
      </c>
    </row>
    <row r="239" spans="1:12" x14ac:dyDescent="0.35">
      <c r="A239" s="1395"/>
      <c r="B239" s="1395" t="s">
        <v>1752</v>
      </c>
      <c r="C239" s="1453" t="e">
        <f>ROUND(#REF!,2)</f>
        <v>#REF!</v>
      </c>
      <c r="D239" s="1426" t="s">
        <v>452</v>
      </c>
      <c r="E239" s="1414"/>
      <c r="F239" s="1414" t="e">
        <f t="shared" si="11"/>
        <v>#REF!</v>
      </c>
      <c r="G239" s="1443"/>
      <c r="H239" s="1443"/>
      <c r="I239" s="1443"/>
      <c r="J239" s="1443"/>
      <c r="K239" s="1414" t="e">
        <f>#REF!+#REF!+#REF!+#REF!+#REF!+#REF!+E239+#REF!</f>
        <v>#REF!</v>
      </c>
      <c r="L239" s="1414" t="e">
        <f t="shared" si="12"/>
        <v>#REF!</v>
      </c>
    </row>
    <row r="240" spans="1:12" x14ac:dyDescent="0.35">
      <c r="A240" s="1396"/>
      <c r="B240" s="1395" t="s">
        <v>1753</v>
      </c>
      <c r="C240" s="1453" t="e">
        <f>ROUND(#REF!,2)</f>
        <v>#REF!</v>
      </c>
      <c r="D240" s="1426" t="s">
        <v>452</v>
      </c>
      <c r="E240" s="1414"/>
      <c r="F240" s="1414" t="e">
        <f t="shared" si="11"/>
        <v>#REF!</v>
      </c>
      <c r="G240" s="1443"/>
      <c r="H240" s="1443"/>
      <c r="I240" s="1443"/>
      <c r="J240" s="1443"/>
      <c r="K240" s="1414" t="e">
        <f>#REF!+#REF!+#REF!+#REF!+#REF!+#REF!+E240+#REF!</f>
        <v>#REF!</v>
      </c>
      <c r="L240" s="1414" t="e">
        <f t="shared" si="12"/>
        <v>#REF!</v>
      </c>
    </row>
    <row r="241" spans="1:12" x14ac:dyDescent="0.35">
      <c r="A241" s="1386">
        <v>44.1</v>
      </c>
      <c r="B241" s="1395" t="s">
        <v>5393</v>
      </c>
      <c r="C241" s="1453" t="e">
        <f>ROUND(#REF!,2)</f>
        <v>#REF!</v>
      </c>
      <c r="D241" s="1426" t="s">
        <v>718</v>
      </c>
      <c r="E241" s="1414"/>
      <c r="F241" s="1414" t="e">
        <f t="shared" si="11"/>
        <v>#REF!</v>
      </c>
      <c r="G241" s="1443"/>
      <c r="H241" s="1443"/>
      <c r="I241" s="1443"/>
      <c r="J241" s="1443"/>
      <c r="K241" s="1414" t="e">
        <f>#REF!+#REF!+#REF!+#REF!+#REF!+#REF!+E241+#REF!</f>
        <v>#REF!</v>
      </c>
      <c r="L241" s="1414" t="e">
        <f t="shared" si="12"/>
        <v>#REF!</v>
      </c>
    </row>
    <row r="242" spans="1:12" ht="48" x14ac:dyDescent="0.35">
      <c r="A242" s="1386">
        <v>44.2</v>
      </c>
      <c r="B242" s="1395" t="s">
        <v>746</v>
      </c>
      <c r="C242" s="1453"/>
      <c r="D242" s="1426" t="s">
        <v>1200</v>
      </c>
      <c r="E242" s="1414"/>
      <c r="F242" s="1414">
        <f t="shared" si="11"/>
        <v>0</v>
      </c>
      <c r="G242" s="1443"/>
      <c r="H242" s="1443"/>
      <c r="I242" s="1443"/>
      <c r="J242" s="1443"/>
      <c r="K242" s="1414" t="e">
        <f>#REF!+#REF!+#REF!+#REF!+#REF!+#REF!+E242+#REF!</f>
        <v>#REF!</v>
      </c>
      <c r="L242" s="1414" t="e">
        <f t="shared" si="12"/>
        <v>#REF!</v>
      </c>
    </row>
    <row r="243" spans="1:12" x14ac:dyDescent="0.35">
      <c r="A243" s="1386">
        <v>45</v>
      </c>
      <c r="B243" s="1398" t="s">
        <v>5394</v>
      </c>
      <c r="C243" s="1453" t="e">
        <f>ROUND(#REF!,2)</f>
        <v>#REF!</v>
      </c>
      <c r="D243" s="1426" t="s">
        <v>1589</v>
      </c>
      <c r="E243" s="1414"/>
      <c r="F243" s="1414" t="e">
        <f t="shared" si="11"/>
        <v>#REF!</v>
      </c>
      <c r="G243" s="1443"/>
      <c r="H243" s="1443"/>
      <c r="I243" s="1443"/>
      <c r="J243" s="1443"/>
      <c r="K243" s="1414" t="e">
        <f>#REF!+#REF!+#REF!+#REF!+#REF!+#REF!+E243+#REF!</f>
        <v>#REF!</v>
      </c>
      <c r="L243" s="1414" t="e">
        <f t="shared" si="12"/>
        <v>#REF!</v>
      </c>
    </row>
    <row r="244" spans="1:12" x14ac:dyDescent="0.35">
      <c r="A244" s="1386">
        <v>46</v>
      </c>
      <c r="B244" s="1395" t="s">
        <v>666</v>
      </c>
      <c r="C244" s="1453" t="e">
        <f>ROUND(#REF!,2)</f>
        <v>#REF!</v>
      </c>
      <c r="D244" s="1426" t="s">
        <v>718</v>
      </c>
      <c r="E244" s="1414"/>
      <c r="F244" s="1414" t="e">
        <f t="shared" si="11"/>
        <v>#REF!</v>
      </c>
      <c r="G244" s="1443"/>
      <c r="H244" s="1443"/>
      <c r="I244" s="1443"/>
      <c r="J244" s="1443"/>
      <c r="K244" s="1414" t="e">
        <f>#REF!+#REF!+#REF!+#REF!+#REF!+#REF!+E244+#REF!</f>
        <v>#REF!</v>
      </c>
      <c r="L244" s="1414" t="e">
        <f t="shared" si="12"/>
        <v>#REF!</v>
      </c>
    </row>
    <row r="245" spans="1:12" x14ac:dyDescent="0.35">
      <c r="A245" s="1386">
        <v>47</v>
      </c>
      <c r="B245" s="1395" t="s">
        <v>809</v>
      </c>
      <c r="C245" s="1453" t="e">
        <f>ROUND(#REF!,2)</f>
        <v>#REF!</v>
      </c>
      <c r="D245" s="1426" t="s">
        <v>1200</v>
      </c>
      <c r="E245" s="1414"/>
      <c r="F245" s="1414" t="e">
        <f t="shared" si="11"/>
        <v>#REF!</v>
      </c>
      <c r="G245" s="1443"/>
      <c r="H245" s="1443"/>
      <c r="I245" s="1443"/>
      <c r="J245" s="1443"/>
      <c r="K245" s="1414" t="e">
        <f>#REF!+#REF!+#REF!+#REF!+#REF!+#REF!+E245+#REF!</f>
        <v>#REF!</v>
      </c>
      <c r="L245" s="1414" t="e">
        <f t="shared" si="12"/>
        <v>#REF!</v>
      </c>
    </row>
    <row r="246" spans="1:12" x14ac:dyDescent="0.35">
      <c r="A246" s="1386">
        <v>48</v>
      </c>
      <c r="B246" s="1395" t="s">
        <v>1586</v>
      </c>
      <c r="C246" s="1453" t="e">
        <f>ROUND(#REF!,2)</f>
        <v>#REF!</v>
      </c>
      <c r="D246" s="1426" t="s">
        <v>1200</v>
      </c>
      <c r="E246" s="1414"/>
      <c r="F246" s="1414" t="e">
        <f t="shared" si="11"/>
        <v>#REF!</v>
      </c>
      <c r="G246" s="1443"/>
      <c r="H246" s="1443"/>
      <c r="I246" s="1443"/>
      <c r="J246" s="1443"/>
      <c r="K246" s="1414" t="e">
        <f>#REF!+#REF!+#REF!+#REF!+#REF!+#REF!+E246+#REF!</f>
        <v>#REF!</v>
      </c>
      <c r="L246" s="1414" t="e">
        <f t="shared" si="12"/>
        <v>#REF!</v>
      </c>
    </row>
    <row r="247" spans="1:12" ht="48" x14ac:dyDescent="0.35">
      <c r="A247" s="1386">
        <v>49</v>
      </c>
      <c r="B247" s="1395" t="s">
        <v>1587</v>
      </c>
      <c r="C247" s="1453" t="e">
        <f>ROUND(#REF!,2)</f>
        <v>#REF!</v>
      </c>
      <c r="D247" s="1426" t="s">
        <v>1200</v>
      </c>
      <c r="E247" s="1414"/>
      <c r="F247" s="1414" t="e">
        <f t="shared" si="11"/>
        <v>#REF!</v>
      </c>
      <c r="G247" s="1443"/>
      <c r="H247" s="1443"/>
      <c r="I247" s="1443"/>
      <c r="J247" s="1443"/>
      <c r="K247" s="1414" t="e">
        <f>#REF!+#REF!+#REF!+#REF!+#REF!+#REF!+E247+#REF!</f>
        <v>#REF!</v>
      </c>
      <c r="L247" s="1414" t="e">
        <f t="shared" si="12"/>
        <v>#REF!</v>
      </c>
    </row>
    <row r="248" spans="1:12" x14ac:dyDescent="0.35">
      <c r="A248" s="1386">
        <v>50.1</v>
      </c>
      <c r="B248" s="1395" t="s">
        <v>1588</v>
      </c>
      <c r="C248" s="1453"/>
      <c r="D248" s="1426" t="s">
        <v>1589</v>
      </c>
      <c r="E248" s="1414"/>
      <c r="F248" s="1414">
        <f t="shared" si="11"/>
        <v>0</v>
      </c>
      <c r="G248" s="1443"/>
      <c r="H248" s="1443"/>
      <c r="I248" s="1443"/>
      <c r="J248" s="1443"/>
      <c r="K248" s="1414" t="e">
        <f>#REF!+#REF!+#REF!+#REF!+#REF!+#REF!+E248+#REF!</f>
        <v>#REF!</v>
      </c>
      <c r="L248" s="1414" t="e">
        <f t="shared" si="12"/>
        <v>#REF!</v>
      </c>
    </row>
    <row r="249" spans="1:12" ht="48" x14ac:dyDescent="0.35">
      <c r="A249" s="1386">
        <v>50.2</v>
      </c>
      <c r="B249" s="1395" t="s">
        <v>258</v>
      </c>
      <c r="C249" s="1453" t="e">
        <f>ROUND(#REF!,2)</f>
        <v>#REF!</v>
      </c>
      <c r="D249" s="1426" t="s">
        <v>718</v>
      </c>
      <c r="E249" s="1414"/>
      <c r="F249" s="1414" t="e">
        <f t="shared" si="11"/>
        <v>#REF!</v>
      </c>
      <c r="G249" s="1443"/>
      <c r="H249" s="1443"/>
      <c r="I249" s="1443"/>
      <c r="J249" s="1443"/>
      <c r="K249" s="1414" t="e">
        <f>#REF!+#REF!+#REF!+#REF!+#REF!+#REF!+E249+#REF!</f>
        <v>#REF!</v>
      </c>
      <c r="L249" s="1414" t="e">
        <f t="shared" si="12"/>
        <v>#REF!</v>
      </c>
    </row>
    <row r="250" spans="1:12" x14ac:dyDescent="0.35">
      <c r="A250" s="1386">
        <v>50.3</v>
      </c>
      <c r="B250" s="1395" t="s">
        <v>1868</v>
      </c>
      <c r="C250" s="1453" t="e">
        <f>ROUND(#REF!,2)</f>
        <v>#REF!</v>
      </c>
      <c r="D250" s="1426" t="s">
        <v>1200</v>
      </c>
      <c r="E250" s="1414"/>
      <c r="F250" s="1414" t="e">
        <f t="shared" si="11"/>
        <v>#REF!</v>
      </c>
      <c r="G250" s="1443"/>
      <c r="H250" s="1443"/>
      <c r="I250" s="1443"/>
      <c r="J250" s="1443"/>
      <c r="K250" s="1414" t="e">
        <f>#REF!+#REF!+#REF!+#REF!+#REF!+#REF!+E250+#REF!</f>
        <v>#REF!</v>
      </c>
      <c r="L250" s="1414" t="e">
        <f t="shared" si="12"/>
        <v>#REF!</v>
      </c>
    </row>
    <row r="251" spans="1:12" x14ac:dyDescent="0.35">
      <c r="A251" s="1386">
        <v>50.4</v>
      </c>
      <c r="B251" s="1395" t="s">
        <v>1869</v>
      </c>
      <c r="C251" s="1453" t="e">
        <f>ROUND(#REF!,2)</f>
        <v>#REF!</v>
      </c>
      <c r="D251" s="1426" t="s">
        <v>1200</v>
      </c>
      <c r="E251" s="1414"/>
      <c r="F251" s="1414" t="e">
        <f t="shared" si="11"/>
        <v>#REF!</v>
      </c>
      <c r="G251" s="1443"/>
      <c r="H251" s="1443"/>
      <c r="I251" s="1443"/>
      <c r="J251" s="1443"/>
      <c r="K251" s="1414" t="e">
        <f>#REF!+#REF!+#REF!+#REF!+#REF!+#REF!+E251+#REF!</f>
        <v>#REF!</v>
      </c>
      <c r="L251" s="1414" t="e">
        <f t="shared" si="12"/>
        <v>#REF!</v>
      </c>
    </row>
    <row r="252" spans="1:12" ht="48" x14ac:dyDescent="0.35">
      <c r="A252" s="1386">
        <v>50.5</v>
      </c>
      <c r="B252" s="1395" t="s">
        <v>339</v>
      </c>
      <c r="C252" s="1453" t="e">
        <f>ROUND(#REF!,2)</f>
        <v>#REF!</v>
      </c>
      <c r="D252" s="1426" t="s">
        <v>1200</v>
      </c>
      <c r="E252" s="1414"/>
      <c r="F252" s="1414" t="e">
        <f t="shared" si="11"/>
        <v>#REF!</v>
      </c>
      <c r="G252" s="1443"/>
      <c r="H252" s="1443"/>
      <c r="I252" s="1443"/>
      <c r="J252" s="1443"/>
      <c r="K252" s="1414" t="e">
        <f>#REF!+#REF!+#REF!+#REF!+#REF!+#REF!+E252+#REF!</f>
        <v>#REF!</v>
      </c>
      <c r="L252" s="1414" t="e">
        <f t="shared" si="12"/>
        <v>#REF!</v>
      </c>
    </row>
    <row r="253" spans="1:12" ht="48" x14ac:dyDescent="0.35">
      <c r="A253" s="1386">
        <v>51</v>
      </c>
      <c r="B253" s="1395" t="s">
        <v>212</v>
      </c>
      <c r="C253" s="1453" t="e">
        <f>ROUND(#REF!,2)</f>
        <v>#REF!</v>
      </c>
      <c r="D253" s="1426" t="s">
        <v>1200</v>
      </c>
      <c r="E253" s="1414"/>
      <c r="F253" s="1414" t="e">
        <f t="shared" si="11"/>
        <v>#REF!</v>
      </c>
      <c r="G253" s="1443"/>
      <c r="H253" s="1443"/>
      <c r="I253" s="1443"/>
      <c r="J253" s="1443"/>
      <c r="K253" s="1414" t="e">
        <f>#REF!+#REF!+#REF!+#REF!+#REF!+#REF!+E253+#REF!</f>
        <v>#REF!</v>
      </c>
      <c r="L253" s="1414" t="e">
        <f t="shared" si="12"/>
        <v>#REF!</v>
      </c>
    </row>
    <row r="254" spans="1:12" x14ac:dyDescent="0.35">
      <c r="A254" s="1386">
        <v>52</v>
      </c>
      <c r="B254" s="1398" t="s">
        <v>213</v>
      </c>
      <c r="C254" s="1453"/>
      <c r="D254" s="1426"/>
      <c r="E254" s="1414"/>
      <c r="F254" s="1414">
        <f t="shared" si="11"/>
        <v>0</v>
      </c>
      <c r="G254" s="1443"/>
      <c r="H254" s="1443"/>
      <c r="I254" s="1443"/>
      <c r="J254" s="1443"/>
      <c r="K254" s="1414" t="e">
        <f>#REF!+#REF!+#REF!+#REF!+#REF!+#REF!+E254+#REF!</f>
        <v>#REF!</v>
      </c>
      <c r="L254" s="1414" t="e">
        <f t="shared" si="12"/>
        <v>#REF!</v>
      </c>
    </row>
    <row r="255" spans="1:12" x14ac:dyDescent="0.35">
      <c r="A255" s="1395"/>
      <c r="B255" s="1395" t="s">
        <v>45</v>
      </c>
      <c r="C255" s="1453" t="e">
        <f>ROUND(#REF!,2)</f>
        <v>#REF!</v>
      </c>
      <c r="D255" s="1426" t="s">
        <v>718</v>
      </c>
      <c r="E255" s="1414"/>
      <c r="F255" s="1414" t="e">
        <f t="shared" si="11"/>
        <v>#REF!</v>
      </c>
      <c r="G255" s="1443"/>
      <c r="H255" s="1443"/>
      <c r="I255" s="1443"/>
      <c r="J255" s="1443"/>
      <c r="K255" s="1414" t="e">
        <f>#REF!+#REF!+#REF!+#REF!+#REF!+#REF!+E255+#REF!</f>
        <v>#REF!</v>
      </c>
      <c r="L255" s="1414" t="e">
        <f t="shared" si="12"/>
        <v>#REF!</v>
      </c>
    </row>
    <row r="256" spans="1:12" x14ac:dyDescent="0.35">
      <c r="A256" s="1395"/>
      <c r="B256" s="1395" t="s">
        <v>46</v>
      </c>
      <c r="C256" s="1453" t="e">
        <f>ROUND(#REF!,2)</f>
        <v>#REF!</v>
      </c>
      <c r="D256" s="1426" t="s">
        <v>718</v>
      </c>
      <c r="E256" s="1414"/>
      <c r="F256" s="1414" t="e">
        <f t="shared" si="11"/>
        <v>#REF!</v>
      </c>
      <c r="G256" s="1443"/>
      <c r="H256" s="1443"/>
      <c r="I256" s="1443"/>
      <c r="J256" s="1443"/>
      <c r="K256" s="1414" t="e">
        <f>#REF!+#REF!+#REF!+#REF!+#REF!+#REF!+E256+#REF!</f>
        <v>#REF!</v>
      </c>
      <c r="L256" s="1414" t="e">
        <f t="shared" si="12"/>
        <v>#REF!</v>
      </c>
    </row>
    <row r="257" spans="1:12" x14ac:dyDescent="0.35">
      <c r="A257" s="1396"/>
      <c r="B257" s="1395" t="s">
        <v>47</v>
      </c>
      <c r="C257" s="1453" t="e">
        <f>ROUND(#REF!,2)</f>
        <v>#REF!</v>
      </c>
      <c r="D257" s="1426" t="s">
        <v>718</v>
      </c>
      <c r="E257" s="1414"/>
      <c r="F257" s="1414" t="e">
        <f t="shared" si="11"/>
        <v>#REF!</v>
      </c>
      <c r="G257" s="1443"/>
      <c r="H257" s="1443"/>
      <c r="I257" s="1443"/>
      <c r="J257" s="1443"/>
      <c r="K257" s="1414" t="e">
        <f>#REF!+#REF!+#REF!+#REF!+#REF!+#REF!+E257+#REF!</f>
        <v>#REF!</v>
      </c>
      <c r="L257" s="1414" t="e">
        <f t="shared" si="12"/>
        <v>#REF!</v>
      </c>
    </row>
    <row r="258" spans="1:12" ht="48" x14ac:dyDescent="0.35">
      <c r="A258" s="1386">
        <v>52.1</v>
      </c>
      <c r="B258" s="1395" t="s">
        <v>1313</v>
      </c>
      <c r="C258" s="1453" t="e">
        <f>ROUND(#REF!,2)</f>
        <v>#REF!</v>
      </c>
      <c r="D258" s="1426" t="s">
        <v>718</v>
      </c>
      <c r="E258" s="1414"/>
      <c r="F258" s="1414" t="e">
        <f t="shared" si="11"/>
        <v>#REF!</v>
      </c>
      <c r="G258" s="1443"/>
      <c r="H258" s="1443"/>
      <c r="I258" s="1443"/>
      <c r="J258" s="1443"/>
      <c r="K258" s="1414" t="e">
        <f>#REF!+#REF!+#REF!+#REF!+#REF!+#REF!+E258+#REF!</f>
        <v>#REF!</v>
      </c>
      <c r="L258" s="1414" t="e">
        <f t="shared" si="12"/>
        <v>#REF!</v>
      </c>
    </row>
    <row r="259" spans="1:12" x14ac:dyDescent="0.35">
      <c r="A259" s="1386">
        <v>53.1</v>
      </c>
      <c r="B259" s="1395" t="s">
        <v>48</v>
      </c>
      <c r="C259" s="1453" t="e">
        <f>ROUND(#REF!,2)</f>
        <v>#REF!</v>
      </c>
      <c r="D259" s="1426" t="s">
        <v>1200</v>
      </c>
      <c r="E259" s="1414"/>
      <c r="F259" s="1414" t="e">
        <f t="shared" si="11"/>
        <v>#REF!</v>
      </c>
      <c r="G259" s="1443"/>
      <c r="H259" s="1443"/>
      <c r="I259" s="1443"/>
      <c r="J259" s="1443"/>
      <c r="K259" s="1414" t="e">
        <f>#REF!+#REF!+#REF!+#REF!+#REF!+#REF!+E259+#REF!</f>
        <v>#REF!</v>
      </c>
      <c r="L259" s="1414" t="e">
        <f t="shared" si="12"/>
        <v>#REF!</v>
      </c>
    </row>
    <row r="260" spans="1:12" ht="48" x14ac:dyDescent="0.35">
      <c r="A260" s="1386">
        <v>53.2</v>
      </c>
      <c r="B260" s="1395" t="s">
        <v>1036</v>
      </c>
      <c r="C260" s="1453"/>
      <c r="D260" s="1426" t="s">
        <v>1200</v>
      </c>
      <c r="E260" s="1414"/>
      <c r="F260" s="1414">
        <f t="shared" si="11"/>
        <v>0</v>
      </c>
      <c r="G260" s="1443"/>
      <c r="H260" s="1443"/>
      <c r="I260" s="1443"/>
      <c r="J260" s="1443"/>
      <c r="K260" s="1414" t="e">
        <f>#REF!+#REF!+#REF!+#REF!+#REF!+#REF!+E260+#REF!</f>
        <v>#REF!</v>
      </c>
      <c r="L260" s="1414" t="e">
        <f t="shared" si="12"/>
        <v>#REF!</v>
      </c>
    </row>
    <row r="261" spans="1:12" x14ac:dyDescent="0.35">
      <c r="A261" s="1386">
        <v>53.3</v>
      </c>
      <c r="B261" s="1395" t="s">
        <v>49</v>
      </c>
      <c r="C261" s="1453" t="e">
        <f>ROUND(#REF!,2)</f>
        <v>#REF!</v>
      </c>
      <c r="D261" s="1426" t="s">
        <v>1200</v>
      </c>
      <c r="E261" s="1414"/>
      <c r="F261" s="1414" t="e">
        <f t="shared" si="11"/>
        <v>#REF!</v>
      </c>
      <c r="G261" s="1443"/>
      <c r="H261" s="1443"/>
      <c r="I261" s="1443"/>
      <c r="J261" s="1443"/>
      <c r="K261" s="1414" t="e">
        <f>#REF!+#REF!+#REF!+#REF!+#REF!+#REF!+E261+#REF!</f>
        <v>#REF!</v>
      </c>
      <c r="L261" s="1414" t="e">
        <f t="shared" si="12"/>
        <v>#REF!</v>
      </c>
    </row>
    <row r="262" spans="1:12" x14ac:dyDescent="0.35">
      <c r="A262" s="1408">
        <v>54</v>
      </c>
      <c r="B262" s="1395" t="s">
        <v>853</v>
      </c>
      <c r="C262" s="1453" t="e">
        <f>ROUND(#REF!,2)</f>
        <v>#REF!</v>
      </c>
      <c r="D262" s="1426" t="s">
        <v>1200</v>
      </c>
      <c r="E262" s="1414"/>
      <c r="F262" s="1414" t="e">
        <f t="shared" si="11"/>
        <v>#REF!</v>
      </c>
      <c r="G262" s="1443"/>
      <c r="H262" s="1443"/>
      <c r="I262" s="1443"/>
      <c r="J262" s="1443"/>
      <c r="K262" s="1414" t="e">
        <f>#REF!+#REF!+#REF!+#REF!+#REF!+#REF!+E262+#REF!</f>
        <v>#REF!</v>
      </c>
      <c r="L262" s="1414" t="e">
        <f t="shared" si="12"/>
        <v>#REF!</v>
      </c>
    </row>
    <row r="263" spans="1:12" x14ac:dyDescent="0.35">
      <c r="A263" s="1386">
        <v>54.1</v>
      </c>
      <c r="B263" s="1395" t="s">
        <v>1037</v>
      </c>
      <c r="C263" s="1453" t="e">
        <f>ROUND(#REF!,2)</f>
        <v>#REF!</v>
      </c>
      <c r="D263" s="1426" t="s">
        <v>1200</v>
      </c>
      <c r="E263" s="1414"/>
      <c r="F263" s="1414" t="e">
        <f t="shared" si="11"/>
        <v>#REF!</v>
      </c>
      <c r="G263" s="1443"/>
      <c r="H263" s="1443"/>
      <c r="I263" s="1443"/>
      <c r="J263" s="1443"/>
      <c r="K263" s="1414" t="e">
        <f>#REF!+#REF!+#REF!+#REF!+#REF!+#REF!+E263+#REF!</f>
        <v>#REF!</v>
      </c>
      <c r="L263" s="1414" t="e">
        <f t="shared" si="12"/>
        <v>#REF!</v>
      </c>
    </row>
    <row r="264" spans="1:12" x14ac:dyDescent="0.35">
      <c r="A264" s="1386">
        <v>54.2</v>
      </c>
      <c r="B264" s="1395" t="s">
        <v>1038</v>
      </c>
      <c r="C264" s="1453" t="e">
        <f>ROUND(#REF!,2)</f>
        <v>#REF!</v>
      </c>
      <c r="D264" s="1426" t="s">
        <v>1200</v>
      </c>
      <c r="E264" s="1414"/>
      <c r="F264" s="1414" t="e">
        <f t="shared" si="11"/>
        <v>#REF!</v>
      </c>
      <c r="G264" s="1443"/>
      <c r="H264" s="1443"/>
      <c r="I264" s="1443"/>
      <c r="J264" s="1443"/>
      <c r="K264" s="1414" t="e">
        <f>#REF!+#REF!+#REF!+#REF!+#REF!+#REF!+E264+#REF!</f>
        <v>#REF!</v>
      </c>
      <c r="L264" s="1414" t="e">
        <f t="shared" si="12"/>
        <v>#REF!</v>
      </c>
    </row>
    <row r="265" spans="1:12" x14ac:dyDescent="0.35">
      <c r="A265" s="1386">
        <v>55.1</v>
      </c>
      <c r="B265" s="1395" t="s">
        <v>1060</v>
      </c>
      <c r="C265" s="1453" t="e">
        <f>#REF!</f>
        <v>#REF!</v>
      </c>
      <c r="D265" s="1426" t="s">
        <v>1200</v>
      </c>
      <c r="E265" s="1414"/>
      <c r="F265" s="1414" t="e">
        <f t="shared" si="11"/>
        <v>#REF!</v>
      </c>
      <c r="G265" s="1443"/>
      <c r="H265" s="1443"/>
      <c r="I265" s="1443"/>
      <c r="J265" s="1443"/>
      <c r="K265" s="1414" t="e">
        <f>#REF!+#REF!+#REF!+#REF!+#REF!+#REF!+E265+#REF!</f>
        <v>#REF!</v>
      </c>
      <c r="L265" s="1414" t="e">
        <f t="shared" si="12"/>
        <v>#REF!</v>
      </c>
    </row>
    <row r="266" spans="1:12" x14ac:dyDescent="0.35">
      <c r="A266" s="1386">
        <v>55.2</v>
      </c>
      <c r="B266" s="1395" t="s">
        <v>1061</v>
      </c>
      <c r="C266" s="1453" t="e">
        <f>#REF!</f>
        <v>#REF!</v>
      </c>
      <c r="D266" s="1426" t="s">
        <v>1200</v>
      </c>
      <c r="E266" s="1414"/>
      <c r="F266" s="1414" t="e">
        <f t="shared" si="11"/>
        <v>#REF!</v>
      </c>
      <c r="G266" s="1443"/>
      <c r="H266" s="1443"/>
      <c r="I266" s="1443"/>
      <c r="J266" s="1443"/>
      <c r="K266" s="1414" t="e">
        <f>#REF!+#REF!+#REF!+#REF!+#REF!+#REF!+E266+#REF!</f>
        <v>#REF!</v>
      </c>
      <c r="L266" s="1414" t="e">
        <f t="shared" si="12"/>
        <v>#REF!</v>
      </c>
    </row>
    <row r="267" spans="1:12" x14ac:dyDescent="0.35">
      <c r="A267" s="1386">
        <v>56.1</v>
      </c>
      <c r="B267" s="1395" t="s">
        <v>1062</v>
      </c>
      <c r="C267" s="1453" t="e">
        <f>ROUND(#REF!,2)</f>
        <v>#REF!</v>
      </c>
      <c r="D267" s="1426" t="s">
        <v>1200</v>
      </c>
      <c r="E267" s="1414"/>
      <c r="F267" s="1414" t="e">
        <f t="shared" si="11"/>
        <v>#REF!</v>
      </c>
      <c r="G267" s="1443"/>
      <c r="H267" s="1443"/>
      <c r="I267" s="1443"/>
      <c r="J267" s="1443"/>
      <c r="K267" s="1414" t="e">
        <f>#REF!+#REF!+#REF!+#REF!+#REF!+#REF!+E267+#REF!</f>
        <v>#REF!</v>
      </c>
      <c r="L267" s="1414" t="e">
        <f t="shared" si="12"/>
        <v>#REF!</v>
      </c>
    </row>
    <row r="268" spans="1:12" x14ac:dyDescent="0.35">
      <c r="A268" s="1386">
        <v>56.2</v>
      </c>
      <c r="B268" s="1395" t="s">
        <v>1947</v>
      </c>
      <c r="C268" s="1453" t="e">
        <f>ROUND(#REF!,2)</f>
        <v>#REF!</v>
      </c>
      <c r="D268" s="1426" t="s">
        <v>1200</v>
      </c>
      <c r="E268" s="1414"/>
      <c r="F268" s="1414" t="e">
        <f t="shared" si="11"/>
        <v>#REF!</v>
      </c>
      <c r="G268" s="1443"/>
      <c r="H268" s="1443"/>
      <c r="I268" s="1443"/>
      <c r="J268" s="1443"/>
      <c r="K268" s="1414" t="e">
        <f>#REF!+#REF!+#REF!+#REF!+#REF!+#REF!+E268+#REF!</f>
        <v>#REF!</v>
      </c>
      <c r="L268" s="1414" t="e">
        <f t="shared" si="12"/>
        <v>#REF!</v>
      </c>
    </row>
    <row r="269" spans="1:12" x14ac:dyDescent="0.35">
      <c r="A269" s="1408">
        <v>57</v>
      </c>
      <c r="B269" s="1395" t="s">
        <v>340</v>
      </c>
      <c r="C269" s="1453" t="e">
        <f>ROUND(#REF!,2)</f>
        <v>#REF!</v>
      </c>
      <c r="D269" s="1426" t="s">
        <v>1200</v>
      </c>
      <c r="E269" s="1414"/>
      <c r="F269" s="1414" t="e">
        <f t="shared" si="11"/>
        <v>#REF!</v>
      </c>
      <c r="G269" s="1443"/>
      <c r="H269" s="1443"/>
      <c r="I269" s="1443"/>
      <c r="J269" s="1443"/>
      <c r="K269" s="1414" t="e">
        <f>#REF!+#REF!+#REF!+#REF!+#REF!+#REF!+E269+#REF!</f>
        <v>#REF!</v>
      </c>
      <c r="L269" s="1414" t="e">
        <f t="shared" si="12"/>
        <v>#REF!</v>
      </c>
    </row>
    <row r="270" spans="1:12" x14ac:dyDescent="0.35">
      <c r="A270" s="1386">
        <v>57.1</v>
      </c>
      <c r="B270" s="1395" t="s">
        <v>341</v>
      </c>
      <c r="C270" s="1453" t="e">
        <f>ROUND(#REF!,2)</f>
        <v>#REF!</v>
      </c>
      <c r="D270" s="1426" t="s">
        <v>1200</v>
      </c>
      <c r="E270" s="1414"/>
      <c r="F270" s="1414" t="e">
        <f t="shared" si="11"/>
        <v>#REF!</v>
      </c>
      <c r="G270" s="1443"/>
      <c r="H270" s="1443"/>
      <c r="I270" s="1443"/>
      <c r="J270" s="1443"/>
      <c r="K270" s="1414" t="e">
        <f>#REF!+#REF!+#REF!+#REF!+#REF!+#REF!+E270+#REF!</f>
        <v>#REF!</v>
      </c>
      <c r="L270" s="1414" t="e">
        <f t="shared" si="12"/>
        <v>#REF!</v>
      </c>
    </row>
    <row r="271" spans="1:12" x14ac:dyDescent="0.35">
      <c r="A271" s="1386">
        <v>58.1</v>
      </c>
      <c r="B271" s="1395" t="s">
        <v>342</v>
      </c>
      <c r="C271" s="1453"/>
      <c r="D271" s="1426"/>
      <c r="E271" s="1414"/>
      <c r="F271" s="1414">
        <f t="shared" ref="F271:F334" si="13">E271*C271</f>
        <v>0</v>
      </c>
      <c r="G271" s="1443"/>
      <c r="H271" s="1443"/>
      <c r="I271" s="1443"/>
      <c r="J271" s="1443"/>
      <c r="K271" s="1414" t="e">
        <f>#REF!+#REF!+#REF!+#REF!+#REF!+#REF!+E271+#REF!</f>
        <v>#REF!</v>
      </c>
      <c r="L271" s="1414" t="e">
        <f t="shared" ref="L271:L334" si="14">K271*C271</f>
        <v>#REF!</v>
      </c>
    </row>
    <row r="272" spans="1:12" x14ac:dyDescent="0.35">
      <c r="A272" s="1395"/>
      <c r="B272" s="1395" t="s">
        <v>35</v>
      </c>
      <c r="C272" s="1453" t="e">
        <f>ROUND(#REF!,2)</f>
        <v>#REF!</v>
      </c>
      <c r="D272" s="1426" t="s">
        <v>718</v>
      </c>
      <c r="E272" s="1414"/>
      <c r="F272" s="1414" t="e">
        <f t="shared" si="13"/>
        <v>#REF!</v>
      </c>
      <c r="G272" s="1443"/>
      <c r="H272" s="1443"/>
      <c r="I272" s="1443"/>
      <c r="J272" s="1443"/>
      <c r="K272" s="1414" t="e">
        <f>#REF!+#REF!+#REF!+#REF!+#REF!+#REF!+E272+#REF!</f>
        <v>#REF!</v>
      </c>
      <c r="L272" s="1414" t="e">
        <f t="shared" si="14"/>
        <v>#REF!</v>
      </c>
    </row>
    <row r="273" spans="1:12" x14ac:dyDescent="0.35">
      <c r="A273" s="1396"/>
      <c r="B273" s="1395" t="s">
        <v>36</v>
      </c>
      <c r="C273" s="1453" t="e">
        <f>ROUND(#REF!,2)</f>
        <v>#REF!</v>
      </c>
      <c r="D273" s="1426" t="s">
        <v>718</v>
      </c>
      <c r="E273" s="1414"/>
      <c r="F273" s="1414" t="e">
        <f t="shared" si="13"/>
        <v>#REF!</v>
      </c>
      <c r="G273" s="1443"/>
      <c r="H273" s="1443"/>
      <c r="I273" s="1443"/>
      <c r="J273" s="1443"/>
      <c r="K273" s="1414" t="e">
        <f>#REF!+#REF!+#REF!+#REF!+#REF!+#REF!+E273+#REF!</f>
        <v>#REF!</v>
      </c>
      <c r="L273" s="1414" t="e">
        <f t="shared" si="14"/>
        <v>#REF!</v>
      </c>
    </row>
    <row r="274" spans="1:12" x14ac:dyDescent="0.35">
      <c r="A274" s="1386">
        <v>58.2</v>
      </c>
      <c r="B274" s="1395" t="s">
        <v>37</v>
      </c>
      <c r="C274" s="1453" t="e">
        <f>ROUND(#REF!,2)</f>
        <v>#REF!</v>
      </c>
      <c r="D274" s="1426" t="s">
        <v>1200</v>
      </c>
      <c r="E274" s="1414"/>
      <c r="F274" s="1414" t="e">
        <f t="shared" si="13"/>
        <v>#REF!</v>
      </c>
      <c r="G274" s="1443"/>
      <c r="H274" s="1443"/>
      <c r="I274" s="1443"/>
      <c r="J274" s="1443"/>
      <c r="K274" s="1414" t="e">
        <f>#REF!+#REF!+#REF!+#REF!+#REF!+#REF!+E274+#REF!</f>
        <v>#REF!</v>
      </c>
      <c r="L274" s="1414" t="e">
        <f t="shared" si="14"/>
        <v>#REF!</v>
      </c>
    </row>
    <row r="275" spans="1:12" ht="48" x14ac:dyDescent="0.35">
      <c r="A275" s="1386">
        <v>59.1</v>
      </c>
      <c r="B275" s="1395" t="s">
        <v>256</v>
      </c>
      <c r="C275" s="1453"/>
      <c r="D275" s="1426" t="s">
        <v>1200</v>
      </c>
      <c r="E275" s="1414"/>
      <c r="F275" s="1414">
        <f t="shared" si="13"/>
        <v>0</v>
      </c>
      <c r="G275" s="1443"/>
      <c r="H275" s="1443"/>
      <c r="I275" s="1443"/>
      <c r="J275" s="1443"/>
      <c r="K275" s="1414" t="e">
        <f>#REF!+#REF!+#REF!+#REF!+#REF!+#REF!+E275+#REF!</f>
        <v>#REF!</v>
      </c>
      <c r="L275" s="1414" t="e">
        <f t="shared" si="14"/>
        <v>#REF!</v>
      </c>
    </row>
    <row r="276" spans="1:12" ht="48" x14ac:dyDescent="0.35">
      <c r="A276" s="1386">
        <v>59.2</v>
      </c>
      <c r="B276" s="1395" t="s">
        <v>34</v>
      </c>
      <c r="C276" s="1453" t="e">
        <f>ROUND(#REF!,2)</f>
        <v>#REF!</v>
      </c>
      <c r="D276" s="1426" t="s">
        <v>1200</v>
      </c>
      <c r="E276" s="1414"/>
      <c r="F276" s="1414" t="e">
        <f t="shared" si="13"/>
        <v>#REF!</v>
      </c>
      <c r="G276" s="1443"/>
      <c r="H276" s="1443"/>
      <c r="I276" s="1443"/>
      <c r="J276" s="1443"/>
      <c r="K276" s="1414" t="e">
        <f>#REF!+#REF!+#REF!+#REF!+#REF!+#REF!+E276+#REF!</f>
        <v>#REF!</v>
      </c>
      <c r="L276" s="1414" t="e">
        <f t="shared" si="14"/>
        <v>#REF!</v>
      </c>
    </row>
    <row r="277" spans="1:12" ht="48" x14ac:dyDescent="0.35">
      <c r="A277" s="1386">
        <v>59.3</v>
      </c>
      <c r="B277" s="1395" t="s">
        <v>198</v>
      </c>
      <c r="C277" s="1453"/>
      <c r="D277" s="1426" t="s">
        <v>1200</v>
      </c>
      <c r="E277" s="1414"/>
      <c r="F277" s="1414">
        <f t="shared" si="13"/>
        <v>0</v>
      </c>
      <c r="G277" s="1443"/>
      <c r="H277" s="1443"/>
      <c r="I277" s="1443"/>
      <c r="J277" s="1443"/>
      <c r="K277" s="1414" t="e">
        <f>#REF!+#REF!+#REF!+#REF!+#REF!+#REF!+E277+#REF!</f>
        <v>#REF!</v>
      </c>
      <c r="L277" s="1414" t="e">
        <f t="shared" si="14"/>
        <v>#REF!</v>
      </c>
    </row>
    <row r="278" spans="1:12" ht="48" x14ac:dyDescent="0.35">
      <c r="A278" s="1386">
        <v>59.4</v>
      </c>
      <c r="B278" s="1395" t="s">
        <v>1124</v>
      </c>
      <c r="C278" s="1453"/>
      <c r="D278" s="1426" t="s">
        <v>1200</v>
      </c>
      <c r="E278" s="1414"/>
      <c r="F278" s="1414">
        <f t="shared" si="13"/>
        <v>0</v>
      </c>
      <c r="G278" s="1443"/>
      <c r="H278" s="1443"/>
      <c r="I278" s="1443"/>
      <c r="J278" s="1443"/>
      <c r="K278" s="1414" t="e">
        <f>#REF!+#REF!+#REF!+#REF!+#REF!+#REF!+E278+#REF!</f>
        <v>#REF!</v>
      </c>
      <c r="L278" s="1414" t="e">
        <f t="shared" si="14"/>
        <v>#REF!</v>
      </c>
    </row>
    <row r="279" spans="1:12" ht="48" x14ac:dyDescent="0.35">
      <c r="A279" s="1386">
        <v>59.5</v>
      </c>
      <c r="B279" s="1395" t="s">
        <v>1125</v>
      </c>
      <c r="C279" s="1453" t="e">
        <f>#REF!</f>
        <v>#REF!</v>
      </c>
      <c r="D279" s="1426" t="s">
        <v>1200</v>
      </c>
      <c r="E279" s="1414"/>
      <c r="F279" s="1414" t="e">
        <f t="shared" si="13"/>
        <v>#REF!</v>
      </c>
      <c r="G279" s="1443"/>
      <c r="H279" s="1443"/>
      <c r="I279" s="1443"/>
      <c r="J279" s="1443"/>
      <c r="K279" s="1414" t="e">
        <f>#REF!+#REF!+#REF!+#REF!+#REF!+#REF!+E279+#REF!</f>
        <v>#REF!</v>
      </c>
      <c r="L279" s="1414" t="e">
        <f t="shared" si="14"/>
        <v>#REF!</v>
      </c>
    </row>
    <row r="280" spans="1:12" ht="48" x14ac:dyDescent="0.35">
      <c r="A280" s="1386">
        <v>59.6</v>
      </c>
      <c r="B280" s="1395" t="s">
        <v>1051</v>
      </c>
      <c r="C280" s="1453"/>
      <c r="D280" s="1426" t="s">
        <v>1200</v>
      </c>
      <c r="E280" s="1414"/>
      <c r="F280" s="1414">
        <f t="shared" si="13"/>
        <v>0</v>
      </c>
      <c r="G280" s="1443"/>
      <c r="H280" s="1443"/>
      <c r="I280" s="1443"/>
      <c r="J280" s="1443"/>
      <c r="K280" s="1414" t="e">
        <f>#REF!+#REF!+#REF!+#REF!+#REF!+#REF!+E280+#REF!</f>
        <v>#REF!</v>
      </c>
      <c r="L280" s="1414" t="e">
        <f t="shared" si="14"/>
        <v>#REF!</v>
      </c>
    </row>
    <row r="281" spans="1:12" x14ac:dyDescent="0.35">
      <c r="A281" s="1386">
        <v>60</v>
      </c>
      <c r="B281" s="1395" t="s">
        <v>1316</v>
      </c>
      <c r="C281" s="1453" t="e">
        <f>ROUND(#REF!,2)</f>
        <v>#REF!</v>
      </c>
      <c r="D281" s="1426" t="s">
        <v>1200</v>
      </c>
      <c r="E281" s="1414"/>
      <c r="F281" s="1414" t="e">
        <f t="shared" si="13"/>
        <v>#REF!</v>
      </c>
      <c r="G281" s="1443"/>
      <c r="H281" s="1443"/>
      <c r="I281" s="1443"/>
      <c r="J281" s="1443"/>
      <c r="K281" s="1414" t="e">
        <f>#REF!+#REF!+#REF!+#REF!+#REF!+#REF!+E281+#REF!</f>
        <v>#REF!</v>
      </c>
      <c r="L281" s="1414" t="e">
        <f t="shared" si="14"/>
        <v>#REF!</v>
      </c>
    </row>
    <row r="282" spans="1:12" x14ac:dyDescent="0.35">
      <c r="A282" s="1386">
        <v>61.1</v>
      </c>
      <c r="B282" s="1395" t="s">
        <v>1127</v>
      </c>
      <c r="C282" s="1453"/>
      <c r="D282" s="1426"/>
      <c r="E282" s="1414"/>
      <c r="F282" s="1414">
        <f t="shared" si="13"/>
        <v>0</v>
      </c>
      <c r="G282" s="1443"/>
      <c r="H282" s="1443"/>
      <c r="I282" s="1443"/>
      <c r="J282" s="1443"/>
      <c r="K282" s="1414" t="e">
        <f>#REF!+#REF!+#REF!+#REF!+#REF!+#REF!+E282+#REF!</f>
        <v>#REF!</v>
      </c>
      <c r="L282" s="1414" t="e">
        <f t="shared" si="14"/>
        <v>#REF!</v>
      </c>
    </row>
    <row r="283" spans="1:12" x14ac:dyDescent="0.35">
      <c r="A283" s="1395"/>
      <c r="B283" s="1395" t="s">
        <v>919</v>
      </c>
      <c r="C283" s="1453" t="e">
        <f>ROUND(#REF!,2)</f>
        <v>#REF!</v>
      </c>
      <c r="D283" s="1426" t="s">
        <v>718</v>
      </c>
      <c r="E283" s="1414"/>
      <c r="F283" s="1414" t="e">
        <f t="shared" si="13"/>
        <v>#REF!</v>
      </c>
      <c r="G283" s="1443"/>
      <c r="H283" s="1443"/>
      <c r="I283" s="1443"/>
      <c r="J283" s="1443"/>
      <c r="K283" s="1414" t="e">
        <f>#REF!+#REF!+#REF!+#REF!+#REF!+#REF!+E283+#REF!</f>
        <v>#REF!</v>
      </c>
      <c r="L283" s="1414" t="e">
        <f t="shared" si="14"/>
        <v>#REF!</v>
      </c>
    </row>
    <row r="284" spans="1:12" x14ac:dyDescent="0.35">
      <c r="A284" s="1396"/>
      <c r="B284" s="1395" t="s">
        <v>920</v>
      </c>
      <c r="C284" s="1453" t="e">
        <f>ROUND(#REF!,2)</f>
        <v>#REF!</v>
      </c>
      <c r="D284" s="1426" t="s">
        <v>718</v>
      </c>
      <c r="E284" s="1414"/>
      <c r="F284" s="1414" t="e">
        <f t="shared" si="13"/>
        <v>#REF!</v>
      </c>
      <c r="G284" s="1443"/>
      <c r="H284" s="1443"/>
      <c r="I284" s="1443"/>
      <c r="J284" s="1443"/>
      <c r="K284" s="1414" t="e">
        <f>#REF!+#REF!+#REF!+#REF!+#REF!+#REF!+E284+#REF!</f>
        <v>#REF!</v>
      </c>
      <c r="L284" s="1414" t="e">
        <f t="shared" si="14"/>
        <v>#REF!</v>
      </c>
    </row>
    <row r="285" spans="1:12" x14ac:dyDescent="0.35">
      <c r="A285" s="1386">
        <v>61.2</v>
      </c>
      <c r="B285" s="1398" t="s">
        <v>921</v>
      </c>
      <c r="C285" s="1453"/>
      <c r="D285" s="1426"/>
      <c r="E285" s="1414"/>
      <c r="F285" s="1414">
        <f t="shared" si="13"/>
        <v>0</v>
      </c>
      <c r="G285" s="1443"/>
      <c r="H285" s="1443"/>
      <c r="I285" s="1443"/>
      <c r="J285" s="1443"/>
      <c r="K285" s="1414" t="e">
        <f>#REF!+#REF!+#REF!+#REF!+#REF!+#REF!+E285+#REF!</f>
        <v>#REF!</v>
      </c>
      <c r="L285" s="1414" t="e">
        <f t="shared" si="14"/>
        <v>#REF!</v>
      </c>
    </row>
    <row r="286" spans="1:12" x14ac:dyDescent="0.35">
      <c r="A286" s="1395"/>
      <c r="B286" s="1395" t="s">
        <v>922</v>
      </c>
      <c r="C286" s="1453" t="e">
        <f>ROUND(#REF!,2)</f>
        <v>#REF!</v>
      </c>
      <c r="D286" s="1426" t="s">
        <v>718</v>
      </c>
      <c r="E286" s="1414"/>
      <c r="F286" s="1414" t="e">
        <f t="shared" si="13"/>
        <v>#REF!</v>
      </c>
      <c r="G286" s="1443"/>
      <c r="H286" s="1443"/>
      <c r="I286" s="1443"/>
      <c r="J286" s="1443"/>
      <c r="K286" s="1414" t="e">
        <f>#REF!+#REF!+#REF!+#REF!+#REF!+#REF!+E286+#REF!</f>
        <v>#REF!</v>
      </c>
      <c r="L286" s="1414" t="e">
        <f t="shared" si="14"/>
        <v>#REF!</v>
      </c>
    </row>
    <row r="287" spans="1:12" x14ac:dyDescent="0.35">
      <c r="A287" s="1396"/>
      <c r="B287" s="1395" t="s">
        <v>923</v>
      </c>
      <c r="C287" s="1453" t="e">
        <f>ROUND(#REF!,2)</f>
        <v>#REF!</v>
      </c>
      <c r="D287" s="1426" t="s">
        <v>718</v>
      </c>
      <c r="E287" s="1414"/>
      <c r="F287" s="1414" t="e">
        <f t="shared" si="13"/>
        <v>#REF!</v>
      </c>
      <c r="G287" s="1443"/>
      <c r="H287" s="1443"/>
      <c r="I287" s="1443"/>
      <c r="J287" s="1443"/>
      <c r="K287" s="1414" t="e">
        <f>#REF!+#REF!+#REF!+#REF!+#REF!+#REF!+E287+#REF!</f>
        <v>#REF!</v>
      </c>
      <c r="L287" s="1414" t="e">
        <f t="shared" si="14"/>
        <v>#REF!</v>
      </c>
    </row>
    <row r="288" spans="1:12" x14ac:dyDescent="0.35">
      <c r="A288" s="1386">
        <v>62.1</v>
      </c>
      <c r="B288" s="1395" t="s">
        <v>924</v>
      </c>
      <c r="C288" s="1453"/>
      <c r="D288" s="1426"/>
      <c r="E288" s="1414"/>
      <c r="F288" s="1414">
        <f t="shared" si="13"/>
        <v>0</v>
      </c>
      <c r="G288" s="1443"/>
      <c r="H288" s="1443"/>
      <c r="I288" s="1443"/>
      <c r="J288" s="1443"/>
      <c r="K288" s="1414" t="e">
        <f>#REF!+#REF!+#REF!+#REF!+#REF!+#REF!+E288+#REF!</f>
        <v>#REF!</v>
      </c>
      <c r="L288" s="1414" t="e">
        <f t="shared" si="14"/>
        <v>#REF!</v>
      </c>
    </row>
    <row r="289" spans="1:12" x14ac:dyDescent="0.35">
      <c r="A289" s="1395"/>
      <c r="B289" s="1395" t="s">
        <v>922</v>
      </c>
      <c r="C289" s="1453" t="e">
        <f>ROUND(#REF!,2)</f>
        <v>#REF!</v>
      </c>
      <c r="D289" s="1426" t="s">
        <v>1200</v>
      </c>
      <c r="E289" s="1414"/>
      <c r="F289" s="1414" t="e">
        <f t="shared" si="13"/>
        <v>#REF!</v>
      </c>
      <c r="G289" s="1443"/>
      <c r="H289" s="1443"/>
      <c r="I289" s="1443"/>
      <c r="J289" s="1443"/>
      <c r="K289" s="1414" t="e">
        <f>#REF!+#REF!+#REF!+#REF!+#REF!+#REF!+E289+#REF!</f>
        <v>#REF!</v>
      </c>
      <c r="L289" s="1414" t="e">
        <f t="shared" si="14"/>
        <v>#REF!</v>
      </c>
    </row>
    <row r="290" spans="1:12" x14ac:dyDescent="0.35">
      <c r="A290" s="1396"/>
      <c r="B290" s="1395" t="s">
        <v>923</v>
      </c>
      <c r="C290" s="1453" t="e">
        <f>ROUND(#REF!,2)</f>
        <v>#REF!</v>
      </c>
      <c r="D290" s="1426" t="s">
        <v>1200</v>
      </c>
      <c r="E290" s="1414"/>
      <c r="F290" s="1414" t="e">
        <f t="shared" si="13"/>
        <v>#REF!</v>
      </c>
      <c r="G290" s="1443"/>
      <c r="H290" s="1443"/>
      <c r="I290" s="1443"/>
      <c r="J290" s="1443"/>
      <c r="K290" s="1414" t="e">
        <f>#REF!+#REF!+#REF!+#REF!+#REF!+#REF!+E290+#REF!</f>
        <v>#REF!</v>
      </c>
      <c r="L290" s="1414" t="e">
        <f t="shared" si="14"/>
        <v>#REF!</v>
      </c>
    </row>
    <row r="291" spans="1:12" x14ac:dyDescent="0.35">
      <c r="A291" s="1386">
        <v>62.2</v>
      </c>
      <c r="B291" s="1395" t="s">
        <v>925</v>
      </c>
      <c r="C291" s="1453"/>
      <c r="D291" s="1426"/>
      <c r="E291" s="1414"/>
      <c r="F291" s="1414">
        <f t="shared" si="13"/>
        <v>0</v>
      </c>
      <c r="G291" s="1443"/>
      <c r="H291" s="1443"/>
      <c r="I291" s="1443"/>
      <c r="J291" s="1443"/>
      <c r="K291" s="1414" t="e">
        <f>#REF!+#REF!+#REF!+#REF!+#REF!+#REF!+E291+#REF!</f>
        <v>#REF!</v>
      </c>
      <c r="L291" s="1414" t="e">
        <f t="shared" si="14"/>
        <v>#REF!</v>
      </c>
    </row>
    <row r="292" spans="1:12" x14ac:dyDescent="0.35">
      <c r="A292" s="1395"/>
      <c r="B292" s="1395" t="s">
        <v>922</v>
      </c>
      <c r="C292" s="1453" t="e">
        <f>ROUND(#REF!,2)</f>
        <v>#REF!</v>
      </c>
      <c r="D292" s="1426" t="s">
        <v>1200</v>
      </c>
      <c r="E292" s="1414"/>
      <c r="F292" s="1414" t="e">
        <f t="shared" si="13"/>
        <v>#REF!</v>
      </c>
      <c r="G292" s="1443"/>
      <c r="H292" s="1443"/>
      <c r="I292" s="1443"/>
      <c r="J292" s="1443"/>
      <c r="K292" s="1414" t="e">
        <f>#REF!+#REF!+#REF!+#REF!+#REF!+#REF!+E292+#REF!</f>
        <v>#REF!</v>
      </c>
      <c r="L292" s="1414" t="e">
        <f t="shared" si="14"/>
        <v>#REF!</v>
      </c>
    </row>
    <row r="293" spans="1:12" x14ac:dyDescent="0.35">
      <c r="A293" s="1396"/>
      <c r="B293" s="1395" t="s">
        <v>923</v>
      </c>
      <c r="C293" s="1453" t="e">
        <f>ROUND(#REF!,2)</f>
        <v>#REF!</v>
      </c>
      <c r="D293" s="1426" t="s">
        <v>1200</v>
      </c>
      <c r="E293" s="1414"/>
      <c r="F293" s="1414" t="e">
        <f t="shared" si="13"/>
        <v>#REF!</v>
      </c>
      <c r="G293" s="1443"/>
      <c r="H293" s="1443"/>
      <c r="I293" s="1443"/>
      <c r="J293" s="1443"/>
      <c r="K293" s="1414" t="e">
        <f>#REF!+#REF!+#REF!+#REF!+#REF!+#REF!+E293+#REF!</f>
        <v>#REF!</v>
      </c>
      <c r="L293" s="1414" t="e">
        <f t="shared" si="14"/>
        <v>#REF!</v>
      </c>
    </row>
    <row r="294" spans="1:12" x14ac:dyDescent="0.35">
      <c r="A294" s="1386">
        <v>63</v>
      </c>
      <c r="B294" s="1395" t="s">
        <v>1818</v>
      </c>
      <c r="C294" s="1453" t="e">
        <f>ROUND(#REF!,2)</f>
        <v>#REF!</v>
      </c>
      <c r="D294" s="1426" t="s">
        <v>1200</v>
      </c>
      <c r="E294" s="1414"/>
      <c r="F294" s="1414" t="e">
        <f t="shared" si="13"/>
        <v>#REF!</v>
      </c>
      <c r="G294" s="1443"/>
      <c r="H294" s="1443"/>
      <c r="I294" s="1443"/>
      <c r="J294" s="1443"/>
      <c r="K294" s="1414" t="e">
        <f>#REF!+#REF!+#REF!+#REF!+#REF!+#REF!+E294+#REF!</f>
        <v>#REF!</v>
      </c>
      <c r="L294" s="1414" t="e">
        <f t="shared" si="14"/>
        <v>#REF!</v>
      </c>
    </row>
    <row r="295" spans="1:12" x14ac:dyDescent="0.35">
      <c r="A295" s="1386"/>
      <c r="B295" s="1398" t="s">
        <v>1819</v>
      </c>
      <c r="C295" s="1453"/>
      <c r="D295" s="1426"/>
      <c r="E295" s="1414"/>
      <c r="F295" s="1414">
        <f t="shared" si="13"/>
        <v>0</v>
      </c>
      <c r="G295" s="1443"/>
      <c r="H295" s="1443"/>
      <c r="I295" s="1443"/>
      <c r="J295" s="1443"/>
      <c r="K295" s="1414" t="e">
        <f>#REF!+#REF!+#REF!+#REF!+#REF!+#REF!+E295+#REF!</f>
        <v>#REF!</v>
      </c>
      <c r="L295" s="1414" t="e">
        <f t="shared" si="14"/>
        <v>#REF!</v>
      </c>
    </row>
    <row r="296" spans="1:12" x14ac:dyDescent="0.35">
      <c r="A296" s="1386">
        <v>64</v>
      </c>
      <c r="B296" s="1395" t="s">
        <v>1820</v>
      </c>
      <c r="C296" s="1453" t="e">
        <f>#REF!</f>
        <v>#REF!</v>
      </c>
      <c r="D296" s="1426" t="s">
        <v>1200</v>
      </c>
      <c r="E296" s="1414"/>
      <c r="F296" s="1414" t="e">
        <f t="shared" si="13"/>
        <v>#REF!</v>
      </c>
      <c r="G296" s="1443"/>
      <c r="H296" s="1443"/>
      <c r="I296" s="1443"/>
      <c r="J296" s="1443"/>
      <c r="K296" s="1414" t="e">
        <f>#REF!+#REF!+#REF!+#REF!+#REF!+#REF!+E296+#REF!</f>
        <v>#REF!</v>
      </c>
      <c r="L296" s="1414" t="e">
        <f t="shared" si="14"/>
        <v>#REF!</v>
      </c>
    </row>
    <row r="297" spans="1:12" x14ac:dyDescent="0.35">
      <c r="A297" s="1395"/>
      <c r="B297" s="1395" t="s">
        <v>1098</v>
      </c>
      <c r="C297" s="1453"/>
      <c r="D297" s="1426" t="s">
        <v>1200</v>
      </c>
      <c r="E297" s="1414"/>
      <c r="F297" s="1414">
        <f t="shared" si="13"/>
        <v>0</v>
      </c>
      <c r="G297" s="1443"/>
      <c r="H297" s="1443"/>
      <c r="I297" s="1443"/>
      <c r="J297" s="1443"/>
      <c r="K297" s="1414" t="e">
        <f>#REF!+#REF!+#REF!+#REF!+#REF!+#REF!+E297+#REF!</f>
        <v>#REF!</v>
      </c>
      <c r="L297" s="1414" t="e">
        <f t="shared" si="14"/>
        <v>#REF!</v>
      </c>
    </row>
    <row r="298" spans="1:12" ht="48" x14ac:dyDescent="0.35">
      <c r="A298" s="1396"/>
      <c r="B298" s="1395" t="s">
        <v>267</v>
      </c>
      <c r="C298" s="1453" t="e">
        <f>#REF!</f>
        <v>#REF!</v>
      </c>
      <c r="D298" s="1426" t="s">
        <v>1200</v>
      </c>
      <c r="E298" s="1414"/>
      <c r="F298" s="1414" t="e">
        <f t="shared" si="13"/>
        <v>#REF!</v>
      </c>
      <c r="G298" s="1443"/>
      <c r="H298" s="1443"/>
      <c r="I298" s="1443"/>
      <c r="J298" s="1443"/>
      <c r="K298" s="1414" t="e">
        <f>#REF!+#REF!+#REF!+#REF!+#REF!+#REF!+E298+#REF!</f>
        <v>#REF!</v>
      </c>
      <c r="L298" s="1414" t="e">
        <f t="shared" si="14"/>
        <v>#REF!</v>
      </c>
    </row>
    <row r="299" spans="1:12" x14ac:dyDescent="0.35">
      <c r="A299" s="1386">
        <v>65</v>
      </c>
      <c r="B299" s="1395" t="s">
        <v>268</v>
      </c>
      <c r="C299" s="1453" t="e">
        <f>#REF!</f>
        <v>#REF!</v>
      </c>
      <c r="D299" s="1426" t="s">
        <v>1200</v>
      </c>
      <c r="E299" s="1414"/>
      <c r="F299" s="1414" t="e">
        <f t="shared" si="13"/>
        <v>#REF!</v>
      </c>
      <c r="G299" s="1443"/>
      <c r="H299" s="1443"/>
      <c r="I299" s="1443"/>
      <c r="J299" s="1443"/>
      <c r="K299" s="1414" t="e">
        <f>#REF!+#REF!+#REF!+#REF!+#REF!+#REF!+E299+#REF!</f>
        <v>#REF!</v>
      </c>
      <c r="L299" s="1414" t="e">
        <f t="shared" si="14"/>
        <v>#REF!</v>
      </c>
    </row>
    <row r="300" spans="1:12" x14ac:dyDescent="0.35">
      <c r="A300" s="1386">
        <v>66</v>
      </c>
      <c r="B300" s="1395" t="s">
        <v>269</v>
      </c>
      <c r="C300" s="1453" t="e">
        <f>#REF!</f>
        <v>#REF!</v>
      </c>
      <c r="D300" s="1426" t="s">
        <v>1200</v>
      </c>
      <c r="E300" s="1414"/>
      <c r="F300" s="1414" t="e">
        <f t="shared" si="13"/>
        <v>#REF!</v>
      </c>
      <c r="G300" s="1443"/>
      <c r="H300" s="1443"/>
      <c r="I300" s="1443"/>
      <c r="J300" s="1443"/>
      <c r="K300" s="1414" t="e">
        <f>#REF!+#REF!+#REF!+#REF!+#REF!+#REF!+E300+#REF!</f>
        <v>#REF!</v>
      </c>
      <c r="L300" s="1414" t="e">
        <f t="shared" si="14"/>
        <v>#REF!</v>
      </c>
    </row>
    <row r="301" spans="1:12" ht="48" x14ac:dyDescent="0.35">
      <c r="A301" s="1386">
        <v>67</v>
      </c>
      <c r="B301" s="1395" t="s">
        <v>1540</v>
      </c>
      <c r="C301" s="1453" t="e">
        <f>#REF!</f>
        <v>#REF!</v>
      </c>
      <c r="D301" s="1426" t="s">
        <v>1200</v>
      </c>
      <c r="E301" s="1414"/>
      <c r="F301" s="1414" t="e">
        <f t="shared" si="13"/>
        <v>#REF!</v>
      </c>
      <c r="G301" s="1443"/>
      <c r="H301" s="1443"/>
      <c r="I301" s="1443"/>
      <c r="J301" s="1443"/>
      <c r="K301" s="1414" t="e">
        <f>#REF!+#REF!+#REF!+#REF!+#REF!+#REF!+E301+#REF!</f>
        <v>#REF!</v>
      </c>
      <c r="L301" s="1414" t="e">
        <f t="shared" si="14"/>
        <v>#REF!</v>
      </c>
    </row>
    <row r="302" spans="1:12" ht="48" x14ac:dyDescent="0.35">
      <c r="A302" s="1386">
        <v>68</v>
      </c>
      <c r="B302" s="1395" t="s">
        <v>1541</v>
      </c>
      <c r="C302" s="1453" t="e">
        <f>#REF!</f>
        <v>#REF!</v>
      </c>
      <c r="D302" s="1426" t="s">
        <v>1200</v>
      </c>
      <c r="E302" s="1414"/>
      <c r="F302" s="1414" t="e">
        <f t="shared" si="13"/>
        <v>#REF!</v>
      </c>
      <c r="G302" s="1443"/>
      <c r="H302" s="1443"/>
      <c r="I302" s="1443"/>
      <c r="J302" s="1443"/>
      <c r="K302" s="1414" t="e">
        <f>#REF!+#REF!+#REF!+#REF!+#REF!+#REF!+E302+#REF!</f>
        <v>#REF!</v>
      </c>
      <c r="L302" s="1414" t="e">
        <f t="shared" si="14"/>
        <v>#REF!</v>
      </c>
    </row>
    <row r="303" spans="1:12" x14ac:dyDescent="0.35">
      <c r="A303" s="1386">
        <v>69</v>
      </c>
      <c r="B303" s="1395" t="s">
        <v>1542</v>
      </c>
      <c r="C303" s="1453" t="e">
        <f>#REF!</f>
        <v>#REF!</v>
      </c>
      <c r="D303" s="1426" t="s">
        <v>1200</v>
      </c>
      <c r="E303" s="1414"/>
      <c r="F303" s="1414" t="e">
        <f t="shared" si="13"/>
        <v>#REF!</v>
      </c>
      <c r="G303" s="1443"/>
      <c r="H303" s="1443"/>
      <c r="I303" s="1443"/>
      <c r="J303" s="1443"/>
      <c r="K303" s="1414" t="e">
        <f>#REF!+#REF!+#REF!+#REF!+#REF!+#REF!+E303+#REF!</f>
        <v>#REF!</v>
      </c>
      <c r="L303" s="1414" t="e">
        <f t="shared" si="14"/>
        <v>#REF!</v>
      </c>
    </row>
    <row r="304" spans="1:12" x14ac:dyDescent="0.35">
      <c r="A304" s="1386">
        <v>70.099999999999994</v>
      </c>
      <c r="B304" s="1395" t="s">
        <v>1543</v>
      </c>
      <c r="C304" s="1453" t="e">
        <f>#REF!</f>
        <v>#REF!</v>
      </c>
      <c r="D304" s="1426" t="s">
        <v>1200</v>
      </c>
      <c r="E304" s="1414"/>
      <c r="F304" s="1414" t="e">
        <f t="shared" si="13"/>
        <v>#REF!</v>
      </c>
      <c r="G304" s="1443"/>
      <c r="H304" s="1443"/>
      <c r="I304" s="1443"/>
      <c r="J304" s="1443"/>
      <c r="K304" s="1414" t="e">
        <f>#REF!+#REF!+#REF!+#REF!+#REF!+#REF!+E304+#REF!</f>
        <v>#REF!</v>
      </c>
      <c r="L304" s="1414" t="e">
        <f t="shared" si="14"/>
        <v>#REF!</v>
      </c>
    </row>
    <row r="305" spans="1:12" x14ac:dyDescent="0.35">
      <c r="A305" s="1386">
        <v>70.2</v>
      </c>
      <c r="B305" s="1395" t="s">
        <v>1544</v>
      </c>
      <c r="C305" s="1453"/>
      <c r="D305" s="1426" t="s">
        <v>1200</v>
      </c>
      <c r="E305" s="1414"/>
      <c r="F305" s="1414">
        <f t="shared" si="13"/>
        <v>0</v>
      </c>
      <c r="G305" s="1443"/>
      <c r="H305" s="1443"/>
      <c r="I305" s="1443"/>
      <c r="J305" s="1443"/>
      <c r="K305" s="1414" t="e">
        <f>#REF!+#REF!+#REF!+#REF!+#REF!+#REF!+E305+#REF!</f>
        <v>#REF!</v>
      </c>
      <c r="L305" s="1414" t="e">
        <f t="shared" si="14"/>
        <v>#REF!</v>
      </c>
    </row>
    <row r="306" spans="1:12" x14ac:dyDescent="0.35">
      <c r="A306" s="1386">
        <v>70.3</v>
      </c>
      <c r="B306" s="1395" t="s">
        <v>1545</v>
      </c>
      <c r="C306" s="1453" t="e">
        <f>#REF!</f>
        <v>#REF!</v>
      </c>
      <c r="D306" s="1426" t="s">
        <v>1200</v>
      </c>
      <c r="E306" s="1414"/>
      <c r="F306" s="1414" t="e">
        <f t="shared" si="13"/>
        <v>#REF!</v>
      </c>
      <c r="G306" s="1443"/>
      <c r="H306" s="1443"/>
      <c r="I306" s="1443"/>
      <c r="J306" s="1443"/>
      <c r="K306" s="1414" t="e">
        <f>#REF!+#REF!+#REF!+#REF!+#REF!+#REF!+E306+#REF!</f>
        <v>#REF!</v>
      </c>
      <c r="L306" s="1414" t="e">
        <f t="shared" si="14"/>
        <v>#REF!</v>
      </c>
    </row>
    <row r="307" spans="1:12" x14ac:dyDescent="0.35">
      <c r="A307" s="1386">
        <v>70.400000000000006</v>
      </c>
      <c r="B307" s="1395" t="s">
        <v>1189</v>
      </c>
      <c r="C307" s="1453" t="e">
        <f>#REF!</f>
        <v>#REF!</v>
      </c>
      <c r="D307" s="1426" t="s">
        <v>1200</v>
      </c>
      <c r="E307" s="1414"/>
      <c r="F307" s="1414" t="e">
        <f t="shared" si="13"/>
        <v>#REF!</v>
      </c>
      <c r="G307" s="1443"/>
      <c r="H307" s="1443"/>
      <c r="I307" s="1443"/>
      <c r="J307" s="1443"/>
      <c r="K307" s="1414" t="e">
        <f>#REF!+#REF!+#REF!+#REF!+#REF!+#REF!+E307+#REF!</f>
        <v>#REF!</v>
      </c>
      <c r="L307" s="1414" t="e">
        <f t="shared" si="14"/>
        <v>#REF!</v>
      </c>
    </row>
    <row r="308" spans="1:12" x14ac:dyDescent="0.35">
      <c r="A308" s="1386">
        <v>71</v>
      </c>
      <c r="B308" s="1395" t="s">
        <v>1190</v>
      </c>
      <c r="C308" s="1453" t="e">
        <f>#REF!</f>
        <v>#REF!</v>
      </c>
      <c r="D308" s="1426" t="s">
        <v>1200</v>
      </c>
      <c r="E308" s="1414"/>
      <c r="F308" s="1414" t="e">
        <f t="shared" si="13"/>
        <v>#REF!</v>
      </c>
      <c r="G308" s="1443"/>
      <c r="H308" s="1443"/>
      <c r="I308" s="1443"/>
      <c r="J308" s="1443"/>
      <c r="K308" s="1414" t="e">
        <f>#REF!+#REF!+#REF!+#REF!+#REF!+#REF!+E308+#REF!</f>
        <v>#REF!</v>
      </c>
      <c r="L308" s="1414" t="e">
        <f t="shared" si="14"/>
        <v>#REF!</v>
      </c>
    </row>
    <row r="309" spans="1:12" x14ac:dyDescent="0.35">
      <c r="A309" s="1386">
        <v>72</v>
      </c>
      <c r="B309" s="1395" t="s">
        <v>792</v>
      </c>
      <c r="C309" s="1453" t="e">
        <f>#REF!</f>
        <v>#REF!</v>
      </c>
      <c r="D309" s="1426" t="s">
        <v>1200</v>
      </c>
      <c r="E309" s="1414"/>
      <c r="F309" s="1414" t="e">
        <f t="shared" si="13"/>
        <v>#REF!</v>
      </c>
      <c r="G309" s="1443"/>
      <c r="H309" s="1443"/>
      <c r="I309" s="1443"/>
      <c r="J309" s="1443"/>
      <c r="K309" s="1414" t="e">
        <f>#REF!+#REF!+#REF!+#REF!+#REF!+#REF!+E309+#REF!</f>
        <v>#REF!</v>
      </c>
      <c r="L309" s="1414" t="e">
        <f t="shared" si="14"/>
        <v>#REF!</v>
      </c>
    </row>
    <row r="310" spans="1:12" x14ac:dyDescent="0.35">
      <c r="A310" s="1395">
        <v>73.099999999999994</v>
      </c>
      <c r="B310" s="1395" t="s">
        <v>793</v>
      </c>
      <c r="C310" s="1453" t="e">
        <f>#REF!</f>
        <v>#REF!</v>
      </c>
      <c r="D310" s="1426" t="s">
        <v>1200</v>
      </c>
      <c r="E310" s="1414"/>
      <c r="F310" s="1414" t="e">
        <f t="shared" si="13"/>
        <v>#REF!</v>
      </c>
      <c r="G310" s="1443"/>
      <c r="H310" s="1443"/>
      <c r="I310" s="1443"/>
      <c r="J310" s="1443"/>
      <c r="K310" s="1414" t="e">
        <f>#REF!+#REF!+#REF!+#REF!+#REF!+#REF!+E310+#REF!</f>
        <v>#REF!</v>
      </c>
      <c r="L310" s="1414" t="e">
        <f t="shared" si="14"/>
        <v>#REF!</v>
      </c>
    </row>
    <row r="311" spans="1:12" x14ac:dyDescent="0.35">
      <c r="A311" s="1386">
        <v>73.2</v>
      </c>
      <c r="B311" s="1395" t="s">
        <v>794</v>
      </c>
      <c r="C311" s="1453" t="e">
        <f>#REF!</f>
        <v>#REF!</v>
      </c>
      <c r="D311" s="1426" t="s">
        <v>1200</v>
      </c>
      <c r="E311" s="1414"/>
      <c r="F311" s="1414" t="e">
        <f t="shared" si="13"/>
        <v>#REF!</v>
      </c>
      <c r="G311" s="1443"/>
      <c r="H311" s="1443"/>
      <c r="I311" s="1443"/>
      <c r="J311" s="1443"/>
      <c r="K311" s="1414" t="e">
        <f>#REF!+#REF!+#REF!+#REF!+#REF!+#REF!+E311+#REF!</f>
        <v>#REF!</v>
      </c>
      <c r="L311" s="1414" t="e">
        <f t="shared" si="14"/>
        <v>#REF!</v>
      </c>
    </row>
    <row r="312" spans="1:12" x14ac:dyDescent="0.35">
      <c r="A312" s="1386">
        <v>74</v>
      </c>
      <c r="B312" s="1395" t="s">
        <v>795</v>
      </c>
      <c r="C312" s="1453" t="e">
        <f>#REF!</f>
        <v>#REF!</v>
      </c>
      <c r="D312" s="1426" t="s">
        <v>1200</v>
      </c>
      <c r="E312" s="1414"/>
      <c r="F312" s="1414" t="e">
        <f t="shared" si="13"/>
        <v>#REF!</v>
      </c>
      <c r="G312" s="1443"/>
      <c r="H312" s="1443"/>
      <c r="I312" s="1443"/>
      <c r="J312" s="1443"/>
      <c r="K312" s="1414" t="e">
        <f>#REF!+#REF!+#REF!+#REF!+#REF!+#REF!+E312+#REF!</f>
        <v>#REF!</v>
      </c>
      <c r="L312" s="1414" t="e">
        <f t="shared" si="14"/>
        <v>#REF!</v>
      </c>
    </row>
    <row r="313" spans="1:12" x14ac:dyDescent="0.35">
      <c r="A313" s="1386">
        <v>75</v>
      </c>
      <c r="B313" s="1398" t="s">
        <v>796</v>
      </c>
      <c r="C313" s="1453"/>
      <c r="D313" s="1426"/>
      <c r="E313" s="1414"/>
      <c r="F313" s="1414">
        <f t="shared" si="13"/>
        <v>0</v>
      </c>
      <c r="G313" s="1443"/>
      <c r="H313" s="1443"/>
      <c r="I313" s="1443"/>
      <c r="J313" s="1443"/>
      <c r="K313" s="1414" t="e">
        <f>#REF!+#REF!+#REF!+#REF!+#REF!+#REF!+E313+#REF!</f>
        <v>#REF!</v>
      </c>
      <c r="L313" s="1414" t="e">
        <f t="shared" si="14"/>
        <v>#REF!</v>
      </c>
    </row>
    <row r="314" spans="1:12" x14ac:dyDescent="0.35">
      <c r="A314" s="1395"/>
      <c r="B314" s="1395" t="s">
        <v>797</v>
      </c>
      <c r="C314" s="1453"/>
      <c r="D314" s="1426" t="s">
        <v>1200</v>
      </c>
      <c r="E314" s="1414"/>
      <c r="F314" s="1414">
        <f t="shared" si="13"/>
        <v>0</v>
      </c>
      <c r="G314" s="1443"/>
      <c r="H314" s="1443"/>
      <c r="I314" s="1443"/>
      <c r="J314" s="1443"/>
      <c r="K314" s="1414" t="e">
        <f>#REF!+#REF!+#REF!+#REF!+#REF!+#REF!+E314+#REF!</f>
        <v>#REF!</v>
      </c>
      <c r="L314" s="1414" t="e">
        <f t="shared" si="14"/>
        <v>#REF!</v>
      </c>
    </row>
    <row r="315" spans="1:12" x14ac:dyDescent="0.35">
      <c r="A315" s="1396"/>
      <c r="B315" s="1395" t="s">
        <v>798</v>
      </c>
      <c r="C315" s="1453"/>
      <c r="D315" s="1426" t="s">
        <v>1200</v>
      </c>
      <c r="E315" s="1414"/>
      <c r="F315" s="1414">
        <f t="shared" si="13"/>
        <v>0</v>
      </c>
      <c r="G315" s="1443"/>
      <c r="H315" s="1443"/>
      <c r="I315" s="1443"/>
      <c r="J315" s="1443"/>
      <c r="K315" s="1414" t="e">
        <f>#REF!+#REF!+#REF!+#REF!+#REF!+#REF!+E315+#REF!</f>
        <v>#REF!</v>
      </c>
      <c r="L315" s="1414" t="e">
        <f t="shared" si="14"/>
        <v>#REF!</v>
      </c>
    </row>
    <row r="316" spans="1:12" x14ac:dyDescent="0.35">
      <c r="A316" s="1386">
        <v>76</v>
      </c>
      <c r="B316" s="1395" t="s">
        <v>799</v>
      </c>
      <c r="C316" s="1453" t="e">
        <f>#REF!</f>
        <v>#REF!</v>
      </c>
      <c r="D316" s="1426" t="s">
        <v>718</v>
      </c>
      <c r="E316" s="1414"/>
      <c r="F316" s="1414" t="e">
        <f t="shared" si="13"/>
        <v>#REF!</v>
      </c>
      <c r="G316" s="1443"/>
      <c r="H316" s="1443"/>
      <c r="I316" s="1443"/>
      <c r="J316" s="1443"/>
      <c r="K316" s="1414" t="e">
        <f>#REF!+#REF!+#REF!+#REF!+#REF!+#REF!+E316+#REF!</f>
        <v>#REF!</v>
      </c>
      <c r="L316" s="1414" t="e">
        <f t="shared" si="14"/>
        <v>#REF!</v>
      </c>
    </row>
    <row r="317" spans="1:12" x14ac:dyDescent="0.35">
      <c r="A317" s="1386">
        <v>77</v>
      </c>
      <c r="B317" s="1395" t="s">
        <v>800</v>
      </c>
      <c r="C317" s="1453" t="e">
        <f>ROUND(#REF!,2)</f>
        <v>#REF!</v>
      </c>
      <c r="D317" s="1426" t="s">
        <v>718</v>
      </c>
      <c r="E317" s="1414"/>
      <c r="F317" s="1414" t="e">
        <f t="shared" si="13"/>
        <v>#REF!</v>
      </c>
      <c r="G317" s="1443"/>
      <c r="H317" s="1443"/>
      <c r="I317" s="1443"/>
      <c r="J317" s="1443"/>
      <c r="K317" s="1414" t="e">
        <f>#REF!+#REF!+#REF!+#REF!+#REF!+#REF!+E317+#REF!</f>
        <v>#REF!</v>
      </c>
      <c r="L317" s="1414" t="e">
        <f t="shared" si="14"/>
        <v>#REF!</v>
      </c>
    </row>
    <row r="318" spans="1:12" ht="48" x14ac:dyDescent="0.35">
      <c r="A318" s="1386">
        <v>77.099999999999994</v>
      </c>
      <c r="B318" s="1395" t="s">
        <v>1645</v>
      </c>
      <c r="C318" s="1453" t="e">
        <f>ROUND(#REF!,2)</f>
        <v>#REF!</v>
      </c>
      <c r="D318" s="1426" t="s">
        <v>718</v>
      </c>
      <c r="E318" s="1414"/>
      <c r="F318" s="1414" t="e">
        <f t="shared" si="13"/>
        <v>#REF!</v>
      </c>
      <c r="G318" s="1443"/>
      <c r="H318" s="1443"/>
      <c r="I318" s="1443"/>
      <c r="J318" s="1443"/>
      <c r="K318" s="1414" t="e">
        <f>#REF!+#REF!+#REF!+#REF!+#REF!+#REF!+E318+#REF!</f>
        <v>#REF!</v>
      </c>
      <c r="L318" s="1414" t="e">
        <f t="shared" si="14"/>
        <v>#REF!</v>
      </c>
    </row>
    <row r="319" spans="1:12" x14ac:dyDescent="0.35">
      <c r="A319" s="1386">
        <v>77.2</v>
      </c>
      <c r="B319" s="1395" t="s">
        <v>259</v>
      </c>
      <c r="C319" s="1453" t="e">
        <f>#REF!</f>
        <v>#REF!</v>
      </c>
      <c r="D319" s="1426" t="s">
        <v>1200</v>
      </c>
      <c r="E319" s="1414"/>
      <c r="F319" s="1414" t="e">
        <f t="shared" si="13"/>
        <v>#REF!</v>
      </c>
      <c r="G319" s="1443"/>
      <c r="H319" s="1443"/>
      <c r="I319" s="1443"/>
      <c r="J319" s="1443"/>
      <c r="K319" s="1414" t="e">
        <f>#REF!+#REF!+#REF!+#REF!+#REF!+#REF!+E319+#REF!</f>
        <v>#REF!</v>
      </c>
      <c r="L319" s="1414" t="e">
        <f t="shared" si="14"/>
        <v>#REF!</v>
      </c>
    </row>
    <row r="320" spans="1:12" x14ac:dyDescent="0.35">
      <c r="A320" s="1386">
        <v>77.3</v>
      </c>
      <c r="B320" s="1395" t="s">
        <v>1153</v>
      </c>
      <c r="C320" s="1453" t="e">
        <f>#REF!</f>
        <v>#REF!</v>
      </c>
      <c r="D320" s="1426" t="s">
        <v>1200</v>
      </c>
      <c r="E320" s="1414"/>
      <c r="F320" s="1414" t="e">
        <f t="shared" si="13"/>
        <v>#REF!</v>
      </c>
      <c r="G320" s="1443"/>
      <c r="H320" s="1443"/>
      <c r="I320" s="1443"/>
      <c r="J320" s="1443"/>
      <c r="K320" s="1414" t="e">
        <f>#REF!+#REF!+#REF!+#REF!+#REF!+#REF!+E320+#REF!</f>
        <v>#REF!</v>
      </c>
      <c r="L320" s="1414" t="e">
        <f t="shared" si="14"/>
        <v>#REF!</v>
      </c>
    </row>
    <row r="321" spans="1:12" ht="48" x14ac:dyDescent="0.35">
      <c r="A321" s="1386">
        <v>77.400000000000006</v>
      </c>
      <c r="B321" s="1395" t="s">
        <v>918</v>
      </c>
      <c r="C321" s="1453" t="e">
        <f>#REF!</f>
        <v>#REF!</v>
      </c>
      <c r="D321" s="1426" t="s">
        <v>718</v>
      </c>
      <c r="E321" s="1414"/>
      <c r="F321" s="1414" t="e">
        <f t="shared" si="13"/>
        <v>#REF!</v>
      </c>
      <c r="G321" s="1443"/>
      <c r="H321" s="1443"/>
      <c r="I321" s="1443"/>
      <c r="J321" s="1443"/>
      <c r="K321" s="1414" t="e">
        <f>#REF!+#REF!+#REF!+#REF!+#REF!+#REF!+E321+#REF!</f>
        <v>#REF!</v>
      </c>
      <c r="L321" s="1414" t="e">
        <f t="shared" si="14"/>
        <v>#REF!</v>
      </c>
    </row>
    <row r="322" spans="1:12" x14ac:dyDescent="0.35">
      <c r="A322" s="1386">
        <v>78</v>
      </c>
      <c r="B322" s="1395" t="s">
        <v>1843</v>
      </c>
      <c r="C322" s="1453" t="e">
        <f>#REF!</f>
        <v>#REF!</v>
      </c>
      <c r="D322" s="1426" t="s">
        <v>1200</v>
      </c>
      <c r="E322" s="1414"/>
      <c r="F322" s="1414" t="e">
        <f t="shared" si="13"/>
        <v>#REF!</v>
      </c>
      <c r="G322" s="1443"/>
      <c r="H322" s="1443"/>
      <c r="I322" s="1443"/>
      <c r="J322" s="1443"/>
      <c r="K322" s="1414" t="e">
        <f>#REF!+#REF!+#REF!+#REF!+#REF!+#REF!+E322+#REF!</f>
        <v>#REF!</v>
      </c>
      <c r="L322" s="1414" t="e">
        <f t="shared" si="14"/>
        <v>#REF!</v>
      </c>
    </row>
    <row r="323" spans="1:12" x14ac:dyDescent="0.35">
      <c r="A323" s="1386">
        <v>78.099999999999994</v>
      </c>
      <c r="B323" s="1395" t="s">
        <v>1844</v>
      </c>
      <c r="C323" s="1453"/>
      <c r="D323" s="1426" t="s">
        <v>1200</v>
      </c>
      <c r="E323" s="1414"/>
      <c r="F323" s="1414">
        <f t="shared" si="13"/>
        <v>0</v>
      </c>
      <c r="G323" s="1443"/>
      <c r="H323" s="1443"/>
      <c r="I323" s="1443"/>
      <c r="J323" s="1443"/>
      <c r="K323" s="1414" t="e">
        <f>#REF!+#REF!+#REF!+#REF!+#REF!+#REF!+E323+#REF!</f>
        <v>#REF!</v>
      </c>
      <c r="L323" s="1414" t="e">
        <f t="shared" si="14"/>
        <v>#REF!</v>
      </c>
    </row>
    <row r="324" spans="1:12" x14ac:dyDescent="0.35">
      <c r="A324" s="1386">
        <v>79.099999999999994</v>
      </c>
      <c r="B324" s="1395" t="s">
        <v>1888</v>
      </c>
      <c r="C324" s="1453" t="e">
        <f>#REF!</f>
        <v>#REF!</v>
      </c>
      <c r="D324" s="1426" t="s">
        <v>1200</v>
      </c>
      <c r="E324" s="1414"/>
      <c r="F324" s="1414" t="e">
        <f t="shared" si="13"/>
        <v>#REF!</v>
      </c>
      <c r="G324" s="1443"/>
      <c r="H324" s="1443"/>
      <c r="I324" s="1443"/>
      <c r="J324" s="1443"/>
      <c r="K324" s="1414" t="e">
        <f>#REF!+#REF!+#REF!+#REF!+#REF!+#REF!+E324+#REF!</f>
        <v>#REF!</v>
      </c>
      <c r="L324" s="1414" t="e">
        <f t="shared" si="14"/>
        <v>#REF!</v>
      </c>
    </row>
    <row r="325" spans="1:12" x14ac:dyDescent="0.35">
      <c r="A325" s="1386">
        <v>79.2</v>
      </c>
      <c r="B325" s="1395" t="s">
        <v>1042</v>
      </c>
      <c r="C325" s="1453" t="e">
        <f>#REF!</f>
        <v>#REF!</v>
      </c>
      <c r="D325" s="1426" t="s">
        <v>1200</v>
      </c>
      <c r="E325" s="1414"/>
      <c r="F325" s="1414" t="e">
        <f t="shared" si="13"/>
        <v>#REF!</v>
      </c>
      <c r="G325" s="1443"/>
      <c r="H325" s="1443"/>
      <c r="I325" s="1443"/>
      <c r="J325" s="1443"/>
      <c r="K325" s="1414" t="e">
        <f>#REF!+#REF!+#REF!+#REF!+#REF!+#REF!+E325+#REF!</f>
        <v>#REF!</v>
      </c>
      <c r="L325" s="1414" t="e">
        <f t="shared" si="14"/>
        <v>#REF!</v>
      </c>
    </row>
    <row r="326" spans="1:12" x14ac:dyDescent="0.35">
      <c r="A326" s="1386">
        <v>80</v>
      </c>
      <c r="B326" s="1395" t="s">
        <v>551</v>
      </c>
      <c r="C326" s="1453" t="e">
        <f>#REF!</f>
        <v>#REF!</v>
      </c>
      <c r="D326" s="1426" t="s">
        <v>1200</v>
      </c>
      <c r="E326" s="1414"/>
      <c r="F326" s="1414" t="e">
        <f t="shared" si="13"/>
        <v>#REF!</v>
      </c>
      <c r="G326" s="1443"/>
      <c r="H326" s="1443"/>
      <c r="I326" s="1443"/>
      <c r="J326" s="1443"/>
      <c r="K326" s="1414" t="e">
        <f>#REF!+#REF!+#REF!+#REF!+#REF!+#REF!+E326+#REF!</f>
        <v>#REF!</v>
      </c>
      <c r="L326" s="1414" t="e">
        <f t="shared" si="14"/>
        <v>#REF!</v>
      </c>
    </row>
    <row r="327" spans="1:12" x14ac:dyDescent="0.35">
      <c r="A327" s="1386">
        <v>81</v>
      </c>
      <c r="B327" s="1395" t="s">
        <v>260</v>
      </c>
      <c r="C327" s="1453" t="e">
        <f>ROUND(#REF!,2)</f>
        <v>#REF!</v>
      </c>
      <c r="D327" s="1426" t="s">
        <v>1941</v>
      </c>
      <c r="E327" s="1414"/>
      <c r="F327" s="1414" t="e">
        <f t="shared" si="13"/>
        <v>#REF!</v>
      </c>
      <c r="G327" s="1443"/>
      <c r="H327" s="1443"/>
      <c r="I327" s="1443"/>
      <c r="J327" s="1443"/>
      <c r="K327" s="1414" t="e">
        <f>#REF!+#REF!+#REF!+#REF!+#REF!+#REF!+E327+#REF!</f>
        <v>#REF!</v>
      </c>
      <c r="L327" s="1414" t="e">
        <f t="shared" si="14"/>
        <v>#REF!</v>
      </c>
    </row>
    <row r="328" spans="1:12" x14ac:dyDescent="0.35">
      <c r="A328" s="1401">
        <v>82</v>
      </c>
      <c r="B328" s="1395" t="s">
        <v>949</v>
      </c>
      <c r="C328" s="1453" t="e">
        <f>ROUND(#REF!,2)</f>
        <v>#REF!</v>
      </c>
      <c r="D328" s="1426" t="s">
        <v>1200</v>
      </c>
      <c r="E328" s="1414"/>
      <c r="F328" s="1414" t="e">
        <f t="shared" si="13"/>
        <v>#REF!</v>
      </c>
      <c r="G328" s="1443"/>
      <c r="H328" s="1443"/>
      <c r="I328" s="1443"/>
      <c r="J328" s="1443"/>
      <c r="K328" s="1414" t="e">
        <f>#REF!+#REF!+#REF!+#REF!+#REF!+#REF!+E328+#REF!</f>
        <v>#REF!</v>
      </c>
      <c r="L328" s="1414" t="e">
        <f t="shared" si="14"/>
        <v>#REF!</v>
      </c>
    </row>
    <row r="329" spans="1:12" x14ac:dyDescent="0.35">
      <c r="A329" s="1386">
        <v>83</v>
      </c>
      <c r="B329" s="1395" t="s">
        <v>1043</v>
      </c>
      <c r="C329" s="1453" t="e">
        <f>#REF!</f>
        <v>#REF!</v>
      </c>
      <c r="D329" s="1426" t="s">
        <v>718</v>
      </c>
      <c r="E329" s="1414"/>
      <c r="F329" s="1414" t="e">
        <f t="shared" si="13"/>
        <v>#REF!</v>
      </c>
      <c r="G329" s="1443"/>
      <c r="H329" s="1443"/>
      <c r="I329" s="1443"/>
      <c r="J329" s="1443"/>
      <c r="K329" s="1414" t="e">
        <f>#REF!+#REF!+#REF!+#REF!+#REF!+#REF!+E329+#REF!</f>
        <v>#REF!</v>
      </c>
      <c r="L329" s="1414" t="e">
        <f t="shared" si="14"/>
        <v>#REF!</v>
      </c>
    </row>
    <row r="330" spans="1:12" x14ac:dyDescent="0.35">
      <c r="A330" s="1386">
        <v>84</v>
      </c>
      <c r="B330" s="1395" t="s">
        <v>1044</v>
      </c>
      <c r="C330" s="1453"/>
      <c r="D330" s="1426" t="s">
        <v>718</v>
      </c>
      <c r="E330" s="1414"/>
      <c r="F330" s="1414">
        <f t="shared" si="13"/>
        <v>0</v>
      </c>
      <c r="G330" s="1443"/>
      <c r="H330" s="1443"/>
      <c r="I330" s="1443"/>
      <c r="J330" s="1443"/>
      <c r="K330" s="1414" t="e">
        <f>#REF!+#REF!+#REF!+#REF!+#REF!+#REF!+E330+#REF!</f>
        <v>#REF!</v>
      </c>
      <c r="L330" s="1414" t="e">
        <f t="shared" si="14"/>
        <v>#REF!</v>
      </c>
    </row>
    <row r="331" spans="1:12" x14ac:dyDescent="0.35">
      <c r="A331" s="1386">
        <v>85</v>
      </c>
      <c r="B331" s="1395" t="s">
        <v>1045</v>
      </c>
      <c r="C331" s="1453" t="e">
        <f>#REF!</f>
        <v>#REF!</v>
      </c>
      <c r="D331" s="1426" t="s">
        <v>718</v>
      </c>
      <c r="E331" s="1414"/>
      <c r="F331" s="1414" t="e">
        <f t="shared" si="13"/>
        <v>#REF!</v>
      </c>
      <c r="G331" s="1443"/>
      <c r="H331" s="1443"/>
      <c r="I331" s="1443"/>
      <c r="J331" s="1443"/>
      <c r="K331" s="1414" t="e">
        <f>#REF!+#REF!+#REF!+#REF!+#REF!+#REF!+E331+#REF!</f>
        <v>#REF!</v>
      </c>
      <c r="L331" s="1414" t="e">
        <f t="shared" si="14"/>
        <v>#REF!</v>
      </c>
    </row>
    <row r="332" spans="1:12" x14ac:dyDescent="0.35">
      <c r="A332" s="1401">
        <v>86</v>
      </c>
      <c r="B332" s="1395" t="s">
        <v>211</v>
      </c>
      <c r="C332" s="1453">
        <v>34</v>
      </c>
      <c r="D332" s="1426" t="s">
        <v>1589</v>
      </c>
      <c r="E332" s="1414"/>
      <c r="F332" s="1414">
        <f t="shared" si="13"/>
        <v>0</v>
      </c>
      <c r="G332" s="1443"/>
      <c r="H332" s="1443"/>
      <c r="I332" s="1443"/>
      <c r="J332" s="1443"/>
      <c r="K332" s="1414" t="e">
        <f>#REF!+#REF!+#REF!+#REF!+#REF!+#REF!+E332+#REF!</f>
        <v>#REF!</v>
      </c>
      <c r="L332" s="1414" t="e">
        <f t="shared" si="14"/>
        <v>#REF!</v>
      </c>
    </row>
    <row r="333" spans="1:12" x14ac:dyDescent="0.35">
      <c r="A333" s="1401">
        <v>87</v>
      </c>
      <c r="B333" s="1395" t="s">
        <v>1620</v>
      </c>
      <c r="C333" s="1453" t="e">
        <f>ROUND(#REF!,2)</f>
        <v>#REF!</v>
      </c>
      <c r="D333" s="1426" t="s">
        <v>1200</v>
      </c>
      <c r="E333" s="1414"/>
      <c r="F333" s="1414" t="e">
        <f t="shared" si="13"/>
        <v>#REF!</v>
      </c>
      <c r="G333" s="1443"/>
      <c r="H333" s="1443"/>
      <c r="I333" s="1443"/>
      <c r="J333" s="1443"/>
      <c r="K333" s="1414" t="e">
        <f>#REF!+#REF!+#REF!+#REF!+#REF!+#REF!+E333+#REF!</f>
        <v>#REF!</v>
      </c>
      <c r="L333" s="1414" t="e">
        <f t="shared" si="14"/>
        <v>#REF!</v>
      </c>
    </row>
    <row r="334" spans="1:12" x14ac:dyDescent="0.35">
      <c r="A334" s="1386">
        <v>112</v>
      </c>
      <c r="B334" s="1395" t="s">
        <v>3213</v>
      </c>
      <c r="C334" s="1453" t="e">
        <f>ROUND(#REF!,2)</f>
        <v>#REF!</v>
      </c>
      <c r="D334" s="1426" t="s">
        <v>1200</v>
      </c>
      <c r="E334" s="1414"/>
      <c r="F334" s="1414" t="e">
        <f t="shared" si="13"/>
        <v>#REF!</v>
      </c>
      <c r="G334" s="1443"/>
      <c r="H334" s="1443"/>
      <c r="I334" s="1443"/>
      <c r="J334" s="1443"/>
      <c r="K334" s="1414" t="e">
        <f>#REF!+#REF!+#REF!+#REF!+#REF!+#REF!+E334+#REF!</f>
        <v>#REF!</v>
      </c>
      <c r="L334" s="1414" t="e">
        <f t="shared" si="14"/>
        <v>#REF!</v>
      </c>
    </row>
    <row r="335" spans="1:12" x14ac:dyDescent="0.35">
      <c r="A335" s="1401">
        <v>238</v>
      </c>
      <c r="B335" s="1395" t="s">
        <v>5395</v>
      </c>
      <c r="C335" s="1453" t="e">
        <f>ROUND(#REF!,2)</f>
        <v>#REF!</v>
      </c>
      <c r="D335" s="1426" t="s">
        <v>452</v>
      </c>
      <c r="E335" s="1414"/>
      <c r="F335" s="1414" t="e">
        <f t="shared" ref="F335:F398" si="15">E335*C335</f>
        <v>#REF!</v>
      </c>
      <c r="G335" s="1443"/>
      <c r="H335" s="1443"/>
      <c r="I335" s="1443"/>
      <c r="J335" s="1443"/>
      <c r="K335" s="1414" t="e">
        <f>#REF!+#REF!+#REF!+#REF!+#REF!+#REF!+E335+#REF!</f>
        <v>#REF!</v>
      </c>
      <c r="L335" s="1414" t="e">
        <f t="shared" ref="L335:L398" si="16">K335*C335</f>
        <v>#REF!</v>
      </c>
    </row>
    <row r="336" spans="1:12" x14ac:dyDescent="0.35">
      <c r="A336" s="1401"/>
      <c r="B336" s="1402" t="s">
        <v>2526</v>
      </c>
      <c r="C336" s="1453"/>
      <c r="D336" s="1426"/>
      <c r="E336" s="1414"/>
      <c r="F336" s="1414">
        <f t="shared" si="15"/>
        <v>0</v>
      </c>
      <c r="G336" s="1443"/>
      <c r="H336" s="1443"/>
      <c r="I336" s="1443"/>
      <c r="J336" s="1443"/>
      <c r="K336" s="1414" t="e">
        <f>#REF!+#REF!+#REF!+#REF!+#REF!+#REF!+E336+#REF!</f>
        <v>#REF!</v>
      </c>
      <c r="L336" s="1414" t="e">
        <f t="shared" si="16"/>
        <v>#REF!</v>
      </c>
    </row>
    <row r="337" spans="1:12" ht="67.5" x14ac:dyDescent="0.35">
      <c r="A337" s="1403" t="s">
        <v>870</v>
      </c>
      <c r="B337" s="1398" t="s">
        <v>3362</v>
      </c>
      <c r="C337" s="1453"/>
      <c r="D337" s="1426"/>
      <c r="E337" s="1414"/>
      <c r="F337" s="1414">
        <f t="shared" si="15"/>
        <v>0</v>
      </c>
      <c r="G337" s="1443"/>
      <c r="H337" s="1443"/>
      <c r="I337" s="1443"/>
      <c r="J337" s="1443"/>
      <c r="K337" s="1414" t="e">
        <f>#REF!+#REF!+#REF!+#REF!+#REF!+#REF!+E337+#REF!</f>
        <v>#REF!</v>
      </c>
      <c r="L337" s="1414" t="e">
        <f t="shared" si="16"/>
        <v>#REF!</v>
      </c>
    </row>
    <row r="338" spans="1:12" x14ac:dyDescent="0.35">
      <c r="A338" s="1395"/>
      <c r="B338" s="1395" t="s">
        <v>1084</v>
      </c>
      <c r="C338" s="1453" t="e">
        <f>#REF!</f>
        <v>#REF!</v>
      </c>
      <c r="D338" s="1426" t="s">
        <v>1589</v>
      </c>
      <c r="E338" s="1414"/>
      <c r="F338" s="1414" t="e">
        <f t="shared" si="15"/>
        <v>#REF!</v>
      </c>
      <c r="G338" s="1443"/>
      <c r="H338" s="1443"/>
      <c r="I338" s="1443"/>
      <c r="J338" s="1443"/>
      <c r="K338" s="1414" t="e">
        <f>#REF!+#REF!+#REF!+#REF!+#REF!+#REF!+E338+#REF!</f>
        <v>#REF!</v>
      </c>
      <c r="L338" s="1414" t="e">
        <f t="shared" si="16"/>
        <v>#REF!</v>
      </c>
    </row>
    <row r="339" spans="1:12" x14ac:dyDescent="0.35">
      <c r="A339" s="1395"/>
      <c r="B339" s="1395" t="s">
        <v>1188</v>
      </c>
      <c r="C339" s="1453" t="e">
        <f>#REF!</f>
        <v>#REF!</v>
      </c>
      <c r="D339" s="1426" t="s">
        <v>1589</v>
      </c>
      <c r="E339" s="1414"/>
      <c r="F339" s="1414" t="e">
        <f t="shared" si="15"/>
        <v>#REF!</v>
      </c>
      <c r="G339" s="1443"/>
      <c r="H339" s="1443"/>
      <c r="I339" s="1443"/>
      <c r="J339" s="1443"/>
      <c r="K339" s="1414" t="e">
        <f>#REF!+#REF!+#REF!+#REF!+#REF!+#REF!+E339+#REF!</f>
        <v>#REF!</v>
      </c>
      <c r="L339" s="1414" t="e">
        <f t="shared" si="16"/>
        <v>#REF!</v>
      </c>
    </row>
    <row r="340" spans="1:12" x14ac:dyDescent="0.35">
      <c r="A340" s="1395"/>
      <c r="B340" s="1395" t="s">
        <v>1230</v>
      </c>
      <c r="C340" s="1453" t="e">
        <f>#REF!</f>
        <v>#REF!</v>
      </c>
      <c r="D340" s="1426" t="s">
        <v>1589</v>
      </c>
      <c r="E340" s="1414"/>
      <c r="F340" s="1414" t="e">
        <f t="shared" si="15"/>
        <v>#REF!</v>
      </c>
      <c r="G340" s="1443"/>
      <c r="H340" s="1443"/>
      <c r="I340" s="1443"/>
      <c r="J340" s="1443"/>
      <c r="K340" s="1414" t="e">
        <f>#REF!+#REF!+#REF!+#REF!+#REF!+#REF!+E340+#REF!</f>
        <v>#REF!</v>
      </c>
      <c r="L340" s="1414" t="e">
        <f t="shared" si="16"/>
        <v>#REF!</v>
      </c>
    </row>
    <row r="341" spans="1:12" x14ac:dyDescent="0.35">
      <c r="A341" s="1395"/>
      <c r="B341" s="1395" t="s">
        <v>1138</v>
      </c>
      <c r="C341" s="1453" t="e">
        <f>#REF!</f>
        <v>#REF!</v>
      </c>
      <c r="D341" s="1426" t="s">
        <v>1589</v>
      </c>
      <c r="E341" s="1414"/>
      <c r="F341" s="1414" t="e">
        <f t="shared" si="15"/>
        <v>#REF!</v>
      </c>
      <c r="G341" s="1443"/>
      <c r="H341" s="1443"/>
      <c r="I341" s="1443"/>
      <c r="J341" s="1443"/>
      <c r="K341" s="1414" t="e">
        <f>#REF!+#REF!+#REF!+#REF!+#REF!+#REF!+E341+#REF!</f>
        <v>#REF!</v>
      </c>
      <c r="L341" s="1414" t="e">
        <f t="shared" si="16"/>
        <v>#REF!</v>
      </c>
    </row>
    <row r="342" spans="1:12" x14ac:dyDescent="0.35">
      <c r="A342" s="1396"/>
      <c r="B342" s="1395" t="s">
        <v>943</v>
      </c>
      <c r="C342" s="1453" t="e">
        <f>#REF!</f>
        <v>#REF!</v>
      </c>
      <c r="D342" s="1426" t="s">
        <v>1589</v>
      </c>
      <c r="E342" s="1414"/>
      <c r="F342" s="1414" t="e">
        <f t="shared" si="15"/>
        <v>#REF!</v>
      </c>
      <c r="G342" s="1443"/>
      <c r="H342" s="1443"/>
      <c r="I342" s="1443"/>
      <c r="J342" s="1443"/>
      <c r="K342" s="1414" t="e">
        <f>#REF!+#REF!+#REF!+#REF!+#REF!+#REF!+E342+#REF!</f>
        <v>#REF!</v>
      </c>
      <c r="L342" s="1414" t="e">
        <f t="shared" si="16"/>
        <v>#REF!</v>
      </c>
    </row>
    <row r="343" spans="1:12" ht="67.5" x14ac:dyDescent="0.35">
      <c r="A343" s="1403" t="s">
        <v>988</v>
      </c>
      <c r="B343" s="1398" t="s">
        <v>3363</v>
      </c>
      <c r="C343" s="1453"/>
      <c r="D343" s="1426"/>
      <c r="E343" s="1414"/>
      <c r="F343" s="1414">
        <f t="shared" si="15"/>
        <v>0</v>
      </c>
      <c r="G343" s="1443"/>
      <c r="H343" s="1443"/>
      <c r="I343" s="1443"/>
      <c r="J343" s="1443"/>
      <c r="K343" s="1414" t="e">
        <f>#REF!+#REF!+#REF!+#REF!+#REF!+#REF!+E343+#REF!</f>
        <v>#REF!</v>
      </c>
      <c r="L343" s="1414" t="e">
        <f t="shared" si="16"/>
        <v>#REF!</v>
      </c>
    </row>
    <row r="344" spans="1:12" x14ac:dyDescent="0.35">
      <c r="A344" s="1395"/>
      <c r="B344" s="1395" t="s">
        <v>538</v>
      </c>
      <c r="C344" s="1453" t="e">
        <f>#REF!</f>
        <v>#REF!</v>
      </c>
      <c r="D344" s="1426" t="s">
        <v>1589</v>
      </c>
      <c r="E344" s="1414"/>
      <c r="F344" s="1414" t="e">
        <f t="shared" si="15"/>
        <v>#REF!</v>
      </c>
      <c r="G344" s="1443"/>
      <c r="H344" s="1443"/>
      <c r="I344" s="1443"/>
      <c r="J344" s="1443"/>
      <c r="K344" s="1414" t="e">
        <f>#REF!+#REF!+#REF!+#REF!+#REF!+#REF!+E344+#REF!</f>
        <v>#REF!</v>
      </c>
      <c r="L344" s="1414" t="e">
        <f t="shared" si="16"/>
        <v>#REF!</v>
      </c>
    </row>
    <row r="345" spans="1:12" x14ac:dyDescent="0.35">
      <c r="A345" s="1395"/>
      <c r="B345" s="1395" t="s">
        <v>539</v>
      </c>
      <c r="C345" s="1453" t="e">
        <f>#REF!</f>
        <v>#REF!</v>
      </c>
      <c r="D345" s="1426" t="s">
        <v>1589</v>
      </c>
      <c r="E345" s="1414"/>
      <c r="F345" s="1414" t="e">
        <f t="shared" si="15"/>
        <v>#REF!</v>
      </c>
      <c r="G345" s="1443"/>
      <c r="H345" s="1443"/>
      <c r="I345" s="1443"/>
      <c r="J345" s="1443"/>
      <c r="K345" s="1414" t="e">
        <f>#REF!+#REF!+#REF!+#REF!+#REF!+#REF!+E345+#REF!</f>
        <v>#REF!</v>
      </c>
      <c r="L345" s="1414" t="e">
        <f t="shared" si="16"/>
        <v>#REF!</v>
      </c>
    </row>
    <row r="346" spans="1:12" x14ac:dyDescent="0.35">
      <c r="A346" s="1395"/>
      <c r="B346" s="1395" t="s">
        <v>1078</v>
      </c>
      <c r="C346" s="1453" t="e">
        <f>#REF!</f>
        <v>#REF!</v>
      </c>
      <c r="D346" s="1426" t="s">
        <v>1589</v>
      </c>
      <c r="E346" s="1414"/>
      <c r="F346" s="1414" t="e">
        <f t="shared" si="15"/>
        <v>#REF!</v>
      </c>
      <c r="G346" s="1443"/>
      <c r="H346" s="1443"/>
      <c r="I346" s="1443"/>
      <c r="J346" s="1443"/>
      <c r="K346" s="1414" t="e">
        <f>#REF!+#REF!+#REF!+#REF!+#REF!+#REF!+E346+#REF!</f>
        <v>#REF!</v>
      </c>
      <c r="L346" s="1414" t="e">
        <f t="shared" si="16"/>
        <v>#REF!</v>
      </c>
    </row>
    <row r="347" spans="1:12" x14ac:dyDescent="0.35">
      <c r="A347" s="1395"/>
      <c r="B347" s="1395" t="s">
        <v>593</v>
      </c>
      <c r="C347" s="1453" t="e">
        <f>#REF!</f>
        <v>#REF!</v>
      </c>
      <c r="D347" s="1426" t="s">
        <v>1589</v>
      </c>
      <c r="E347" s="1414"/>
      <c r="F347" s="1414" t="e">
        <f t="shared" si="15"/>
        <v>#REF!</v>
      </c>
      <c r="G347" s="1443"/>
      <c r="H347" s="1443"/>
      <c r="I347" s="1443"/>
      <c r="J347" s="1443"/>
      <c r="K347" s="1414" t="e">
        <f>#REF!+#REF!+#REF!+#REF!+#REF!+#REF!+E347+#REF!</f>
        <v>#REF!</v>
      </c>
      <c r="L347" s="1414" t="e">
        <f t="shared" si="16"/>
        <v>#REF!</v>
      </c>
    </row>
    <row r="348" spans="1:12" x14ac:dyDescent="0.35">
      <c r="A348" s="1395"/>
      <c r="B348" s="1395" t="s">
        <v>594</v>
      </c>
      <c r="C348" s="1453" t="e">
        <f>#REF!</f>
        <v>#REF!</v>
      </c>
      <c r="D348" s="1426" t="s">
        <v>1589</v>
      </c>
      <c r="E348" s="1414"/>
      <c r="F348" s="1414" t="e">
        <f t="shared" si="15"/>
        <v>#REF!</v>
      </c>
      <c r="G348" s="1443"/>
      <c r="H348" s="1443"/>
      <c r="I348" s="1443"/>
      <c r="J348" s="1443"/>
      <c r="K348" s="1414" t="e">
        <f>#REF!+#REF!+#REF!+#REF!+#REF!+#REF!+E348+#REF!</f>
        <v>#REF!</v>
      </c>
      <c r="L348" s="1414" t="e">
        <f t="shared" si="16"/>
        <v>#REF!</v>
      </c>
    </row>
    <row r="349" spans="1:12" x14ac:dyDescent="0.35">
      <c r="A349" s="1396"/>
      <c r="B349" s="1395" t="s">
        <v>1101</v>
      </c>
      <c r="C349" s="1453" t="e">
        <f>#REF!</f>
        <v>#REF!</v>
      </c>
      <c r="D349" s="1426" t="s">
        <v>1589</v>
      </c>
      <c r="E349" s="1414"/>
      <c r="F349" s="1414" t="e">
        <f t="shared" si="15"/>
        <v>#REF!</v>
      </c>
      <c r="G349" s="1443"/>
      <c r="H349" s="1443"/>
      <c r="I349" s="1443"/>
      <c r="J349" s="1443"/>
      <c r="K349" s="1414" t="e">
        <f>#REF!+#REF!+#REF!+#REF!+#REF!+#REF!+E349+#REF!</f>
        <v>#REF!</v>
      </c>
      <c r="L349" s="1414" t="e">
        <f t="shared" si="16"/>
        <v>#REF!</v>
      </c>
    </row>
    <row r="350" spans="1:12" ht="67.5" x14ac:dyDescent="0.35">
      <c r="A350" s="1403" t="s">
        <v>870</v>
      </c>
      <c r="B350" s="1398" t="s">
        <v>3422</v>
      </c>
      <c r="C350" s="1453"/>
      <c r="D350" s="1426"/>
      <c r="E350" s="1414"/>
      <c r="F350" s="1414">
        <f t="shared" si="15"/>
        <v>0</v>
      </c>
      <c r="G350" s="1443"/>
      <c r="H350" s="1443"/>
      <c r="I350" s="1443"/>
      <c r="J350" s="1443"/>
      <c r="K350" s="1414" t="e">
        <f>#REF!+#REF!+#REF!+#REF!+#REF!+#REF!+E350+#REF!</f>
        <v>#REF!</v>
      </c>
      <c r="L350" s="1414" t="e">
        <f t="shared" si="16"/>
        <v>#REF!</v>
      </c>
    </row>
    <row r="351" spans="1:12" x14ac:dyDescent="0.35">
      <c r="A351" s="1395"/>
      <c r="B351" s="1395" t="s">
        <v>1084</v>
      </c>
      <c r="C351" s="1453" t="e">
        <f>#REF!</f>
        <v>#REF!</v>
      </c>
      <c r="D351" s="1426" t="s">
        <v>1589</v>
      </c>
      <c r="E351" s="1414"/>
      <c r="F351" s="1414" t="e">
        <f t="shared" si="15"/>
        <v>#REF!</v>
      </c>
      <c r="G351" s="1443"/>
      <c r="H351" s="1443"/>
      <c r="I351" s="1443"/>
      <c r="J351" s="1443"/>
      <c r="K351" s="1414" t="e">
        <f>#REF!+#REF!+#REF!+#REF!+#REF!+#REF!+E351+#REF!</f>
        <v>#REF!</v>
      </c>
      <c r="L351" s="1414" t="e">
        <f t="shared" si="16"/>
        <v>#REF!</v>
      </c>
    </row>
    <row r="352" spans="1:12" x14ac:dyDescent="0.35">
      <c r="A352" s="1395"/>
      <c r="B352" s="1395" t="s">
        <v>1188</v>
      </c>
      <c r="C352" s="1453" t="e">
        <f>#REF!</f>
        <v>#REF!</v>
      </c>
      <c r="D352" s="1426" t="s">
        <v>1589</v>
      </c>
      <c r="E352" s="1414"/>
      <c r="F352" s="1414" t="e">
        <f t="shared" si="15"/>
        <v>#REF!</v>
      </c>
      <c r="G352" s="1443"/>
      <c r="H352" s="1443"/>
      <c r="I352" s="1443"/>
      <c r="J352" s="1443"/>
      <c r="K352" s="1414" t="e">
        <f>#REF!+#REF!+#REF!+#REF!+#REF!+#REF!+E352+#REF!</f>
        <v>#REF!</v>
      </c>
      <c r="L352" s="1414" t="e">
        <f t="shared" si="16"/>
        <v>#REF!</v>
      </c>
    </row>
    <row r="353" spans="1:12" x14ac:dyDescent="0.35">
      <c r="A353" s="1395"/>
      <c r="B353" s="1395" t="s">
        <v>1230</v>
      </c>
      <c r="C353" s="1453" t="e">
        <f>#REF!</f>
        <v>#REF!</v>
      </c>
      <c r="D353" s="1426" t="s">
        <v>1589</v>
      </c>
      <c r="E353" s="1414"/>
      <c r="F353" s="1414" t="e">
        <f t="shared" si="15"/>
        <v>#REF!</v>
      </c>
      <c r="G353" s="1443"/>
      <c r="H353" s="1443"/>
      <c r="I353" s="1443"/>
      <c r="J353" s="1443"/>
      <c r="K353" s="1414" t="e">
        <f>#REF!+#REF!+#REF!+#REF!+#REF!+#REF!+E353+#REF!</f>
        <v>#REF!</v>
      </c>
      <c r="L353" s="1414" t="e">
        <f t="shared" si="16"/>
        <v>#REF!</v>
      </c>
    </row>
    <row r="354" spans="1:12" x14ac:dyDescent="0.35">
      <c r="A354" s="1395"/>
      <c r="B354" s="1395" t="s">
        <v>1138</v>
      </c>
      <c r="C354" s="1453" t="e">
        <f>#REF!</f>
        <v>#REF!</v>
      </c>
      <c r="D354" s="1426" t="s">
        <v>1589</v>
      </c>
      <c r="E354" s="1414"/>
      <c r="F354" s="1414" t="e">
        <f t="shared" si="15"/>
        <v>#REF!</v>
      </c>
      <c r="G354" s="1443"/>
      <c r="H354" s="1443"/>
      <c r="I354" s="1443"/>
      <c r="J354" s="1443"/>
      <c r="K354" s="1414" t="e">
        <f>#REF!+#REF!+#REF!+#REF!+#REF!+#REF!+E354+#REF!</f>
        <v>#REF!</v>
      </c>
      <c r="L354" s="1414" t="e">
        <f t="shared" si="16"/>
        <v>#REF!</v>
      </c>
    </row>
    <row r="355" spans="1:12" x14ac:dyDescent="0.35">
      <c r="A355" s="1396"/>
      <c r="B355" s="1395" t="s">
        <v>943</v>
      </c>
      <c r="C355" s="1453" t="e">
        <f>#REF!</f>
        <v>#REF!</v>
      </c>
      <c r="D355" s="1426" t="s">
        <v>1589</v>
      </c>
      <c r="E355" s="1414"/>
      <c r="F355" s="1414" t="e">
        <f t="shared" si="15"/>
        <v>#REF!</v>
      </c>
      <c r="G355" s="1443"/>
      <c r="H355" s="1443"/>
      <c r="I355" s="1443"/>
      <c r="J355" s="1443"/>
      <c r="K355" s="1414" t="e">
        <f>#REF!+#REF!+#REF!+#REF!+#REF!+#REF!+E355+#REF!</f>
        <v>#REF!</v>
      </c>
      <c r="L355" s="1414" t="e">
        <f t="shared" si="16"/>
        <v>#REF!</v>
      </c>
    </row>
    <row r="356" spans="1:12" ht="67.5" x14ac:dyDescent="0.35">
      <c r="A356" s="1403" t="s">
        <v>988</v>
      </c>
      <c r="B356" s="1398" t="s">
        <v>3423</v>
      </c>
      <c r="C356" s="1453"/>
      <c r="D356" s="1426"/>
      <c r="E356" s="1414"/>
      <c r="F356" s="1414">
        <f t="shared" si="15"/>
        <v>0</v>
      </c>
      <c r="G356" s="1443"/>
      <c r="H356" s="1443"/>
      <c r="I356" s="1443"/>
      <c r="J356" s="1443"/>
      <c r="K356" s="1414" t="e">
        <f>#REF!+#REF!+#REF!+#REF!+#REF!+#REF!+E356+#REF!</f>
        <v>#REF!</v>
      </c>
      <c r="L356" s="1414" t="e">
        <f t="shared" si="16"/>
        <v>#REF!</v>
      </c>
    </row>
    <row r="357" spans="1:12" x14ac:dyDescent="0.35">
      <c r="A357" s="1395"/>
      <c r="B357" s="1395" t="s">
        <v>538</v>
      </c>
      <c r="C357" s="1453" t="e">
        <f>#REF!</f>
        <v>#REF!</v>
      </c>
      <c r="D357" s="1426" t="s">
        <v>1589</v>
      </c>
      <c r="E357" s="1414"/>
      <c r="F357" s="1414" t="e">
        <f t="shared" si="15"/>
        <v>#REF!</v>
      </c>
      <c r="G357" s="1443"/>
      <c r="H357" s="1443"/>
      <c r="I357" s="1443"/>
      <c r="J357" s="1443"/>
      <c r="K357" s="1414" t="e">
        <f>#REF!+#REF!+#REF!+#REF!+#REF!+#REF!+E357+#REF!</f>
        <v>#REF!</v>
      </c>
      <c r="L357" s="1414" t="e">
        <f t="shared" si="16"/>
        <v>#REF!</v>
      </c>
    </row>
    <row r="358" spans="1:12" x14ac:dyDescent="0.35">
      <c r="A358" s="1395"/>
      <c r="B358" s="1395" t="s">
        <v>539</v>
      </c>
      <c r="C358" s="1453" t="e">
        <f>#REF!</f>
        <v>#REF!</v>
      </c>
      <c r="D358" s="1426" t="s">
        <v>1589</v>
      </c>
      <c r="E358" s="1414"/>
      <c r="F358" s="1414" t="e">
        <f t="shared" si="15"/>
        <v>#REF!</v>
      </c>
      <c r="G358" s="1443"/>
      <c r="H358" s="1443"/>
      <c r="I358" s="1443"/>
      <c r="J358" s="1443"/>
      <c r="K358" s="1414" t="e">
        <f>#REF!+#REF!+#REF!+#REF!+#REF!+#REF!+E358+#REF!</f>
        <v>#REF!</v>
      </c>
      <c r="L358" s="1414" t="e">
        <f t="shared" si="16"/>
        <v>#REF!</v>
      </c>
    </row>
    <row r="359" spans="1:12" x14ac:dyDescent="0.35">
      <c r="A359" s="1395"/>
      <c r="B359" s="1395" t="s">
        <v>1078</v>
      </c>
      <c r="C359" s="1453" t="e">
        <f>#REF!</f>
        <v>#REF!</v>
      </c>
      <c r="D359" s="1426" t="s">
        <v>1589</v>
      </c>
      <c r="E359" s="1414"/>
      <c r="F359" s="1414" t="e">
        <f t="shared" si="15"/>
        <v>#REF!</v>
      </c>
      <c r="G359" s="1443"/>
      <c r="H359" s="1443"/>
      <c r="I359" s="1443"/>
      <c r="J359" s="1443"/>
      <c r="K359" s="1414" t="e">
        <f>#REF!+#REF!+#REF!+#REF!+#REF!+#REF!+E359+#REF!</f>
        <v>#REF!</v>
      </c>
      <c r="L359" s="1414" t="e">
        <f t="shared" si="16"/>
        <v>#REF!</v>
      </c>
    </row>
    <row r="360" spans="1:12" x14ac:dyDescent="0.35">
      <c r="A360" s="1395"/>
      <c r="B360" s="1395" t="s">
        <v>593</v>
      </c>
      <c r="C360" s="1453" t="e">
        <f>#REF!</f>
        <v>#REF!</v>
      </c>
      <c r="D360" s="1426" t="s">
        <v>1589</v>
      </c>
      <c r="E360" s="1414"/>
      <c r="F360" s="1414" t="e">
        <f t="shared" si="15"/>
        <v>#REF!</v>
      </c>
      <c r="G360" s="1443"/>
      <c r="H360" s="1443"/>
      <c r="I360" s="1443"/>
      <c r="J360" s="1443"/>
      <c r="K360" s="1414" t="e">
        <f>#REF!+#REF!+#REF!+#REF!+#REF!+#REF!+E360+#REF!</f>
        <v>#REF!</v>
      </c>
      <c r="L360" s="1414" t="e">
        <f t="shared" si="16"/>
        <v>#REF!</v>
      </c>
    </row>
    <row r="361" spans="1:12" x14ac:dyDescent="0.35">
      <c r="A361" s="1395"/>
      <c r="B361" s="1395" t="s">
        <v>594</v>
      </c>
      <c r="C361" s="1453" t="e">
        <f>#REF!</f>
        <v>#REF!</v>
      </c>
      <c r="D361" s="1426" t="s">
        <v>1589</v>
      </c>
      <c r="E361" s="1414"/>
      <c r="F361" s="1414" t="e">
        <f t="shared" si="15"/>
        <v>#REF!</v>
      </c>
      <c r="G361" s="1443"/>
      <c r="H361" s="1443"/>
      <c r="I361" s="1443"/>
      <c r="J361" s="1443"/>
      <c r="K361" s="1414" t="e">
        <f>#REF!+#REF!+#REF!+#REF!+#REF!+#REF!+E361+#REF!</f>
        <v>#REF!</v>
      </c>
      <c r="L361" s="1414" t="e">
        <f t="shared" si="16"/>
        <v>#REF!</v>
      </c>
    </row>
    <row r="362" spans="1:12" x14ac:dyDescent="0.35">
      <c r="A362" s="1396"/>
      <c r="B362" s="1395" t="s">
        <v>1101</v>
      </c>
      <c r="C362" s="1453" t="e">
        <f>#REF!</f>
        <v>#REF!</v>
      </c>
      <c r="D362" s="1426" t="s">
        <v>1589</v>
      </c>
      <c r="E362" s="1414"/>
      <c r="F362" s="1414" t="e">
        <f t="shared" si="15"/>
        <v>#REF!</v>
      </c>
      <c r="G362" s="1443"/>
      <c r="H362" s="1443"/>
      <c r="I362" s="1443"/>
      <c r="J362" s="1443"/>
      <c r="K362" s="1414" t="e">
        <f>#REF!+#REF!+#REF!+#REF!+#REF!+#REF!+E362+#REF!</f>
        <v>#REF!</v>
      </c>
      <c r="L362" s="1414" t="e">
        <f t="shared" si="16"/>
        <v>#REF!</v>
      </c>
    </row>
    <row r="363" spans="1:12" ht="69" x14ac:dyDescent="0.35">
      <c r="A363" s="1396"/>
      <c r="B363" s="1411" t="s">
        <v>5396</v>
      </c>
      <c r="C363" s="1453"/>
      <c r="D363" s="1426"/>
      <c r="E363" s="1414"/>
      <c r="F363" s="1414">
        <f t="shared" si="15"/>
        <v>0</v>
      </c>
      <c r="G363" s="1443"/>
      <c r="H363" s="1443"/>
      <c r="I363" s="1443"/>
      <c r="J363" s="1443"/>
      <c r="K363" s="1414" t="e">
        <f>#REF!+#REF!+#REF!+#REF!+#REF!+#REF!+E363+#REF!</f>
        <v>#REF!</v>
      </c>
      <c r="L363" s="1414" t="e">
        <f t="shared" si="16"/>
        <v>#REF!</v>
      </c>
    </row>
    <row r="364" spans="1:12" x14ac:dyDescent="0.35">
      <c r="A364" s="1396"/>
      <c r="B364" s="1395" t="s">
        <v>3457</v>
      </c>
      <c r="C364" s="1453" t="e">
        <f>#REF!</f>
        <v>#REF!</v>
      </c>
      <c r="D364" s="1426" t="s">
        <v>1589</v>
      </c>
      <c r="E364" s="1414"/>
      <c r="F364" s="1414" t="e">
        <f t="shared" si="15"/>
        <v>#REF!</v>
      </c>
      <c r="G364" s="1443"/>
      <c r="H364" s="1443"/>
      <c r="I364" s="1443"/>
      <c r="J364" s="1443"/>
      <c r="K364" s="1414" t="e">
        <f>#REF!+#REF!+#REF!+#REF!+#REF!+#REF!+E364+#REF!</f>
        <v>#REF!</v>
      </c>
      <c r="L364" s="1414" t="e">
        <f t="shared" si="16"/>
        <v>#REF!</v>
      </c>
    </row>
    <row r="365" spans="1:12" x14ac:dyDescent="0.35">
      <c r="A365" s="1396"/>
      <c r="B365" s="1395" t="s">
        <v>1188</v>
      </c>
      <c r="C365" s="1453" t="e">
        <f>#REF!</f>
        <v>#REF!</v>
      </c>
      <c r="D365" s="1426" t="s">
        <v>1589</v>
      </c>
      <c r="E365" s="1414"/>
      <c r="F365" s="1414" t="e">
        <f t="shared" si="15"/>
        <v>#REF!</v>
      </c>
      <c r="G365" s="1443"/>
      <c r="H365" s="1443"/>
      <c r="I365" s="1443"/>
      <c r="J365" s="1443"/>
      <c r="K365" s="1414" t="e">
        <f>#REF!+#REF!+#REF!+#REF!+#REF!+#REF!+E365+#REF!</f>
        <v>#REF!</v>
      </c>
      <c r="L365" s="1414" t="e">
        <f t="shared" si="16"/>
        <v>#REF!</v>
      </c>
    </row>
    <row r="366" spans="1:12" x14ac:dyDescent="0.35">
      <c r="A366" s="1396"/>
      <c r="B366" s="1395" t="s">
        <v>1230</v>
      </c>
      <c r="C366" s="1453" t="e">
        <f>#REF!</f>
        <v>#REF!</v>
      </c>
      <c r="D366" s="1426" t="s">
        <v>1589</v>
      </c>
      <c r="E366" s="1414"/>
      <c r="F366" s="1414" t="e">
        <f t="shared" si="15"/>
        <v>#REF!</v>
      </c>
      <c r="G366" s="1443"/>
      <c r="H366" s="1443"/>
      <c r="I366" s="1443"/>
      <c r="J366" s="1443"/>
      <c r="K366" s="1414" t="e">
        <f>#REF!+#REF!+#REF!+#REF!+#REF!+#REF!+E366+#REF!</f>
        <v>#REF!</v>
      </c>
      <c r="L366" s="1414" t="e">
        <f t="shared" si="16"/>
        <v>#REF!</v>
      </c>
    </row>
    <row r="367" spans="1:12" x14ac:dyDescent="0.35">
      <c r="A367" s="1396"/>
      <c r="B367" s="1395" t="s">
        <v>1138</v>
      </c>
      <c r="C367" s="1453" t="e">
        <f>#REF!</f>
        <v>#REF!</v>
      </c>
      <c r="D367" s="1426" t="s">
        <v>1589</v>
      </c>
      <c r="E367" s="1414"/>
      <c r="F367" s="1414" t="e">
        <f t="shared" si="15"/>
        <v>#REF!</v>
      </c>
      <c r="G367" s="1443"/>
      <c r="H367" s="1443"/>
      <c r="I367" s="1443"/>
      <c r="J367" s="1443"/>
      <c r="K367" s="1414" t="e">
        <f>#REF!+#REF!+#REF!+#REF!+#REF!+#REF!+E367+#REF!</f>
        <v>#REF!</v>
      </c>
      <c r="L367" s="1414" t="e">
        <f t="shared" si="16"/>
        <v>#REF!</v>
      </c>
    </row>
    <row r="368" spans="1:12" x14ac:dyDescent="0.35">
      <c r="A368" s="1396"/>
      <c r="B368" s="1395" t="s">
        <v>943</v>
      </c>
      <c r="C368" s="1453" t="e">
        <f>#REF!</f>
        <v>#REF!</v>
      </c>
      <c r="D368" s="1426" t="s">
        <v>1589</v>
      </c>
      <c r="E368" s="1414"/>
      <c r="F368" s="1414" t="e">
        <f t="shared" si="15"/>
        <v>#REF!</v>
      </c>
      <c r="G368" s="1443"/>
      <c r="H368" s="1443"/>
      <c r="I368" s="1443"/>
      <c r="J368" s="1443"/>
      <c r="K368" s="1414" t="e">
        <f>#REF!+#REF!+#REF!+#REF!+#REF!+#REF!+E368+#REF!</f>
        <v>#REF!</v>
      </c>
      <c r="L368" s="1414" t="e">
        <f t="shared" si="16"/>
        <v>#REF!</v>
      </c>
    </row>
    <row r="369" spans="1:12" ht="69" x14ac:dyDescent="0.35">
      <c r="A369" s="1404"/>
      <c r="B369" s="1395" t="s">
        <v>5370</v>
      </c>
      <c r="C369" s="1453"/>
      <c r="D369" s="1426"/>
      <c r="E369" s="1414"/>
      <c r="F369" s="1414">
        <f t="shared" si="15"/>
        <v>0</v>
      </c>
      <c r="G369" s="1443"/>
      <c r="H369" s="1443"/>
      <c r="I369" s="1443"/>
      <c r="J369" s="1443"/>
      <c r="K369" s="1414" t="e">
        <f>#REF!+#REF!+#REF!+#REF!+#REF!+#REF!+E369+#REF!</f>
        <v>#REF!</v>
      </c>
      <c r="L369" s="1414" t="e">
        <f t="shared" si="16"/>
        <v>#REF!</v>
      </c>
    </row>
    <row r="370" spans="1:12" x14ac:dyDescent="0.35">
      <c r="A370" s="1386"/>
      <c r="B370" s="1395" t="s">
        <v>176</v>
      </c>
      <c r="C370" s="1453" t="e">
        <f>#REF!</f>
        <v>#REF!</v>
      </c>
      <c r="D370" s="1426" t="s">
        <v>1589</v>
      </c>
      <c r="E370" s="1414"/>
      <c r="F370" s="1414" t="e">
        <f t="shared" si="15"/>
        <v>#REF!</v>
      </c>
      <c r="G370" s="1443"/>
      <c r="H370" s="1443"/>
      <c r="I370" s="1443"/>
      <c r="J370" s="1443"/>
      <c r="K370" s="1414" t="e">
        <f>#REF!+#REF!+#REF!+#REF!+#REF!+#REF!+E370+#REF!</f>
        <v>#REF!</v>
      </c>
      <c r="L370" s="1414" t="e">
        <f t="shared" si="16"/>
        <v>#REF!</v>
      </c>
    </row>
    <row r="371" spans="1:12" x14ac:dyDescent="0.35">
      <c r="A371" s="1386"/>
      <c r="B371" s="1395" t="s">
        <v>1188</v>
      </c>
      <c r="C371" s="1453" t="e">
        <f>#REF!</f>
        <v>#REF!</v>
      </c>
      <c r="D371" s="1426" t="s">
        <v>1589</v>
      </c>
      <c r="E371" s="1414"/>
      <c r="F371" s="1414" t="e">
        <f t="shared" si="15"/>
        <v>#REF!</v>
      </c>
      <c r="G371" s="1443"/>
      <c r="H371" s="1443"/>
      <c r="I371" s="1443"/>
      <c r="J371" s="1443"/>
      <c r="K371" s="1414" t="e">
        <f>#REF!+#REF!+#REF!+#REF!+#REF!+#REF!+E371+#REF!</f>
        <v>#REF!</v>
      </c>
      <c r="L371" s="1414" t="e">
        <f t="shared" si="16"/>
        <v>#REF!</v>
      </c>
    </row>
    <row r="372" spans="1:12" x14ac:dyDescent="0.35">
      <c r="A372" s="1386"/>
      <c r="B372" s="1395" t="s">
        <v>1230</v>
      </c>
      <c r="C372" s="1453" t="e">
        <f>#REF!</f>
        <v>#REF!</v>
      </c>
      <c r="D372" s="1426" t="s">
        <v>1589</v>
      </c>
      <c r="E372" s="1414"/>
      <c r="F372" s="1414" t="e">
        <f t="shared" si="15"/>
        <v>#REF!</v>
      </c>
      <c r="G372" s="1443"/>
      <c r="H372" s="1443"/>
      <c r="I372" s="1443"/>
      <c r="J372" s="1443"/>
      <c r="K372" s="1414" t="e">
        <f>#REF!+#REF!+#REF!+#REF!+#REF!+#REF!+E372+#REF!</f>
        <v>#REF!</v>
      </c>
      <c r="L372" s="1414" t="e">
        <f t="shared" si="16"/>
        <v>#REF!</v>
      </c>
    </row>
    <row r="373" spans="1:12" x14ac:dyDescent="0.35">
      <c r="A373" s="1386"/>
      <c r="B373" s="1395" t="s">
        <v>1138</v>
      </c>
      <c r="C373" s="1453" t="e">
        <f>#REF!</f>
        <v>#REF!</v>
      </c>
      <c r="D373" s="1426" t="s">
        <v>1589</v>
      </c>
      <c r="E373" s="1414"/>
      <c r="F373" s="1414" t="e">
        <f t="shared" si="15"/>
        <v>#REF!</v>
      </c>
      <c r="G373" s="1443"/>
      <c r="H373" s="1443"/>
      <c r="I373" s="1443"/>
      <c r="J373" s="1443"/>
      <c r="K373" s="1414" t="e">
        <f>#REF!+#REF!+#REF!+#REF!+#REF!+#REF!+E373+#REF!</f>
        <v>#REF!</v>
      </c>
      <c r="L373" s="1414" t="e">
        <f t="shared" si="16"/>
        <v>#REF!</v>
      </c>
    </row>
    <row r="374" spans="1:12" x14ac:dyDescent="0.35">
      <c r="A374" s="1399"/>
      <c r="B374" s="1395" t="s">
        <v>943</v>
      </c>
      <c r="C374" s="1453" t="e">
        <f>#REF!</f>
        <v>#REF!</v>
      </c>
      <c r="D374" s="1426" t="s">
        <v>1589</v>
      </c>
      <c r="E374" s="1414"/>
      <c r="F374" s="1414" t="e">
        <f t="shared" si="15"/>
        <v>#REF!</v>
      </c>
      <c r="G374" s="1443"/>
      <c r="H374" s="1443"/>
      <c r="I374" s="1443"/>
      <c r="J374" s="1443"/>
      <c r="K374" s="1414" t="e">
        <f>#REF!+#REF!+#REF!+#REF!+#REF!+#REF!+E374+#REF!</f>
        <v>#REF!</v>
      </c>
      <c r="L374" s="1414" t="e">
        <f t="shared" si="16"/>
        <v>#REF!</v>
      </c>
    </row>
    <row r="375" spans="1:12" x14ac:dyDescent="0.35">
      <c r="A375" s="1399"/>
      <c r="B375" s="1395" t="s">
        <v>3182</v>
      </c>
      <c r="C375" s="1453" t="e">
        <f>#REF!</f>
        <v>#REF!</v>
      </c>
      <c r="D375" s="1426" t="s">
        <v>1589</v>
      </c>
      <c r="E375" s="1414"/>
      <c r="F375" s="1414" t="e">
        <f t="shared" si="15"/>
        <v>#REF!</v>
      </c>
      <c r="G375" s="1443"/>
      <c r="H375" s="1443"/>
      <c r="I375" s="1443"/>
      <c r="J375" s="1443"/>
      <c r="K375" s="1414" t="e">
        <f>#REF!+#REF!+#REF!+#REF!+#REF!+#REF!+E375+#REF!</f>
        <v>#REF!</v>
      </c>
      <c r="L375" s="1414" t="e">
        <f t="shared" si="16"/>
        <v>#REF!</v>
      </c>
    </row>
    <row r="376" spans="1:12" x14ac:dyDescent="0.35">
      <c r="A376" s="1407">
        <v>4.0999999999999996</v>
      </c>
      <c r="B376" s="1420" t="s">
        <v>3365</v>
      </c>
      <c r="C376" s="1462"/>
      <c r="D376" s="1450"/>
      <c r="E376" s="1414"/>
      <c r="F376" s="1414">
        <f t="shared" si="15"/>
        <v>0</v>
      </c>
      <c r="G376" s="1443"/>
      <c r="H376" s="1443"/>
      <c r="I376" s="1443"/>
      <c r="J376" s="1443"/>
      <c r="K376" s="1414" t="e">
        <f>#REF!+#REF!+#REF!+#REF!+#REF!+#REF!+E376+#REF!</f>
        <v>#REF!</v>
      </c>
      <c r="L376" s="1414" t="e">
        <f t="shared" si="16"/>
        <v>#REF!</v>
      </c>
    </row>
    <row r="377" spans="1:12" x14ac:dyDescent="0.35">
      <c r="A377" s="1407"/>
      <c r="B377" s="1421" t="s">
        <v>469</v>
      </c>
      <c r="C377" s="1462" t="e">
        <f>#REF!</f>
        <v>#REF!</v>
      </c>
      <c r="D377" s="1450" t="s">
        <v>1829</v>
      </c>
      <c r="E377" s="1414"/>
      <c r="F377" s="1414" t="e">
        <f t="shared" si="15"/>
        <v>#REF!</v>
      </c>
      <c r="G377" s="1443"/>
      <c r="H377" s="1443"/>
      <c r="I377" s="1443"/>
      <c r="J377" s="1443"/>
      <c r="K377" s="1414" t="e">
        <f>#REF!+#REF!+#REF!+#REF!+#REF!+#REF!+E377+#REF!</f>
        <v>#REF!</v>
      </c>
      <c r="L377" s="1414" t="e">
        <f t="shared" si="16"/>
        <v>#REF!</v>
      </c>
    </row>
    <row r="378" spans="1:12" x14ac:dyDescent="0.35">
      <c r="A378" s="1407">
        <v>8.1</v>
      </c>
      <c r="B378" s="1421" t="s">
        <v>1810</v>
      </c>
      <c r="C378" s="1462" t="e">
        <f>#REF!</f>
        <v>#REF!</v>
      </c>
      <c r="D378" s="1450" t="s">
        <v>1829</v>
      </c>
      <c r="E378" s="1414"/>
      <c r="F378" s="1414" t="e">
        <f t="shared" si="15"/>
        <v>#REF!</v>
      </c>
      <c r="G378" s="1443"/>
      <c r="H378" s="1443"/>
      <c r="I378" s="1443"/>
      <c r="J378" s="1443"/>
      <c r="K378" s="1414" t="e">
        <f>#REF!+#REF!+#REF!+#REF!+#REF!+#REF!+E378+#REF!</f>
        <v>#REF!</v>
      </c>
      <c r="L378" s="1414" t="e">
        <f t="shared" si="16"/>
        <v>#REF!</v>
      </c>
    </row>
    <row r="379" spans="1:12" x14ac:dyDescent="0.35">
      <c r="A379" s="1407"/>
      <c r="B379" s="1421" t="s">
        <v>471</v>
      </c>
      <c r="C379" s="1462" t="e">
        <f>#REF!</f>
        <v>#REF!</v>
      </c>
      <c r="D379" s="1450" t="s">
        <v>1829</v>
      </c>
      <c r="E379" s="1414"/>
      <c r="F379" s="1414" t="e">
        <f t="shared" si="15"/>
        <v>#REF!</v>
      </c>
      <c r="G379" s="1443"/>
      <c r="H379" s="1443"/>
      <c r="I379" s="1443"/>
      <c r="J379" s="1443"/>
      <c r="K379" s="1414" t="e">
        <f>#REF!+#REF!+#REF!+#REF!+#REF!+#REF!+E379+#REF!</f>
        <v>#REF!</v>
      </c>
      <c r="L379" s="1414" t="e">
        <f t="shared" si="16"/>
        <v>#REF!</v>
      </c>
    </row>
    <row r="380" spans="1:12" x14ac:dyDescent="0.35">
      <c r="A380" s="1407"/>
      <c r="B380" s="1421" t="s">
        <v>1559</v>
      </c>
      <c r="C380" s="1462" t="e">
        <f>#REF!</f>
        <v>#REF!</v>
      </c>
      <c r="D380" s="1450" t="s">
        <v>1829</v>
      </c>
      <c r="E380" s="1414"/>
      <c r="F380" s="1414" t="e">
        <f t="shared" si="15"/>
        <v>#REF!</v>
      </c>
      <c r="G380" s="1443"/>
      <c r="H380" s="1443"/>
      <c r="I380" s="1443"/>
      <c r="J380" s="1443"/>
      <c r="K380" s="1414" t="e">
        <f>#REF!+#REF!+#REF!+#REF!+#REF!+#REF!+E380+#REF!</f>
        <v>#REF!</v>
      </c>
      <c r="L380" s="1414" t="e">
        <f t="shared" si="16"/>
        <v>#REF!</v>
      </c>
    </row>
    <row r="381" spans="1:12" x14ac:dyDescent="0.35">
      <c r="A381" s="1407"/>
      <c r="B381" s="1421" t="s">
        <v>594</v>
      </c>
      <c r="C381" s="1462" t="e">
        <f>#REF!</f>
        <v>#REF!</v>
      </c>
      <c r="D381" s="1450" t="s">
        <v>1829</v>
      </c>
      <c r="E381" s="1414"/>
      <c r="F381" s="1414" t="e">
        <f t="shared" si="15"/>
        <v>#REF!</v>
      </c>
      <c r="G381" s="1443"/>
      <c r="H381" s="1443"/>
      <c r="I381" s="1443"/>
      <c r="J381" s="1443"/>
      <c r="K381" s="1414" t="e">
        <f>#REF!+#REF!+#REF!+#REF!+#REF!+#REF!+E381+#REF!</f>
        <v>#REF!</v>
      </c>
      <c r="L381" s="1414" t="e">
        <f t="shared" si="16"/>
        <v>#REF!</v>
      </c>
    </row>
    <row r="382" spans="1:12" x14ac:dyDescent="0.35">
      <c r="A382" s="1407"/>
      <c r="B382" s="1421" t="s">
        <v>3375</v>
      </c>
      <c r="C382" s="1462" t="e">
        <f>#REF!</f>
        <v>#REF!</v>
      </c>
      <c r="D382" s="1450" t="s">
        <v>1829</v>
      </c>
      <c r="E382" s="1414"/>
      <c r="F382" s="1414" t="e">
        <f t="shared" si="15"/>
        <v>#REF!</v>
      </c>
      <c r="G382" s="1443"/>
      <c r="H382" s="1443"/>
      <c r="I382" s="1443"/>
      <c r="J382" s="1443"/>
      <c r="K382" s="1414" t="e">
        <f>#REF!+#REF!+#REF!+#REF!+#REF!+#REF!+E382+#REF!</f>
        <v>#REF!</v>
      </c>
      <c r="L382" s="1414" t="e">
        <f t="shared" si="16"/>
        <v>#REF!</v>
      </c>
    </row>
    <row r="383" spans="1:12" x14ac:dyDescent="0.35">
      <c r="A383" s="1401" t="s">
        <v>3376</v>
      </c>
      <c r="B383" s="1406" t="s">
        <v>3364</v>
      </c>
      <c r="C383" s="1453"/>
      <c r="D383" s="1426"/>
      <c r="E383" s="1414"/>
      <c r="F383" s="1414">
        <f t="shared" si="15"/>
        <v>0</v>
      </c>
      <c r="G383" s="1443"/>
      <c r="H383" s="1443"/>
      <c r="I383" s="1443"/>
      <c r="J383" s="1443"/>
      <c r="K383" s="1414" t="e">
        <f>#REF!+#REF!+#REF!+#REF!+#REF!+#REF!+E383+#REF!</f>
        <v>#REF!</v>
      </c>
      <c r="L383" s="1414" t="e">
        <f t="shared" si="16"/>
        <v>#REF!</v>
      </c>
    </row>
    <row r="384" spans="1:12" x14ac:dyDescent="0.35">
      <c r="A384" s="1401"/>
      <c r="B384" s="1395" t="s">
        <v>469</v>
      </c>
      <c r="C384" s="1453" t="e">
        <f>#REF!</f>
        <v>#REF!</v>
      </c>
      <c r="D384" s="1426" t="s">
        <v>1829</v>
      </c>
      <c r="E384" s="1414"/>
      <c r="F384" s="1414" t="e">
        <f t="shared" si="15"/>
        <v>#REF!</v>
      </c>
      <c r="G384" s="1443"/>
      <c r="H384" s="1443"/>
      <c r="I384" s="1443"/>
      <c r="J384" s="1443"/>
      <c r="K384" s="1414" t="e">
        <f>#REF!+#REF!+#REF!+#REF!+#REF!+#REF!+E384+#REF!</f>
        <v>#REF!</v>
      </c>
      <c r="L384" s="1414" t="e">
        <f t="shared" si="16"/>
        <v>#REF!</v>
      </c>
    </row>
    <row r="385" spans="1:12" x14ac:dyDescent="0.35">
      <c r="A385" s="1401"/>
      <c r="B385" s="1395" t="s">
        <v>470</v>
      </c>
      <c r="C385" s="1453" t="e">
        <f>#REF!</f>
        <v>#REF!</v>
      </c>
      <c r="D385" s="1426" t="s">
        <v>1829</v>
      </c>
      <c r="E385" s="1414"/>
      <c r="F385" s="1414" t="e">
        <f t="shared" si="15"/>
        <v>#REF!</v>
      </c>
      <c r="G385" s="1443"/>
      <c r="H385" s="1443"/>
      <c r="I385" s="1443"/>
      <c r="J385" s="1443"/>
      <c r="K385" s="1414" t="e">
        <f>#REF!+#REF!+#REF!+#REF!+#REF!+#REF!+E385+#REF!</f>
        <v>#REF!</v>
      </c>
      <c r="L385" s="1414" t="e">
        <f t="shared" si="16"/>
        <v>#REF!</v>
      </c>
    </row>
    <row r="386" spans="1:12" x14ac:dyDescent="0.35">
      <c r="A386" s="1401"/>
      <c r="B386" s="1395" t="s">
        <v>471</v>
      </c>
      <c r="C386" s="1453" t="e">
        <f>#REF!</f>
        <v>#REF!</v>
      </c>
      <c r="D386" s="1426" t="s">
        <v>1829</v>
      </c>
      <c r="E386" s="1414"/>
      <c r="F386" s="1414" t="e">
        <f t="shared" si="15"/>
        <v>#REF!</v>
      </c>
      <c r="G386" s="1443"/>
      <c r="H386" s="1443"/>
      <c r="I386" s="1443"/>
      <c r="J386" s="1443"/>
      <c r="K386" s="1414" t="e">
        <f>#REF!+#REF!+#REF!+#REF!+#REF!+#REF!+E386+#REF!</f>
        <v>#REF!</v>
      </c>
      <c r="L386" s="1414" t="e">
        <f t="shared" si="16"/>
        <v>#REF!</v>
      </c>
    </row>
    <row r="387" spans="1:12" x14ac:dyDescent="0.35">
      <c r="A387" s="1401"/>
      <c r="B387" s="1395" t="s">
        <v>1559</v>
      </c>
      <c r="C387" s="1453" t="e">
        <f>#REF!</f>
        <v>#REF!</v>
      </c>
      <c r="D387" s="1426" t="s">
        <v>1829</v>
      </c>
      <c r="E387" s="1414"/>
      <c r="F387" s="1414" t="e">
        <f t="shared" si="15"/>
        <v>#REF!</v>
      </c>
      <c r="G387" s="1443"/>
      <c r="H387" s="1443"/>
      <c r="I387" s="1443"/>
      <c r="J387" s="1443"/>
      <c r="K387" s="1414" t="e">
        <f>#REF!+#REF!+#REF!+#REF!+#REF!+#REF!+E387+#REF!</f>
        <v>#REF!</v>
      </c>
      <c r="L387" s="1414" t="e">
        <f t="shared" si="16"/>
        <v>#REF!</v>
      </c>
    </row>
    <row r="388" spans="1:12" x14ac:dyDescent="0.35">
      <c r="A388" s="1401"/>
      <c r="B388" s="1395" t="s">
        <v>594</v>
      </c>
      <c r="C388" s="1453" t="e">
        <f>#REF!</f>
        <v>#REF!</v>
      </c>
      <c r="D388" s="1426" t="s">
        <v>1829</v>
      </c>
      <c r="E388" s="1414"/>
      <c r="F388" s="1414" t="e">
        <f t="shared" si="15"/>
        <v>#REF!</v>
      </c>
      <c r="G388" s="1443"/>
      <c r="H388" s="1443"/>
      <c r="I388" s="1443"/>
      <c r="J388" s="1443"/>
      <c r="K388" s="1414" t="e">
        <f>#REF!+#REF!+#REF!+#REF!+#REF!+#REF!+E388+#REF!</f>
        <v>#REF!</v>
      </c>
      <c r="L388" s="1414" t="e">
        <f t="shared" si="16"/>
        <v>#REF!</v>
      </c>
    </row>
    <row r="389" spans="1:12" ht="45" x14ac:dyDescent="0.35">
      <c r="A389" s="1401"/>
      <c r="B389" s="1422" t="s">
        <v>3061</v>
      </c>
      <c r="C389" s="1453"/>
      <c r="D389" s="1426"/>
      <c r="E389" s="1414"/>
      <c r="F389" s="1414">
        <f t="shared" si="15"/>
        <v>0</v>
      </c>
      <c r="G389" s="1443"/>
      <c r="H389" s="1443"/>
      <c r="I389" s="1443"/>
      <c r="J389" s="1443"/>
      <c r="K389" s="1414" t="e">
        <f>#REF!+#REF!+#REF!+#REF!+#REF!+#REF!+E389+#REF!</f>
        <v>#REF!</v>
      </c>
      <c r="L389" s="1414" t="e">
        <f t="shared" si="16"/>
        <v>#REF!</v>
      </c>
    </row>
    <row r="390" spans="1:12" x14ac:dyDescent="0.35">
      <c r="A390" s="1401"/>
      <c r="B390" s="1423" t="s">
        <v>1809</v>
      </c>
      <c r="C390" s="1453" t="e">
        <f>#REF!</f>
        <v>#REF!</v>
      </c>
      <c r="D390" s="1426" t="s">
        <v>1829</v>
      </c>
      <c r="E390" s="1414"/>
      <c r="F390" s="1414" t="e">
        <f t="shared" si="15"/>
        <v>#REF!</v>
      </c>
      <c r="G390" s="1443"/>
      <c r="H390" s="1443"/>
      <c r="I390" s="1443"/>
      <c r="J390" s="1443"/>
      <c r="K390" s="1414" t="e">
        <f>#REF!+#REF!+#REF!+#REF!+#REF!+#REF!+E390+#REF!</f>
        <v>#REF!</v>
      </c>
      <c r="L390" s="1414" t="e">
        <f t="shared" si="16"/>
        <v>#REF!</v>
      </c>
    </row>
    <row r="391" spans="1:12" x14ac:dyDescent="0.35">
      <c r="A391" s="1401"/>
      <c r="B391" s="1423" t="s">
        <v>3062</v>
      </c>
      <c r="C391" s="1453" t="e">
        <f>#REF!</f>
        <v>#REF!</v>
      </c>
      <c r="D391" s="1426" t="s">
        <v>1829</v>
      </c>
      <c r="E391" s="1414"/>
      <c r="F391" s="1414" t="e">
        <f t="shared" si="15"/>
        <v>#REF!</v>
      </c>
      <c r="G391" s="1443"/>
      <c r="H391" s="1443"/>
      <c r="I391" s="1443"/>
      <c r="J391" s="1443"/>
      <c r="K391" s="1414" t="e">
        <f>#REF!+#REF!+#REF!+#REF!+#REF!+#REF!+E391+#REF!</f>
        <v>#REF!</v>
      </c>
      <c r="L391" s="1414" t="e">
        <f t="shared" si="16"/>
        <v>#REF!</v>
      </c>
    </row>
    <row r="392" spans="1:12" ht="45" x14ac:dyDescent="0.35">
      <c r="A392" s="1401"/>
      <c r="B392" s="1398" t="s">
        <v>3063</v>
      </c>
      <c r="C392" s="1453"/>
      <c r="D392" s="1426"/>
      <c r="E392" s="1414"/>
      <c r="F392" s="1414">
        <f t="shared" si="15"/>
        <v>0</v>
      </c>
      <c r="G392" s="1443"/>
      <c r="H392" s="1443"/>
      <c r="I392" s="1443"/>
      <c r="J392" s="1443"/>
      <c r="K392" s="1414" t="e">
        <f>#REF!+#REF!+#REF!+#REF!+#REF!+#REF!+E392+#REF!</f>
        <v>#REF!</v>
      </c>
      <c r="L392" s="1414" t="e">
        <f t="shared" si="16"/>
        <v>#REF!</v>
      </c>
    </row>
    <row r="393" spans="1:12" x14ac:dyDescent="0.35">
      <c r="A393" s="1401"/>
      <c r="B393" s="1395" t="s">
        <v>469</v>
      </c>
      <c r="C393" s="1453" t="e">
        <f>#REF!</f>
        <v>#REF!</v>
      </c>
      <c r="D393" s="1426" t="s">
        <v>1050</v>
      </c>
      <c r="E393" s="1414"/>
      <c r="F393" s="1414" t="e">
        <f t="shared" si="15"/>
        <v>#REF!</v>
      </c>
      <c r="G393" s="1443"/>
      <c r="H393" s="1443"/>
      <c r="I393" s="1443"/>
      <c r="J393" s="1443"/>
      <c r="K393" s="1414" t="e">
        <f>#REF!+#REF!+#REF!+#REF!+#REF!+#REF!+E393+#REF!</f>
        <v>#REF!</v>
      </c>
      <c r="L393" s="1414" t="e">
        <f t="shared" si="16"/>
        <v>#REF!</v>
      </c>
    </row>
    <row r="394" spans="1:12" x14ac:dyDescent="0.35">
      <c r="A394" s="1401"/>
      <c r="B394" s="1395" t="s">
        <v>3093</v>
      </c>
      <c r="C394" s="1453" t="e">
        <f>#REF!</f>
        <v>#REF!</v>
      </c>
      <c r="D394" s="1426" t="s">
        <v>1050</v>
      </c>
      <c r="E394" s="1414"/>
      <c r="F394" s="1414" t="e">
        <f t="shared" si="15"/>
        <v>#REF!</v>
      </c>
      <c r="G394" s="1443"/>
      <c r="H394" s="1443"/>
      <c r="I394" s="1443"/>
      <c r="J394" s="1443"/>
      <c r="K394" s="1414" t="e">
        <f>#REF!+#REF!+#REF!+#REF!+#REF!+#REF!+E394+#REF!</f>
        <v>#REF!</v>
      </c>
      <c r="L394" s="1414" t="e">
        <f t="shared" si="16"/>
        <v>#REF!</v>
      </c>
    </row>
    <row r="395" spans="1:12" x14ac:dyDescent="0.35">
      <c r="A395" s="1401"/>
      <c r="B395" s="1395" t="s">
        <v>471</v>
      </c>
      <c r="C395" s="1453" t="e">
        <f>#REF!</f>
        <v>#REF!</v>
      </c>
      <c r="D395" s="1426" t="s">
        <v>1050</v>
      </c>
      <c r="E395" s="1414"/>
      <c r="F395" s="1414" t="e">
        <f t="shared" si="15"/>
        <v>#REF!</v>
      </c>
      <c r="G395" s="1443"/>
      <c r="H395" s="1443"/>
      <c r="I395" s="1443"/>
      <c r="J395" s="1443"/>
      <c r="K395" s="1414" t="e">
        <f>#REF!+#REF!+#REF!+#REF!+#REF!+#REF!+E395+#REF!</f>
        <v>#REF!</v>
      </c>
      <c r="L395" s="1414" t="e">
        <f t="shared" si="16"/>
        <v>#REF!</v>
      </c>
    </row>
    <row r="396" spans="1:12" x14ac:dyDescent="0.35">
      <c r="A396" s="1401"/>
      <c r="B396" s="1395" t="s">
        <v>1559</v>
      </c>
      <c r="C396" s="1453" t="e">
        <f>#REF!</f>
        <v>#REF!</v>
      </c>
      <c r="D396" s="1426" t="s">
        <v>1050</v>
      </c>
      <c r="E396" s="1414"/>
      <c r="F396" s="1414" t="e">
        <f t="shared" si="15"/>
        <v>#REF!</v>
      </c>
      <c r="G396" s="1443"/>
      <c r="H396" s="1443"/>
      <c r="I396" s="1443"/>
      <c r="J396" s="1443"/>
      <c r="K396" s="1414" t="e">
        <f>#REF!+#REF!+#REF!+#REF!+#REF!+#REF!+E396+#REF!</f>
        <v>#REF!</v>
      </c>
      <c r="L396" s="1414" t="e">
        <f t="shared" si="16"/>
        <v>#REF!</v>
      </c>
    </row>
    <row r="397" spans="1:12" x14ac:dyDescent="0.35">
      <c r="A397" s="1401"/>
      <c r="B397" s="1395" t="s">
        <v>594</v>
      </c>
      <c r="C397" s="1453" t="e">
        <f>#REF!</f>
        <v>#REF!</v>
      </c>
      <c r="D397" s="1426" t="s">
        <v>1050</v>
      </c>
      <c r="E397" s="1414"/>
      <c r="F397" s="1414" t="e">
        <f t="shared" si="15"/>
        <v>#REF!</v>
      </c>
      <c r="G397" s="1443"/>
      <c r="H397" s="1443"/>
      <c r="I397" s="1443"/>
      <c r="J397" s="1443"/>
      <c r="K397" s="1414" t="e">
        <f>#REF!+#REF!+#REF!+#REF!+#REF!+#REF!+E397+#REF!</f>
        <v>#REF!</v>
      </c>
      <c r="L397" s="1414" t="e">
        <f t="shared" si="16"/>
        <v>#REF!</v>
      </c>
    </row>
    <row r="398" spans="1:12" x14ac:dyDescent="0.35">
      <c r="A398" s="1401"/>
      <c r="B398" s="1395" t="s">
        <v>931</v>
      </c>
      <c r="C398" s="1453" t="e">
        <f>#REF!</f>
        <v>#REF!</v>
      </c>
      <c r="D398" s="1426" t="s">
        <v>1050</v>
      </c>
      <c r="E398" s="1414"/>
      <c r="F398" s="1414" t="e">
        <f t="shared" si="15"/>
        <v>#REF!</v>
      </c>
      <c r="G398" s="1443"/>
      <c r="H398" s="1443"/>
      <c r="I398" s="1443"/>
      <c r="J398" s="1443"/>
      <c r="K398" s="1414" t="e">
        <f>#REF!+#REF!+#REF!+#REF!+#REF!+#REF!+E398+#REF!</f>
        <v>#REF!</v>
      </c>
      <c r="L398" s="1414" t="e">
        <f t="shared" si="16"/>
        <v>#REF!</v>
      </c>
    </row>
    <row r="399" spans="1:12" x14ac:dyDescent="0.35">
      <c r="A399" s="1401"/>
      <c r="B399" s="1395" t="s">
        <v>3064</v>
      </c>
      <c r="C399" s="1453" t="e">
        <f>#REF!</f>
        <v>#REF!</v>
      </c>
      <c r="D399" s="1426" t="s">
        <v>1050</v>
      </c>
      <c r="E399" s="1414"/>
      <c r="F399" s="1414" t="e">
        <f t="shared" ref="F399:F462" si="17">E399*C399</f>
        <v>#REF!</v>
      </c>
      <c r="G399" s="1443"/>
      <c r="H399" s="1443"/>
      <c r="I399" s="1443"/>
      <c r="J399" s="1443"/>
      <c r="K399" s="1414" t="e">
        <f>#REF!+#REF!+#REF!+#REF!+#REF!+#REF!+E399+#REF!</f>
        <v>#REF!</v>
      </c>
      <c r="L399" s="1414" t="e">
        <f t="shared" ref="L399:L462" si="18">K399*C399</f>
        <v>#REF!</v>
      </c>
    </row>
    <row r="400" spans="1:12" x14ac:dyDescent="0.35">
      <c r="A400" s="1401"/>
      <c r="B400" s="1395" t="s">
        <v>3101</v>
      </c>
      <c r="C400" s="1453" t="e">
        <f>#REF!</f>
        <v>#REF!</v>
      </c>
      <c r="D400" s="1426" t="s">
        <v>1050</v>
      </c>
      <c r="E400" s="1414"/>
      <c r="F400" s="1414" t="e">
        <f t="shared" si="17"/>
        <v>#REF!</v>
      </c>
      <c r="G400" s="1443"/>
      <c r="H400" s="1443"/>
      <c r="I400" s="1443"/>
      <c r="J400" s="1443"/>
      <c r="K400" s="1414" t="e">
        <f>#REF!+#REF!+#REF!+#REF!+#REF!+#REF!+E400+#REF!</f>
        <v>#REF!</v>
      </c>
      <c r="L400" s="1414" t="e">
        <f t="shared" si="18"/>
        <v>#REF!</v>
      </c>
    </row>
    <row r="401" spans="1:12" x14ac:dyDescent="0.35">
      <c r="A401" s="1401"/>
      <c r="B401" s="1395" t="s">
        <v>3065</v>
      </c>
      <c r="C401" s="1453" t="e">
        <f>#REF!</f>
        <v>#REF!</v>
      </c>
      <c r="D401" s="1426" t="s">
        <v>1050</v>
      </c>
      <c r="E401" s="1414"/>
      <c r="F401" s="1414" t="e">
        <f t="shared" si="17"/>
        <v>#REF!</v>
      </c>
      <c r="G401" s="1443"/>
      <c r="H401" s="1443"/>
      <c r="I401" s="1443"/>
      <c r="J401" s="1443"/>
      <c r="K401" s="1414" t="e">
        <f>#REF!+#REF!+#REF!+#REF!+#REF!+#REF!+E401+#REF!</f>
        <v>#REF!</v>
      </c>
      <c r="L401" s="1414" t="e">
        <f t="shared" si="18"/>
        <v>#REF!</v>
      </c>
    </row>
    <row r="402" spans="1:12" x14ac:dyDescent="0.35">
      <c r="A402" s="1401"/>
      <c r="B402" s="1423" t="s">
        <v>3066</v>
      </c>
      <c r="C402" s="1453" t="e">
        <f>#REF!</f>
        <v>#REF!</v>
      </c>
      <c r="D402" s="1426" t="s">
        <v>1050</v>
      </c>
      <c r="E402" s="1414"/>
      <c r="F402" s="1414" t="e">
        <f t="shared" si="17"/>
        <v>#REF!</v>
      </c>
      <c r="G402" s="1443"/>
      <c r="H402" s="1443"/>
      <c r="I402" s="1443"/>
      <c r="J402" s="1443"/>
      <c r="K402" s="1414" t="e">
        <f>#REF!+#REF!+#REF!+#REF!+#REF!+#REF!+E402+#REF!</f>
        <v>#REF!</v>
      </c>
      <c r="L402" s="1414" t="e">
        <f t="shared" si="18"/>
        <v>#REF!</v>
      </c>
    </row>
    <row r="403" spans="1:12" x14ac:dyDescent="0.35">
      <c r="A403" s="1401"/>
      <c r="B403" s="1423" t="s">
        <v>3067</v>
      </c>
      <c r="C403" s="1453" t="e">
        <f>#REF!</f>
        <v>#REF!</v>
      </c>
      <c r="D403" s="1426" t="s">
        <v>1050</v>
      </c>
      <c r="E403" s="1414"/>
      <c r="F403" s="1414" t="e">
        <f t="shared" si="17"/>
        <v>#REF!</v>
      </c>
      <c r="G403" s="1443"/>
      <c r="H403" s="1443"/>
      <c r="I403" s="1443"/>
      <c r="J403" s="1443"/>
      <c r="K403" s="1414" t="e">
        <f>#REF!+#REF!+#REF!+#REF!+#REF!+#REF!+E403+#REF!</f>
        <v>#REF!</v>
      </c>
      <c r="L403" s="1414" t="e">
        <f t="shared" si="18"/>
        <v>#REF!</v>
      </c>
    </row>
    <row r="404" spans="1:12" x14ac:dyDescent="0.35">
      <c r="A404" s="1401"/>
      <c r="B404" s="1423" t="s">
        <v>3068</v>
      </c>
      <c r="C404" s="1453" t="e">
        <f>#REF!</f>
        <v>#REF!</v>
      </c>
      <c r="D404" s="1426" t="s">
        <v>1050</v>
      </c>
      <c r="E404" s="1414"/>
      <c r="F404" s="1414" t="e">
        <f t="shared" si="17"/>
        <v>#REF!</v>
      </c>
      <c r="G404" s="1443"/>
      <c r="H404" s="1443"/>
      <c r="I404" s="1443"/>
      <c r="J404" s="1443"/>
      <c r="K404" s="1414" t="e">
        <f>#REF!+#REF!+#REF!+#REF!+#REF!+#REF!+E404+#REF!</f>
        <v>#REF!</v>
      </c>
      <c r="L404" s="1414" t="e">
        <f t="shared" si="18"/>
        <v>#REF!</v>
      </c>
    </row>
    <row r="405" spans="1:12" x14ac:dyDescent="0.35">
      <c r="A405" s="1401"/>
      <c r="B405" s="1395" t="s">
        <v>3188</v>
      </c>
      <c r="C405" s="1453" t="e">
        <f>#REF!</f>
        <v>#REF!</v>
      </c>
      <c r="D405" s="1426" t="s">
        <v>1050</v>
      </c>
      <c r="E405" s="1414"/>
      <c r="F405" s="1414" t="e">
        <f t="shared" si="17"/>
        <v>#REF!</v>
      </c>
      <c r="G405" s="1443"/>
      <c r="H405" s="1443"/>
      <c r="I405" s="1443"/>
      <c r="J405" s="1443"/>
      <c r="K405" s="1414" t="e">
        <f>#REF!+#REF!+#REF!+#REF!+#REF!+#REF!+E405+#REF!</f>
        <v>#REF!</v>
      </c>
      <c r="L405" s="1414" t="e">
        <f t="shared" si="18"/>
        <v>#REF!</v>
      </c>
    </row>
    <row r="406" spans="1:12" x14ac:dyDescent="0.35">
      <c r="A406" s="1401"/>
      <c r="B406" s="1395" t="s">
        <v>3189</v>
      </c>
      <c r="C406" s="1453" t="e">
        <f>#REF!</f>
        <v>#REF!</v>
      </c>
      <c r="D406" s="1426" t="s">
        <v>1050</v>
      </c>
      <c r="E406" s="1414"/>
      <c r="F406" s="1414" t="e">
        <f t="shared" si="17"/>
        <v>#REF!</v>
      </c>
      <c r="G406" s="1443"/>
      <c r="H406" s="1443"/>
      <c r="I406" s="1443"/>
      <c r="J406" s="1443"/>
      <c r="K406" s="1414" t="e">
        <f>#REF!+#REF!+#REF!+#REF!+#REF!+#REF!+E406+#REF!</f>
        <v>#REF!</v>
      </c>
      <c r="L406" s="1414" t="e">
        <f t="shared" si="18"/>
        <v>#REF!</v>
      </c>
    </row>
    <row r="407" spans="1:12" x14ac:dyDescent="0.35">
      <c r="A407" s="1401"/>
      <c r="B407" s="1395" t="s">
        <v>3196</v>
      </c>
      <c r="C407" s="1453" t="e">
        <f>#REF!</f>
        <v>#REF!</v>
      </c>
      <c r="D407" s="1426" t="s">
        <v>1050</v>
      </c>
      <c r="E407" s="1414"/>
      <c r="F407" s="1414" t="e">
        <f t="shared" si="17"/>
        <v>#REF!</v>
      </c>
      <c r="G407" s="1443"/>
      <c r="H407" s="1443"/>
      <c r="I407" s="1443"/>
      <c r="J407" s="1443"/>
      <c r="K407" s="1414" t="e">
        <f>#REF!+#REF!+#REF!+#REF!+#REF!+#REF!+E407+#REF!</f>
        <v>#REF!</v>
      </c>
      <c r="L407" s="1414" t="e">
        <f t="shared" si="18"/>
        <v>#REF!</v>
      </c>
    </row>
    <row r="408" spans="1:12" ht="72" x14ac:dyDescent="0.35">
      <c r="A408" s="1386">
        <v>9.1999999999999993</v>
      </c>
      <c r="B408" s="1398" t="s">
        <v>5364</v>
      </c>
      <c r="C408" s="1453"/>
      <c r="D408" s="1426"/>
      <c r="E408" s="1414"/>
      <c r="F408" s="1414">
        <f t="shared" si="17"/>
        <v>0</v>
      </c>
      <c r="G408" s="1443"/>
      <c r="H408" s="1443"/>
      <c r="I408" s="1443"/>
      <c r="J408" s="1443"/>
      <c r="K408" s="1414" t="e">
        <f>#REF!+#REF!+#REF!+#REF!+#REF!+#REF!+E408+#REF!</f>
        <v>#REF!</v>
      </c>
      <c r="L408" s="1414" t="e">
        <f t="shared" si="18"/>
        <v>#REF!</v>
      </c>
    </row>
    <row r="409" spans="1:12" x14ac:dyDescent="0.35">
      <c r="A409" s="1401"/>
      <c r="B409" s="1395" t="s">
        <v>3064</v>
      </c>
      <c r="C409" s="1453" t="e">
        <f>#REF!</f>
        <v>#REF!</v>
      </c>
      <c r="D409" s="1426" t="s">
        <v>1050</v>
      </c>
      <c r="E409" s="1414"/>
      <c r="F409" s="1414" t="e">
        <f t="shared" si="17"/>
        <v>#REF!</v>
      </c>
      <c r="G409" s="1443"/>
      <c r="H409" s="1443"/>
      <c r="I409" s="1443"/>
      <c r="J409" s="1443"/>
      <c r="K409" s="1414" t="e">
        <f>#REF!+#REF!+#REF!+#REF!+#REF!+#REF!+E409+#REF!</f>
        <v>#REF!</v>
      </c>
      <c r="L409" s="1414" t="e">
        <f t="shared" si="18"/>
        <v>#REF!</v>
      </c>
    </row>
    <row r="410" spans="1:12" x14ac:dyDescent="0.35">
      <c r="A410" s="1401"/>
      <c r="B410" s="1395" t="s">
        <v>3101</v>
      </c>
      <c r="C410" s="1453" t="e">
        <f>#REF!</f>
        <v>#REF!</v>
      </c>
      <c r="D410" s="1426" t="s">
        <v>1050</v>
      </c>
      <c r="E410" s="1414"/>
      <c r="F410" s="1414" t="e">
        <f t="shared" si="17"/>
        <v>#REF!</v>
      </c>
      <c r="G410" s="1443"/>
      <c r="H410" s="1443"/>
      <c r="I410" s="1443"/>
      <c r="J410" s="1443"/>
      <c r="K410" s="1414" t="e">
        <f>#REF!+#REF!+#REF!+#REF!+#REF!+#REF!+E410+#REF!</f>
        <v>#REF!</v>
      </c>
      <c r="L410" s="1414" t="e">
        <f t="shared" si="18"/>
        <v>#REF!</v>
      </c>
    </row>
    <row r="411" spans="1:12" x14ac:dyDescent="0.35">
      <c r="A411" s="1401"/>
      <c r="B411" s="1395" t="s">
        <v>3065</v>
      </c>
      <c r="C411" s="1453" t="e">
        <f>#REF!</f>
        <v>#REF!</v>
      </c>
      <c r="D411" s="1426" t="s">
        <v>1050</v>
      </c>
      <c r="E411" s="1414"/>
      <c r="F411" s="1414" t="e">
        <f t="shared" si="17"/>
        <v>#REF!</v>
      </c>
      <c r="G411" s="1443"/>
      <c r="H411" s="1443"/>
      <c r="I411" s="1443"/>
      <c r="J411" s="1443"/>
      <c r="K411" s="1414" t="e">
        <f>#REF!+#REF!+#REF!+#REF!+#REF!+#REF!+E411+#REF!</f>
        <v>#REF!</v>
      </c>
      <c r="L411" s="1414" t="e">
        <f t="shared" si="18"/>
        <v>#REF!</v>
      </c>
    </row>
    <row r="412" spans="1:12" x14ac:dyDescent="0.35">
      <c r="A412" s="1401"/>
      <c r="B412" s="1423" t="s">
        <v>3066</v>
      </c>
      <c r="C412" s="1453" t="e">
        <f>#REF!</f>
        <v>#REF!</v>
      </c>
      <c r="D412" s="1426" t="s">
        <v>1050</v>
      </c>
      <c r="E412" s="1414"/>
      <c r="F412" s="1414" t="e">
        <f t="shared" si="17"/>
        <v>#REF!</v>
      </c>
      <c r="G412" s="1443"/>
      <c r="H412" s="1443"/>
      <c r="I412" s="1443"/>
      <c r="J412" s="1443"/>
      <c r="K412" s="1414" t="e">
        <f>#REF!+#REF!+#REF!+#REF!+#REF!+#REF!+E412+#REF!</f>
        <v>#REF!</v>
      </c>
      <c r="L412" s="1414" t="e">
        <f t="shared" si="18"/>
        <v>#REF!</v>
      </c>
    </row>
    <row r="413" spans="1:12" x14ac:dyDescent="0.35">
      <c r="A413" s="1401"/>
      <c r="B413" s="1423" t="s">
        <v>3067</v>
      </c>
      <c r="C413" s="1453" t="e">
        <f>#REF!</f>
        <v>#REF!</v>
      </c>
      <c r="D413" s="1426" t="s">
        <v>1050</v>
      </c>
      <c r="E413" s="1414"/>
      <c r="F413" s="1414" t="e">
        <f t="shared" si="17"/>
        <v>#REF!</v>
      </c>
      <c r="G413" s="1443"/>
      <c r="H413" s="1443"/>
      <c r="I413" s="1443"/>
      <c r="J413" s="1443"/>
      <c r="K413" s="1414" t="e">
        <f>#REF!+#REF!+#REF!+#REF!+#REF!+#REF!+E413+#REF!</f>
        <v>#REF!</v>
      </c>
      <c r="L413" s="1414" t="e">
        <f t="shared" si="18"/>
        <v>#REF!</v>
      </c>
    </row>
    <row r="414" spans="1:12" x14ac:dyDescent="0.35">
      <c r="A414" s="1401"/>
      <c r="B414" s="1423" t="s">
        <v>3068</v>
      </c>
      <c r="C414" s="1453" t="e">
        <f>#REF!</f>
        <v>#REF!</v>
      </c>
      <c r="D414" s="1426"/>
      <c r="E414" s="1414"/>
      <c r="F414" s="1414" t="e">
        <f t="shared" si="17"/>
        <v>#REF!</v>
      </c>
      <c r="G414" s="1443"/>
      <c r="H414" s="1443"/>
      <c r="I414" s="1443"/>
      <c r="J414" s="1443"/>
      <c r="K414" s="1414" t="e">
        <f>#REF!+#REF!+#REF!+#REF!+#REF!+#REF!+E414+#REF!</f>
        <v>#REF!</v>
      </c>
      <c r="L414" s="1414" t="e">
        <f t="shared" si="18"/>
        <v>#REF!</v>
      </c>
    </row>
    <row r="415" spans="1:12" ht="72" x14ac:dyDescent="0.35">
      <c r="A415" s="1386">
        <v>10.199999999999999</v>
      </c>
      <c r="B415" s="1398" t="s">
        <v>5365</v>
      </c>
      <c r="C415" s="1453"/>
      <c r="D415" s="1426"/>
      <c r="E415" s="1414"/>
      <c r="F415" s="1414">
        <f t="shared" si="17"/>
        <v>0</v>
      </c>
      <c r="G415" s="1443"/>
      <c r="H415" s="1443"/>
      <c r="I415" s="1443"/>
      <c r="J415" s="1443"/>
      <c r="K415" s="1414" t="e">
        <f>#REF!+#REF!+#REF!+#REF!+#REF!+#REF!+E415+#REF!</f>
        <v>#REF!</v>
      </c>
      <c r="L415" s="1414" t="e">
        <f t="shared" si="18"/>
        <v>#REF!</v>
      </c>
    </row>
    <row r="416" spans="1:12" x14ac:dyDescent="0.35">
      <c r="A416" s="1401"/>
      <c r="B416" s="1395" t="s">
        <v>3064</v>
      </c>
      <c r="C416" s="1453" t="e">
        <f>#REF!</f>
        <v>#REF!</v>
      </c>
      <c r="D416" s="1426" t="s">
        <v>1050</v>
      </c>
      <c r="E416" s="1414"/>
      <c r="F416" s="1414" t="e">
        <f t="shared" si="17"/>
        <v>#REF!</v>
      </c>
      <c r="G416" s="1443"/>
      <c r="H416" s="1443"/>
      <c r="I416" s="1443"/>
      <c r="J416" s="1443"/>
      <c r="K416" s="1414" t="e">
        <f>#REF!+#REF!+#REF!+#REF!+#REF!+#REF!+E416+#REF!</f>
        <v>#REF!</v>
      </c>
      <c r="L416" s="1414" t="e">
        <f t="shared" si="18"/>
        <v>#REF!</v>
      </c>
    </row>
    <row r="417" spans="1:12" x14ac:dyDescent="0.35">
      <c r="A417" s="1401"/>
      <c r="B417" s="1395" t="s">
        <v>3101</v>
      </c>
      <c r="C417" s="1453" t="e">
        <f>#REF!</f>
        <v>#REF!</v>
      </c>
      <c r="D417" s="1426" t="s">
        <v>1050</v>
      </c>
      <c r="E417" s="1414"/>
      <c r="F417" s="1414" t="e">
        <f t="shared" si="17"/>
        <v>#REF!</v>
      </c>
      <c r="G417" s="1443"/>
      <c r="H417" s="1443"/>
      <c r="I417" s="1443"/>
      <c r="J417" s="1443"/>
      <c r="K417" s="1414" t="e">
        <f>#REF!+#REF!+#REF!+#REF!+#REF!+#REF!+E417+#REF!</f>
        <v>#REF!</v>
      </c>
      <c r="L417" s="1414" t="e">
        <f t="shared" si="18"/>
        <v>#REF!</v>
      </c>
    </row>
    <row r="418" spans="1:12" x14ac:dyDescent="0.35">
      <c r="A418" s="1401"/>
      <c r="B418" s="1395" t="s">
        <v>3065</v>
      </c>
      <c r="C418" s="1453" t="e">
        <f>#REF!</f>
        <v>#REF!</v>
      </c>
      <c r="D418" s="1426" t="s">
        <v>1050</v>
      </c>
      <c r="E418" s="1414"/>
      <c r="F418" s="1414" t="e">
        <f t="shared" si="17"/>
        <v>#REF!</v>
      </c>
      <c r="G418" s="1443"/>
      <c r="H418" s="1443"/>
      <c r="I418" s="1443"/>
      <c r="J418" s="1443"/>
      <c r="K418" s="1414" t="e">
        <f>#REF!+#REF!+#REF!+#REF!+#REF!+#REF!+E418+#REF!</f>
        <v>#REF!</v>
      </c>
      <c r="L418" s="1414" t="e">
        <f t="shared" si="18"/>
        <v>#REF!</v>
      </c>
    </row>
    <row r="419" spans="1:12" x14ac:dyDescent="0.35">
      <c r="A419" s="1401"/>
      <c r="B419" s="1423" t="s">
        <v>3066</v>
      </c>
      <c r="C419" s="1453" t="e">
        <f>#REF!</f>
        <v>#REF!</v>
      </c>
      <c r="D419" s="1426" t="s">
        <v>1050</v>
      </c>
      <c r="E419" s="1414"/>
      <c r="F419" s="1414" t="e">
        <f t="shared" si="17"/>
        <v>#REF!</v>
      </c>
      <c r="G419" s="1443"/>
      <c r="H419" s="1443"/>
      <c r="I419" s="1443"/>
      <c r="J419" s="1443"/>
      <c r="K419" s="1414" t="e">
        <f>#REF!+#REF!+#REF!+#REF!+#REF!+#REF!+E419+#REF!</f>
        <v>#REF!</v>
      </c>
      <c r="L419" s="1414" t="e">
        <f t="shared" si="18"/>
        <v>#REF!</v>
      </c>
    </row>
    <row r="420" spans="1:12" x14ac:dyDescent="0.35">
      <c r="A420" s="1401"/>
      <c r="B420" s="1423" t="s">
        <v>3067</v>
      </c>
      <c r="C420" s="1453" t="e">
        <f>#REF!</f>
        <v>#REF!</v>
      </c>
      <c r="D420" s="1426" t="s">
        <v>1050</v>
      </c>
      <c r="E420" s="1414"/>
      <c r="F420" s="1414" t="e">
        <f t="shared" si="17"/>
        <v>#REF!</v>
      </c>
      <c r="G420" s="1443"/>
      <c r="H420" s="1443"/>
      <c r="I420" s="1443"/>
      <c r="J420" s="1443"/>
      <c r="K420" s="1414" t="e">
        <f>#REF!+#REF!+#REF!+#REF!+#REF!+#REF!+E420+#REF!</f>
        <v>#REF!</v>
      </c>
      <c r="L420" s="1414" t="e">
        <f t="shared" si="18"/>
        <v>#REF!</v>
      </c>
    </row>
    <row r="421" spans="1:12" ht="72" x14ac:dyDescent="0.35">
      <c r="A421" s="1386">
        <v>11.2</v>
      </c>
      <c r="B421" s="1398" t="s">
        <v>5366</v>
      </c>
      <c r="C421" s="1453"/>
      <c r="D421" s="1426"/>
      <c r="E421" s="1414"/>
      <c r="F421" s="1414">
        <f t="shared" si="17"/>
        <v>0</v>
      </c>
      <c r="G421" s="1443"/>
      <c r="H421" s="1443"/>
      <c r="I421" s="1443"/>
      <c r="J421" s="1443"/>
      <c r="K421" s="1414" t="e">
        <f>#REF!+#REF!+#REF!+#REF!+#REF!+#REF!+E421+#REF!</f>
        <v>#REF!</v>
      </c>
      <c r="L421" s="1414" t="e">
        <f t="shared" si="18"/>
        <v>#REF!</v>
      </c>
    </row>
    <row r="422" spans="1:12" x14ac:dyDescent="0.35">
      <c r="A422" s="1401"/>
      <c r="B422" s="1395" t="s">
        <v>3064</v>
      </c>
      <c r="C422" s="1453" t="e">
        <f>#REF!</f>
        <v>#REF!</v>
      </c>
      <c r="D422" s="1426" t="s">
        <v>1941</v>
      </c>
      <c r="E422" s="1414"/>
      <c r="F422" s="1414" t="e">
        <f t="shared" si="17"/>
        <v>#REF!</v>
      </c>
      <c r="G422" s="1443"/>
      <c r="H422" s="1443"/>
      <c r="I422" s="1443"/>
      <c r="J422" s="1443"/>
      <c r="K422" s="1414" t="e">
        <f>#REF!+#REF!+#REF!+#REF!+#REF!+#REF!+E422+#REF!</f>
        <v>#REF!</v>
      </c>
      <c r="L422" s="1414" t="e">
        <f t="shared" si="18"/>
        <v>#REF!</v>
      </c>
    </row>
    <row r="423" spans="1:12" x14ac:dyDescent="0.35">
      <c r="A423" s="1401"/>
      <c r="B423" s="1395" t="s">
        <v>3101</v>
      </c>
      <c r="C423" s="1453" t="e">
        <f>#REF!</f>
        <v>#REF!</v>
      </c>
      <c r="D423" s="1426" t="s">
        <v>1941</v>
      </c>
      <c r="E423" s="1414"/>
      <c r="F423" s="1414" t="e">
        <f t="shared" si="17"/>
        <v>#REF!</v>
      </c>
      <c r="G423" s="1443"/>
      <c r="H423" s="1443"/>
      <c r="I423" s="1443"/>
      <c r="J423" s="1443"/>
      <c r="K423" s="1414" t="e">
        <f>#REF!+#REF!+#REF!+#REF!+#REF!+#REF!+E423+#REF!</f>
        <v>#REF!</v>
      </c>
      <c r="L423" s="1414" t="e">
        <f t="shared" si="18"/>
        <v>#REF!</v>
      </c>
    </row>
    <row r="424" spans="1:12" x14ac:dyDescent="0.35">
      <c r="A424" s="1401"/>
      <c r="B424" s="1395" t="s">
        <v>3065</v>
      </c>
      <c r="C424" s="1453" t="e">
        <f>#REF!</f>
        <v>#REF!</v>
      </c>
      <c r="D424" s="1426" t="s">
        <v>1941</v>
      </c>
      <c r="E424" s="1414"/>
      <c r="F424" s="1414" t="e">
        <f t="shared" si="17"/>
        <v>#REF!</v>
      </c>
      <c r="G424" s="1443"/>
      <c r="H424" s="1443"/>
      <c r="I424" s="1443"/>
      <c r="J424" s="1443"/>
      <c r="K424" s="1414" t="e">
        <f>#REF!+#REF!+#REF!+#REF!+#REF!+#REF!+E424+#REF!</f>
        <v>#REF!</v>
      </c>
      <c r="L424" s="1414" t="e">
        <f t="shared" si="18"/>
        <v>#REF!</v>
      </c>
    </row>
    <row r="425" spans="1:12" x14ac:dyDescent="0.35">
      <c r="A425" s="1401"/>
      <c r="B425" s="1423" t="s">
        <v>3204</v>
      </c>
      <c r="C425" s="1453" t="e">
        <f>#REF!</f>
        <v>#REF!</v>
      </c>
      <c r="D425" s="1426" t="s">
        <v>1941</v>
      </c>
      <c r="E425" s="1414"/>
      <c r="F425" s="1414" t="e">
        <f t="shared" si="17"/>
        <v>#REF!</v>
      </c>
      <c r="G425" s="1443"/>
      <c r="H425" s="1443"/>
      <c r="I425" s="1443"/>
      <c r="J425" s="1443"/>
      <c r="K425" s="1414" t="e">
        <f>#REF!+#REF!+#REF!+#REF!+#REF!+#REF!+E425+#REF!</f>
        <v>#REF!</v>
      </c>
      <c r="L425" s="1414" t="e">
        <f t="shared" si="18"/>
        <v>#REF!</v>
      </c>
    </row>
    <row r="426" spans="1:12" x14ac:dyDescent="0.35">
      <c r="A426" s="1401"/>
      <c r="B426" s="1423" t="s">
        <v>3067</v>
      </c>
      <c r="C426" s="1453" t="e">
        <f>#REF!</f>
        <v>#REF!</v>
      </c>
      <c r="D426" s="1426" t="s">
        <v>1941</v>
      </c>
      <c r="E426" s="1414"/>
      <c r="F426" s="1414" t="e">
        <f t="shared" si="17"/>
        <v>#REF!</v>
      </c>
      <c r="G426" s="1443"/>
      <c r="H426" s="1443"/>
      <c r="I426" s="1443"/>
      <c r="J426" s="1443"/>
      <c r="K426" s="1414" t="e">
        <f>#REF!+#REF!+#REF!+#REF!+#REF!+#REF!+E426+#REF!</f>
        <v>#REF!</v>
      </c>
      <c r="L426" s="1414" t="e">
        <f t="shared" si="18"/>
        <v>#REF!</v>
      </c>
    </row>
    <row r="427" spans="1:12" ht="48" x14ac:dyDescent="0.35">
      <c r="A427" s="1401"/>
      <c r="B427" s="1395" t="s">
        <v>3209</v>
      </c>
      <c r="C427" s="1453">
        <v>2796.22</v>
      </c>
      <c r="D427" s="1426" t="s">
        <v>1829</v>
      </c>
      <c r="E427" s="1414"/>
      <c r="F427" s="1414">
        <f t="shared" si="17"/>
        <v>0</v>
      </c>
      <c r="G427" s="1443"/>
      <c r="H427" s="1443"/>
      <c r="I427" s="1443"/>
      <c r="J427" s="1443"/>
      <c r="K427" s="1414" t="e">
        <f>#REF!+#REF!+#REF!+#REF!+#REF!+#REF!+E427+#REF!</f>
        <v>#REF!</v>
      </c>
      <c r="L427" s="1414" t="e">
        <f t="shared" si="18"/>
        <v>#REF!</v>
      </c>
    </row>
    <row r="428" spans="1:12" x14ac:dyDescent="0.35">
      <c r="A428" s="1401"/>
      <c r="B428" s="1423" t="s">
        <v>3069</v>
      </c>
      <c r="C428" s="1453" t="e">
        <f>#REF!</f>
        <v>#REF!</v>
      </c>
      <c r="D428" s="1426" t="s">
        <v>1050</v>
      </c>
      <c r="E428" s="1414"/>
      <c r="F428" s="1414" t="e">
        <f t="shared" si="17"/>
        <v>#REF!</v>
      </c>
      <c r="G428" s="1443"/>
      <c r="H428" s="1443"/>
      <c r="I428" s="1443"/>
      <c r="J428" s="1443"/>
      <c r="K428" s="1414" t="e">
        <f>#REF!+#REF!+#REF!+#REF!+#REF!+#REF!+E428+#REF!</f>
        <v>#REF!</v>
      </c>
      <c r="L428" s="1414" t="e">
        <f t="shared" si="18"/>
        <v>#REF!</v>
      </c>
    </row>
    <row r="429" spans="1:12" x14ac:dyDescent="0.35">
      <c r="A429" s="1397"/>
      <c r="B429" s="1395" t="s">
        <v>3151</v>
      </c>
      <c r="C429" s="1453" t="e">
        <f>#REF!</f>
        <v>#REF!</v>
      </c>
      <c r="D429" s="1426" t="s">
        <v>1941</v>
      </c>
      <c r="E429" s="1414"/>
      <c r="F429" s="1414" t="e">
        <f t="shared" si="17"/>
        <v>#REF!</v>
      </c>
      <c r="G429" s="1443"/>
      <c r="H429" s="1443"/>
      <c r="I429" s="1443"/>
      <c r="J429" s="1443"/>
      <c r="K429" s="1414" t="e">
        <f>#REF!+#REF!+#REF!+#REF!+#REF!+#REF!+E429+#REF!</f>
        <v>#REF!</v>
      </c>
      <c r="L429" s="1414" t="e">
        <f t="shared" si="18"/>
        <v>#REF!</v>
      </c>
    </row>
    <row r="430" spans="1:12" s="1419" customFormat="1" x14ac:dyDescent="0.35">
      <c r="A430" s="1424"/>
      <c r="B430" s="1395" t="s">
        <v>3149</v>
      </c>
      <c r="C430" s="1426" t="e">
        <f>#REF!</f>
        <v>#REF!</v>
      </c>
      <c r="D430" s="1426" t="s">
        <v>1829</v>
      </c>
      <c r="E430" s="1414"/>
      <c r="F430" s="1414" t="e">
        <f t="shared" si="17"/>
        <v>#REF!</v>
      </c>
      <c r="G430" s="1443"/>
      <c r="H430" s="1443"/>
      <c r="I430" s="1443"/>
      <c r="J430" s="1443"/>
      <c r="K430" s="1414" t="e">
        <f>#REF!+#REF!+#REF!+#REF!+#REF!+#REF!+E430+#REF!</f>
        <v>#REF!</v>
      </c>
      <c r="L430" s="1414" t="e">
        <f t="shared" si="18"/>
        <v>#REF!</v>
      </c>
    </row>
    <row r="431" spans="1:12" ht="48" x14ac:dyDescent="0.35">
      <c r="A431" s="1394"/>
      <c r="B431" s="1395" t="s">
        <v>3180</v>
      </c>
      <c r="C431" s="1453" t="e">
        <f>#REF!</f>
        <v>#REF!</v>
      </c>
      <c r="D431" s="1426" t="s">
        <v>1829</v>
      </c>
      <c r="E431" s="1414"/>
      <c r="F431" s="1414" t="e">
        <f t="shared" si="17"/>
        <v>#REF!</v>
      </c>
      <c r="G431" s="1443"/>
      <c r="H431" s="1443"/>
      <c r="I431" s="1443"/>
      <c r="J431" s="1443"/>
      <c r="K431" s="1414" t="e">
        <f>#REF!+#REF!+#REF!+#REF!+#REF!+#REF!+E431+#REF!</f>
        <v>#REF!</v>
      </c>
      <c r="L431" s="1414" t="e">
        <f t="shared" si="18"/>
        <v>#REF!</v>
      </c>
    </row>
    <row r="432" spans="1:12" ht="48" x14ac:dyDescent="0.35">
      <c r="A432" s="1425"/>
      <c r="B432" s="1395" t="s">
        <v>3361</v>
      </c>
      <c r="C432" s="1453" t="e">
        <f>#REF!</f>
        <v>#REF!</v>
      </c>
      <c r="D432" s="1426" t="s">
        <v>1829</v>
      </c>
      <c r="E432" s="1414"/>
      <c r="F432" s="1414" t="e">
        <f t="shared" si="17"/>
        <v>#REF!</v>
      </c>
      <c r="G432" s="1443"/>
      <c r="H432" s="1443"/>
      <c r="I432" s="1443"/>
      <c r="J432" s="1443"/>
      <c r="K432" s="1414" t="e">
        <f>#REF!+#REF!+#REF!+#REF!+#REF!+#REF!+E432+#REF!</f>
        <v>#REF!</v>
      </c>
      <c r="L432" s="1414" t="e">
        <f t="shared" si="18"/>
        <v>#REF!</v>
      </c>
    </row>
    <row r="433" spans="1:12" ht="48" x14ac:dyDescent="0.35">
      <c r="A433" s="1394"/>
      <c r="B433" s="1395" t="s">
        <v>3463</v>
      </c>
      <c r="C433" s="1453" t="e">
        <f>#REF!</f>
        <v>#REF!</v>
      </c>
      <c r="D433" s="1426" t="s">
        <v>1829</v>
      </c>
      <c r="E433" s="1414"/>
      <c r="F433" s="1414" t="e">
        <f t="shared" si="17"/>
        <v>#REF!</v>
      </c>
      <c r="G433" s="1443"/>
      <c r="H433" s="1443"/>
      <c r="I433" s="1443"/>
      <c r="J433" s="1443"/>
      <c r="K433" s="1414" t="e">
        <f>#REF!+#REF!+#REF!+#REF!+#REF!+#REF!+E433+#REF!</f>
        <v>#REF!</v>
      </c>
      <c r="L433" s="1414" t="e">
        <f t="shared" si="18"/>
        <v>#REF!</v>
      </c>
    </row>
    <row r="434" spans="1:12" ht="48" x14ac:dyDescent="0.35">
      <c r="A434" s="1394"/>
      <c r="B434" s="1395" t="s">
        <v>3152</v>
      </c>
      <c r="C434" s="1453" t="e">
        <f>#REF!</f>
        <v>#REF!</v>
      </c>
      <c r="D434" s="1426" t="s">
        <v>1829</v>
      </c>
      <c r="E434" s="1414"/>
      <c r="F434" s="1414" t="e">
        <f t="shared" si="17"/>
        <v>#REF!</v>
      </c>
      <c r="G434" s="1443"/>
      <c r="H434" s="1443"/>
      <c r="I434" s="1443"/>
      <c r="J434" s="1443"/>
      <c r="K434" s="1414" t="e">
        <f>#REF!+#REF!+#REF!+#REF!+#REF!+#REF!+E434+#REF!</f>
        <v>#REF!</v>
      </c>
      <c r="L434" s="1414" t="e">
        <f t="shared" si="18"/>
        <v>#REF!</v>
      </c>
    </row>
    <row r="435" spans="1:12" ht="48" x14ac:dyDescent="0.35">
      <c r="A435" s="1396"/>
      <c r="B435" s="1395" t="s">
        <v>5397</v>
      </c>
      <c r="C435" s="1453" t="e">
        <f>#REF!</f>
        <v>#REF!</v>
      </c>
      <c r="D435" s="1426"/>
      <c r="E435" s="1414"/>
      <c r="F435" s="1414" t="e">
        <f t="shared" si="17"/>
        <v>#REF!</v>
      </c>
      <c r="G435" s="1443"/>
      <c r="H435" s="1443"/>
      <c r="I435" s="1443"/>
      <c r="J435" s="1443"/>
      <c r="K435" s="1414" t="e">
        <f>#REF!+#REF!+#REF!+#REF!+#REF!+#REF!+E435+#REF!</f>
        <v>#REF!</v>
      </c>
      <c r="L435" s="1414" t="e">
        <f t="shared" si="18"/>
        <v>#REF!</v>
      </c>
    </row>
    <row r="436" spans="1:12" ht="70.5" x14ac:dyDescent="0.35">
      <c r="A436" s="1396"/>
      <c r="B436" s="1395" t="s">
        <v>5398</v>
      </c>
      <c r="C436" s="1453" t="e">
        <f>#REF!</f>
        <v>#REF!</v>
      </c>
      <c r="D436" s="1426"/>
      <c r="E436" s="1414"/>
      <c r="F436" s="1414" t="e">
        <f t="shared" si="17"/>
        <v>#REF!</v>
      </c>
      <c r="G436" s="1443"/>
      <c r="H436" s="1443"/>
      <c r="I436" s="1443"/>
      <c r="J436" s="1443"/>
      <c r="K436" s="1414" t="e">
        <f>#REF!+#REF!+#REF!+#REF!+#REF!+#REF!+E436+#REF!</f>
        <v>#REF!</v>
      </c>
      <c r="L436" s="1414" t="e">
        <f t="shared" si="18"/>
        <v>#REF!</v>
      </c>
    </row>
    <row r="437" spans="1:12" ht="48" x14ac:dyDescent="0.35">
      <c r="A437" s="1396"/>
      <c r="B437" s="1395" t="s">
        <v>5399</v>
      </c>
      <c r="C437" s="1453" t="e">
        <f>#REF!</f>
        <v>#REF!</v>
      </c>
      <c r="D437" s="1426"/>
      <c r="E437" s="1414"/>
      <c r="F437" s="1414" t="e">
        <f t="shared" si="17"/>
        <v>#REF!</v>
      </c>
      <c r="G437" s="1443"/>
      <c r="H437" s="1443"/>
      <c r="I437" s="1443"/>
      <c r="J437" s="1443"/>
      <c r="K437" s="1414" t="e">
        <f>#REF!+#REF!+#REF!+#REF!+#REF!+#REF!+E437+#REF!</f>
        <v>#REF!</v>
      </c>
      <c r="L437" s="1414" t="e">
        <f t="shared" si="18"/>
        <v>#REF!</v>
      </c>
    </row>
    <row r="438" spans="1:12" x14ac:dyDescent="0.35">
      <c r="A438" s="1395">
        <v>3.8</v>
      </c>
      <c r="B438" s="1395"/>
      <c r="C438" s="1453"/>
      <c r="D438" s="1426" t="s">
        <v>1829</v>
      </c>
      <c r="E438" s="1414"/>
      <c r="F438" s="1414">
        <f t="shared" si="17"/>
        <v>0</v>
      </c>
      <c r="G438" s="1443"/>
      <c r="H438" s="1443"/>
      <c r="I438" s="1443"/>
      <c r="J438" s="1443"/>
      <c r="K438" s="1414" t="e">
        <f>#REF!+#REF!+#REF!+#REF!+#REF!+#REF!+E438+#REF!</f>
        <v>#REF!</v>
      </c>
      <c r="L438" s="1414" t="e">
        <f t="shared" si="18"/>
        <v>#REF!</v>
      </c>
    </row>
    <row r="439" spans="1:12" x14ac:dyDescent="0.35">
      <c r="A439" s="1395">
        <v>4.8</v>
      </c>
      <c r="B439" s="1395"/>
      <c r="C439" s="1453"/>
      <c r="D439" s="1426" t="s">
        <v>1829</v>
      </c>
      <c r="E439" s="1414"/>
      <c r="F439" s="1414">
        <f t="shared" si="17"/>
        <v>0</v>
      </c>
      <c r="G439" s="1443"/>
      <c r="H439" s="1443"/>
      <c r="I439" s="1443"/>
      <c r="J439" s="1443"/>
      <c r="K439" s="1414" t="e">
        <f>#REF!+#REF!+#REF!+#REF!+#REF!+#REF!+E439+#REF!</f>
        <v>#REF!</v>
      </c>
      <c r="L439" s="1414" t="e">
        <f t="shared" si="18"/>
        <v>#REF!</v>
      </c>
    </row>
    <row r="440" spans="1:12" ht="45" x14ac:dyDescent="0.35">
      <c r="A440" s="1401">
        <v>8.4</v>
      </c>
      <c r="B440" s="1398" t="s">
        <v>202</v>
      </c>
      <c r="C440" s="1453"/>
      <c r="D440" s="1426"/>
      <c r="E440" s="1414"/>
      <c r="F440" s="1414">
        <f t="shared" si="17"/>
        <v>0</v>
      </c>
      <c r="G440" s="1443"/>
      <c r="H440" s="1443"/>
      <c r="I440" s="1443"/>
      <c r="J440" s="1443"/>
      <c r="K440" s="1414" t="e">
        <f>#REF!+#REF!+#REF!+#REF!+#REF!+#REF!+E440+#REF!</f>
        <v>#REF!</v>
      </c>
      <c r="L440" s="1414" t="e">
        <f t="shared" si="18"/>
        <v>#REF!</v>
      </c>
    </row>
    <row r="441" spans="1:12" x14ac:dyDescent="0.35">
      <c r="A441" s="1401"/>
      <c r="B441" s="1395" t="s">
        <v>1809</v>
      </c>
      <c r="C441" s="1453" t="e">
        <f>ROUND(#REF!,2)</f>
        <v>#REF!</v>
      </c>
      <c r="D441" s="1426" t="s">
        <v>1829</v>
      </c>
      <c r="E441" s="1414"/>
      <c r="F441" s="1414" t="e">
        <f t="shared" si="17"/>
        <v>#REF!</v>
      </c>
      <c r="G441" s="1443"/>
      <c r="H441" s="1443"/>
      <c r="I441" s="1443"/>
      <c r="J441" s="1443"/>
      <c r="K441" s="1414" t="e">
        <f>#REF!+#REF!+#REF!+#REF!+#REF!+#REF!+E441+#REF!</f>
        <v>#REF!</v>
      </c>
      <c r="L441" s="1414" t="e">
        <f t="shared" si="18"/>
        <v>#REF!</v>
      </c>
    </row>
    <row r="442" spans="1:12" x14ac:dyDescent="0.35">
      <c r="A442" s="1401"/>
      <c r="B442" s="1395" t="s">
        <v>1810</v>
      </c>
      <c r="C442" s="1453" t="e">
        <f>ROUND(#REF!,2)</f>
        <v>#REF!</v>
      </c>
      <c r="D442" s="1426" t="s">
        <v>1829</v>
      </c>
      <c r="E442" s="1414"/>
      <c r="F442" s="1414" t="e">
        <f t="shared" si="17"/>
        <v>#REF!</v>
      </c>
      <c r="G442" s="1443"/>
      <c r="H442" s="1443"/>
      <c r="I442" s="1443"/>
      <c r="J442" s="1443"/>
      <c r="K442" s="1414" t="e">
        <f>#REF!+#REF!+#REF!+#REF!+#REF!+#REF!+E442+#REF!</f>
        <v>#REF!</v>
      </c>
      <c r="L442" s="1414" t="e">
        <f t="shared" si="18"/>
        <v>#REF!</v>
      </c>
    </row>
    <row r="443" spans="1:12" x14ac:dyDescent="0.35">
      <c r="A443" s="1401"/>
      <c r="B443" s="1395" t="s">
        <v>1811</v>
      </c>
      <c r="C443" s="1453" t="e">
        <f>ROUND(#REF!,2)</f>
        <v>#REF!</v>
      </c>
      <c r="D443" s="1426" t="s">
        <v>1829</v>
      </c>
      <c r="E443" s="1414"/>
      <c r="F443" s="1414" t="e">
        <f t="shared" si="17"/>
        <v>#REF!</v>
      </c>
      <c r="G443" s="1443"/>
      <c r="H443" s="1443"/>
      <c r="I443" s="1443"/>
      <c r="J443" s="1443"/>
      <c r="K443" s="1414" t="e">
        <f>#REF!+#REF!+#REF!+#REF!+#REF!+#REF!+E443+#REF!</f>
        <v>#REF!</v>
      </c>
      <c r="L443" s="1414" t="e">
        <f t="shared" si="18"/>
        <v>#REF!</v>
      </c>
    </row>
    <row r="444" spans="1:12" x14ac:dyDescent="0.35">
      <c r="A444" s="1396"/>
      <c r="B444" s="1395" t="s">
        <v>1812</v>
      </c>
      <c r="C444" s="1426" t="e">
        <f>ROUND(#REF!,2)</f>
        <v>#REF!</v>
      </c>
      <c r="D444" s="1426" t="s">
        <v>1829</v>
      </c>
      <c r="E444" s="1414"/>
      <c r="F444" s="1414" t="e">
        <f t="shared" si="17"/>
        <v>#REF!</v>
      </c>
      <c r="G444" s="1443"/>
      <c r="H444" s="1443"/>
      <c r="I444" s="1443"/>
      <c r="J444" s="1443"/>
      <c r="K444" s="1414" t="e">
        <f>#REF!+#REF!+#REF!+#REF!+#REF!+#REF!+E444+#REF!</f>
        <v>#REF!</v>
      </c>
      <c r="L444" s="1414" t="e">
        <f t="shared" si="18"/>
        <v>#REF!</v>
      </c>
    </row>
    <row r="445" spans="1:12" ht="45" x14ac:dyDescent="0.35">
      <c r="A445" s="1401">
        <v>8.5</v>
      </c>
      <c r="B445" s="1398" t="s">
        <v>1468</v>
      </c>
      <c r="C445" s="1453"/>
      <c r="D445" s="1426"/>
      <c r="E445" s="1414"/>
      <c r="F445" s="1414">
        <f t="shared" si="17"/>
        <v>0</v>
      </c>
      <c r="G445" s="1443"/>
      <c r="H445" s="1443"/>
      <c r="I445" s="1443"/>
      <c r="J445" s="1443"/>
      <c r="K445" s="1414" t="e">
        <f>#REF!+#REF!+#REF!+#REF!+#REF!+#REF!+E445+#REF!</f>
        <v>#REF!</v>
      </c>
      <c r="L445" s="1414" t="e">
        <f t="shared" si="18"/>
        <v>#REF!</v>
      </c>
    </row>
    <row r="446" spans="1:12" x14ac:dyDescent="0.35">
      <c r="A446" s="1401"/>
      <c r="B446" s="1395" t="s">
        <v>203</v>
      </c>
      <c r="C446" s="1453" t="e">
        <f>ROUND(#REF!,2)</f>
        <v>#REF!</v>
      </c>
      <c r="D446" s="1426" t="s">
        <v>718</v>
      </c>
      <c r="E446" s="1414"/>
      <c r="F446" s="1414" t="e">
        <f t="shared" si="17"/>
        <v>#REF!</v>
      </c>
      <c r="G446" s="1443"/>
      <c r="H446" s="1443"/>
      <c r="I446" s="1443"/>
      <c r="J446" s="1443"/>
      <c r="K446" s="1414" t="e">
        <f>#REF!+#REF!+#REF!+#REF!+#REF!+#REF!+E446+#REF!</f>
        <v>#REF!</v>
      </c>
      <c r="L446" s="1414" t="e">
        <f t="shared" si="18"/>
        <v>#REF!</v>
      </c>
    </row>
    <row r="447" spans="1:12" x14ac:dyDescent="0.35">
      <c r="A447" s="1401"/>
      <c r="B447" s="1395" t="s">
        <v>204</v>
      </c>
      <c r="C447" s="1453" t="e">
        <f>ROUND(#REF!,2)</f>
        <v>#REF!</v>
      </c>
      <c r="D447" s="1426" t="s">
        <v>718</v>
      </c>
      <c r="E447" s="1414"/>
      <c r="F447" s="1414" t="e">
        <f t="shared" si="17"/>
        <v>#REF!</v>
      </c>
      <c r="G447" s="1443"/>
      <c r="H447" s="1443"/>
      <c r="I447" s="1443"/>
      <c r="J447" s="1443"/>
      <c r="K447" s="1414" t="e">
        <f>#REF!+#REF!+#REF!+#REF!+#REF!+#REF!+E447+#REF!</f>
        <v>#REF!</v>
      </c>
      <c r="L447" s="1414" t="e">
        <f t="shared" si="18"/>
        <v>#REF!</v>
      </c>
    </row>
    <row r="448" spans="1:12" x14ac:dyDescent="0.35">
      <c r="A448" s="1386"/>
      <c r="B448" s="1395" t="s">
        <v>205</v>
      </c>
      <c r="C448" s="1453" t="e">
        <f>ROUND(#REF!,2)</f>
        <v>#REF!</v>
      </c>
      <c r="D448" s="1426" t="s">
        <v>718</v>
      </c>
      <c r="E448" s="1414"/>
      <c r="F448" s="1414" t="e">
        <f t="shared" si="17"/>
        <v>#REF!</v>
      </c>
      <c r="G448" s="1443"/>
      <c r="H448" s="1443"/>
      <c r="I448" s="1443"/>
      <c r="J448" s="1443"/>
      <c r="K448" s="1414" t="e">
        <f>#REF!+#REF!+#REF!+#REF!+#REF!+#REF!+E448+#REF!</f>
        <v>#REF!</v>
      </c>
      <c r="L448" s="1414" t="e">
        <f t="shared" si="18"/>
        <v>#REF!</v>
      </c>
    </row>
    <row r="449" spans="1:12" ht="45" x14ac:dyDescent="0.35">
      <c r="A449" s="1386" t="s">
        <v>3190</v>
      </c>
      <c r="B449" s="1398" t="s">
        <v>3495</v>
      </c>
      <c r="C449" s="1453"/>
      <c r="D449" s="1426"/>
      <c r="E449" s="1414"/>
      <c r="F449" s="1414">
        <f t="shared" si="17"/>
        <v>0</v>
      </c>
      <c r="G449" s="1443"/>
      <c r="H449" s="1443"/>
      <c r="I449" s="1443"/>
      <c r="J449" s="1443"/>
      <c r="K449" s="1414" t="e">
        <f>#REF!+#REF!+#REF!+#REF!+#REF!+#REF!+E449+#REF!</f>
        <v>#REF!</v>
      </c>
      <c r="L449" s="1414" t="e">
        <f t="shared" si="18"/>
        <v>#REF!</v>
      </c>
    </row>
    <row r="450" spans="1:12" x14ac:dyDescent="0.35">
      <c r="A450" s="1386"/>
      <c r="B450" s="1395" t="s">
        <v>3191</v>
      </c>
      <c r="C450" s="1453" t="e">
        <f>'pile data ( M20 grade)'!F81</f>
        <v>#REF!</v>
      </c>
      <c r="D450" s="1426" t="s">
        <v>718</v>
      </c>
      <c r="E450" s="1414"/>
      <c r="F450" s="1414" t="e">
        <f t="shared" si="17"/>
        <v>#REF!</v>
      </c>
      <c r="G450" s="1443"/>
      <c r="H450" s="1443"/>
      <c r="I450" s="1443"/>
      <c r="J450" s="1443"/>
      <c r="K450" s="1414" t="e">
        <f>#REF!+#REF!+#REF!+#REF!+#REF!+#REF!+E450+#REF!</f>
        <v>#REF!</v>
      </c>
      <c r="L450" s="1414" t="e">
        <f t="shared" si="18"/>
        <v>#REF!</v>
      </c>
    </row>
    <row r="451" spans="1:12" ht="96" x14ac:dyDescent="0.35">
      <c r="A451" s="1386"/>
      <c r="B451" s="1477" t="s">
        <v>3076</v>
      </c>
      <c r="C451" s="1453"/>
      <c r="D451" s="1426"/>
      <c r="E451" s="1414"/>
      <c r="F451" s="1414">
        <f t="shared" si="17"/>
        <v>0</v>
      </c>
      <c r="G451" s="1443"/>
      <c r="H451" s="1443"/>
      <c r="I451" s="1443"/>
      <c r="J451" s="1443"/>
      <c r="K451" s="1414" t="e">
        <f>#REF!+#REF!+#REF!+#REF!+#REF!+#REF!+E451+#REF!</f>
        <v>#REF!</v>
      </c>
      <c r="L451" s="1414" t="e">
        <f t="shared" si="18"/>
        <v>#REF!</v>
      </c>
    </row>
    <row r="452" spans="1:12" x14ac:dyDescent="0.35">
      <c r="A452" s="1386"/>
      <c r="B452" s="1477" t="s">
        <v>3194</v>
      </c>
      <c r="C452" s="1460">
        <f>'pile data ( M20 grade)'!F92</f>
        <v>619.82000000000005</v>
      </c>
      <c r="D452" s="1451" t="s">
        <v>718</v>
      </c>
      <c r="E452" s="1414"/>
      <c r="F452" s="1414">
        <f t="shared" si="17"/>
        <v>0</v>
      </c>
      <c r="G452" s="1443"/>
      <c r="H452" s="1443"/>
      <c r="I452" s="1443"/>
      <c r="J452" s="1443"/>
      <c r="K452" s="1414" t="e">
        <f>#REF!+#REF!+#REF!+#REF!+#REF!+#REF!+E452+#REF!</f>
        <v>#REF!</v>
      </c>
      <c r="L452" s="1414" t="e">
        <f t="shared" si="18"/>
        <v>#REF!</v>
      </c>
    </row>
    <row r="453" spans="1:12" ht="72" x14ac:dyDescent="0.35">
      <c r="A453" s="1386"/>
      <c r="B453" s="1477" t="s">
        <v>3192</v>
      </c>
      <c r="C453" s="1460">
        <v>70000</v>
      </c>
      <c r="D453" s="1452" t="s">
        <v>1228</v>
      </c>
      <c r="E453" s="1414"/>
      <c r="F453" s="1414">
        <f t="shared" si="17"/>
        <v>0</v>
      </c>
      <c r="G453" s="1443"/>
      <c r="H453" s="1443"/>
      <c r="I453" s="1443"/>
      <c r="J453" s="1443"/>
      <c r="K453" s="1414" t="e">
        <f>#REF!+#REF!+#REF!+#REF!+#REF!+#REF!+E453+#REF!</f>
        <v>#REF!</v>
      </c>
      <c r="L453" s="1414" t="e">
        <f t="shared" si="18"/>
        <v>#REF!</v>
      </c>
    </row>
    <row r="454" spans="1:12" ht="48" x14ac:dyDescent="0.35">
      <c r="A454" s="1386"/>
      <c r="B454" s="1477" t="s">
        <v>3193</v>
      </c>
      <c r="C454" s="1460">
        <v>50000</v>
      </c>
      <c r="D454" s="1452" t="s">
        <v>251</v>
      </c>
      <c r="E454" s="1414"/>
      <c r="F454" s="1414">
        <f t="shared" si="17"/>
        <v>0</v>
      </c>
      <c r="G454" s="1443"/>
      <c r="H454" s="1443"/>
      <c r="I454" s="1443"/>
      <c r="J454" s="1443"/>
      <c r="K454" s="1414" t="e">
        <f>#REF!+#REF!+#REF!+#REF!+#REF!+#REF!+E454+#REF!</f>
        <v>#REF!</v>
      </c>
      <c r="L454" s="1414" t="e">
        <f t="shared" si="18"/>
        <v>#REF!</v>
      </c>
    </row>
    <row r="455" spans="1:12" x14ac:dyDescent="0.35">
      <c r="A455" s="1386"/>
      <c r="B455" s="1477" t="s">
        <v>3198</v>
      </c>
      <c r="C455" s="1460" t="e">
        <f>#REF!</f>
        <v>#REF!</v>
      </c>
      <c r="D455" s="1452" t="s">
        <v>1941</v>
      </c>
      <c r="E455" s="1414"/>
      <c r="F455" s="1414" t="e">
        <f t="shared" si="17"/>
        <v>#REF!</v>
      </c>
      <c r="G455" s="1443"/>
      <c r="H455" s="1443"/>
      <c r="I455" s="1443"/>
      <c r="J455" s="1443"/>
      <c r="K455" s="1414" t="e">
        <f>#REF!+#REF!+#REF!+#REF!+#REF!+#REF!+E455+#REF!</f>
        <v>#REF!</v>
      </c>
      <c r="L455" s="1414" t="e">
        <f t="shared" si="18"/>
        <v>#REF!</v>
      </c>
    </row>
    <row r="456" spans="1:12" x14ac:dyDescent="0.35">
      <c r="A456" s="1386">
        <v>18.100000000000001</v>
      </c>
      <c r="B456" s="1398" t="s">
        <v>173</v>
      </c>
      <c r="C456" s="1453"/>
      <c r="D456" s="1426"/>
      <c r="E456" s="1414"/>
      <c r="F456" s="1414">
        <f t="shared" si="17"/>
        <v>0</v>
      </c>
      <c r="G456" s="1443"/>
      <c r="H456" s="1443"/>
      <c r="I456" s="1443"/>
      <c r="J456" s="1443"/>
      <c r="K456" s="1414" t="e">
        <f>#REF!+#REF!+#REF!+#REF!+#REF!+#REF!+E456+#REF!</f>
        <v>#REF!</v>
      </c>
      <c r="L456" s="1414" t="e">
        <f t="shared" si="18"/>
        <v>#REF!</v>
      </c>
    </row>
    <row r="457" spans="1:12" ht="72" x14ac:dyDescent="0.35">
      <c r="A457" s="1386"/>
      <c r="B457" s="1395" t="s">
        <v>1576</v>
      </c>
      <c r="C457" s="1453" t="e">
        <f>ROUND(#REF!,2)</f>
        <v>#REF!</v>
      </c>
      <c r="D457" s="1426" t="s">
        <v>1941</v>
      </c>
      <c r="E457" s="1414"/>
      <c r="F457" s="1414" t="e">
        <f t="shared" si="17"/>
        <v>#REF!</v>
      </c>
      <c r="G457" s="1443"/>
      <c r="H457" s="1443"/>
      <c r="I457" s="1443"/>
      <c r="J457" s="1443"/>
      <c r="K457" s="1414" t="e">
        <f>#REF!+#REF!+#REF!+#REF!+#REF!+#REF!+E457+#REF!</f>
        <v>#REF!</v>
      </c>
      <c r="L457" s="1414" t="e">
        <f t="shared" si="18"/>
        <v>#REF!</v>
      </c>
    </row>
    <row r="458" spans="1:12" ht="96" x14ac:dyDescent="0.35">
      <c r="A458" s="1386"/>
      <c r="B458" s="1395" t="s">
        <v>940</v>
      </c>
      <c r="C458" s="1453" t="e">
        <f>ROUND(#REF!,2)</f>
        <v>#REF!</v>
      </c>
      <c r="D458" s="1426" t="s">
        <v>1941</v>
      </c>
      <c r="E458" s="1414"/>
      <c r="F458" s="1414" t="e">
        <f t="shared" si="17"/>
        <v>#REF!</v>
      </c>
      <c r="G458" s="1443"/>
      <c r="H458" s="1443"/>
      <c r="I458" s="1443"/>
      <c r="J458" s="1443"/>
      <c r="K458" s="1414" t="e">
        <f>#REF!+#REF!+#REF!+#REF!+#REF!+#REF!+E458+#REF!</f>
        <v>#REF!</v>
      </c>
      <c r="L458" s="1414" t="e">
        <f t="shared" si="18"/>
        <v>#REF!</v>
      </c>
    </row>
    <row r="459" spans="1:12" ht="48" x14ac:dyDescent="0.35">
      <c r="A459" s="1395"/>
      <c r="B459" s="1395" t="s">
        <v>1437</v>
      </c>
      <c r="C459" s="1453" t="e">
        <f>ROUND(#REF!,2)</f>
        <v>#REF!</v>
      </c>
      <c r="D459" s="1426" t="s">
        <v>1941</v>
      </c>
      <c r="E459" s="1414"/>
      <c r="F459" s="1414" t="e">
        <f t="shared" si="17"/>
        <v>#REF!</v>
      </c>
      <c r="G459" s="1443"/>
      <c r="H459" s="1443"/>
      <c r="I459" s="1443"/>
      <c r="J459" s="1443"/>
      <c r="K459" s="1414" t="e">
        <f>#REF!+#REF!+#REF!+#REF!+#REF!+#REF!+E459+#REF!</f>
        <v>#REF!</v>
      </c>
      <c r="L459" s="1414" t="e">
        <f t="shared" si="18"/>
        <v>#REF!</v>
      </c>
    </row>
    <row r="460" spans="1:12" x14ac:dyDescent="0.35">
      <c r="A460" s="1397"/>
      <c r="B460" s="1395" t="s">
        <v>3360</v>
      </c>
      <c r="C460" s="1453" t="e">
        <f>#REF!</f>
        <v>#REF!</v>
      </c>
      <c r="D460" s="1426" t="s">
        <v>1941</v>
      </c>
      <c r="E460" s="1414"/>
      <c r="F460" s="1414" t="e">
        <f t="shared" si="17"/>
        <v>#REF!</v>
      </c>
      <c r="G460" s="1443"/>
      <c r="H460" s="1443"/>
      <c r="I460" s="1443"/>
      <c r="J460" s="1443"/>
      <c r="K460" s="1414" t="e">
        <f>#REF!+#REF!+#REF!+#REF!+#REF!+#REF!+E460+#REF!</f>
        <v>#REF!</v>
      </c>
      <c r="L460" s="1414" t="e">
        <f t="shared" si="18"/>
        <v>#REF!</v>
      </c>
    </row>
    <row r="461" spans="1:12" x14ac:dyDescent="0.35">
      <c r="A461" s="1396"/>
      <c r="B461" s="1395" t="s">
        <v>3214</v>
      </c>
      <c r="C461" s="1453" t="e">
        <f>C459*2</f>
        <v>#REF!</v>
      </c>
      <c r="D461" s="1426" t="s">
        <v>1941</v>
      </c>
      <c r="E461" s="1414"/>
      <c r="F461" s="1414" t="e">
        <f t="shared" si="17"/>
        <v>#REF!</v>
      </c>
      <c r="G461" s="1443"/>
      <c r="H461" s="1443"/>
      <c r="I461" s="1443"/>
      <c r="J461" s="1443"/>
      <c r="K461" s="1414" t="e">
        <f>#REF!+#REF!+#REF!+#REF!+#REF!+#REF!+E461+#REF!</f>
        <v>#REF!</v>
      </c>
      <c r="L461" s="1414" t="e">
        <f t="shared" si="18"/>
        <v>#REF!</v>
      </c>
    </row>
    <row r="462" spans="1:12" x14ac:dyDescent="0.35">
      <c r="A462" s="1396"/>
      <c r="B462" s="1395" t="s">
        <v>3218</v>
      </c>
      <c r="C462" s="1453" t="e">
        <f>C458*1.5</f>
        <v>#REF!</v>
      </c>
      <c r="D462" s="1426" t="s">
        <v>1941</v>
      </c>
      <c r="E462" s="1414"/>
      <c r="F462" s="1414" t="e">
        <f t="shared" si="17"/>
        <v>#REF!</v>
      </c>
      <c r="G462" s="1443"/>
      <c r="H462" s="1443"/>
      <c r="I462" s="1443"/>
      <c r="J462" s="1443"/>
      <c r="K462" s="1414" t="e">
        <f>#REF!+#REF!+#REF!+#REF!+#REF!+#REF!+E462+#REF!</f>
        <v>#REF!</v>
      </c>
      <c r="L462" s="1414" t="e">
        <f t="shared" si="18"/>
        <v>#REF!</v>
      </c>
    </row>
    <row r="463" spans="1:12" x14ac:dyDescent="0.35">
      <c r="A463" s="1396"/>
      <c r="B463" s="1395" t="s">
        <v>3091</v>
      </c>
      <c r="C463" s="1453" t="e">
        <f>C458*2</f>
        <v>#REF!</v>
      </c>
      <c r="D463" s="1426" t="s">
        <v>1941</v>
      </c>
      <c r="E463" s="1414"/>
      <c r="F463" s="1414" t="e">
        <f t="shared" ref="F463:F526" si="19">E463*C463</f>
        <v>#REF!</v>
      </c>
      <c r="G463" s="1443"/>
      <c r="H463" s="1443"/>
      <c r="I463" s="1443"/>
      <c r="J463" s="1443"/>
      <c r="K463" s="1414" t="e">
        <f>#REF!+#REF!+#REF!+#REF!+#REF!+#REF!+E463+#REF!</f>
        <v>#REF!</v>
      </c>
      <c r="L463" s="1414" t="e">
        <f t="shared" ref="L463:L526" si="20">K463*C463</f>
        <v>#REF!</v>
      </c>
    </row>
    <row r="464" spans="1:12" ht="90" x14ac:dyDescent="0.35">
      <c r="A464" s="1386">
        <v>21.6</v>
      </c>
      <c r="B464" s="1398" t="s">
        <v>3485</v>
      </c>
      <c r="C464" s="1453"/>
      <c r="D464" s="1426"/>
      <c r="E464" s="1414"/>
      <c r="F464" s="1414">
        <f t="shared" si="19"/>
        <v>0</v>
      </c>
      <c r="G464" s="1443"/>
      <c r="H464" s="1443"/>
      <c r="I464" s="1443"/>
      <c r="J464" s="1443"/>
      <c r="K464" s="1414" t="e">
        <f>#REF!+#REF!+#REF!+#REF!+#REF!+#REF!+E464+#REF!</f>
        <v>#REF!</v>
      </c>
      <c r="L464" s="1414" t="e">
        <f t="shared" si="20"/>
        <v>#REF!</v>
      </c>
    </row>
    <row r="465" spans="1:12" x14ac:dyDescent="0.35">
      <c r="A465" s="1408"/>
      <c r="B465" s="1395" t="s">
        <v>496</v>
      </c>
      <c r="C465" s="1453" t="e">
        <f>ROUND(#REF!,2)</f>
        <v>#REF!</v>
      </c>
      <c r="D465" s="1426" t="s">
        <v>1200</v>
      </c>
      <c r="E465" s="1414"/>
      <c r="F465" s="1414" t="e">
        <f t="shared" si="19"/>
        <v>#REF!</v>
      </c>
      <c r="G465" s="1443"/>
      <c r="H465" s="1443"/>
      <c r="I465" s="1443"/>
      <c r="J465" s="1443"/>
      <c r="K465" s="1414" t="e">
        <f>#REF!+#REF!+#REF!+#REF!+#REF!+#REF!+E465+#REF!</f>
        <v>#REF!</v>
      </c>
      <c r="L465" s="1414" t="e">
        <f t="shared" si="20"/>
        <v>#REF!</v>
      </c>
    </row>
    <row r="466" spans="1:12" x14ac:dyDescent="0.35">
      <c r="A466" s="1408"/>
      <c r="B466" s="1395" t="s">
        <v>3202</v>
      </c>
      <c r="C466" s="1453" t="e">
        <f>#REF!</f>
        <v>#REF!</v>
      </c>
      <c r="D466" s="1426" t="s">
        <v>1200</v>
      </c>
      <c r="E466" s="1414"/>
      <c r="F466" s="1414" t="e">
        <f t="shared" si="19"/>
        <v>#REF!</v>
      </c>
      <c r="G466" s="1443"/>
      <c r="H466" s="1443"/>
      <c r="I466" s="1443"/>
      <c r="J466" s="1443"/>
      <c r="K466" s="1414" t="e">
        <f>#REF!+#REF!+#REF!+#REF!+#REF!+#REF!+E466+#REF!</f>
        <v>#REF!</v>
      </c>
      <c r="L466" s="1414" t="e">
        <f t="shared" si="20"/>
        <v>#REF!</v>
      </c>
    </row>
    <row r="467" spans="1:12" x14ac:dyDescent="0.35">
      <c r="A467" s="1408"/>
      <c r="B467" s="1395" t="s">
        <v>3153</v>
      </c>
      <c r="C467" s="1453" t="e">
        <f>#REF!</f>
        <v>#REF!</v>
      </c>
      <c r="D467" s="1426"/>
      <c r="E467" s="1414"/>
      <c r="F467" s="1414" t="e">
        <f t="shared" si="19"/>
        <v>#REF!</v>
      </c>
      <c r="G467" s="1443"/>
      <c r="H467" s="1443"/>
      <c r="I467" s="1443"/>
      <c r="J467" s="1443"/>
      <c r="K467" s="1414" t="e">
        <f>#REF!+#REF!+#REF!+#REF!+#REF!+#REF!+E467+#REF!</f>
        <v>#REF!</v>
      </c>
      <c r="L467" s="1414" t="e">
        <f t="shared" si="20"/>
        <v>#REF!</v>
      </c>
    </row>
    <row r="468" spans="1:12" x14ac:dyDescent="0.35">
      <c r="A468" s="1396"/>
      <c r="B468" s="1395" t="s">
        <v>1627</v>
      </c>
      <c r="C468" s="1453" t="e">
        <f>ROUND(#REF!,2)</f>
        <v>#REF!</v>
      </c>
      <c r="D468" s="1426" t="s">
        <v>1200</v>
      </c>
      <c r="E468" s="1414"/>
      <c r="F468" s="1414" t="e">
        <f t="shared" si="19"/>
        <v>#REF!</v>
      </c>
      <c r="G468" s="1443"/>
      <c r="H468" s="1443"/>
      <c r="I468" s="1443"/>
      <c r="J468" s="1443"/>
      <c r="K468" s="1414" t="e">
        <f>#REF!+#REF!+#REF!+#REF!+#REF!+#REF!+E468+#REF!</f>
        <v>#REF!</v>
      </c>
      <c r="L468" s="1414" t="e">
        <f t="shared" si="20"/>
        <v>#REF!</v>
      </c>
    </row>
    <row r="469" spans="1:12" ht="45" x14ac:dyDescent="0.35">
      <c r="A469" s="1396"/>
      <c r="B469" s="1398" t="s">
        <v>3230</v>
      </c>
      <c r="C469" s="1453"/>
      <c r="D469" s="1426"/>
      <c r="E469" s="1414"/>
      <c r="F469" s="1414">
        <f t="shared" si="19"/>
        <v>0</v>
      </c>
      <c r="G469" s="1443"/>
      <c r="H469" s="1443"/>
      <c r="I469" s="1443"/>
      <c r="J469" s="1443"/>
      <c r="K469" s="1414" t="e">
        <f>#REF!+#REF!+#REF!+#REF!+#REF!+#REF!+E469+#REF!</f>
        <v>#REF!</v>
      </c>
      <c r="L469" s="1414" t="e">
        <f t="shared" si="20"/>
        <v>#REF!</v>
      </c>
    </row>
    <row r="470" spans="1:12" x14ac:dyDescent="0.35">
      <c r="A470" s="1396"/>
      <c r="B470" s="1395" t="s">
        <v>1170</v>
      </c>
      <c r="C470" s="1453" t="e">
        <f>#REF!</f>
        <v>#REF!</v>
      </c>
      <c r="D470" s="1426" t="s">
        <v>1589</v>
      </c>
      <c r="E470" s="1414"/>
      <c r="F470" s="1414" t="e">
        <f t="shared" si="19"/>
        <v>#REF!</v>
      </c>
      <c r="G470" s="1443"/>
      <c r="H470" s="1443"/>
      <c r="I470" s="1443"/>
      <c r="J470" s="1443"/>
      <c r="K470" s="1414" t="e">
        <f>#REF!+#REF!+#REF!+#REF!+#REF!+#REF!+E470+#REF!</f>
        <v>#REF!</v>
      </c>
      <c r="L470" s="1414" t="e">
        <f t="shared" si="20"/>
        <v>#REF!</v>
      </c>
    </row>
    <row r="471" spans="1:12" x14ac:dyDescent="0.35">
      <c r="A471" s="1396"/>
      <c r="B471" s="1395" t="s">
        <v>239</v>
      </c>
      <c r="C471" s="1453"/>
      <c r="D471" s="1426" t="s">
        <v>1589</v>
      </c>
      <c r="E471" s="1414"/>
      <c r="F471" s="1414">
        <f t="shared" si="19"/>
        <v>0</v>
      </c>
      <c r="G471" s="1443"/>
      <c r="H471" s="1443"/>
      <c r="I471" s="1443"/>
      <c r="J471" s="1443"/>
      <c r="K471" s="1414" t="e">
        <f>#REF!+#REF!+#REF!+#REF!+#REF!+#REF!+E471+#REF!</f>
        <v>#REF!</v>
      </c>
      <c r="L471" s="1414" t="e">
        <f t="shared" si="20"/>
        <v>#REF!</v>
      </c>
    </row>
    <row r="472" spans="1:12" x14ac:dyDescent="0.35">
      <c r="A472" s="1396"/>
      <c r="B472" s="1395" t="s">
        <v>240</v>
      </c>
      <c r="C472" s="1453" t="e">
        <f>#REF!</f>
        <v>#REF!</v>
      </c>
      <c r="D472" s="1426" t="s">
        <v>1589</v>
      </c>
      <c r="E472" s="1414"/>
      <c r="F472" s="1414" t="e">
        <f t="shared" si="19"/>
        <v>#REF!</v>
      </c>
      <c r="G472" s="1443"/>
      <c r="H472" s="1443"/>
      <c r="I472" s="1443"/>
      <c r="J472" s="1443"/>
      <c r="K472" s="1414" t="e">
        <f>#REF!+#REF!+#REF!+#REF!+#REF!+#REF!+E472+#REF!</f>
        <v>#REF!</v>
      </c>
      <c r="L472" s="1414" t="e">
        <f t="shared" si="20"/>
        <v>#REF!</v>
      </c>
    </row>
    <row r="473" spans="1:12" x14ac:dyDescent="0.35">
      <c r="A473" s="1396"/>
      <c r="B473" s="1395" t="s">
        <v>241</v>
      </c>
      <c r="C473" s="1453" t="e">
        <f>#REF!</f>
        <v>#REF!</v>
      </c>
      <c r="D473" s="1426" t="s">
        <v>1589</v>
      </c>
      <c r="E473" s="1414"/>
      <c r="F473" s="1414" t="e">
        <f t="shared" si="19"/>
        <v>#REF!</v>
      </c>
      <c r="G473" s="1443"/>
      <c r="H473" s="1443"/>
      <c r="I473" s="1443"/>
      <c r="J473" s="1443"/>
      <c r="K473" s="1414" t="e">
        <f>#REF!+#REF!+#REF!+#REF!+#REF!+#REF!+E473+#REF!</f>
        <v>#REF!</v>
      </c>
      <c r="L473" s="1414" t="e">
        <f t="shared" si="20"/>
        <v>#REF!</v>
      </c>
    </row>
    <row r="474" spans="1:12" x14ac:dyDescent="0.35">
      <c r="A474" s="1396"/>
      <c r="B474" s="1395" t="s">
        <v>3223</v>
      </c>
      <c r="C474" s="1453">
        <v>2203.2800000000002</v>
      </c>
      <c r="D474" s="1426" t="s">
        <v>1589</v>
      </c>
      <c r="E474" s="1414"/>
      <c r="F474" s="1414">
        <f t="shared" si="19"/>
        <v>0</v>
      </c>
      <c r="G474" s="1443"/>
      <c r="H474" s="1443"/>
      <c r="I474" s="1443"/>
      <c r="J474" s="1443"/>
      <c r="K474" s="1414" t="e">
        <f>#REF!+#REF!+#REF!+#REF!+#REF!+#REF!+E474+#REF!</f>
        <v>#REF!</v>
      </c>
      <c r="L474" s="1414" t="e">
        <f t="shared" si="20"/>
        <v>#REF!</v>
      </c>
    </row>
    <row r="475" spans="1:12" ht="72" x14ac:dyDescent="0.35">
      <c r="A475" s="1401" t="s">
        <v>1469</v>
      </c>
      <c r="B475" s="1395" t="s">
        <v>1122</v>
      </c>
      <c r="C475" s="1453" t="e">
        <f>ROUND(#REF!,2)</f>
        <v>#REF!</v>
      </c>
      <c r="D475" s="1426" t="s">
        <v>1941</v>
      </c>
      <c r="E475" s="1414"/>
      <c r="F475" s="1414" t="e">
        <f t="shared" si="19"/>
        <v>#REF!</v>
      </c>
      <c r="G475" s="1443"/>
      <c r="H475" s="1443"/>
      <c r="I475" s="1443"/>
      <c r="J475" s="1443"/>
      <c r="K475" s="1414" t="e">
        <f>#REF!+#REF!+#REF!+#REF!+#REF!+#REF!+E475+#REF!</f>
        <v>#REF!</v>
      </c>
      <c r="L475" s="1414" t="e">
        <f t="shared" si="20"/>
        <v>#REF!</v>
      </c>
    </row>
    <row r="476" spans="1:12" ht="96" x14ac:dyDescent="0.35">
      <c r="A476" s="1401"/>
      <c r="B476" s="1395" t="s">
        <v>1312</v>
      </c>
      <c r="C476" s="1453" t="e">
        <f>ROUND(#REF!,2)</f>
        <v>#REF!</v>
      </c>
      <c r="D476" s="1426" t="s">
        <v>1941</v>
      </c>
      <c r="E476" s="1414"/>
      <c r="F476" s="1414" t="e">
        <f t="shared" si="19"/>
        <v>#REF!</v>
      </c>
      <c r="G476" s="1443"/>
      <c r="H476" s="1443"/>
      <c r="I476" s="1443"/>
      <c r="J476" s="1443"/>
      <c r="K476" s="1414" t="e">
        <f>#REF!+#REF!+#REF!+#REF!+#REF!+#REF!+E476+#REF!</f>
        <v>#REF!</v>
      </c>
      <c r="L476" s="1414" t="e">
        <f t="shared" si="20"/>
        <v>#REF!</v>
      </c>
    </row>
    <row r="477" spans="1:12" ht="72" x14ac:dyDescent="0.35">
      <c r="A477" s="1386">
        <v>22.8</v>
      </c>
      <c r="B477" s="1395" t="s">
        <v>1692</v>
      </c>
      <c r="C477" s="1453"/>
      <c r="D477" s="1426"/>
      <c r="E477" s="1414"/>
      <c r="F477" s="1414">
        <f t="shared" si="19"/>
        <v>0</v>
      </c>
      <c r="G477" s="1443"/>
      <c r="H477" s="1443"/>
      <c r="I477" s="1443"/>
      <c r="J477" s="1443"/>
      <c r="K477" s="1414" t="e">
        <f>#REF!+#REF!+#REF!+#REF!+#REF!+#REF!+E477+#REF!</f>
        <v>#REF!</v>
      </c>
      <c r="L477" s="1414" t="e">
        <f t="shared" si="20"/>
        <v>#REF!</v>
      </c>
    </row>
    <row r="478" spans="1:12" x14ac:dyDescent="0.35">
      <c r="A478" s="1401"/>
      <c r="B478" s="1395" t="s">
        <v>1693</v>
      </c>
      <c r="C478" s="1453" t="e">
        <f>ROUND(#REF!,2)</f>
        <v>#REF!</v>
      </c>
      <c r="D478" s="1426" t="s">
        <v>1941</v>
      </c>
      <c r="E478" s="1414"/>
      <c r="F478" s="1414" t="e">
        <f t="shared" si="19"/>
        <v>#REF!</v>
      </c>
      <c r="G478" s="1443"/>
      <c r="H478" s="1443"/>
      <c r="I478" s="1443"/>
      <c r="J478" s="1443"/>
      <c r="K478" s="1414" t="e">
        <f>#REF!+#REF!+#REF!+#REF!+#REF!+#REF!+E478+#REF!</f>
        <v>#REF!</v>
      </c>
      <c r="L478" s="1414" t="e">
        <f t="shared" si="20"/>
        <v>#REF!</v>
      </c>
    </row>
    <row r="479" spans="1:12" x14ac:dyDescent="0.35">
      <c r="A479" s="1401"/>
      <c r="B479" s="1395" t="s">
        <v>609</v>
      </c>
      <c r="C479" s="1453" t="e">
        <f>ROUND(#REF!,2)</f>
        <v>#REF!</v>
      </c>
      <c r="D479" s="1426" t="s">
        <v>1941</v>
      </c>
      <c r="E479" s="1414"/>
      <c r="F479" s="1414" t="e">
        <f t="shared" si="19"/>
        <v>#REF!</v>
      </c>
      <c r="G479" s="1443"/>
      <c r="H479" s="1443"/>
      <c r="I479" s="1443"/>
      <c r="J479" s="1443"/>
      <c r="K479" s="1414" t="e">
        <f>#REF!+#REF!+#REF!+#REF!+#REF!+#REF!+E479+#REF!</f>
        <v>#REF!</v>
      </c>
      <c r="L479" s="1414" t="e">
        <f t="shared" si="20"/>
        <v>#REF!</v>
      </c>
    </row>
    <row r="480" spans="1:12" x14ac:dyDescent="0.35">
      <c r="A480" s="1396"/>
      <c r="B480" s="1395" t="s">
        <v>197</v>
      </c>
      <c r="C480" s="1453"/>
      <c r="D480" s="1426" t="s">
        <v>1941</v>
      </c>
      <c r="E480" s="1414"/>
      <c r="F480" s="1414">
        <f t="shared" si="19"/>
        <v>0</v>
      </c>
      <c r="G480" s="1443"/>
      <c r="H480" s="1443"/>
      <c r="I480" s="1443"/>
      <c r="J480" s="1443"/>
      <c r="K480" s="1414" t="e">
        <f>#REF!+#REF!+#REF!+#REF!+#REF!+#REF!+E480+#REF!</f>
        <v>#REF!</v>
      </c>
      <c r="L480" s="1414" t="e">
        <f t="shared" si="20"/>
        <v>#REF!</v>
      </c>
    </row>
    <row r="481" spans="1:12" ht="45" x14ac:dyDescent="0.35">
      <c r="A481" s="1397"/>
      <c r="B481" s="1398" t="s">
        <v>3146</v>
      </c>
      <c r="C481" s="1453"/>
      <c r="D481" s="1426"/>
      <c r="E481" s="1414"/>
      <c r="F481" s="1414">
        <f t="shared" si="19"/>
        <v>0</v>
      </c>
      <c r="G481" s="1443"/>
      <c r="H481" s="1443"/>
      <c r="I481" s="1443"/>
      <c r="J481" s="1443"/>
      <c r="K481" s="1414" t="e">
        <f>#REF!+#REF!+#REF!+#REF!+#REF!+#REF!+E481+#REF!</f>
        <v>#REF!</v>
      </c>
      <c r="L481" s="1414" t="e">
        <f t="shared" si="20"/>
        <v>#REF!</v>
      </c>
    </row>
    <row r="482" spans="1:12" x14ac:dyDescent="0.35">
      <c r="A482" s="1397"/>
      <c r="B482" s="1395" t="s">
        <v>3145</v>
      </c>
      <c r="C482" s="1453" t="e">
        <f>ROUND(#REF!,2)</f>
        <v>#REF!</v>
      </c>
      <c r="D482" s="1426" t="s">
        <v>1941</v>
      </c>
      <c r="E482" s="1414"/>
      <c r="F482" s="1414" t="e">
        <f t="shared" si="19"/>
        <v>#REF!</v>
      </c>
      <c r="G482" s="1443"/>
      <c r="H482" s="1443"/>
      <c r="I482" s="1443"/>
      <c r="J482" s="1443"/>
      <c r="K482" s="1414" t="e">
        <f>#REF!+#REF!+#REF!+#REF!+#REF!+#REF!+E482+#REF!</f>
        <v>#REF!</v>
      </c>
      <c r="L482" s="1414" t="e">
        <f t="shared" si="20"/>
        <v>#REF!</v>
      </c>
    </row>
    <row r="483" spans="1:12" x14ac:dyDescent="0.35">
      <c r="A483" s="1396"/>
      <c r="B483" s="1395" t="s">
        <v>3092</v>
      </c>
      <c r="C483" s="1453"/>
      <c r="D483" s="1426"/>
      <c r="E483" s="1414"/>
      <c r="F483" s="1414">
        <f t="shared" si="19"/>
        <v>0</v>
      </c>
      <c r="G483" s="1443"/>
      <c r="H483" s="1443"/>
      <c r="I483" s="1443"/>
      <c r="J483" s="1443"/>
      <c r="K483" s="1414" t="e">
        <f>#REF!+#REF!+#REF!+#REF!+#REF!+#REF!+E483+#REF!</f>
        <v>#REF!</v>
      </c>
      <c r="L483" s="1414" t="e">
        <f t="shared" si="20"/>
        <v>#REF!</v>
      </c>
    </row>
    <row r="484" spans="1:12" ht="48" x14ac:dyDescent="0.35">
      <c r="A484" s="1396"/>
      <c r="B484" s="1395" t="s">
        <v>3109</v>
      </c>
      <c r="C484" s="1453" t="e">
        <f>#REF!</f>
        <v>#REF!</v>
      </c>
      <c r="D484" s="1426" t="s">
        <v>1941</v>
      </c>
      <c r="E484" s="1414"/>
      <c r="F484" s="1414" t="e">
        <f t="shared" si="19"/>
        <v>#REF!</v>
      </c>
      <c r="G484" s="1443"/>
      <c r="H484" s="1443"/>
      <c r="I484" s="1443"/>
      <c r="J484" s="1443"/>
      <c r="K484" s="1414" t="e">
        <f>#REF!+#REF!+#REF!+#REF!+#REF!+#REF!+E484+#REF!</f>
        <v>#REF!</v>
      </c>
      <c r="L484" s="1414" t="e">
        <f t="shared" si="20"/>
        <v>#REF!</v>
      </c>
    </row>
    <row r="485" spans="1:12" ht="48" x14ac:dyDescent="0.35">
      <c r="A485" s="1396"/>
      <c r="B485" s="1395" t="s">
        <v>3102</v>
      </c>
      <c r="C485" s="1453" t="e">
        <f>#REF!</f>
        <v>#REF!</v>
      </c>
      <c r="D485" s="1426"/>
      <c r="E485" s="1414"/>
      <c r="F485" s="1414" t="e">
        <f t="shared" si="19"/>
        <v>#REF!</v>
      </c>
      <c r="G485" s="1443"/>
      <c r="H485" s="1443"/>
      <c r="I485" s="1443"/>
      <c r="J485" s="1443"/>
      <c r="K485" s="1414" t="e">
        <f>#REF!+#REF!+#REF!+#REF!+#REF!+#REF!+E485+#REF!</f>
        <v>#REF!</v>
      </c>
      <c r="L485" s="1414" t="e">
        <f t="shared" si="20"/>
        <v>#REF!</v>
      </c>
    </row>
    <row r="486" spans="1:12" x14ac:dyDescent="0.35">
      <c r="A486" s="1396"/>
      <c r="B486" s="1395" t="s">
        <v>3110</v>
      </c>
      <c r="C486" s="1453"/>
      <c r="D486" s="1426"/>
      <c r="E486" s="1414"/>
      <c r="F486" s="1414">
        <f t="shared" si="19"/>
        <v>0</v>
      </c>
      <c r="G486" s="1443"/>
      <c r="H486" s="1443"/>
      <c r="I486" s="1443"/>
      <c r="J486" s="1443"/>
      <c r="K486" s="1414" t="e">
        <f>#REF!+#REF!+#REF!+#REF!+#REF!+#REF!+E486+#REF!</f>
        <v>#REF!</v>
      </c>
      <c r="L486" s="1414" t="e">
        <f t="shared" si="20"/>
        <v>#REF!</v>
      </c>
    </row>
    <row r="487" spans="1:12" ht="72" x14ac:dyDescent="0.35">
      <c r="A487" s="1396"/>
      <c r="B487" s="1395" t="s">
        <v>3393</v>
      </c>
      <c r="C487" s="1453" t="e">
        <f>#REF!</f>
        <v>#REF!</v>
      </c>
      <c r="D487" s="1453" t="s">
        <v>1941</v>
      </c>
      <c r="E487" s="1414"/>
      <c r="F487" s="1414" t="e">
        <f t="shared" si="19"/>
        <v>#REF!</v>
      </c>
      <c r="G487" s="1443"/>
      <c r="H487" s="1443"/>
      <c r="I487" s="1443"/>
      <c r="J487" s="1443"/>
      <c r="K487" s="1414" t="e">
        <f>#REF!+#REF!+#REF!+#REF!+#REF!+#REF!+E487+#REF!</f>
        <v>#REF!</v>
      </c>
      <c r="L487" s="1414" t="e">
        <f t="shared" si="20"/>
        <v>#REF!</v>
      </c>
    </row>
    <row r="488" spans="1:12" ht="48" x14ac:dyDescent="0.35">
      <c r="A488" s="1396"/>
      <c r="B488" s="1395" t="s">
        <v>3392</v>
      </c>
      <c r="C488" s="1453" t="e">
        <f>#REF!</f>
        <v>#REF!</v>
      </c>
      <c r="D488" s="1426" t="s">
        <v>1941</v>
      </c>
      <c r="E488" s="1414"/>
      <c r="F488" s="1414" t="e">
        <f t="shared" si="19"/>
        <v>#REF!</v>
      </c>
      <c r="G488" s="1443"/>
      <c r="H488" s="1443"/>
      <c r="I488" s="1443"/>
      <c r="J488" s="1443"/>
      <c r="K488" s="1414" t="e">
        <f>#REF!+#REF!+#REF!+#REF!+#REF!+#REF!+E488+#REF!</f>
        <v>#REF!</v>
      </c>
      <c r="L488" s="1414" t="e">
        <f t="shared" si="20"/>
        <v>#REF!</v>
      </c>
    </row>
    <row r="489" spans="1:12" ht="48" x14ac:dyDescent="0.35">
      <c r="A489" s="1396"/>
      <c r="B489" s="1395" t="s">
        <v>3504</v>
      </c>
      <c r="C489" s="1453" t="e">
        <f>#REF!</f>
        <v>#REF!</v>
      </c>
      <c r="D489" s="1426" t="s">
        <v>1941</v>
      </c>
      <c r="E489" s="1414"/>
      <c r="F489" s="1414" t="e">
        <f t="shared" si="19"/>
        <v>#REF!</v>
      </c>
      <c r="G489" s="1443"/>
      <c r="H489" s="1443"/>
      <c r="I489" s="1443"/>
      <c r="J489" s="1443"/>
      <c r="K489" s="1414" t="e">
        <f>#REF!+#REF!+#REF!+#REF!+#REF!+#REF!+E489+#REF!</f>
        <v>#REF!</v>
      </c>
      <c r="L489" s="1414" t="e">
        <f t="shared" si="20"/>
        <v>#REF!</v>
      </c>
    </row>
    <row r="490" spans="1:12" ht="72" x14ac:dyDescent="0.35">
      <c r="A490" s="1396"/>
      <c r="B490" s="1411" t="s">
        <v>5400</v>
      </c>
      <c r="C490" s="1453" t="e">
        <f>#REF!</f>
        <v>#REF!</v>
      </c>
      <c r="D490" s="1426" t="s">
        <v>1941</v>
      </c>
      <c r="E490" s="1414"/>
      <c r="F490" s="1414" t="e">
        <f t="shared" si="19"/>
        <v>#REF!</v>
      </c>
      <c r="G490" s="1443"/>
      <c r="H490" s="1443"/>
      <c r="I490" s="1443"/>
      <c r="J490" s="1443"/>
      <c r="K490" s="1414" t="e">
        <f>#REF!+#REF!+#REF!+#REF!+#REF!+#REF!+E490+#REF!</f>
        <v>#REF!</v>
      </c>
      <c r="L490" s="1414" t="e">
        <f t="shared" si="20"/>
        <v>#REF!</v>
      </c>
    </row>
    <row r="491" spans="1:12" ht="48" x14ac:dyDescent="0.35">
      <c r="A491" s="1396"/>
      <c r="B491" s="1411" t="s">
        <v>5401</v>
      </c>
      <c r="C491" s="1453" t="e">
        <f>#REF!</f>
        <v>#REF!</v>
      </c>
      <c r="D491" s="1426" t="s">
        <v>1941</v>
      </c>
      <c r="E491" s="1414"/>
      <c r="F491" s="1414" t="e">
        <f t="shared" si="19"/>
        <v>#REF!</v>
      </c>
      <c r="G491" s="1443"/>
      <c r="H491" s="1443"/>
      <c r="I491" s="1443"/>
      <c r="J491" s="1443"/>
      <c r="K491" s="1414" t="e">
        <f>#REF!+#REF!+#REF!+#REF!+#REF!+#REF!+E491+#REF!</f>
        <v>#REF!</v>
      </c>
      <c r="L491" s="1414" t="e">
        <f t="shared" si="20"/>
        <v>#REF!</v>
      </c>
    </row>
    <row r="492" spans="1:12" ht="72" x14ac:dyDescent="0.35">
      <c r="A492" s="1397"/>
      <c r="B492" s="1395" t="s">
        <v>3147</v>
      </c>
      <c r="C492" s="1453" t="e">
        <f>#REF!</f>
        <v>#REF!</v>
      </c>
      <c r="D492" s="1426" t="s">
        <v>1941</v>
      </c>
      <c r="E492" s="1414"/>
      <c r="F492" s="1414" t="e">
        <f t="shared" si="19"/>
        <v>#REF!</v>
      </c>
      <c r="G492" s="1443"/>
      <c r="H492" s="1443"/>
      <c r="I492" s="1443"/>
      <c r="J492" s="1443"/>
      <c r="K492" s="1414" t="e">
        <f>#REF!+#REF!+#REF!+#REF!+#REF!+#REF!+E492+#REF!</f>
        <v>#REF!</v>
      </c>
      <c r="L492" s="1414" t="e">
        <f t="shared" si="20"/>
        <v>#REF!</v>
      </c>
    </row>
    <row r="493" spans="1:12" ht="72" x14ac:dyDescent="0.35">
      <c r="A493" s="1396"/>
      <c r="B493" s="1395" t="s">
        <v>3150</v>
      </c>
      <c r="C493" s="1453" t="e">
        <f>#REF!</f>
        <v>#REF!</v>
      </c>
      <c r="D493" s="1426" t="s">
        <v>1941</v>
      </c>
      <c r="E493" s="1414"/>
      <c r="F493" s="1414" t="e">
        <f t="shared" si="19"/>
        <v>#REF!</v>
      </c>
      <c r="G493" s="1443"/>
      <c r="H493" s="1443"/>
      <c r="I493" s="1443"/>
      <c r="J493" s="1443"/>
      <c r="K493" s="1414" t="e">
        <f>#REF!+#REF!+#REF!+#REF!+#REF!+#REF!+E493+#REF!</f>
        <v>#REF!</v>
      </c>
      <c r="L493" s="1414" t="e">
        <f t="shared" si="20"/>
        <v>#REF!</v>
      </c>
    </row>
    <row r="494" spans="1:12" ht="72" x14ac:dyDescent="0.35">
      <c r="A494" s="1396"/>
      <c r="B494" s="1395" t="s">
        <v>3257</v>
      </c>
      <c r="C494" s="1453" t="e">
        <f>#REF!</f>
        <v>#REF!</v>
      </c>
      <c r="D494" s="1426" t="s">
        <v>1941</v>
      </c>
      <c r="E494" s="1414"/>
      <c r="F494" s="1414" t="e">
        <f t="shared" si="19"/>
        <v>#REF!</v>
      </c>
      <c r="G494" s="1443"/>
      <c r="H494" s="1443"/>
      <c r="I494" s="1443"/>
      <c r="J494" s="1443"/>
      <c r="K494" s="1414" t="e">
        <f>#REF!+#REF!+#REF!+#REF!+#REF!+#REF!+E494+#REF!</f>
        <v>#REF!</v>
      </c>
      <c r="L494" s="1414" t="e">
        <f t="shared" si="20"/>
        <v>#REF!</v>
      </c>
    </row>
    <row r="495" spans="1:12" ht="72" x14ac:dyDescent="0.35">
      <c r="A495" s="1396"/>
      <c r="B495" s="1395" t="s">
        <v>3394</v>
      </c>
      <c r="C495" s="1453"/>
      <c r="D495" s="1426" t="s">
        <v>1941</v>
      </c>
      <c r="E495" s="1414"/>
      <c r="F495" s="1414">
        <f t="shared" si="19"/>
        <v>0</v>
      </c>
      <c r="G495" s="1443"/>
      <c r="H495" s="1443"/>
      <c r="I495" s="1443"/>
      <c r="J495" s="1443"/>
      <c r="K495" s="1414" t="e">
        <f>#REF!+#REF!+#REF!+#REF!+#REF!+#REF!+E495+#REF!</f>
        <v>#REF!</v>
      </c>
      <c r="L495" s="1414" t="e">
        <f t="shared" si="20"/>
        <v>#REF!</v>
      </c>
    </row>
    <row r="496" spans="1:12" ht="72" x14ac:dyDescent="0.35">
      <c r="A496" s="1396"/>
      <c r="B496" s="1395" t="s">
        <v>2899</v>
      </c>
      <c r="C496" s="1453" t="e">
        <f>#REF!</f>
        <v>#REF!</v>
      </c>
      <c r="D496" s="1426" t="s">
        <v>1941</v>
      </c>
      <c r="E496" s="1414"/>
      <c r="F496" s="1414" t="e">
        <f t="shared" si="19"/>
        <v>#REF!</v>
      </c>
      <c r="G496" s="1443"/>
      <c r="H496" s="1443"/>
      <c r="I496" s="1443"/>
      <c r="J496" s="1443"/>
      <c r="K496" s="1414" t="e">
        <f>#REF!+#REF!+#REF!+#REF!+#REF!+#REF!+E496+#REF!</f>
        <v>#REF!</v>
      </c>
      <c r="L496" s="1414" t="e">
        <f t="shared" si="20"/>
        <v>#REF!</v>
      </c>
    </row>
    <row r="497" spans="1:12" ht="48" x14ac:dyDescent="0.35">
      <c r="A497" s="1401" t="s">
        <v>3053</v>
      </c>
      <c r="B497" s="1395" t="s">
        <v>1567</v>
      </c>
      <c r="C497" s="1453" t="e">
        <f>#REF!</f>
        <v>#REF!</v>
      </c>
      <c r="D497" s="1426" t="s">
        <v>1941</v>
      </c>
      <c r="E497" s="1414"/>
      <c r="F497" s="1414" t="e">
        <f t="shared" si="19"/>
        <v>#REF!</v>
      </c>
      <c r="G497" s="1443"/>
      <c r="H497" s="1443"/>
      <c r="I497" s="1443"/>
      <c r="J497" s="1443"/>
      <c r="K497" s="1414" t="e">
        <f>#REF!+#REF!+#REF!+#REF!+#REF!+#REF!+E497+#REF!</f>
        <v>#REF!</v>
      </c>
      <c r="L497" s="1414" t="e">
        <f t="shared" si="20"/>
        <v>#REF!</v>
      </c>
    </row>
    <row r="498" spans="1:12" ht="48" x14ac:dyDescent="0.35">
      <c r="A498" s="1409" t="s">
        <v>610</v>
      </c>
      <c r="B498" s="1395" t="s">
        <v>1470</v>
      </c>
      <c r="C498" s="1453" t="e">
        <f>ROUND(#REF!,2)</f>
        <v>#REF!</v>
      </c>
      <c r="D498" s="1426" t="s">
        <v>1941</v>
      </c>
      <c r="E498" s="1414"/>
      <c r="F498" s="1414" t="e">
        <f t="shared" si="19"/>
        <v>#REF!</v>
      </c>
      <c r="G498" s="1443"/>
      <c r="H498" s="1443"/>
      <c r="I498" s="1443"/>
      <c r="J498" s="1443"/>
      <c r="K498" s="1414" t="e">
        <f>#REF!+#REF!+#REF!+#REF!+#REF!+#REF!+E498+#REF!</f>
        <v>#REF!</v>
      </c>
      <c r="L498" s="1414" t="e">
        <f t="shared" si="20"/>
        <v>#REF!</v>
      </c>
    </row>
    <row r="499" spans="1:12" ht="45" x14ac:dyDescent="0.35">
      <c r="A499" s="1403"/>
      <c r="B499" s="1398" t="s">
        <v>194</v>
      </c>
      <c r="C499" s="1453"/>
      <c r="D499" s="1426"/>
      <c r="E499" s="1414"/>
      <c r="F499" s="1414">
        <f t="shared" si="19"/>
        <v>0</v>
      </c>
      <c r="G499" s="1443"/>
      <c r="H499" s="1443"/>
      <c r="I499" s="1443"/>
      <c r="J499" s="1443"/>
      <c r="K499" s="1414" t="e">
        <f>#REF!+#REF!+#REF!+#REF!+#REF!+#REF!+E499+#REF!</f>
        <v>#REF!</v>
      </c>
      <c r="L499" s="1414" t="e">
        <f t="shared" si="20"/>
        <v>#REF!</v>
      </c>
    </row>
    <row r="500" spans="1:12" x14ac:dyDescent="0.35">
      <c r="A500" s="1395"/>
      <c r="B500" s="1395" t="s">
        <v>1084</v>
      </c>
      <c r="C500" s="1453" t="e">
        <f>ROUND(#REF!,2)</f>
        <v>#REF!</v>
      </c>
      <c r="D500" s="1426" t="s">
        <v>1589</v>
      </c>
      <c r="E500" s="1414"/>
      <c r="F500" s="1414" t="e">
        <f t="shared" si="19"/>
        <v>#REF!</v>
      </c>
      <c r="G500" s="1443"/>
      <c r="H500" s="1443"/>
      <c r="I500" s="1443"/>
      <c r="J500" s="1443"/>
      <c r="K500" s="1414" t="e">
        <f>#REF!+#REF!+#REF!+#REF!+#REF!+#REF!+E500+#REF!</f>
        <v>#REF!</v>
      </c>
      <c r="L500" s="1414" t="e">
        <f t="shared" si="20"/>
        <v>#REF!</v>
      </c>
    </row>
    <row r="501" spans="1:12" x14ac:dyDescent="0.35">
      <c r="A501" s="1395"/>
      <c r="B501" s="1395" t="s">
        <v>1188</v>
      </c>
      <c r="C501" s="1453" t="e">
        <f>ROUND(#REF!,2)</f>
        <v>#REF!</v>
      </c>
      <c r="D501" s="1426" t="s">
        <v>1589</v>
      </c>
      <c r="E501" s="1414"/>
      <c r="F501" s="1414" t="e">
        <f t="shared" si="19"/>
        <v>#REF!</v>
      </c>
      <c r="G501" s="1443"/>
      <c r="H501" s="1443"/>
      <c r="I501" s="1443"/>
      <c r="J501" s="1443"/>
      <c r="K501" s="1414" t="e">
        <f>#REF!+#REF!+#REF!+#REF!+#REF!+#REF!+E501+#REF!</f>
        <v>#REF!</v>
      </c>
      <c r="L501" s="1414" t="e">
        <f t="shared" si="20"/>
        <v>#REF!</v>
      </c>
    </row>
    <row r="502" spans="1:12" x14ac:dyDescent="0.35">
      <c r="A502" s="1395"/>
      <c r="B502" s="1395" t="s">
        <v>1230</v>
      </c>
      <c r="C502" s="1453" t="e">
        <f>ROUND(#REF!,2)</f>
        <v>#REF!</v>
      </c>
      <c r="D502" s="1426" t="s">
        <v>1589</v>
      </c>
      <c r="E502" s="1414"/>
      <c r="F502" s="1414" t="e">
        <f t="shared" si="19"/>
        <v>#REF!</v>
      </c>
      <c r="G502" s="1443"/>
      <c r="H502" s="1443"/>
      <c r="I502" s="1443"/>
      <c r="J502" s="1443"/>
      <c r="K502" s="1414" t="e">
        <f>#REF!+#REF!+#REF!+#REF!+#REF!+#REF!+E502+#REF!</f>
        <v>#REF!</v>
      </c>
      <c r="L502" s="1414" t="e">
        <f t="shared" si="20"/>
        <v>#REF!</v>
      </c>
    </row>
    <row r="503" spans="1:12" x14ac:dyDescent="0.35">
      <c r="A503" s="1395"/>
      <c r="B503" s="1395" t="s">
        <v>1138</v>
      </c>
      <c r="C503" s="1453" t="e">
        <f>ROUND(#REF!,2)</f>
        <v>#REF!</v>
      </c>
      <c r="D503" s="1426" t="s">
        <v>1589</v>
      </c>
      <c r="E503" s="1414"/>
      <c r="F503" s="1414" t="e">
        <f t="shared" si="19"/>
        <v>#REF!</v>
      </c>
      <c r="G503" s="1443"/>
      <c r="H503" s="1443"/>
      <c r="I503" s="1443"/>
      <c r="J503" s="1443"/>
      <c r="K503" s="1414" t="e">
        <f>#REF!+#REF!+#REF!+#REF!+#REF!+#REF!+E503+#REF!</f>
        <v>#REF!</v>
      </c>
      <c r="L503" s="1414" t="e">
        <f t="shared" si="20"/>
        <v>#REF!</v>
      </c>
    </row>
    <row r="504" spans="1:12" x14ac:dyDescent="0.35">
      <c r="A504" s="1396"/>
      <c r="B504" s="1395" t="s">
        <v>943</v>
      </c>
      <c r="C504" s="1453" t="e">
        <f>ROUND(#REF!,2)</f>
        <v>#REF!</v>
      </c>
      <c r="D504" s="1426" t="s">
        <v>1589</v>
      </c>
      <c r="E504" s="1414"/>
      <c r="F504" s="1414" t="e">
        <f t="shared" si="19"/>
        <v>#REF!</v>
      </c>
      <c r="G504" s="1443"/>
      <c r="H504" s="1443"/>
      <c r="I504" s="1443"/>
      <c r="J504" s="1443"/>
      <c r="K504" s="1414" t="e">
        <f>#REF!+#REF!+#REF!+#REF!+#REF!+#REF!+E504+#REF!</f>
        <v>#REF!</v>
      </c>
      <c r="L504" s="1414" t="e">
        <f t="shared" si="20"/>
        <v>#REF!</v>
      </c>
    </row>
    <row r="505" spans="1:12" x14ac:dyDescent="0.35">
      <c r="A505" s="1396"/>
      <c r="B505" s="1398" t="s">
        <v>2887</v>
      </c>
      <c r="C505" s="1453"/>
      <c r="D505" s="1426"/>
      <c r="E505" s="1414"/>
      <c r="F505" s="1414">
        <f t="shared" si="19"/>
        <v>0</v>
      </c>
      <c r="G505" s="1443"/>
      <c r="H505" s="1443"/>
      <c r="I505" s="1443"/>
      <c r="J505" s="1443"/>
      <c r="K505" s="1414" t="e">
        <f>#REF!+#REF!+#REF!+#REF!+#REF!+#REF!+E505+#REF!</f>
        <v>#REF!</v>
      </c>
      <c r="L505" s="1414" t="e">
        <f t="shared" si="20"/>
        <v>#REF!</v>
      </c>
    </row>
    <row r="506" spans="1:12" x14ac:dyDescent="0.35">
      <c r="A506" s="1396"/>
      <c r="B506" s="1395" t="s">
        <v>3123</v>
      </c>
      <c r="C506" s="1453" t="e">
        <f>#REF!</f>
        <v>#REF!</v>
      </c>
      <c r="D506" s="1426" t="s">
        <v>1589</v>
      </c>
      <c r="E506" s="1414"/>
      <c r="F506" s="1414" t="e">
        <f t="shared" si="19"/>
        <v>#REF!</v>
      </c>
      <c r="G506" s="1443"/>
      <c r="H506" s="1443"/>
      <c r="I506" s="1443"/>
      <c r="J506" s="1443"/>
      <c r="K506" s="1414" t="e">
        <f>#REF!+#REF!+#REF!+#REF!+#REF!+#REF!+E506+#REF!</f>
        <v>#REF!</v>
      </c>
      <c r="L506" s="1414" t="e">
        <f t="shared" si="20"/>
        <v>#REF!</v>
      </c>
    </row>
    <row r="507" spans="1:12" x14ac:dyDescent="0.35">
      <c r="A507" s="1396"/>
      <c r="B507" s="1395" t="s">
        <v>1188</v>
      </c>
      <c r="C507" s="1453" t="e">
        <f>#REF!</f>
        <v>#REF!</v>
      </c>
      <c r="D507" s="1426" t="s">
        <v>1589</v>
      </c>
      <c r="E507" s="1414"/>
      <c r="F507" s="1414" t="e">
        <f t="shared" si="19"/>
        <v>#REF!</v>
      </c>
      <c r="G507" s="1443"/>
      <c r="H507" s="1443"/>
      <c r="I507" s="1443"/>
      <c r="J507" s="1443"/>
      <c r="K507" s="1414" t="e">
        <f>#REF!+#REF!+#REF!+#REF!+#REF!+#REF!+E507+#REF!</f>
        <v>#REF!</v>
      </c>
      <c r="L507" s="1414" t="e">
        <f t="shared" si="20"/>
        <v>#REF!</v>
      </c>
    </row>
    <row r="508" spans="1:12" x14ac:dyDescent="0.35">
      <c r="A508" s="1396"/>
      <c r="B508" s="1395" t="s">
        <v>1230</v>
      </c>
      <c r="C508" s="1453" t="e">
        <f>#REF!</f>
        <v>#REF!</v>
      </c>
      <c r="D508" s="1426" t="s">
        <v>1589</v>
      </c>
      <c r="E508" s="1414"/>
      <c r="F508" s="1414" t="e">
        <f t="shared" si="19"/>
        <v>#REF!</v>
      </c>
      <c r="G508" s="1443"/>
      <c r="H508" s="1443"/>
      <c r="I508" s="1443"/>
      <c r="J508" s="1443"/>
      <c r="K508" s="1414" t="e">
        <f>#REF!+#REF!+#REF!+#REF!+#REF!+#REF!+E508+#REF!</f>
        <v>#REF!</v>
      </c>
      <c r="L508" s="1414" t="e">
        <f t="shared" si="20"/>
        <v>#REF!</v>
      </c>
    </row>
    <row r="509" spans="1:12" x14ac:dyDescent="0.35">
      <c r="A509" s="1396"/>
      <c r="B509" s="1395" t="s">
        <v>1138</v>
      </c>
      <c r="C509" s="1453" t="e">
        <f>#REF!</f>
        <v>#REF!</v>
      </c>
      <c r="D509" s="1426" t="s">
        <v>1589</v>
      </c>
      <c r="E509" s="1414"/>
      <c r="F509" s="1414" t="e">
        <f t="shared" si="19"/>
        <v>#REF!</v>
      </c>
      <c r="G509" s="1443"/>
      <c r="H509" s="1443"/>
      <c r="I509" s="1443"/>
      <c r="J509" s="1443"/>
      <c r="K509" s="1414" t="e">
        <f>#REF!+#REF!+#REF!+#REF!+#REF!+#REF!+E509+#REF!</f>
        <v>#REF!</v>
      </c>
      <c r="L509" s="1414" t="e">
        <f t="shared" si="20"/>
        <v>#REF!</v>
      </c>
    </row>
    <row r="510" spans="1:12" x14ac:dyDescent="0.35">
      <c r="A510" s="1396"/>
      <c r="B510" s="1395" t="s">
        <v>943</v>
      </c>
      <c r="C510" s="1453" t="e">
        <f>#REF!</f>
        <v>#REF!</v>
      </c>
      <c r="D510" s="1426" t="s">
        <v>1589</v>
      </c>
      <c r="E510" s="1414"/>
      <c r="F510" s="1414" t="e">
        <f t="shared" si="19"/>
        <v>#REF!</v>
      </c>
      <c r="G510" s="1443"/>
      <c r="H510" s="1443"/>
      <c r="I510" s="1443"/>
      <c r="J510" s="1443"/>
      <c r="K510" s="1414" t="e">
        <f>#REF!+#REF!+#REF!+#REF!+#REF!+#REF!+E510+#REF!</f>
        <v>#REF!</v>
      </c>
      <c r="L510" s="1414" t="e">
        <f t="shared" si="20"/>
        <v>#REF!</v>
      </c>
    </row>
    <row r="511" spans="1:12" x14ac:dyDescent="0.35">
      <c r="A511" s="1396"/>
      <c r="B511" s="1398" t="s">
        <v>590</v>
      </c>
      <c r="C511" s="1453"/>
      <c r="D511" s="1426"/>
      <c r="E511" s="1414"/>
      <c r="F511" s="1414">
        <f t="shared" si="19"/>
        <v>0</v>
      </c>
      <c r="G511" s="1443"/>
      <c r="H511" s="1443"/>
      <c r="I511" s="1443"/>
      <c r="J511" s="1443"/>
      <c r="K511" s="1414" t="e">
        <f>#REF!+#REF!+#REF!+#REF!+#REF!+#REF!+E511+#REF!</f>
        <v>#REF!</v>
      </c>
      <c r="L511" s="1414" t="e">
        <f t="shared" si="20"/>
        <v>#REF!</v>
      </c>
    </row>
    <row r="512" spans="1:12" x14ac:dyDescent="0.35">
      <c r="A512" s="1396"/>
      <c r="B512" s="1395" t="s">
        <v>1084</v>
      </c>
      <c r="C512" s="1453" t="e">
        <f>#REF!</f>
        <v>#REF!</v>
      </c>
      <c r="D512" s="1426" t="s">
        <v>1589</v>
      </c>
      <c r="E512" s="1414"/>
      <c r="F512" s="1414" t="e">
        <f t="shared" si="19"/>
        <v>#REF!</v>
      </c>
      <c r="G512" s="1443"/>
      <c r="H512" s="1443"/>
      <c r="I512" s="1443"/>
      <c r="J512" s="1443"/>
      <c r="K512" s="1414" t="e">
        <f>#REF!+#REF!+#REF!+#REF!+#REF!+#REF!+E512+#REF!</f>
        <v>#REF!</v>
      </c>
      <c r="L512" s="1414" t="e">
        <f t="shared" si="20"/>
        <v>#REF!</v>
      </c>
    </row>
    <row r="513" spans="1:12" x14ac:dyDescent="0.35">
      <c r="A513" s="1396"/>
      <c r="B513" s="1395" t="s">
        <v>1188</v>
      </c>
      <c r="C513" s="1453" t="e">
        <f>#REF!</f>
        <v>#REF!</v>
      </c>
      <c r="D513" s="1426" t="s">
        <v>1589</v>
      </c>
      <c r="E513" s="1414"/>
      <c r="F513" s="1414" t="e">
        <f t="shared" si="19"/>
        <v>#REF!</v>
      </c>
      <c r="G513" s="1443"/>
      <c r="H513" s="1443"/>
      <c r="I513" s="1443"/>
      <c r="J513" s="1443"/>
      <c r="K513" s="1414" t="e">
        <f>#REF!+#REF!+#REF!+#REF!+#REF!+#REF!+E513+#REF!</f>
        <v>#REF!</v>
      </c>
      <c r="L513" s="1414" t="e">
        <f t="shared" si="20"/>
        <v>#REF!</v>
      </c>
    </row>
    <row r="514" spans="1:12" x14ac:dyDescent="0.35">
      <c r="A514" s="1396"/>
      <c r="B514" s="1395" t="s">
        <v>1230</v>
      </c>
      <c r="C514" s="1453" t="e">
        <f>#REF!</f>
        <v>#REF!</v>
      </c>
      <c r="D514" s="1426" t="s">
        <v>1589</v>
      </c>
      <c r="E514" s="1414"/>
      <c r="F514" s="1414" t="e">
        <f t="shared" si="19"/>
        <v>#REF!</v>
      </c>
      <c r="G514" s="1443"/>
      <c r="H514" s="1443"/>
      <c r="I514" s="1443"/>
      <c r="J514" s="1443"/>
      <c r="K514" s="1414" t="e">
        <f>#REF!+#REF!+#REF!+#REF!+#REF!+#REF!+E514+#REF!</f>
        <v>#REF!</v>
      </c>
      <c r="L514" s="1414" t="e">
        <f t="shared" si="20"/>
        <v>#REF!</v>
      </c>
    </row>
    <row r="515" spans="1:12" x14ac:dyDescent="0.35">
      <c r="A515" s="1396"/>
      <c r="B515" s="1395" t="s">
        <v>1138</v>
      </c>
      <c r="C515" s="1453" t="e">
        <f>#REF!</f>
        <v>#REF!</v>
      </c>
      <c r="D515" s="1426" t="s">
        <v>1589</v>
      </c>
      <c r="E515" s="1414"/>
      <c r="F515" s="1414" t="e">
        <f t="shared" si="19"/>
        <v>#REF!</v>
      </c>
      <c r="G515" s="1443"/>
      <c r="H515" s="1443"/>
      <c r="I515" s="1443"/>
      <c r="J515" s="1443"/>
      <c r="K515" s="1414" t="e">
        <f>#REF!+#REF!+#REF!+#REF!+#REF!+#REF!+E515+#REF!</f>
        <v>#REF!</v>
      </c>
      <c r="L515" s="1414" t="e">
        <f t="shared" si="20"/>
        <v>#REF!</v>
      </c>
    </row>
    <row r="516" spans="1:12" x14ac:dyDescent="0.35">
      <c r="A516" s="1396"/>
      <c r="B516" s="1395" t="s">
        <v>943</v>
      </c>
      <c r="C516" s="1453" t="e">
        <f>#REF!</f>
        <v>#REF!</v>
      </c>
      <c r="D516" s="1426"/>
      <c r="E516" s="1414"/>
      <c r="F516" s="1414" t="e">
        <f t="shared" si="19"/>
        <v>#REF!</v>
      </c>
      <c r="G516" s="1443"/>
      <c r="H516" s="1443"/>
      <c r="I516" s="1443"/>
      <c r="J516" s="1443"/>
      <c r="K516" s="1414" t="e">
        <f>#REF!+#REF!+#REF!+#REF!+#REF!+#REF!+E516+#REF!</f>
        <v>#REF!</v>
      </c>
      <c r="L516" s="1414" t="e">
        <f t="shared" si="20"/>
        <v>#REF!</v>
      </c>
    </row>
    <row r="517" spans="1:12" x14ac:dyDescent="0.35">
      <c r="A517" s="1396"/>
      <c r="B517" s="1398" t="s">
        <v>3256</v>
      </c>
      <c r="C517" s="1453"/>
      <c r="D517" s="1426"/>
      <c r="E517" s="1414"/>
      <c r="F517" s="1414">
        <f t="shared" si="19"/>
        <v>0</v>
      </c>
      <c r="G517" s="1443"/>
      <c r="H517" s="1443"/>
      <c r="I517" s="1443"/>
      <c r="J517" s="1443"/>
      <c r="K517" s="1414" t="e">
        <f>#REF!+#REF!+#REF!+#REF!+#REF!+#REF!+E517+#REF!</f>
        <v>#REF!</v>
      </c>
      <c r="L517" s="1414" t="e">
        <f t="shared" si="20"/>
        <v>#REF!</v>
      </c>
    </row>
    <row r="518" spans="1:12" x14ac:dyDescent="0.35">
      <c r="A518" s="1396"/>
      <c r="B518" s="1395" t="s">
        <v>1084</v>
      </c>
      <c r="C518" s="1453" t="e">
        <f>#REF!</f>
        <v>#REF!</v>
      </c>
      <c r="D518" s="1426" t="s">
        <v>1589</v>
      </c>
      <c r="E518" s="1414"/>
      <c r="F518" s="1414" t="e">
        <f t="shared" si="19"/>
        <v>#REF!</v>
      </c>
      <c r="G518" s="1443"/>
      <c r="H518" s="1443"/>
      <c r="I518" s="1443"/>
      <c r="J518" s="1443"/>
      <c r="K518" s="1414" t="e">
        <f>#REF!+#REF!+#REF!+#REF!+#REF!+#REF!+E518+#REF!</f>
        <v>#REF!</v>
      </c>
      <c r="L518" s="1414" t="e">
        <f t="shared" si="20"/>
        <v>#REF!</v>
      </c>
    </row>
    <row r="519" spans="1:12" x14ac:dyDescent="0.35">
      <c r="A519" s="1396"/>
      <c r="B519" s="1395" t="s">
        <v>1188</v>
      </c>
      <c r="C519" s="1453" t="e">
        <f>#REF!</f>
        <v>#REF!</v>
      </c>
      <c r="D519" s="1426" t="s">
        <v>1589</v>
      </c>
      <c r="E519" s="1414"/>
      <c r="F519" s="1414" t="e">
        <f t="shared" si="19"/>
        <v>#REF!</v>
      </c>
      <c r="G519" s="1443"/>
      <c r="H519" s="1443"/>
      <c r="I519" s="1443"/>
      <c r="J519" s="1443"/>
      <c r="K519" s="1414" t="e">
        <f>#REF!+#REF!+#REF!+#REF!+#REF!+#REF!+E519+#REF!</f>
        <v>#REF!</v>
      </c>
      <c r="L519" s="1414" t="e">
        <f t="shared" si="20"/>
        <v>#REF!</v>
      </c>
    </row>
    <row r="520" spans="1:12" x14ac:dyDescent="0.35">
      <c r="A520" s="1396"/>
      <c r="B520" s="1395" t="s">
        <v>1230</v>
      </c>
      <c r="C520" s="1453" t="e">
        <f>#REF!</f>
        <v>#REF!</v>
      </c>
      <c r="D520" s="1426" t="s">
        <v>1589</v>
      </c>
      <c r="E520" s="1414"/>
      <c r="F520" s="1414" t="e">
        <f t="shared" si="19"/>
        <v>#REF!</v>
      </c>
      <c r="G520" s="1443"/>
      <c r="H520" s="1443"/>
      <c r="I520" s="1443"/>
      <c r="J520" s="1443"/>
      <c r="K520" s="1414" t="e">
        <f>#REF!+#REF!+#REF!+#REF!+#REF!+#REF!+E520+#REF!</f>
        <v>#REF!</v>
      </c>
      <c r="L520" s="1414" t="e">
        <f t="shared" si="20"/>
        <v>#REF!</v>
      </c>
    </row>
    <row r="521" spans="1:12" x14ac:dyDescent="0.35">
      <c r="A521" s="1396"/>
      <c r="B521" s="1395" t="s">
        <v>1138</v>
      </c>
      <c r="C521" s="1453" t="e">
        <f>#REF!</f>
        <v>#REF!</v>
      </c>
      <c r="D521" s="1426" t="s">
        <v>1589</v>
      </c>
      <c r="E521" s="1414"/>
      <c r="F521" s="1414" t="e">
        <f t="shared" si="19"/>
        <v>#REF!</v>
      </c>
      <c r="G521" s="1443"/>
      <c r="H521" s="1443"/>
      <c r="I521" s="1443"/>
      <c r="J521" s="1443"/>
      <c r="K521" s="1414" t="e">
        <f>#REF!+#REF!+#REF!+#REF!+#REF!+#REF!+E521+#REF!</f>
        <v>#REF!</v>
      </c>
      <c r="L521" s="1414" t="e">
        <f t="shared" si="20"/>
        <v>#REF!</v>
      </c>
    </row>
    <row r="522" spans="1:12" x14ac:dyDescent="0.35">
      <c r="A522" s="1396"/>
      <c r="B522" s="1395" t="s">
        <v>943</v>
      </c>
      <c r="C522" s="1453" t="e">
        <f>#REF!</f>
        <v>#REF!</v>
      </c>
      <c r="D522" s="1426" t="s">
        <v>1589</v>
      </c>
      <c r="E522" s="1414"/>
      <c r="F522" s="1414" t="e">
        <f t="shared" si="19"/>
        <v>#REF!</v>
      </c>
      <c r="G522" s="1443"/>
      <c r="H522" s="1443"/>
      <c r="I522" s="1443"/>
      <c r="J522" s="1443"/>
      <c r="K522" s="1414" t="e">
        <f>#REF!+#REF!+#REF!+#REF!+#REF!+#REF!+E522+#REF!</f>
        <v>#REF!</v>
      </c>
      <c r="L522" s="1414" t="e">
        <f t="shared" si="20"/>
        <v>#REF!</v>
      </c>
    </row>
    <row r="523" spans="1:12" x14ac:dyDescent="0.35">
      <c r="A523" s="1386">
        <v>29.8</v>
      </c>
      <c r="B523" s="1395" t="s">
        <v>1109</v>
      </c>
      <c r="C523" s="1453" t="e">
        <f>ROUND(#REF!,2)</f>
        <v>#REF!</v>
      </c>
      <c r="D523" s="1426" t="s">
        <v>1941</v>
      </c>
      <c r="E523" s="1414"/>
      <c r="F523" s="1414" t="e">
        <f t="shared" si="19"/>
        <v>#REF!</v>
      </c>
      <c r="G523" s="1443"/>
      <c r="H523" s="1443"/>
      <c r="I523" s="1443"/>
      <c r="J523" s="1443"/>
      <c r="K523" s="1414" t="e">
        <f>#REF!+#REF!+#REF!+#REF!+#REF!+#REF!+E523+#REF!</f>
        <v>#REF!</v>
      </c>
      <c r="L523" s="1414" t="e">
        <f t="shared" si="20"/>
        <v>#REF!</v>
      </c>
    </row>
    <row r="524" spans="1:12" ht="48" x14ac:dyDescent="0.35">
      <c r="A524" s="1386"/>
      <c r="B524" s="1395" t="s">
        <v>1851</v>
      </c>
      <c r="C524" s="1453" t="e">
        <f>ROUND(#REF!,2)</f>
        <v>#REF!</v>
      </c>
      <c r="D524" s="1426" t="s">
        <v>1941</v>
      </c>
      <c r="E524" s="1414"/>
      <c r="F524" s="1414" t="e">
        <f t="shared" si="19"/>
        <v>#REF!</v>
      </c>
      <c r="G524" s="1443"/>
      <c r="H524" s="1443"/>
      <c r="I524" s="1443"/>
      <c r="J524" s="1443"/>
      <c r="K524" s="1414" t="e">
        <f>#REF!+#REF!+#REF!+#REF!+#REF!+#REF!+E524+#REF!</f>
        <v>#REF!</v>
      </c>
      <c r="L524" s="1414" t="e">
        <f t="shared" si="20"/>
        <v>#REF!</v>
      </c>
    </row>
    <row r="525" spans="1:12" ht="48" x14ac:dyDescent="0.35">
      <c r="A525" s="1386">
        <v>29.9</v>
      </c>
      <c r="B525" s="1395" t="s">
        <v>1473</v>
      </c>
      <c r="C525" s="1453" t="e">
        <f>ROUND(#REF!,2)</f>
        <v>#REF!</v>
      </c>
      <c r="D525" s="1426" t="s">
        <v>1941</v>
      </c>
      <c r="E525" s="1414"/>
      <c r="F525" s="1414" t="e">
        <f t="shared" si="19"/>
        <v>#REF!</v>
      </c>
      <c r="G525" s="1443"/>
      <c r="H525" s="1443"/>
      <c r="I525" s="1443"/>
      <c r="J525" s="1443"/>
      <c r="K525" s="1414" t="e">
        <f>#REF!+#REF!+#REF!+#REF!+#REF!+#REF!+E525+#REF!</f>
        <v>#REF!</v>
      </c>
      <c r="L525" s="1414" t="e">
        <f t="shared" si="20"/>
        <v>#REF!</v>
      </c>
    </row>
    <row r="526" spans="1:12" ht="48" x14ac:dyDescent="0.35">
      <c r="A526" s="1386">
        <v>38.4</v>
      </c>
      <c r="B526" s="1395" t="s">
        <v>1474</v>
      </c>
      <c r="C526" s="1453" t="e">
        <f>#REF!</f>
        <v>#REF!</v>
      </c>
      <c r="D526" s="1426" t="s">
        <v>1941</v>
      </c>
      <c r="E526" s="1414"/>
      <c r="F526" s="1414" t="e">
        <f t="shared" si="19"/>
        <v>#REF!</v>
      </c>
      <c r="G526" s="1443"/>
      <c r="H526" s="1443"/>
      <c r="I526" s="1443"/>
      <c r="J526" s="1443"/>
      <c r="K526" s="1414" t="e">
        <f>#REF!+#REF!+#REF!+#REF!+#REF!+#REF!+E526+#REF!</f>
        <v>#REF!</v>
      </c>
      <c r="L526" s="1414" t="e">
        <f t="shared" si="20"/>
        <v>#REF!</v>
      </c>
    </row>
    <row r="527" spans="1:12" x14ac:dyDescent="0.35">
      <c r="A527" s="1386">
        <v>38.5</v>
      </c>
      <c r="B527" s="1395" t="s">
        <v>32</v>
      </c>
      <c r="C527" s="1453" t="e">
        <f>ROUND(#REF!,2)</f>
        <v>#REF!</v>
      </c>
      <c r="D527" s="1426" t="s">
        <v>1941</v>
      </c>
      <c r="E527" s="1414"/>
      <c r="F527" s="1414" t="e">
        <f t="shared" ref="F527:F590" si="21">E527*C527</f>
        <v>#REF!</v>
      </c>
      <c r="G527" s="1443"/>
      <c r="H527" s="1443"/>
      <c r="I527" s="1443"/>
      <c r="J527" s="1443"/>
      <c r="K527" s="1414" t="e">
        <f>#REF!+#REF!+#REF!+#REF!+#REF!+#REF!+E527+#REF!</f>
        <v>#REF!</v>
      </c>
      <c r="L527" s="1414" t="e">
        <f t="shared" ref="L527:L590" si="22">K527*C527</f>
        <v>#REF!</v>
      </c>
    </row>
    <row r="528" spans="1:12" ht="48" x14ac:dyDescent="0.35">
      <c r="A528" s="1386">
        <v>38.6</v>
      </c>
      <c r="B528" s="1395" t="s">
        <v>1475</v>
      </c>
      <c r="C528" s="1453" t="e">
        <f>ROUND(#REF!,2)</f>
        <v>#REF!</v>
      </c>
      <c r="D528" s="1426" t="s">
        <v>1941</v>
      </c>
      <c r="E528" s="1414"/>
      <c r="F528" s="1414" t="e">
        <f t="shared" si="21"/>
        <v>#REF!</v>
      </c>
      <c r="G528" s="1443"/>
      <c r="H528" s="1443"/>
      <c r="I528" s="1443"/>
      <c r="J528" s="1443"/>
      <c r="K528" s="1414" t="e">
        <f>#REF!+#REF!+#REF!+#REF!+#REF!+#REF!+E528+#REF!</f>
        <v>#REF!</v>
      </c>
      <c r="L528" s="1414" t="e">
        <f t="shared" si="22"/>
        <v>#REF!</v>
      </c>
    </row>
    <row r="529" spans="1:12" ht="72" x14ac:dyDescent="0.35">
      <c r="A529" s="1386">
        <v>42</v>
      </c>
      <c r="B529" s="1395" t="s">
        <v>5402</v>
      </c>
      <c r="C529" s="1453" t="e">
        <f>ROUND(#REF!,2)</f>
        <v>#REF!</v>
      </c>
      <c r="D529" s="1426" t="s">
        <v>452</v>
      </c>
      <c r="E529" s="1414"/>
      <c r="F529" s="1414" t="e">
        <f t="shared" si="21"/>
        <v>#REF!</v>
      </c>
      <c r="G529" s="1443"/>
      <c r="H529" s="1443"/>
      <c r="I529" s="1443"/>
      <c r="J529" s="1443"/>
      <c r="K529" s="1414" t="e">
        <f>#REF!+#REF!+#REF!+#REF!+#REF!+#REF!+E529+#REF!</f>
        <v>#REF!</v>
      </c>
      <c r="L529" s="1414" t="e">
        <f t="shared" si="22"/>
        <v>#REF!</v>
      </c>
    </row>
    <row r="530" spans="1:12" ht="69" x14ac:dyDescent="0.35">
      <c r="A530" s="1386">
        <v>43</v>
      </c>
      <c r="B530" s="1395" t="s">
        <v>5371</v>
      </c>
      <c r="C530" s="1453" t="e">
        <f>ROUND(#REF!,2)</f>
        <v>#REF!</v>
      </c>
      <c r="D530" s="1426" t="s">
        <v>452</v>
      </c>
      <c r="E530" s="1414"/>
      <c r="F530" s="1414" t="e">
        <f t="shared" si="21"/>
        <v>#REF!</v>
      </c>
      <c r="G530" s="1443"/>
      <c r="H530" s="1443"/>
      <c r="I530" s="1443"/>
      <c r="J530" s="1443"/>
      <c r="K530" s="1447" t="e">
        <f>#REF!+#REF!+#REF!+#REF!+#REF!+#REF!+E530+#REF!</f>
        <v>#REF!</v>
      </c>
      <c r="L530" s="1414" t="e">
        <f t="shared" si="22"/>
        <v>#REF!</v>
      </c>
    </row>
    <row r="531" spans="1:12" ht="48" x14ac:dyDescent="0.35">
      <c r="A531" s="1386">
        <v>44.6</v>
      </c>
      <c r="B531" s="1395" t="s">
        <v>5372</v>
      </c>
      <c r="C531" s="1453" t="e">
        <f>ROUND(#REF!,2)</f>
        <v>#REF!</v>
      </c>
      <c r="D531" s="1426" t="s">
        <v>718</v>
      </c>
      <c r="E531" s="1414"/>
      <c r="F531" s="1414" t="e">
        <f t="shared" si="21"/>
        <v>#REF!</v>
      </c>
      <c r="G531" s="1443"/>
      <c r="H531" s="1443"/>
      <c r="I531" s="1443"/>
      <c r="J531" s="1443"/>
      <c r="K531" s="1414" t="e">
        <f>#REF!+#REF!+#REF!+#REF!+#REF!+#REF!+E531+#REF!</f>
        <v>#REF!</v>
      </c>
      <c r="L531" s="1414" t="e">
        <f t="shared" si="22"/>
        <v>#REF!</v>
      </c>
    </row>
    <row r="532" spans="1:12" ht="48" x14ac:dyDescent="0.35">
      <c r="A532" s="1386">
        <v>50.6</v>
      </c>
      <c r="B532" s="1395" t="s">
        <v>942</v>
      </c>
      <c r="C532" s="1453" t="e">
        <f>ROUND(#REF!,2)</f>
        <v>#REF!</v>
      </c>
      <c r="D532" s="1426" t="s">
        <v>1941</v>
      </c>
      <c r="E532" s="1414">
        <f>'ALIYAR PP'!H52</f>
        <v>153.6</v>
      </c>
      <c r="F532" s="1414" t="e">
        <f t="shared" si="21"/>
        <v>#REF!</v>
      </c>
      <c r="G532" s="1443"/>
      <c r="H532" s="1443"/>
      <c r="I532" s="1443"/>
      <c r="J532" s="1443"/>
      <c r="K532" s="1414" t="e">
        <f>#REF!+#REF!+#REF!+#REF!+#REF!+#REF!+E532+#REF!</f>
        <v>#REF!</v>
      </c>
      <c r="L532" s="1414" t="e">
        <f t="shared" si="22"/>
        <v>#REF!</v>
      </c>
    </row>
    <row r="533" spans="1:12" ht="48" x14ac:dyDescent="0.35">
      <c r="A533" s="1386">
        <v>52.4</v>
      </c>
      <c r="B533" s="1395" t="s">
        <v>1894</v>
      </c>
      <c r="C533" s="1453" t="e">
        <f>ROUND(#REF!,2)</f>
        <v>#REF!</v>
      </c>
      <c r="D533" s="1426" t="s">
        <v>718</v>
      </c>
      <c r="E533" s="1414"/>
      <c r="F533" s="1414" t="e">
        <f t="shared" si="21"/>
        <v>#REF!</v>
      </c>
      <c r="G533" s="1443"/>
      <c r="H533" s="1443"/>
      <c r="I533" s="1443"/>
      <c r="J533" s="1443"/>
      <c r="K533" s="1414" t="e">
        <f>#REF!+#REF!+#REF!+#REF!+#REF!+#REF!+E533+#REF!</f>
        <v>#REF!</v>
      </c>
      <c r="L533" s="1414" t="e">
        <f t="shared" si="22"/>
        <v>#REF!</v>
      </c>
    </row>
    <row r="534" spans="1:12" ht="48" x14ac:dyDescent="0.35">
      <c r="A534" s="1386">
        <v>53.4</v>
      </c>
      <c r="B534" s="1395" t="s">
        <v>66</v>
      </c>
      <c r="C534" s="1453" t="e">
        <f>#REF!</f>
        <v>#REF!</v>
      </c>
      <c r="D534" s="1426" t="s">
        <v>1200</v>
      </c>
      <c r="E534" s="1414"/>
      <c r="F534" s="1414" t="e">
        <f t="shared" si="21"/>
        <v>#REF!</v>
      </c>
      <c r="G534" s="1443"/>
      <c r="H534" s="1443"/>
      <c r="I534" s="1443"/>
      <c r="J534" s="1443"/>
      <c r="K534" s="1414" t="e">
        <f>#REF!+#REF!+#REF!+#REF!+#REF!+#REF!+E534+#REF!</f>
        <v>#REF!</v>
      </c>
      <c r="L534" s="1414" t="e">
        <f t="shared" si="22"/>
        <v>#REF!</v>
      </c>
    </row>
    <row r="535" spans="1:12" x14ac:dyDescent="0.35">
      <c r="A535" s="1386"/>
      <c r="B535" s="1395" t="s">
        <v>715</v>
      </c>
      <c r="C535" s="1453" t="e">
        <f>#REF!</f>
        <v>#REF!</v>
      </c>
      <c r="D535" s="1426" t="s">
        <v>1200</v>
      </c>
      <c r="E535" s="1414"/>
      <c r="F535" s="1414" t="e">
        <f t="shared" si="21"/>
        <v>#REF!</v>
      </c>
      <c r="G535" s="1443"/>
      <c r="H535" s="1443"/>
      <c r="I535" s="1443"/>
      <c r="J535" s="1443"/>
      <c r="K535" s="1414" t="e">
        <f>#REF!+#REF!+#REF!+#REF!+#REF!+#REF!+E535+#REF!</f>
        <v>#REF!</v>
      </c>
      <c r="L535" s="1414" t="e">
        <f t="shared" si="22"/>
        <v>#REF!</v>
      </c>
    </row>
    <row r="536" spans="1:12" ht="120" x14ac:dyDescent="0.35">
      <c r="A536" s="1386">
        <v>54.3</v>
      </c>
      <c r="B536" s="1395" t="s">
        <v>5403</v>
      </c>
      <c r="C536" s="1453" t="e">
        <f>ROUND(#REF!,2)</f>
        <v>#REF!</v>
      </c>
      <c r="D536" s="1426" t="s">
        <v>1200</v>
      </c>
      <c r="E536" s="1414"/>
      <c r="F536" s="1414" t="e">
        <f t="shared" si="21"/>
        <v>#REF!</v>
      </c>
      <c r="G536" s="1443"/>
      <c r="H536" s="1443"/>
      <c r="I536" s="1443"/>
      <c r="J536" s="1443"/>
      <c r="K536" s="1414" t="e">
        <f>#REF!+#REF!+#REF!+#REF!+#REF!+#REF!+E536+#REF!</f>
        <v>#REF!</v>
      </c>
      <c r="L536" s="1414" t="e">
        <f t="shared" si="22"/>
        <v>#REF!</v>
      </c>
    </row>
    <row r="537" spans="1:12" ht="72" x14ac:dyDescent="0.35">
      <c r="A537" s="1386">
        <v>56.3</v>
      </c>
      <c r="B537" s="1395" t="s">
        <v>716</v>
      </c>
      <c r="C537" s="1453" t="e">
        <f>ROUND(#REF!,2)</f>
        <v>#REF!</v>
      </c>
      <c r="D537" s="1426" t="s">
        <v>1200</v>
      </c>
      <c r="E537" s="1414"/>
      <c r="F537" s="1414" t="e">
        <f t="shared" si="21"/>
        <v>#REF!</v>
      </c>
      <c r="G537" s="1443"/>
      <c r="H537" s="1443"/>
      <c r="I537" s="1443"/>
      <c r="J537" s="1443"/>
      <c r="K537" s="1414" t="e">
        <f>#REF!+#REF!+#REF!+#REF!+#REF!+#REF!+E537+#REF!</f>
        <v>#REF!</v>
      </c>
      <c r="L537" s="1414" t="e">
        <f t="shared" si="22"/>
        <v>#REF!</v>
      </c>
    </row>
    <row r="538" spans="1:12" ht="72" x14ac:dyDescent="0.35">
      <c r="A538" s="1386">
        <v>56.4</v>
      </c>
      <c r="B538" s="1395" t="s">
        <v>1110</v>
      </c>
      <c r="C538" s="1453" t="e">
        <f>ROUND(#REF!,2)</f>
        <v>#REF!</v>
      </c>
      <c r="D538" s="1426" t="s">
        <v>1200</v>
      </c>
      <c r="E538" s="1414"/>
      <c r="F538" s="1414" t="e">
        <f t="shared" si="21"/>
        <v>#REF!</v>
      </c>
      <c r="G538" s="1443"/>
      <c r="H538" s="1443"/>
      <c r="I538" s="1443"/>
      <c r="J538" s="1443"/>
      <c r="K538" s="1414" t="e">
        <f>#REF!+#REF!+#REF!+#REF!+#REF!+#REF!+E538+#REF!</f>
        <v>#REF!</v>
      </c>
      <c r="L538" s="1414" t="e">
        <f t="shared" si="22"/>
        <v>#REF!</v>
      </c>
    </row>
    <row r="539" spans="1:12" ht="45" x14ac:dyDescent="0.35">
      <c r="A539" s="1386">
        <v>58.3</v>
      </c>
      <c r="B539" s="1398" t="s">
        <v>1111</v>
      </c>
      <c r="C539" s="1453"/>
      <c r="D539" s="1454"/>
      <c r="E539" s="1414"/>
      <c r="F539" s="1414">
        <f t="shared" si="21"/>
        <v>0</v>
      </c>
      <c r="G539" s="1443"/>
      <c r="H539" s="1443"/>
      <c r="I539" s="1443"/>
      <c r="J539" s="1443"/>
      <c r="K539" s="1414" t="e">
        <f>#REF!+#REF!+#REF!+#REF!+#REF!+#REF!+E539+#REF!</f>
        <v>#REF!</v>
      </c>
      <c r="L539" s="1414" t="e">
        <f t="shared" si="22"/>
        <v>#REF!</v>
      </c>
    </row>
    <row r="540" spans="1:12" x14ac:dyDescent="0.35">
      <c r="A540" s="1386"/>
      <c r="B540" s="1395" t="s">
        <v>35</v>
      </c>
      <c r="C540" s="1453" t="e">
        <f>ROUND(#REF!,2)</f>
        <v>#REF!</v>
      </c>
      <c r="D540" s="1426" t="s">
        <v>718</v>
      </c>
      <c r="E540" s="1414"/>
      <c r="F540" s="1414" t="e">
        <f t="shared" si="21"/>
        <v>#REF!</v>
      </c>
      <c r="G540" s="1443"/>
      <c r="H540" s="1443"/>
      <c r="I540" s="1443"/>
      <c r="J540" s="1443"/>
      <c r="K540" s="1414" t="e">
        <f>#REF!+#REF!+#REF!+#REF!+#REF!+#REF!+E540+#REF!</f>
        <v>#REF!</v>
      </c>
      <c r="L540" s="1414" t="e">
        <f t="shared" si="22"/>
        <v>#REF!</v>
      </c>
    </row>
    <row r="541" spans="1:12" x14ac:dyDescent="0.35">
      <c r="A541" s="1397"/>
      <c r="B541" s="1395" t="s">
        <v>36</v>
      </c>
      <c r="C541" s="1453" t="e">
        <f>ROUND(#REF!,2)</f>
        <v>#REF!</v>
      </c>
      <c r="D541" s="1426" t="s">
        <v>718</v>
      </c>
      <c r="E541" s="1414"/>
      <c r="F541" s="1414" t="e">
        <f t="shared" si="21"/>
        <v>#REF!</v>
      </c>
      <c r="G541" s="1443"/>
      <c r="H541" s="1443"/>
      <c r="I541" s="1443"/>
      <c r="J541" s="1443"/>
      <c r="K541" s="1414" t="e">
        <f>#REF!+#REF!+#REF!+#REF!+#REF!+#REF!+E541+#REF!</f>
        <v>#REF!</v>
      </c>
      <c r="L541" s="1414" t="e">
        <f t="shared" si="22"/>
        <v>#REF!</v>
      </c>
    </row>
    <row r="542" spans="1:12" ht="72" x14ac:dyDescent="0.35">
      <c r="A542" s="1386">
        <v>58.4</v>
      </c>
      <c r="B542" s="1395" t="s">
        <v>741</v>
      </c>
      <c r="C542" s="1453" t="e">
        <f>ROUND(#REF!,2)</f>
        <v>#REF!</v>
      </c>
      <c r="D542" s="1454" t="s">
        <v>718</v>
      </c>
      <c r="E542" s="1414"/>
      <c r="F542" s="1414" t="e">
        <f t="shared" si="21"/>
        <v>#REF!</v>
      </c>
      <c r="G542" s="1443"/>
      <c r="H542" s="1443"/>
      <c r="I542" s="1443"/>
      <c r="J542" s="1443"/>
      <c r="K542" s="1414" t="e">
        <f>#REF!+#REF!+#REF!+#REF!+#REF!+#REF!+E542+#REF!</f>
        <v>#REF!</v>
      </c>
      <c r="L542" s="1414" t="e">
        <f t="shared" si="22"/>
        <v>#REF!</v>
      </c>
    </row>
    <row r="543" spans="1:12" ht="48" x14ac:dyDescent="0.35">
      <c r="A543" s="1386">
        <v>58.5</v>
      </c>
      <c r="B543" s="1395" t="s">
        <v>742</v>
      </c>
      <c r="C543" s="1453" t="e">
        <f>ROUND(#REF!,2)</f>
        <v>#REF!</v>
      </c>
      <c r="D543" s="1454" t="s">
        <v>1200</v>
      </c>
      <c r="E543" s="1414"/>
      <c r="F543" s="1414" t="e">
        <f t="shared" si="21"/>
        <v>#REF!</v>
      </c>
      <c r="G543" s="1443"/>
      <c r="H543" s="1443"/>
      <c r="I543" s="1443"/>
      <c r="J543" s="1443"/>
      <c r="K543" s="1414" t="e">
        <f>#REF!+#REF!+#REF!+#REF!+#REF!+#REF!+E543+#REF!</f>
        <v>#REF!</v>
      </c>
      <c r="L543" s="1414" t="e">
        <f t="shared" si="22"/>
        <v>#REF!</v>
      </c>
    </row>
    <row r="544" spans="1:12" ht="90" x14ac:dyDescent="0.35">
      <c r="A544" s="1386">
        <v>64.099999999999994</v>
      </c>
      <c r="B544" s="1398" t="s">
        <v>3358</v>
      </c>
      <c r="C544" s="1453"/>
      <c r="D544" s="1454"/>
      <c r="E544" s="1414"/>
      <c r="F544" s="1414">
        <f t="shared" si="21"/>
        <v>0</v>
      </c>
      <c r="G544" s="1443"/>
      <c r="H544" s="1443"/>
      <c r="I544" s="1443"/>
      <c r="J544" s="1443"/>
      <c r="K544" s="1414" t="e">
        <f>#REF!+#REF!+#REF!+#REF!+#REF!+#REF!+E544+#REF!</f>
        <v>#REF!</v>
      </c>
      <c r="L544" s="1414" t="e">
        <f t="shared" si="22"/>
        <v>#REF!</v>
      </c>
    </row>
    <row r="545" spans="1:12" x14ac:dyDescent="0.35">
      <c r="A545" s="1386"/>
      <c r="B545" s="1395" t="s">
        <v>1820</v>
      </c>
      <c r="C545" s="1453" t="e">
        <f>#REF!</f>
        <v>#REF!</v>
      </c>
      <c r="D545" s="1453" t="s">
        <v>1200</v>
      </c>
      <c r="E545" s="1414"/>
      <c r="F545" s="1414" t="e">
        <f t="shared" si="21"/>
        <v>#REF!</v>
      </c>
      <c r="G545" s="1443"/>
      <c r="H545" s="1443"/>
      <c r="I545" s="1443"/>
      <c r="J545" s="1443"/>
      <c r="K545" s="1414" t="e">
        <f>#REF!+#REF!+#REF!+#REF!+#REF!+#REF!+E545+#REF!</f>
        <v>#REF!</v>
      </c>
      <c r="L545" s="1414" t="e">
        <f t="shared" si="22"/>
        <v>#REF!</v>
      </c>
    </row>
    <row r="546" spans="1:12" x14ac:dyDescent="0.35">
      <c r="A546" s="1386"/>
      <c r="B546" s="1395" t="s">
        <v>1098</v>
      </c>
      <c r="C546" s="1453" t="e">
        <f>#REF!</f>
        <v>#REF!</v>
      </c>
      <c r="D546" s="1453" t="s">
        <v>1200</v>
      </c>
      <c r="E546" s="1414"/>
      <c r="F546" s="1414" t="e">
        <f t="shared" si="21"/>
        <v>#REF!</v>
      </c>
      <c r="G546" s="1443"/>
      <c r="H546" s="1443"/>
      <c r="I546" s="1443"/>
      <c r="J546" s="1443"/>
      <c r="K546" s="1414" t="e">
        <f>#REF!+#REF!+#REF!+#REF!+#REF!+#REF!+E546+#REF!</f>
        <v>#REF!</v>
      </c>
      <c r="L546" s="1414" t="e">
        <f t="shared" si="22"/>
        <v>#REF!</v>
      </c>
    </row>
    <row r="547" spans="1:12" ht="48" x14ac:dyDescent="0.35">
      <c r="A547" s="1397"/>
      <c r="B547" s="1395" t="s">
        <v>267</v>
      </c>
      <c r="C547" s="1453" t="e">
        <f>#REF!</f>
        <v>#REF!</v>
      </c>
      <c r="D547" s="1453" t="s">
        <v>1200</v>
      </c>
      <c r="E547" s="1414"/>
      <c r="F547" s="1414" t="e">
        <f t="shared" si="21"/>
        <v>#REF!</v>
      </c>
      <c r="G547" s="1443"/>
      <c r="H547" s="1443"/>
      <c r="I547" s="1443"/>
      <c r="J547" s="1443"/>
      <c r="K547" s="1414" t="e">
        <f>#REF!+#REF!+#REF!+#REF!+#REF!+#REF!+E547+#REF!</f>
        <v>#REF!</v>
      </c>
      <c r="L547" s="1414" t="e">
        <f t="shared" si="22"/>
        <v>#REF!</v>
      </c>
    </row>
    <row r="548" spans="1:12" ht="96" x14ac:dyDescent="0.35">
      <c r="A548" s="1386">
        <v>65.099999999999994</v>
      </c>
      <c r="B548" s="1395" t="s">
        <v>5373</v>
      </c>
      <c r="C548" s="1453" t="e">
        <f>#REF!</f>
        <v>#REF!</v>
      </c>
      <c r="D548" s="1453" t="s">
        <v>1200</v>
      </c>
      <c r="E548" s="1414"/>
      <c r="F548" s="1414" t="e">
        <f t="shared" si="21"/>
        <v>#REF!</v>
      </c>
      <c r="G548" s="1443"/>
      <c r="H548" s="1443"/>
      <c r="I548" s="1443"/>
      <c r="J548" s="1443"/>
      <c r="K548" s="1414" t="e">
        <f>#REF!+#REF!+#REF!+#REF!+#REF!+#REF!+E548+#REF!</f>
        <v>#REF!</v>
      </c>
      <c r="L548" s="1414" t="e">
        <f t="shared" si="22"/>
        <v>#REF!</v>
      </c>
    </row>
    <row r="549" spans="1:12" ht="120" x14ac:dyDescent="0.35">
      <c r="A549" s="1386">
        <v>66.099999999999994</v>
      </c>
      <c r="B549" s="1395" t="s">
        <v>5374</v>
      </c>
      <c r="C549" s="1453" t="e">
        <f>#REF!</f>
        <v>#REF!</v>
      </c>
      <c r="D549" s="1453" t="s">
        <v>1200</v>
      </c>
      <c r="E549" s="1414"/>
      <c r="F549" s="1414" t="e">
        <f t="shared" si="21"/>
        <v>#REF!</v>
      </c>
      <c r="G549" s="1443"/>
      <c r="H549" s="1443"/>
      <c r="I549" s="1443"/>
      <c r="J549" s="1443"/>
      <c r="K549" s="1414" t="e">
        <f>#REF!+#REF!+#REF!+#REF!+#REF!+#REF!+E549+#REF!</f>
        <v>#REF!</v>
      </c>
      <c r="L549" s="1414" t="e">
        <f t="shared" si="22"/>
        <v>#REF!</v>
      </c>
    </row>
    <row r="550" spans="1:12" ht="120" x14ac:dyDescent="0.35">
      <c r="A550" s="1386"/>
      <c r="B550" s="1395" t="s">
        <v>5375</v>
      </c>
      <c r="C550" s="1453" t="e">
        <f>#REF!</f>
        <v>#REF!</v>
      </c>
      <c r="D550" s="1453" t="s">
        <v>1200</v>
      </c>
      <c r="E550" s="1414"/>
      <c r="F550" s="1414" t="e">
        <f t="shared" si="21"/>
        <v>#REF!</v>
      </c>
      <c r="G550" s="1443"/>
      <c r="H550" s="1443"/>
      <c r="I550" s="1443"/>
      <c r="J550" s="1443"/>
      <c r="K550" s="1414" t="e">
        <f>#REF!+#REF!+#REF!+#REF!+#REF!+#REF!+E550+#REF!</f>
        <v>#REF!</v>
      </c>
      <c r="L550" s="1414" t="e">
        <f t="shared" si="22"/>
        <v>#REF!</v>
      </c>
    </row>
    <row r="551" spans="1:12" ht="120" x14ac:dyDescent="0.35">
      <c r="A551" s="1386">
        <v>68.2</v>
      </c>
      <c r="B551" s="1395" t="s">
        <v>5376</v>
      </c>
      <c r="C551" s="1453" t="e">
        <f>#REF!</f>
        <v>#REF!</v>
      </c>
      <c r="D551" s="1453" t="s">
        <v>1200</v>
      </c>
      <c r="E551" s="1414"/>
      <c r="F551" s="1414" t="e">
        <f t="shared" si="21"/>
        <v>#REF!</v>
      </c>
      <c r="G551" s="1443"/>
      <c r="H551" s="1443"/>
      <c r="I551" s="1443"/>
      <c r="J551" s="1443"/>
      <c r="K551" s="1414" t="e">
        <f>#REF!+#REF!+#REF!+#REF!+#REF!+#REF!+E551+#REF!</f>
        <v>#REF!</v>
      </c>
      <c r="L551" s="1414" t="e">
        <f t="shared" si="22"/>
        <v>#REF!</v>
      </c>
    </row>
    <row r="552" spans="1:12" ht="72" x14ac:dyDescent="0.35">
      <c r="A552" s="1386">
        <v>70.5</v>
      </c>
      <c r="B552" s="1395" t="s">
        <v>1123</v>
      </c>
      <c r="C552" s="1453" t="e">
        <f>#REF!</f>
        <v>#REF!</v>
      </c>
      <c r="D552" s="1453" t="s">
        <v>1200</v>
      </c>
      <c r="E552" s="1414"/>
      <c r="F552" s="1414" t="e">
        <f t="shared" si="21"/>
        <v>#REF!</v>
      </c>
      <c r="G552" s="1443"/>
      <c r="H552" s="1443"/>
      <c r="I552" s="1443"/>
      <c r="J552" s="1443"/>
      <c r="K552" s="1414" t="e">
        <f>#REF!+#REF!+#REF!+#REF!+#REF!+#REF!+E552+#REF!</f>
        <v>#REF!</v>
      </c>
      <c r="L552" s="1414" t="e">
        <f t="shared" si="22"/>
        <v>#REF!</v>
      </c>
    </row>
    <row r="553" spans="1:12" ht="48" x14ac:dyDescent="0.35">
      <c r="A553" s="1397"/>
      <c r="B553" s="1395" t="s">
        <v>5377</v>
      </c>
      <c r="C553" s="1453" t="e">
        <f>ROUND(#REF!,2)</f>
        <v>#REF!</v>
      </c>
      <c r="D553" s="1453" t="s">
        <v>1200</v>
      </c>
      <c r="E553" s="1414"/>
      <c r="F553" s="1414" t="e">
        <f t="shared" si="21"/>
        <v>#REF!</v>
      </c>
      <c r="G553" s="1443"/>
      <c r="H553" s="1443"/>
      <c r="I553" s="1443"/>
      <c r="J553" s="1443"/>
      <c r="K553" s="1414" t="e">
        <f>#REF!+#REF!+#REF!+#REF!+#REF!+#REF!+E553+#REF!</f>
        <v>#REF!</v>
      </c>
      <c r="L553" s="1414" t="e">
        <f t="shared" si="22"/>
        <v>#REF!</v>
      </c>
    </row>
    <row r="554" spans="1:12" ht="96" x14ac:dyDescent="0.35">
      <c r="A554" s="1397"/>
      <c r="B554" s="1395" t="s">
        <v>3051</v>
      </c>
      <c r="C554" s="1453" t="e">
        <f>#REF!</f>
        <v>#REF!</v>
      </c>
      <c r="D554" s="1454" t="s">
        <v>718</v>
      </c>
      <c r="E554" s="1414"/>
      <c r="F554" s="1414" t="e">
        <f t="shared" si="21"/>
        <v>#REF!</v>
      </c>
      <c r="G554" s="1443"/>
      <c r="H554" s="1443"/>
      <c r="I554" s="1443"/>
      <c r="J554" s="1443"/>
      <c r="K554" s="1414" t="e">
        <f>#REF!+#REF!+#REF!+#REF!+#REF!+#REF!+E554+#REF!</f>
        <v>#REF!</v>
      </c>
      <c r="L554" s="1414" t="e">
        <f t="shared" si="22"/>
        <v>#REF!</v>
      </c>
    </row>
    <row r="555" spans="1:12" ht="96" x14ac:dyDescent="0.35">
      <c r="A555" s="1401">
        <v>77.5</v>
      </c>
      <c r="B555" s="1395" t="s">
        <v>3052</v>
      </c>
      <c r="C555" s="1453" t="e">
        <f>ROUND(#REF!,2)</f>
        <v>#REF!</v>
      </c>
      <c r="D555" s="1454" t="s">
        <v>718</v>
      </c>
      <c r="E555" s="1414"/>
      <c r="F555" s="1414" t="e">
        <f t="shared" si="21"/>
        <v>#REF!</v>
      </c>
      <c r="G555" s="1443"/>
      <c r="H555" s="1443"/>
      <c r="I555" s="1443"/>
      <c r="J555" s="1443"/>
      <c r="K555" s="1414" t="e">
        <f>#REF!+#REF!+#REF!+#REF!+#REF!+#REF!+E555+#REF!</f>
        <v>#REF!</v>
      </c>
      <c r="L555" s="1414" t="e">
        <f t="shared" si="22"/>
        <v>#REF!</v>
      </c>
    </row>
    <row r="556" spans="1:12" ht="96" x14ac:dyDescent="0.35">
      <c r="A556" s="1401"/>
      <c r="B556" s="1395" t="s">
        <v>3051</v>
      </c>
      <c r="C556" s="1453" t="e">
        <f>ROUND(#REF!,2)</f>
        <v>#REF!</v>
      </c>
      <c r="D556" s="1454" t="s">
        <v>718</v>
      </c>
      <c r="E556" s="1414"/>
      <c r="F556" s="1414" t="e">
        <f t="shared" si="21"/>
        <v>#REF!</v>
      </c>
      <c r="G556" s="1443"/>
      <c r="H556" s="1443"/>
      <c r="I556" s="1443"/>
      <c r="J556" s="1443"/>
      <c r="K556" s="1414" t="e">
        <f>#REF!+#REF!+#REF!+#REF!+#REF!+#REF!+E556+#REF!</f>
        <v>#REF!</v>
      </c>
      <c r="L556" s="1414" t="e">
        <f t="shared" si="22"/>
        <v>#REF!</v>
      </c>
    </row>
    <row r="557" spans="1:12" ht="72" x14ac:dyDescent="0.35">
      <c r="A557" s="1401"/>
      <c r="B557" s="1395" t="s">
        <v>2954</v>
      </c>
      <c r="C557" s="1453" t="e">
        <f>#REF!</f>
        <v>#REF!</v>
      </c>
      <c r="D557" s="1454" t="s">
        <v>718</v>
      </c>
      <c r="E557" s="1414"/>
      <c r="F557" s="1414" t="e">
        <f t="shared" si="21"/>
        <v>#REF!</v>
      </c>
      <c r="G557" s="1443"/>
      <c r="H557" s="1443"/>
      <c r="I557" s="1443"/>
      <c r="J557" s="1443"/>
      <c r="K557" s="1414" t="e">
        <f>#REF!+#REF!+#REF!+#REF!+#REF!+#REF!+E557+#REF!</f>
        <v>#REF!</v>
      </c>
      <c r="L557" s="1414" t="e">
        <f t="shared" si="22"/>
        <v>#REF!</v>
      </c>
    </row>
    <row r="558" spans="1:12" ht="96" x14ac:dyDescent="0.35">
      <c r="A558" s="1401"/>
      <c r="B558" s="1395" t="s">
        <v>3070</v>
      </c>
      <c r="C558" s="1453" t="e">
        <f>C849</f>
        <v>#REF!</v>
      </c>
      <c r="D558" s="1455" t="s">
        <v>718</v>
      </c>
      <c r="E558" s="1414"/>
      <c r="F558" s="1414" t="e">
        <f t="shared" si="21"/>
        <v>#REF!</v>
      </c>
      <c r="G558" s="1443"/>
      <c r="H558" s="1443"/>
      <c r="I558" s="1443"/>
      <c r="J558" s="1443"/>
      <c r="K558" s="1414" t="e">
        <f>#REF!+#REF!+#REF!+#REF!+#REF!+#REF!+E558+#REF!</f>
        <v>#REF!</v>
      </c>
      <c r="L558" s="1414" t="e">
        <f t="shared" si="22"/>
        <v>#REF!</v>
      </c>
    </row>
    <row r="559" spans="1:12" ht="48" x14ac:dyDescent="0.35">
      <c r="A559" s="1401"/>
      <c r="B559" s="1478" t="s">
        <v>3143</v>
      </c>
      <c r="C559" s="1453" t="e">
        <f>#REF!</f>
        <v>#REF!</v>
      </c>
      <c r="D559" s="1455" t="s">
        <v>718</v>
      </c>
      <c r="E559" s="1414"/>
      <c r="F559" s="1414" t="e">
        <f t="shared" si="21"/>
        <v>#REF!</v>
      </c>
      <c r="G559" s="1443"/>
      <c r="H559" s="1443"/>
      <c r="I559" s="1443"/>
      <c r="J559" s="1443"/>
      <c r="K559" s="1414" t="e">
        <f>#REF!+#REF!+#REF!+#REF!+#REF!+#REF!+E559+#REF!</f>
        <v>#REF!</v>
      </c>
      <c r="L559" s="1414" t="e">
        <f t="shared" si="22"/>
        <v>#REF!</v>
      </c>
    </row>
    <row r="560" spans="1:12" ht="48" x14ac:dyDescent="0.35">
      <c r="A560" s="1401"/>
      <c r="B560" s="1478" t="s">
        <v>3144</v>
      </c>
      <c r="C560" s="1453" t="e">
        <f>#REF!</f>
        <v>#REF!</v>
      </c>
      <c r="D560" s="1455" t="s">
        <v>718</v>
      </c>
      <c r="E560" s="1414"/>
      <c r="F560" s="1414" t="e">
        <f t="shared" si="21"/>
        <v>#REF!</v>
      </c>
      <c r="G560" s="1443"/>
      <c r="H560" s="1443"/>
      <c r="I560" s="1443"/>
      <c r="J560" s="1443"/>
      <c r="K560" s="1414" t="e">
        <f>#REF!+#REF!+#REF!+#REF!+#REF!+#REF!+E560+#REF!</f>
        <v>#REF!</v>
      </c>
      <c r="L560" s="1414" t="e">
        <f t="shared" si="22"/>
        <v>#REF!</v>
      </c>
    </row>
    <row r="561" spans="1:12" x14ac:dyDescent="0.35">
      <c r="A561" s="1386">
        <v>112.1</v>
      </c>
      <c r="B561" s="1395" t="s">
        <v>1642</v>
      </c>
      <c r="C561" s="1453" t="e">
        <f>#REF!</f>
        <v>#REF!</v>
      </c>
      <c r="D561" s="1453" t="s">
        <v>1200</v>
      </c>
      <c r="E561" s="1414"/>
      <c r="F561" s="1414" t="e">
        <f t="shared" si="21"/>
        <v>#REF!</v>
      </c>
      <c r="G561" s="1443"/>
      <c r="H561" s="1443"/>
      <c r="I561" s="1443"/>
      <c r="J561" s="1443"/>
      <c r="K561" s="1414" t="e">
        <f>#REF!+#REF!+#REF!+#REF!+#REF!+#REF!+E561+#REF!</f>
        <v>#REF!</v>
      </c>
      <c r="L561" s="1414" t="e">
        <f t="shared" si="22"/>
        <v>#REF!</v>
      </c>
    </row>
    <row r="562" spans="1:12" x14ac:dyDescent="0.35">
      <c r="A562" s="1386"/>
      <c r="B562" s="1398" t="s">
        <v>884</v>
      </c>
      <c r="C562" s="1453"/>
      <c r="D562" s="1453"/>
      <c r="E562" s="1414"/>
      <c r="F562" s="1414">
        <f t="shared" si="21"/>
        <v>0</v>
      </c>
      <c r="G562" s="1443"/>
      <c r="H562" s="1443"/>
      <c r="I562" s="1443"/>
      <c r="J562" s="1443"/>
      <c r="K562" s="1414" t="e">
        <f>#REF!+#REF!+#REF!+#REF!+#REF!+#REF!+E562+#REF!</f>
        <v>#REF!</v>
      </c>
      <c r="L562" s="1414" t="e">
        <f t="shared" si="22"/>
        <v>#REF!</v>
      </c>
    </row>
    <row r="563" spans="1:12" x14ac:dyDescent="0.35">
      <c r="A563" s="1386"/>
      <c r="B563" s="1395" t="s">
        <v>1232</v>
      </c>
      <c r="C563" s="1453" t="e">
        <f>ROUND(#REF!,2)</f>
        <v>#REF!</v>
      </c>
      <c r="D563" s="1453" t="s">
        <v>1200</v>
      </c>
      <c r="E563" s="1414"/>
      <c r="F563" s="1414" t="e">
        <f t="shared" si="21"/>
        <v>#REF!</v>
      </c>
      <c r="G563" s="1443"/>
      <c r="H563" s="1443"/>
      <c r="I563" s="1443"/>
      <c r="J563" s="1443"/>
      <c r="K563" s="1414" t="e">
        <f>#REF!+#REF!+#REF!+#REF!+#REF!+#REF!+E563+#REF!</f>
        <v>#REF!</v>
      </c>
      <c r="L563" s="1414" t="e">
        <f t="shared" si="22"/>
        <v>#REF!</v>
      </c>
    </row>
    <row r="564" spans="1:12" x14ac:dyDescent="0.35">
      <c r="A564" s="1386"/>
      <c r="B564" s="1395" t="s">
        <v>1231</v>
      </c>
      <c r="C564" s="1453" t="e">
        <f>#REF!</f>
        <v>#REF!</v>
      </c>
      <c r="D564" s="1453" t="s">
        <v>1200</v>
      </c>
      <c r="E564" s="1414"/>
      <c r="F564" s="1414" t="e">
        <f t="shared" si="21"/>
        <v>#REF!</v>
      </c>
      <c r="G564" s="1443"/>
      <c r="H564" s="1443"/>
      <c r="I564" s="1443"/>
      <c r="J564" s="1443"/>
      <c r="K564" s="1414" t="e">
        <f>#REF!+#REF!+#REF!+#REF!+#REF!+#REF!+E564+#REF!</f>
        <v>#REF!</v>
      </c>
      <c r="L564" s="1414" t="e">
        <f t="shared" si="22"/>
        <v>#REF!</v>
      </c>
    </row>
    <row r="565" spans="1:12" x14ac:dyDescent="0.35">
      <c r="A565" s="1386"/>
      <c r="B565" s="1395" t="s">
        <v>174</v>
      </c>
      <c r="C565" s="1453" t="e">
        <f>#REF!</f>
        <v>#REF!</v>
      </c>
      <c r="D565" s="1453" t="s">
        <v>1200</v>
      </c>
      <c r="E565" s="1414"/>
      <c r="F565" s="1414" t="e">
        <f t="shared" si="21"/>
        <v>#REF!</v>
      </c>
      <c r="G565" s="1443"/>
      <c r="H565" s="1443"/>
      <c r="I565" s="1443"/>
      <c r="J565" s="1443"/>
      <c r="K565" s="1414" t="e">
        <f>#REF!+#REF!+#REF!+#REF!+#REF!+#REF!+E565+#REF!</f>
        <v>#REF!</v>
      </c>
      <c r="L565" s="1414" t="e">
        <f t="shared" si="22"/>
        <v>#REF!</v>
      </c>
    </row>
    <row r="566" spans="1:12" ht="67.5" x14ac:dyDescent="0.35">
      <c r="A566" s="1386">
        <v>44.2</v>
      </c>
      <c r="B566" s="1398" t="s">
        <v>1628</v>
      </c>
      <c r="C566" s="1453"/>
      <c r="D566" s="1453"/>
      <c r="E566" s="1414"/>
      <c r="F566" s="1414">
        <f t="shared" si="21"/>
        <v>0</v>
      </c>
      <c r="G566" s="1443"/>
      <c r="H566" s="1443"/>
      <c r="I566" s="1443"/>
      <c r="J566" s="1443"/>
      <c r="K566" s="1414" t="e">
        <f>#REF!+#REF!+#REF!+#REF!+#REF!+#REF!+E566+#REF!</f>
        <v>#REF!</v>
      </c>
      <c r="L566" s="1414" t="e">
        <f t="shared" si="22"/>
        <v>#REF!</v>
      </c>
    </row>
    <row r="567" spans="1:12" x14ac:dyDescent="0.35">
      <c r="A567" s="1386"/>
      <c r="B567" s="1395" t="s">
        <v>1629</v>
      </c>
      <c r="C567" s="1453" t="e">
        <f>#REF!</f>
        <v>#REF!</v>
      </c>
      <c r="D567" s="1453" t="s">
        <v>1200</v>
      </c>
      <c r="E567" s="1414"/>
      <c r="F567" s="1414" t="e">
        <f t="shared" si="21"/>
        <v>#REF!</v>
      </c>
      <c r="G567" s="1443"/>
      <c r="H567" s="1443"/>
      <c r="I567" s="1443"/>
      <c r="J567" s="1443"/>
      <c r="K567" s="1414" t="e">
        <f>#REF!+#REF!+#REF!+#REF!+#REF!+#REF!+E567+#REF!</f>
        <v>#REF!</v>
      </c>
      <c r="L567" s="1414" t="e">
        <f t="shared" si="22"/>
        <v>#REF!</v>
      </c>
    </row>
    <row r="568" spans="1:12" x14ac:dyDescent="0.35">
      <c r="A568" s="1386"/>
      <c r="B568" s="1395" t="s">
        <v>284</v>
      </c>
      <c r="C568" s="1453" t="e">
        <f>#REF!</f>
        <v>#REF!</v>
      </c>
      <c r="D568" s="1453" t="s">
        <v>718</v>
      </c>
      <c r="E568" s="1414"/>
      <c r="F568" s="1414" t="e">
        <f t="shared" si="21"/>
        <v>#REF!</v>
      </c>
      <c r="G568" s="1443"/>
      <c r="H568" s="1443"/>
      <c r="I568" s="1443"/>
      <c r="J568" s="1443"/>
      <c r="K568" s="1414" t="e">
        <f>#REF!+#REF!+#REF!+#REF!+#REF!+#REF!+E568+#REF!</f>
        <v>#REF!</v>
      </c>
      <c r="L568" s="1414" t="e">
        <f t="shared" si="22"/>
        <v>#REF!</v>
      </c>
    </row>
    <row r="569" spans="1:12" ht="48" x14ac:dyDescent="0.35">
      <c r="A569" s="1386">
        <v>257.10000000000002</v>
      </c>
      <c r="B569" s="1395" t="s">
        <v>1187</v>
      </c>
      <c r="C569" s="1453" t="e">
        <f>ROUND(#REF!,2)</f>
        <v>#REF!</v>
      </c>
      <c r="D569" s="1453" t="s">
        <v>718</v>
      </c>
      <c r="E569" s="1414"/>
      <c r="F569" s="1414" t="e">
        <f t="shared" si="21"/>
        <v>#REF!</v>
      </c>
      <c r="G569" s="1443"/>
      <c r="H569" s="1443"/>
      <c r="I569" s="1443"/>
      <c r="J569" s="1443"/>
      <c r="K569" s="1414" t="e">
        <f>#REF!+#REF!+#REF!+#REF!+#REF!+#REF!+E569+#REF!</f>
        <v>#REF!</v>
      </c>
      <c r="L569" s="1414" t="e">
        <f t="shared" si="22"/>
        <v>#REF!</v>
      </c>
    </row>
    <row r="570" spans="1:12" ht="48" x14ac:dyDescent="0.35">
      <c r="A570" s="1401">
        <v>344.2</v>
      </c>
      <c r="B570" s="1395" t="s">
        <v>667</v>
      </c>
      <c r="C570" s="1453" t="e">
        <f>ROUND(#REF!,2)</f>
        <v>#REF!</v>
      </c>
      <c r="D570" s="1453" t="s">
        <v>1200</v>
      </c>
      <c r="E570" s="1414"/>
      <c r="F570" s="1414" t="e">
        <f t="shared" si="21"/>
        <v>#REF!</v>
      </c>
      <c r="G570" s="1443"/>
      <c r="H570" s="1443"/>
      <c r="I570" s="1443"/>
      <c r="J570" s="1443"/>
      <c r="K570" s="1414" t="e">
        <f>#REF!+#REF!+#REF!+#REF!+#REF!+#REF!+E570+#REF!</f>
        <v>#REF!</v>
      </c>
      <c r="L570" s="1414" t="e">
        <f t="shared" si="22"/>
        <v>#REF!</v>
      </c>
    </row>
    <row r="571" spans="1:12" ht="48" x14ac:dyDescent="0.35">
      <c r="A571" s="1408">
        <v>383</v>
      </c>
      <c r="B571" s="1395" t="s">
        <v>1407</v>
      </c>
      <c r="C571" s="1453" t="e">
        <f>#REF!</f>
        <v>#REF!</v>
      </c>
      <c r="D571" s="1426" t="s">
        <v>1200</v>
      </c>
      <c r="E571" s="1414"/>
      <c r="F571" s="1414" t="e">
        <f t="shared" si="21"/>
        <v>#REF!</v>
      </c>
      <c r="G571" s="1443"/>
      <c r="H571" s="1443"/>
      <c r="I571" s="1443"/>
      <c r="J571" s="1443"/>
      <c r="K571" s="1414" t="e">
        <f>#REF!+#REF!+#REF!+#REF!+#REF!+#REF!+E571+#REF!</f>
        <v>#REF!</v>
      </c>
      <c r="L571" s="1414" t="e">
        <f t="shared" si="22"/>
        <v>#REF!</v>
      </c>
    </row>
    <row r="572" spans="1:12" ht="48" x14ac:dyDescent="0.35">
      <c r="A572" s="1386">
        <v>383.1</v>
      </c>
      <c r="B572" s="1395" t="s">
        <v>3221</v>
      </c>
      <c r="C572" s="1453">
        <v>235</v>
      </c>
      <c r="D572" s="1453" t="s">
        <v>718</v>
      </c>
      <c r="E572" s="1414"/>
      <c r="F572" s="1414">
        <f t="shared" si="21"/>
        <v>0</v>
      </c>
      <c r="G572" s="1443"/>
      <c r="H572" s="1443"/>
      <c r="I572" s="1443"/>
      <c r="J572" s="1443"/>
      <c r="K572" s="1414" t="e">
        <f>#REF!+#REF!+#REF!+#REF!+#REF!+#REF!+E572+#REF!</f>
        <v>#REF!</v>
      </c>
      <c r="L572" s="1414" t="e">
        <f t="shared" si="22"/>
        <v>#REF!</v>
      </c>
    </row>
    <row r="573" spans="1:12" ht="72" x14ac:dyDescent="0.35">
      <c r="A573" s="1386"/>
      <c r="B573" s="1395" t="s">
        <v>3090</v>
      </c>
      <c r="C573" s="1453" t="e">
        <f>#REF!</f>
        <v>#REF!</v>
      </c>
      <c r="D573" s="1453"/>
      <c r="E573" s="1414"/>
      <c r="F573" s="1414" t="e">
        <f t="shared" si="21"/>
        <v>#REF!</v>
      </c>
      <c r="G573" s="1443"/>
      <c r="H573" s="1443"/>
      <c r="I573" s="1443"/>
      <c r="J573" s="1443"/>
      <c r="K573" s="1414" t="e">
        <f>#REF!+#REF!+#REF!+#REF!+#REF!+#REF!+E573+#REF!</f>
        <v>#REF!</v>
      </c>
      <c r="L573" s="1414" t="e">
        <f t="shared" si="22"/>
        <v>#REF!</v>
      </c>
    </row>
    <row r="574" spans="1:12" x14ac:dyDescent="0.35">
      <c r="A574" s="1408">
        <v>384</v>
      </c>
      <c r="B574" s="1395" t="s">
        <v>195</v>
      </c>
      <c r="C574" s="1453" t="e">
        <f>#REF!</f>
        <v>#REF!</v>
      </c>
      <c r="D574" s="1455" t="s">
        <v>1200</v>
      </c>
      <c r="E574" s="1414"/>
      <c r="F574" s="1414" t="e">
        <f t="shared" si="21"/>
        <v>#REF!</v>
      </c>
      <c r="G574" s="1443"/>
      <c r="H574" s="1443"/>
      <c r="I574" s="1443"/>
      <c r="J574" s="1443"/>
      <c r="K574" s="1414" t="e">
        <f>#REF!+#REF!+#REF!+#REF!+#REF!+#REF!+E574+#REF!</f>
        <v>#REF!</v>
      </c>
      <c r="L574" s="1414" t="e">
        <f t="shared" si="22"/>
        <v>#REF!</v>
      </c>
    </row>
    <row r="575" spans="1:12" x14ac:dyDescent="0.35">
      <c r="A575" s="1408">
        <v>385</v>
      </c>
      <c r="B575" s="1395" t="s">
        <v>196</v>
      </c>
      <c r="C575" s="1453" t="e">
        <f>ROUND(#REF!,2)</f>
        <v>#REF!</v>
      </c>
      <c r="D575" s="1426" t="s">
        <v>1200</v>
      </c>
      <c r="E575" s="1414"/>
      <c r="F575" s="1414" t="e">
        <f t="shared" si="21"/>
        <v>#REF!</v>
      </c>
      <c r="G575" s="1443"/>
      <c r="H575" s="1443"/>
      <c r="I575" s="1443"/>
      <c r="J575" s="1443"/>
      <c r="K575" s="1414" t="e">
        <f>#REF!+#REF!+#REF!+#REF!+#REF!+#REF!+E575+#REF!</f>
        <v>#REF!</v>
      </c>
      <c r="L575" s="1414" t="e">
        <f t="shared" si="22"/>
        <v>#REF!</v>
      </c>
    </row>
    <row r="576" spans="1:12" x14ac:dyDescent="0.35">
      <c r="A576" s="1386">
        <v>238.1</v>
      </c>
      <c r="B576" s="1395" t="s">
        <v>5404</v>
      </c>
      <c r="C576" s="1453" t="e">
        <f>ROUND(#REF!,2)</f>
        <v>#REF!</v>
      </c>
      <c r="D576" s="1455" t="s">
        <v>452</v>
      </c>
      <c r="E576" s="1414"/>
      <c r="F576" s="1414" t="e">
        <f t="shared" si="21"/>
        <v>#REF!</v>
      </c>
      <c r="G576" s="1443"/>
      <c r="H576" s="1443"/>
      <c r="I576" s="1443"/>
      <c r="J576" s="1443"/>
      <c r="K576" s="1414" t="e">
        <f>#REF!+#REF!+#REF!+#REF!+#REF!+#REF!+E576+#REF!</f>
        <v>#REF!</v>
      </c>
      <c r="L576" s="1414" t="e">
        <f t="shared" si="22"/>
        <v>#REF!</v>
      </c>
    </row>
    <row r="577" spans="1:12" ht="48" x14ac:dyDescent="0.35">
      <c r="A577" s="1386"/>
      <c r="B577" s="1395" t="s">
        <v>3048</v>
      </c>
      <c r="C577" s="1453" t="e">
        <f>#REF!</f>
        <v>#REF!</v>
      </c>
      <c r="D577" s="1455" t="s">
        <v>1200</v>
      </c>
      <c r="E577" s="1414"/>
      <c r="F577" s="1414" t="e">
        <f t="shared" si="21"/>
        <v>#REF!</v>
      </c>
      <c r="G577" s="1443"/>
      <c r="H577" s="1443"/>
      <c r="I577" s="1443"/>
      <c r="J577" s="1443"/>
      <c r="K577" s="1414" t="e">
        <f>#REF!+#REF!+#REF!+#REF!+#REF!+#REF!+E577+#REF!</f>
        <v>#REF!</v>
      </c>
      <c r="L577" s="1414" t="e">
        <f t="shared" si="22"/>
        <v>#REF!</v>
      </c>
    </row>
    <row r="578" spans="1:12" x14ac:dyDescent="0.35">
      <c r="A578" s="1386"/>
      <c r="B578" s="1395" t="s">
        <v>3219</v>
      </c>
      <c r="C578" s="1453" t="e">
        <f>C831</f>
        <v>#REF!</v>
      </c>
      <c r="D578" s="1455" t="s">
        <v>1200</v>
      </c>
      <c r="E578" s="1414"/>
      <c r="F578" s="1414" t="e">
        <f t="shared" si="21"/>
        <v>#REF!</v>
      </c>
      <c r="G578" s="1443"/>
      <c r="H578" s="1443"/>
      <c r="I578" s="1443"/>
      <c r="J578" s="1443"/>
      <c r="K578" s="1414" t="e">
        <f>#REF!+#REF!+#REF!+#REF!+#REF!+#REF!+E578+#REF!</f>
        <v>#REF!</v>
      </c>
      <c r="L578" s="1414" t="e">
        <f t="shared" si="22"/>
        <v>#REF!</v>
      </c>
    </row>
    <row r="579" spans="1:12" x14ac:dyDescent="0.35">
      <c r="A579" s="1386"/>
      <c r="B579" s="1395" t="s">
        <v>3054</v>
      </c>
      <c r="C579" s="1453" t="e">
        <f>#REF!</f>
        <v>#REF!</v>
      </c>
      <c r="D579" s="1455" t="s">
        <v>1200</v>
      </c>
      <c r="E579" s="1414"/>
      <c r="F579" s="1414" t="e">
        <f t="shared" si="21"/>
        <v>#REF!</v>
      </c>
      <c r="G579" s="1443"/>
      <c r="H579" s="1443"/>
      <c r="I579" s="1443"/>
      <c r="J579" s="1443"/>
      <c r="K579" s="1414" t="e">
        <f>#REF!+#REF!+#REF!+#REF!+#REF!+#REF!+E579+#REF!</f>
        <v>#REF!</v>
      </c>
      <c r="L579" s="1414" t="e">
        <f t="shared" si="22"/>
        <v>#REF!</v>
      </c>
    </row>
    <row r="580" spans="1:12" x14ac:dyDescent="0.35">
      <c r="A580" s="1386"/>
      <c r="B580" s="1395" t="s">
        <v>3215</v>
      </c>
      <c r="C580" s="1453" t="e">
        <f>#REF!</f>
        <v>#REF!</v>
      </c>
      <c r="D580" s="1455" t="s">
        <v>1200</v>
      </c>
      <c r="E580" s="1414"/>
      <c r="F580" s="1414" t="e">
        <f t="shared" si="21"/>
        <v>#REF!</v>
      </c>
      <c r="G580" s="1443"/>
      <c r="H580" s="1443"/>
      <c r="I580" s="1443"/>
      <c r="J580" s="1443"/>
      <c r="K580" s="1414" t="e">
        <f>#REF!+#REF!+#REF!+#REF!+#REF!+#REF!+E580+#REF!</f>
        <v>#REF!</v>
      </c>
      <c r="L580" s="1414" t="e">
        <f t="shared" si="22"/>
        <v>#REF!</v>
      </c>
    </row>
    <row r="581" spans="1:12" ht="48" x14ac:dyDescent="0.35">
      <c r="A581" s="1386"/>
      <c r="B581" s="1395" t="str">
        <f>B865</f>
        <v>Supplying and delivery of Three phase ELCB/RCCB</v>
      </c>
      <c r="C581" s="1453" t="e">
        <f>#REF!</f>
        <v>#REF!</v>
      </c>
      <c r="D581" s="1455" t="s">
        <v>1200</v>
      </c>
      <c r="E581" s="1414"/>
      <c r="F581" s="1414" t="e">
        <f t="shared" si="21"/>
        <v>#REF!</v>
      </c>
      <c r="G581" s="1443"/>
      <c r="H581" s="1443"/>
      <c r="I581" s="1443"/>
      <c r="J581" s="1443"/>
      <c r="K581" s="1414" t="e">
        <f>#REF!+#REF!+#REF!+#REF!+#REF!+#REF!+E581+#REF!</f>
        <v>#REF!</v>
      </c>
      <c r="L581" s="1414" t="e">
        <f t="shared" si="22"/>
        <v>#REF!</v>
      </c>
    </row>
    <row r="582" spans="1:12" x14ac:dyDescent="0.35">
      <c r="A582" s="1386"/>
      <c r="B582" s="1395" t="s">
        <v>3220</v>
      </c>
      <c r="C582" s="1453" t="e">
        <f>C868</f>
        <v>#REF!</v>
      </c>
      <c r="D582" s="1455" t="s">
        <v>718</v>
      </c>
      <c r="E582" s="1414"/>
      <c r="F582" s="1414" t="e">
        <f t="shared" si="21"/>
        <v>#REF!</v>
      </c>
      <c r="G582" s="1443"/>
      <c r="H582" s="1443"/>
      <c r="I582" s="1443"/>
      <c r="J582" s="1443"/>
      <c r="K582" s="1414" t="e">
        <f>#REF!+#REF!+#REF!+#REF!+#REF!+#REF!+E582+#REF!</f>
        <v>#REF!</v>
      </c>
      <c r="L582" s="1414" t="e">
        <f t="shared" si="22"/>
        <v>#REF!</v>
      </c>
    </row>
    <row r="583" spans="1:12" ht="48" x14ac:dyDescent="0.35">
      <c r="A583" s="1386"/>
      <c r="B583" s="1395" t="s">
        <v>3482</v>
      </c>
      <c r="C583" s="1453" t="e">
        <f>#REF!</f>
        <v>#REF!</v>
      </c>
      <c r="D583" s="1455" t="s">
        <v>1941</v>
      </c>
      <c r="E583" s="1414"/>
      <c r="F583" s="1414" t="e">
        <f t="shared" si="21"/>
        <v>#REF!</v>
      </c>
      <c r="G583" s="1443"/>
      <c r="H583" s="1443"/>
      <c r="I583" s="1443"/>
      <c r="J583" s="1443"/>
      <c r="K583" s="1414" t="e">
        <f>#REF!+#REF!+#REF!+#REF!+#REF!+#REF!+E583+#REF!</f>
        <v>#REF!</v>
      </c>
      <c r="L583" s="1414" t="e">
        <f t="shared" si="22"/>
        <v>#REF!</v>
      </c>
    </row>
    <row r="584" spans="1:12" ht="48" x14ac:dyDescent="0.35">
      <c r="A584" s="1386"/>
      <c r="B584" s="1395" t="s">
        <v>3222</v>
      </c>
      <c r="C584" s="1453" t="e">
        <f>#REF!</f>
        <v>#REF!</v>
      </c>
      <c r="D584" s="1455" t="s">
        <v>1941</v>
      </c>
      <c r="E584" s="1414"/>
      <c r="F584" s="1414" t="e">
        <f t="shared" si="21"/>
        <v>#REF!</v>
      </c>
      <c r="G584" s="1443"/>
      <c r="H584" s="1443"/>
      <c r="I584" s="1443"/>
      <c r="J584" s="1443"/>
      <c r="K584" s="1414" t="e">
        <f>#REF!+#REF!+#REF!+#REF!+#REF!+#REF!+E584+#REF!</f>
        <v>#REF!</v>
      </c>
      <c r="L584" s="1414" t="e">
        <f t="shared" si="22"/>
        <v>#REF!</v>
      </c>
    </row>
    <row r="585" spans="1:12" ht="72" x14ac:dyDescent="0.35">
      <c r="A585" s="1386"/>
      <c r="B585" s="1395" t="str">
        <f>B866</f>
        <v>2 x 4 Sqmm Copper PVC insulated unsheathed single core 1 KV grade cable for EB service single phase.</v>
      </c>
      <c r="C585" s="1453" t="e">
        <f>C866</f>
        <v>#REF!</v>
      </c>
      <c r="D585" s="1455" t="s">
        <v>718</v>
      </c>
      <c r="E585" s="1414"/>
      <c r="F585" s="1414" t="e">
        <f t="shared" si="21"/>
        <v>#REF!</v>
      </c>
      <c r="G585" s="1443"/>
      <c r="H585" s="1443"/>
      <c r="I585" s="1443"/>
      <c r="J585" s="1443"/>
      <c r="K585" s="1414" t="e">
        <f>#REF!+#REF!+#REF!+#REF!+#REF!+#REF!+E585+#REF!</f>
        <v>#REF!</v>
      </c>
      <c r="L585" s="1414" t="e">
        <f t="shared" si="22"/>
        <v>#REF!</v>
      </c>
    </row>
    <row r="586" spans="1:12" x14ac:dyDescent="0.35">
      <c r="A586" s="1386"/>
      <c r="B586" s="1395" t="str">
        <f>B832</f>
        <v>40 mm dia GI pipe "B"class</v>
      </c>
      <c r="C586" s="1426" t="e">
        <f>C832</f>
        <v>#REF!</v>
      </c>
      <c r="D586" s="1455" t="s">
        <v>718</v>
      </c>
      <c r="E586" s="1414"/>
      <c r="F586" s="1414" t="e">
        <f t="shared" si="21"/>
        <v>#REF!</v>
      </c>
      <c r="G586" s="1443"/>
      <c r="H586" s="1443"/>
      <c r="I586" s="1443"/>
      <c r="J586" s="1443"/>
      <c r="K586" s="1414" t="e">
        <f>#REF!+#REF!+#REF!+#REF!+#REF!+#REF!+E586+#REF!</f>
        <v>#REF!</v>
      </c>
      <c r="L586" s="1414" t="e">
        <f t="shared" si="22"/>
        <v>#REF!</v>
      </c>
    </row>
    <row r="587" spans="1:12" x14ac:dyDescent="0.35">
      <c r="A587" s="1386"/>
      <c r="B587" s="1395" t="s">
        <v>3195</v>
      </c>
      <c r="C587" s="1453" t="e">
        <f>#REF!</f>
        <v>#REF!</v>
      </c>
      <c r="D587" s="1426" t="s">
        <v>1200</v>
      </c>
      <c r="E587" s="1414"/>
      <c r="F587" s="1414" t="e">
        <f t="shared" si="21"/>
        <v>#REF!</v>
      </c>
      <c r="G587" s="1443"/>
      <c r="H587" s="1443"/>
      <c r="I587" s="1443"/>
      <c r="J587" s="1443"/>
      <c r="K587" s="1414" t="e">
        <f>#REF!+#REF!+#REF!+#REF!+#REF!+#REF!+E587+#REF!</f>
        <v>#REF!</v>
      </c>
      <c r="L587" s="1414" t="e">
        <f t="shared" si="22"/>
        <v>#REF!</v>
      </c>
    </row>
    <row r="588" spans="1:12" ht="48" x14ac:dyDescent="0.35">
      <c r="A588" s="1386"/>
      <c r="B588" s="1395" t="s">
        <v>3049</v>
      </c>
      <c r="C588" s="1453" t="e">
        <f>#REF!</f>
        <v>#REF!</v>
      </c>
      <c r="D588" s="1426" t="s">
        <v>1829</v>
      </c>
      <c r="E588" s="1414"/>
      <c r="F588" s="1414" t="e">
        <f t="shared" si="21"/>
        <v>#REF!</v>
      </c>
      <c r="G588" s="1443"/>
      <c r="H588" s="1443"/>
      <c r="I588" s="1443"/>
      <c r="J588" s="1443"/>
      <c r="K588" s="1414" t="e">
        <f>#REF!+#REF!+#REF!+#REF!+#REF!+#REF!+E588+#REF!</f>
        <v>#REF!</v>
      </c>
      <c r="L588" s="1414" t="e">
        <f t="shared" si="22"/>
        <v>#REF!</v>
      </c>
    </row>
    <row r="589" spans="1:12" x14ac:dyDescent="0.35">
      <c r="A589" s="1386"/>
      <c r="B589" s="1395" t="s">
        <v>3483</v>
      </c>
      <c r="C589" s="1453" t="e">
        <f>#REF!</f>
        <v>#REF!</v>
      </c>
      <c r="D589" s="1455" t="s">
        <v>1200</v>
      </c>
      <c r="E589" s="1414"/>
      <c r="F589" s="1414" t="e">
        <f t="shared" si="21"/>
        <v>#REF!</v>
      </c>
      <c r="G589" s="1443"/>
      <c r="H589" s="1443"/>
      <c r="I589" s="1443"/>
      <c r="J589" s="1443"/>
      <c r="K589" s="1414" t="e">
        <f>#REF!+#REF!+#REF!+#REF!+#REF!+#REF!+E589+#REF!</f>
        <v>#REF!</v>
      </c>
      <c r="L589" s="1414" t="e">
        <f t="shared" si="22"/>
        <v>#REF!</v>
      </c>
    </row>
    <row r="590" spans="1:12" x14ac:dyDescent="0.35">
      <c r="A590" s="1386"/>
      <c r="B590" s="1395" t="s">
        <v>5405</v>
      </c>
      <c r="C590" s="1453" t="e">
        <f>C816</f>
        <v>#REF!</v>
      </c>
      <c r="D590" s="1453" t="s">
        <v>1941</v>
      </c>
      <c r="E590" s="1414"/>
      <c r="F590" s="1414" t="e">
        <f t="shared" si="21"/>
        <v>#REF!</v>
      </c>
      <c r="G590" s="1443"/>
      <c r="H590" s="1443"/>
      <c r="I590" s="1443"/>
      <c r="J590" s="1443"/>
      <c r="K590" s="1414" t="e">
        <f>#REF!+#REF!+#REF!+#REF!+#REF!+#REF!+E590+#REF!</f>
        <v>#REF!</v>
      </c>
      <c r="L590" s="1414" t="e">
        <f t="shared" si="22"/>
        <v>#REF!</v>
      </c>
    </row>
    <row r="591" spans="1:12" ht="48" x14ac:dyDescent="0.35">
      <c r="A591" s="1386"/>
      <c r="B591" s="1395" t="s">
        <v>5378</v>
      </c>
      <c r="C591" s="1453" t="e">
        <f>#REF!</f>
        <v>#REF!</v>
      </c>
      <c r="D591" s="1453" t="s">
        <v>1941</v>
      </c>
      <c r="E591" s="1414"/>
      <c r="F591" s="1414" t="e">
        <f t="shared" ref="F591:F654" si="23">E591*C591</f>
        <v>#REF!</v>
      </c>
      <c r="G591" s="1443"/>
      <c r="H591" s="1443"/>
      <c r="I591" s="1443"/>
      <c r="J591" s="1443"/>
      <c r="K591" s="1414" t="e">
        <f>#REF!+#REF!+#REF!+#REF!+#REF!+#REF!+E591+#REF!</f>
        <v>#REF!</v>
      </c>
      <c r="L591" s="1414" t="e">
        <f t="shared" ref="L591:L654" si="24">K591*C591</f>
        <v>#REF!</v>
      </c>
    </row>
    <row r="592" spans="1:12" ht="48" x14ac:dyDescent="0.35">
      <c r="A592" s="1386"/>
      <c r="B592" s="1395" t="s">
        <v>3095</v>
      </c>
      <c r="C592" s="1453">
        <v>4500</v>
      </c>
      <c r="D592" s="1453" t="s">
        <v>718</v>
      </c>
      <c r="E592" s="1414"/>
      <c r="F592" s="1414">
        <f t="shared" si="23"/>
        <v>0</v>
      </c>
      <c r="G592" s="1443"/>
      <c r="H592" s="1443"/>
      <c r="I592" s="1443"/>
      <c r="J592" s="1443"/>
      <c r="K592" s="1414" t="e">
        <f>#REF!+#REF!+#REF!+#REF!+#REF!+#REF!+E592+#REF!</f>
        <v>#REF!</v>
      </c>
      <c r="L592" s="1414" t="e">
        <f t="shared" si="24"/>
        <v>#REF!</v>
      </c>
    </row>
    <row r="593" spans="1:12" x14ac:dyDescent="0.35">
      <c r="A593" s="1386"/>
      <c r="B593" s="1395" t="s">
        <v>3115</v>
      </c>
      <c r="C593" s="1453" t="e">
        <f>#REF!</f>
        <v>#REF!</v>
      </c>
      <c r="D593" s="1453" t="s">
        <v>1941</v>
      </c>
      <c r="E593" s="1414"/>
      <c r="F593" s="1414" t="e">
        <f t="shared" si="23"/>
        <v>#REF!</v>
      </c>
      <c r="G593" s="1443"/>
      <c r="H593" s="1443"/>
      <c r="I593" s="1443"/>
      <c r="J593" s="1443"/>
      <c r="K593" s="1414" t="e">
        <f>#REF!+#REF!+#REF!+#REF!+#REF!+#REF!+E593+#REF!</f>
        <v>#REF!</v>
      </c>
      <c r="L593" s="1414" t="e">
        <f t="shared" si="24"/>
        <v>#REF!</v>
      </c>
    </row>
    <row r="594" spans="1:12" x14ac:dyDescent="0.35">
      <c r="A594" s="1386"/>
      <c r="B594" s="1395" t="s">
        <v>3071</v>
      </c>
      <c r="C594" s="1453" t="e">
        <f>#REF!</f>
        <v>#REF!</v>
      </c>
      <c r="D594" s="1453" t="s">
        <v>1941</v>
      </c>
      <c r="E594" s="1414"/>
      <c r="F594" s="1414" t="e">
        <f t="shared" si="23"/>
        <v>#REF!</v>
      </c>
      <c r="G594" s="1443"/>
      <c r="H594" s="1443"/>
      <c r="I594" s="1443"/>
      <c r="J594" s="1443"/>
      <c r="K594" s="1414" t="e">
        <f>#REF!+#REF!+#REF!+#REF!+#REF!+#REF!+E594+#REF!</f>
        <v>#REF!</v>
      </c>
      <c r="L594" s="1414" t="e">
        <f t="shared" si="24"/>
        <v>#REF!</v>
      </c>
    </row>
    <row r="595" spans="1:12" x14ac:dyDescent="0.35">
      <c r="A595" s="1386" t="s">
        <v>3461</v>
      </c>
      <c r="B595" s="1395" t="s">
        <v>3216</v>
      </c>
      <c r="C595" s="1453" t="e">
        <f>#REF!</f>
        <v>#REF!</v>
      </c>
      <c r="D595" s="1453" t="s">
        <v>1941</v>
      </c>
      <c r="E595" s="1414"/>
      <c r="F595" s="1414" t="e">
        <f t="shared" si="23"/>
        <v>#REF!</v>
      </c>
      <c r="G595" s="1443"/>
      <c r="H595" s="1443"/>
      <c r="I595" s="1443"/>
      <c r="J595" s="1443"/>
      <c r="K595" s="1414" t="e">
        <f>#REF!+#REF!+#REF!+#REF!+#REF!+#REF!+E595+#REF!</f>
        <v>#REF!</v>
      </c>
      <c r="L595" s="1414" t="e">
        <f t="shared" si="24"/>
        <v>#REF!</v>
      </c>
    </row>
    <row r="596" spans="1:12" x14ac:dyDescent="0.35">
      <c r="A596" s="1386"/>
      <c r="B596" s="1395" t="s">
        <v>518</v>
      </c>
      <c r="C596" s="1453" t="e">
        <f>#REF!</f>
        <v>#REF!</v>
      </c>
      <c r="D596" s="1453" t="s">
        <v>1941</v>
      </c>
      <c r="E596" s="1414"/>
      <c r="F596" s="1414" t="e">
        <f t="shared" si="23"/>
        <v>#REF!</v>
      </c>
      <c r="G596" s="1443"/>
      <c r="H596" s="1443"/>
      <c r="I596" s="1443"/>
      <c r="J596" s="1443"/>
      <c r="K596" s="1414" t="e">
        <f>#REF!+#REF!+#REF!+#REF!+#REF!+#REF!+E596+#REF!</f>
        <v>#REF!</v>
      </c>
      <c r="L596" s="1414" t="e">
        <f t="shared" si="24"/>
        <v>#REF!</v>
      </c>
    </row>
    <row r="597" spans="1:12" ht="45" x14ac:dyDescent="0.35">
      <c r="A597" s="1386"/>
      <c r="B597" s="1479" t="s">
        <v>3112</v>
      </c>
      <c r="C597" s="1453"/>
      <c r="D597" s="1453"/>
      <c r="E597" s="1414"/>
      <c r="F597" s="1414">
        <f t="shared" si="23"/>
        <v>0</v>
      </c>
      <c r="G597" s="1443"/>
      <c r="H597" s="1443"/>
      <c r="I597" s="1443"/>
      <c r="J597" s="1443"/>
      <c r="K597" s="1414" t="e">
        <f>#REF!+#REF!+#REF!+#REF!+#REF!+#REF!+E597+#REF!</f>
        <v>#REF!</v>
      </c>
      <c r="L597" s="1414" t="e">
        <f t="shared" si="24"/>
        <v>#REF!</v>
      </c>
    </row>
    <row r="598" spans="1:12" x14ac:dyDescent="0.35">
      <c r="A598" s="1386"/>
      <c r="B598" s="1477" t="s">
        <v>3440</v>
      </c>
      <c r="C598" s="1453" t="e">
        <f>#REF!</f>
        <v>#REF!</v>
      </c>
      <c r="D598" s="1453"/>
      <c r="E598" s="1414"/>
      <c r="F598" s="1414" t="e">
        <f t="shared" si="23"/>
        <v>#REF!</v>
      </c>
      <c r="G598" s="1443"/>
      <c r="H598" s="1443"/>
      <c r="I598" s="1443"/>
      <c r="J598" s="1443"/>
      <c r="K598" s="1414" t="e">
        <f>#REF!+#REF!+#REF!+#REF!+#REF!+#REF!+E598+#REF!</f>
        <v>#REF!</v>
      </c>
      <c r="L598" s="1414" t="e">
        <f t="shared" si="24"/>
        <v>#REF!</v>
      </c>
    </row>
    <row r="599" spans="1:12" x14ac:dyDescent="0.35">
      <c r="A599" s="1386"/>
      <c r="B599" s="1477" t="s">
        <v>3455</v>
      </c>
      <c r="C599" s="1453" t="e">
        <f>#REF!</f>
        <v>#REF!</v>
      </c>
      <c r="D599" s="1453"/>
      <c r="E599" s="1414"/>
      <c r="F599" s="1414" t="e">
        <f t="shared" si="23"/>
        <v>#REF!</v>
      </c>
      <c r="G599" s="1443"/>
      <c r="H599" s="1443"/>
      <c r="I599" s="1443"/>
      <c r="J599" s="1443"/>
      <c r="K599" s="1414" t="e">
        <f>#REF!+#REF!+#REF!+#REF!+#REF!+#REF!+E599+#REF!</f>
        <v>#REF!</v>
      </c>
      <c r="L599" s="1414" t="e">
        <f t="shared" si="24"/>
        <v>#REF!</v>
      </c>
    </row>
    <row r="600" spans="1:12" x14ac:dyDescent="0.35">
      <c r="A600" s="1386"/>
      <c r="B600" s="1477" t="s">
        <v>3113</v>
      </c>
      <c r="C600" s="1453"/>
      <c r="D600" s="1453" t="s">
        <v>1941</v>
      </c>
      <c r="E600" s="1414"/>
      <c r="F600" s="1414">
        <f t="shared" si="23"/>
        <v>0</v>
      </c>
      <c r="G600" s="1443"/>
      <c r="H600" s="1443"/>
      <c r="I600" s="1443"/>
      <c r="J600" s="1443"/>
      <c r="K600" s="1414" t="e">
        <f>#REF!+#REF!+#REF!+#REF!+#REF!+#REF!+E600+#REF!</f>
        <v>#REF!</v>
      </c>
      <c r="L600" s="1414" t="e">
        <f t="shared" si="24"/>
        <v>#REF!</v>
      </c>
    </row>
    <row r="601" spans="1:12" x14ac:dyDescent="0.35">
      <c r="A601" s="1386"/>
      <c r="B601" s="1477" t="s">
        <v>3114</v>
      </c>
      <c r="C601" s="1453"/>
      <c r="D601" s="1453" t="s">
        <v>1941</v>
      </c>
      <c r="E601" s="1414"/>
      <c r="F601" s="1414">
        <f t="shared" si="23"/>
        <v>0</v>
      </c>
      <c r="G601" s="1443"/>
      <c r="H601" s="1443"/>
      <c r="I601" s="1443"/>
      <c r="J601" s="1443"/>
      <c r="K601" s="1414" t="e">
        <f>#REF!+#REF!+#REF!+#REF!+#REF!+#REF!+E601+#REF!</f>
        <v>#REF!</v>
      </c>
      <c r="L601" s="1414" t="e">
        <f t="shared" si="24"/>
        <v>#REF!</v>
      </c>
    </row>
    <row r="602" spans="1:12" ht="72" x14ac:dyDescent="0.35">
      <c r="A602" s="1386"/>
      <c r="B602" s="1411" t="s">
        <v>3087</v>
      </c>
      <c r="C602" s="1460" t="e">
        <f>#REF!</f>
        <v>#REF!</v>
      </c>
      <c r="D602" s="1452" t="s">
        <v>1589</v>
      </c>
      <c r="E602" s="1414"/>
      <c r="F602" s="1414" t="e">
        <f t="shared" si="23"/>
        <v>#REF!</v>
      </c>
      <c r="G602" s="1443"/>
      <c r="H602" s="1443"/>
      <c r="I602" s="1443"/>
      <c r="J602" s="1443"/>
      <c r="K602" s="1414" t="e">
        <f>#REF!+#REF!+#REF!+#REF!+#REF!+#REF!+E602+#REF!</f>
        <v>#REF!</v>
      </c>
      <c r="L602" s="1414" t="e">
        <f t="shared" si="24"/>
        <v>#REF!</v>
      </c>
    </row>
    <row r="603" spans="1:12" ht="72" x14ac:dyDescent="0.35">
      <c r="A603" s="1386"/>
      <c r="B603" s="1411" t="s">
        <v>3088</v>
      </c>
      <c r="C603" s="1460" t="e">
        <f>#REF!</f>
        <v>#REF!</v>
      </c>
      <c r="D603" s="1452" t="s">
        <v>1589</v>
      </c>
      <c r="E603" s="1414"/>
      <c r="F603" s="1414" t="e">
        <f t="shared" si="23"/>
        <v>#REF!</v>
      </c>
      <c r="G603" s="1443"/>
      <c r="H603" s="1443"/>
      <c r="I603" s="1443"/>
      <c r="J603" s="1443"/>
      <c r="K603" s="1414" t="e">
        <f>#REF!+#REF!+#REF!+#REF!+#REF!+#REF!+E603+#REF!</f>
        <v>#REF!</v>
      </c>
      <c r="L603" s="1414" t="e">
        <f t="shared" si="24"/>
        <v>#REF!</v>
      </c>
    </row>
    <row r="604" spans="1:12" ht="48" x14ac:dyDescent="0.35">
      <c r="A604" s="1386"/>
      <c r="B604" s="1395" t="s">
        <v>5406</v>
      </c>
      <c r="C604" s="1460">
        <v>3034.4</v>
      </c>
      <c r="D604" s="1426" t="s">
        <v>1941</v>
      </c>
      <c r="E604" s="1414"/>
      <c r="F604" s="1414">
        <f t="shared" si="23"/>
        <v>0</v>
      </c>
      <c r="G604" s="1443"/>
      <c r="H604" s="1443"/>
      <c r="I604" s="1443"/>
      <c r="J604" s="1443"/>
      <c r="K604" s="1414" t="e">
        <f>#REF!+#REF!+#REF!+#REF!+#REF!+#REF!+E604+#REF!</f>
        <v>#REF!</v>
      </c>
      <c r="L604" s="1414" t="e">
        <f t="shared" si="24"/>
        <v>#REF!</v>
      </c>
    </row>
    <row r="605" spans="1:12" ht="72" x14ac:dyDescent="0.35">
      <c r="A605" s="1386">
        <f>11.6-7.25</f>
        <v>4.4000000000000004</v>
      </c>
      <c r="B605" s="1395" t="s">
        <v>5407</v>
      </c>
      <c r="C605" s="1460">
        <v>915.02</v>
      </c>
      <c r="D605" s="1426" t="s">
        <v>1941</v>
      </c>
      <c r="E605" s="1414"/>
      <c r="F605" s="1414">
        <f t="shared" si="23"/>
        <v>0</v>
      </c>
      <c r="G605" s="1443"/>
      <c r="H605" s="1443"/>
      <c r="I605" s="1443"/>
      <c r="J605" s="1443"/>
      <c r="K605" s="1414" t="e">
        <f>#REF!+#REF!+#REF!+#REF!+#REF!+#REF!+E605+#REF!</f>
        <v>#REF!</v>
      </c>
      <c r="L605" s="1414" t="e">
        <f t="shared" si="24"/>
        <v>#REF!</v>
      </c>
    </row>
    <row r="606" spans="1:12" ht="72" x14ac:dyDescent="0.35">
      <c r="A606" s="1386"/>
      <c r="B606" s="1395" t="s">
        <v>5408</v>
      </c>
      <c r="C606" s="1460">
        <v>990</v>
      </c>
      <c r="D606" s="1426" t="s">
        <v>1941</v>
      </c>
      <c r="E606" s="1414"/>
      <c r="F606" s="1414">
        <f t="shared" si="23"/>
        <v>0</v>
      </c>
      <c r="G606" s="1443"/>
      <c r="H606" s="1443"/>
      <c r="I606" s="1443"/>
      <c r="J606" s="1443"/>
      <c r="K606" s="1414" t="e">
        <f>#REF!+#REF!+#REF!+#REF!+#REF!+#REF!+E606+#REF!</f>
        <v>#REF!</v>
      </c>
      <c r="L606" s="1414" t="e">
        <f t="shared" si="24"/>
        <v>#REF!</v>
      </c>
    </row>
    <row r="607" spans="1:12" ht="48" x14ac:dyDescent="0.35">
      <c r="A607" s="1386"/>
      <c r="B607" s="1395" t="s">
        <v>3072</v>
      </c>
      <c r="C607" s="1460">
        <v>905</v>
      </c>
      <c r="D607" s="1426" t="s">
        <v>718</v>
      </c>
      <c r="E607" s="1414"/>
      <c r="F607" s="1414">
        <f t="shared" si="23"/>
        <v>0</v>
      </c>
      <c r="G607" s="1443"/>
      <c r="H607" s="1443"/>
      <c r="I607" s="1443"/>
      <c r="J607" s="1443"/>
      <c r="K607" s="1414" t="e">
        <f>#REF!+#REF!+#REF!+#REF!+#REF!+#REF!+E607+#REF!</f>
        <v>#REF!</v>
      </c>
      <c r="L607" s="1414" t="e">
        <f t="shared" si="24"/>
        <v>#REF!</v>
      </c>
    </row>
    <row r="608" spans="1:12" ht="48" x14ac:dyDescent="0.35">
      <c r="A608" s="1386"/>
      <c r="B608" s="1395" t="s">
        <v>3103</v>
      </c>
      <c r="C608" s="1460">
        <v>8467.2999999999993</v>
      </c>
      <c r="D608" s="1426" t="s">
        <v>1200</v>
      </c>
      <c r="E608" s="1414"/>
      <c r="F608" s="1414">
        <f t="shared" si="23"/>
        <v>0</v>
      </c>
      <c r="G608" s="1443"/>
      <c r="H608" s="1443"/>
      <c r="I608" s="1443"/>
      <c r="J608" s="1443"/>
      <c r="K608" s="1414" t="e">
        <f>#REF!+#REF!+#REF!+#REF!+#REF!+#REF!+E608+#REF!</f>
        <v>#REF!</v>
      </c>
      <c r="L608" s="1414" t="e">
        <f t="shared" si="24"/>
        <v>#REF!</v>
      </c>
    </row>
    <row r="609" spans="1:12" ht="120" x14ac:dyDescent="0.35">
      <c r="A609" s="1386"/>
      <c r="B609" s="1395" t="s">
        <v>5409</v>
      </c>
      <c r="C609" s="1460">
        <v>3409</v>
      </c>
      <c r="D609" s="1426" t="s">
        <v>1200</v>
      </c>
      <c r="E609" s="1414"/>
      <c r="F609" s="1414">
        <f t="shared" si="23"/>
        <v>0</v>
      </c>
      <c r="G609" s="1443"/>
      <c r="H609" s="1443"/>
      <c r="I609" s="1443"/>
      <c r="J609" s="1443"/>
      <c r="K609" s="1414" t="e">
        <f>#REF!+#REF!+#REF!+#REF!+#REF!+#REF!+E609+#REF!</f>
        <v>#REF!</v>
      </c>
      <c r="L609" s="1414" t="e">
        <f t="shared" si="24"/>
        <v>#REF!</v>
      </c>
    </row>
    <row r="610" spans="1:12" ht="96" x14ac:dyDescent="0.35">
      <c r="A610" s="1386"/>
      <c r="B610" s="1395" t="s">
        <v>5410</v>
      </c>
      <c r="C610" s="1460">
        <v>469.42</v>
      </c>
      <c r="D610" s="1426" t="s">
        <v>1200</v>
      </c>
      <c r="E610" s="1414"/>
      <c r="F610" s="1414">
        <f t="shared" si="23"/>
        <v>0</v>
      </c>
      <c r="G610" s="1443"/>
      <c r="H610" s="1443"/>
      <c r="I610" s="1443"/>
      <c r="J610" s="1443"/>
      <c r="K610" s="1414" t="e">
        <f>#REF!+#REF!+#REF!+#REF!+#REF!+#REF!+E610+#REF!</f>
        <v>#REF!</v>
      </c>
      <c r="L610" s="1414" t="e">
        <f t="shared" si="24"/>
        <v>#REF!</v>
      </c>
    </row>
    <row r="611" spans="1:12" ht="48" x14ac:dyDescent="0.35">
      <c r="A611" s="1386"/>
      <c r="B611" s="1395" t="s">
        <v>3073</v>
      </c>
      <c r="C611" s="1460"/>
      <c r="D611" s="1426"/>
      <c r="E611" s="1414"/>
      <c r="F611" s="1414">
        <f t="shared" si="23"/>
        <v>0</v>
      </c>
      <c r="G611" s="1443"/>
      <c r="H611" s="1443"/>
      <c r="I611" s="1443"/>
      <c r="J611" s="1443"/>
      <c r="K611" s="1414" t="e">
        <f>#REF!+#REF!+#REF!+#REF!+#REF!+#REF!+E611+#REF!</f>
        <v>#REF!</v>
      </c>
      <c r="L611" s="1414" t="e">
        <f t="shared" si="24"/>
        <v>#REF!</v>
      </c>
    </row>
    <row r="612" spans="1:12" x14ac:dyDescent="0.35">
      <c r="A612" s="1386"/>
      <c r="B612" s="1395" t="s">
        <v>3104</v>
      </c>
      <c r="C612" s="1460">
        <v>5640</v>
      </c>
      <c r="D612" s="1426" t="s">
        <v>1200</v>
      </c>
      <c r="E612" s="1414"/>
      <c r="F612" s="1414">
        <f t="shared" si="23"/>
        <v>0</v>
      </c>
      <c r="G612" s="1443"/>
      <c r="H612" s="1443"/>
      <c r="I612" s="1443"/>
      <c r="J612" s="1443"/>
      <c r="K612" s="1414" t="e">
        <f>#REF!+#REF!+#REF!+#REF!+#REF!+#REF!+E612+#REF!</f>
        <v>#REF!</v>
      </c>
      <c r="L612" s="1414" t="e">
        <f t="shared" si="24"/>
        <v>#REF!</v>
      </c>
    </row>
    <row r="613" spans="1:12" x14ac:dyDescent="0.35">
      <c r="A613" s="1386"/>
      <c r="B613" s="1395" t="s">
        <v>3105</v>
      </c>
      <c r="C613" s="1460">
        <v>1340</v>
      </c>
      <c r="D613" s="1426" t="s">
        <v>1200</v>
      </c>
      <c r="E613" s="1414"/>
      <c r="F613" s="1414">
        <f t="shared" si="23"/>
        <v>0</v>
      </c>
      <c r="G613" s="1443"/>
      <c r="H613" s="1443"/>
      <c r="I613" s="1443"/>
      <c r="J613" s="1443"/>
      <c r="K613" s="1414" t="e">
        <f>#REF!+#REF!+#REF!+#REF!+#REF!+#REF!+E613+#REF!</f>
        <v>#REF!</v>
      </c>
      <c r="L613" s="1414" t="e">
        <f t="shared" si="24"/>
        <v>#REF!</v>
      </c>
    </row>
    <row r="614" spans="1:12" x14ac:dyDescent="0.35">
      <c r="A614" s="1386"/>
      <c r="B614" s="1395" t="s">
        <v>3106</v>
      </c>
      <c r="C614" s="1460">
        <v>604</v>
      </c>
      <c r="D614" s="1426" t="s">
        <v>1200</v>
      </c>
      <c r="E614" s="1414"/>
      <c r="F614" s="1414">
        <f t="shared" si="23"/>
        <v>0</v>
      </c>
      <c r="G614" s="1443"/>
      <c r="H614" s="1443"/>
      <c r="I614" s="1443"/>
      <c r="J614" s="1443"/>
      <c r="K614" s="1414" t="e">
        <f>#REF!+#REF!+#REF!+#REF!+#REF!+#REF!+E614+#REF!</f>
        <v>#REF!</v>
      </c>
      <c r="L614" s="1414" t="e">
        <f t="shared" si="24"/>
        <v>#REF!</v>
      </c>
    </row>
    <row r="615" spans="1:12" ht="96" x14ac:dyDescent="0.35">
      <c r="A615" s="1386"/>
      <c r="B615" s="1395" t="s">
        <v>5411</v>
      </c>
      <c r="C615" s="1460"/>
      <c r="D615" s="1426"/>
      <c r="E615" s="1414"/>
      <c r="F615" s="1414">
        <f t="shared" si="23"/>
        <v>0</v>
      </c>
      <c r="G615" s="1443"/>
      <c r="H615" s="1443"/>
      <c r="I615" s="1443"/>
      <c r="J615" s="1443"/>
      <c r="K615" s="1414" t="e">
        <f>#REF!+#REF!+#REF!+#REF!+#REF!+#REF!+E615+#REF!</f>
        <v>#REF!</v>
      </c>
      <c r="L615" s="1414" t="e">
        <f t="shared" si="24"/>
        <v>#REF!</v>
      </c>
    </row>
    <row r="616" spans="1:12" x14ac:dyDescent="0.35">
      <c r="A616" s="1386"/>
      <c r="B616" s="1395" t="s">
        <v>1820</v>
      </c>
      <c r="C616" s="1460">
        <v>1000.51</v>
      </c>
      <c r="D616" s="1426" t="s">
        <v>1200</v>
      </c>
      <c r="E616" s="1414"/>
      <c r="F616" s="1414">
        <f t="shared" si="23"/>
        <v>0</v>
      </c>
      <c r="G616" s="1443"/>
      <c r="H616" s="1443"/>
      <c r="I616" s="1443"/>
      <c r="J616" s="1443"/>
      <c r="K616" s="1414" t="e">
        <f>#REF!+#REF!+#REF!+#REF!+#REF!+#REF!+E616+#REF!</f>
        <v>#REF!</v>
      </c>
      <c r="L616" s="1414" t="e">
        <f t="shared" si="24"/>
        <v>#REF!</v>
      </c>
    </row>
    <row r="617" spans="1:12" x14ac:dyDescent="0.35">
      <c r="A617" s="1386"/>
      <c r="B617" s="1395" t="s">
        <v>1098</v>
      </c>
      <c r="C617" s="1460">
        <v>1003.51</v>
      </c>
      <c r="D617" s="1426" t="s">
        <v>1200</v>
      </c>
      <c r="E617" s="1414"/>
      <c r="F617" s="1414">
        <f t="shared" si="23"/>
        <v>0</v>
      </c>
      <c r="G617" s="1443"/>
      <c r="H617" s="1443"/>
      <c r="I617" s="1443"/>
      <c r="J617" s="1443"/>
      <c r="K617" s="1414" t="e">
        <f>#REF!+#REF!+#REF!+#REF!+#REF!+#REF!+E617+#REF!</f>
        <v>#REF!</v>
      </c>
      <c r="L617" s="1414" t="e">
        <f t="shared" si="24"/>
        <v>#REF!</v>
      </c>
    </row>
    <row r="618" spans="1:12" ht="142.5" x14ac:dyDescent="0.35">
      <c r="A618" s="1386"/>
      <c r="B618" s="1395" t="s">
        <v>5412</v>
      </c>
      <c r="C618" s="1460">
        <v>769.3</v>
      </c>
      <c r="D618" s="1426" t="s">
        <v>1200</v>
      </c>
      <c r="E618" s="1414"/>
      <c r="F618" s="1414">
        <f t="shared" si="23"/>
        <v>0</v>
      </c>
      <c r="G618" s="1443"/>
      <c r="H618" s="1443"/>
      <c r="I618" s="1443"/>
      <c r="J618" s="1443"/>
      <c r="K618" s="1414" t="e">
        <f>#REF!+#REF!+#REF!+#REF!+#REF!+#REF!+E618+#REF!</f>
        <v>#REF!</v>
      </c>
      <c r="L618" s="1414" t="e">
        <f t="shared" si="24"/>
        <v>#REF!</v>
      </c>
    </row>
    <row r="619" spans="1:12" ht="142.5" x14ac:dyDescent="0.35">
      <c r="A619" s="1386"/>
      <c r="B619" s="1395" t="s">
        <v>5413</v>
      </c>
      <c r="C619" s="1460">
        <v>536.54999999999995</v>
      </c>
      <c r="D619" s="1426" t="s">
        <v>1200</v>
      </c>
      <c r="E619" s="1414"/>
      <c r="F619" s="1414">
        <f t="shared" si="23"/>
        <v>0</v>
      </c>
      <c r="G619" s="1443"/>
      <c r="H619" s="1443"/>
      <c r="I619" s="1443"/>
      <c r="J619" s="1443"/>
      <c r="K619" s="1414" t="e">
        <f>#REF!+#REF!+#REF!+#REF!+#REF!+#REF!+E619+#REF!</f>
        <v>#REF!</v>
      </c>
      <c r="L619" s="1414" t="e">
        <f t="shared" si="24"/>
        <v>#REF!</v>
      </c>
    </row>
    <row r="620" spans="1:12" ht="72" x14ac:dyDescent="0.35">
      <c r="A620" s="1386"/>
      <c r="B620" s="1395" t="s">
        <v>3138</v>
      </c>
      <c r="C620" s="1460">
        <v>627.4</v>
      </c>
      <c r="D620" s="1456" t="s">
        <v>1525</v>
      </c>
      <c r="E620" s="1414"/>
      <c r="F620" s="1414">
        <f t="shared" si="23"/>
        <v>0</v>
      </c>
      <c r="G620" s="1443"/>
      <c r="H620" s="1443"/>
      <c r="I620" s="1443"/>
      <c r="J620" s="1443"/>
      <c r="K620" s="1414" t="e">
        <f>#REF!+#REF!+#REF!+#REF!+#REF!+#REF!+E620+#REF!</f>
        <v>#REF!</v>
      </c>
      <c r="L620" s="1414" t="e">
        <f t="shared" si="24"/>
        <v>#REF!</v>
      </c>
    </row>
    <row r="621" spans="1:12" x14ac:dyDescent="0.35">
      <c r="A621" s="1386"/>
      <c r="B621" s="1395" t="s">
        <v>3108</v>
      </c>
      <c r="C621" s="1460">
        <v>435</v>
      </c>
      <c r="D621" s="1456" t="s">
        <v>1525</v>
      </c>
      <c r="E621" s="1414"/>
      <c r="F621" s="1414">
        <f t="shared" si="23"/>
        <v>0</v>
      </c>
      <c r="G621" s="1443"/>
      <c r="H621" s="1443"/>
      <c r="I621" s="1443"/>
      <c r="J621" s="1443"/>
      <c r="K621" s="1414" t="e">
        <f>#REF!+#REF!+#REF!+#REF!+#REF!+#REF!+E621+#REF!</f>
        <v>#REF!</v>
      </c>
      <c r="L621" s="1414" t="e">
        <f t="shared" si="24"/>
        <v>#REF!</v>
      </c>
    </row>
    <row r="622" spans="1:12" x14ac:dyDescent="0.35">
      <c r="A622" s="1386"/>
      <c r="B622" s="1395" t="s">
        <v>3074</v>
      </c>
      <c r="C622" s="1460">
        <v>356</v>
      </c>
      <c r="D622" s="1456" t="s">
        <v>1525</v>
      </c>
      <c r="E622" s="1414"/>
      <c r="F622" s="1414">
        <f t="shared" si="23"/>
        <v>0</v>
      </c>
      <c r="G622" s="1443"/>
      <c r="H622" s="1443"/>
      <c r="I622" s="1443"/>
      <c r="J622" s="1443"/>
      <c r="K622" s="1414" t="e">
        <f>#REF!+#REF!+#REF!+#REF!+#REF!+#REF!+E622+#REF!</f>
        <v>#REF!</v>
      </c>
      <c r="L622" s="1414" t="e">
        <f t="shared" si="24"/>
        <v>#REF!</v>
      </c>
    </row>
    <row r="623" spans="1:12" x14ac:dyDescent="0.35">
      <c r="A623" s="1386"/>
      <c r="B623" s="1395" t="s">
        <v>3075</v>
      </c>
      <c r="C623" s="1460">
        <v>317</v>
      </c>
      <c r="D623" s="1456" t="s">
        <v>1525</v>
      </c>
      <c r="E623" s="1414"/>
      <c r="F623" s="1414">
        <f t="shared" si="23"/>
        <v>0</v>
      </c>
      <c r="G623" s="1443"/>
      <c r="H623" s="1443"/>
      <c r="I623" s="1443"/>
      <c r="J623" s="1443"/>
      <c r="K623" s="1414" t="e">
        <f>#REF!+#REF!+#REF!+#REF!+#REF!+#REF!+E623+#REF!</f>
        <v>#REF!</v>
      </c>
      <c r="L623" s="1414" t="e">
        <f t="shared" si="24"/>
        <v>#REF!</v>
      </c>
    </row>
    <row r="624" spans="1:12" x14ac:dyDescent="0.35">
      <c r="A624" s="1386"/>
      <c r="B624" s="1395" t="s">
        <v>3099</v>
      </c>
      <c r="C624" s="1460">
        <v>176.84</v>
      </c>
      <c r="D624" s="1456" t="s">
        <v>718</v>
      </c>
      <c r="E624" s="1414"/>
      <c r="F624" s="1414">
        <f t="shared" si="23"/>
        <v>0</v>
      </c>
      <c r="G624" s="1443"/>
      <c r="H624" s="1443"/>
      <c r="I624" s="1443"/>
      <c r="J624" s="1443"/>
      <c r="K624" s="1414" t="e">
        <f>#REF!+#REF!+#REF!+#REF!+#REF!+#REF!+E624+#REF!</f>
        <v>#REF!</v>
      </c>
      <c r="L624" s="1414" t="e">
        <f t="shared" si="24"/>
        <v>#REF!</v>
      </c>
    </row>
    <row r="625" spans="1:12" ht="72" x14ac:dyDescent="0.35">
      <c r="A625" s="1386"/>
      <c r="B625" s="1395" t="s">
        <v>5414</v>
      </c>
      <c r="C625" s="1460">
        <v>293.25</v>
      </c>
      <c r="D625" s="1456" t="s">
        <v>1200</v>
      </c>
      <c r="E625" s="1414"/>
      <c r="F625" s="1414">
        <f t="shared" si="23"/>
        <v>0</v>
      </c>
      <c r="G625" s="1443"/>
      <c r="H625" s="1443"/>
      <c r="I625" s="1443"/>
      <c r="J625" s="1443"/>
      <c r="K625" s="1414" t="e">
        <f>#REF!+#REF!+#REF!+#REF!+#REF!+#REF!+E625+#REF!</f>
        <v>#REF!</v>
      </c>
      <c r="L625" s="1414" t="e">
        <f t="shared" si="24"/>
        <v>#REF!</v>
      </c>
    </row>
    <row r="626" spans="1:12" ht="67.5" x14ac:dyDescent="0.35">
      <c r="A626" s="1386"/>
      <c r="B626" s="1410" t="s">
        <v>3321</v>
      </c>
      <c r="C626" s="1414"/>
      <c r="D626" s="1426"/>
      <c r="E626" s="1414"/>
      <c r="F626" s="1414">
        <f t="shared" si="23"/>
        <v>0</v>
      </c>
      <c r="G626" s="1443"/>
      <c r="H626" s="1443"/>
      <c r="I626" s="1443"/>
      <c r="J626" s="1443"/>
      <c r="K626" s="1414" t="e">
        <f>#REF!+#REF!+#REF!+#REF!+#REF!+#REF!+E626+#REF!</f>
        <v>#REF!</v>
      </c>
      <c r="L626" s="1414" t="e">
        <f t="shared" si="24"/>
        <v>#REF!</v>
      </c>
    </row>
    <row r="627" spans="1:12" x14ac:dyDescent="0.35">
      <c r="A627" s="1386"/>
      <c r="B627" s="1411" t="s">
        <v>3442</v>
      </c>
      <c r="C627" s="1414" t="e">
        <f>#REF!</f>
        <v>#REF!</v>
      </c>
      <c r="D627" s="1426" t="s">
        <v>1941</v>
      </c>
      <c r="E627" s="1414"/>
      <c r="F627" s="1414" t="e">
        <f t="shared" si="23"/>
        <v>#REF!</v>
      </c>
      <c r="G627" s="1443"/>
      <c r="H627" s="1443"/>
      <c r="I627" s="1443"/>
      <c r="J627" s="1443"/>
      <c r="K627" s="1414" t="e">
        <f>#REF!+#REF!+#REF!+#REF!+#REF!+#REF!+E627+#REF!</f>
        <v>#REF!</v>
      </c>
      <c r="L627" s="1414" t="e">
        <f t="shared" si="24"/>
        <v>#REF!</v>
      </c>
    </row>
    <row r="628" spans="1:12" x14ac:dyDescent="0.35">
      <c r="A628" s="1386"/>
      <c r="B628" s="1411" t="s">
        <v>3441</v>
      </c>
      <c r="C628" s="1414" t="e">
        <f>Sheet1!F145</f>
        <v>#REF!</v>
      </c>
      <c r="D628" s="1426" t="s">
        <v>1941</v>
      </c>
      <c r="E628" s="1414"/>
      <c r="F628" s="1414" t="e">
        <f t="shared" si="23"/>
        <v>#REF!</v>
      </c>
      <c r="G628" s="1443"/>
      <c r="H628" s="1443"/>
      <c r="I628" s="1443"/>
      <c r="J628" s="1443"/>
      <c r="K628" s="1414" t="e">
        <f>#REF!+#REF!+#REF!+#REF!+#REF!+#REF!+E628+#REF!</f>
        <v>#REF!</v>
      </c>
      <c r="L628" s="1414" t="e">
        <f t="shared" si="24"/>
        <v>#REF!</v>
      </c>
    </row>
    <row r="629" spans="1:12" x14ac:dyDescent="0.35">
      <c r="A629" s="1386"/>
      <c r="B629" s="1411" t="s">
        <v>3443</v>
      </c>
      <c r="C629" s="1414" t="e">
        <f>Sheet1!F32</f>
        <v>#REF!</v>
      </c>
      <c r="D629" s="1426" t="s">
        <v>1941</v>
      </c>
      <c r="E629" s="1414"/>
      <c r="F629" s="1414" t="e">
        <f t="shared" si="23"/>
        <v>#REF!</v>
      </c>
      <c r="G629" s="1443"/>
      <c r="H629" s="1443"/>
      <c r="I629" s="1443"/>
      <c r="J629" s="1443"/>
      <c r="K629" s="1414" t="e">
        <f>#REF!+#REF!+#REF!+#REF!+#REF!+#REF!+E629+#REF!</f>
        <v>#REF!</v>
      </c>
      <c r="L629" s="1414" t="e">
        <f t="shared" si="24"/>
        <v>#REF!</v>
      </c>
    </row>
    <row r="630" spans="1:12" x14ac:dyDescent="0.35">
      <c r="A630" s="1386"/>
      <c r="B630" s="1411" t="s">
        <v>3444</v>
      </c>
      <c r="C630" s="1414" t="e">
        <f>Sheet1!F307</f>
        <v>#REF!</v>
      </c>
      <c r="D630" s="1426" t="s">
        <v>1941</v>
      </c>
      <c r="E630" s="1414"/>
      <c r="F630" s="1414" t="e">
        <f t="shared" si="23"/>
        <v>#REF!</v>
      </c>
      <c r="G630" s="1443"/>
      <c r="H630" s="1443"/>
      <c r="I630" s="1443"/>
      <c r="J630" s="1443"/>
      <c r="K630" s="1414" t="e">
        <f>#REF!+#REF!+#REF!+#REF!+#REF!+#REF!+E630+#REF!</f>
        <v>#REF!</v>
      </c>
      <c r="L630" s="1414" t="e">
        <f t="shared" si="24"/>
        <v>#REF!</v>
      </c>
    </row>
    <row r="631" spans="1:12" x14ac:dyDescent="0.35">
      <c r="A631" s="1386"/>
      <c r="B631" s="1411" t="s">
        <v>3445</v>
      </c>
      <c r="C631" s="1414" t="e">
        <f>Sheet1!F167</f>
        <v>#REF!</v>
      </c>
      <c r="D631" s="1426" t="s">
        <v>1941</v>
      </c>
      <c r="E631" s="1414"/>
      <c r="F631" s="1414" t="e">
        <f t="shared" si="23"/>
        <v>#REF!</v>
      </c>
      <c r="G631" s="1443"/>
      <c r="H631" s="1443"/>
      <c r="I631" s="1443"/>
      <c r="J631" s="1443"/>
      <c r="K631" s="1414" t="e">
        <f>#REF!+#REF!+#REF!+#REF!+#REF!+#REF!+E631+#REF!</f>
        <v>#REF!</v>
      </c>
      <c r="L631" s="1414" t="e">
        <f t="shared" si="24"/>
        <v>#REF!</v>
      </c>
    </row>
    <row r="632" spans="1:12" x14ac:dyDescent="0.35">
      <c r="A632" s="1386"/>
      <c r="B632" s="1411" t="s">
        <v>3322</v>
      </c>
      <c r="C632" s="1414" t="e">
        <f>Sheet1!F145</f>
        <v>#REF!</v>
      </c>
      <c r="D632" s="1426" t="s">
        <v>1941</v>
      </c>
      <c r="E632" s="1414"/>
      <c r="F632" s="1414" t="e">
        <f t="shared" si="23"/>
        <v>#REF!</v>
      </c>
      <c r="G632" s="1443"/>
      <c r="H632" s="1443"/>
      <c r="I632" s="1443"/>
      <c r="J632" s="1443"/>
      <c r="K632" s="1414" t="e">
        <f>#REF!+#REF!+#REF!+#REF!+#REF!+#REF!+E632+#REF!</f>
        <v>#REF!</v>
      </c>
      <c r="L632" s="1414" t="e">
        <f t="shared" si="24"/>
        <v>#REF!</v>
      </c>
    </row>
    <row r="633" spans="1:12" x14ac:dyDescent="0.35">
      <c r="A633" s="1386"/>
      <c r="B633" s="1411" t="s">
        <v>3323</v>
      </c>
      <c r="C633" s="1414" t="e">
        <f>Sheet1!F46</f>
        <v>#REF!</v>
      </c>
      <c r="D633" s="1426" t="s">
        <v>1941</v>
      </c>
      <c r="E633" s="1414"/>
      <c r="F633" s="1414" t="e">
        <f t="shared" si="23"/>
        <v>#REF!</v>
      </c>
      <c r="G633" s="1443"/>
      <c r="H633" s="1443"/>
      <c r="I633" s="1443"/>
      <c r="J633" s="1443"/>
      <c r="K633" s="1414" t="e">
        <f>#REF!+#REF!+#REF!+#REF!+#REF!+#REF!+E633+#REF!</f>
        <v>#REF!</v>
      </c>
      <c r="L633" s="1414" t="e">
        <f t="shared" si="24"/>
        <v>#REF!</v>
      </c>
    </row>
    <row r="634" spans="1:12" x14ac:dyDescent="0.35">
      <c r="A634" s="1386"/>
      <c r="B634" s="1411" t="s">
        <v>3324</v>
      </c>
      <c r="C634" s="1414" t="e">
        <f>Sheet1!F32</f>
        <v>#REF!</v>
      </c>
      <c r="D634" s="1426" t="s">
        <v>1941</v>
      </c>
      <c r="E634" s="1414"/>
      <c r="F634" s="1414" t="e">
        <f t="shared" si="23"/>
        <v>#REF!</v>
      </c>
      <c r="G634" s="1443"/>
      <c r="H634" s="1443"/>
      <c r="I634" s="1443"/>
      <c r="J634" s="1443"/>
      <c r="K634" s="1414" t="e">
        <f>#REF!+#REF!+#REF!+#REF!+#REF!+#REF!+E634+#REF!</f>
        <v>#REF!</v>
      </c>
      <c r="L634" s="1414" t="e">
        <f t="shared" si="24"/>
        <v>#REF!</v>
      </c>
    </row>
    <row r="635" spans="1:12" x14ac:dyDescent="0.35">
      <c r="A635" s="1386"/>
      <c r="B635" s="1411" t="s">
        <v>3325</v>
      </c>
      <c r="C635" s="1414" t="e">
        <f>Sheet1!F167</f>
        <v>#REF!</v>
      </c>
      <c r="D635" s="1426" t="s">
        <v>1941</v>
      </c>
      <c r="E635" s="1414"/>
      <c r="F635" s="1414" t="e">
        <f t="shared" si="23"/>
        <v>#REF!</v>
      </c>
      <c r="G635" s="1443"/>
      <c r="H635" s="1443"/>
      <c r="I635" s="1443"/>
      <c r="J635" s="1443"/>
      <c r="K635" s="1414" t="e">
        <f>#REF!+#REF!+#REF!+#REF!+#REF!+#REF!+E635+#REF!</f>
        <v>#REF!</v>
      </c>
      <c r="L635" s="1414" t="e">
        <f t="shared" si="24"/>
        <v>#REF!</v>
      </c>
    </row>
    <row r="636" spans="1:12" x14ac:dyDescent="0.35">
      <c r="A636" s="1386"/>
      <c r="B636" s="1410" t="s">
        <v>3494</v>
      </c>
      <c r="C636" s="1414"/>
      <c r="D636" s="1426"/>
      <c r="E636" s="1414"/>
      <c r="F636" s="1414">
        <f t="shared" si="23"/>
        <v>0</v>
      </c>
      <c r="G636" s="1443"/>
      <c r="H636" s="1443"/>
      <c r="I636" s="1443"/>
      <c r="J636" s="1443"/>
      <c r="K636" s="1414" t="e">
        <f>#REF!+#REF!+#REF!+#REF!+#REF!+#REF!+E636+#REF!</f>
        <v>#REF!</v>
      </c>
      <c r="L636" s="1414" t="e">
        <f t="shared" si="24"/>
        <v>#REF!</v>
      </c>
    </row>
    <row r="637" spans="1:12" x14ac:dyDescent="0.35">
      <c r="A637" s="1386"/>
      <c r="B637" s="1410" t="s">
        <v>3329</v>
      </c>
      <c r="C637" s="1431" t="e">
        <f>#REF!</f>
        <v>#REF!</v>
      </c>
      <c r="D637" s="1426" t="s">
        <v>1941</v>
      </c>
      <c r="E637" s="1414"/>
      <c r="F637" s="1414" t="e">
        <f t="shared" si="23"/>
        <v>#REF!</v>
      </c>
      <c r="G637" s="1443"/>
      <c r="H637" s="1443"/>
      <c r="I637" s="1443"/>
      <c r="J637" s="1443"/>
      <c r="K637" s="1414" t="e">
        <f>#REF!+#REF!+#REF!+#REF!+#REF!+#REF!+E637+#REF!</f>
        <v>#REF!</v>
      </c>
      <c r="L637" s="1414" t="e">
        <f t="shared" si="24"/>
        <v>#REF!</v>
      </c>
    </row>
    <row r="638" spans="1:12" x14ac:dyDescent="0.35">
      <c r="A638" s="1386"/>
      <c r="B638" s="1480" t="s">
        <v>3492</v>
      </c>
      <c r="C638" s="1463" t="e">
        <f>#REF!</f>
        <v>#REF!</v>
      </c>
      <c r="D638" s="1426" t="s">
        <v>1941</v>
      </c>
      <c r="E638" s="1414"/>
      <c r="F638" s="1414" t="e">
        <f t="shared" si="23"/>
        <v>#REF!</v>
      </c>
      <c r="G638" s="1443"/>
      <c r="H638" s="1443"/>
      <c r="I638" s="1443"/>
      <c r="J638" s="1443"/>
      <c r="K638" s="1414" t="e">
        <f>#REF!+#REF!+#REF!+#REF!+#REF!+#REF!+E638+#REF!</f>
        <v>#REF!</v>
      </c>
      <c r="L638" s="1414" t="e">
        <f t="shared" si="24"/>
        <v>#REF!</v>
      </c>
    </row>
    <row r="639" spans="1:12" x14ac:dyDescent="0.35">
      <c r="A639" s="1386"/>
      <c r="B639" s="1480" t="s">
        <v>3491</v>
      </c>
      <c r="C639" s="1464" t="e">
        <f>#REF!</f>
        <v>#REF!</v>
      </c>
      <c r="D639" s="1426" t="s">
        <v>1941</v>
      </c>
      <c r="E639" s="1414"/>
      <c r="F639" s="1414" t="e">
        <f t="shared" si="23"/>
        <v>#REF!</v>
      </c>
      <c r="G639" s="1443"/>
      <c r="H639" s="1443"/>
      <c r="I639" s="1443"/>
      <c r="J639" s="1443"/>
      <c r="K639" s="1414" t="e">
        <f>#REF!+#REF!+#REF!+#REF!+#REF!+#REF!+E639+#REF!</f>
        <v>#REF!</v>
      </c>
      <c r="L639" s="1414" t="e">
        <f t="shared" si="24"/>
        <v>#REF!</v>
      </c>
    </row>
    <row r="640" spans="1:12" x14ac:dyDescent="0.35">
      <c r="A640" s="1386"/>
      <c r="B640" s="1480" t="s">
        <v>3493</v>
      </c>
      <c r="C640" s="1464" t="e">
        <f>#REF!</f>
        <v>#REF!</v>
      </c>
      <c r="D640" s="1426" t="s">
        <v>1941</v>
      </c>
      <c r="E640" s="1414"/>
      <c r="F640" s="1414" t="e">
        <f t="shared" si="23"/>
        <v>#REF!</v>
      </c>
      <c r="G640" s="1443"/>
      <c r="H640" s="1443"/>
      <c r="I640" s="1443"/>
      <c r="J640" s="1443"/>
      <c r="K640" s="1414" t="e">
        <f>#REF!+#REF!+#REF!+#REF!+#REF!+#REF!+E640+#REF!</f>
        <v>#REF!</v>
      </c>
      <c r="L640" s="1414" t="e">
        <f t="shared" si="24"/>
        <v>#REF!</v>
      </c>
    </row>
    <row r="641" spans="1:12" x14ac:dyDescent="0.35">
      <c r="A641" s="1386"/>
      <c r="B641" s="1481"/>
      <c r="C641" s="1460"/>
      <c r="D641" s="1456" t="s">
        <v>1200</v>
      </c>
      <c r="E641" s="1414"/>
      <c r="F641" s="1414">
        <f t="shared" si="23"/>
        <v>0</v>
      </c>
      <c r="G641" s="1443"/>
      <c r="H641" s="1443"/>
      <c r="I641" s="1443"/>
      <c r="J641" s="1443"/>
      <c r="K641" s="1414" t="e">
        <f>#REF!+#REF!+#REF!+#REF!+#REF!+#REF!+E641+#REF!</f>
        <v>#REF!</v>
      </c>
      <c r="L641" s="1414" t="e">
        <f t="shared" si="24"/>
        <v>#REF!</v>
      </c>
    </row>
    <row r="642" spans="1:12" ht="120" x14ac:dyDescent="0.35">
      <c r="A642" s="1386"/>
      <c r="B642" s="1395" t="s">
        <v>3098</v>
      </c>
      <c r="C642" s="1460">
        <v>6950</v>
      </c>
      <c r="D642" s="1456" t="s">
        <v>1200</v>
      </c>
      <c r="E642" s="1414"/>
      <c r="F642" s="1414">
        <f t="shared" si="23"/>
        <v>0</v>
      </c>
      <c r="G642" s="1443"/>
      <c r="H642" s="1443"/>
      <c r="I642" s="1443"/>
      <c r="J642" s="1443"/>
      <c r="K642" s="1414" t="e">
        <f>#REF!+#REF!+#REF!+#REF!+#REF!+#REF!+E642+#REF!</f>
        <v>#REF!</v>
      </c>
      <c r="L642" s="1414" t="e">
        <f t="shared" si="24"/>
        <v>#REF!</v>
      </c>
    </row>
    <row r="643" spans="1:12" ht="48" x14ac:dyDescent="0.35">
      <c r="A643" s="1386"/>
      <c r="B643" s="1395" t="s">
        <v>3133</v>
      </c>
      <c r="C643" s="1460">
        <v>634</v>
      </c>
      <c r="D643" s="1456" t="s">
        <v>1200</v>
      </c>
      <c r="E643" s="1414"/>
      <c r="F643" s="1414">
        <f t="shared" si="23"/>
        <v>0</v>
      </c>
      <c r="G643" s="1443"/>
      <c r="H643" s="1443"/>
      <c r="I643" s="1443"/>
      <c r="J643" s="1443"/>
      <c r="K643" s="1414" t="e">
        <f>#REF!+#REF!+#REF!+#REF!+#REF!+#REF!+E643+#REF!</f>
        <v>#REF!</v>
      </c>
      <c r="L643" s="1414" t="e">
        <f t="shared" si="24"/>
        <v>#REF!</v>
      </c>
    </row>
    <row r="644" spans="1:12" ht="96" x14ac:dyDescent="0.35">
      <c r="A644" s="1386"/>
      <c r="B644" s="1395" t="s">
        <v>3139</v>
      </c>
      <c r="C644" s="1460">
        <v>9470</v>
      </c>
      <c r="D644" s="1456" t="s">
        <v>1200</v>
      </c>
      <c r="E644" s="1414"/>
      <c r="F644" s="1414">
        <f t="shared" si="23"/>
        <v>0</v>
      </c>
      <c r="G644" s="1443"/>
      <c r="H644" s="1443"/>
      <c r="I644" s="1443"/>
      <c r="J644" s="1443"/>
      <c r="K644" s="1414" t="e">
        <f>#REF!+#REF!+#REF!+#REF!+#REF!+#REF!+E644+#REF!</f>
        <v>#REF!</v>
      </c>
      <c r="L644" s="1414" t="e">
        <f t="shared" si="24"/>
        <v>#REF!</v>
      </c>
    </row>
    <row r="645" spans="1:12" ht="48" x14ac:dyDescent="0.35">
      <c r="A645" s="1386"/>
      <c r="B645" s="1395" t="s">
        <v>3111</v>
      </c>
      <c r="C645" s="1460">
        <v>123622</v>
      </c>
      <c r="D645" s="1456" t="s">
        <v>1200</v>
      </c>
      <c r="E645" s="1414"/>
      <c r="F645" s="1414">
        <f t="shared" si="23"/>
        <v>0</v>
      </c>
      <c r="G645" s="1443"/>
      <c r="H645" s="1443"/>
      <c r="I645" s="1443"/>
      <c r="J645" s="1443"/>
      <c r="K645" s="1414" t="e">
        <f>#REF!+#REF!+#REF!+#REF!+#REF!+#REF!+E645+#REF!</f>
        <v>#REF!</v>
      </c>
      <c r="L645" s="1414" t="e">
        <f t="shared" si="24"/>
        <v>#REF!</v>
      </c>
    </row>
    <row r="646" spans="1:12" ht="72" x14ac:dyDescent="0.35">
      <c r="A646" s="1386"/>
      <c r="B646" s="1395" t="s">
        <v>5415</v>
      </c>
      <c r="C646" s="1460">
        <v>704.75</v>
      </c>
      <c r="D646" s="1426" t="s">
        <v>1200</v>
      </c>
      <c r="E646" s="1414"/>
      <c r="F646" s="1414">
        <f t="shared" si="23"/>
        <v>0</v>
      </c>
      <c r="G646" s="1443"/>
      <c r="H646" s="1443"/>
      <c r="I646" s="1443"/>
      <c r="J646" s="1443"/>
      <c r="K646" s="1414" t="e">
        <f>#REF!+#REF!+#REF!+#REF!+#REF!+#REF!+E646+#REF!</f>
        <v>#REF!</v>
      </c>
      <c r="L646" s="1414" t="e">
        <f t="shared" si="24"/>
        <v>#REF!</v>
      </c>
    </row>
    <row r="647" spans="1:12" ht="72" x14ac:dyDescent="0.35">
      <c r="A647" s="1386"/>
      <c r="B647" s="1395" t="s">
        <v>5416</v>
      </c>
      <c r="C647" s="1460">
        <v>514.85</v>
      </c>
      <c r="D647" s="1426" t="s">
        <v>1200</v>
      </c>
      <c r="E647" s="1414"/>
      <c r="F647" s="1414">
        <f t="shared" si="23"/>
        <v>0</v>
      </c>
      <c r="G647" s="1443"/>
      <c r="H647" s="1443"/>
      <c r="I647" s="1443"/>
      <c r="J647" s="1443"/>
      <c r="K647" s="1414" t="e">
        <f>#REF!+#REF!+#REF!+#REF!+#REF!+#REF!+E647+#REF!</f>
        <v>#REF!</v>
      </c>
      <c r="L647" s="1414" t="e">
        <f t="shared" si="24"/>
        <v>#REF!</v>
      </c>
    </row>
    <row r="648" spans="1:12" ht="46.5" x14ac:dyDescent="0.35">
      <c r="A648" s="1386"/>
      <c r="B648" s="1481" t="s">
        <v>5417</v>
      </c>
      <c r="C648" s="1460">
        <v>473.5</v>
      </c>
      <c r="D648" s="1456" t="s">
        <v>718</v>
      </c>
      <c r="E648" s="1414"/>
      <c r="F648" s="1414">
        <f t="shared" si="23"/>
        <v>0</v>
      </c>
      <c r="G648" s="1443"/>
      <c r="H648" s="1443"/>
      <c r="I648" s="1443"/>
      <c r="J648" s="1443"/>
      <c r="K648" s="1414" t="e">
        <f>#REF!+#REF!+#REF!+#REF!+#REF!+#REF!+E648+#REF!</f>
        <v>#REF!</v>
      </c>
      <c r="L648" s="1414" t="e">
        <f t="shared" si="24"/>
        <v>#REF!</v>
      </c>
    </row>
    <row r="649" spans="1:12" ht="48" x14ac:dyDescent="0.35">
      <c r="A649" s="1386"/>
      <c r="B649" s="1481" t="s">
        <v>5418</v>
      </c>
      <c r="C649" s="1460">
        <v>952</v>
      </c>
      <c r="D649" s="1456" t="s">
        <v>1200</v>
      </c>
      <c r="E649" s="1414"/>
      <c r="F649" s="1414">
        <f t="shared" si="23"/>
        <v>0</v>
      </c>
      <c r="G649" s="1443"/>
      <c r="H649" s="1443"/>
      <c r="I649" s="1443"/>
      <c r="J649" s="1443"/>
      <c r="K649" s="1414" t="e">
        <f>#REF!+#REF!+#REF!+#REF!+#REF!+#REF!+E649+#REF!</f>
        <v>#REF!</v>
      </c>
      <c r="L649" s="1414" t="e">
        <f t="shared" si="24"/>
        <v>#REF!</v>
      </c>
    </row>
    <row r="650" spans="1:12" x14ac:dyDescent="0.35">
      <c r="A650" s="1386"/>
      <c r="B650" s="1481" t="s">
        <v>3107</v>
      </c>
      <c r="C650" s="1460">
        <v>11481.8</v>
      </c>
      <c r="D650" s="1456" t="s">
        <v>1200</v>
      </c>
      <c r="E650" s="1414"/>
      <c r="F650" s="1414">
        <f t="shared" si="23"/>
        <v>0</v>
      </c>
      <c r="G650" s="1443"/>
      <c r="H650" s="1443"/>
      <c r="I650" s="1443"/>
      <c r="J650" s="1443"/>
      <c r="K650" s="1414" t="e">
        <f>#REF!+#REF!+#REF!+#REF!+#REF!+#REF!+E650+#REF!</f>
        <v>#REF!</v>
      </c>
      <c r="L650" s="1414" t="e">
        <f t="shared" si="24"/>
        <v>#REF!</v>
      </c>
    </row>
    <row r="651" spans="1:12" ht="48" x14ac:dyDescent="0.35">
      <c r="A651" s="1386"/>
      <c r="B651" s="1481" t="s">
        <v>3124</v>
      </c>
      <c r="C651" s="1460">
        <v>5325.6</v>
      </c>
      <c r="D651" s="1456" t="s">
        <v>1200</v>
      </c>
      <c r="E651" s="1414"/>
      <c r="F651" s="1414">
        <f t="shared" si="23"/>
        <v>0</v>
      </c>
      <c r="G651" s="1443"/>
      <c r="H651" s="1443"/>
      <c r="I651" s="1443"/>
      <c r="J651" s="1443"/>
      <c r="K651" s="1414" t="e">
        <f>#REF!+#REF!+#REF!+#REF!+#REF!+#REF!+E651+#REF!</f>
        <v>#REF!</v>
      </c>
      <c r="L651" s="1414" t="e">
        <f t="shared" si="24"/>
        <v>#REF!</v>
      </c>
    </row>
    <row r="652" spans="1:12" ht="48" x14ac:dyDescent="0.35">
      <c r="A652" s="1386"/>
      <c r="B652" s="1481" t="s">
        <v>3125</v>
      </c>
      <c r="C652" s="1460">
        <v>8254.6</v>
      </c>
      <c r="D652" s="1456" t="s">
        <v>1200</v>
      </c>
      <c r="E652" s="1414"/>
      <c r="F652" s="1414">
        <f t="shared" si="23"/>
        <v>0</v>
      </c>
      <c r="G652" s="1443"/>
      <c r="H652" s="1443"/>
      <c r="I652" s="1443"/>
      <c r="J652" s="1443"/>
      <c r="K652" s="1414" t="e">
        <f>#REF!+#REF!+#REF!+#REF!+#REF!+#REF!+E652+#REF!</f>
        <v>#REF!</v>
      </c>
      <c r="L652" s="1414" t="e">
        <f t="shared" si="24"/>
        <v>#REF!</v>
      </c>
    </row>
    <row r="653" spans="1:12" ht="48" x14ac:dyDescent="0.35">
      <c r="A653" s="1386"/>
      <c r="B653" s="1481" t="s">
        <v>3126</v>
      </c>
      <c r="C653" s="1460">
        <v>6588</v>
      </c>
      <c r="D653" s="1456" t="s">
        <v>1200</v>
      </c>
      <c r="E653" s="1414"/>
      <c r="F653" s="1414">
        <f t="shared" si="23"/>
        <v>0</v>
      </c>
      <c r="G653" s="1443"/>
      <c r="H653" s="1443"/>
      <c r="I653" s="1443"/>
      <c r="J653" s="1443"/>
      <c r="K653" s="1414" t="e">
        <f>#REF!+#REF!+#REF!+#REF!+#REF!+#REF!+E653+#REF!</f>
        <v>#REF!</v>
      </c>
      <c r="L653" s="1414" t="e">
        <f t="shared" si="24"/>
        <v>#REF!</v>
      </c>
    </row>
    <row r="654" spans="1:12" ht="72" x14ac:dyDescent="0.35">
      <c r="A654" s="1386"/>
      <c r="B654" s="1481" t="s">
        <v>5419</v>
      </c>
      <c r="C654" s="1460">
        <v>593</v>
      </c>
      <c r="D654" s="1457" t="s">
        <v>1200</v>
      </c>
      <c r="E654" s="1414"/>
      <c r="F654" s="1414">
        <f t="shared" si="23"/>
        <v>0</v>
      </c>
      <c r="G654" s="1443"/>
      <c r="H654" s="1443"/>
      <c r="I654" s="1443"/>
      <c r="J654" s="1443"/>
      <c r="K654" s="1414" t="e">
        <f>#REF!+#REF!+#REF!+#REF!+#REF!+#REF!+E654+#REF!</f>
        <v>#REF!</v>
      </c>
      <c r="L654" s="1414" t="e">
        <f t="shared" si="24"/>
        <v>#REF!</v>
      </c>
    </row>
    <row r="655" spans="1:12" x14ac:dyDescent="0.35">
      <c r="A655" s="1386"/>
      <c r="B655" s="1477" t="s">
        <v>3077</v>
      </c>
      <c r="C655" s="1460"/>
      <c r="D655" s="1452"/>
      <c r="E655" s="1414"/>
      <c r="F655" s="1414">
        <f t="shared" ref="F655:F718" si="25">E655*C655</f>
        <v>0</v>
      </c>
      <c r="G655" s="1443"/>
      <c r="H655" s="1443"/>
      <c r="I655" s="1443"/>
      <c r="J655" s="1443"/>
      <c r="K655" s="1414" t="e">
        <f>#REF!+#REF!+#REF!+#REF!+#REF!+#REF!+E655+#REF!</f>
        <v>#REF!</v>
      </c>
      <c r="L655" s="1414" t="e">
        <f t="shared" ref="L655:L718" si="26">K655*C655</f>
        <v>#REF!</v>
      </c>
    </row>
    <row r="656" spans="1:12" x14ac:dyDescent="0.35">
      <c r="A656" s="1386"/>
      <c r="B656" s="1477" t="s">
        <v>3078</v>
      </c>
      <c r="C656" s="1460">
        <v>6300</v>
      </c>
      <c r="D656" s="1452" t="s">
        <v>1941</v>
      </c>
      <c r="E656" s="1414"/>
      <c r="F656" s="1414">
        <f t="shared" si="25"/>
        <v>0</v>
      </c>
      <c r="G656" s="1443"/>
      <c r="H656" s="1443"/>
      <c r="I656" s="1443"/>
      <c r="J656" s="1443"/>
      <c r="K656" s="1414" t="e">
        <f>#REF!+#REF!+#REF!+#REF!+#REF!+#REF!+E656+#REF!</f>
        <v>#REF!</v>
      </c>
      <c r="L656" s="1414" t="e">
        <f t="shared" si="26"/>
        <v>#REF!</v>
      </c>
    </row>
    <row r="657" spans="1:12" x14ac:dyDescent="0.35">
      <c r="A657" s="1386"/>
      <c r="B657" s="1477" t="s">
        <v>3079</v>
      </c>
      <c r="C657" s="1460">
        <v>6300</v>
      </c>
      <c r="D657" s="1452" t="s">
        <v>1941</v>
      </c>
      <c r="E657" s="1414"/>
      <c r="F657" s="1414">
        <f t="shared" si="25"/>
        <v>0</v>
      </c>
      <c r="G657" s="1443"/>
      <c r="H657" s="1443"/>
      <c r="I657" s="1443"/>
      <c r="J657" s="1443"/>
      <c r="K657" s="1414" t="e">
        <f>#REF!+#REF!+#REF!+#REF!+#REF!+#REF!+E657+#REF!</f>
        <v>#REF!</v>
      </c>
      <c r="L657" s="1414" t="e">
        <f t="shared" si="26"/>
        <v>#REF!</v>
      </c>
    </row>
    <row r="658" spans="1:12" x14ac:dyDescent="0.35">
      <c r="A658" s="1386"/>
      <c r="B658" s="1477" t="s">
        <v>3080</v>
      </c>
      <c r="C658" s="1460">
        <v>6300</v>
      </c>
      <c r="D658" s="1452" t="s">
        <v>1941</v>
      </c>
      <c r="E658" s="1414"/>
      <c r="F658" s="1414">
        <f t="shared" si="25"/>
        <v>0</v>
      </c>
      <c r="G658" s="1443"/>
      <c r="H658" s="1443"/>
      <c r="I658" s="1443"/>
      <c r="J658" s="1443"/>
      <c r="K658" s="1414" t="e">
        <f>#REF!+#REF!+#REF!+#REF!+#REF!+#REF!+E658+#REF!</f>
        <v>#REF!</v>
      </c>
      <c r="L658" s="1414" t="e">
        <f t="shared" si="26"/>
        <v>#REF!</v>
      </c>
    </row>
    <row r="659" spans="1:12" x14ac:dyDescent="0.35">
      <c r="A659" s="1386"/>
      <c r="B659" s="1477" t="s">
        <v>3081</v>
      </c>
      <c r="C659" s="1460">
        <v>6300</v>
      </c>
      <c r="D659" s="1452" t="s">
        <v>1941</v>
      </c>
      <c r="E659" s="1414"/>
      <c r="F659" s="1414">
        <f t="shared" si="25"/>
        <v>0</v>
      </c>
      <c r="G659" s="1443"/>
      <c r="H659" s="1443"/>
      <c r="I659" s="1443"/>
      <c r="J659" s="1443"/>
      <c r="K659" s="1414" t="e">
        <f>#REF!+#REF!+#REF!+#REF!+#REF!+#REF!+E659+#REF!</f>
        <v>#REF!</v>
      </c>
      <c r="L659" s="1414" t="e">
        <f t="shared" si="26"/>
        <v>#REF!</v>
      </c>
    </row>
    <row r="660" spans="1:12" x14ac:dyDescent="0.35">
      <c r="A660" s="1386"/>
      <c r="B660" s="1477" t="s">
        <v>3082</v>
      </c>
      <c r="C660" s="1460">
        <v>6300</v>
      </c>
      <c r="D660" s="1452" t="s">
        <v>1941</v>
      </c>
      <c r="E660" s="1414"/>
      <c r="F660" s="1414">
        <f t="shared" si="25"/>
        <v>0</v>
      </c>
      <c r="G660" s="1443"/>
      <c r="H660" s="1443"/>
      <c r="I660" s="1443"/>
      <c r="J660" s="1443"/>
      <c r="K660" s="1414" t="e">
        <f>#REF!+#REF!+#REF!+#REF!+#REF!+#REF!+E660+#REF!</f>
        <v>#REF!</v>
      </c>
      <c r="L660" s="1414" t="e">
        <f t="shared" si="26"/>
        <v>#REF!</v>
      </c>
    </row>
    <row r="661" spans="1:12" x14ac:dyDescent="0.35">
      <c r="A661" s="1386"/>
      <c r="B661" s="1477" t="s">
        <v>3083</v>
      </c>
      <c r="C661" s="1460">
        <v>6300</v>
      </c>
      <c r="D661" s="1452" t="s">
        <v>1941</v>
      </c>
      <c r="E661" s="1414"/>
      <c r="F661" s="1414">
        <f t="shared" si="25"/>
        <v>0</v>
      </c>
      <c r="G661" s="1443"/>
      <c r="H661" s="1443"/>
      <c r="I661" s="1443"/>
      <c r="J661" s="1443"/>
      <c r="K661" s="1414" t="e">
        <f>#REF!+#REF!+#REF!+#REF!+#REF!+#REF!+E661+#REF!</f>
        <v>#REF!</v>
      </c>
      <c r="L661" s="1414" t="e">
        <f t="shared" si="26"/>
        <v>#REF!</v>
      </c>
    </row>
    <row r="662" spans="1:12" x14ac:dyDescent="0.35">
      <c r="A662" s="1386"/>
      <c r="B662" s="1477" t="s">
        <v>3084</v>
      </c>
      <c r="C662" s="1460">
        <v>6300</v>
      </c>
      <c r="D662" s="1452" t="s">
        <v>1941</v>
      </c>
      <c r="E662" s="1414"/>
      <c r="F662" s="1414">
        <f t="shared" si="25"/>
        <v>0</v>
      </c>
      <c r="G662" s="1443"/>
      <c r="H662" s="1443"/>
      <c r="I662" s="1443"/>
      <c r="J662" s="1443"/>
      <c r="K662" s="1414" t="e">
        <f>#REF!+#REF!+#REF!+#REF!+#REF!+#REF!+E662+#REF!</f>
        <v>#REF!</v>
      </c>
      <c r="L662" s="1414" t="e">
        <f t="shared" si="26"/>
        <v>#REF!</v>
      </c>
    </row>
    <row r="663" spans="1:12" x14ac:dyDescent="0.35">
      <c r="A663" s="1386"/>
      <c r="B663" s="1477" t="s">
        <v>3085</v>
      </c>
      <c r="C663" s="1460">
        <v>6300</v>
      </c>
      <c r="D663" s="1452" t="s">
        <v>1941</v>
      </c>
      <c r="E663" s="1414"/>
      <c r="F663" s="1414">
        <f t="shared" si="25"/>
        <v>0</v>
      </c>
      <c r="G663" s="1443"/>
      <c r="H663" s="1443"/>
      <c r="I663" s="1443"/>
      <c r="J663" s="1443"/>
      <c r="K663" s="1414" t="e">
        <f>#REF!+#REF!+#REF!+#REF!+#REF!+#REF!+E663+#REF!</f>
        <v>#REF!</v>
      </c>
      <c r="L663" s="1414" t="e">
        <f t="shared" si="26"/>
        <v>#REF!</v>
      </c>
    </row>
    <row r="664" spans="1:12" x14ac:dyDescent="0.35">
      <c r="A664" s="1386"/>
      <c r="B664" s="1398" t="s">
        <v>3134</v>
      </c>
      <c r="C664" s="1460"/>
      <c r="D664" s="1452"/>
      <c r="E664" s="1414"/>
      <c r="F664" s="1414">
        <f t="shared" si="25"/>
        <v>0</v>
      </c>
      <c r="G664" s="1443"/>
      <c r="H664" s="1443"/>
      <c r="I664" s="1443"/>
      <c r="J664" s="1443"/>
      <c r="K664" s="1414" t="e">
        <f>#REF!+#REF!+#REF!+#REF!+#REF!+#REF!+E664+#REF!</f>
        <v>#REF!</v>
      </c>
      <c r="L664" s="1414" t="e">
        <f t="shared" si="26"/>
        <v>#REF!</v>
      </c>
    </row>
    <row r="665" spans="1:12" x14ac:dyDescent="0.35">
      <c r="A665" s="1386"/>
      <c r="B665" s="1411" t="s">
        <v>3140</v>
      </c>
      <c r="C665" s="1460">
        <v>8520</v>
      </c>
      <c r="D665" s="1452" t="s">
        <v>1200</v>
      </c>
      <c r="E665" s="1414"/>
      <c r="F665" s="1414">
        <f t="shared" si="25"/>
        <v>0</v>
      </c>
      <c r="G665" s="1443"/>
      <c r="H665" s="1443"/>
      <c r="I665" s="1443"/>
      <c r="J665" s="1443"/>
      <c r="K665" s="1414" t="e">
        <f>#REF!+#REF!+#REF!+#REF!+#REF!+#REF!+E665+#REF!</f>
        <v>#REF!</v>
      </c>
      <c r="L665" s="1414" t="e">
        <f t="shared" si="26"/>
        <v>#REF!</v>
      </c>
    </row>
    <row r="666" spans="1:12" ht="45" x14ac:dyDescent="0.35">
      <c r="A666" s="1386"/>
      <c r="B666" s="1398" t="s">
        <v>3137</v>
      </c>
      <c r="C666" s="1460"/>
      <c r="D666" s="1452"/>
      <c r="E666" s="1414"/>
      <c r="F666" s="1414">
        <f t="shared" si="25"/>
        <v>0</v>
      </c>
      <c r="G666" s="1443"/>
      <c r="H666" s="1443"/>
      <c r="I666" s="1443"/>
      <c r="J666" s="1443"/>
      <c r="K666" s="1414" t="e">
        <f>#REF!+#REF!+#REF!+#REF!+#REF!+#REF!+E666+#REF!</f>
        <v>#REF!</v>
      </c>
      <c r="L666" s="1414" t="e">
        <f t="shared" si="26"/>
        <v>#REF!</v>
      </c>
    </row>
    <row r="667" spans="1:12" x14ac:dyDescent="0.35">
      <c r="A667" s="1386"/>
      <c r="B667" s="1411" t="s">
        <v>3141</v>
      </c>
      <c r="C667" s="1460" t="e">
        <f>#REF!</f>
        <v>#REF!</v>
      </c>
      <c r="D667" s="1452" t="s">
        <v>1941</v>
      </c>
      <c r="E667" s="1414"/>
      <c r="F667" s="1414" t="e">
        <f t="shared" si="25"/>
        <v>#REF!</v>
      </c>
      <c r="G667" s="1443"/>
      <c r="H667" s="1443"/>
      <c r="I667" s="1443"/>
      <c r="J667" s="1443"/>
      <c r="K667" s="1414" t="e">
        <f>#REF!+#REF!+#REF!+#REF!+#REF!+#REF!+E667+#REF!</f>
        <v>#REF!</v>
      </c>
      <c r="L667" s="1414" t="e">
        <f t="shared" si="26"/>
        <v>#REF!</v>
      </c>
    </row>
    <row r="668" spans="1:12" ht="48" x14ac:dyDescent="0.35">
      <c r="A668" s="1386"/>
      <c r="B668" s="1411" t="s">
        <v>3117</v>
      </c>
      <c r="C668" s="1453">
        <v>5654</v>
      </c>
      <c r="D668" s="1453" t="s">
        <v>3118</v>
      </c>
      <c r="E668" s="1414"/>
      <c r="F668" s="1414">
        <f t="shared" si="25"/>
        <v>0</v>
      </c>
      <c r="G668" s="1443"/>
      <c r="H668" s="1443"/>
      <c r="I668" s="1443"/>
      <c r="J668" s="1443"/>
      <c r="K668" s="1414" t="e">
        <f>#REF!+#REF!+#REF!+#REF!+#REF!+#REF!+E668+#REF!</f>
        <v>#REF!</v>
      </c>
      <c r="L668" s="1414" t="e">
        <f t="shared" si="26"/>
        <v>#REF!</v>
      </c>
    </row>
    <row r="669" spans="1:12" ht="90" x14ac:dyDescent="0.35">
      <c r="A669" s="1386"/>
      <c r="B669" s="1410" t="s">
        <v>3499</v>
      </c>
      <c r="C669" s="1453">
        <v>6500</v>
      </c>
      <c r="D669" s="1456" t="s">
        <v>1941</v>
      </c>
      <c r="E669" s="1414"/>
      <c r="F669" s="1414">
        <f t="shared" si="25"/>
        <v>0</v>
      </c>
      <c r="G669" s="1443"/>
      <c r="H669" s="1443"/>
      <c r="I669" s="1443"/>
      <c r="J669" s="1443"/>
      <c r="K669" s="1414" t="e">
        <f>#REF!+#REF!+#REF!+#REF!+#REF!+#REF!+E669+#REF!</f>
        <v>#REF!</v>
      </c>
      <c r="L669" s="1414" t="e">
        <f t="shared" si="26"/>
        <v>#REF!</v>
      </c>
    </row>
    <row r="670" spans="1:12" ht="67.5" x14ac:dyDescent="0.35">
      <c r="A670" s="1386"/>
      <c r="B670" s="1410" t="s">
        <v>3498</v>
      </c>
      <c r="C670" s="1453">
        <v>6000</v>
      </c>
      <c r="D670" s="1456" t="s">
        <v>1941</v>
      </c>
      <c r="E670" s="1414"/>
      <c r="F670" s="1414">
        <f t="shared" si="25"/>
        <v>0</v>
      </c>
      <c r="G670" s="1443"/>
      <c r="H670" s="1443"/>
      <c r="I670" s="1443"/>
      <c r="J670" s="1443"/>
      <c r="K670" s="1414" t="e">
        <f>#REF!+#REF!+#REF!+#REF!+#REF!+#REF!+E670+#REF!</f>
        <v>#REF!</v>
      </c>
      <c r="L670" s="1414" t="e">
        <f t="shared" si="26"/>
        <v>#REF!</v>
      </c>
    </row>
    <row r="671" spans="1:12" ht="48" x14ac:dyDescent="0.35">
      <c r="A671" s="1386"/>
      <c r="B671" s="1411" t="s">
        <v>3127</v>
      </c>
      <c r="C671" s="1460">
        <v>2286.4499999999998</v>
      </c>
      <c r="D671" s="1452" t="s">
        <v>1200</v>
      </c>
      <c r="E671" s="1414"/>
      <c r="F671" s="1414">
        <f t="shared" si="25"/>
        <v>0</v>
      </c>
      <c r="G671" s="1443"/>
      <c r="H671" s="1443"/>
      <c r="I671" s="1443"/>
      <c r="J671" s="1443"/>
      <c r="K671" s="1414" t="e">
        <f>#REF!+#REF!+#REF!+#REF!+#REF!+#REF!+E671+#REF!</f>
        <v>#REF!</v>
      </c>
      <c r="L671" s="1414" t="e">
        <f t="shared" si="26"/>
        <v>#REF!</v>
      </c>
    </row>
    <row r="672" spans="1:12" ht="96" x14ac:dyDescent="0.35">
      <c r="A672" s="1386"/>
      <c r="B672" s="1411" t="s">
        <v>3500</v>
      </c>
      <c r="C672" s="1414">
        <v>2240</v>
      </c>
      <c r="D672" s="1414" t="s">
        <v>1941</v>
      </c>
      <c r="E672" s="1414"/>
      <c r="F672" s="1414">
        <f t="shared" si="25"/>
        <v>0</v>
      </c>
      <c r="G672" s="1443"/>
      <c r="H672" s="1443"/>
      <c r="I672" s="1443"/>
      <c r="J672" s="1443"/>
      <c r="K672" s="1414" t="e">
        <f>#REF!+#REF!+#REF!+#REF!+#REF!+#REF!+E672+#REF!</f>
        <v>#REF!</v>
      </c>
      <c r="L672" s="1414" t="e">
        <f t="shared" si="26"/>
        <v>#REF!</v>
      </c>
    </row>
    <row r="673" spans="1:12" ht="45" x14ac:dyDescent="0.35">
      <c r="A673" s="1386"/>
      <c r="B673" s="1482" t="s">
        <v>3094</v>
      </c>
      <c r="C673" s="1460"/>
      <c r="D673" s="1452"/>
      <c r="E673" s="1414"/>
      <c r="F673" s="1414">
        <f t="shared" si="25"/>
        <v>0</v>
      </c>
      <c r="G673" s="1443"/>
      <c r="H673" s="1443"/>
      <c r="I673" s="1443"/>
      <c r="J673" s="1443"/>
      <c r="K673" s="1414" t="e">
        <f>#REF!+#REF!+#REF!+#REF!+#REF!+#REF!+E673+#REF!</f>
        <v>#REF!</v>
      </c>
      <c r="L673" s="1414" t="e">
        <f t="shared" si="26"/>
        <v>#REF!</v>
      </c>
    </row>
    <row r="674" spans="1:12" x14ac:dyDescent="0.35">
      <c r="A674" s="1386"/>
      <c r="B674" s="1427" t="s">
        <v>3116</v>
      </c>
      <c r="C674" s="1460" t="e">
        <f>#REF!</f>
        <v>#REF!</v>
      </c>
      <c r="D674" s="1452" t="s">
        <v>1941</v>
      </c>
      <c r="E674" s="1414"/>
      <c r="F674" s="1414" t="e">
        <f t="shared" si="25"/>
        <v>#REF!</v>
      </c>
      <c r="G674" s="1443"/>
      <c r="H674" s="1443"/>
      <c r="I674" s="1443"/>
      <c r="J674" s="1443"/>
      <c r="K674" s="1414" t="e">
        <f>#REF!+#REF!+#REF!+#REF!+#REF!+#REF!+E674+#REF!</f>
        <v>#REF!</v>
      </c>
      <c r="L674" s="1414" t="e">
        <f t="shared" si="26"/>
        <v>#REF!</v>
      </c>
    </row>
    <row r="675" spans="1:12" ht="48" x14ac:dyDescent="0.35">
      <c r="A675" s="1386"/>
      <c r="B675" s="1427" t="s">
        <v>3142</v>
      </c>
      <c r="C675" s="1460" t="e">
        <f>#REF!</f>
        <v>#REF!</v>
      </c>
      <c r="D675" s="1452" t="s">
        <v>1941</v>
      </c>
      <c r="E675" s="1414"/>
      <c r="F675" s="1414" t="e">
        <f t="shared" si="25"/>
        <v>#REF!</v>
      </c>
      <c r="G675" s="1443"/>
      <c r="H675" s="1443"/>
      <c r="I675" s="1443"/>
      <c r="J675" s="1443"/>
      <c r="K675" s="1414" t="e">
        <f>#REF!+#REF!+#REF!+#REF!+#REF!+#REF!+E675+#REF!</f>
        <v>#REF!</v>
      </c>
      <c r="L675" s="1414" t="e">
        <f t="shared" si="26"/>
        <v>#REF!</v>
      </c>
    </row>
    <row r="676" spans="1:12" x14ac:dyDescent="0.35">
      <c r="A676" s="1386"/>
      <c r="B676" s="1427" t="s">
        <v>3096</v>
      </c>
      <c r="C676" s="1460" t="e">
        <f>#REF!</f>
        <v>#REF!</v>
      </c>
      <c r="D676" s="1452" t="s">
        <v>1941</v>
      </c>
      <c r="E676" s="1414"/>
      <c r="F676" s="1414" t="e">
        <f t="shared" si="25"/>
        <v>#REF!</v>
      </c>
      <c r="G676" s="1443"/>
      <c r="H676" s="1443"/>
      <c r="I676" s="1443"/>
      <c r="J676" s="1443"/>
      <c r="K676" s="1414" t="e">
        <f>#REF!+#REF!+#REF!+#REF!+#REF!+#REF!+E676+#REF!</f>
        <v>#REF!</v>
      </c>
      <c r="L676" s="1414" t="e">
        <f t="shared" si="26"/>
        <v>#REF!</v>
      </c>
    </row>
    <row r="677" spans="1:12" x14ac:dyDescent="0.35">
      <c r="A677" s="1386"/>
      <c r="B677" s="1427" t="s">
        <v>3097</v>
      </c>
      <c r="C677" s="1460">
        <v>2225.27</v>
      </c>
      <c r="D677" s="1452" t="s">
        <v>1941</v>
      </c>
      <c r="E677" s="1414"/>
      <c r="F677" s="1414">
        <f t="shared" si="25"/>
        <v>0</v>
      </c>
      <c r="G677" s="1443"/>
      <c r="H677" s="1443"/>
      <c r="I677" s="1443"/>
      <c r="J677" s="1443"/>
      <c r="K677" s="1414" t="e">
        <f>#REF!+#REF!+#REF!+#REF!+#REF!+#REF!+E677+#REF!</f>
        <v>#REF!</v>
      </c>
      <c r="L677" s="1414" t="e">
        <f t="shared" si="26"/>
        <v>#REF!</v>
      </c>
    </row>
    <row r="678" spans="1:12" x14ac:dyDescent="0.35">
      <c r="A678" s="1386"/>
      <c r="B678" s="1427" t="s">
        <v>3386</v>
      </c>
      <c r="C678" s="1460" t="e">
        <f>#REF!</f>
        <v>#REF!</v>
      </c>
      <c r="D678" s="1452" t="s">
        <v>1941</v>
      </c>
      <c r="E678" s="1414"/>
      <c r="F678" s="1414" t="e">
        <f t="shared" si="25"/>
        <v>#REF!</v>
      </c>
      <c r="G678" s="1443"/>
      <c r="H678" s="1443"/>
      <c r="I678" s="1443"/>
      <c r="J678" s="1443"/>
      <c r="K678" s="1414" t="e">
        <f>#REF!+#REF!+#REF!+#REF!+#REF!+#REF!+E678+#REF!</f>
        <v>#REF!</v>
      </c>
      <c r="L678" s="1414" t="e">
        <f t="shared" si="26"/>
        <v>#REF!</v>
      </c>
    </row>
    <row r="679" spans="1:12" x14ac:dyDescent="0.35">
      <c r="A679" s="1386"/>
      <c r="B679" s="1427" t="s">
        <v>3387</v>
      </c>
      <c r="C679" s="1460" t="e">
        <f>#REF!</f>
        <v>#REF!</v>
      </c>
      <c r="D679" s="1452" t="s">
        <v>1941</v>
      </c>
      <c r="E679" s="1414"/>
      <c r="F679" s="1414" t="e">
        <f t="shared" si="25"/>
        <v>#REF!</v>
      </c>
      <c r="G679" s="1443"/>
      <c r="H679" s="1443"/>
      <c r="I679" s="1443"/>
      <c r="J679" s="1443"/>
      <c r="K679" s="1414" t="e">
        <f>#REF!+#REF!+#REF!+#REF!+#REF!+#REF!+E679+#REF!</f>
        <v>#REF!</v>
      </c>
      <c r="L679" s="1414" t="e">
        <f t="shared" si="26"/>
        <v>#REF!</v>
      </c>
    </row>
    <row r="680" spans="1:12" x14ac:dyDescent="0.35">
      <c r="A680" s="1386"/>
      <c r="B680" s="1427" t="s">
        <v>3388</v>
      </c>
      <c r="C680" s="1460" t="e">
        <f>#REF!</f>
        <v>#REF!</v>
      </c>
      <c r="D680" s="1452" t="s">
        <v>1941</v>
      </c>
      <c r="E680" s="1414"/>
      <c r="F680" s="1414" t="e">
        <f t="shared" si="25"/>
        <v>#REF!</v>
      </c>
      <c r="G680" s="1443"/>
      <c r="H680" s="1443"/>
      <c r="I680" s="1443"/>
      <c r="J680" s="1443"/>
      <c r="K680" s="1414" t="e">
        <f>#REF!+#REF!+#REF!+#REF!+#REF!+#REF!+E680+#REF!</f>
        <v>#REF!</v>
      </c>
      <c r="L680" s="1414" t="e">
        <f t="shared" si="26"/>
        <v>#REF!</v>
      </c>
    </row>
    <row r="681" spans="1:12" x14ac:dyDescent="0.35">
      <c r="A681" s="1386"/>
      <c r="B681" s="1427" t="s">
        <v>3389</v>
      </c>
      <c r="C681" s="1460" t="e">
        <f>#REF!</f>
        <v>#REF!</v>
      </c>
      <c r="D681" s="1452" t="s">
        <v>1941</v>
      </c>
      <c r="E681" s="1414"/>
      <c r="F681" s="1414" t="e">
        <f t="shared" si="25"/>
        <v>#REF!</v>
      </c>
      <c r="G681" s="1443"/>
      <c r="H681" s="1443"/>
      <c r="I681" s="1443"/>
      <c r="J681" s="1443"/>
      <c r="K681" s="1414" t="e">
        <f>#REF!+#REF!+#REF!+#REF!+#REF!+#REF!+E681+#REF!</f>
        <v>#REF!</v>
      </c>
      <c r="L681" s="1414" t="e">
        <f t="shared" si="26"/>
        <v>#REF!</v>
      </c>
    </row>
    <row r="682" spans="1:12" x14ac:dyDescent="0.35">
      <c r="A682" s="1386"/>
      <c r="B682" s="1427" t="s">
        <v>3390</v>
      </c>
      <c r="C682" s="1460" t="e">
        <f>#REF!</f>
        <v>#REF!</v>
      </c>
      <c r="D682" s="1452" t="s">
        <v>1941</v>
      </c>
      <c r="E682" s="1414"/>
      <c r="F682" s="1414" t="e">
        <f t="shared" si="25"/>
        <v>#REF!</v>
      </c>
      <c r="G682" s="1443"/>
      <c r="H682" s="1443"/>
      <c r="I682" s="1443"/>
      <c r="J682" s="1443"/>
      <c r="K682" s="1414" t="e">
        <f>#REF!+#REF!+#REF!+#REF!+#REF!+#REF!+E682+#REF!</f>
        <v>#REF!</v>
      </c>
      <c r="L682" s="1414" t="e">
        <f t="shared" si="26"/>
        <v>#REF!</v>
      </c>
    </row>
    <row r="683" spans="1:12" ht="48" x14ac:dyDescent="0.35">
      <c r="A683" s="1386"/>
      <c r="B683" s="1395" t="s">
        <v>3086</v>
      </c>
      <c r="C683" s="1453" t="e">
        <f>#REF!</f>
        <v>#REF!</v>
      </c>
      <c r="D683" s="1453" t="s">
        <v>1941</v>
      </c>
      <c r="E683" s="1414"/>
      <c r="F683" s="1414" t="e">
        <f t="shared" si="25"/>
        <v>#REF!</v>
      </c>
      <c r="G683" s="1443"/>
      <c r="H683" s="1443"/>
      <c r="I683" s="1443"/>
      <c r="J683" s="1443"/>
      <c r="K683" s="1414" t="e">
        <f>#REF!+#REF!+#REF!+#REF!+#REF!+#REF!+E683+#REF!</f>
        <v>#REF!</v>
      </c>
      <c r="L683" s="1414" t="e">
        <f t="shared" si="26"/>
        <v>#REF!</v>
      </c>
    </row>
    <row r="684" spans="1:12" ht="67.5" x14ac:dyDescent="0.35">
      <c r="A684" s="1386"/>
      <c r="B684" s="1410" t="s">
        <v>3235</v>
      </c>
      <c r="C684" s="1453"/>
      <c r="D684" s="1453"/>
      <c r="E684" s="1414"/>
      <c r="F684" s="1414">
        <f t="shared" si="25"/>
        <v>0</v>
      </c>
      <c r="G684" s="1443"/>
      <c r="H684" s="1443"/>
      <c r="I684" s="1443"/>
      <c r="J684" s="1443"/>
      <c r="K684" s="1414" t="e">
        <f>#REF!+#REF!+#REF!+#REF!+#REF!+#REF!+E684+#REF!</f>
        <v>#REF!</v>
      </c>
      <c r="L684" s="1414" t="e">
        <f t="shared" si="26"/>
        <v>#REF!</v>
      </c>
    </row>
    <row r="685" spans="1:12" x14ac:dyDescent="0.35">
      <c r="A685" s="1386"/>
      <c r="B685" s="1395" t="s">
        <v>1084</v>
      </c>
      <c r="C685" s="1453" t="e">
        <f>#REF!</f>
        <v>#REF!</v>
      </c>
      <c r="D685" s="1453" t="s">
        <v>1941</v>
      </c>
      <c r="E685" s="1414"/>
      <c r="F685" s="1414" t="e">
        <f t="shared" si="25"/>
        <v>#REF!</v>
      </c>
      <c r="G685" s="1443"/>
      <c r="H685" s="1443"/>
      <c r="I685" s="1443"/>
      <c r="J685" s="1443"/>
      <c r="K685" s="1414" t="e">
        <f>#REF!+#REF!+#REF!+#REF!+#REF!+#REF!+E685+#REF!</f>
        <v>#REF!</v>
      </c>
      <c r="L685" s="1414" t="e">
        <f t="shared" si="26"/>
        <v>#REF!</v>
      </c>
    </row>
    <row r="686" spans="1:12" x14ac:dyDescent="0.35">
      <c r="A686" s="1386"/>
      <c r="B686" s="1395" t="s">
        <v>1188</v>
      </c>
      <c r="C686" s="1453" t="e">
        <f>#REF!</f>
        <v>#REF!</v>
      </c>
      <c r="D686" s="1453" t="s">
        <v>1941</v>
      </c>
      <c r="E686" s="1414"/>
      <c r="F686" s="1414" t="e">
        <f t="shared" si="25"/>
        <v>#REF!</v>
      </c>
      <c r="G686" s="1443"/>
      <c r="H686" s="1443"/>
      <c r="I686" s="1443"/>
      <c r="J686" s="1443"/>
      <c r="K686" s="1414" t="e">
        <f>#REF!+#REF!+#REF!+#REF!+#REF!+#REF!+E686+#REF!</f>
        <v>#REF!</v>
      </c>
      <c r="L686" s="1414" t="e">
        <f t="shared" si="26"/>
        <v>#REF!</v>
      </c>
    </row>
    <row r="687" spans="1:12" x14ac:dyDescent="0.35">
      <c r="A687" s="1386"/>
      <c r="B687" s="1395" t="s">
        <v>1230</v>
      </c>
      <c r="C687" s="1453" t="e">
        <f>#REF!</f>
        <v>#REF!</v>
      </c>
      <c r="D687" s="1453" t="s">
        <v>1941</v>
      </c>
      <c r="E687" s="1414"/>
      <c r="F687" s="1414" t="e">
        <f t="shared" si="25"/>
        <v>#REF!</v>
      </c>
      <c r="G687" s="1443"/>
      <c r="H687" s="1443"/>
      <c r="I687" s="1443"/>
      <c r="J687" s="1443"/>
      <c r="K687" s="1414" t="e">
        <f>#REF!+#REF!+#REF!+#REF!+#REF!+#REF!+E687+#REF!</f>
        <v>#REF!</v>
      </c>
      <c r="L687" s="1414" t="e">
        <f t="shared" si="26"/>
        <v>#REF!</v>
      </c>
    </row>
    <row r="688" spans="1:12" x14ac:dyDescent="0.35">
      <c r="A688" s="1386"/>
      <c r="B688" s="1395" t="s">
        <v>1138</v>
      </c>
      <c r="C688" s="1453" t="e">
        <f>#REF!</f>
        <v>#REF!</v>
      </c>
      <c r="D688" s="1453" t="s">
        <v>1941</v>
      </c>
      <c r="E688" s="1414"/>
      <c r="F688" s="1414" t="e">
        <f t="shared" si="25"/>
        <v>#REF!</v>
      </c>
      <c r="G688" s="1443"/>
      <c r="H688" s="1443"/>
      <c r="I688" s="1443"/>
      <c r="J688" s="1443"/>
      <c r="K688" s="1414" t="e">
        <f>#REF!+#REF!+#REF!+#REF!+#REF!+#REF!+E688+#REF!</f>
        <v>#REF!</v>
      </c>
      <c r="L688" s="1414" t="e">
        <f t="shared" si="26"/>
        <v>#REF!</v>
      </c>
    </row>
    <row r="689" spans="1:12" ht="67.5" x14ac:dyDescent="0.35">
      <c r="A689" s="1386"/>
      <c r="B689" s="1410" t="s">
        <v>3458</v>
      </c>
      <c r="C689" s="1453"/>
      <c r="D689" s="1453"/>
      <c r="E689" s="1414"/>
      <c r="F689" s="1414">
        <f t="shared" si="25"/>
        <v>0</v>
      </c>
      <c r="G689" s="1443"/>
      <c r="H689" s="1443"/>
      <c r="I689" s="1443"/>
      <c r="J689" s="1443"/>
      <c r="K689" s="1414" t="e">
        <f>#REF!+#REF!+#REF!+#REF!+#REF!+#REF!+E689+#REF!</f>
        <v>#REF!</v>
      </c>
      <c r="L689" s="1414" t="e">
        <f t="shared" si="26"/>
        <v>#REF!</v>
      </c>
    </row>
    <row r="690" spans="1:12" x14ac:dyDescent="0.35">
      <c r="A690" s="1386"/>
      <c r="B690" s="1395" t="s">
        <v>1084</v>
      </c>
      <c r="C690" s="1453" t="e">
        <f>#REF!</f>
        <v>#REF!</v>
      </c>
      <c r="D690" s="1453" t="s">
        <v>1941</v>
      </c>
      <c r="E690" s="1414"/>
      <c r="F690" s="1414" t="e">
        <f t="shared" si="25"/>
        <v>#REF!</v>
      </c>
      <c r="G690" s="1443"/>
      <c r="H690" s="1443"/>
      <c r="I690" s="1443"/>
      <c r="J690" s="1443"/>
      <c r="K690" s="1414" t="e">
        <f>#REF!+#REF!+#REF!+#REF!+#REF!+#REF!+E690+#REF!</f>
        <v>#REF!</v>
      </c>
      <c r="L690" s="1414" t="e">
        <f t="shared" si="26"/>
        <v>#REF!</v>
      </c>
    </row>
    <row r="691" spans="1:12" x14ac:dyDescent="0.35">
      <c r="A691" s="1386"/>
      <c r="B691" s="1395" t="s">
        <v>1188</v>
      </c>
      <c r="C691" s="1453" t="e">
        <f>#REF!</f>
        <v>#REF!</v>
      </c>
      <c r="D691" s="1453" t="s">
        <v>1941</v>
      </c>
      <c r="E691" s="1414"/>
      <c r="F691" s="1414" t="e">
        <f t="shared" si="25"/>
        <v>#REF!</v>
      </c>
      <c r="G691" s="1443"/>
      <c r="H691" s="1443"/>
      <c r="I691" s="1443"/>
      <c r="J691" s="1443"/>
      <c r="K691" s="1414" t="e">
        <f>#REF!+#REF!+#REF!+#REF!+#REF!+#REF!+E691+#REF!</f>
        <v>#REF!</v>
      </c>
      <c r="L691" s="1414" t="e">
        <f t="shared" si="26"/>
        <v>#REF!</v>
      </c>
    </row>
    <row r="692" spans="1:12" x14ac:dyDescent="0.35">
      <c r="A692" s="1386"/>
      <c r="B692" s="1395" t="s">
        <v>1230</v>
      </c>
      <c r="C692" s="1453" t="e">
        <f>#REF!</f>
        <v>#REF!</v>
      </c>
      <c r="D692" s="1453" t="s">
        <v>1941</v>
      </c>
      <c r="E692" s="1414"/>
      <c r="F692" s="1414" t="e">
        <f t="shared" si="25"/>
        <v>#REF!</v>
      </c>
      <c r="G692" s="1443"/>
      <c r="H692" s="1443"/>
      <c r="I692" s="1443"/>
      <c r="J692" s="1443"/>
      <c r="K692" s="1414" t="e">
        <f>#REF!+#REF!+#REF!+#REF!+#REF!+#REF!+E692+#REF!</f>
        <v>#REF!</v>
      </c>
      <c r="L692" s="1414" t="e">
        <f t="shared" si="26"/>
        <v>#REF!</v>
      </c>
    </row>
    <row r="693" spans="1:12" x14ac:dyDescent="0.35">
      <c r="A693" s="1386"/>
      <c r="B693" s="1395" t="s">
        <v>3459</v>
      </c>
      <c r="C693" s="1453" t="e">
        <f>#REF!</f>
        <v>#REF!</v>
      </c>
      <c r="D693" s="1453" t="s">
        <v>1941</v>
      </c>
      <c r="E693" s="1414"/>
      <c r="F693" s="1414" t="e">
        <f t="shared" si="25"/>
        <v>#REF!</v>
      </c>
      <c r="G693" s="1443"/>
      <c r="H693" s="1443"/>
      <c r="I693" s="1443"/>
      <c r="J693" s="1443"/>
      <c r="K693" s="1414" t="e">
        <f>#REF!+#REF!+#REF!+#REF!+#REF!+#REF!+E693+#REF!</f>
        <v>#REF!</v>
      </c>
      <c r="L693" s="1414" t="e">
        <f t="shared" si="26"/>
        <v>#REF!</v>
      </c>
    </row>
    <row r="694" spans="1:12" x14ac:dyDescent="0.35">
      <c r="A694" s="1386"/>
      <c r="B694" s="1398" t="s">
        <v>3224</v>
      </c>
      <c r="C694" s="1460"/>
      <c r="D694" s="1452"/>
      <c r="E694" s="1414"/>
      <c r="F694" s="1414">
        <f t="shared" si="25"/>
        <v>0</v>
      </c>
      <c r="G694" s="1443"/>
      <c r="H694" s="1443"/>
      <c r="I694" s="1443"/>
      <c r="J694" s="1443"/>
      <c r="K694" s="1414" t="e">
        <f>#REF!+#REF!+#REF!+#REF!+#REF!+#REF!+E694+#REF!</f>
        <v>#REF!</v>
      </c>
      <c r="L694" s="1414" t="e">
        <f t="shared" si="26"/>
        <v>#REF!</v>
      </c>
    </row>
    <row r="695" spans="1:12" x14ac:dyDescent="0.35">
      <c r="A695" s="1386"/>
      <c r="B695" s="1395" t="s">
        <v>3225</v>
      </c>
      <c r="C695" s="1453" t="e">
        <f>#REF!</f>
        <v>#REF!</v>
      </c>
      <c r="D695" s="1453" t="s">
        <v>1589</v>
      </c>
      <c r="E695" s="1414"/>
      <c r="F695" s="1414" t="e">
        <f t="shared" si="25"/>
        <v>#REF!</v>
      </c>
      <c r="G695" s="1443"/>
      <c r="H695" s="1443"/>
      <c r="I695" s="1443"/>
      <c r="J695" s="1443"/>
      <c r="K695" s="1414" t="e">
        <f>#REF!+#REF!+#REF!+#REF!+#REF!+#REF!+E695+#REF!</f>
        <v>#REF!</v>
      </c>
      <c r="L695" s="1414" t="e">
        <f t="shared" si="26"/>
        <v>#REF!</v>
      </c>
    </row>
    <row r="696" spans="1:12" x14ac:dyDescent="0.35">
      <c r="A696" s="1386"/>
      <c r="B696" s="1411" t="s">
        <v>3217</v>
      </c>
      <c r="C696" s="1414">
        <v>3358.02</v>
      </c>
      <c r="D696" s="1452" t="s">
        <v>1941</v>
      </c>
      <c r="E696" s="1414"/>
      <c r="F696" s="1414">
        <f t="shared" si="25"/>
        <v>0</v>
      </c>
      <c r="G696" s="1443"/>
      <c r="H696" s="1443"/>
      <c r="I696" s="1443"/>
      <c r="J696" s="1443"/>
      <c r="K696" s="1414" t="e">
        <f>#REF!+#REF!+#REF!+#REF!+#REF!+#REF!+E696+#REF!</f>
        <v>#REF!</v>
      </c>
      <c r="L696" s="1414" t="e">
        <f t="shared" si="26"/>
        <v>#REF!</v>
      </c>
    </row>
    <row r="697" spans="1:12" x14ac:dyDescent="0.35">
      <c r="A697" s="1386"/>
      <c r="B697" s="1411" t="s">
        <v>3210</v>
      </c>
      <c r="C697" s="1414">
        <v>3828.85</v>
      </c>
      <c r="D697" s="1452" t="s">
        <v>1941</v>
      </c>
      <c r="E697" s="1414"/>
      <c r="F697" s="1414">
        <f t="shared" si="25"/>
        <v>0</v>
      </c>
      <c r="G697" s="1443"/>
      <c r="H697" s="1443"/>
      <c r="I697" s="1443"/>
      <c r="J697" s="1443"/>
      <c r="K697" s="1414" t="e">
        <f>#REF!+#REF!+#REF!+#REF!+#REF!+#REF!+E697+#REF!</f>
        <v>#REF!</v>
      </c>
      <c r="L697" s="1414" t="e">
        <f t="shared" si="26"/>
        <v>#REF!</v>
      </c>
    </row>
    <row r="698" spans="1:12" ht="45" x14ac:dyDescent="0.35">
      <c r="A698" s="1386"/>
      <c r="B698" s="1410" t="s">
        <v>3503</v>
      </c>
      <c r="C698" s="1414" t="e">
        <f>#REF!</f>
        <v>#REF!</v>
      </c>
      <c r="D698" s="1452" t="s">
        <v>1941</v>
      </c>
      <c r="E698" s="1414"/>
      <c r="F698" s="1414" t="e">
        <f t="shared" si="25"/>
        <v>#REF!</v>
      </c>
      <c r="G698" s="1443"/>
      <c r="H698" s="1443"/>
      <c r="I698" s="1443"/>
      <c r="J698" s="1443"/>
      <c r="K698" s="1414" t="e">
        <f>#REF!+#REF!+#REF!+#REF!+#REF!+#REF!+E698+#REF!</f>
        <v>#REF!</v>
      </c>
      <c r="L698" s="1414" t="e">
        <f t="shared" si="26"/>
        <v>#REF!</v>
      </c>
    </row>
    <row r="699" spans="1:12" x14ac:dyDescent="0.35">
      <c r="A699" s="1386"/>
      <c r="B699" s="1410" t="s">
        <v>3211</v>
      </c>
      <c r="C699" s="1460"/>
      <c r="D699" s="1452"/>
      <c r="E699" s="1414"/>
      <c r="F699" s="1414">
        <f t="shared" si="25"/>
        <v>0</v>
      </c>
      <c r="G699" s="1443"/>
      <c r="H699" s="1443"/>
      <c r="I699" s="1443"/>
      <c r="J699" s="1443"/>
      <c r="K699" s="1414" t="e">
        <f>#REF!+#REF!+#REF!+#REF!+#REF!+#REF!+E699+#REF!</f>
        <v>#REF!</v>
      </c>
      <c r="L699" s="1414" t="e">
        <f t="shared" si="26"/>
        <v>#REF!</v>
      </c>
    </row>
    <row r="700" spans="1:12" x14ac:dyDescent="0.35">
      <c r="A700" s="1386"/>
      <c r="B700" s="1411" t="s">
        <v>3212</v>
      </c>
      <c r="C700" s="1460" t="e">
        <f>#REF!</f>
        <v>#REF!</v>
      </c>
      <c r="D700" s="1452" t="s">
        <v>1941</v>
      </c>
      <c r="E700" s="1414"/>
      <c r="F700" s="1414" t="e">
        <f t="shared" si="25"/>
        <v>#REF!</v>
      </c>
      <c r="G700" s="1443"/>
      <c r="H700" s="1443"/>
      <c r="I700" s="1443"/>
      <c r="J700" s="1443"/>
      <c r="K700" s="1414" t="e">
        <f>#REF!+#REF!+#REF!+#REF!+#REF!+#REF!+E700+#REF!</f>
        <v>#REF!</v>
      </c>
      <c r="L700" s="1414" t="e">
        <f t="shared" si="26"/>
        <v>#REF!</v>
      </c>
    </row>
    <row r="701" spans="1:12" x14ac:dyDescent="0.35">
      <c r="A701" s="1386"/>
      <c r="B701" s="1411" t="s">
        <v>3326</v>
      </c>
      <c r="C701" s="1460" t="e">
        <f>#REF!</f>
        <v>#REF!</v>
      </c>
      <c r="D701" s="1452" t="s">
        <v>1941</v>
      </c>
      <c r="E701" s="1414"/>
      <c r="F701" s="1414" t="e">
        <f t="shared" si="25"/>
        <v>#REF!</v>
      </c>
      <c r="G701" s="1443"/>
      <c r="H701" s="1443"/>
      <c r="I701" s="1443"/>
      <c r="J701" s="1443"/>
      <c r="K701" s="1414" t="e">
        <f>#REF!+#REF!+#REF!+#REF!+#REF!+#REF!+E701+#REF!</f>
        <v>#REF!</v>
      </c>
      <c r="L701" s="1414" t="e">
        <f t="shared" si="26"/>
        <v>#REF!</v>
      </c>
    </row>
    <row r="702" spans="1:12" x14ac:dyDescent="0.35">
      <c r="A702" s="1386"/>
      <c r="B702" s="1411" t="s">
        <v>3327</v>
      </c>
      <c r="C702" s="1460" t="e">
        <f>#REF!</f>
        <v>#REF!</v>
      </c>
      <c r="D702" s="1452" t="s">
        <v>1941</v>
      </c>
      <c r="E702" s="1414"/>
      <c r="F702" s="1414" t="e">
        <f t="shared" si="25"/>
        <v>#REF!</v>
      </c>
      <c r="G702" s="1443"/>
      <c r="H702" s="1443"/>
      <c r="I702" s="1443"/>
      <c r="J702" s="1443"/>
      <c r="K702" s="1414" t="e">
        <f>#REF!+#REF!+#REF!+#REF!+#REF!+#REF!+E702+#REF!</f>
        <v>#REF!</v>
      </c>
      <c r="L702" s="1414" t="e">
        <f t="shared" si="26"/>
        <v>#REF!</v>
      </c>
    </row>
    <row r="703" spans="1:12" x14ac:dyDescent="0.35">
      <c r="A703" s="1386"/>
      <c r="B703" s="1411" t="s">
        <v>3454</v>
      </c>
      <c r="C703" s="1460" t="e">
        <f>#REF!</f>
        <v>#REF!</v>
      </c>
      <c r="D703" s="1452" t="s">
        <v>1941</v>
      </c>
      <c r="E703" s="1414"/>
      <c r="F703" s="1414" t="e">
        <f t="shared" si="25"/>
        <v>#REF!</v>
      </c>
      <c r="G703" s="1443"/>
      <c r="H703" s="1443"/>
      <c r="I703" s="1443"/>
      <c r="J703" s="1443"/>
      <c r="K703" s="1414" t="e">
        <f>#REF!+#REF!+#REF!+#REF!+#REF!+#REF!+E703+#REF!</f>
        <v>#REF!</v>
      </c>
      <c r="L703" s="1414" t="e">
        <f t="shared" si="26"/>
        <v>#REF!</v>
      </c>
    </row>
    <row r="704" spans="1:12" ht="45" x14ac:dyDescent="0.35">
      <c r="A704" s="1386"/>
      <c r="B704" s="1410" t="str">
        <f>'[3]Bldg+Dev'!$B$566</f>
        <v>Supply &amp; Fixing of MS door  (for lockup door )</v>
      </c>
      <c r="C704" s="1453"/>
      <c r="D704" s="1453"/>
      <c r="E704" s="1414"/>
      <c r="F704" s="1414">
        <f t="shared" si="25"/>
        <v>0</v>
      </c>
      <c r="G704" s="1443"/>
      <c r="H704" s="1443"/>
      <c r="I704" s="1443"/>
      <c r="J704" s="1443"/>
      <c r="K704" s="1414" t="e">
        <f>#REF!+#REF!+#REF!+#REF!+#REF!+#REF!+E704+#REF!</f>
        <v>#REF!</v>
      </c>
      <c r="L704" s="1414" t="e">
        <f t="shared" si="26"/>
        <v>#REF!</v>
      </c>
    </row>
    <row r="705" spans="1:12" x14ac:dyDescent="0.35">
      <c r="A705" s="1386"/>
      <c r="B705" s="1395" t="s">
        <v>1742</v>
      </c>
      <c r="C705" s="1453">
        <f>C802</f>
        <v>0</v>
      </c>
      <c r="D705" s="1453" t="s">
        <v>1488</v>
      </c>
      <c r="E705" s="1414"/>
      <c r="F705" s="1414">
        <f t="shared" si="25"/>
        <v>0</v>
      </c>
      <c r="G705" s="1443"/>
      <c r="H705" s="1443"/>
      <c r="I705" s="1443"/>
      <c r="J705" s="1443"/>
      <c r="K705" s="1414" t="e">
        <f>#REF!+#REF!+#REF!+#REF!+#REF!+#REF!+E705+#REF!</f>
        <v>#REF!</v>
      </c>
      <c r="L705" s="1414" t="e">
        <f t="shared" si="26"/>
        <v>#REF!</v>
      </c>
    </row>
    <row r="706" spans="1:12" x14ac:dyDescent="0.35">
      <c r="A706" s="1386"/>
      <c r="B706" s="1395" t="s">
        <v>515</v>
      </c>
      <c r="C706" s="1453">
        <f>C803</f>
        <v>0</v>
      </c>
      <c r="D706" s="1453" t="s">
        <v>1200</v>
      </c>
      <c r="E706" s="1414"/>
      <c r="F706" s="1414">
        <f t="shared" si="25"/>
        <v>0</v>
      </c>
      <c r="G706" s="1443"/>
      <c r="H706" s="1443"/>
      <c r="I706" s="1443"/>
      <c r="J706" s="1443"/>
      <c r="K706" s="1414" t="e">
        <f>#REF!+#REF!+#REF!+#REF!+#REF!+#REF!+E706+#REF!</f>
        <v>#REF!</v>
      </c>
      <c r="L706" s="1414" t="e">
        <f t="shared" si="26"/>
        <v>#REF!</v>
      </c>
    </row>
    <row r="707" spans="1:12" ht="67.5" x14ac:dyDescent="0.35">
      <c r="A707" s="1386"/>
      <c r="B707" s="1398" t="s">
        <v>3236</v>
      </c>
      <c r="C707" s="1453"/>
      <c r="D707" s="1453"/>
      <c r="E707" s="1414"/>
      <c r="F707" s="1414">
        <f t="shared" si="25"/>
        <v>0</v>
      </c>
      <c r="G707" s="1443"/>
      <c r="H707" s="1443"/>
      <c r="I707" s="1443"/>
      <c r="J707" s="1443"/>
      <c r="K707" s="1414" t="e">
        <f>#REF!+#REF!+#REF!+#REF!+#REF!+#REF!+E707+#REF!</f>
        <v>#REF!</v>
      </c>
      <c r="L707" s="1414" t="e">
        <f t="shared" si="26"/>
        <v>#REF!</v>
      </c>
    </row>
    <row r="708" spans="1:12" x14ac:dyDescent="0.35">
      <c r="A708" s="1386"/>
      <c r="B708" s="1395" t="s">
        <v>1882</v>
      </c>
      <c r="C708" s="1453">
        <v>3004.33</v>
      </c>
      <c r="D708" s="1453" t="s">
        <v>1941</v>
      </c>
      <c r="E708" s="1414"/>
      <c r="F708" s="1414">
        <f t="shared" si="25"/>
        <v>0</v>
      </c>
      <c r="G708" s="1443"/>
      <c r="H708" s="1443"/>
      <c r="I708" s="1443"/>
      <c r="J708" s="1443"/>
      <c r="K708" s="1414" t="e">
        <f>#REF!+#REF!+#REF!+#REF!+#REF!+#REF!+E708+#REF!</f>
        <v>#REF!</v>
      </c>
      <c r="L708" s="1414" t="e">
        <f t="shared" si="26"/>
        <v>#REF!</v>
      </c>
    </row>
    <row r="709" spans="1:12" x14ac:dyDescent="0.35">
      <c r="A709" s="1386"/>
      <c r="B709" s="1395" t="s">
        <v>516</v>
      </c>
      <c r="C709" s="1453" t="e">
        <f>C804</f>
        <v>#REF!</v>
      </c>
      <c r="D709" s="1453" t="s">
        <v>1941</v>
      </c>
      <c r="E709" s="1414"/>
      <c r="F709" s="1414" t="e">
        <f t="shared" si="25"/>
        <v>#REF!</v>
      </c>
      <c r="G709" s="1443"/>
      <c r="H709" s="1443"/>
      <c r="I709" s="1443"/>
      <c r="J709" s="1443"/>
      <c r="K709" s="1414" t="e">
        <f>#REF!+#REF!+#REF!+#REF!+#REF!+#REF!+E709+#REF!</f>
        <v>#REF!</v>
      </c>
      <c r="L709" s="1414" t="e">
        <f t="shared" si="26"/>
        <v>#REF!</v>
      </c>
    </row>
    <row r="710" spans="1:12" x14ac:dyDescent="0.35">
      <c r="A710" s="1386"/>
      <c r="B710" s="1395" t="s">
        <v>1623</v>
      </c>
      <c r="C710" s="1453" t="e">
        <f>Develop!C805</f>
        <v>#REF!</v>
      </c>
      <c r="D710" s="1453" t="s">
        <v>1941</v>
      </c>
      <c r="E710" s="1414"/>
      <c r="F710" s="1414" t="e">
        <f t="shared" si="25"/>
        <v>#REF!</v>
      </c>
      <c r="G710" s="1443"/>
      <c r="H710" s="1443"/>
      <c r="I710" s="1443"/>
      <c r="J710" s="1443"/>
      <c r="K710" s="1414" t="e">
        <f>#REF!+#REF!+#REF!+#REF!+#REF!+#REF!+E710+#REF!</f>
        <v>#REF!</v>
      </c>
      <c r="L710" s="1414" t="e">
        <f t="shared" si="26"/>
        <v>#REF!</v>
      </c>
    </row>
    <row r="711" spans="1:12" x14ac:dyDescent="0.35">
      <c r="A711" s="1386"/>
      <c r="B711" s="1395" t="s">
        <v>1881</v>
      </c>
      <c r="C711" s="1453" t="e">
        <f>C806</f>
        <v>#REF!</v>
      </c>
      <c r="D711" s="1453" t="s">
        <v>1941</v>
      </c>
      <c r="E711" s="1414"/>
      <c r="F711" s="1414" t="e">
        <f t="shared" si="25"/>
        <v>#REF!</v>
      </c>
      <c r="G711" s="1443"/>
      <c r="H711" s="1443"/>
      <c r="I711" s="1443"/>
      <c r="J711" s="1443"/>
      <c r="K711" s="1414" t="e">
        <f>#REF!+#REF!+#REF!+#REF!+#REF!+#REF!+E711+#REF!</f>
        <v>#REF!</v>
      </c>
      <c r="L711" s="1414" t="e">
        <f t="shared" si="26"/>
        <v>#REF!</v>
      </c>
    </row>
    <row r="712" spans="1:12" ht="67.5" x14ac:dyDescent="0.35">
      <c r="A712" s="1386"/>
      <c r="B712" s="1398" t="s">
        <v>3399</v>
      </c>
      <c r="C712" s="1460" t="e">
        <f>#REF!</f>
        <v>#REF!</v>
      </c>
      <c r="D712" s="1452" t="s">
        <v>1941</v>
      </c>
      <c r="E712" s="1414"/>
      <c r="F712" s="1414" t="e">
        <f t="shared" si="25"/>
        <v>#REF!</v>
      </c>
      <c r="G712" s="1443"/>
      <c r="H712" s="1443"/>
      <c r="I712" s="1443"/>
      <c r="J712" s="1443"/>
      <c r="K712" s="1414" t="e">
        <f>#REF!+#REF!+#REF!+#REF!+#REF!+#REF!+E712+#REF!</f>
        <v>#REF!</v>
      </c>
      <c r="L712" s="1414" t="e">
        <f t="shared" si="26"/>
        <v>#REF!</v>
      </c>
    </row>
    <row r="713" spans="1:12" ht="45" x14ac:dyDescent="0.35">
      <c r="A713" s="1386"/>
      <c r="B713" s="1398" t="s">
        <v>3400</v>
      </c>
      <c r="C713" s="1460" t="e">
        <f>#REF!</f>
        <v>#REF!</v>
      </c>
      <c r="D713" s="1452" t="s">
        <v>1941</v>
      </c>
      <c r="E713" s="1414"/>
      <c r="F713" s="1414" t="e">
        <f t="shared" si="25"/>
        <v>#REF!</v>
      </c>
      <c r="G713" s="1443"/>
      <c r="H713" s="1443"/>
      <c r="I713" s="1443"/>
      <c r="J713" s="1443"/>
      <c r="K713" s="1414" t="e">
        <f>#REF!+#REF!+#REF!+#REF!+#REF!+#REF!+E713+#REF!</f>
        <v>#REF!</v>
      </c>
      <c r="L713" s="1414" t="e">
        <f t="shared" si="26"/>
        <v>#REF!</v>
      </c>
    </row>
    <row r="714" spans="1:12" ht="48" x14ac:dyDescent="0.35">
      <c r="A714" s="1386"/>
      <c r="B714" s="1395" t="s">
        <v>3401</v>
      </c>
      <c r="C714" s="1460">
        <v>61.8</v>
      </c>
      <c r="D714" s="1453" t="s">
        <v>1200</v>
      </c>
      <c r="E714" s="1414"/>
      <c r="F714" s="1414">
        <f t="shared" si="25"/>
        <v>0</v>
      </c>
      <c r="G714" s="1443"/>
      <c r="H714" s="1443"/>
      <c r="I714" s="1443"/>
      <c r="J714" s="1443"/>
      <c r="K714" s="1414" t="e">
        <f>#REF!+#REF!+#REF!+#REF!+#REF!+#REF!+E714+#REF!</f>
        <v>#REF!</v>
      </c>
      <c r="L714" s="1414" t="e">
        <f t="shared" si="26"/>
        <v>#REF!</v>
      </c>
    </row>
    <row r="715" spans="1:12" ht="48" x14ac:dyDescent="0.35">
      <c r="A715" s="1386"/>
      <c r="B715" s="1395" t="s">
        <v>3129</v>
      </c>
      <c r="C715" s="1460">
        <v>405</v>
      </c>
      <c r="D715" s="1426" t="s">
        <v>718</v>
      </c>
      <c r="E715" s="1414"/>
      <c r="F715" s="1414">
        <f t="shared" si="25"/>
        <v>0</v>
      </c>
      <c r="G715" s="1443"/>
      <c r="H715" s="1443"/>
      <c r="I715" s="1443"/>
      <c r="J715" s="1443"/>
      <c r="K715" s="1414" t="e">
        <f>#REF!+#REF!+#REF!+#REF!+#REF!+#REF!+E715+#REF!</f>
        <v>#REF!</v>
      </c>
      <c r="L715" s="1414" t="e">
        <f t="shared" si="26"/>
        <v>#REF!</v>
      </c>
    </row>
    <row r="716" spans="1:12" ht="48" x14ac:dyDescent="0.35">
      <c r="A716" s="1386"/>
      <c r="B716" s="1395" t="s">
        <v>3135</v>
      </c>
      <c r="C716" s="1414">
        <v>325</v>
      </c>
      <c r="D716" s="1414" t="s">
        <v>1941</v>
      </c>
      <c r="E716" s="1414"/>
      <c r="F716" s="1414">
        <f t="shared" si="25"/>
        <v>0</v>
      </c>
      <c r="G716" s="1443"/>
      <c r="H716" s="1443"/>
      <c r="I716" s="1443"/>
      <c r="J716" s="1443"/>
      <c r="K716" s="1414" t="e">
        <f>#REF!+#REF!+#REF!+#REF!+#REF!+#REF!+E716+#REF!</f>
        <v>#REF!</v>
      </c>
      <c r="L716" s="1414" t="e">
        <f t="shared" si="26"/>
        <v>#REF!</v>
      </c>
    </row>
    <row r="717" spans="1:12" x14ac:dyDescent="0.35">
      <c r="A717" s="1386"/>
      <c r="B717" s="1395" t="s">
        <v>3136</v>
      </c>
      <c r="C717" s="1414">
        <v>35</v>
      </c>
      <c r="D717" s="1414" t="s">
        <v>1941</v>
      </c>
      <c r="E717" s="1414"/>
      <c r="F717" s="1414">
        <f t="shared" si="25"/>
        <v>0</v>
      </c>
      <c r="G717" s="1443"/>
      <c r="H717" s="1443"/>
      <c r="I717" s="1443"/>
      <c r="J717" s="1443"/>
      <c r="K717" s="1414" t="e">
        <f>#REF!+#REF!+#REF!+#REF!+#REF!+#REF!+E717+#REF!</f>
        <v>#REF!</v>
      </c>
      <c r="L717" s="1414" t="e">
        <f t="shared" si="26"/>
        <v>#REF!</v>
      </c>
    </row>
    <row r="718" spans="1:12" ht="48" x14ac:dyDescent="0.35">
      <c r="A718" s="1386"/>
      <c r="B718" s="1411" t="s">
        <v>5420</v>
      </c>
      <c r="C718" s="1452" t="e">
        <f>#REF!</f>
        <v>#REF!</v>
      </c>
      <c r="D718" s="1452" t="s">
        <v>1200</v>
      </c>
      <c r="E718" s="1414"/>
      <c r="F718" s="1414" t="e">
        <f t="shared" si="25"/>
        <v>#REF!</v>
      </c>
      <c r="G718" s="1443"/>
      <c r="H718" s="1443"/>
      <c r="I718" s="1443"/>
      <c r="J718" s="1443"/>
      <c r="K718" s="1414" t="e">
        <f>#REF!+#REF!+#REF!+#REF!+#REF!+#REF!+E718+#REF!</f>
        <v>#REF!</v>
      </c>
      <c r="L718" s="1414" t="e">
        <f t="shared" si="26"/>
        <v>#REF!</v>
      </c>
    </row>
    <row r="719" spans="1:12" ht="48" x14ac:dyDescent="0.35">
      <c r="A719" s="1386"/>
      <c r="B719" s="1411" t="s">
        <v>5421</v>
      </c>
      <c r="C719" s="1452" t="e">
        <f>#REF!</f>
        <v>#REF!</v>
      </c>
      <c r="D719" s="1452" t="s">
        <v>1200</v>
      </c>
      <c r="E719" s="1414"/>
      <c r="F719" s="1414" t="e">
        <f t="shared" ref="F719:F782" si="27">E719*C719</f>
        <v>#REF!</v>
      </c>
      <c r="G719" s="1443"/>
      <c r="H719" s="1443"/>
      <c r="I719" s="1443"/>
      <c r="J719" s="1443"/>
      <c r="K719" s="1414" t="e">
        <f>#REF!+#REF!+#REF!+#REF!+#REF!+#REF!+E719+#REF!</f>
        <v>#REF!</v>
      </c>
      <c r="L719" s="1414" t="e">
        <f t="shared" ref="L719:L782" si="28">K719*C719</f>
        <v>#REF!</v>
      </c>
    </row>
    <row r="720" spans="1:12" ht="48" x14ac:dyDescent="0.35">
      <c r="A720" s="1386"/>
      <c r="B720" s="1411" t="s">
        <v>3132</v>
      </c>
      <c r="C720" s="1452" t="e">
        <f>#REF!</f>
        <v>#REF!</v>
      </c>
      <c r="D720" s="1426" t="s">
        <v>1200</v>
      </c>
      <c r="E720" s="1414"/>
      <c r="F720" s="1414" t="e">
        <f t="shared" si="27"/>
        <v>#REF!</v>
      </c>
      <c r="G720" s="1443"/>
      <c r="H720" s="1443"/>
      <c r="I720" s="1443"/>
      <c r="J720" s="1443"/>
      <c r="K720" s="1414" t="e">
        <f>#REF!+#REF!+#REF!+#REF!+#REF!+#REF!+E720+#REF!</f>
        <v>#REF!</v>
      </c>
      <c r="L720" s="1414" t="e">
        <f t="shared" si="28"/>
        <v>#REF!</v>
      </c>
    </row>
    <row r="721" spans="1:12" x14ac:dyDescent="0.35">
      <c r="A721" s="1386"/>
      <c r="B721" s="1395" t="s">
        <v>3100</v>
      </c>
      <c r="C721" s="1426" t="e">
        <f>#REF!</f>
        <v>#REF!</v>
      </c>
      <c r="D721" s="1426" t="s">
        <v>718</v>
      </c>
      <c r="E721" s="1414"/>
      <c r="F721" s="1414" t="e">
        <f t="shared" si="27"/>
        <v>#REF!</v>
      </c>
      <c r="G721" s="1443"/>
      <c r="H721" s="1443"/>
      <c r="I721" s="1443"/>
      <c r="J721" s="1443"/>
      <c r="K721" s="1414" t="e">
        <f>#REF!+#REF!+#REF!+#REF!+#REF!+#REF!+E721+#REF!</f>
        <v>#REF!</v>
      </c>
      <c r="L721" s="1414" t="e">
        <f t="shared" si="28"/>
        <v>#REF!</v>
      </c>
    </row>
    <row r="722" spans="1:12" ht="72" x14ac:dyDescent="0.35">
      <c r="A722" s="1386"/>
      <c r="B722" s="1395" t="s">
        <v>3453</v>
      </c>
      <c r="C722" s="1460" t="e">
        <f>#REF!</f>
        <v>#REF!</v>
      </c>
      <c r="D722" s="1426" t="s">
        <v>1589</v>
      </c>
      <c r="E722" s="1414"/>
      <c r="F722" s="1414" t="e">
        <f t="shared" si="27"/>
        <v>#REF!</v>
      </c>
      <c r="G722" s="1443"/>
      <c r="H722" s="1443"/>
      <c r="I722" s="1443"/>
      <c r="J722" s="1443"/>
      <c r="K722" s="1414" t="e">
        <f>#REF!+#REF!+#REF!+#REF!+#REF!+#REF!+E722+#REF!</f>
        <v>#REF!</v>
      </c>
      <c r="L722" s="1414" t="e">
        <f t="shared" si="28"/>
        <v>#REF!</v>
      </c>
    </row>
    <row r="723" spans="1:12" ht="48" x14ac:dyDescent="0.35">
      <c r="A723" s="1386" t="s">
        <v>1143</v>
      </c>
      <c r="B723" s="1395" t="s">
        <v>1210</v>
      </c>
      <c r="C723" s="1453" t="e">
        <f>#REF!</f>
        <v>#REF!</v>
      </c>
      <c r="D723" s="1426" t="s">
        <v>1200</v>
      </c>
      <c r="E723" s="1414"/>
      <c r="F723" s="1414" t="e">
        <f t="shared" si="27"/>
        <v>#REF!</v>
      </c>
      <c r="G723" s="1443"/>
      <c r="H723" s="1443"/>
      <c r="I723" s="1443"/>
      <c r="J723" s="1443"/>
      <c r="K723" s="1414" t="e">
        <f>#REF!+#REF!+#REF!+#REF!+#REF!+#REF!+E723+#REF!</f>
        <v>#REF!</v>
      </c>
      <c r="L723" s="1414" t="e">
        <f t="shared" si="28"/>
        <v>#REF!</v>
      </c>
    </row>
    <row r="724" spans="1:12" ht="45" x14ac:dyDescent="0.35">
      <c r="A724" s="1386"/>
      <c r="B724" s="1398" t="s">
        <v>3226</v>
      </c>
      <c r="C724" s="1453"/>
      <c r="D724" s="1426"/>
      <c r="E724" s="1414"/>
      <c r="F724" s="1414">
        <f t="shared" si="27"/>
        <v>0</v>
      </c>
      <c r="G724" s="1443"/>
      <c r="H724" s="1443"/>
      <c r="I724" s="1443"/>
      <c r="J724" s="1443"/>
      <c r="K724" s="1414" t="e">
        <f>#REF!+#REF!+#REF!+#REF!+#REF!+#REF!+E724+#REF!</f>
        <v>#REF!</v>
      </c>
      <c r="L724" s="1414" t="e">
        <f t="shared" si="28"/>
        <v>#REF!</v>
      </c>
    </row>
    <row r="725" spans="1:12" x14ac:dyDescent="0.35">
      <c r="A725" s="1386"/>
      <c r="B725" s="1395" t="s">
        <v>3227</v>
      </c>
      <c r="C725" s="1460" t="e">
        <f>#REF!</f>
        <v>#REF!</v>
      </c>
      <c r="D725" s="1426" t="s">
        <v>718</v>
      </c>
      <c r="E725" s="1414"/>
      <c r="F725" s="1414" t="e">
        <f t="shared" si="27"/>
        <v>#REF!</v>
      </c>
      <c r="G725" s="1443"/>
      <c r="H725" s="1443"/>
      <c r="I725" s="1443"/>
      <c r="J725" s="1443"/>
      <c r="K725" s="1414" t="e">
        <f>#REF!+#REF!+#REF!+#REF!+#REF!+#REF!+E725+#REF!</f>
        <v>#REF!</v>
      </c>
      <c r="L725" s="1414" t="e">
        <f t="shared" si="28"/>
        <v>#REF!</v>
      </c>
    </row>
    <row r="726" spans="1:12" x14ac:dyDescent="0.35">
      <c r="A726" s="1386"/>
      <c r="B726" s="1395" t="s">
        <v>3356</v>
      </c>
      <c r="C726" s="1460" t="e">
        <f>#REF!</f>
        <v>#REF!</v>
      </c>
      <c r="D726" s="1426" t="s">
        <v>718</v>
      </c>
      <c r="E726" s="1414"/>
      <c r="F726" s="1414" t="e">
        <f t="shared" si="27"/>
        <v>#REF!</v>
      </c>
      <c r="G726" s="1443"/>
      <c r="H726" s="1443"/>
      <c r="I726" s="1443"/>
      <c r="J726" s="1443"/>
      <c r="K726" s="1414" t="e">
        <f>#REF!+#REF!+#REF!+#REF!+#REF!+#REF!+E726+#REF!</f>
        <v>#REF!</v>
      </c>
      <c r="L726" s="1414" t="e">
        <f t="shared" si="28"/>
        <v>#REF!</v>
      </c>
    </row>
    <row r="727" spans="1:12" x14ac:dyDescent="0.35">
      <c r="A727" s="1386"/>
      <c r="B727" s="1398" t="s">
        <v>3228</v>
      </c>
      <c r="C727" s="1460"/>
      <c r="D727" s="1426"/>
      <c r="E727" s="1414"/>
      <c r="F727" s="1414">
        <f t="shared" si="27"/>
        <v>0</v>
      </c>
      <c r="G727" s="1443"/>
      <c r="H727" s="1443"/>
      <c r="I727" s="1443"/>
      <c r="J727" s="1443"/>
      <c r="K727" s="1414" t="e">
        <f>#REF!+#REF!+#REF!+#REF!+#REF!+#REF!+E727+#REF!</f>
        <v>#REF!</v>
      </c>
      <c r="L727" s="1414" t="e">
        <f t="shared" si="28"/>
        <v>#REF!</v>
      </c>
    </row>
    <row r="728" spans="1:12" ht="48" x14ac:dyDescent="0.35">
      <c r="A728" s="1386"/>
      <c r="B728" s="1395" t="s">
        <v>3424</v>
      </c>
      <c r="C728" s="1460">
        <v>236</v>
      </c>
      <c r="D728" s="1426" t="s">
        <v>1200</v>
      </c>
      <c r="E728" s="1414"/>
      <c r="F728" s="1414">
        <f t="shared" si="27"/>
        <v>0</v>
      </c>
      <c r="G728" s="1443"/>
      <c r="H728" s="1443"/>
      <c r="I728" s="1443"/>
      <c r="J728" s="1443"/>
      <c r="K728" s="1414" t="e">
        <f>#REF!+#REF!+#REF!+#REF!+#REF!+#REF!+E728+#REF!</f>
        <v>#REF!</v>
      </c>
      <c r="L728" s="1414" t="e">
        <f t="shared" si="28"/>
        <v>#REF!</v>
      </c>
    </row>
    <row r="729" spans="1:12" ht="48" x14ac:dyDescent="0.35">
      <c r="A729" s="1386"/>
      <c r="B729" s="1411" t="s">
        <v>3425</v>
      </c>
      <c r="C729" s="1460">
        <v>998</v>
      </c>
      <c r="D729" s="1426" t="s">
        <v>1200</v>
      </c>
      <c r="E729" s="1414"/>
      <c r="F729" s="1414">
        <f t="shared" si="27"/>
        <v>0</v>
      </c>
      <c r="G729" s="1443"/>
      <c r="H729" s="1443"/>
      <c r="I729" s="1443"/>
      <c r="J729" s="1443"/>
      <c r="K729" s="1414" t="e">
        <f>#REF!+#REF!+#REF!+#REF!+#REF!+#REF!+E729+#REF!</f>
        <v>#REF!</v>
      </c>
      <c r="L729" s="1414" t="e">
        <f t="shared" si="28"/>
        <v>#REF!</v>
      </c>
    </row>
    <row r="730" spans="1:12" x14ac:dyDescent="0.35">
      <c r="A730" s="1386"/>
      <c r="B730" s="1398" t="s">
        <v>3229</v>
      </c>
      <c r="C730" s="1460"/>
      <c r="D730" s="1426"/>
      <c r="E730" s="1414"/>
      <c r="F730" s="1414">
        <f t="shared" si="27"/>
        <v>0</v>
      </c>
      <c r="G730" s="1443"/>
      <c r="H730" s="1443"/>
      <c r="I730" s="1443"/>
      <c r="J730" s="1443"/>
      <c r="K730" s="1414" t="e">
        <f>#REF!+#REF!+#REF!+#REF!+#REF!+#REF!+E730+#REF!</f>
        <v>#REF!</v>
      </c>
      <c r="L730" s="1414" t="e">
        <f t="shared" si="28"/>
        <v>#REF!</v>
      </c>
    </row>
    <row r="731" spans="1:12" ht="48" x14ac:dyDescent="0.35">
      <c r="A731" s="1386"/>
      <c r="B731" s="1395" t="s">
        <v>3426</v>
      </c>
      <c r="C731" s="1460">
        <v>289</v>
      </c>
      <c r="D731" s="1426" t="s">
        <v>1200</v>
      </c>
      <c r="E731" s="1414"/>
      <c r="F731" s="1414">
        <f t="shared" si="27"/>
        <v>0</v>
      </c>
      <c r="G731" s="1443"/>
      <c r="H731" s="1443"/>
      <c r="I731" s="1443"/>
      <c r="J731" s="1443"/>
      <c r="K731" s="1414" t="e">
        <f>#REF!+#REF!+#REF!+#REF!+#REF!+#REF!+E731+#REF!</f>
        <v>#REF!</v>
      </c>
      <c r="L731" s="1414" t="e">
        <f t="shared" si="28"/>
        <v>#REF!</v>
      </c>
    </row>
    <row r="732" spans="1:12" ht="48" x14ac:dyDescent="0.35">
      <c r="A732" s="1386"/>
      <c r="B732" s="1411" t="s">
        <v>3427</v>
      </c>
      <c r="C732" s="1460">
        <v>788</v>
      </c>
      <c r="D732" s="1426" t="s">
        <v>1200</v>
      </c>
      <c r="E732" s="1414"/>
      <c r="F732" s="1414">
        <f t="shared" si="27"/>
        <v>0</v>
      </c>
      <c r="G732" s="1443"/>
      <c r="H732" s="1443"/>
      <c r="I732" s="1443"/>
      <c r="J732" s="1443"/>
      <c r="K732" s="1414" t="e">
        <f>#REF!+#REF!+#REF!+#REF!+#REF!+#REF!+E732+#REF!</f>
        <v>#REF!</v>
      </c>
      <c r="L732" s="1414" t="e">
        <f t="shared" si="28"/>
        <v>#REF!</v>
      </c>
    </row>
    <row r="733" spans="1:12" ht="93" x14ac:dyDescent="0.35">
      <c r="A733" s="1386"/>
      <c r="B733" s="1395" t="s">
        <v>5379</v>
      </c>
      <c r="C733" s="1460" t="e">
        <f>#REF!</f>
        <v>#REF!</v>
      </c>
      <c r="D733" s="1426" t="s">
        <v>1200</v>
      </c>
      <c r="E733" s="1414"/>
      <c r="F733" s="1414" t="e">
        <f t="shared" si="27"/>
        <v>#REF!</v>
      </c>
      <c r="G733" s="1443"/>
      <c r="H733" s="1443"/>
      <c r="I733" s="1443"/>
      <c r="J733" s="1443"/>
      <c r="K733" s="1414" t="e">
        <f>#REF!+#REF!+#REF!+#REF!+#REF!+#REF!+E733+#REF!</f>
        <v>#REF!</v>
      </c>
      <c r="L733" s="1414" t="e">
        <f t="shared" si="28"/>
        <v>#REF!</v>
      </c>
    </row>
    <row r="734" spans="1:12" ht="96" x14ac:dyDescent="0.35">
      <c r="A734" s="1386"/>
      <c r="B734" s="1395" t="s">
        <v>5380</v>
      </c>
      <c r="C734" s="1460" t="e">
        <f>#REF!</f>
        <v>#REF!</v>
      </c>
      <c r="D734" s="1426" t="s">
        <v>1200</v>
      </c>
      <c r="E734" s="1414"/>
      <c r="F734" s="1414" t="e">
        <f t="shared" si="27"/>
        <v>#REF!</v>
      </c>
      <c r="G734" s="1443"/>
      <c r="H734" s="1443"/>
      <c r="I734" s="1443"/>
      <c r="J734" s="1443"/>
      <c r="K734" s="1414" t="e">
        <f>#REF!+#REF!+#REF!+#REF!+#REF!+#REF!+E734+#REF!</f>
        <v>#REF!</v>
      </c>
      <c r="L734" s="1414" t="e">
        <f t="shared" si="28"/>
        <v>#REF!</v>
      </c>
    </row>
    <row r="735" spans="1:12" ht="46.5" x14ac:dyDescent="0.35">
      <c r="A735" s="1386"/>
      <c r="B735" s="1395" t="s">
        <v>5381</v>
      </c>
      <c r="C735" s="1460" t="e">
        <f>#REF!</f>
        <v>#REF!</v>
      </c>
      <c r="D735" s="1426" t="s">
        <v>1200</v>
      </c>
      <c r="E735" s="1414"/>
      <c r="F735" s="1414" t="e">
        <f t="shared" si="27"/>
        <v>#REF!</v>
      </c>
      <c r="G735" s="1443"/>
      <c r="H735" s="1443"/>
      <c r="I735" s="1443"/>
      <c r="J735" s="1443"/>
      <c r="K735" s="1414" t="e">
        <f>#REF!+#REF!+#REF!+#REF!+#REF!+#REF!+E735+#REF!</f>
        <v>#REF!</v>
      </c>
      <c r="L735" s="1414" t="e">
        <f t="shared" si="28"/>
        <v>#REF!</v>
      </c>
    </row>
    <row r="736" spans="1:12" x14ac:dyDescent="0.35">
      <c r="A736" s="1386"/>
      <c r="B736" s="1398" t="s">
        <v>3224</v>
      </c>
      <c r="C736" s="1460"/>
      <c r="D736" s="1426"/>
      <c r="E736" s="1414"/>
      <c r="F736" s="1414">
        <f t="shared" si="27"/>
        <v>0</v>
      </c>
      <c r="G736" s="1443"/>
      <c r="H736" s="1443"/>
      <c r="I736" s="1443"/>
      <c r="J736" s="1443"/>
      <c r="K736" s="1414" t="e">
        <f>#REF!+#REF!+#REF!+#REF!+#REF!+#REF!+E736+#REF!</f>
        <v>#REF!</v>
      </c>
      <c r="L736" s="1414" t="e">
        <f t="shared" si="28"/>
        <v>#REF!</v>
      </c>
    </row>
    <row r="737" spans="1:12" x14ac:dyDescent="0.35">
      <c r="A737" s="1386"/>
      <c r="B737" s="1395" t="s">
        <v>3231</v>
      </c>
      <c r="C737" s="1464">
        <f>'[4]doors &amp; windows'!$F$979</f>
        <v>2729.44</v>
      </c>
      <c r="D737" s="1414" t="s">
        <v>1941</v>
      </c>
      <c r="E737" s="1414"/>
      <c r="F737" s="1414">
        <f t="shared" si="27"/>
        <v>0</v>
      </c>
      <c r="G737" s="1443"/>
      <c r="H737" s="1443"/>
      <c r="I737" s="1443"/>
      <c r="J737" s="1443"/>
      <c r="K737" s="1414" t="e">
        <f>#REF!+#REF!+#REF!+#REF!+#REF!+#REF!+E737+#REF!</f>
        <v>#REF!</v>
      </c>
      <c r="L737" s="1414" t="e">
        <f t="shared" si="28"/>
        <v>#REF!</v>
      </c>
    </row>
    <row r="738" spans="1:12" x14ac:dyDescent="0.35">
      <c r="A738" s="1386"/>
      <c r="B738" s="1395" t="s">
        <v>3232</v>
      </c>
      <c r="C738" s="1460">
        <f>'[4]doors &amp; windows'!$F$942</f>
        <v>3025.63</v>
      </c>
      <c r="D738" s="1414" t="s">
        <v>1941</v>
      </c>
      <c r="E738" s="1414"/>
      <c r="F738" s="1414">
        <f t="shared" si="27"/>
        <v>0</v>
      </c>
      <c r="G738" s="1443"/>
      <c r="H738" s="1443"/>
      <c r="I738" s="1443"/>
      <c r="J738" s="1443"/>
      <c r="K738" s="1414" t="e">
        <f>#REF!+#REF!+#REF!+#REF!+#REF!+#REF!+E738+#REF!</f>
        <v>#REF!</v>
      </c>
      <c r="L738" s="1414" t="e">
        <f t="shared" si="28"/>
        <v>#REF!</v>
      </c>
    </row>
    <row r="739" spans="1:12" x14ac:dyDescent="0.35">
      <c r="A739" s="1386"/>
      <c r="B739" s="1395" t="s">
        <v>3233</v>
      </c>
      <c r="C739" s="1460">
        <f>'[4]doors &amp; windows'!$F$1014</f>
        <v>3025.63</v>
      </c>
      <c r="D739" s="1414" t="s">
        <v>1941</v>
      </c>
      <c r="E739" s="1414"/>
      <c r="F739" s="1414">
        <f t="shared" si="27"/>
        <v>0</v>
      </c>
      <c r="G739" s="1443"/>
      <c r="H739" s="1443"/>
      <c r="I739" s="1443"/>
      <c r="J739" s="1443"/>
      <c r="K739" s="1414" t="e">
        <f>#REF!+#REF!+#REF!+#REF!+#REF!+#REF!+E739+#REF!</f>
        <v>#REF!</v>
      </c>
      <c r="L739" s="1414" t="e">
        <f t="shared" si="28"/>
        <v>#REF!</v>
      </c>
    </row>
    <row r="740" spans="1:12" ht="48" x14ac:dyDescent="0.35">
      <c r="A740" s="1386"/>
      <c r="B740" s="1395" t="s">
        <v>3234</v>
      </c>
      <c r="C740" s="1460">
        <f>'[4]doors &amp; windows'!$F$1050</f>
        <v>3553.61</v>
      </c>
      <c r="D740" s="1414" t="s">
        <v>1941</v>
      </c>
      <c r="E740" s="1414"/>
      <c r="F740" s="1414">
        <f t="shared" si="27"/>
        <v>0</v>
      </c>
      <c r="G740" s="1443"/>
      <c r="H740" s="1443"/>
      <c r="I740" s="1443"/>
      <c r="J740" s="1443"/>
      <c r="K740" s="1414" t="e">
        <f>#REF!+#REF!+#REF!+#REF!+#REF!+#REF!+E740+#REF!</f>
        <v>#REF!</v>
      </c>
      <c r="L740" s="1414" t="e">
        <f t="shared" si="28"/>
        <v>#REF!</v>
      </c>
    </row>
    <row r="741" spans="1:12" x14ac:dyDescent="0.35">
      <c r="A741" s="1386"/>
      <c r="B741" s="1395" t="s">
        <v>3502</v>
      </c>
      <c r="C741" s="1460" t="e">
        <f>#REF!</f>
        <v>#REF!</v>
      </c>
      <c r="D741" s="1414" t="s">
        <v>1941</v>
      </c>
      <c r="E741" s="1414"/>
      <c r="F741" s="1414" t="e">
        <f t="shared" si="27"/>
        <v>#REF!</v>
      </c>
      <c r="G741" s="1443"/>
      <c r="H741" s="1443"/>
      <c r="I741" s="1443"/>
      <c r="J741" s="1443"/>
      <c r="K741" s="1414" t="e">
        <f>#REF!+#REF!+#REF!+#REF!+#REF!+#REF!+E741+#REF!</f>
        <v>#REF!</v>
      </c>
      <c r="L741" s="1414" t="e">
        <f t="shared" si="28"/>
        <v>#REF!</v>
      </c>
    </row>
    <row r="742" spans="1:12" ht="135" x14ac:dyDescent="0.35">
      <c r="A742" s="1386"/>
      <c r="B742" s="1398" t="s">
        <v>3285</v>
      </c>
      <c r="C742" s="1460"/>
      <c r="D742" s="1454"/>
      <c r="E742" s="1414"/>
      <c r="F742" s="1414">
        <f t="shared" si="27"/>
        <v>0</v>
      </c>
      <c r="G742" s="1443"/>
      <c r="H742" s="1443"/>
      <c r="I742" s="1443"/>
      <c r="J742" s="1443"/>
      <c r="K742" s="1414" t="e">
        <f>#REF!+#REF!+#REF!+#REF!+#REF!+#REF!+E742+#REF!</f>
        <v>#REF!</v>
      </c>
      <c r="L742" s="1414" t="e">
        <f t="shared" si="28"/>
        <v>#REF!</v>
      </c>
    </row>
    <row r="743" spans="1:12" x14ac:dyDescent="0.35">
      <c r="A743" s="1386"/>
      <c r="B743" s="1395" t="s">
        <v>1820</v>
      </c>
      <c r="C743" s="1460" t="e">
        <f>'  Coastal  Elec.Data '!K2860</f>
        <v>#REF!</v>
      </c>
      <c r="D743" s="1453" t="s">
        <v>1200</v>
      </c>
      <c r="E743" s="1414"/>
      <c r="F743" s="1414" t="e">
        <f t="shared" si="27"/>
        <v>#REF!</v>
      </c>
      <c r="G743" s="1443"/>
      <c r="H743" s="1443"/>
      <c r="I743" s="1443"/>
      <c r="J743" s="1443"/>
      <c r="K743" s="1414" t="e">
        <f>#REF!+#REF!+#REF!+#REF!+#REF!+#REF!+E743+#REF!</f>
        <v>#REF!</v>
      </c>
      <c r="L743" s="1414" t="e">
        <f t="shared" si="28"/>
        <v>#REF!</v>
      </c>
    </row>
    <row r="744" spans="1:12" x14ac:dyDescent="0.35">
      <c r="A744" s="1386"/>
      <c r="B744" s="1395" t="s">
        <v>1098</v>
      </c>
      <c r="C744" s="1460" t="e">
        <f>'  Coastal  Elec.Data '!K2884</f>
        <v>#REF!</v>
      </c>
      <c r="D744" s="1453" t="s">
        <v>1200</v>
      </c>
      <c r="E744" s="1414"/>
      <c r="F744" s="1414" t="e">
        <f t="shared" si="27"/>
        <v>#REF!</v>
      </c>
      <c r="G744" s="1443"/>
      <c r="H744" s="1443"/>
      <c r="I744" s="1443"/>
      <c r="J744" s="1443"/>
      <c r="K744" s="1414" t="e">
        <f>#REF!+#REF!+#REF!+#REF!+#REF!+#REF!+E744+#REF!</f>
        <v>#REF!</v>
      </c>
      <c r="L744" s="1414" t="e">
        <f t="shared" si="28"/>
        <v>#REF!</v>
      </c>
    </row>
    <row r="745" spans="1:12" ht="48" x14ac:dyDescent="0.35">
      <c r="A745" s="1396"/>
      <c r="B745" s="1395" t="s">
        <v>267</v>
      </c>
      <c r="C745" s="1460" t="e">
        <f>'  Coastal  Elec.Data '!K2899</f>
        <v>#REF!</v>
      </c>
      <c r="D745" s="1453" t="s">
        <v>1200</v>
      </c>
      <c r="E745" s="1414"/>
      <c r="F745" s="1414" t="e">
        <f t="shared" si="27"/>
        <v>#REF!</v>
      </c>
      <c r="G745" s="1443"/>
      <c r="H745" s="1443"/>
      <c r="I745" s="1443"/>
      <c r="J745" s="1443"/>
      <c r="K745" s="1414" t="e">
        <f>#REF!+#REF!+#REF!+#REF!+#REF!+#REF!+E745+#REF!</f>
        <v>#REF!</v>
      </c>
      <c r="L745" s="1414" t="e">
        <f t="shared" si="28"/>
        <v>#REF!</v>
      </c>
    </row>
    <row r="746" spans="1:12" ht="120" x14ac:dyDescent="0.35">
      <c r="A746" s="1386"/>
      <c r="B746" s="1395" t="s">
        <v>5422</v>
      </c>
      <c r="C746" s="1460" t="e">
        <f>'  Coastal  Elec.Data '!K2921</f>
        <v>#REF!</v>
      </c>
      <c r="D746" s="1453" t="s">
        <v>1200</v>
      </c>
      <c r="E746" s="1414"/>
      <c r="F746" s="1414" t="e">
        <f t="shared" si="27"/>
        <v>#REF!</v>
      </c>
      <c r="G746" s="1443"/>
      <c r="H746" s="1443"/>
      <c r="I746" s="1443"/>
      <c r="J746" s="1443"/>
      <c r="K746" s="1414" t="e">
        <f>#REF!+#REF!+#REF!+#REF!+#REF!+#REF!+E746+#REF!</f>
        <v>#REF!</v>
      </c>
      <c r="L746" s="1414" t="e">
        <f t="shared" si="28"/>
        <v>#REF!</v>
      </c>
    </row>
    <row r="747" spans="1:12" ht="120" x14ac:dyDescent="0.35">
      <c r="A747" s="1386"/>
      <c r="B747" s="1395" t="s">
        <v>5423</v>
      </c>
      <c r="C747" s="1460" t="e">
        <f>'  Coastal  Elec.Data '!K2945</f>
        <v>#REF!</v>
      </c>
      <c r="D747" s="1453" t="s">
        <v>1200</v>
      </c>
      <c r="E747" s="1414"/>
      <c r="F747" s="1414" t="e">
        <f t="shared" si="27"/>
        <v>#REF!</v>
      </c>
      <c r="G747" s="1443"/>
      <c r="H747" s="1443"/>
      <c r="I747" s="1443"/>
      <c r="J747" s="1443"/>
      <c r="K747" s="1414" t="e">
        <f>#REF!+#REF!+#REF!+#REF!+#REF!+#REF!+E747+#REF!</f>
        <v>#REF!</v>
      </c>
      <c r="L747" s="1414" t="e">
        <f t="shared" si="28"/>
        <v>#REF!</v>
      </c>
    </row>
    <row r="748" spans="1:12" ht="120" x14ac:dyDescent="0.35">
      <c r="A748" s="1386">
        <v>67.099999999999994</v>
      </c>
      <c r="B748" s="1395" t="s">
        <v>5375</v>
      </c>
      <c r="C748" s="1460" t="e">
        <f>#REF!</f>
        <v>#REF!</v>
      </c>
      <c r="D748" s="1453" t="s">
        <v>1200</v>
      </c>
      <c r="E748" s="1414"/>
      <c r="F748" s="1414" t="e">
        <f t="shared" si="27"/>
        <v>#REF!</v>
      </c>
      <c r="G748" s="1443"/>
      <c r="H748" s="1443"/>
      <c r="I748" s="1443"/>
      <c r="J748" s="1443"/>
      <c r="K748" s="1414" t="e">
        <f>#REF!+#REF!+#REF!+#REF!+#REF!+#REF!+E748+#REF!</f>
        <v>#REF!</v>
      </c>
      <c r="L748" s="1414" t="e">
        <f t="shared" si="28"/>
        <v>#REF!</v>
      </c>
    </row>
    <row r="749" spans="1:12" ht="141" x14ac:dyDescent="0.35">
      <c r="A749" s="1386"/>
      <c r="B749" s="1395" t="s">
        <v>5424</v>
      </c>
      <c r="C749" s="1460" t="e">
        <f>'  Coastal  Elec.Data '!K2965</f>
        <v>#REF!</v>
      </c>
      <c r="D749" s="1453" t="s">
        <v>1200</v>
      </c>
      <c r="E749" s="1414"/>
      <c r="F749" s="1414" t="e">
        <f t="shared" si="27"/>
        <v>#REF!</v>
      </c>
      <c r="G749" s="1443"/>
      <c r="H749" s="1443"/>
      <c r="I749" s="1443"/>
      <c r="J749" s="1443"/>
      <c r="K749" s="1414" t="e">
        <f>#REF!+#REF!+#REF!+#REF!+#REF!+#REF!+E749+#REF!</f>
        <v>#REF!</v>
      </c>
      <c r="L749" s="1414" t="e">
        <f t="shared" si="28"/>
        <v>#REF!</v>
      </c>
    </row>
    <row r="750" spans="1:12" ht="70.5" x14ac:dyDescent="0.35">
      <c r="A750" s="1386"/>
      <c r="B750" s="1395" t="s">
        <v>5425</v>
      </c>
      <c r="C750" s="1460" t="e">
        <f>'  Coastal  Elec.Data '!K2988</f>
        <v>#REF!</v>
      </c>
      <c r="D750" s="1453" t="s">
        <v>1200</v>
      </c>
      <c r="E750" s="1414"/>
      <c r="F750" s="1414" t="e">
        <f t="shared" si="27"/>
        <v>#REF!</v>
      </c>
      <c r="G750" s="1443"/>
      <c r="H750" s="1443"/>
      <c r="I750" s="1443"/>
      <c r="J750" s="1443"/>
      <c r="K750" s="1414" t="e">
        <f>#REF!+#REF!+#REF!+#REF!+#REF!+#REF!+E750+#REF!</f>
        <v>#REF!</v>
      </c>
      <c r="L750" s="1414" t="e">
        <f t="shared" si="28"/>
        <v>#REF!</v>
      </c>
    </row>
    <row r="751" spans="1:12" ht="94.5" x14ac:dyDescent="0.35">
      <c r="A751" s="1386"/>
      <c r="B751" s="1395" t="s">
        <v>5426</v>
      </c>
      <c r="C751" s="1460" t="e">
        <f>#REF!</f>
        <v>#REF!</v>
      </c>
      <c r="D751" s="1426" t="s">
        <v>452</v>
      </c>
      <c r="E751" s="1414"/>
      <c r="F751" s="1414" t="e">
        <f t="shared" si="27"/>
        <v>#REF!</v>
      </c>
      <c r="G751" s="1443"/>
      <c r="H751" s="1443"/>
      <c r="I751" s="1443"/>
      <c r="J751" s="1443"/>
      <c r="K751" s="1414" t="e">
        <f>#REF!+#REF!+#REF!+#REF!+#REF!+#REF!+E751+#REF!</f>
        <v>#REF!</v>
      </c>
      <c r="L751" s="1414" t="e">
        <f t="shared" si="28"/>
        <v>#REF!</v>
      </c>
    </row>
    <row r="752" spans="1:12" ht="70.5" x14ac:dyDescent="0.35">
      <c r="A752" s="1386"/>
      <c r="B752" s="1395" t="s">
        <v>5427</v>
      </c>
      <c r="C752" s="1460" t="e">
        <f>#REF!</f>
        <v>#REF!</v>
      </c>
      <c r="D752" s="1426" t="s">
        <v>718</v>
      </c>
      <c r="E752" s="1414"/>
      <c r="F752" s="1414" t="e">
        <f t="shared" si="27"/>
        <v>#REF!</v>
      </c>
      <c r="G752" s="1443"/>
      <c r="H752" s="1443"/>
      <c r="I752" s="1443"/>
      <c r="J752" s="1443"/>
      <c r="K752" s="1414" t="e">
        <f>#REF!+#REF!+#REF!+#REF!+#REF!+#REF!+E752+#REF!</f>
        <v>#REF!</v>
      </c>
      <c r="L752" s="1414" t="e">
        <f t="shared" si="28"/>
        <v>#REF!</v>
      </c>
    </row>
    <row r="753" spans="1:12" ht="45" x14ac:dyDescent="0.35">
      <c r="A753" s="1386"/>
      <c r="B753" s="1398" t="s">
        <v>3283</v>
      </c>
      <c r="C753" s="1460" t="e">
        <f>#REF!</f>
        <v>#REF!</v>
      </c>
      <c r="D753" s="1426"/>
      <c r="E753" s="1414"/>
      <c r="F753" s="1414" t="e">
        <f t="shared" si="27"/>
        <v>#REF!</v>
      </c>
      <c r="G753" s="1443"/>
      <c r="H753" s="1443"/>
      <c r="I753" s="1443"/>
      <c r="J753" s="1443"/>
      <c r="K753" s="1414" t="e">
        <f>#REF!+#REF!+#REF!+#REF!+#REF!+#REF!+E753+#REF!</f>
        <v>#REF!</v>
      </c>
      <c r="L753" s="1414" t="e">
        <f t="shared" si="28"/>
        <v>#REF!</v>
      </c>
    </row>
    <row r="754" spans="1:12" ht="67.5" x14ac:dyDescent="0.35">
      <c r="A754" s="1386"/>
      <c r="B754" s="1410" t="s">
        <v>3287</v>
      </c>
      <c r="C754" s="1460"/>
      <c r="D754" s="1426"/>
      <c r="E754" s="1414"/>
      <c r="F754" s="1414">
        <f t="shared" si="27"/>
        <v>0</v>
      </c>
      <c r="G754" s="1443"/>
      <c r="H754" s="1443"/>
      <c r="I754" s="1443"/>
      <c r="J754" s="1443"/>
      <c r="K754" s="1414" t="e">
        <f>#REF!+#REF!+#REF!+#REF!+#REF!+#REF!+E754+#REF!</f>
        <v>#REF!</v>
      </c>
      <c r="L754" s="1414" t="e">
        <f t="shared" si="28"/>
        <v>#REF!</v>
      </c>
    </row>
    <row r="755" spans="1:12" x14ac:dyDescent="0.35">
      <c r="A755" s="1386"/>
      <c r="B755" s="1395" t="s">
        <v>45</v>
      </c>
      <c r="C755" s="1460" t="e">
        <f>#REF!</f>
        <v>#REF!</v>
      </c>
      <c r="D755" s="1426" t="s">
        <v>718</v>
      </c>
      <c r="E755" s="1414"/>
      <c r="F755" s="1414" t="e">
        <f t="shared" si="27"/>
        <v>#REF!</v>
      </c>
      <c r="G755" s="1443"/>
      <c r="H755" s="1443"/>
      <c r="I755" s="1443"/>
      <c r="J755" s="1443"/>
      <c r="K755" s="1414" t="e">
        <f>#REF!+#REF!+#REF!+#REF!+#REF!+#REF!+E755+#REF!</f>
        <v>#REF!</v>
      </c>
      <c r="L755" s="1414" t="e">
        <f t="shared" si="28"/>
        <v>#REF!</v>
      </c>
    </row>
    <row r="756" spans="1:12" x14ac:dyDescent="0.35">
      <c r="A756" s="1386"/>
      <c r="B756" s="1395" t="s">
        <v>46</v>
      </c>
      <c r="C756" s="1460" t="e">
        <f>#REF!</f>
        <v>#REF!</v>
      </c>
      <c r="D756" s="1426" t="s">
        <v>718</v>
      </c>
      <c r="E756" s="1414"/>
      <c r="F756" s="1414" t="e">
        <f t="shared" si="27"/>
        <v>#REF!</v>
      </c>
      <c r="G756" s="1443"/>
      <c r="H756" s="1443"/>
      <c r="I756" s="1443"/>
      <c r="J756" s="1443"/>
      <c r="K756" s="1414" t="e">
        <f>#REF!+#REF!+#REF!+#REF!+#REF!+#REF!+E756+#REF!</f>
        <v>#REF!</v>
      </c>
      <c r="L756" s="1414" t="e">
        <f t="shared" si="28"/>
        <v>#REF!</v>
      </c>
    </row>
    <row r="757" spans="1:12" ht="48" x14ac:dyDescent="0.35">
      <c r="A757" s="1386"/>
      <c r="B757" s="1395" t="s">
        <v>3258</v>
      </c>
      <c r="C757" s="1460" t="e">
        <f>#REF!</f>
        <v>#REF!</v>
      </c>
      <c r="D757" s="1426" t="s">
        <v>718</v>
      </c>
      <c r="E757" s="1414"/>
      <c r="F757" s="1414" t="e">
        <f t="shared" si="27"/>
        <v>#REF!</v>
      </c>
      <c r="G757" s="1443"/>
      <c r="H757" s="1443"/>
      <c r="I757" s="1443"/>
      <c r="J757" s="1443"/>
      <c r="K757" s="1414" t="e">
        <f>#REF!+#REF!+#REF!+#REF!+#REF!+#REF!+E757+#REF!</f>
        <v>#REF!</v>
      </c>
      <c r="L757" s="1414" t="e">
        <f t="shared" si="28"/>
        <v>#REF!</v>
      </c>
    </row>
    <row r="758" spans="1:12" ht="112.5" x14ac:dyDescent="0.35">
      <c r="A758" s="1386"/>
      <c r="B758" s="1410" t="s">
        <v>3359</v>
      </c>
      <c r="C758" s="1460" t="e">
        <f>#REF!</f>
        <v>#REF!</v>
      </c>
      <c r="D758" s="1453" t="s">
        <v>1941</v>
      </c>
      <c r="E758" s="1414"/>
      <c r="F758" s="1414" t="e">
        <f t="shared" si="27"/>
        <v>#REF!</v>
      </c>
      <c r="G758" s="1443"/>
      <c r="H758" s="1443"/>
      <c r="I758" s="1443"/>
      <c r="J758" s="1443"/>
      <c r="K758" s="1414" t="e">
        <f>#REF!+#REF!+#REF!+#REF!+#REF!+#REF!+E758+#REF!</f>
        <v>#REF!</v>
      </c>
      <c r="L758" s="1414" t="e">
        <f t="shared" si="28"/>
        <v>#REF!</v>
      </c>
    </row>
    <row r="759" spans="1:12" ht="48" x14ac:dyDescent="0.35">
      <c r="A759" s="1386"/>
      <c r="B759" s="1411" t="s">
        <v>3130</v>
      </c>
      <c r="C759" s="1460" t="e">
        <f>#REF!</f>
        <v>#REF!</v>
      </c>
      <c r="D759" s="1453" t="s">
        <v>1200</v>
      </c>
      <c r="E759" s="1414"/>
      <c r="F759" s="1414" t="e">
        <f t="shared" si="27"/>
        <v>#REF!</v>
      </c>
      <c r="G759" s="1443"/>
      <c r="H759" s="1443"/>
      <c r="I759" s="1443"/>
      <c r="J759" s="1443"/>
      <c r="K759" s="1414" t="e">
        <f>#REF!+#REF!+#REF!+#REF!+#REF!+#REF!+E759+#REF!</f>
        <v>#REF!</v>
      </c>
      <c r="L759" s="1414" t="e">
        <f t="shared" si="28"/>
        <v>#REF!</v>
      </c>
    </row>
    <row r="760" spans="1:12" ht="48" x14ac:dyDescent="0.35">
      <c r="A760" s="1386"/>
      <c r="B760" s="1411" t="s">
        <v>3131</v>
      </c>
      <c r="C760" s="1460" t="e">
        <f>#REF!</f>
        <v>#REF!</v>
      </c>
      <c r="D760" s="1453" t="s">
        <v>1200</v>
      </c>
      <c r="E760" s="1414"/>
      <c r="F760" s="1414" t="e">
        <f t="shared" si="27"/>
        <v>#REF!</v>
      </c>
      <c r="G760" s="1443"/>
      <c r="H760" s="1443"/>
      <c r="I760" s="1443"/>
      <c r="J760" s="1443"/>
      <c r="K760" s="1414" t="e">
        <f>#REF!+#REF!+#REF!+#REF!+#REF!+#REF!+E760+#REF!</f>
        <v>#REF!</v>
      </c>
      <c r="L760" s="1414" t="e">
        <f t="shared" si="28"/>
        <v>#REF!</v>
      </c>
    </row>
    <row r="761" spans="1:12" x14ac:dyDescent="0.35">
      <c r="A761" s="1386"/>
      <c r="B761" s="1395" t="s">
        <v>3282</v>
      </c>
      <c r="C761" s="1460">
        <v>51.4</v>
      </c>
      <c r="D761" s="1414" t="s">
        <v>1427</v>
      </c>
      <c r="E761" s="1414"/>
      <c r="F761" s="1414">
        <f t="shared" si="27"/>
        <v>0</v>
      </c>
      <c r="G761" s="1443"/>
      <c r="H761" s="1443"/>
      <c r="I761" s="1443"/>
      <c r="J761" s="1443"/>
      <c r="K761" s="1414" t="e">
        <f>#REF!+#REF!+#REF!+#REF!+#REF!+#REF!+E761+#REF!</f>
        <v>#REF!</v>
      </c>
      <c r="L761" s="1414" t="e">
        <f t="shared" si="28"/>
        <v>#REF!</v>
      </c>
    </row>
    <row r="762" spans="1:12" ht="48" x14ac:dyDescent="0.35">
      <c r="A762" s="1386"/>
      <c r="B762" s="1395" t="s">
        <v>3148</v>
      </c>
      <c r="C762" s="1460" t="e">
        <f>#REF!</f>
        <v>#REF!</v>
      </c>
      <c r="D762" s="1453" t="s">
        <v>1941</v>
      </c>
      <c r="E762" s="1414"/>
      <c r="F762" s="1414" t="e">
        <f t="shared" si="27"/>
        <v>#REF!</v>
      </c>
      <c r="G762" s="1443"/>
      <c r="H762" s="1443"/>
      <c r="I762" s="1443"/>
      <c r="J762" s="1443"/>
      <c r="K762" s="1414" t="e">
        <f>#REF!+#REF!+#REF!+#REF!+#REF!+#REF!+E762+#REF!</f>
        <v>#REF!</v>
      </c>
      <c r="L762" s="1414" t="e">
        <f t="shared" si="28"/>
        <v>#REF!</v>
      </c>
    </row>
    <row r="763" spans="1:12" ht="90" x14ac:dyDescent="0.35">
      <c r="A763" s="1386"/>
      <c r="B763" s="1398" t="s">
        <v>3418</v>
      </c>
      <c r="C763" s="1414"/>
      <c r="D763" s="1414"/>
      <c r="E763" s="1414"/>
      <c r="F763" s="1414">
        <f t="shared" si="27"/>
        <v>0</v>
      </c>
      <c r="G763" s="1443"/>
      <c r="H763" s="1443"/>
      <c r="I763" s="1443"/>
      <c r="J763" s="1443"/>
      <c r="K763" s="1414" t="e">
        <f>#REF!+#REF!+#REF!+#REF!+#REF!+#REF!+E763+#REF!</f>
        <v>#REF!</v>
      </c>
      <c r="L763" s="1414" t="e">
        <f t="shared" si="28"/>
        <v>#REF!</v>
      </c>
    </row>
    <row r="764" spans="1:12" x14ac:dyDescent="0.35">
      <c r="A764" s="1386"/>
      <c r="B764" s="1398" t="s">
        <v>3419</v>
      </c>
      <c r="C764" s="1426" t="e">
        <f>'pile data ( M20 grade)'!F17</f>
        <v>#REF!</v>
      </c>
      <c r="D764" s="1426" t="s">
        <v>718</v>
      </c>
      <c r="E764" s="1414"/>
      <c r="F764" s="1414" t="e">
        <f t="shared" si="27"/>
        <v>#REF!</v>
      </c>
      <c r="G764" s="1443"/>
      <c r="H764" s="1443"/>
      <c r="I764" s="1443"/>
      <c r="J764" s="1443"/>
      <c r="K764" s="1414" t="e">
        <f>#REF!+#REF!+#REF!+#REF!+#REF!+#REF!+E764+#REF!</f>
        <v>#REF!</v>
      </c>
      <c r="L764" s="1414" t="e">
        <f t="shared" si="28"/>
        <v>#REF!</v>
      </c>
    </row>
    <row r="765" spans="1:12" x14ac:dyDescent="0.35">
      <c r="A765" s="1386"/>
      <c r="B765" s="1398" t="s">
        <v>3420</v>
      </c>
      <c r="C765" s="1426" t="e">
        <f>'pile data ( M20 grade)'!F81</f>
        <v>#REF!</v>
      </c>
      <c r="D765" s="1426" t="s">
        <v>718</v>
      </c>
      <c r="E765" s="1414"/>
      <c r="F765" s="1414" t="e">
        <f t="shared" si="27"/>
        <v>#REF!</v>
      </c>
      <c r="G765" s="1443"/>
      <c r="H765" s="1443"/>
      <c r="I765" s="1443"/>
      <c r="J765" s="1443"/>
      <c r="K765" s="1414" t="e">
        <f>#REF!+#REF!+#REF!+#REF!+#REF!+#REF!+E765+#REF!</f>
        <v>#REF!</v>
      </c>
      <c r="L765" s="1414" t="e">
        <f t="shared" si="28"/>
        <v>#REF!</v>
      </c>
    </row>
    <row r="766" spans="1:12" x14ac:dyDescent="0.35">
      <c r="A766" s="1386"/>
      <c r="B766" s="1398" t="s">
        <v>3421</v>
      </c>
      <c r="C766" s="1426" t="e">
        <f>'pile data ( M20 grade)'!F141</f>
        <v>#REF!</v>
      </c>
      <c r="D766" s="1426" t="s">
        <v>718</v>
      </c>
      <c r="E766" s="1414"/>
      <c r="F766" s="1414" t="e">
        <f t="shared" si="27"/>
        <v>#REF!</v>
      </c>
      <c r="G766" s="1443"/>
      <c r="H766" s="1443"/>
      <c r="I766" s="1443"/>
      <c r="J766" s="1443"/>
      <c r="K766" s="1414" t="e">
        <f>#REF!+#REF!+#REF!+#REF!+#REF!+#REF!+E766+#REF!</f>
        <v>#REF!</v>
      </c>
      <c r="L766" s="1414" t="e">
        <f t="shared" si="28"/>
        <v>#REF!</v>
      </c>
    </row>
    <row r="767" spans="1:12" ht="67.5" x14ac:dyDescent="0.35">
      <c r="A767" s="1386"/>
      <c r="B767" s="1398" t="s">
        <v>3331</v>
      </c>
      <c r="C767" s="1426">
        <f>'[5]pile data'!G83</f>
        <v>0</v>
      </c>
      <c r="D767" s="1426"/>
      <c r="E767" s="1414"/>
      <c r="F767" s="1414">
        <f t="shared" si="27"/>
        <v>0</v>
      </c>
      <c r="G767" s="1443"/>
      <c r="H767" s="1443"/>
      <c r="I767" s="1443"/>
      <c r="J767" s="1443"/>
      <c r="K767" s="1414" t="e">
        <f>#REF!+#REF!+#REF!+#REF!+#REF!+#REF!+E767+#REF!</f>
        <v>#REF!</v>
      </c>
      <c r="L767" s="1414" t="e">
        <f t="shared" si="28"/>
        <v>#REF!</v>
      </c>
    </row>
    <row r="768" spans="1:12" ht="90" x14ac:dyDescent="0.35">
      <c r="A768" s="1386"/>
      <c r="B768" s="1398" t="s">
        <v>3332</v>
      </c>
      <c r="C768" s="1414"/>
      <c r="D768" s="1414"/>
      <c r="E768" s="1414"/>
      <c r="F768" s="1414">
        <f t="shared" si="27"/>
        <v>0</v>
      </c>
      <c r="G768" s="1443"/>
      <c r="H768" s="1443"/>
      <c r="I768" s="1443"/>
      <c r="J768" s="1443"/>
      <c r="K768" s="1414" t="e">
        <f>#REF!+#REF!+#REF!+#REF!+#REF!+#REF!+E768+#REF!</f>
        <v>#REF!</v>
      </c>
      <c r="L768" s="1414" t="e">
        <f t="shared" si="28"/>
        <v>#REF!</v>
      </c>
    </row>
    <row r="769" spans="1:12" x14ac:dyDescent="0.35">
      <c r="A769" s="1386"/>
      <c r="B769" s="1398" t="s">
        <v>3419</v>
      </c>
      <c r="C769" s="1426">
        <f>'pile data ( M20 grade)'!F28</f>
        <v>764.05</v>
      </c>
      <c r="D769" s="1426" t="s">
        <v>718</v>
      </c>
      <c r="E769" s="1414"/>
      <c r="F769" s="1414">
        <f t="shared" si="27"/>
        <v>0</v>
      </c>
      <c r="G769" s="1443"/>
      <c r="H769" s="1443"/>
      <c r="I769" s="1443"/>
      <c r="J769" s="1443"/>
      <c r="K769" s="1414" t="e">
        <f>#REF!+#REF!+#REF!+#REF!+#REF!+#REF!+E769+#REF!</f>
        <v>#REF!</v>
      </c>
      <c r="L769" s="1414" t="e">
        <f t="shared" si="28"/>
        <v>#REF!</v>
      </c>
    </row>
    <row r="770" spans="1:12" x14ac:dyDescent="0.35">
      <c r="A770" s="1386"/>
      <c r="B770" s="1398" t="s">
        <v>3420</v>
      </c>
      <c r="C770" s="1426">
        <f>'pile data ( M20 grade)'!F92</f>
        <v>619.82000000000005</v>
      </c>
      <c r="D770" s="1426" t="s">
        <v>718</v>
      </c>
      <c r="E770" s="1414"/>
      <c r="F770" s="1414">
        <f t="shared" si="27"/>
        <v>0</v>
      </c>
      <c r="G770" s="1443"/>
      <c r="H770" s="1443"/>
      <c r="I770" s="1443"/>
      <c r="J770" s="1443"/>
      <c r="K770" s="1414" t="e">
        <f>#REF!+#REF!+#REF!+#REF!+#REF!+#REF!+E770+#REF!</f>
        <v>#REF!</v>
      </c>
      <c r="L770" s="1414" t="e">
        <f t="shared" si="28"/>
        <v>#REF!</v>
      </c>
    </row>
    <row r="771" spans="1:12" x14ac:dyDescent="0.35">
      <c r="A771" s="1386"/>
      <c r="B771" s="1398" t="s">
        <v>3421</v>
      </c>
      <c r="C771" s="1426">
        <f>'pile data ( M20 grade)'!F152</f>
        <v>491.17</v>
      </c>
      <c r="D771" s="1426" t="s">
        <v>718</v>
      </c>
      <c r="E771" s="1414"/>
      <c r="F771" s="1414">
        <f t="shared" si="27"/>
        <v>0</v>
      </c>
      <c r="G771" s="1443"/>
      <c r="H771" s="1443"/>
      <c r="I771" s="1443"/>
      <c r="J771" s="1443"/>
      <c r="K771" s="1414" t="e">
        <f>#REF!+#REF!+#REF!+#REF!+#REF!+#REF!+E771+#REF!</f>
        <v>#REF!</v>
      </c>
      <c r="L771" s="1414" t="e">
        <f t="shared" si="28"/>
        <v>#REF!</v>
      </c>
    </row>
    <row r="772" spans="1:12" ht="90" x14ac:dyDescent="0.35">
      <c r="A772" s="1386"/>
      <c r="B772" s="1398" t="s">
        <v>3333</v>
      </c>
      <c r="C772" s="1426">
        <v>40000</v>
      </c>
      <c r="D772" s="1426" t="s">
        <v>1196</v>
      </c>
      <c r="E772" s="1414"/>
      <c r="F772" s="1414">
        <f t="shared" si="27"/>
        <v>0</v>
      </c>
      <c r="G772" s="1443"/>
      <c r="H772" s="1443"/>
      <c r="I772" s="1443"/>
      <c r="J772" s="1443"/>
      <c r="K772" s="1414" t="e">
        <f>#REF!+#REF!+#REF!+#REF!+#REF!+#REF!+E772+#REF!</f>
        <v>#REF!</v>
      </c>
      <c r="L772" s="1414" t="e">
        <f t="shared" si="28"/>
        <v>#REF!</v>
      </c>
    </row>
    <row r="773" spans="1:12" ht="180" x14ac:dyDescent="0.35">
      <c r="A773" s="1386"/>
      <c r="B773" s="1398" t="s">
        <v>3334</v>
      </c>
      <c r="C773" s="1426">
        <v>70000</v>
      </c>
      <c r="D773" s="1426" t="s">
        <v>1196</v>
      </c>
      <c r="E773" s="1414"/>
      <c r="F773" s="1414">
        <f t="shared" si="27"/>
        <v>0</v>
      </c>
      <c r="G773" s="1443"/>
      <c r="H773" s="1443"/>
      <c r="I773" s="1443"/>
      <c r="J773" s="1443"/>
      <c r="K773" s="1414" t="e">
        <f>#REF!+#REF!+#REF!+#REF!+#REF!+#REF!+E773+#REF!</f>
        <v>#REF!</v>
      </c>
      <c r="L773" s="1414" t="e">
        <f t="shared" si="28"/>
        <v>#REF!</v>
      </c>
    </row>
    <row r="774" spans="1:12" ht="69" x14ac:dyDescent="0.35">
      <c r="A774" s="1386"/>
      <c r="B774" s="1395" t="s">
        <v>5428</v>
      </c>
      <c r="C774" s="1460">
        <v>713.54</v>
      </c>
      <c r="D774" s="1426" t="s">
        <v>1941</v>
      </c>
      <c r="E774" s="1414"/>
      <c r="F774" s="1414">
        <f t="shared" si="27"/>
        <v>0</v>
      </c>
      <c r="G774" s="1443"/>
      <c r="H774" s="1443"/>
      <c r="I774" s="1443"/>
      <c r="J774" s="1443"/>
      <c r="K774" s="1414" t="e">
        <f>#REF!+#REF!+#REF!+#REF!+#REF!+#REF!+E774+#REF!</f>
        <v>#REF!</v>
      </c>
      <c r="L774" s="1414" t="e">
        <f t="shared" si="28"/>
        <v>#REF!</v>
      </c>
    </row>
    <row r="775" spans="1:12" ht="90" x14ac:dyDescent="0.35">
      <c r="A775" s="1386"/>
      <c r="B775" s="1398" t="s">
        <v>3391</v>
      </c>
      <c r="C775" s="1460"/>
      <c r="D775" s="1426"/>
      <c r="E775" s="1414"/>
      <c r="F775" s="1414">
        <f t="shared" si="27"/>
        <v>0</v>
      </c>
      <c r="G775" s="1443"/>
      <c r="H775" s="1443"/>
      <c r="I775" s="1443"/>
      <c r="J775" s="1443"/>
      <c r="K775" s="1414" t="e">
        <f>#REF!+#REF!+#REF!+#REF!+#REF!+#REF!+E775+#REF!</f>
        <v>#REF!</v>
      </c>
      <c r="L775" s="1414" t="e">
        <f t="shared" si="28"/>
        <v>#REF!</v>
      </c>
    </row>
    <row r="776" spans="1:12" x14ac:dyDescent="0.35">
      <c r="A776" s="1386"/>
      <c r="B776" s="1395" t="s">
        <v>1820</v>
      </c>
      <c r="C776" s="1460" t="e">
        <f>#REF!</f>
        <v>#REF!</v>
      </c>
      <c r="D776" s="1426" t="s">
        <v>1200</v>
      </c>
      <c r="E776" s="1414"/>
      <c r="F776" s="1414" t="e">
        <f t="shared" si="27"/>
        <v>#REF!</v>
      </c>
      <c r="G776" s="1443"/>
      <c r="H776" s="1443"/>
      <c r="I776" s="1443"/>
      <c r="J776" s="1443"/>
      <c r="K776" s="1414" t="e">
        <f>#REF!+#REF!+#REF!+#REF!+#REF!+#REF!+E776+#REF!</f>
        <v>#REF!</v>
      </c>
      <c r="L776" s="1414" t="e">
        <f t="shared" si="28"/>
        <v>#REF!</v>
      </c>
    </row>
    <row r="777" spans="1:12" x14ac:dyDescent="0.35">
      <c r="A777" s="1386"/>
      <c r="B777" s="1395" t="s">
        <v>1098</v>
      </c>
      <c r="C777" s="1460" t="e">
        <f>#REF!</f>
        <v>#REF!</v>
      </c>
      <c r="D777" s="1426" t="s">
        <v>1200</v>
      </c>
      <c r="E777" s="1414"/>
      <c r="F777" s="1414" t="e">
        <f t="shared" si="27"/>
        <v>#REF!</v>
      </c>
      <c r="G777" s="1443"/>
      <c r="H777" s="1443"/>
      <c r="I777" s="1443"/>
      <c r="J777" s="1443"/>
      <c r="K777" s="1414" t="e">
        <f>#REF!+#REF!+#REF!+#REF!+#REF!+#REF!+E777+#REF!</f>
        <v>#REF!</v>
      </c>
      <c r="L777" s="1414" t="e">
        <f t="shared" si="28"/>
        <v>#REF!</v>
      </c>
    </row>
    <row r="778" spans="1:12" ht="142.5" x14ac:dyDescent="0.35">
      <c r="A778" s="1386"/>
      <c r="B778" s="1395" t="s">
        <v>5429</v>
      </c>
      <c r="C778" s="1460" t="e">
        <f>#REF!</f>
        <v>#REF!</v>
      </c>
      <c r="D778" s="1426" t="s">
        <v>1200</v>
      </c>
      <c r="E778" s="1414"/>
      <c r="F778" s="1414" t="e">
        <f t="shared" si="27"/>
        <v>#REF!</v>
      </c>
      <c r="G778" s="1443"/>
      <c r="H778" s="1443"/>
      <c r="I778" s="1443"/>
      <c r="J778" s="1443"/>
      <c r="K778" s="1414" t="e">
        <f>#REF!+#REF!+#REF!+#REF!+#REF!+#REF!+E778+#REF!</f>
        <v>#REF!</v>
      </c>
      <c r="L778" s="1414" t="e">
        <f t="shared" si="28"/>
        <v>#REF!</v>
      </c>
    </row>
    <row r="779" spans="1:12" ht="142.5" x14ac:dyDescent="0.35">
      <c r="A779" s="1386"/>
      <c r="B779" s="1395" t="s">
        <v>5430</v>
      </c>
      <c r="C779" s="1460" t="e">
        <f>#REF!</f>
        <v>#REF!</v>
      </c>
      <c r="D779" s="1426" t="s">
        <v>1200</v>
      </c>
      <c r="E779" s="1414"/>
      <c r="F779" s="1414" t="e">
        <f t="shared" si="27"/>
        <v>#REF!</v>
      </c>
      <c r="G779" s="1443"/>
      <c r="H779" s="1443"/>
      <c r="I779" s="1443"/>
      <c r="J779" s="1443"/>
      <c r="K779" s="1414" t="e">
        <f>#REF!+#REF!+#REF!+#REF!+#REF!+#REF!+E779+#REF!</f>
        <v>#REF!</v>
      </c>
      <c r="L779" s="1414" t="e">
        <f t="shared" si="28"/>
        <v>#REF!</v>
      </c>
    </row>
    <row r="780" spans="1:12" ht="120" x14ac:dyDescent="0.35">
      <c r="A780" s="1386"/>
      <c r="B780" s="1395" t="s">
        <v>5431</v>
      </c>
      <c r="C780" s="1460" t="e">
        <f>#REF!</f>
        <v>#REF!</v>
      </c>
      <c r="D780" s="1456" t="s">
        <v>1525</v>
      </c>
      <c r="E780" s="1414"/>
      <c r="F780" s="1414" t="e">
        <f t="shared" si="27"/>
        <v>#REF!</v>
      </c>
      <c r="G780" s="1443"/>
      <c r="H780" s="1443"/>
      <c r="I780" s="1443"/>
      <c r="J780" s="1443"/>
      <c r="K780" s="1414" t="e">
        <f>#REF!+#REF!+#REF!+#REF!+#REF!+#REF!+E780+#REF!</f>
        <v>#REF!</v>
      </c>
      <c r="L780" s="1414" t="e">
        <f t="shared" si="28"/>
        <v>#REF!</v>
      </c>
    </row>
    <row r="781" spans="1:12" ht="48" x14ac:dyDescent="0.35">
      <c r="A781" s="1386"/>
      <c r="B781" s="1395" t="s">
        <v>5432</v>
      </c>
      <c r="C781" s="1460" t="e">
        <f>#REF!</f>
        <v>#REF!</v>
      </c>
      <c r="D781" s="1456" t="s">
        <v>1941</v>
      </c>
      <c r="E781" s="1414"/>
      <c r="F781" s="1414" t="e">
        <f t="shared" si="27"/>
        <v>#REF!</v>
      </c>
      <c r="G781" s="1443"/>
      <c r="H781" s="1443"/>
      <c r="I781" s="1443"/>
      <c r="J781" s="1443"/>
      <c r="K781" s="1414" t="e">
        <f>#REF!+#REF!+#REF!+#REF!+#REF!+#REF!+E781+#REF!</f>
        <v>#REF!</v>
      </c>
      <c r="L781" s="1414" t="e">
        <f t="shared" si="28"/>
        <v>#REF!</v>
      </c>
    </row>
    <row r="782" spans="1:12" x14ac:dyDescent="0.35">
      <c r="A782" s="1386"/>
      <c r="B782" s="1395" t="s">
        <v>3398</v>
      </c>
      <c r="C782" s="1460" t="e">
        <f>#REF!</f>
        <v>#REF!</v>
      </c>
      <c r="D782" s="1426" t="s">
        <v>1941</v>
      </c>
      <c r="E782" s="1414"/>
      <c r="F782" s="1414" t="e">
        <f t="shared" si="27"/>
        <v>#REF!</v>
      </c>
      <c r="G782" s="1443"/>
      <c r="H782" s="1443"/>
      <c r="I782" s="1443"/>
      <c r="J782" s="1443"/>
      <c r="K782" s="1414" t="e">
        <f>#REF!+#REF!+#REF!+#REF!+#REF!+#REF!+E782+#REF!</f>
        <v>#REF!</v>
      </c>
      <c r="L782" s="1414" t="e">
        <f t="shared" si="28"/>
        <v>#REF!</v>
      </c>
    </row>
    <row r="783" spans="1:12" ht="67.5" x14ac:dyDescent="0.35">
      <c r="A783" s="1386"/>
      <c r="B783" s="1398" t="s">
        <v>3417</v>
      </c>
      <c r="C783" s="1460" t="e">
        <f>#REF!</f>
        <v>#REF!</v>
      </c>
      <c r="D783" s="1426" t="s">
        <v>1941</v>
      </c>
      <c r="E783" s="1414"/>
      <c r="F783" s="1414" t="e">
        <f t="shared" ref="F783:F797" si="29">E783*C783</f>
        <v>#REF!</v>
      </c>
      <c r="G783" s="1443"/>
      <c r="H783" s="1443"/>
      <c r="I783" s="1443"/>
      <c r="J783" s="1443"/>
      <c r="K783" s="1414" t="e">
        <f>#REF!+#REF!+#REF!+#REF!+#REF!+#REF!+E783+#REF!</f>
        <v>#REF!</v>
      </c>
      <c r="L783" s="1414" t="e">
        <f t="shared" ref="L783:L797" si="30">K783*C783</f>
        <v>#REF!</v>
      </c>
    </row>
    <row r="784" spans="1:12" ht="67.5" x14ac:dyDescent="0.35">
      <c r="A784" s="1386"/>
      <c r="B784" s="1398" t="s">
        <v>3402</v>
      </c>
      <c r="C784" s="1460" t="e">
        <f>#REF!</f>
        <v>#REF!</v>
      </c>
      <c r="D784" s="1426" t="s">
        <v>1941</v>
      </c>
      <c r="E784" s="1414"/>
      <c r="F784" s="1414" t="e">
        <f t="shared" si="29"/>
        <v>#REF!</v>
      </c>
      <c r="G784" s="1443"/>
      <c r="H784" s="1443"/>
      <c r="I784" s="1443"/>
      <c r="J784" s="1443"/>
      <c r="K784" s="1414" t="e">
        <f>#REF!+#REF!+#REF!+#REF!+#REF!+#REF!+E784+#REF!</f>
        <v>#REF!</v>
      </c>
      <c r="L784" s="1414" t="e">
        <f t="shared" si="30"/>
        <v>#REF!</v>
      </c>
    </row>
    <row r="785" spans="1:12" ht="67.5" x14ac:dyDescent="0.35">
      <c r="A785" s="1386"/>
      <c r="B785" s="1398" t="s">
        <v>3416</v>
      </c>
      <c r="C785" s="1460" t="e">
        <f>#REF!</f>
        <v>#REF!</v>
      </c>
      <c r="D785" s="1426" t="s">
        <v>1941</v>
      </c>
      <c r="E785" s="1414"/>
      <c r="F785" s="1414" t="e">
        <f t="shared" si="29"/>
        <v>#REF!</v>
      </c>
      <c r="G785" s="1443"/>
      <c r="H785" s="1443"/>
      <c r="I785" s="1443"/>
      <c r="J785" s="1443"/>
      <c r="K785" s="1414" t="e">
        <f>#REF!+#REF!+#REF!+#REF!+#REF!+#REF!+E785+#REF!</f>
        <v>#REF!</v>
      </c>
      <c r="L785" s="1414" t="e">
        <f t="shared" si="30"/>
        <v>#REF!</v>
      </c>
    </row>
    <row r="786" spans="1:12" ht="45" x14ac:dyDescent="0.35">
      <c r="A786" s="1386"/>
      <c r="B786" s="1398" t="s">
        <v>3397</v>
      </c>
      <c r="C786" s="1460" t="e">
        <f>#REF!</f>
        <v>#REF!</v>
      </c>
      <c r="D786" s="1456" t="s">
        <v>1941</v>
      </c>
      <c r="E786" s="1414"/>
      <c r="F786" s="1414" t="e">
        <f t="shared" si="29"/>
        <v>#REF!</v>
      </c>
      <c r="G786" s="1443"/>
      <c r="H786" s="1443"/>
      <c r="I786" s="1443"/>
      <c r="J786" s="1443"/>
      <c r="K786" s="1414" t="e">
        <f>#REF!+#REF!+#REF!+#REF!+#REF!+#REF!+E786+#REF!</f>
        <v>#REF!</v>
      </c>
      <c r="L786" s="1414" t="e">
        <f t="shared" si="30"/>
        <v>#REF!</v>
      </c>
    </row>
    <row r="787" spans="1:12" ht="72" x14ac:dyDescent="0.35">
      <c r="A787" s="1386"/>
      <c r="B787" s="1411" t="s">
        <v>3396</v>
      </c>
      <c r="C787" s="1460" t="e">
        <f>#REF!</f>
        <v>#REF!</v>
      </c>
      <c r="D787" s="1456" t="s">
        <v>1941</v>
      </c>
      <c r="E787" s="1414"/>
      <c r="F787" s="1414" t="e">
        <f t="shared" si="29"/>
        <v>#REF!</v>
      </c>
      <c r="G787" s="1443"/>
      <c r="H787" s="1443"/>
      <c r="I787" s="1443"/>
      <c r="J787" s="1443"/>
      <c r="K787" s="1414" t="e">
        <f>#REF!+#REF!+#REF!+#REF!+#REF!+#REF!+E787+#REF!</f>
        <v>#REF!</v>
      </c>
      <c r="L787" s="1414" t="e">
        <f t="shared" si="30"/>
        <v>#REF!</v>
      </c>
    </row>
    <row r="788" spans="1:12" ht="144" x14ac:dyDescent="0.35">
      <c r="A788" s="1386"/>
      <c r="B788" s="1395" t="s">
        <v>4957</v>
      </c>
      <c r="C788" s="1460">
        <v>1692</v>
      </c>
      <c r="D788" s="1452" t="s">
        <v>1200</v>
      </c>
      <c r="E788" s="1414"/>
      <c r="F788" s="1414">
        <f t="shared" si="29"/>
        <v>0</v>
      </c>
      <c r="G788" s="1443"/>
      <c r="H788" s="1443"/>
      <c r="I788" s="1443"/>
      <c r="J788" s="1443"/>
      <c r="K788" s="1414" t="e">
        <f>#REF!+#REF!+#REF!+#REF!+#REF!+#REF!+E788+#REF!</f>
        <v>#REF!</v>
      </c>
      <c r="L788" s="1414" t="e">
        <f t="shared" si="30"/>
        <v>#REF!</v>
      </c>
    </row>
    <row r="789" spans="1:12" ht="120" x14ac:dyDescent="0.35">
      <c r="A789" s="1386"/>
      <c r="B789" s="1395" t="s">
        <v>3428</v>
      </c>
      <c r="C789" s="1453" t="e">
        <f>#REF!</f>
        <v>#REF!</v>
      </c>
      <c r="D789" s="1426" t="s">
        <v>1200</v>
      </c>
      <c r="E789" s="1414"/>
      <c r="F789" s="1414" t="e">
        <f t="shared" si="29"/>
        <v>#REF!</v>
      </c>
      <c r="G789" s="1443"/>
      <c r="H789" s="1443"/>
      <c r="I789" s="1443"/>
      <c r="J789" s="1443"/>
      <c r="K789" s="1414" t="e">
        <f>#REF!+#REF!+#REF!+#REF!+#REF!+#REF!+E789+#REF!</f>
        <v>#REF!</v>
      </c>
      <c r="L789" s="1414" t="e">
        <f t="shared" si="30"/>
        <v>#REF!</v>
      </c>
    </row>
    <row r="790" spans="1:12" ht="96" x14ac:dyDescent="0.35">
      <c r="A790" s="1386"/>
      <c r="B790" s="1395" t="s">
        <v>3501</v>
      </c>
      <c r="C790" s="1453">
        <v>8100</v>
      </c>
      <c r="D790" s="1426" t="s">
        <v>1200</v>
      </c>
      <c r="E790" s="1414"/>
      <c r="F790" s="1414">
        <f t="shared" si="29"/>
        <v>0</v>
      </c>
      <c r="G790" s="1443"/>
      <c r="H790" s="1443"/>
      <c r="I790" s="1443"/>
      <c r="J790" s="1443"/>
      <c r="K790" s="1414" t="e">
        <f>#REF!+#REF!+#REF!+#REF!+#REF!+#REF!+E790+#REF!</f>
        <v>#REF!</v>
      </c>
      <c r="L790" s="1414" t="e">
        <f t="shared" si="30"/>
        <v>#REF!</v>
      </c>
    </row>
    <row r="791" spans="1:12" ht="96" x14ac:dyDescent="0.35">
      <c r="A791" s="1386"/>
      <c r="B791" s="1427" t="s">
        <v>3460</v>
      </c>
      <c r="C791" s="1426">
        <v>782.79</v>
      </c>
      <c r="D791" s="1453" t="s">
        <v>1200</v>
      </c>
      <c r="E791" s="1414"/>
      <c r="F791" s="1414">
        <f t="shared" si="29"/>
        <v>0</v>
      </c>
      <c r="G791" s="1443"/>
      <c r="H791" s="1443"/>
      <c r="I791" s="1443"/>
      <c r="J791" s="1443"/>
      <c r="K791" s="1414" t="e">
        <f>#REF!+#REF!+#REF!+#REF!+#REF!+#REF!+E791+#REF!</f>
        <v>#REF!</v>
      </c>
      <c r="L791" s="1414" t="e">
        <f t="shared" si="30"/>
        <v>#REF!</v>
      </c>
    </row>
    <row r="792" spans="1:12" ht="48" x14ac:dyDescent="0.35">
      <c r="A792" s="1386"/>
      <c r="B792" s="1428" t="s">
        <v>3429</v>
      </c>
      <c r="C792" s="1426" t="e">
        <f>#REF!</f>
        <v>#REF!</v>
      </c>
      <c r="D792" s="1426" t="s">
        <v>1200</v>
      </c>
      <c r="E792" s="1414"/>
      <c r="F792" s="1414" t="e">
        <f t="shared" si="29"/>
        <v>#REF!</v>
      </c>
      <c r="G792" s="1443"/>
      <c r="H792" s="1443"/>
      <c r="I792" s="1443"/>
      <c r="J792" s="1443"/>
      <c r="K792" s="1414" t="e">
        <f>#REF!+#REF!+#REF!+#REF!+#REF!+#REF!+E792+#REF!</f>
        <v>#REF!</v>
      </c>
      <c r="L792" s="1414" t="e">
        <f t="shared" si="30"/>
        <v>#REF!</v>
      </c>
    </row>
    <row r="793" spans="1:12" ht="67.5" x14ac:dyDescent="0.35">
      <c r="A793" s="1386">
        <v>21.6</v>
      </c>
      <c r="B793" s="1398" t="s">
        <v>3490</v>
      </c>
      <c r="C793" s="1453"/>
      <c r="D793" s="1426"/>
      <c r="E793" s="1414"/>
      <c r="F793" s="1414">
        <f t="shared" si="29"/>
        <v>0</v>
      </c>
      <c r="G793" s="1443"/>
      <c r="H793" s="1443"/>
      <c r="I793" s="1443"/>
      <c r="J793" s="1443"/>
      <c r="K793" s="1414" t="e">
        <f>#REF!+#REF!+#REF!+#REF!+#REF!+#REF!+E793+#REF!</f>
        <v>#REF!</v>
      </c>
      <c r="L793" s="1414" t="e">
        <f t="shared" si="30"/>
        <v>#REF!</v>
      </c>
    </row>
    <row r="794" spans="1:12" x14ac:dyDescent="0.35">
      <c r="A794" s="1408"/>
      <c r="B794" s="1395" t="s">
        <v>496</v>
      </c>
      <c r="C794" s="1453" t="e">
        <f>#REF!</f>
        <v>#REF!</v>
      </c>
      <c r="D794" s="1426" t="s">
        <v>1200</v>
      </c>
      <c r="E794" s="1414"/>
      <c r="F794" s="1414" t="e">
        <f t="shared" si="29"/>
        <v>#REF!</v>
      </c>
      <c r="G794" s="1443"/>
      <c r="H794" s="1443"/>
      <c r="I794" s="1443"/>
      <c r="J794" s="1443"/>
      <c r="K794" s="1414" t="e">
        <f>#REF!+#REF!+#REF!+#REF!+#REF!+#REF!+E794+#REF!</f>
        <v>#REF!</v>
      </c>
      <c r="L794" s="1414" t="e">
        <f t="shared" si="30"/>
        <v>#REF!</v>
      </c>
    </row>
    <row r="795" spans="1:12" x14ac:dyDescent="0.35">
      <c r="A795" s="1408"/>
      <c r="B795" s="1395" t="s">
        <v>3202</v>
      </c>
      <c r="C795" s="1453" t="e">
        <f>#REF!</f>
        <v>#REF!</v>
      </c>
      <c r="D795" s="1426" t="s">
        <v>1200</v>
      </c>
      <c r="E795" s="1414"/>
      <c r="F795" s="1414" t="e">
        <f t="shared" si="29"/>
        <v>#REF!</v>
      </c>
      <c r="G795" s="1443"/>
      <c r="H795" s="1443"/>
      <c r="I795" s="1443"/>
      <c r="J795" s="1443"/>
      <c r="K795" s="1414" t="e">
        <f>#REF!+#REF!+#REF!+#REF!+#REF!+#REF!+E795+#REF!</f>
        <v>#REF!</v>
      </c>
      <c r="L795" s="1414" t="e">
        <f t="shared" si="30"/>
        <v>#REF!</v>
      </c>
    </row>
    <row r="796" spans="1:12" x14ac:dyDescent="0.35">
      <c r="A796" s="1408"/>
      <c r="B796" s="1395" t="s">
        <v>3153</v>
      </c>
      <c r="C796" s="1453" t="e">
        <f>#REF!</f>
        <v>#REF!</v>
      </c>
      <c r="D796" s="1426"/>
      <c r="E796" s="1414"/>
      <c r="F796" s="1414" t="e">
        <f t="shared" si="29"/>
        <v>#REF!</v>
      </c>
      <c r="G796" s="1443"/>
      <c r="H796" s="1443"/>
      <c r="I796" s="1443"/>
      <c r="J796" s="1443"/>
      <c r="K796" s="1414" t="e">
        <f>#REF!+#REF!+#REF!+#REF!+#REF!+#REF!+E796+#REF!</f>
        <v>#REF!</v>
      </c>
      <c r="L796" s="1414" t="e">
        <f t="shared" si="30"/>
        <v>#REF!</v>
      </c>
    </row>
    <row r="797" spans="1:12" x14ac:dyDescent="0.35">
      <c r="A797" s="1408"/>
      <c r="B797" s="1395" t="s">
        <v>1627</v>
      </c>
      <c r="C797" s="1453" t="e">
        <f>#REF!</f>
        <v>#REF!</v>
      </c>
      <c r="D797" s="1426" t="s">
        <v>1200</v>
      </c>
      <c r="E797" s="1414"/>
      <c r="F797" s="1414" t="e">
        <f t="shared" si="29"/>
        <v>#REF!</v>
      </c>
      <c r="G797" s="1443"/>
      <c r="H797" s="1443"/>
      <c r="I797" s="1443"/>
      <c r="J797" s="1443"/>
      <c r="K797" s="1414" t="e">
        <f>#REF!+#REF!+#REF!+#REF!+#REF!+#REF!+E797+#REF!</f>
        <v>#REF!</v>
      </c>
      <c r="L797" s="1414" t="e">
        <f t="shared" si="30"/>
        <v>#REF!</v>
      </c>
    </row>
    <row r="798" spans="1:12" s="1432" customFormat="1" ht="48.75" customHeight="1" x14ac:dyDescent="0.3">
      <c r="A798" s="1429"/>
      <c r="B798" s="1483" t="s">
        <v>4958</v>
      </c>
      <c r="C798" s="1392"/>
      <c r="D798" s="1430"/>
      <c r="E798" s="1431"/>
      <c r="F798" s="1431" t="e">
        <f>SUM(F7:F797)</f>
        <v>#REF!</v>
      </c>
      <c r="G798" s="1444"/>
      <c r="H798" s="1444"/>
      <c r="I798" s="1444"/>
      <c r="J798" s="1444"/>
      <c r="K798" s="1431"/>
      <c r="L798" s="1431" t="e">
        <f>SUM(L7:L797)</f>
        <v>#REF!</v>
      </c>
    </row>
    <row r="799" spans="1:12" x14ac:dyDescent="0.35">
      <c r="A799" s="1433"/>
      <c r="B799" s="1434"/>
      <c r="C799" s="1465"/>
      <c r="D799" s="1458"/>
    </row>
    <row r="800" spans="1:12" x14ac:dyDescent="0.35">
      <c r="A800" s="1391"/>
      <c r="B800" s="1434"/>
      <c r="C800" s="1465" t="e">
        <f>ROUND(#REF!,2)</f>
        <v>#REF!</v>
      </c>
      <c r="D800" s="1458" t="s">
        <v>1200</v>
      </c>
      <c r="L800" s="1448" t="e">
        <f>#REF!+#REF!+#REF!+#REF!+#REF!+#REF!+F798+#REF!</f>
        <v>#REF!</v>
      </c>
    </row>
    <row r="801" spans="1:12" x14ac:dyDescent="0.35">
      <c r="A801" s="1391"/>
      <c r="B801" s="1436"/>
      <c r="L801" s="1448" t="e">
        <f>L798-L800</f>
        <v>#REF!</v>
      </c>
    </row>
    <row r="802" spans="1:12" x14ac:dyDescent="0.35">
      <c r="A802" s="1391"/>
      <c r="B802" s="1434" t="s">
        <v>1742</v>
      </c>
      <c r="D802" s="1458" t="s">
        <v>1200</v>
      </c>
    </row>
    <row r="803" spans="1:12" x14ac:dyDescent="0.35">
      <c r="A803" s="1391"/>
      <c r="B803" s="1434" t="s">
        <v>515</v>
      </c>
      <c r="D803" s="1458" t="s">
        <v>1200</v>
      </c>
    </row>
    <row r="804" spans="1:12" x14ac:dyDescent="0.35">
      <c r="A804" s="1391"/>
      <c r="B804" s="1434" t="s">
        <v>516</v>
      </c>
      <c r="C804" s="1448" t="e">
        <f>#REF!</f>
        <v>#REF!</v>
      </c>
      <c r="D804" s="1448" t="s">
        <v>1941</v>
      </c>
    </row>
    <row r="805" spans="1:12" x14ac:dyDescent="0.35">
      <c r="A805" s="1391"/>
      <c r="B805" s="1434" t="s">
        <v>1623</v>
      </c>
      <c r="C805" s="1448" t="e">
        <f>#REF!</f>
        <v>#REF!</v>
      </c>
      <c r="D805" s="1448" t="s">
        <v>1941</v>
      </c>
    </row>
    <row r="806" spans="1:12" x14ac:dyDescent="0.35">
      <c r="A806" s="1391"/>
      <c r="B806" s="1434" t="s">
        <v>1881</v>
      </c>
      <c r="C806" s="1448" t="e">
        <f>#REF!</f>
        <v>#REF!</v>
      </c>
      <c r="D806" s="1448" t="s">
        <v>1941</v>
      </c>
    </row>
    <row r="807" spans="1:12" x14ac:dyDescent="0.35">
      <c r="A807" s="1391"/>
      <c r="B807" s="1434" t="s">
        <v>1882</v>
      </c>
      <c r="D807" s="1448" t="s">
        <v>1941</v>
      </c>
    </row>
    <row r="808" spans="1:12" ht="48" x14ac:dyDescent="0.35">
      <c r="A808" s="1391"/>
      <c r="B808" s="1434" t="s">
        <v>2463</v>
      </c>
      <c r="D808" s="1448" t="s">
        <v>1941</v>
      </c>
    </row>
    <row r="809" spans="1:12" ht="48" x14ac:dyDescent="0.35">
      <c r="A809" s="1391"/>
      <c r="B809" s="1434" t="s">
        <v>591</v>
      </c>
      <c r="D809" s="1448" t="s">
        <v>1941</v>
      </c>
    </row>
    <row r="810" spans="1:12" ht="48" x14ac:dyDescent="0.35">
      <c r="A810" s="1391"/>
      <c r="B810" s="1434" t="s">
        <v>592</v>
      </c>
      <c r="D810" s="1448" t="s">
        <v>1941</v>
      </c>
    </row>
    <row r="811" spans="1:12" x14ac:dyDescent="0.35">
      <c r="A811" s="1391"/>
      <c r="B811" s="1434" t="s">
        <v>517</v>
      </c>
      <c r="C811" s="1448">
        <f>8.2*1500</f>
        <v>12300</v>
      </c>
      <c r="D811" s="1448" t="s">
        <v>1200</v>
      </c>
    </row>
    <row r="812" spans="1:12" x14ac:dyDescent="0.35">
      <c r="A812" s="1391"/>
      <c r="B812" s="1434" t="s">
        <v>2107</v>
      </c>
      <c r="C812" s="1448" t="e">
        <f>#REF!</f>
        <v>#REF!</v>
      </c>
      <c r="D812" s="1448" t="s">
        <v>1941</v>
      </c>
    </row>
    <row r="813" spans="1:12" x14ac:dyDescent="0.35">
      <c r="A813" s="1391"/>
      <c r="B813" s="1434" t="s">
        <v>518</v>
      </c>
      <c r="C813" s="1448" t="e">
        <f>#REF!</f>
        <v>#REF!</v>
      </c>
      <c r="D813" s="1448" t="s">
        <v>1941</v>
      </c>
    </row>
    <row r="814" spans="1:12" x14ac:dyDescent="0.35">
      <c r="A814" s="1391"/>
      <c r="B814" s="1434" t="s">
        <v>825</v>
      </c>
      <c r="C814" s="1448" t="e">
        <f>#REF!</f>
        <v>#REF!</v>
      </c>
      <c r="D814" s="1448" t="s">
        <v>1941</v>
      </c>
    </row>
    <row r="815" spans="1:12" x14ac:dyDescent="0.35">
      <c r="A815" s="1391"/>
      <c r="B815" s="1434" t="s">
        <v>1022</v>
      </c>
      <c r="C815" s="1448" t="e">
        <f>#REF!</f>
        <v>#REF!</v>
      </c>
      <c r="D815" s="1448" t="s">
        <v>1941</v>
      </c>
    </row>
    <row r="816" spans="1:12" x14ac:dyDescent="0.35">
      <c r="A816" s="1391"/>
      <c r="B816" s="1434" t="s">
        <v>2697</v>
      </c>
      <c r="C816" s="1448" t="e">
        <f>#REF!</f>
        <v>#REF!</v>
      </c>
      <c r="D816" s="1448" t="s">
        <v>1941</v>
      </c>
    </row>
    <row r="817" spans="1:4" x14ac:dyDescent="0.35">
      <c r="A817" s="1391"/>
      <c r="B817" s="1391" t="s">
        <v>1879</v>
      </c>
      <c r="C817" s="1448" t="e">
        <f>#REF!</f>
        <v>#REF!</v>
      </c>
      <c r="D817" s="1448" t="s">
        <v>1941</v>
      </c>
    </row>
    <row r="818" spans="1:4" x14ac:dyDescent="0.35">
      <c r="A818" s="1391"/>
      <c r="B818" s="1391" t="s">
        <v>1880</v>
      </c>
      <c r="C818" s="1448">
        <f>5000*8.2</f>
        <v>41000</v>
      </c>
      <c r="D818" s="1448" t="s">
        <v>1200</v>
      </c>
    </row>
    <row r="819" spans="1:4" x14ac:dyDescent="0.35">
      <c r="A819" s="1391"/>
      <c r="B819" s="1391" t="e">
        <f>#REF!</f>
        <v>#REF!</v>
      </c>
      <c r="C819" s="1448" t="e">
        <f>#REF!</f>
        <v>#REF!</v>
      </c>
      <c r="D819" s="1448" t="s">
        <v>1941</v>
      </c>
    </row>
    <row r="820" spans="1:4" x14ac:dyDescent="0.35">
      <c r="A820" s="1391"/>
      <c r="B820" s="1391" t="s">
        <v>1502</v>
      </c>
      <c r="C820" s="1448" t="e">
        <f>#REF!</f>
        <v>#REF!</v>
      </c>
      <c r="D820" s="1448" t="s">
        <v>1941</v>
      </c>
    </row>
    <row r="821" spans="1:4" x14ac:dyDescent="0.35">
      <c r="A821" s="1391"/>
      <c r="B821" s="1391" t="s">
        <v>2900</v>
      </c>
      <c r="C821" s="1448" t="e">
        <f>#REF!</f>
        <v>#REF!</v>
      </c>
      <c r="D821" s="1448" t="s">
        <v>1941</v>
      </c>
    </row>
    <row r="822" spans="1:4" x14ac:dyDescent="0.35">
      <c r="A822" s="1391"/>
      <c r="B822" s="1391" t="s">
        <v>2901</v>
      </c>
      <c r="C822" s="1448" t="e">
        <f>#REF!</f>
        <v>#REF!</v>
      </c>
      <c r="D822" s="1448" t="s">
        <v>1941</v>
      </c>
    </row>
    <row r="823" spans="1:4" x14ac:dyDescent="0.35">
      <c r="A823" s="1391"/>
      <c r="B823" s="1391" t="s">
        <v>2902</v>
      </c>
      <c r="C823" s="1448" t="e">
        <f>#REF!</f>
        <v>#REF!</v>
      </c>
      <c r="D823" s="1448" t="s">
        <v>1941</v>
      </c>
    </row>
    <row r="824" spans="1:4" ht="94.5" x14ac:dyDescent="0.35">
      <c r="A824" s="1391"/>
      <c r="B824" s="1437" t="s">
        <v>5433</v>
      </c>
      <c r="C824" s="1448" t="e">
        <f>#REF!</f>
        <v>#REF!</v>
      </c>
      <c r="D824" s="1448" t="s">
        <v>1941</v>
      </c>
    </row>
    <row r="825" spans="1:4" ht="94.5" x14ac:dyDescent="0.35">
      <c r="A825" s="1391"/>
      <c r="B825" s="1437" t="s">
        <v>5434</v>
      </c>
      <c r="C825" s="1448" t="e">
        <f>#REF!</f>
        <v>#REF!</v>
      </c>
      <c r="D825" s="1448" t="s">
        <v>1941</v>
      </c>
    </row>
    <row r="826" spans="1:4" ht="48" x14ac:dyDescent="0.35">
      <c r="A826" s="1391"/>
      <c r="B826" s="1434" t="s">
        <v>3330</v>
      </c>
      <c r="C826" s="1448" t="e">
        <f>#REF!</f>
        <v>#REF!</v>
      </c>
      <c r="D826" s="1448" t="s">
        <v>1941</v>
      </c>
    </row>
    <row r="827" spans="1:4" x14ac:dyDescent="0.35">
      <c r="A827" s="1391"/>
      <c r="B827" s="1391" t="s">
        <v>2903</v>
      </c>
      <c r="C827" s="1448" t="e">
        <f>#REF!</f>
        <v>#REF!</v>
      </c>
      <c r="D827" s="1448" t="s">
        <v>1941</v>
      </c>
    </row>
    <row r="828" spans="1:4" x14ac:dyDescent="0.35">
      <c r="A828" s="1391"/>
      <c r="B828" s="1391" t="s">
        <v>2904</v>
      </c>
      <c r="C828" s="1448" t="e">
        <f>#REF!</f>
        <v>#REF!</v>
      </c>
      <c r="D828" s="1448" t="s">
        <v>1941</v>
      </c>
    </row>
    <row r="829" spans="1:4" x14ac:dyDescent="0.35">
      <c r="A829" s="1391"/>
      <c r="B829" s="1391" t="s">
        <v>2905</v>
      </c>
      <c r="C829" s="1448" t="e">
        <f>#REF!</f>
        <v>#REF!</v>
      </c>
      <c r="D829" s="1448" t="s">
        <v>1941</v>
      </c>
    </row>
    <row r="830" spans="1:4" x14ac:dyDescent="0.35">
      <c r="A830" s="1391"/>
      <c r="B830" s="1391" t="s">
        <v>2906</v>
      </c>
      <c r="C830" s="1448" t="e">
        <f>#REF!</f>
        <v>#REF!</v>
      </c>
      <c r="D830" s="1448" t="s">
        <v>1941</v>
      </c>
    </row>
    <row r="831" spans="1:4" x14ac:dyDescent="0.35">
      <c r="A831" s="1391"/>
      <c r="B831" s="1391" t="s">
        <v>2689</v>
      </c>
      <c r="C831" s="1448" t="e">
        <f>#REF!</f>
        <v>#REF!</v>
      </c>
      <c r="D831" s="1448" t="s">
        <v>1200</v>
      </c>
    </row>
    <row r="832" spans="1:4" x14ac:dyDescent="0.35">
      <c r="A832" s="1391"/>
      <c r="B832" s="1391" t="s">
        <v>2690</v>
      </c>
      <c r="C832" s="1448" t="e">
        <f>#REF!</f>
        <v>#REF!</v>
      </c>
      <c r="D832" s="1448" t="s">
        <v>718</v>
      </c>
    </row>
    <row r="833" spans="1:4" x14ac:dyDescent="0.35">
      <c r="A833" s="1391"/>
      <c r="B833" s="1438" t="s">
        <v>2134</v>
      </c>
      <c r="C833" s="1448" t="e">
        <f>#REF!</f>
        <v>#REF!</v>
      </c>
      <c r="D833" s="1448" t="s">
        <v>1200</v>
      </c>
    </row>
    <row r="834" spans="1:4" x14ac:dyDescent="0.35">
      <c r="A834" s="1391"/>
      <c r="B834" s="1391" t="s">
        <v>2693</v>
      </c>
      <c r="C834" s="1448" t="e">
        <f>#REF!</f>
        <v>#REF!</v>
      </c>
      <c r="D834" s="1448" t="s">
        <v>1941</v>
      </c>
    </row>
    <row r="835" spans="1:4" x14ac:dyDescent="0.35">
      <c r="A835" s="1391"/>
      <c r="B835" s="1391" t="s">
        <v>2691</v>
      </c>
      <c r="C835" s="1448" t="e">
        <f>#REF!</f>
        <v>#REF!</v>
      </c>
      <c r="D835" s="1448" t="s">
        <v>1941</v>
      </c>
    </row>
    <row r="836" spans="1:4" x14ac:dyDescent="0.35">
      <c r="A836" s="1391"/>
      <c r="B836" s="1391" t="s">
        <v>2692</v>
      </c>
      <c r="C836" s="1448" t="e">
        <f>#REF!</f>
        <v>#REF!</v>
      </c>
      <c r="D836" s="1448" t="s">
        <v>1941</v>
      </c>
    </row>
    <row r="837" spans="1:4" x14ac:dyDescent="0.35">
      <c r="A837" s="1391"/>
      <c r="B837" s="1391" t="s">
        <v>2694</v>
      </c>
      <c r="C837" s="1448" t="e">
        <f>#REF!</f>
        <v>#REF!</v>
      </c>
      <c r="D837" s="1448" t="s">
        <v>1941</v>
      </c>
    </row>
    <row r="838" spans="1:4" x14ac:dyDescent="0.35">
      <c r="A838" s="1391"/>
      <c r="B838" s="1391" t="s">
        <v>2695</v>
      </c>
      <c r="C838" s="1448" t="e">
        <f>#REF!</f>
        <v>#REF!</v>
      </c>
      <c r="D838" s="1448" t="s">
        <v>1941</v>
      </c>
    </row>
    <row r="839" spans="1:4" x14ac:dyDescent="0.35">
      <c r="A839" s="1391"/>
      <c r="B839" s="1391" t="s">
        <v>2696</v>
      </c>
      <c r="C839" s="1448" t="e">
        <f>#REF!</f>
        <v>#REF!</v>
      </c>
      <c r="D839" s="1448" t="s">
        <v>1941</v>
      </c>
    </row>
    <row r="840" spans="1:4" ht="72" x14ac:dyDescent="0.35">
      <c r="A840" s="1391"/>
      <c r="B840" s="1435" t="s">
        <v>489</v>
      </c>
      <c r="C840" s="1448" t="e">
        <f>#REF!</f>
        <v>#REF!</v>
      </c>
      <c r="D840" s="1448" t="s">
        <v>1941</v>
      </c>
    </row>
    <row r="841" spans="1:4" x14ac:dyDescent="0.35">
      <c r="A841" s="1391"/>
      <c r="B841" s="1391" t="s">
        <v>2470</v>
      </c>
      <c r="C841" s="1448" t="e">
        <f>#REF!</f>
        <v>#REF!</v>
      </c>
    </row>
    <row r="842" spans="1:4" x14ac:dyDescent="0.35">
      <c r="A842" s="1391"/>
      <c r="B842" s="1391" t="s">
        <v>2471</v>
      </c>
      <c r="C842" s="1448" t="e">
        <f>#REF!</f>
        <v>#REF!</v>
      </c>
    </row>
    <row r="843" spans="1:4" x14ac:dyDescent="0.35">
      <c r="A843" s="1391"/>
      <c r="B843" s="1391" t="s">
        <v>1456</v>
      </c>
      <c r="C843" s="1448" t="e">
        <f>#REF!</f>
        <v>#REF!</v>
      </c>
    </row>
    <row r="844" spans="1:4" x14ac:dyDescent="0.35">
      <c r="A844" s="1391"/>
      <c r="B844" s="1391" t="s">
        <v>1457</v>
      </c>
      <c r="C844" s="1448" t="e">
        <f>#REF!</f>
        <v>#REF!</v>
      </c>
    </row>
    <row r="845" spans="1:4" ht="72" x14ac:dyDescent="0.35">
      <c r="A845" s="1391"/>
      <c r="B845" s="1435" t="s">
        <v>5435</v>
      </c>
      <c r="C845" s="1448" t="e">
        <f>#REF!</f>
        <v>#REF!</v>
      </c>
    </row>
    <row r="846" spans="1:4" ht="72" x14ac:dyDescent="0.35">
      <c r="A846" s="1391"/>
      <c r="B846" s="1435" t="s">
        <v>5436</v>
      </c>
      <c r="C846" s="1448" t="e">
        <f>#REF!</f>
        <v>#REF!</v>
      </c>
    </row>
    <row r="847" spans="1:4" ht="48" x14ac:dyDescent="0.35">
      <c r="A847" s="1391"/>
      <c r="B847" s="1435" t="s">
        <v>5437</v>
      </c>
      <c r="C847" s="1448" t="e">
        <f>#REF!</f>
        <v>#REF!</v>
      </c>
    </row>
    <row r="848" spans="1:4" ht="72" x14ac:dyDescent="0.35">
      <c r="A848" s="1391"/>
      <c r="B848" s="1435" t="s">
        <v>5438</v>
      </c>
      <c r="C848" s="1448" t="e">
        <f>#REF!</f>
        <v>#REF!</v>
      </c>
    </row>
    <row r="849" spans="1:3" ht="48" x14ac:dyDescent="0.35">
      <c r="A849" s="1391"/>
      <c r="B849" s="1435" t="s">
        <v>2047</v>
      </c>
      <c r="C849" s="1448" t="e">
        <f>#REF!</f>
        <v>#REF!</v>
      </c>
    </row>
    <row r="850" spans="1:3" ht="48" x14ac:dyDescent="0.35">
      <c r="A850" s="1391"/>
      <c r="B850" s="1435" t="s">
        <v>2578</v>
      </c>
      <c r="C850" s="1448" t="e">
        <f>#REF!</f>
        <v>#REF!</v>
      </c>
    </row>
    <row r="851" spans="1:3" ht="48" x14ac:dyDescent="0.35">
      <c r="A851" s="1391"/>
      <c r="B851" s="1435" t="s">
        <v>1995</v>
      </c>
      <c r="C851" s="1448" t="e">
        <f>#REF!</f>
        <v>#REF!</v>
      </c>
    </row>
    <row r="852" spans="1:3" ht="96" x14ac:dyDescent="0.35">
      <c r="A852" s="1391"/>
      <c r="B852" s="1435" t="s">
        <v>2403</v>
      </c>
      <c r="C852" s="1448" t="e">
        <f>#REF!</f>
        <v>#REF!</v>
      </c>
    </row>
    <row r="853" spans="1:3" ht="120" x14ac:dyDescent="0.35">
      <c r="A853" s="1391"/>
      <c r="B853" s="1435" t="s">
        <v>2057</v>
      </c>
      <c r="C853" s="1448" t="e">
        <f>#REF!</f>
        <v>#REF!</v>
      </c>
    </row>
    <row r="854" spans="1:3" ht="72" x14ac:dyDescent="0.35">
      <c r="A854" s="1391"/>
      <c r="B854" s="1435" t="s">
        <v>2995</v>
      </c>
      <c r="C854" s="1448" t="e">
        <f>#REF!</f>
        <v>#REF!</v>
      </c>
    </row>
    <row r="855" spans="1:3" ht="96" x14ac:dyDescent="0.35">
      <c r="A855" s="1391"/>
      <c r="B855" s="1435" t="s">
        <v>1948</v>
      </c>
      <c r="C855" s="1448" t="e">
        <f>#REF!</f>
        <v>#REF!</v>
      </c>
    </row>
    <row r="856" spans="1:3" ht="120" x14ac:dyDescent="0.35">
      <c r="A856" s="1391"/>
      <c r="B856" s="1435" t="s">
        <v>2218</v>
      </c>
      <c r="C856" s="1448" t="e">
        <f>#REF!</f>
        <v>#REF!</v>
      </c>
    </row>
    <row r="857" spans="1:3" ht="96" x14ac:dyDescent="0.35">
      <c r="A857" s="1391"/>
      <c r="B857" s="1435" t="s">
        <v>2743</v>
      </c>
      <c r="C857" s="1448" t="e">
        <f>#REF!</f>
        <v>#REF!</v>
      </c>
    </row>
    <row r="858" spans="1:3" ht="48" x14ac:dyDescent="0.35">
      <c r="A858" s="1391"/>
      <c r="B858" s="1435" t="s">
        <v>2921</v>
      </c>
      <c r="C858" s="1448" t="e">
        <f>#REF!</f>
        <v>#REF!</v>
      </c>
    </row>
    <row r="859" spans="1:3" ht="48" x14ac:dyDescent="0.35">
      <c r="A859" s="1391"/>
      <c r="B859" s="1435" t="s">
        <v>2940</v>
      </c>
      <c r="C859" s="1448" t="e">
        <f>#REF!</f>
        <v>#REF!</v>
      </c>
    </row>
    <row r="860" spans="1:3" ht="72" x14ac:dyDescent="0.35">
      <c r="A860" s="1391"/>
      <c r="B860" s="1435" t="s">
        <v>1950</v>
      </c>
      <c r="C860" s="1448" t="e">
        <f>#REF!</f>
        <v>#REF!</v>
      </c>
    </row>
    <row r="861" spans="1:3" ht="72" x14ac:dyDescent="0.35">
      <c r="A861" s="1391"/>
      <c r="B861" s="1435" t="s">
        <v>1951</v>
      </c>
      <c r="C861" s="1448" t="e">
        <f>#REF!</f>
        <v>#REF!</v>
      </c>
    </row>
    <row r="862" spans="1:3" ht="72" x14ac:dyDescent="0.35">
      <c r="A862" s="1391"/>
      <c r="B862" s="1435" t="s">
        <v>1952</v>
      </c>
      <c r="C862" s="1448" t="e">
        <f>#REF!</f>
        <v>#REF!</v>
      </c>
    </row>
    <row r="863" spans="1:3" ht="72" x14ac:dyDescent="0.35">
      <c r="A863" s="1391"/>
      <c r="B863" s="1435" t="s">
        <v>1953</v>
      </c>
      <c r="C863" s="1448" t="e">
        <f>#REF!</f>
        <v>#REF!</v>
      </c>
    </row>
    <row r="864" spans="1:3" ht="48" x14ac:dyDescent="0.35">
      <c r="A864" s="1391"/>
      <c r="B864" s="1435" t="s">
        <v>2064</v>
      </c>
      <c r="C864" s="1448" t="e">
        <f>#REF!</f>
        <v>#REF!</v>
      </c>
    </row>
    <row r="865" spans="1:3" ht="48" x14ac:dyDescent="0.35">
      <c r="A865" s="1391"/>
      <c r="B865" s="1435" t="s">
        <v>2053</v>
      </c>
      <c r="C865" s="1448" t="e">
        <f>#REF!</f>
        <v>#REF!</v>
      </c>
    </row>
    <row r="866" spans="1:3" ht="72" x14ac:dyDescent="0.35">
      <c r="A866" s="1391"/>
      <c r="B866" s="1435" t="s">
        <v>5439</v>
      </c>
      <c r="C866" s="1448" t="e">
        <f>#REF!</f>
        <v>#REF!</v>
      </c>
    </row>
    <row r="867" spans="1:3" ht="72" x14ac:dyDescent="0.35">
      <c r="A867" s="1391"/>
      <c r="B867" s="1435" t="s">
        <v>5440</v>
      </c>
      <c r="C867" s="1448" t="e">
        <f>#REF!</f>
        <v>#REF!</v>
      </c>
    </row>
    <row r="868" spans="1:3" x14ac:dyDescent="0.35">
      <c r="A868" s="1391"/>
      <c r="B868" s="1435" t="s">
        <v>1954</v>
      </c>
      <c r="C868" s="1448" t="e">
        <f>#REF!</f>
        <v>#REF!</v>
      </c>
    </row>
    <row r="869" spans="1:3" ht="48" x14ac:dyDescent="0.35">
      <c r="A869" s="1391"/>
      <c r="B869" s="1435" t="s">
        <v>1967</v>
      </c>
      <c r="C869" s="1448" t="e">
        <f>#REF!</f>
        <v>#REF!</v>
      </c>
    </row>
    <row r="870" spans="1:3" x14ac:dyDescent="0.35">
      <c r="A870" s="1391"/>
      <c r="B870" s="1435" t="s">
        <v>2888</v>
      </c>
      <c r="C870" s="1448" t="e">
        <f>#REF!</f>
        <v>#REF!</v>
      </c>
    </row>
    <row r="871" spans="1:3" x14ac:dyDescent="0.35">
      <c r="A871" s="1391"/>
      <c r="B871" s="1435" t="s">
        <v>2445</v>
      </c>
      <c r="C871" s="1448" t="e">
        <f>#REF!</f>
        <v>#REF!</v>
      </c>
    </row>
    <row r="872" spans="1:3" ht="144" x14ac:dyDescent="0.35">
      <c r="A872" s="1391"/>
      <c r="B872" s="1435" t="s">
        <v>2702</v>
      </c>
      <c r="C872" s="1448" t="e">
        <f>#REF!</f>
        <v>#REF!</v>
      </c>
    </row>
    <row r="873" spans="1:3" ht="72" x14ac:dyDescent="0.35">
      <c r="A873" s="1391"/>
      <c r="B873" s="1435" t="s">
        <v>969</v>
      </c>
      <c r="C873" s="1448" t="e">
        <f>#REF!</f>
        <v>#REF!</v>
      </c>
    </row>
    <row r="874" spans="1:3" ht="48" x14ac:dyDescent="0.35">
      <c r="A874" s="1391"/>
      <c r="B874" s="1435" t="s">
        <v>1955</v>
      </c>
      <c r="C874" s="1448" t="e">
        <f>#REF!</f>
        <v>#REF!</v>
      </c>
    </row>
    <row r="875" spans="1:3" x14ac:dyDescent="0.35">
      <c r="A875" s="1391"/>
      <c r="B875" s="1435" t="s">
        <v>2261</v>
      </c>
      <c r="C875" s="1448" t="e">
        <f>#REF!</f>
        <v>#REF!</v>
      </c>
    </row>
    <row r="876" spans="1:3" ht="96" x14ac:dyDescent="0.35">
      <c r="A876" s="1391"/>
      <c r="B876" s="1435" t="s">
        <v>1956</v>
      </c>
      <c r="C876" s="1448" t="e">
        <f>#REF!</f>
        <v>#REF!</v>
      </c>
    </row>
    <row r="877" spans="1:3" x14ac:dyDescent="0.35">
      <c r="A877" s="1391"/>
      <c r="B877" s="1435" t="s">
        <v>2090</v>
      </c>
      <c r="C877" s="1448" t="e">
        <f>#REF!</f>
        <v>#REF!</v>
      </c>
    </row>
    <row r="878" spans="1:3" ht="48" x14ac:dyDescent="0.35">
      <c r="A878" s="1391"/>
      <c r="B878" s="1439" t="s">
        <v>5441</v>
      </c>
      <c r="C878" s="1448" t="e">
        <f>#REF!</f>
        <v>#REF!</v>
      </c>
    </row>
    <row r="879" spans="1:3" ht="72" x14ac:dyDescent="0.35">
      <c r="A879" s="1391"/>
      <c r="B879" s="1435" t="s">
        <v>5442</v>
      </c>
      <c r="C879" s="1448" t="e">
        <f>#REF!</f>
        <v>#REF!</v>
      </c>
    </row>
    <row r="880" spans="1:3" ht="72" x14ac:dyDescent="0.35">
      <c r="A880" s="1391"/>
      <c r="B880" s="1439" t="s">
        <v>5443</v>
      </c>
      <c r="C880" s="1448" t="e">
        <f>#REF!</f>
        <v>#REF!</v>
      </c>
    </row>
    <row r="881" spans="1:3" ht="72" x14ac:dyDescent="0.35">
      <c r="A881" s="1391"/>
      <c r="B881" s="1439" t="s">
        <v>5444</v>
      </c>
      <c r="C881" s="1448" t="e">
        <f>#REF!</f>
        <v>#REF!</v>
      </c>
    </row>
    <row r="882" spans="1:3" ht="72" x14ac:dyDescent="0.35">
      <c r="A882" s="1391"/>
      <c r="B882" s="1439" t="s">
        <v>5445</v>
      </c>
      <c r="C882" s="1448" t="e">
        <f>#REF!</f>
        <v>#REF!</v>
      </c>
    </row>
    <row r="883" spans="1:3" ht="72" x14ac:dyDescent="0.35">
      <c r="A883" s="1391"/>
      <c r="B883" s="1439" t="s">
        <v>5446</v>
      </c>
      <c r="C883" s="1448" t="e">
        <f>#REF!</f>
        <v>#REF!</v>
      </c>
    </row>
    <row r="884" spans="1:3" ht="48" x14ac:dyDescent="0.35">
      <c r="A884" s="1391"/>
      <c r="B884" s="1439" t="s">
        <v>5447</v>
      </c>
      <c r="C884" s="1448" t="e">
        <f>#REF!</f>
        <v>#REF!</v>
      </c>
    </row>
    <row r="885" spans="1:3" ht="48" x14ac:dyDescent="0.35">
      <c r="A885" s="1391"/>
      <c r="B885" s="1435" t="s">
        <v>5448</v>
      </c>
      <c r="C885" s="1448" t="e">
        <f>#REF!</f>
        <v>#REF!</v>
      </c>
    </row>
    <row r="886" spans="1:3" x14ac:dyDescent="0.35">
      <c r="A886" s="1391"/>
      <c r="B886" s="1435" t="s">
        <v>2520</v>
      </c>
      <c r="C886" s="1448" t="e">
        <f>#REF!</f>
        <v>#REF!</v>
      </c>
    </row>
    <row r="887" spans="1:3" x14ac:dyDescent="0.35">
      <c r="A887" s="1391"/>
      <c r="B887" s="1435" t="s">
        <v>477</v>
      </c>
      <c r="C887" s="1448" t="e">
        <f>C886+C889</f>
        <v>#REF!</v>
      </c>
    </row>
    <row r="888" spans="1:3" x14ac:dyDescent="0.35">
      <c r="A888" s="1391"/>
      <c r="B888" s="1435" t="s">
        <v>2515</v>
      </c>
      <c r="C888" s="1448" t="e">
        <f>#REF!</f>
        <v>#REF!</v>
      </c>
    </row>
    <row r="889" spans="1:3" x14ac:dyDescent="0.35">
      <c r="A889" s="1391"/>
      <c r="B889" s="1435" t="s">
        <v>2521</v>
      </c>
      <c r="C889" s="1448" t="e">
        <f>#REF!</f>
        <v>#REF!</v>
      </c>
    </row>
    <row r="890" spans="1:3" x14ac:dyDescent="0.35">
      <c r="A890" s="1391"/>
      <c r="B890" s="1435" t="s">
        <v>2522</v>
      </c>
      <c r="C890" s="1448" t="e">
        <f>#REF!</f>
        <v>#REF!</v>
      </c>
    </row>
    <row r="891" spans="1:3" x14ac:dyDescent="0.35">
      <c r="A891" s="1391"/>
      <c r="B891" s="1435" t="s">
        <v>2523</v>
      </c>
      <c r="C891" s="1448" t="e">
        <f>#REF!</f>
        <v>#REF!</v>
      </c>
    </row>
    <row r="892" spans="1:3" x14ac:dyDescent="0.35">
      <c r="A892" s="1391"/>
      <c r="B892" s="1435" t="s">
        <v>2513</v>
      </c>
      <c r="C892" s="1448" t="e">
        <f>#REF!</f>
        <v>#REF!</v>
      </c>
    </row>
    <row r="893" spans="1:3" x14ac:dyDescent="0.35">
      <c r="A893" s="1391"/>
      <c r="B893" s="1435" t="s">
        <v>2514</v>
      </c>
      <c r="C893" s="1448" t="e">
        <f>#REF!</f>
        <v>#REF!</v>
      </c>
    </row>
    <row r="894" spans="1:3" x14ac:dyDescent="0.35">
      <c r="A894" s="1391"/>
      <c r="B894" s="1391" t="s">
        <v>2516</v>
      </c>
      <c r="C894" s="1448" t="e">
        <f>#REF!</f>
        <v>#REF!</v>
      </c>
    </row>
    <row r="895" spans="1:3" x14ac:dyDescent="0.35">
      <c r="A895" s="1391"/>
      <c r="B895" s="1391" t="s">
        <v>2518</v>
      </c>
      <c r="C895" s="1448" t="e">
        <f>#REF!</f>
        <v>#REF!</v>
      </c>
    </row>
    <row r="896" spans="1:3" x14ac:dyDescent="0.35">
      <c r="A896" s="1391"/>
      <c r="B896" s="1391" t="s">
        <v>2517</v>
      </c>
      <c r="C896" s="1448" t="e">
        <f>#REF!</f>
        <v>#REF!</v>
      </c>
    </row>
    <row r="897" spans="1:3" x14ac:dyDescent="0.35">
      <c r="A897" s="1391"/>
      <c r="B897" s="1391" t="s">
        <v>3206</v>
      </c>
      <c r="C897" s="1448" t="e">
        <f>#REF!</f>
        <v>#REF!</v>
      </c>
    </row>
    <row r="898" spans="1:3" x14ac:dyDescent="0.35">
      <c r="A898" s="1391"/>
      <c r="B898" s="1391" t="s">
        <v>2519</v>
      </c>
      <c r="C898" s="1448" t="e">
        <f>#REF!</f>
        <v>#REF!</v>
      </c>
    </row>
    <row r="921" spans="1:1" x14ac:dyDescent="0.35">
      <c r="A921" s="1391"/>
    </row>
    <row r="922" spans="1:1" x14ac:dyDescent="0.35">
      <c r="A922" s="1391"/>
    </row>
    <row r="923" spans="1:1" x14ac:dyDescent="0.35">
      <c r="A923" s="1391"/>
    </row>
    <row r="924" spans="1:1" x14ac:dyDescent="0.35">
      <c r="A924" s="1391"/>
    </row>
    <row r="925" spans="1:1" x14ac:dyDescent="0.35">
      <c r="A925" s="1391"/>
    </row>
    <row r="926" spans="1:1" x14ac:dyDescent="0.35">
      <c r="A926" s="1391"/>
    </row>
    <row r="927" spans="1:1" x14ac:dyDescent="0.35">
      <c r="A927" s="1391"/>
    </row>
    <row r="928" spans="1:1" x14ac:dyDescent="0.35">
      <c r="A928" s="1391"/>
    </row>
    <row r="929" spans="1:1" x14ac:dyDescent="0.35">
      <c r="A929" s="1391"/>
    </row>
    <row r="930" spans="1:1" x14ac:dyDescent="0.35">
      <c r="A930" s="1391"/>
    </row>
    <row r="931" spans="1:1" x14ac:dyDescent="0.35">
      <c r="A931" s="1391"/>
    </row>
    <row r="932" spans="1:1" x14ac:dyDescent="0.35">
      <c r="A932" s="1391"/>
    </row>
    <row r="933" spans="1:1" x14ac:dyDescent="0.35">
      <c r="A933" s="1391"/>
    </row>
    <row r="934" spans="1:1" x14ac:dyDescent="0.35">
      <c r="A934" s="1391"/>
    </row>
    <row r="935" spans="1:1" x14ac:dyDescent="0.35">
      <c r="A935" s="1391"/>
    </row>
    <row r="936" spans="1:1" x14ac:dyDescent="0.35">
      <c r="A936" s="1391"/>
    </row>
    <row r="937" spans="1:1" x14ac:dyDescent="0.35">
      <c r="A937" s="1391"/>
    </row>
    <row r="938" spans="1:1" x14ac:dyDescent="0.35">
      <c r="A938" s="1391"/>
    </row>
    <row r="939" spans="1:1" x14ac:dyDescent="0.35">
      <c r="A939" s="1391"/>
    </row>
  </sheetData>
  <autoFilter ref="A5:L798"/>
  <mergeCells count="10">
    <mergeCell ref="A1:L1"/>
    <mergeCell ref="A2:A4"/>
    <mergeCell ref="B2:B4"/>
    <mergeCell ref="C2:C4"/>
    <mergeCell ref="D2:D4"/>
    <mergeCell ref="E3:F3"/>
    <mergeCell ref="K3:L3"/>
    <mergeCell ref="G3:H3"/>
    <mergeCell ref="E2:L2"/>
    <mergeCell ref="I3:J3"/>
  </mergeCells>
  <printOptions horizontalCentered="1"/>
  <pageMargins left="0.11811023622047245" right="0.11811023622047245" top="0.78740157480314965" bottom="0.39370078740157483" header="0.27559055118110237" footer="0.43307086614173229"/>
  <pageSetup paperSize="8" scale="55" orientation="landscape" r:id="rId1"/>
  <headerFooter alignWithMargins="0">
    <oddHeader>&amp;C Ph-XXI Thuraiyur&amp;R&amp;P</oddHeader>
    <oddFooter>&amp;L&amp;Z&amp;F</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N1076"/>
  <sheetViews>
    <sheetView view="pageBreakPreview" topLeftCell="A202" zoomScale="90" zoomScaleSheetLayoutView="90" workbookViewId="0">
      <selection activeCell="P214" sqref="P214"/>
    </sheetView>
  </sheetViews>
  <sheetFormatPr defaultRowHeight="15.75" x14ac:dyDescent="0.25"/>
  <cols>
    <col min="1" max="1" width="6.33203125" style="1040" customWidth="1"/>
    <col min="2" max="2" width="30.77734375" style="1028" customWidth="1"/>
    <col min="3" max="4" width="4.33203125" style="1040" customWidth="1"/>
    <col min="5" max="7" width="8.77734375" style="1041" customWidth="1"/>
    <col min="8" max="8" width="8.77734375" style="1042" customWidth="1"/>
    <col min="9" max="9" width="4.33203125" style="1028" bestFit="1" customWidth="1"/>
    <col min="10" max="256" width="8.88671875" style="60"/>
    <col min="257" max="257" width="6.33203125" style="60" customWidth="1"/>
    <col min="258" max="258" width="30.77734375" style="60" customWidth="1"/>
    <col min="259" max="260" width="4.33203125" style="60" customWidth="1"/>
    <col min="261" max="264" width="8.77734375" style="60" customWidth="1"/>
    <col min="265" max="265" width="4.33203125" style="60" bestFit="1" customWidth="1"/>
    <col min="266" max="512" width="8.88671875" style="60"/>
    <col min="513" max="513" width="6.33203125" style="60" customWidth="1"/>
    <col min="514" max="514" width="30.77734375" style="60" customWidth="1"/>
    <col min="515" max="516" width="4.33203125" style="60" customWidth="1"/>
    <col min="517" max="520" width="8.77734375" style="60" customWidth="1"/>
    <col min="521" max="521" width="4.33203125" style="60" bestFit="1" customWidth="1"/>
    <col min="522" max="768" width="8.88671875" style="60"/>
    <col min="769" max="769" width="6.33203125" style="60" customWidth="1"/>
    <col min="770" max="770" width="30.77734375" style="60" customWidth="1"/>
    <col min="771" max="772" width="4.33203125" style="60" customWidth="1"/>
    <col min="773" max="776" width="8.77734375" style="60" customWidth="1"/>
    <col min="777" max="777" width="4.33203125" style="60" bestFit="1" customWidth="1"/>
    <col min="778" max="1024" width="8.88671875" style="60"/>
    <col min="1025" max="1025" width="6.33203125" style="60" customWidth="1"/>
    <col min="1026" max="1026" width="30.77734375" style="60" customWidth="1"/>
    <col min="1027" max="1028" width="4.33203125" style="60" customWidth="1"/>
    <col min="1029" max="1032" width="8.77734375" style="60" customWidth="1"/>
    <col min="1033" max="1033" width="4.33203125" style="60" bestFit="1" customWidth="1"/>
    <col min="1034" max="1280" width="8.88671875" style="60"/>
    <col min="1281" max="1281" width="6.33203125" style="60" customWidth="1"/>
    <col min="1282" max="1282" width="30.77734375" style="60" customWidth="1"/>
    <col min="1283" max="1284" width="4.33203125" style="60" customWidth="1"/>
    <col min="1285" max="1288" width="8.77734375" style="60" customWidth="1"/>
    <col min="1289" max="1289" width="4.33203125" style="60" bestFit="1" customWidth="1"/>
    <col min="1290" max="1536" width="8.88671875" style="60"/>
    <col min="1537" max="1537" width="6.33203125" style="60" customWidth="1"/>
    <col min="1538" max="1538" width="30.77734375" style="60" customWidth="1"/>
    <col min="1539" max="1540" width="4.33203125" style="60" customWidth="1"/>
    <col min="1541" max="1544" width="8.77734375" style="60" customWidth="1"/>
    <col min="1545" max="1545" width="4.33203125" style="60" bestFit="1" customWidth="1"/>
    <col min="1546" max="1792" width="8.88671875" style="60"/>
    <col min="1793" max="1793" width="6.33203125" style="60" customWidth="1"/>
    <col min="1794" max="1794" width="30.77734375" style="60" customWidth="1"/>
    <col min="1795" max="1796" width="4.33203125" style="60" customWidth="1"/>
    <col min="1797" max="1800" width="8.77734375" style="60" customWidth="1"/>
    <col min="1801" max="1801" width="4.33203125" style="60" bestFit="1" customWidth="1"/>
    <col min="1802" max="2048" width="8.88671875" style="60"/>
    <col min="2049" max="2049" width="6.33203125" style="60" customWidth="1"/>
    <col min="2050" max="2050" width="30.77734375" style="60" customWidth="1"/>
    <col min="2051" max="2052" width="4.33203125" style="60" customWidth="1"/>
    <col min="2053" max="2056" width="8.77734375" style="60" customWidth="1"/>
    <col min="2057" max="2057" width="4.33203125" style="60" bestFit="1" customWidth="1"/>
    <col min="2058" max="2304" width="8.88671875" style="60"/>
    <col min="2305" max="2305" width="6.33203125" style="60" customWidth="1"/>
    <col min="2306" max="2306" width="30.77734375" style="60" customWidth="1"/>
    <col min="2307" max="2308" width="4.33203125" style="60" customWidth="1"/>
    <col min="2309" max="2312" width="8.77734375" style="60" customWidth="1"/>
    <col min="2313" max="2313" width="4.33203125" style="60" bestFit="1" customWidth="1"/>
    <col min="2314" max="2560" width="8.88671875" style="60"/>
    <col min="2561" max="2561" width="6.33203125" style="60" customWidth="1"/>
    <col min="2562" max="2562" width="30.77734375" style="60" customWidth="1"/>
    <col min="2563" max="2564" width="4.33203125" style="60" customWidth="1"/>
    <col min="2565" max="2568" width="8.77734375" style="60" customWidth="1"/>
    <col min="2569" max="2569" width="4.33203125" style="60" bestFit="1" customWidth="1"/>
    <col min="2570" max="2816" width="8.88671875" style="60"/>
    <col min="2817" max="2817" width="6.33203125" style="60" customWidth="1"/>
    <col min="2818" max="2818" width="30.77734375" style="60" customWidth="1"/>
    <col min="2819" max="2820" width="4.33203125" style="60" customWidth="1"/>
    <col min="2821" max="2824" width="8.77734375" style="60" customWidth="1"/>
    <col min="2825" max="2825" width="4.33203125" style="60" bestFit="1" customWidth="1"/>
    <col min="2826" max="3072" width="8.88671875" style="60"/>
    <col min="3073" max="3073" width="6.33203125" style="60" customWidth="1"/>
    <col min="3074" max="3074" width="30.77734375" style="60" customWidth="1"/>
    <col min="3075" max="3076" width="4.33203125" style="60" customWidth="1"/>
    <col min="3077" max="3080" width="8.77734375" style="60" customWidth="1"/>
    <col min="3081" max="3081" width="4.33203125" style="60" bestFit="1" customWidth="1"/>
    <col min="3082" max="3328" width="8.88671875" style="60"/>
    <col min="3329" max="3329" width="6.33203125" style="60" customWidth="1"/>
    <col min="3330" max="3330" width="30.77734375" style="60" customWidth="1"/>
    <col min="3331" max="3332" width="4.33203125" style="60" customWidth="1"/>
    <col min="3333" max="3336" width="8.77734375" style="60" customWidth="1"/>
    <col min="3337" max="3337" width="4.33203125" style="60" bestFit="1" customWidth="1"/>
    <col min="3338" max="3584" width="8.88671875" style="60"/>
    <col min="3585" max="3585" width="6.33203125" style="60" customWidth="1"/>
    <col min="3586" max="3586" width="30.77734375" style="60" customWidth="1"/>
    <col min="3587" max="3588" width="4.33203125" style="60" customWidth="1"/>
    <col min="3589" max="3592" width="8.77734375" style="60" customWidth="1"/>
    <col min="3593" max="3593" width="4.33203125" style="60" bestFit="1" customWidth="1"/>
    <col min="3594" max="3840" width="8.88671875" style="60"/>
    <col min="3841" max="3841" width="6.33203125" style="60" customWidth="1"/>
    <col min="3842" max="3842" width="30.77734375" style="60" customWidth="1"/>
    <col min="3843" max="3844" width="4.33203125" style="60" customWidth="1"/>
    <col min="3845" max="3848" width="8.77734375" style="60" customWidth="1"/>
    <col min="3849" max="3849" width="4.33203125" style="60" bestFit="1" customWidth="1"/>
    <col min="3850" max="4096" width="8.88671875" style="60"/>
    <col min="4097" max="4097" width="6.33203125" style="60" customWidth="1"/>
    <col min="4098" max="4098" width="30.77734375" style="60" customWidth="1"/>
    <col min="4099" max="4100" width="4.33203125" style="60" customWidth="1"/>
    <col min="4101" max="4104" width="8.77734375" style="60" customWidth="1"/>
    <col min="4105" max="4105" width="4.33203125" style="60" bestFit="1" customWidth="1"/>
    <col min="4106" max="4352" width="8.88671875" style="60"/>
    <col min="4353" max="4353" width="6.33203125" style="60" customWidth="1"/>
    <col min="4354" max="4354" width="30.77734375" style="60" customWidth="1"/>
    <col min="4355" max="4356" width="4.33203125" style="60" customWidth="1"/>
    <col min="4357" max="4360" width="8.77734375" style="60" customWidth="1"/>
    <col min="4361" max="4361" width="4.33203125" style="60" bestFit="1" customWidth="1"/>
    <col min="4362" max="4608" width="8.88671875" style="60"/>
    <col min="4609" max="4609" width="6.33203125" style="60" customWidth="1"/>
    <col min="4610" max="4610" width="30.77734375" style="60" customWidth="1"/>
    <col min="4611" max="4612" width="4.33203125" style="60" customWidth="1"/>
    <col min="4613" max="4616" width="8.77734375" style="60" customWidth="1"/>
    <col min="4617" max="4617" width="4.33203125" style="60" bestFit="1" customWidth="1"/>
    <col min="4618" max="4864" width="8.88671875" style="60"/>
    <col min="4865" max="4865" width="6.33203125" style="60" customWidth="1"/>
    <col min="4866" max="4866" width="30.77734375" style="60" customWidth="1"/>
    <col min="4867" max="4868" width="4.33203125" style="60" customWidth="1"/>
    <col min="4869" max="4872" width="8.77734375" style="60" customWidth="1"/>
    <col min="4873" max="4873" width="4.33203125" style="60" bestFit="1" customWidth="1"/>
    <col min="4874" max="5120" width="8.88671875" style="60"/>
    <col min="5121" max="5121" width="6.33203125" style="60" customWidth="1"/>
    <col min="5122" max="5122" width="30.77734375" style="60" customWidth="1"/>
    <col min="5123" max="5124" width="4.33203125" style="60" customWidth="1"/>
    <col min="5125" max="5128" width="8.77734375" style="60" customWidth="1"/>
    <col min="5129" max="5129" width="4.33203125" style="60" bestFit="1" customWidth="1"/>
    <col min="5130" max="5376" width="8.88671875" style="60"/>
    <col min="5377" max="5377" width="6.33203125" style="60" customWidth="1"/>
    <col min="5378" max="5378" width="30.77734375" style="60" customWidth="1"/>
    <col min="5379" max="5380" width="4.33203125" style="60" customWidth="1"/>
    <col min="5381" max="5384" width="8.77734375" style="60" customWidth="1"/>
    <col min="5385" max="5385" width="4.33203125" style="60" bestFit="1" customWidth="1"/>
    <col min="5386" max="5632" width="8.88671875" style="60"/>
    <col min="5633" max="5633" width="6.33203125" style="60" customWidth="1"/>
    <col min="5634" max="5634" width="30.77734375" style="60" customWidth="1"/>
    <col min="5635" max="5636" width="4.33203125" style="60" customWidth="1"/>
    <col min="5637" max="5640" width="8.77734375" style="60" customWidth="1"/>
    <col min="5641" max="5641" width="4.33203125" style="60" bestFit="1" customWidth="1"/>
    <col min="5642" max="5888" width="8.88671875" style="60"/>
    <col min="5889" max="5889" width="6.33203125" style="60" customWidth="1"/>
    <col min="5890" max="5890" width="30.77734375" style="60" customWidth="1"/>
    <col min="5891" max="5892" width="4.33203125" style="60" customWidth="1"/>
    <col min="5893" max="5896" width="8.77734375" style="60" customWidth="1"/>
    <col min="5897" max="5897" width="4.33203125" style="60" bestFit="1" customWidth="1"/>
    <col min="5898" max="6144" width="8.88671875" style="60"/>
    <col min="6145" max="6145" width="6.33203125" style="60" customWidth="1"/>
    <col min="6146" max="6146" width="30.77734375" style="60" customWidth="1"/>
    <col min="6147" max="6148" width="4.33203125" style="60" customWidth="1"/>
    <col min="6149" max="6152" width="8.77734375" style="60" customWidth="1"/>
    <col min="6153" max="6153" width="4.33203125" style="60" bestFit="1" customWidth="1"/>
    <col min="6154" max="6400" width="8.88671875" style="60"/>
    <col min="6401" max="6401" width="6.33203125" style="60" customWidth="1"/>
    <col min="6402" max="6402" width="30.77734375" style="60" customWidth="1"/>
    <col min="6403" max="6404" width="4.33203125" style="60" customWidth="1"/>
    <col min="6405" max="6408" width="8.77734375" style="60" customWidth="1"/>
    <col min="6409" max="6409" width="4.33203125" style="60" bestFit="1" customWidth="1"/>
    <col min="6410" max="6656" width="8.88671875" style="60"/>
    <col min="6657" max="6657" width="6.33203125" style="60" customWidth="1"/>
    <col min="6658" max="6658" width="30.77734375" style="60" customWidth="1"/>
    <col min="6659" max="6660" width="4.33203125" style="60" customWidth="1"/>
    <col min="6661" max="6664" width="8.77734375" style="60" customWidth="1"/>
    <col min="6665" max="6665" width="4.33203125" style="60" bestFit="1" customWidth="1"/>
    <col min="6666" max="6912" width="8.88671875" style="60"/>
    <col min="6913" max="6913" width="6.33203125" style="60" customWidth="1"/>
    <col min="6914" max="6914" width="30.77734375" style="60" customWidth="1"/>
    <col min="6915" max="6916" width="4.33203125" style="60" customWidth="1"/>
    <col min="6917" max="6920" width="8.77734375" style="60" customWidth="1"/>
    <col min="6921" max="6921" width="4.33203125" style="60" bestFit="1" customWidth="1"/>
    <col min="6922" max="7168" width="8.88671875" style="60"/>
    <col min="7169" max="7169" width="6.33203125" style="60" customWidth="1"/>
    <col min="7170" max="7170" width="30.77734375" style="60" customWidth="1"/>
    <col min="7171" max="7172" width="4.33203125" style="60" customWidth="1"/>
    <col min="7173" max="7176" width="8.77734375" style="60" customWidth="1"/>
    <col min="7177" max="7177" width="4.33203125" style="60" bestFit="1" customWidth="1"/>
    <col min="7178" max="7424" width="8.88671875" style="60"/>
    <col min="7425" max="7425" width="6.33203125" style="60" customWidth="1"/>
    <col min="7426" max="7426" width="30.77734375" style="60" customWidth="1"/>
    <col min="7427" max="7428" width="4.33203125" style="60" customWidth="1"/>
    <col min="7429" max="7432" width="8.77734375" style="60" customWidth="1"/>
    <col min="7433" max="7433" width="4.33203125" style="60" bestFit="1" customWidth="1"/>
    <col min="7434" max="7680" width="8.88671875" style="60"/>
    <col min="7681" max="7681" width="6.33203125" style="60" customWidth="1"/>
    <col min="7682" max="7682" width="30.77734375" style="60" customWidth="1"/>
    <col min="7683" max="7684" width="4.33203125" style="60" customWidth="1"/>
    <col min="7685" max="7688" width="8.77734375" style="60" customWidth="1"/>
    <col min="7689" max="7689" width="4.33203125" style="60" bestFit="1" customWidth="1"/>
    <col min="7690" max="7936" width="8.88671875" style="60"/>
    <col min="7937" max="7937" width="6.33203125" style="60" customWidth="1"/>
    <col min="7938" max="7938" width="30.77734375" style="60" customWidth="1"/>
    <col min="7939" max="7940" width="4.33203125" style="60" customWidth="1"/>
    <col min="7941" max="7944" width="8.77734375" style="60" customWidth="1"/>
    <col min="7945" max="7945" width="4.33203125" style="60" bestFit="1" customWidth="1"/>
    <col min="7946" max="8192" width="8.88671875" style="60"/>
    <col min="8193" max="8193" width="6.33203125" style="60" customWidth="1"/>
    <col min="8194" max="8194" width="30.77734375" style="60" customWidth="1"/>
    <col min="8195" max="8196" width="4.33203125" style="60" customWidth="1"/>
    <col min="8197" max="8200" width="8.77734375" style="60" customWidth="1"/>
    <col min="8201" max="8201" width="4.33203125" style="60" bestFit="1" customWidth="1"/>
    <col min="8202" max="8448" width="8.88671875" style="60"/>
    <col min="8449" max="8449" width="6.33203125" style="60" customWidth="1"/>
    <col min="8450" max="8450" width="30.77734375" style="60" customWidth="1"/>
    <col min="8451" max="8452" width="4.33203125" style="60" customWidth="1"/>
    <col min="8453" max="8456" width="8.77734375" style="60" customWidth="1"/>
    <col min="8457" max="8457" width="4.33203125" style="60" bestFit="1" customWidth="1"/>
    <col min="8458" max="8704" width="8.88671875" style="60"/>
    <col min="8705" max="8705" width="6.33203125" style="60" customWidth="1"/>
    <col min="8706" max="8706" width="30.77734375" style="60" customWidth="1"/>
    <col min="8707" max="8708" width="4.33203125" style="60" customWidth="1"/>
    <col min="8709" max="8712" width="8.77734375" style="60" customWidth="1"/>
    <col min="8713" max="8713" width="4.33203125" style="60" bestFit="1" customWidth="1"/>
    <col min="8714" max="8960" width="8.88671875" style="60"/>
    <col min="8961" max="8961" width="6.33203125" style="60" customWidth="1"/>
    <col min="8962" max="8962" width="30.77734375" style="60" customWidth="1"/>
    <col min="8963" max="8964" width="4.33203125" style="60" customWidth="1"/>
    <col min="8965" max="8968" width="8.77734375" style="60" customWidth="1"/>
    <col min="8969" max="8969" width="4.33203125" style="60" bestFit="1" customWidth="1"/>
    <col min="8970" max="9216" width="8.88671875" style="60"/>
    <col min="9217" max="9217" width="6.33203125" style="60" customWidth="1"/>
    <col min="9218" max="9218" width="30.77734375" style="60" customWidth="1"/>
    <col min="9219" max="9220" width="4.33203125" style="60" customWidth="1"/>
    <col min="9221" max="9224" width="8.77734375" style="60" customWidth="1"/>
    <col min="9225" max="9225" width="4.33203125" style="60" bestFit="1" customWidth="1"/>
    <col min="9226" max="9472" width="8.88671875" style="60"/>
    <col min="9473" max="9473" width="6.33203125" style="60" customWidth="1"/>
    <col min="9474" max="9474" width="30.77734375" style="60" customWidth="1"/>
    <col min="9475" max="9476" width="4.33203125" style="60" customWidth="1"/>
    <col min="9477" max="9480" width="8.77734375" style="60" customWidth="1"/>
    <col min="9481" max="9481" width="4.33203125" style="60" bestFit="1" customWidth="1"/>
    <col min="9482" max="9728" width="8.88671875" style="60"/>
    <col min="9729" max="9729" width="6.33203125" style="60" customWidth="1"/>
    <col min="9730" max="9730" width="30.77734375" style="60" customWidth="1"/>
    <col min="9731" max="9732" width="4.33203125" style="60" customWidth="1"/>
    <col min="9733" max="9736" width="8.77734375" style="60" customWidth="1"/>
    <col min="9737" max="9737" width="4.33203125" style="60" bestFit="1" customWidth="1"/>
    <col min="9738" max="9984" width="8.88671875" style="60"/>
    <col min="9985" max="9985" width="6.33203125" style="60" customWidth="1"/>
    <col min="9986" max="9986" width="30.77734375" style="60" customWidth="1"/>
    <col min="9987" max="9988" width="4.33203125" style="60" customWidth="1"/>
    <col min="9989" max="9992" width="8.77734375" style="60" customWidth="1"/>
    <col min="9993" max="9993" width="4.33203125" style="60" bestFit="1" customWidth="1"/>
    <col min="9994" max="10240" width="8.88671875" style="60"/>
    <col min="10241" max="10241" width="6.33203125" style="60" customWidth="1"/>
    <col min="10242" max="10242" width="30.77734375" style="60" customWidth="1"/>
    <col min="10243" max="10244" width="4.33203125" style="60" customWidth="1"/>
    <col min="10245" max="10248" width="8.77734375" style="60" customWidth="1"/>
    <col min="10249" max="10249" width="4.33203125" style="60" bestFit="1" customWidth="1"/>
    <col min="10250" max="10496" width="8.88671875" style="60"/>
    <col min="10497" max="10497" width="6.33203125" style="60" customWidth="1"/>
    <col min="10498" max="10498" width="30.77734375" style="60" customWidth="1"/>
    <col min="10499" max="10500" width="4.33203125" style="60" customWidth="1"/>
    <col min="10501" max="10504" width="8.77734375" style="60" customWidth="1"/>
    <col min="10505" max="10505" width="4.33203125" style="60" bestFit="1" customWidth="1"/>
    <col min="10506" max="10752" width="8.88671875" style="60"/>
    <col min="10753" max="10753" width="6.33203125" style="60" customWidth="1"/>
    <col min="10754" max="10754" width="30.77734375" style="60" customWidth="1"/>
    <col min="10755" max="10756" width="4.33203125" style="60" customWidth="1"/>
    <col min="10757" max="10760" width="8.77734375" style="60" customWidth="1"/>
    <col min="10761" max="10761" width="4.33203125" style="60" bestFit="1" customWidth="1"/>
    <col min="10762" max="11008" width="8.88671875" style="60"/>
    <col min="11009" max="11009" width="6.33203125" style="60" customWidth="1"/>
    <col min="11010" max="11010" width="30.77734375" style="60" customWidth="1"/>
    <col min="11011" max="11012" width="4.33203125" style="60" customWidth="1"/>
    <col min="11013" max="11016" width="8.77734375" style="60" customWidth="1"/>
    <col min="11017" max="11017" width="4.33203125" style="60" bestFit="1" customWidth="1"/>
    <col min="11018" max="11264" width="8.88671875" style="60"/>
    <col min="11265" max="11265" width="6.33203125" style="60" customWidth="1"/>
    <col min="11266" max="11266" width="30.77734375" style="60" customWidth="1"/>
    <col min="11267" max="11268" width="4.33203125" style="60" customWidth="1"/>
    <col min="11269" max="11272" width="8.77734375" style="60" customWidth="1"/>
    <col min="11273" max="11273" width="4.33203125" style="60" bestFit="1" customWidth="1"/>
    <col min="11274" max="11520" width="8.88671875" style="60"/>
    <col min="11521" max="11521" width="6.33203125" style="60" customWidth="1"/>
    <col min="11522" max="11522" width="30.77734375" style="60" customWidth="1"/>
    <col min="11523" max="11524" width="4.33203125" style="60" customWidth="1"/>
    <col min="11525" max="11528" width="8.77734375" style="60" customWidth="1"/>
    <col min="11529" max="11529" width="4.33203125" style="60" bestFit="1" customWidth="1"/>
    <col min="11530" max="11776" width="8.88671875" style="60"/>
    <col min="11777" max="11777" width="6.33203125" style="60" customWidth="1"/>
    <col min="11778" max="11778" width="30.77734375" style="60" customWidth="1"/>
    <col min="11779" max="11780" width="4.33203125" style="60" customWidth="1"/>
    <col min="11781" max="11784" width="8.77734375" style="60" customWidth="1"/>
    <col min="11785" max="11785" width="4.33203125" style="60" bestFit="1" customWidth="1"/>
    <col min="11786" max="12032" width="8.88671875" style="60"/>
    <col min="12033" max="12033" width="6.33203125" style="60" customWidth="1"/>
    <col min="12034" max="12034" width="30.77734375" style="60" customWidth="1"/>
    <col min="12035" max="12036" width="4.33203125" style="60" customWidth="1"/>
    <col min="12037" max="12040" width="8.77734375" style="60" customWidth="1"/>
    <col min="12041" max="12041" width="4.33203125" style="60" bestFit="1" customWidth="1"/>
    <col min="12042" max="12288" width="8.88671875" style="60"/>
    <col min="12289" max="12289" width="6.33203125" style="60" customWidth="1"/>
    <col min="12290" max="12290" width="30.77734375" style="60" customWidth="1"/>
    <col min="12291" max="12292" width="4.33203125" style="60" customWidth="1"/>
    <col min="12293" max="12296" width="8.77734375" style="60" customWidth="1"/>
    <col min="12297" max="12297" width="4.33203125" style="60" bestFit="1" customWidth="1"/>
    <col min="12298" max="12544" width="8.88671875" style="60"/>
    <col min="12545" max="12545" width="6.33203125" style="60" customWidth="1"/>
    <col min="12546" max="12546" width="30.77734375" style="60" customWidth="1"/>
    <col min="12547" max="12548" width="4.33203125" style="60" customWidth="1"/>
    <col min="12549" max="12552" width="8.77734375" style="60" customWidth="1"/>
    <col min="12553" max="12553" width="4.33203125" style="60" bestFit="1" customWidth="1"/>
    <col min="12554" max="12800" width="8.88671875" style="60"/>
    <col min="12801" max="12801" width="6.33203125" style="60" customWidth="1"/>
    <col min="12802" max="12802" width="30.77734375" style="60" customWidth="1"/>
    <col min="12803" max="12804" width="4.33203125" style="60" customWidth="1"/>
    <col min="12805" max="12808" width="8.77734375" style="60" customWidth="1"/>
    <col min="12809" max="12809" width="4.33203125" style="60" bestFit="1" customWidth="1"/>
    <col min="12810" max="13056" width="8.88671875" style="60"/>
    <col min="13057" max="13057" width="6.33203125" style="60" customWidth="1"/>
    <col min="13058" max="13058" width="30.77734375" style="60" customWidth="1"/>
    <col min="13059" max="13060" width="4.33203125" style="60" customWidth="1"/>
    <col min="13061" max="13064" width="8.77734375" style="60" customWidth="1"/>
    <col min="13065" max="13065" width="4.33203125" style="60" bestFit="1" customWidth="1"/>
    <col min="13066" max="13312" width="8.88671875" style="60"/>
    <col min="13313" max="13313" width="6.33203125" style="60" customWidth="1"/>
    <col min="13314" max="13314" width="30.77734375" style="60" customWidth="1"/>
    <col min="13315" max="13316" width="4.33203125" style="60" customWidth="1"/>
    <col min="13317" max="13320" width="8.77734375" style="60" customWidth="1"/>
    <col min="13321" max="13321" width="4.33203125" style="60" bestFit="1" customWidth="1"/>
    <col min="13322" max="13568" width="8.88671875" style="60"/>
    <col min="13569" max="13569" width="6.33203125" style="60" customWidth="1"/>
    <col min="13570" max="13570" width="30.77734375" style="60" customWidth="1"/>
    <col min="13571" max="13572" width="4.33203125" style="60" customWidth="1"/>
    <col min="13573" max="13576" width="8.77734375" style="60" customWidth="1"/>
    <col min="13577" max="13577" width="4.33203125" style="60" bestFit="1" customWidth="1"/>
    <col min="13578" max="13824" width="8.88671875" style="60"/>
    <col min="13825" max="13825" width="6.33203125" style="60" customWidth="1"/>
    <col min="13826" max="13826" width="30.77734375" style="60" customWidth="1"/>
    <col min="13827" max="13828" width="4.33203125" style="60" customWidth="1"/>
    <col min="13829" max="13832" width="8.77734375" style="60" customWidth="1"/>
    <col min="13833" max="13833" width="4.33203125" style="60" bestFit="1" customWidth="1"/>
    <col min="13834" max="14080" width="8.88671875" style="60"/>
    <col min="14081" max="14081" width="6.33203125" style="60" customWidth="1"/>
    <col min="14082" max="14082" width="30.77734375" style="60" customWidth="1"/>
    <col min="14083" max="14084" width="4.33203125" style="60" customWidth="1"/>
    <col min="14085" max="14088" width="8.77734375" style="60" customWidth="1"/>
    <col min="14089" max="14089" width="4.33203125" style="60" bestFit="1" customWidth="1"/>
    <col min="14090" max="14336" width="8.88671875" style="60"/>
    <col min="14337" max="14337" width="6.33203125" style="60" customWidth="1"/>
    <col min="14338" max="14338" width="30.77734375" style="60" customWidth="1"/>
    <col min="14339" max="14340" width="4.33203125" style="60" customWidth="1"/>
    <col min="14341" max="14344" width="8.77734375" style="60" customWidth="1"/>
    <col min="14345" max="14345" width="4.33203125" style="60" bestFit="1" customWidth="1"/>
    <col min="14346" max="14592" width="8.88671875" style="60"/>
    <col min="14593" max="14593" width="6.33203125" style="60" customWidth="1"/>
    <col min="14594" max="14594" width="30.77734375" style="60" customWidth="1"/>
    <col min="14595" max="14596" width="4.33203125" style="60" customWidth="1"/>
    <col min="14597" max="14600" width="8.77734375" style="60" customWidth="1"/>
    <col min="14601" max="14601" width="4.33203125" style="60" bestFit="1" customWidth="1"/>
    <col min="14602" max="14848" width="8.88671875" style="60"/>
    <col min="14849" max="14849" width="6.33203125" style="60" customWidth="1"/>
    <col min="14850" max="14850" width="30.77734375" style="60" customWidth="1"/>
    <col min="14851" max="14852" width="4.33203125" style="60" customWidth="1"/>
    <col min="14853" max="14856" width="8.77734375" style="60" customWidth="1"/>
    <col min="14857" max="14857" width="4.33203125" style="60" bestFit="1" customWidth="1"/>
    <col min="14858" max="15104" width="8.88671875" style="60"/>
    <col min="15105" max="15105" width="6.33203125" style="60" customWidth="1"/>
    <col min="15106" max="15106" width="30.77734375" style="60" customWidth="1"/>
    <col min="15107" max="15108" width="4.33203125" style="60" customWidth="1"/>
    <col min="15109" max="15112" width="8.77734375" style="60" customWidth="1"/>
    <col min="15113" max="15113" width="4.33203125" style="60" bestFit="1" customWidth="1"/>
    <col min="15114" max="15360" width="8.88671875" style="60"/>
    <col min="15361" max="15361" width="6.33203125" style="60" customWidth="1"/>
    <col min="15362" max="15362" width="30.77734375" style="60" customWidth="1"/>
    <col min="15363" max="15364" width="4.33203125" style="60" customWidth="1"/>
    <col min="15365" max="15368" width="8.77734375" style="60" customWidth="1"/>
    <col min="15369" max="15369" width="4.33203125" style="60" bestFit="1" customWidth="1"/>
    <col min="15370" max="15616" width="8.88671875" style="60"/>
    <col min="15617" max="15617" width="6.33203125" style="60" customWidth="1"/>
    <col min="15618" max="15618" width="30.77734375" style="60" customWidth="1"/>
    <col min="15619" max="15620" width="4.33203125" style="60" customWidth="1"/>
    <col min="15621" max="15624" width="8.77734375" style="60" customWidth="1"/>
    <col min="15625" max="15625" width="4.33203125" style="60" bestFit="1" customWidth="1"/>
    <col min="15626" max="15872" width="8.88671875" style="60"/>
    <col min="15873" max="15873" width="6.33203125" style="60" customWidth="1"/>
    <col min="15874" max="15874" width="30.77734375" style="60" customWidth="1"/>
    <col min="15875" max="15876" width="4.33203125" style="60" customWidth="1"/>
    <col min="15877" max="15880" width="8.77734375" style="60" customWidth="1"/>
    <col min="15881" max="15881" width="4.33203125" style="60" bestFit="1" customWidth="1"/>
    <col min="15882" max="16128" width="8.88671875" style="60"/>
    <col min="16129" max="16129" width="6.33203125" style="60" customWidth="1"/>
    <col min="16130" max="16130" width="30.77734375" style="60" customWidth="1"/>
    <col min="16131" max="16132" width="4.33203125" style="60" customWidth="1"/>
    <col min="16133" max="16136" width="8.77734375" style="60" customWidth="1"/>
    <col min="16137" max="16137" width="4.33203125" style="60" bestFit="1" customWidth="1"/>
    <col min="16138" max="16384" width="8.88671875" style="60"/>
  </cols>
  <sheetData>
    <row r="1" spans="1:9" ht="22.5" customHeight="1" x14ac:dyDescent="0.25">
      <c r="A1" s="1731" t="s">
        <v>3597</v>
      </c>
      <c r="B1" s="1731"/>
      <c r="C1" s="1731"/>
      <c r="D1" s="1731"/>
      <c r="E1" s="1731"/>
      <c r="F1" s="1731"/>
      <c r="G1" s="1731"/>
      <c r="H1" s="1731"/>
      <c r="I1" s="1731"/>
    </row>
    <row r="2" spans="1:9" ht="22.5" customHeight="1" x14ac:dyDescent="0.25">
      <c r="A2" s="1731" t="str">
        <f>'[8]SI 8 in 1'!A2:I2</f>
        <v>COIMBATORE DIVISION</v>
      </c>
      <c r="B2" s="1731"/>
      <c r="C2" s="1731"/>
      <c r="D2" s="1731"/>
      <c r="E2" s="1731"/>
      <c r="F2" s="1731"/>
      <c r="G2" s="1731"/>
      <c r="H2" s="1731"/>
      <c r="I2" s="1731"/>
    </row>
    <row r="3" spans="1:9" ht="37.5" customHeight="1" x14ac:dyDescent="0.25">
      <c r="A3" s="1732" t="s">
        <v>4990</v>
      </c>
      <c r="B3" s="1732"/>
      <c r="C3" s="1732"/>
      <c r="D3" s="1732"/>
      <c r="E3" s="1732"/>
      <c r="F3" s="1732"/>
      <c r="G3" s="1732"/>
      <c r="H3" s="1732"/>
      <c r="I3" s="1732"/>
    </row>
    <row r="4" spans="1:9" ht="18" customHeight="1" x14ac:dyDescent="0.25">
      <c r="A4" s="1733" t="s">
        <v>4195</v>
      </c>
      <c r="B4" s="1733"/>
      <c r="C4" s="1733"/>
      <c r="D4" s="1733"/>
      <c r="E4" s="1733"/>
      <c r="F4" s="1733"/>
      <c r="G4" s="1733"/>
      <c r="H4" s="1733"/>
      <c r="I4" s="1733"/>
    </row>
    <row r="5" spans="1:9" ht="25.5" customHeight="1" x14ac:dyDescent="0.25">
      <c r="A5" s="1733" t="s">
        <v>5162</v>
      </c>
      <c r="B5" s="1733"/>
      <c r="C5" s="1733"/>
      <c r="D5" s="1733"/>
      <c r="E5" s="1733"/>
      <c r="F5" s="1733"/>
      <c r="G5" s="1733"/>
      <c r="H5" s="1733"/>
      <c r="I5" s="1733"/>
    </row>
    <row r="6" spans="1:9" x14ac:dyDescent="0.25">
      <c r="A6" s="1734" t="s">
        <v>3586</v>
      </c>
      <c r="B6" s="1734" t="s">
        <v>1531</v>
      </c>
      <c r="C6" s="1734" t="s">
        <v>1228</v>
      </c>
      <c r="D6" s="1734"/>
      <c r="E6" s="1735" t="s">
        <v>4196</v>
      </c>
      <c r="F6" s="1735"/>
      <c r="G6" s="1735"/>
      <c r="H6" s="1736" t="s">
        <v>909</v>
      </c>
      <c r="I6" s="991"/>
    </row>
    <row r="7" spans="1:9" x14ac:dyDescent="0.25">
      <c r="A7" s="1734"/>
      <c r="B7" s="1734"/>
      <c r="C7" s="1734"/>
      <c r="D7" s="1734"/>
      <c r="E7" s="1049" t="s">
        <v>3591</v>
      </c>
      <c r="F7" s="992" t="s">
        <v>1342</v>
      </c>
      <c r="G7" s="1049" t="s">
        <v>3588</v>
      </c>
      <c r="H7" s="1736"/>
      <c r="I7" s="991"/>
    </row>
    <row r="8" spans="1:9" x14ac:dyDescent="0.25">
      <c r="A8" s="576">
        <v>1.1000000000000001</v>
      </c>
      <c r="B8" s="1727" t="s">
        <v>4197</v>
      </c>
      <c r="C8" s="1727"/>
      <c r="D8" s="1727"/>
      <c r="E8" s="577"/>
      <c r="F8" s="454"/>
      <c r="G8" s="431"/>
      <c r="H8" s="459"/>
      <c r="I8" s="432"/>
    </row>
    <row r="9" spans="1:9" x14ac:dyDescent="0.25">
      <c r="A9" s="428"/>
      <c r="B9" s="421" t="s">
        <v>3603</v>
      </c>
      <c r="C9" s="418">
        <v>1</v>
      </c>
      <c r="D9" s="418">
        <v>1</v>
      </c>
      <c r="E9" s="419">
        <v>1.3</v>
      </c>
      <c r="F9" s="419">
        <v>1.3</v>
      </c>
      <c r="G9" s="419">
        <v>1</v>
      </c>
      <c r="H9" s="420">
        <f>PRODUCT(C9:G9)</f>
        <v>1.69</v>
      </c>
      <c r="I9" s="429"/>
    </row>
    <row r="10" spans="1:9" x14ac:dyDescent="0.25">
      <c r="A10" s="428"/>
      <c r="B10" s="421" t="s">
        <v>3604</v>
      </c>
      <c r="C10" s="418">
        <v>1</v>
      </c>
      <c r="D10" s="418">
        <v>3</v>
      </c>
      <c r="E10" s="419">
        <v>1.4</v>
      </c>
      <c r="F10" s="419">
        <v>1.4</v>
      </c>
      <c r="G10" s="419">
        <v>1</v>
      </c>
      <c r="H10" s="420">
        <f t="shared" ref="H10:H28" si="0">PRODUCT(C10:G10)</f>
        <v>5.88</v>
      </c>
      <c r="I10" s="429"/>
    </row>
    <row r="11" spans="1:9" x14ac:dyDescent="0.25">
      <c r="A11" s="428"/>
      <c r="B11" s="421" t="s">
        <v>3605</v>
      </c>
      <c r="C11" s="418">
        <v>1</v>
      </c>
      <c r="D11" s="418">
        <v>5</v>
      </c>
      <c r="E11" s="419">
        <v>1.55</v>
      </c>
      <c r="F11" s="419">
        <v>1.55</v>
      </c>
      <c r="G11" s="419">
        <v>1</v>
      </c>
      <c r="H11" s="420">
        <f t="shared" si="0"/>
        <v>12.01</v>
      </c>
      <c r="I11" s="429"/>
    </row>
    <row r="12" spans="1:9" x14ac:dyDescent="0.25">
      <c r="A12" s="428"/>
      <c r="B12" s="421" t="s">
        <v>3606</v>
      </c>
      <c r="C12" s="418">
        <v>1</v>
      </c>
      <c r="D12" s="418">
        <v>2</v>
      </c>
      <c r="E12" s="419">
        <v>1.65</v>
      </c>
      <c r="F12" s="419">
        <v>1.65</v>
      </c>
      <c r="G12" s="419">
        <v>1</v>
      </c>
      <c r="H12" s="420">
        <f t="shared" si="0"/>
        <v>5.45</v>
      </c>
      <c r="I12" s="429"/>
    </row>
    <row r="13" spans="1:9" x14ac:dyDescent="0.25">
      <c r="A13" s="428"/>
      <c r="B13" s="421" t="s">
        <v>3607</v>
      </c>
      <c r="C13" s="418">
        <v>1</v>
      </c>
      <c r="D13" s="418">
        <v>4</v>
      </c>
      <c r="E13" s="419">
        <v>1.8</v>
      </c>
      <c r="F13" s="419">
        <v>1.8</v>
      </c>
      <c r="G13" s="419">
        <v>1</v>
      </c>
      <c r="H13" s="420">
        <f t="shared" si="0"/>
        <v>12.96</v>
      </c>
      <c r="I13" s="429"/>
    </row>
    <row r="14" spans="1:9" x14ac:dyDescent="0.25">
      <c r="A14" s="428"/>
      <c r="B14" s="578" t="s">
        <v>3609</v>
      </c>
      <c r="C14" s="418"/>
      <c r="D14" s="418"/>
      <c r="E14" s="419"/>
      <c r="F14" s="419"/>
      <c r="G14" s="419"/>
      <c r="H14" s="420">
        <f t="shared" si="0"/>
        <v>0</v>
      </c>
      <c r="I14" s="429"/>
    </row>
    <row r="15" spans="1:9" x14ac:dyDescent="0.25">
      <c r="A15" s="428"/>
      <c r="B15" s="421" t="s">
        <v>3610</v>
      </c>
      <c r="C15" s="418">
        <v>1</v>
      </c>
      <c r="D15" s="418">
        <v>1</v>
      </c>
      <c r="E15" s="419">
        <v>38.22</v>
      </c>
      <c r="F15" s="419">
        <v>0.38</v>
      </c>
      <c r="G15" s="419">
        <v>0.4</v>
      </c>
      <c r="H15" s="420">
        <f t="shared" si="0"/>
        <v>5.81</v>
      </c>
      <c r="I15" s="429"/>
    </row>
    <row r="16" spans="1:9" x14ac:dyDescent="0.25">
      <c r="A16" s="428"/>
      <c r="B16" s="421" t="s">
        <v>3611</v>
      </c>
      <c r="C16" s="418">
        <v>1</v>
      </c>
      <c r="D16" s="418">
        <v>1</v>
      </c>
      <c r="E16" s="419">
        <v>8.18</v>
      </c>
      <c r="F16" s="419">
        <v>0.38</v>
      </c>
      <c r="G16" s="419">
        <v>0.4</v>
      </c>
      <c r="H16" s="420">
        <f t="shared" si="0"/>
        <v>1.24</v>
      </c>
      <c r="I16" s="429"/>
    </row>
    <row r="17" spans="1:9" x14ac:dyDescent="0.25">
      <c r="A17" s="428"/>
      <c r="B17" s="421" t="s">
        <v>3612</v>
      </c>
      <c r="C17" s="418">
        <v>1</v>
      </c>
      <c r="D17" s="418">
        <v>1</v>
      </c>
      <c r="E17" s="419">
        <v>2</v>
      </c>
      <c r="F17" s="419">
        <v>0.38</v>
      </c>
      <c r="G17" s="419">
        <v>0.4</v>
      </c>
      <c r="H17" s="420">
        <f t="shared" si="0"/>
        <v>0.3</v>
      </c>
      <c r="I17" s="429"/>
    </row>
    <row r="18" spans="1:9" x14ac:dyDescent="0.25">
      <c r="A18" s="428"/>
      <c r="B18" s="421" t="s">
        <v>3613</v>
      </c>
      <c r="C18" s="418">
        <v>1</v>
      </c>
      <c r="D18" s="418">
        <v>1</v>
      </c>
      <c r="E18" s="419">
        <v>6.5</v>
      </c>
      <c r="F18" s="419">
        <v>0.38</v>
      </c>
      <c r="G18" s="419">
        <v>0.4</v>
      </c>
      <c r="H18" s="420">
        <f t="shared" si="0"/>
        <v>0.99</v>
      </c>
      <c r="I18" s="429"/>
    </row>
    <row r="19" spans="1:9" x14ac:dyDescent="0.25">
      <c r="A19" s="428"/>
      <c r="B19" s="421" t="s">
        <v>3614</v>
      </c>
      <c r="C19" s="418">
        <v>1</v>
      </c>
      <c r="D19" s="418">
        <v>1</v>
      </c>
      <c r="E19" s="419">
        <v>2.94</v>
      </c>
      <c r="F19" s="419">
        <v>0.38</v>
      </c>
      <c r="G19" s="419">
        <v>0.4</v>
      </c>
      <c r="H19" s="420">
        <f t="shared" si="0"/>
        <v>0.45</v>
      </c>
      <c r="I19" s="429"/>
    </row>
    <row r="20" spans="1:9" ht="28.5" x14ac:dyDescent="0.25">
      <c r="A20" s="428"/>
      <c r="B20" s="421" t="s">
        <v>3615</v>
      </c>
      <c r="C20" s="418">
        <v>1</v>
      </c>
      <c r="D20" s="418">
        <v>2</v>
      </c>
      <c r="E20" s="419">
        <v>2.99</v>
      </c>
      <c r="F20" s="419">
        <v>0.38</v>
      </c>
      <c r="G20" s="419">
        <v>0.4</v>
      </c>
      <c r="H20" s="420">
        <f t="shared" si="0"/>
        <v>0.91</v>
      </c>
      <c r="I20" s="429"/>
    </row>
    <row r="21" spans="1:9" x14ac:dyDescent="0.25">
      <c r="A21" s="428"/>
      <c r="B21" s="421" t="s">
        <v>3616</v>
      </c>
      <c r="C21" s="418">
        <v>1</v>
      </c>
      <c r="D21" s="418">
        <v>1</v>
      </c>
      <c r="E21" s="419">
        <v>2.29</v>
      </c>
      <c r="F21" s="419">
        <v>0.38</v>
      </c>
      <c r="G21" s="419">
        <v>0.4</v>
      </c>
      <c r="H21" s="420">
        <f t="shared" si="0"/>
        <v>0.35</v>
      </c>
      <c r="I21" s="429"/>
    </row>
    <row r="22" spans="1:9" x14ac:dyDescent="0.25">
      <c r="A22" s="428"/>
      <c r="B22" s="421" t="s">
        <v>3617</v>
      </c>
      <c r="C22" s="418">
        <v>1</v>
      </c>
      <c r="D22" s="418">
        <v>1</v>
      </c>
      <c r="E22" s="419">
        <v>7.75</v>
      </c>
      <c r="F22" s="419">
        <v>0.38</v>
      </c>
      <c r="G22" s="419">
        <v>0.4</v>
      </c>
      <c r="H22" s="420">
        <f t="shared" si="0"/>
        <v>1.18</v>
      </c>
      <c r="I22" s="429"/>
    </row>
    <row r="23" spans="1:9" x14ac:dyDescent="0.25">
      <c r="A23" s="428"/>
      <c r="B23" s="578" t="s">
        <v>3618</v>
      </c>
      <c r="C23" s="418"/>
      <c r="D23" s="418"/>
      <c r="E23" s="419"/>
      <c r="F23" s="419"/>
      <c r="G23" s="419"/>
      <c r="H23" s="420">
        <f t="shared" si="0"/>
        <v>0</v>
      </c>
      <c r="I23" s="429"/>
    </row>
    <row r="24" spans="1:9" x14ac:dyDescent="0.25">
      <c r="A24" s="428"/>
      <c r="B24" s="421" t="s">
        <v>3619</v>
      </c>
      <c r="C24" s="418">
        <v>-1</v>
      </c>
      <c r="D24" s="418">
        <v>9</v>
      </c>
      <c r="E24" s="419">
        <v>0.23</v>
      </c>
      <c r="F24" s="419">
        <v>0.3</v>
      </c>
      <c r="G24" s="419">
        <v>0.4</v>
      </c>
      <c r="H24" s="420">
        <f t="shared" si="0"/>
        <v>-0.25</v>
      </c>
      <c r="I24" s="429"/>
    </row>
    <row r="25" spans="1:9" x14ac:dyDescent="0.25">
      <c r="A25" s="428"/>
      <c r="B25" s="421" t="s">
        <v>3620</v>
      </c>
      <c r="C25" s="418">
        <v>-1</v>
      </c>
      <c r="D25" s="418">
        <v>2</v>
      </c>
      <c r="E25" s="419">
        <v>0.23</v>
      </c>
      <c r="F25" s="419">
        <v>0.38</v>
      </c>
      <c r="G25" s="419">
        <v>0.4</v>
      </c>
      <c r="H25" s="420">
        <f t="shared" si="0"/>
        <v>-7.0000000000000007E-2</v>
      </c>
      <c r="I25" s="429"/>
    </row>
    <row r="26" spans="1:9" x14ac:dyDescent="0.25">
      <c r="A26" s="428"/>
      <c r="B26" s="421" t="s">
        <v>3621</v>
      </c>
      <c r="C26" s="418">
        <v>-1</v>
      </c>
      <c r="D26" s="418">
        <v>4</v>
      </c>
      <c r="E26" s="419">
        <v>0.23</v>
      </c>
      <c r="F26" s="419">
        <v>0.38</v>
      </c>
      <c r="G26" s="419">
        <v>0.4</v>
      </c>
      <c r="H26" s="420">
        <f t="shared" si="0"/>
        <v>-0.14000000000000001</v>
      </c>
      <c r="I26" s="429"/>
    </row>
    <row r="27" spans="1:9" x14ac:dyDescent="0.25">
      <c r="A27" s="579"/>
      <c r="B27" s="580" t="s">
        <v>3622</v>
      </c>
      <c r="C27" s="579">
        <v>1</v>
      </c>
      <c r="D27" s="579">
        <v>1</v>
      </c>
      <c r="E27" s="581">
        <v>2.76</v>
      </c>
      <c r="F27" s="582">
        <v>1.65</v>
      </c>
      <c r="G27" s="581">
        <v>0.6</v>
      </c>
      <c r="H27" s="420">
        <f t="shared" si="0"/>
        <v>2.73</v>
      </c>
      <c r="I27" s="462"/>
    </row>
    <row r="28" spans="1:9" x14ac:dyDescent="0.25">
      <c r="A28" s="579"/>
      <c r="B28" s="580" t="s">
        <v>3623</v>
      </c>
      <c r="C28" s="579">
        <v>1</v>
      </c>
      <c r="D28" s="579">
        <v>4</v>
      </c>
      <c r="E28" s="581">
        <v>1.26</v>
      </c>
      <c r="F28" s="582">
        <v>1.26</v>
      </c>
      <c r="G28" s="581">
        <v>0.45</v>
      </c>
      <c r="H28" s="420">
        <f t="shared" si="0"/>
        <v>2.86</v>
      </c>
      <c r="I28" s="462"/>
    </row>
    <row r="29" spans="1:9" x14ac:dyDescent="0.25">
      <c r="A29" s="428"/>
      <c r="B29" s="421"/>
      <c r="C29" s="428"/>
      <c r="D29" s="428"/>
      <c r="E29" s="419"/>
      <c r="F29" s="419"/>
      <c r="G29" s="458" t="s">
        <v>1904</v>
      </c>
      <c r="H29" s="434">
        <f>SUM(H9:H28)</f>
        <v>54.35</v>
      </c>
      <c r="I29" s="429"/>
    </row>
    <row r="30" spans="1:9" x14ac:dyDescent="0.25">
      <c r="A30" s="428"/>
      <c r="B30" s="421"/>
      <c r="C30" s="428"/>
      <c r="D30" s="428"/>
      <c r="E30" s="419"/>
      <c r="F30" s="419"/>
      <c r="G30" s="458" t="s">
        <v>3456</v>
      </c>
      <c r="H30" s="434">
        <f>ROUNDUP(H29,1)</f>
        <v>54.4</v>
      </c>
      <c r="I30" s="429" t="s">
        <v>1829</v>
      </c>
    </row>
    <row r="31" spans="1:9" x14ac:dyDescent="0.25">
      <c r="A31" s="583">
        <v>1.3</v>
      </c>
      <c r="B31" s="1047" t="s">
        <v>4198</v>
      </c>
      <c r="C31" s="428"/>
      <c r="D31" s="428"/>
      <c r="E31" s="419"/>
      <c r="F31" s="419"/>
      <c r="G31" s="458"/>
      <c r="H31" s="434"/>
      <c r="I31" s="429"/>
    </row>
    <row r="32" spans="1:9" x14ac:dyDescent="0.25">
      <c r="A32" s="428"/>
      <c r="B32" s="421" t="s">
        <v>3603</v>
      </c>
      <c r="C32" s="418">
        <v>1</v>
      </c>
      <c r="D32" s="418">
        <v>1</v>
      </c>
      <c r="E32" s="419">
        <v>1.3</v>
      </c>
      <c r="F32" s="419">
        <v>1.3</v>
      </c>
      <c r="G32" s="419">
        <v>1</v>
      </c>
      <c r="H32" s="420">
        <f>PRODUCT(C32:G32)</f>
        <v>1.69</v>
      </c>
      <c r="I32" s="429"/>
    </row>
    <row r="33" spans="1:9" x14ac:dyDescent="0.25">
      <c r="A33" s="428"/>
      <c r="B33" s="421" t="s">
        <v>3604</v>
      </c>
      <c r="C33" s="418">
        <v>1</v>
      </c>
      <c r="D33" s="418">
        <v>3</v>
      </c>
      <c r="E33" s="419">
        <v>1.4</v>
      </c>
      <c r="F33" s="419">
        <v>1.4</v>
      </c>
      <c r="G33" s="419">
        <v>1</v>
      </c>
      <c r="H33" s="420">
        <f>PRODUCT(C33:G33)</f>
        <v>5.88</v>
      </c>
      <c r="I33" s="429"/>
    </row>
    <row r="34" spans="1:9" x14ac:dyDescent="0.25">
      <c r="A34" s="428"/>
      <c r="B34" s="421" t="s">
        <v>3605</v>
      </c>
      <c r="C34" s="418">
        <v>1</v>
      </c>
      <c r="D34" s="418">
        <v>5</v>
      </c>
      <c r="E34" s="419">
        <v>1.55</v>
      </c>
      <c r="F34" s="419">
        <v>1.55</v>
      </c>
      <c r="G34" s="419">
        <v>1</v>
      </c>
      <c r="H34" s="420">
        <f>PRODUCT(C34:G34)</f>
        <v>12.01</v>
      </c>
      <c r="I34" s="429"/>
    </row>
    <row r="35" spans="1:9" x14ac:dyDescent="0.25">
      <c r="A35" s="428"/>
      <c r="B35" s="421" t="s">
        <v>3606</v>
      </c>
      <c r="C35" s="418">
        <v>1</v>
      </c>
      <c r="D35" s="418">
        <v>2</v>
      </c>
      <c r="E35" s="419">
        <v>1.65</v>
      </c>
      <c r="F35" s="419">
        <v>1.65</v>
      </c>
      <c r="G35" s="419">
        <v>1</v>
      </c>
      <c r="H35" s="420">
        <f>PRODUCT(C35:G35)</f>
        <v>5.45</v>
      </c>
      <c r="I35" s="429"/>
    </row>
    <row r="36" spans="1:9" x14ac:dyDescent="0.25">
      <c r="A36" s="428"/>
      <c r="B36" s="421" t="s">
        <v>3607</v>
      </c>
      <c r="C36" s="418">
        <v>1</v>
      </c>
      <c r="D36" s="418">
        <v>4</v>
      </c>
      <c r="E36" s="419">
        <v>1.8</v>
      </c>
      <c r="F36" s="419">
        <v>1.8</v>
      </c>
      <c r="G36" s="419">
        <v>1</v>
      </c>
      <c r="H36" s="420">
        <f>PRODUCT(C36:G36)</f>
        <v>12.96</v>
      </c>
      <c r="I36" s="429"/>
    </row>
    <row r="37" spans="1:9" x14ac:dyDescent="0.25">
      <c r="A37" s="428"/>
      <c r="B37" s="421"/>
      <c r="C37" s="418"/>
      <c r="D37" s="418"/>
      <c r="E37" s="419"/>
      <c r="F37" s="419"/>
      <c r="G37" s="458" t="s">
        <v>1904</v>
      </c>
      <c r="H37" s="434">
        <f>SUM(H32:H36)</f>
        <v>37.99</v>
      </c>
      <c r="I37" s="429"/>
    </row>
    <row r="38" spans="1:9" x14ac:dyDescent="0.25">
      <c r="A38" s="428"/>
      <c r="B38" s="421"/>
      <c r="C38" s="428"/>
      <c r="D38" s="428"/>
      <c r="E38" s="419"/>
      <c r="F38" s="419"/>
      <c r="G38" s="458" t="s">
        <v>3456</v>
      </c>
      <c r="H38" s="434">
        <f>ROUNDUP(H37,1)</f>
        <v>38</v>
      </c>
      <c r="I38" s="429" t="s">
        <v>1829</v>
      </c>
    </row>
    <row r="39" spans="1:9" x14ac:dyDescent="0.25">
      <c r="A39" s="1050">
        <v>2.1</v>
      </c>
      <c r="B39" s="1728" t="s">
        <v>4199</v>
      </c>
      <c r="C39" s="1728"/>
      <c r="D39" s="1728"/>
      <c r="E39" s="431"/>
      <c r="F39" s="454"/>
      <c r="G39" s="431"/>
      <c r="H39" s="459" t="s">
        <v>852</v>
      </c>
      <c r="I39" s="432"/>
    </row>
    <row r="40" spans="1:9" x14ac:dyDescent="0.25">
      <c r="A40" s="579"/>
      <c r="B40" s="580" t="s">
        <v>3622</v>
      </c>
      <c r="C40" s="579">
        <v>1</v>
      </c>
      <c r="D40" s="579">
        <v>1</v>
      </c>
      <c r="E40" s="581">
        <v>6</v>
      </c>
      <c r="F40" s="582">
        <v>1.65</v>
      </c>
      <c r="G40" s="581">
        <v>0.1</v>
      </c>
      <c r="H40" s="420">
        <f t="shared" ref="H40:H48" si="1">PRODUCT(C40:G40)</f>
        <v>0.99</v>
      </c>
      <c r="I40" s="462"/>
    </row>
    <row r="41" spans="1:9" x14ac:dyDescent="0.25">
      <c r="A41" s="579"/>
      <c r="B41" s="580" t="s">
        <v>3623</v>
      </c>
      <c r="C41" s="579">
        <v>1</v>
      </c>
      <c r="D41" s="579">
        <v>4</v>
      </c>
      <c r="E41" s="581">
        <v>1.26</v>
      </c>
      <c r="F41" s="582">
        <v>1.26</v>
      </c>
      <c r="G41" s="581">
        <v>0.1</v>
      </c>
      <c r="H41" s="420">
        <f t="shared" si="1"/>
        <v>0.64</v>
      </c>
      <c r="I41" s="462"/>
    </row>
    <row r="42" spans="1:9" x14ac:dyDescent="0.25">
      <c r="A42" s="425"/>
      <c r="B42" s="424" t="s">
        <v>4207</v>
      </c>
      <c r="C42" s="433">
        <v>1</v>
      </c>
      <c r="D42" s="425">
        <v>1</v>
      </c>
      <c r="E42" s="431">
        <v>3.1150000000000002</v>
      </c>
      <c r="F42" s="426">
        <v>5.38</v>
      </c>
      <c r="G42" s="426">
        <v>0.15</v>
      </c>
      <c r="H42" s="420">
        <f t="shared" si="1"/>
        <v>2.5099999999999998</v>
      </c>
      <c r="I42" s="432"/>
    </row>
    <row r="43" spans="1:9" x14ac:dyDescent="0.25">
      <c r="A43" s="425"/>
      <c r="B43" s="424" t="s">
        <v>4208</v>
      </c>
      <c r="C43" s="425">
        <v>1</v>
      </c>
      <c r="D43" s="425">
        <v>1</v>
      </c>
      <c r="E43" s="426">
        <v>3.88</v>
      </c>
      <c r="F43" s="426">
        <v>3.15</v>
      </c>
      <c r="G43" s="426">
        <v>0.15</v>
      </c>
      <c r="H43" s="420">
        <f t="shared" si="1"/>
        <v>1.83</v>
      </c>
      <c r="I43" s="432"/>
    </row>
    <row r="44" spans="1:9" x14ac:dyDescent="0.25">
      <c r="A44" s="425"/>
      <c r="B44" s="424" t="s">
        <v>4209</v>
      </c>
      <c r="C44" s="425">
        <v>1</v>
      </c>
      <c r="D44" s="425">
        <v>1</v>
      </c>
      <c r="E44" s="431">
        <v>3.1150000000000002</v>
      </c>
      <c r="F44" s="426">
        <v>3.3</v>
      </c>
      <c r="G44" s="426">
        <v>0.15</v>
      </c>
      <c r="H44" s="420">
        <f t="shared" si="1"/>
        <v>1.54</v>
      </c>
      <c r="I44" s="432"/>
    </row>
    <row r="45" spans="1:9" x14ac:dyDescent="0.25">
      <c r="A45" s="425"/>
      <c r="B45" s="424" t="s">
        <v>3743</v>
      </c>
      <c r="C45" s="425">
        <v>1</v>
      </c>
      <c r="D45" s="425">
        <v>1</v>
      </c>
      <c r="E45" s="426">
        <v>2.4500000000000002</v>
      </c>
      <c r="F45" s="426">
        <v>3.14</v>
      </c>
      <c r="G45" s="426">
        <v>0.15</v>
      </c>
      <c r="H45" s="420">
        <f t="shared" si="1"/>
        <v>1.1499999999999999</v>
      </c>
      <c r="I45" s="432"/>
    </row>
    <row r="46" spans="1:9" x14ac:dyDescent="0.25">
      <c r="A46" s="425"/>
      <c r="B46" s="460" t="s">
        <v>3742</v>
      </c>
      <c r="C46" s="425">
        <v>1</v>
      </c>
      <c r="D46" s="425">
        <v>1</v>
      </c>
      <c r="E46" s="431">
        <v>2.7349999999999999</v>
      </c>
      <c r="F46" s="426">
        <v>1.2</v>
      </c>
      <c r="G46" s="426">
        <v>0.15</v>
      </c>
      <c r="H46" s="420">
        <f t="shared" si="1"/>
        <v>0.49</v>
      </c>
      <c r="I46" s="432"/>
    </row>
    <row r="47" spans="1:9" x14ac:dyDescent="0.25">
      <c r="A47" s="425"/>
      <c r="B47" s="424" t="s">
        <v>3744</v>
      </c>
      <c r="C47" s="425">
        <v>1</v>
      </c>
      <c r="D47" s="425">
        <v>1</v>
      </c>
      <c r="E47" s="426">
        <v>1.2</v>
      </c>
      <c r="F47" s="426">
        <v>2.4500000000000002</v>
      </c>
      <c r="G47" s="426">
        <v>0.15</v>
      </c>
      <c r="H47" s="420">
        <f t="shared" si="1"/>
        <v>0.44</v>
      </c>
      <c r="I47" s="432"/>
    </row>
    <row r="48" spans="1:9" x14ac:dyDescent="0.25">
      <c r="A48" s="425"/>
      <c r="B48" s="424" t="s">
        <v>3745</v>
      </c>
      <c r="C48" s="425">
        <v>1</v>
      </c>
      <c r="D48" s="425">
        <v>1</v>
      </c>
      <c r="E48" s="426">
        <v>4.3</v>
      </c>
      <c r="F48" s="426">
        <v>2.4</v>
      </c>
      <c r="G48" s="426">
        <v>0.15</v>
      </c>
      <c r="H48" s="420">
        <f t="shared" si="1"/>
        <v>1.55</v>
      </c>
      <c r="I48" s="432"/>
    </row>
    <row r="49" spans="1:9" x14ac:dyDescent="0.25">
      <c r="A49" s="348"/>
      <c r="B49" s="359"/>
      <c r="C49" s="382"/>
      <c r="D49" s="382"/>
      <c r="E49" s="383"/>
      <c r="F49" s="383"/>
      <c r="G49" s="402" t="s">
        <v>1904</v>
      </c>
      <c r="H49" s="436">
        <f>SUM(H40:H48)</f>
        <v>11.14</v>
      </c>
      <c r="I49" s="392"/>
    </row>
    <row r="50" spans="1:9" x14ac:dyDescent="0.25">
      <c r="A50" s="428"/>
      <c r="B50" s="421"/>
      <c r="C50" s="428"/>
      <c r="D50" s="428"/>
      <c r="E50" s="419"/>
      <c r="F50" s="419"/>
      <c r="G50" s="458" t="s">
        <v>3456</v>
      </c>
      <c r="H50" s="434">
        <f>ROUNDUP(H49,1)</f>
        <v>11.2</v>
      </c>
      <c r="I50" s="429" t="s">
        <v>1829</v>
      </c>
    </row>
    <row r="51" spans="1:9" ht="30" x14ac:dyDescent="0.25">
      <c r="A51" s="586">
        <v>3.1</v>
      </c>
      <c r="B51" s="587" t="s">
        <v>3634</v>
      </c>
      <c r="C51" s="425"/>
      <c r="D51" s="425"/>
      <c r="E51" s="431"/>
      <c r="F51" s="454"/>
      <c r="G51" s="431"/>
      <c r="H51" s="459" t="s">
        <v>852</v>
      </c>
      <c r="I51" s="432"/>
    </row>
    <row r="52" spans="1:9" x14ac:dyDescent="0.25">
      <c r="A52" s="428"/>
      <c r="B52" s="421" t="s">
        <v>3603</v>
      </c>
      <c r="C52" s="418">
        <v>1</v>
      </c>
      <c r="D52" s="418">
        <v>1</v>
      </c>
      <c r="E52" s="419">
        <v>1.3</v>
      </c>
      <c r="F52" s="419">
        <v>1.3</v>
      </c>
      <c r="G52" s="419">
        <v>0.1</v>
      </c>
      <c r="H52" s="420">
        <f>PRODUCT(C52:G52)</f>
        <v>0.17</v>
      </c>
      <c r="I52" s="429"/>
    </row>
    <row r="53" spans="1:9" x14ac:dyDescent="0.25">
      <c r="A53" s="428"/>
      <c r="B53" s="421" t="s">
        <v>3604</v>
      </c>
      <c r="C53" s="418">
        <v>1</v>
      </c>
      <c r="D53" s="418">
        <v>3</v>
      </c>
      <c r="E53" s="419">
        <v>1.4</v>
      </c>
      <c r="F53" s="419">
        <v>1.4</v>
      </c>
      <c r="G53" s="419">
        <v>0.1</v>
      </c>
      <c r="H53" s="420">
        <f t="shared" ref="H53:H70" si="2">PRODUCT(C53:G53)</f>
        <v>0.59</v>
      </c>
      <c r="I53" s="429"/>
    </row>
    <row r="54" spans="1:9" x14ac:dyDescent="0.25">
      <c r="A54" s="428"/>
      <c r="B54" s="421" t="s">
        <v>3605</v>
      </c>
      <c r="C54" s="418">
        <v>1</v>
      </c>
      <c r="D54" s="418">
        <v>5</v>
      </c>
      <c r="E54" s="419">
        <v>1.55</v>
      </c>
      <c r="F54" s="419">
        <v>1.55</v>
      </c>
      <c r="G54" s="419">
        <v>0.1</v>
      </c>
      <c r="H54" s="420">
        <f t="shared" si="2"/>
        <v>1.2</v>
      </c>
      <c r="I54" s="429"/>
    </row>
    <row r="55" spans="1:9" x14ac:dyDescent="0.25">
      <c r="A55" s="428"/>
      <c r="B55" s="421" t="s">
        <v>3606</v>
      </c>
      <c r="C55" s="418">
        <v>1</v>
      </c>
      <c r="D55" s="418">
        <v>2</v>
      </c>
      <c r="E55" s="419">
        <v>1.65</v>
      </c>
      <c r="F55" s="419">
        <v>1.65</v>
      </c>
      <c r="G55" s="419">
        <v>0.1</v>
      </c>
      <c r="H55" s="420">
        <f t="shared" si="2"/>
        <v>0.54</v>
      </c>
      <c r="I55" s="429"/>
    </row>
    <row r="56" spans="1:9" x14ac:dyDescent="0.25">
      <c r="A56" s="428"/>
      <c r="B56" s="421" t="s">
        <v>3607</v>
      </c>
      <c r="C56" s="418">
        <v>1</v>
      </c>
      <c r="D56" s="418">
        <v>4</v>
      </c>
      <c r="E56" s="419">
        <v>1.8</v>
      </c>
      <c r="F56" s="419">
        <v>1.8</v>
      </c>
      <c r="G56" s="419">
        <v>0.1</v>
      </c>
      <c r="H56" s="420">
        <f t="shared" si="2"/>
        <v>1.3</v>
      </c>
      <c r="I56" s="429"/>
    </row>
    <row r="57" spans="1:9" x14ac:dyDescent="0.25">
      <c r="A57" s="428"/>
      <c r="B57" s="417" t="s">
        <v>3609</v>
      </c>
      <c r="C57" s="418"/>
      <c r="D57" s="418"/>
      <c r="E57" s="419"/>
      <c r="F57" s="419"/>
      <c r="G57" s="419"/>
      <c r="H57" s="420">
        <f t="shared" si="2"/>
        <v>0</v>
      </c>
      <c r="I57" s="429"/>
    </row>
    <row r="58" spans="1:9" x14ac:dyDescent="0.25">
      <c r="A58" s="584"/>
      <c r="B58" s="421" t="s">
        <v>4200</v>
      </c>
      <c r="C58" s="418">
        <v>1</v>
      </c>
      <c r="D58" s="418">
        <v>1</v>
      </c>
      <c r="E58" s="419">
        <v>38.22</v>
      </c>
      <c r="F58" s="419">
        <v>0.38</v>
      </c>
      <c r="G58" s="419">
        <v>0.1</v>
      </c>
      <c r="H58" s="420">
        <f t="shared" si="2"/>
        <v>1.45</v>
      </c>
      <c r="I58" s="585"/>
    </row>
    <row r="59" spans="1:9" x14ac:dyDescent="0.25">
      <c r="A59" s="584"/>
      <c r="B59" s="421" t="s">
        <v>4201</v>
      </c>
      <c r="C59" s="418">
        <v>1</v>
      </c>
      <c r="D59" s="418">
        <v>1</v>
      </c>
      <c r="E59" s="419">
        <v>7.95</v>
      </c>
      <c r="F59" s="419">
        <v>0.38</v>
      </c>
      <c r="G59" s="419">
        <v>0.1</v>
      </c>
      <c r="H59" s="420">
        <f t="shared" si="2"/>
        <v>0.3</v>
      </c>
      <c r="I59" s="585"/>
    </row>
    <row r="60" spans="1:9" x14ac:dyDescent="0.25">
      <c r="A60" s="584"/>
      <c r="B60" s="421" t="s">
        <v>4202</v>
      </c>
      <c r="C60" s="418">
        <v>1</v>
      </c>
      <c r="D60" s="418">
        <v>1</v>
      </c>
      <c r="E60" s="419">
        <v>7.6</v>
      </c>
      <c r="F60" s="419">
        <v>0.38</v>
      </c>
      <c r="G60" s="419">
        <v>0.1</v>
      </c>
      <c r="H60" s="420">
        <f t="shared" si="2"/>
        <v>0.28999999999999998</v>
      </c>
      <c r="I60" s="585"/>
    </row>
    <row r="61" spans="1:9" x14ac:dyDescent="0.25">
      <c r="A61" s="584"/>
      <c r="B61" s="421" t="s">
        <v>4203</v>
      </c>
      <c r="C61" s="418">
        <v>2</v>
      </c>
      <c r="D61" s="418">
        <v>1</v>
      </c>
      <c r="E61" s="419">
        <v>2.68</v>
      </c>
      <c r="F61" s="419">
        <v>0.38</v>
      </c>
      <c r="G61" s="419">
        <v>0.1</v>
      </c>
      <c r="H61" s="420">
        <f t="shared" si="2"/>
        <v>0.2</v>
      </c>
      <c r="I61" s="585"/>
    </row>
    <row r="62" spans="1:9" x14ac:dyDescent="0.25">
      <c r="A62" s="584"/>
      <c r="B62" s="421" t="s">
        <v>4204</v>
      </c>
      <c r="C62" s="418">
        <v>1</v>
      </c>
      <c r="D62" s="418">
        <v>1</v>
      </c>
      <c r="E62" s="419">
        <v>3.35</v>
      </c>
      <c r="F62" s="419">
        <v>0.38</v>
      </c>
      <c r="G62" s="419">
        <v>0.1</v>
      </c>
      <c r="H62" s="420">
        <f t="shared" si="2"/>
        <v>0.13</v>
      </c>
      <c r="I62" s="585"/>
    </row>
    <row r="63" spans="1:9" x14ac:dyDescent="0.25">
      <c r="A63" s="584"/>
      <c r="B63" s="421" t="s">
        <v>4205</v>
      </c>
      <c r="C63" s="418">
        <v>1</v>
      </c>
      <c r="D63" s="418">
        <v>1</v>
      </c>
      <c r="E63" s="419">
        <v>2.63</v>
      </c>
      <c r="F63" s="419">
        <v>0.38</v>
      </c>
      <c r="G63" s="419">
        <v>0.1</v>
      </c>
      <c r="H63" s="420">
        <f t="shared" si="2"/>
        <v>0.1</v>
      </c>
      <c r="I63" s="585"/>
    </row>
    <row r="64" spans="1:9" x14ac:dyDescent="0.25">
      <c r="A64" s="584"/>
      <c r="B64" s="421" t="s">
        <v>4206</v>
      </c>
      <c r="C64" s="418">
        <v>1</v>
      </c>
      <c r="D64" s="418">
        <v>1</v>
      </c>
      <c r="E64" s="419">
        <v>2.74</v>
      </c>
      <c r="F64" s="419">
        <v>0.38</v>
      </c>
      <c r="G64" s="419">
        <v>0.1</v>
      </c>
      <c r="H64" s="420">
        <f t="shared" si="2"/>
        <v>0.1</v>
      </c>
      <c r="I64" s="585"/>
    </row>
    <row r="65" spans="1:9" x14ac:dyDescent="0.25">
      <c r="A65" s="428"/>
      <c r="B65" s="417" t="s">
        <v>3618</v>
      </c>
      <c r="C65" s="418"/>
      <c r="D65" s="418"/>
      <c r="E65" s="419"/>
      <c r="F65" s="419"/>
      <c r="G65" s="419"/>
      <c r="H65" s="420">
        <f t="shared" si="2"/>
        <v>0</v>
      </c>
      <c r="I65" s="429"/>
    </row>
    <row r="66" spans="1:9" x14ac:dyDescent="0.25">
      <c r="A66" s="428"/>
      <c r="B66" s="421" t="s">
        <v>3619</v>
      </c>
      <c r="C66" s="418">
        <v>-1</v>
      </c>
      <c r="D66" s="418">
        <v>9</v>
      </c>
      <c r="E66" s="419">
        <v>0.23</v>
      </c>
      <c r="F66" s="419">
        <v>0.3</v>
      </c>
      <c r="G66" s="419">
        <v>0.1</v>
      </c>
      <c r="H66" s="420">
        <f t="shared" si="2"/>
        <v>-0.06</v>
      </c>
      <c r="I66" s="429"/>
    </row>
    <row r="67" spans="1:9" x14ac:dyDescent="0.25">
      <c r="A67" s="428"/>
      <c r="B67" s="421" t="s">
        <v>3620</v>
      </c>
      <c r="C67" s="418">
        <v>-1</v>
      </c>
      <c r="D67" s="418">
        <v>2</v>
      </c>
      <c r="E67" s="419">
        <v>0.23</v>
      </c>
      <c r="F67" s="419">
        <v>0.3</v>
      </c>
      <c r="G67" s="419">
        <v>0.1</v>
      </c>
      <c r="H67" s="420">
        <f t="shared" si="2"/>
        <v>-0.01</v>
      </c>
      <c r="I67" s="429"/>
    </row>
    <row r="68" spans="1:9" x14ac:dyDescent="0.25">
      <c r="A68" s="428"/>
      <c r="B68" s="421" t="s">
        <v>3621</v>
      </c>
      <c r="C68" s="418">
        <v>-1</v>
      </c>
      <c r="D68" s="418">
        <v>4</v>
      </c>
      <c r="E68" s="419">
        <v>0.23</v>
      </c>
      <c r="F68" s="419">
        <v>0.38</v>
      </c>
      <c r="G68" s="419">
        <v>0.1</v>
      </c>
      <c r="H68" s="420">
        <f t="shared" si="2"/>
        <v>-0.03</v>
      </c>
      <c r="I68" s="429"/>
    </row>
    <row r="69" spans="1:9" x14ac:dyDescent="0.25">
      <c r="A69" s="579"/>
      <c r="B69" s="580" t="s">
        <v>3622</v>
      </c>
      <c r="C69" s="579">
        <v>1</v>
      </c>
      <c r="D69" s="579">
        <v>1</v>
      </c>
      <c r="E69" s="581">
        <v>6</v>
      </c>
      <c r="F69" s="582">
        <v>1.65</v>
      </c>
      <c r="G69" s="419">
        <v>0.1</v>
      </c>
      <c r="H69" s="420">
        <f t="shared" si="2"/>
        <v>0.99</v>
      </c>
      <c r="I69" s="462"/>
    </row>
    <row r="70" spans="1:9" x14ac:dyDescent="0.25">
      <c r="A70" s="579"/>
      <c r="B70" s="580" t="s">
        <v>3623</v>
      </c>
      <c r="C70" s="579">
        <v>1</v>
      </c>
      <c r="D70" s="579">
        <v>4</v>
      </c>
      <c r="E70" s="581">
        <v>1.26</v>
      </c>
      <c r="F70" s="582">
        <v>1.26</v>
      </c>
      <c r="G70" s="419">
        <v>0.1</v>
      </c>
      <c r="H70" s="420">
        <f t="shared" si="2"/>
        <v>0.64</v>
      </c>
      <c r="I70" s="462"/>
    </row>
    <row r="71" spans="1:9" x14ac:dyDescent="0.25">
      <c r="A71" s="579"/>
      <c r="B71" s="580"/>
      <c r="C71" s="579"/>
      <c r="D71" s="579"/>
      <c r="E71" s="581"/>
      <c r="F71" s="582"/>
      <c r="G71" s="458" t="s">
        <v>1904</v>
      </c>
      <c r="H71" s="588">
        <f>SUM(H52:H70)</f>
        <v>7.9</v>
      </c>
      <c r="I71" s="429"/>
    </row>
    <row r="72" spans="1:9" x14ac:dyDescent="0.25">
      <c r="A72" s="428"/>
      <c r="B72" s="421"/>
      <c r="C72" s="428"/>
      <c r="D72" s="428"/>
      <c r="E72" s="419"/>
      <c r="F72" s="419"/>
      <c r="G72" s="458" t="s">
        <v>3456</v>
      </c>
      <c r="H72" s="434">
        <f>ROUNDUP(H71,1)</f>
        <v>7.9</v>
      </c>
      <c r="I72" s="429" t="s">
        <v>1829</v>
      </c>
    </row>
    <row r="73" spans="1:9" x14ac:dyDescent="0.25">
      <c r="A73" s="428">
        <v>4.0999999999999996</v>
      </c>
      <c r="B73" s="1729" t="s">
        <v>3933</v>
      </c>
      <c r="C73" s="1729"/>
      <c r="D73" s="425"/>
      <c r="E73" s="431"/>
      <c r="F73" s="454"/>
      <c r="G73" s="431"/>
      <c r="H73" s="459"/>
      <c r="I73" s="432"/>
    </row>
    <row r="74" spans="1:9" x14ac:dyDescent="0.25">
      <c r="A74" s="428"/>
      <c r="B74" s="421" t="s">
        <v>3603</v>
      </c>
      <c r="C74" s="418">
        <v>1</v>
      </c>
      <c r="D74" s="418">
        <v>1</v>
      </c>
      <c r="E74" s="419">
        <v>1.1000000000000001</v>
      </c>
      <c r="F74" s="419">
        <v>1.2</v>
      </c>
      <c r="G74" s="419">
        <v>0.35</v>
      </c>
      <c r="H74" s="420">
        <f>PRODUCT(C74:G74)</f>
        <v>0.46</v>
      </c>
      <c r="I74" s="429"/>
    </row>
    <row r="75" spans="1:9" x14ac:dyDescent="0.25">
      <c r="A75" s="428"/>
      <c r="B75" s="421" t="s">
        <v>3604</v>
      </c>
      <c r="C75" s="418">
        <v>1</v>
      </c>
      <c r="D75" s="418">
        <v>3</v>
      </c>
      <c r="E75" s="419">
        <v>1.2</v>
      </c>
      <c r="F75" s="419">
        <v>1.2</v>
      </c>
      <c r="G75" s="419">
        <v>0.35</v>
      </c>
      <c r="H75" s="420">
        <f t="shared" ref="H75:H99" si="3">PRODUCT(C75:G75)</f>
        <v>1.51</v>
      </c>
      <c r="I75" s="429"/>
    </row>
    <row r="76" spans="1:9" x14ac:dyDescent="0.25">
      <c r="A76" s="428"/>
      <c r="B76" s="421" t="s">
        <v>3605</v>
      </c>
      <c r="C76" s="418">
        <v>1</v>
      </c>
      <c r="D76" s="418">
        <v>5</v>
      </c>
      <c r="E76" s="419">
        <v>1.35</v>
      </c>
      <c r="F76" s="419">
        <v>1.35</v>
      </c>
      <c r="G76" s="419">
        <v>0.4</v>
      </c>
      <c r="H76" s="420">
        <f t="shared" si="3"/>
        <v>3.65</v>
      </c>
      <c r="I76" s="429"/>
    </row>
    <row r="77" spans="1:9" x14ac:dyDescent="0.25">
      <c r="A77" s="428"/>
      <c r="B77" s="421" t="s">
        <v>3606</v>
      </c>
      <c r="C77" s="418">
        <v>1</v>
      </c>
      <c r="D77" s="418">
        <v>2</v>
      </c>
      <c r="E77" s="419">
        <v>1.45</v>
      </c>
      <c r="F77" s="419">
        <v>1.45</v>
      </c>
      <c r="G77" s="419">
        <v>0.4</v>
      </c>
      <c r="H77" s="420">
        <f t="shared" si="3"/>
        <v>1.68</v>
      </c>
      <c r="I77" s="429"/>
    </row>
    <row r="78" spans="1:9" x14ac:dyDescent="0.25">
      <c r="A78" s="428"/>
      <c r="B78" s="421" t="s">
        <v>3607</v>
      </c>
      <c r="C78" s="418">
        <v>1</v>
      </c>
      <c r="D78" s="418">
        <v>4</v>
      </c>
      <c r="E78" s="419">
        <v>1.6</v>
      </c>
      <c r="F78" s="419">
        <v>1.6</v>
      </c>
      <c r="G78" s="419">
        <v>0.5</v>
      </c>
      <c r="H78" s="420">
        <f t="shared" si="3"/>
        <v>5.12</v>
      </c>
      <c r="I78" s="429"/>
    </row>
    <row r="79" spans="1:9" x14ac:dyDescent="0.25">
      <c r="A79" s="428"/>
      <c r="B79" s="417" t="s">
        <v>3934</v>
      </c>
      <c r="C79" s="418"/>
      <c r="D79" s="418"/>
      <c r="E79" s="419"/>
      <c r="F79" s="419"/>
      <c r="G79" s="419"/>
      <c r="H79" s="420">
        <f t="shared" si="3"/>
        <v>0</v>
      </c>
      <c r="I79" s="429"/>
    </row>
    <row r="80" spans="1:9" x14ac:dyDescent="0.25">
      <c r="A80" s="428"/>
      <c r="B80" s="421" t="s">
        <v>3619</v>
      </c>
      <c r="C80" s="418">
        <v>-1</v>
      </c>
      <c r="D80" s="418">
        <v>9</v>
      </c>
      <c r="E80" s="419">
        <v>0.23</v>
      </c>
      <c r="F80" s="419">
        <v>0.3</v>
      </c>
      <c r="G80" s="419">
        <v>1.5</v>
      </c>
      <c r="H80" s="420">
        <f t="shared" si="3"/>
        <v>-0.93</v>
      </c>
      <c r="I80" s="429"/>
    </row>
    <row r="81" spans="1:9" x14ac:dyDescent="0.25">
      <c r="A81" s="428"/>
      <c r="B81" s="421" t="s">
        <v>3620</v>
      </c>
      <c r="C81" s="418">
        <v>-1</v>
      </c>
      <c r="D81" s="418">
        <v>2</v>
      </c>
      <c r="E81" s="419">
        <v>0.23</v>
      </c>
      <c r="F81" s="419">
        <v>0.3</v>
      </c>
      <c r="G81" s="419">
        <v>1.5</v>
      </c>
      <c r="H81" s="420">
        <f t="shared" si="3"/>
        <v>-0.21</v>
      </c>
      <c r="I81" s="429"/>
    </row>
    <row r="82" spans="1:9" x14ac:dyDescent="0.25">
      <c r="A82" s="428"/>
      <c r="B82" s="421" t="s">
        <v>3621</v>
      </c>
      <c r="C82" s="418">
        <v>-1</v>
      </c>
      <c r="D82" s="418">
        <v>4</v>
      </c>
      <c r="E82" s="419">
        <v>0.23</v>
      </c>
      <c r="F82" s="419">
        <v>0.38</v>
      </c>
      <c r="G82" s="419">
        <v>1.5</v>
      </c>
      <c r="H82" s="420">
        <f t="shared" si="3"/>
        <v>-0.52</v>
      </c>
      <c r="I82" s="429"/>
    </row>
    <row r="83" spans="1:9" x14ac:dyDescent="0.25">
      <c r="A83" s="428"/>
      <c r="B83" s="417" t="s">
        <v>3609</v>
      </c>
      <c r="C83" s="418"/>
      <c r="D83" s="418"/>
      <c r="E83" s="419"/>
      <c r="F83" s="419"/>
      <c r="G83" s="419"/>
      <c r="H83" s="420">
        <f t="shared" si="3"/>
        <v>0</v>
      </c>
      <c r="I83" s="429"/>
    </row>
    <row r="84" spans="1:9" x14ac:dyDescent="0.25">
      <c r="A84" s="584"/>
      <c r="B84" s="421" t="s">
        <v>4200</v>
      </c>
      <c r="C84" s="418">
        <v>1</v>
      </c>
      <c r="D84" s="418">
        <v>1</v>
      </c>
      <c r="E84" s="419">
        <v>38.22</v>
      </c>
      <c r="F84" s="419">
        <v>0.23</v>
      </c>
      <c r="G84" s="419">
        <v>0.4</v>
      </c>
      <c r="H84" s="420">
        <f t="shared" si="3"/>
        <v>3.52</v>
      </c>
      <c r="I84" s="585"/>
    </row>
    <row r="85" spans="1:9" x14ac:dyDescent="0.25">
      <c r="A85" s="584"/>
      <c r="B85" s="421" t="s">
        <v>4201</v>
      </c>
      <c r="C85" s="418">
        <v>1</v>
      </c>
      <c r="D85" s="418">
        <v>1</v>
      </c>
      <c r="E85" s="419">
        <v>7.95</v>
      </c>
      <c r="F85" s="419">
        <v>0.23</v>
      </c>
      <c r="G85" s="419">
        <v>0.4</v>
      </c>
      <c r="H85" s="420">
        <f t="shared" si="3"/>
        <v>0.73</v>
      </c>
      <c r="I85" s="585"/>
    </row>
    <row r="86" spans="1:9" x14ac:dyDescent="0.25">
      <c r="A86" s="584"/>
      <c r="B86" s="421" t="s">
        <v>4202</v>
      </c>
      <c r="C86" s="418">
        <v>1</v>
      </c>
      <c r="D86" s="418">
        <v>1</v>
      </c>
      <c r="E86" s="419">
        <v>7.6</v>
      </c>
      <c r="F86" s="419">
        <v>0.23</v>
      </c>
      <c r="G86" s="419">
        <v>0.4</v>
      </c>
      <c r="H86" s="420">
        <f t="shared" si="3"/>
        <v>0.7</v>
      </c>
      <c r="I86" s="585"/>
    </row>
    <row r="87" spans="1:9" x14ac:dyDescent="0.25">
      <c r="A87" s="584"/>
      <c r="B87" s="421" t="s">
        <v>4203</v>
      </c>
      <c r="C87" s="418">
        <v>2</v>
      </c>
      <c r="D87" s="418">
        <v>1</v>
      </c>
      <c r="E87" s="419">
        <v>2.68</v>
      </c>
      <c r="F87" s="419">
        <v>0.23</v>
      </c>
      <c r="G87" s="419">
        <v>0.4</v>
      </c>
      <c r="H87" s="420">
        <f t="shared" si="3"/>
        <v>0.49</v>
      </c>
      <c r="I87" s="585"/>
    </row>
    <row r="88" spans="1:9" x14ac:dyDescent="0.25">
      <c r="A88" s="584"/>
      <c r="B88" s="421" t="s">
        <v>4204</v>
      </c>
      <c r="C88" s="418">
        <v>1</v>
      </c>
      <c r="D88" s="418">
        <v>1</v>
      </c>
      <c r="E88" s="419">
        <v>3.35</v>
      </c>
      <c r="F88" s="419">
        <v>0.23</v>
      </c>
      <c r="G88" s="419">
        <v>0.4</v>
      </c>
      <c r="H88" s="420">
        <f t="shared" si="3"/>
        <v>0.31</v>
      </c>
      <c r="I88" s="585"/>
    </row>
    <row r="89" spans="1:9" x14ac:dyDescent="0.25">
      <c r="A89" s="584"/>
      <c r="B89" s="421" t="s">
        <v>4205</v>
      </c>
      <c r="C89" s="418">
        <v>1</v>
      </c>
      <c r="D89" s="418">
        <v>1</v>
      </c>
      <c r="E89" s="419">
        <v>2.63</v>
      </c>
      <c r="F89" s="419">
        <v>0.23</v>
      </c>
      <c r="G89" s="419">
        <v>0.4</v>
      </c>
      <c r="H89" s="420">
        <f t="shared" si="3"/>
        <v>0.24</v>
      </c>
      <c r="I89" s="585"/>
    </row>
    <row r="90" spans="1:9" x14ac:dyDescent="0.25">
      <c r="A90" s="584"/>
      <c r="B90" s="421" t="s">
        <v>4206</v>
      </c>
      <c r="C90" s="418">
        <v>1</v>
      </c>
      <c r="D90" s="418">
        <v>1</v>
      </c>
      <c r="E90" s="419">
        <v>2.74</v>
      </c>
      <c r="F90" s="419">
        <v>0.23</v>
      </c>
      <c r="G90" s="419">
        <v>0.4</v>
      </c>
      <c r="H90" s="420">
        <f t="shared" si="3"/>
        <v>0.25</v>
      </c>
      <c r="I90" s="585"/>
    </row>
    <row r="91" spans="1:9" x14ac:dyDescent="0.25">
      <c r="A91" s="425"/>
      <c r="B91" s="589" t="s">
        <v>3936</v>
      </c>
      <c r="C91" s="425"/>
      <c r="D91" s="590"/>
      <c r="E91" s="426"/>
      <c r="F91" s="426"/>
      <c r="G91" s="426"/>
      <c r="H91" s="420">
        <f t="shared" si="3"/>
        <v>0</v>
      </c>
      <c r="I91" s="432"/>
    </row>
    <row r="92" spans="1:9" x14ac:dyDescent="0.25">
      <c r="A92" s="584"/>
      <c r="B92" s="421" t="s">
        <v>4200</v>
      </c>
      <c r="C92" s="418">
        <v>1</v>
      </c>
      <c r="D92" s="418">
        <v>1</v>
      </c>
      <c r="E92" s="419">
        <v>38.22</v>
      </c>
      <c r="F92" s="419">
        <v>0.23</v>
      </c>
      <c r="G92" s="419">
        <v>0.15</v>
      </c>
      <c r="H92" s="420">
        <f t="shared" si="3"/>
        <v>1.32</v>
      </c>
      <c r="I92" s="585"/>
    </row>
    <row r="93" spans="1:9" x14ac:dyDescent="0.25">
      <c r="A93" s="584"/>
      <c r="B93" s="421" t="s">
        <v>4201</v>
      </c>
      <c r="C93" s="418">
        <v>1</v>
      </c>
      <c r="D93" s="418">
        <v>1</v>
      </c>
      <c r="E93" s="419">
        <v>7.95</v>
      </c>
      <c r="F93" s="419">
        <v>0.23</v>
      </c>
      <c r="G93" s="419">
        <v>0.15</v>
      </c>
      <c r="H93" s="420">
        <f t="shared" si="3"/>
        <v>0.27</v>
      </c>
      <c r="I93" s="585"/>
    </row>
    <row r="94" spans="1:9" x14ac:dyDescent="0.25">
      <c r="A94" s="584"/>
      <c r="B94" s="421" t="s">
        <v>4202</v>
      </c>
      <c r="C94" s="418">
        <v>1</v>
      </c>
      <c r="D94" s="418">
        <v>1</v>
      </c>
      <c r="E94" s="419">
        <v>7.6</v>
      </c>
      <c r="F94" s="419">
        <v>0.23</v>
      </c>
      <c r="G94" s="419">
        <v>0.15</v>
      </c>
      <c r="H94" s="420">
        <f t="shared" si="3"/>
        <v>0.26</v>
      </c>
      <c r="I94" s="585"/>
    </row>
    <row r="95" spans="1:9" x14ac:dyDescent="0.25">
      <c r="A95" s="584"/>
      <c r="B95" s="421" t="s">
        <v>4203</v>
      </c>
      <c r="C95" s="418">
        <v>2</v>
      </c>
      <c r="D95" s="418">
        <v>1</v>
      </c>
      <c r="E95" s="419">
        <v>2.68</v>
      </c>
      <c r="F95" s="419">
        <v>0.23</v>
      </c>
      <c r="G95" s="419">
        <v>0.15</v>
      </c>
      <c r="H95" s="420">
        <f t="shared" si="3"/>
        <v>0.18</v>
      </c>
      <c r="I95" s="585"/>
    </row>
    <row r="96" spans="1:9" x14ac:dyDescent="0.25">
      <c r="A96" s="584"/>
      <c r="B96" s="421" t="s">
        <v>4204</v>
      </c>
      <c r="C96" s="418">
        <v>1</v>
      </c>
      <c r="D96" s="418">
        <v>1</v>
      </c>
      <c r="E96" s="419">
        <v>3.35</v>
      </c>
      <c r="F96" s="419">
        <v>0.23</v>
      </c>
      <c r="G96" s="419">
        <v>0.15</v>
      </c>
      <c r="H96" s="420">
        <f t="shared" si="3"/>
        <v>0.12</v>
      </c>
      <c r="I96" s="585"/>
    </row>
    <row r="97" spans="1:9" x14ac:dyDescent="0.25">
      <c r="A97" s="584"/>
      <c r="B97" s="421" t="s">
        <v>4205</v>
      </c>
      <c r="C97" s="418">
        <v>1</v>
      </c>
      <c r="D97" s="418">
        <v>1</v>
      </c>
      <c r="E97" s="419">
        <v>2.63</v>
      </c>
      <c r="F97" s="419">
        <v>0.23</v>
      </c>
      <c r="G97" s="419">
        <v>0.15</v>
      </c>
      <c r="H97" s="420">
        <f t="shared" si="3"/>
        <v>0.09</v>
      </c>
      <c r="I97" s="585"/>
    </row>
    <row r="98" spans="1:9" x14ac:dyDescent="0.25">
      <c r="A98" s="584"/>
      <c r="B98" s="421" t="s">
        <v>4206</v>
      </c>
      <c r="C98" s="418">
        <v>1</v>
      </c>
      <c r="D98" s="418">
        <v>1</v>
      </c>
      <c r="E98" s="419">
        <v>2.74</v>
      </c>
      <c r="F98" s="419">
        <v>0.23</v>
      </c>
      <c r="G98" s="419">
        <v>0.15</v>
      </c>
      <c r="H98" s="420">
        <f t="shared" si="3"/>
        <v>0.09</v>
      </c>
      <c r="I98" s="585"/>
    </row>
    <row r="99" spans="1:9" x14ac:dyDescent="0.25">
      <c r="A99" s="591"/>
      <c r="B99" s="424" t="s">
        <v>3939</v>
      </c>
      <c r="C99" s="425">
        <v>1</v>
      </c>
      <c r="D99" s="425">
        <v>1</v>
      </c>
      <c r="E99" s="419">
        <v>2.46</v>
      </c>
      <c r="F99" s="419">
        <v>0.23</v>
      </c>
      <c r="G99" s="426">
        <v>0.3</v>
      </c>
      <c r="H99" s="420">
        <f t="shared" si="3"/>
        <v>0.17</v>
      </c>
      <c r="I99" s="592"/>
    </row>
    <row r="100" spans="1:9" x14ac:dyDescent="0.25">
      <c r="A100" s="425"/>
      <c r="B100" s="424"/>
      <c r="C100" s="425"/>
      <c r="D100" s="425"/>
      <c r="E100" s="426"/>
      <c r="F100" s="426"/>
      <c r="G100" s="456" t="s">
        <v>1904</v>
      </c>
      <c r="H100" s="443">
        <f>SUM(H74:H99)</f>
        <v>19.5</v>
      </c>
      <c r="I100" s="432"/>
    </row>
    <row r="101" spans="1:9" x14ac:dyDescent="0.25">
      <c r="A101" s="428"/>
      <c r="B101" s="421"/>
      <c r="C101" s="428"/>
      <c r="D101" s="428"/>
      <c r="E101" s="419"/>
      <c r="F101" s="419"/>
      <c r="G101" s="458" t="s">
        <v>3456</v>
      </c>
      <c r="H101" s="434">
        <f>ROUNDUP(H100,1)</f>
        <v>19.5</v>
      </c>
      <c r="I101" s="429" t="s">
        <v>1829</v>
      </c>
    </row>
    <row r="102" spans="1:9" x14ac:dyDescent="0.25">
      <c r="A102" s="428"/>
      <c r="B102" s="421"/>
      <c r="C102" s="428"/>
      <c r="D102" s="428"/>
      <c r="E102" s="419"/>
      <c r="F102" s="419"/>
      <c r="G102" s="458"/>
      <c r="H102" s="434"/>
      <c r="I102" s="429"/>
    </row>
    <row r="103" spans="1:9" x14ac:dyDescent="0.25">
      <c r="A103" s="586">
        <v>6.2</v>
      </c>
      <c r="B103" s="1728" t="s">
        <v>3636</v>
      </c>
      <c r="C103" s="1728"/>
      <c r="D103" s="1728"/>
      <c r="E103" s="431"/>
      <c r="F103" s="426"/>
      <c r="G103" s="426"/>
      <c r="H103" s="593"/>
      <c r="I103" s="432"/>
    </row>
    <row r="104" spans="1:9" x14ac:dyDescent="0.25">
      <c r="A104" s="584"/>
      <c r="B104" s="421" t="s">
        <v>4210</v>
      </c>
      <c r="C104" s="418">
        <v>1</v>
      </c>
      <c r="D104" s="418">
        <v>1</v>
      </c>
      <c r="E104" s="419">
        <v>38.22</v>
      </c>
      <c r="F104" s="419">
        <v>0.23</v>
      </c>
      <c r="G104" s="594">
        <v>0.6</v>
      </c>
      <c r="H104" s="420">
        <f>PRODUCT(C104:G104)</f>
        <v>5.27</v>
      </c>
      <c r="I104" s="429"/>
    </row>
    <row r="105" spans="1:9" x14ac:dyDescent="0.25">
      <c r="A105" s="584"/>
      <c r="B105" s="421" t="s">
        <v>4211</v>
      </c>
      <c r="C105" s="418">
        <v>1</v>
      </c>
      <c r="D105" s="418">
        <v>1</v>
      </c>
      <c r="E105" s="419">
        <v>7.95</v>
      </c>
      <c r="F105" s="419">
        <v>0.23</v>
      </c>
      <c r="G105" s="594">
        <v>0.6</v>
      </c>
      <c r="H105" s="420">
        <f t="shared" ref="H105:H120" si="4">PRODUCT(C105:G105)</f>
        <v>1.1000000000000001</v>
      </c>
      <c r="I105" s="429"/>
    </row>
    <row r="106" spans="1:9" x14ac:dyDescent="0.25">
      <c r="A106" s="584"/>
      <c r="B106" s="421" t="s">
        <v>4202</v>
      </c>
      <c r="C106" s="418">
        <v>1</v>
      </c>
      <c r="D106" s="418">
        <v>1</v>
      </c>
      <c r="E106" s="419">
        <v>7.6</v>
      </c>
      <c r="F106" s="419">
        <v>0.23</v>
      </c>
      <c r="G106" s="594">
        <v>0.6</v>
      </c>
      <c r="H106" s="420">
        <f t="shared" si="4"/>
        <v>1.05</v>
      </c>
      <c r="I106" s="429"/>
    </row>
    <row r="107" spans="1:9" x14ac:dyDescent="0.25">
      <c r="A107" s="584"/>
      <c r="B107" s="421" t="s">
        <v>4212</v>
      </c>
      <c r="C107" s="418">
        <v>2</v>
      </c>
      <c r="D107" s="418">
        <v>1</v>
      </c>
      <c r="E107" s="419">
        <v>2.68</v>
      </c>
      <c r="F107" s="419">
        <v>0.23</v>
      </c>
      <c r="G107" s="594">
        <v>0.6</v>
      </c>
      <c r="H107" s="420">
        <f t="shared" si="4"/>
        <v>0.74</v>
      </c>
      <c r="I107" s="429"/>
    </row>
    <row r="108" spans="1:9" x14ac:dyDescent="0.25">
      <c r="A108" s="584"/>
      <c r="B108" s="421" t="s">
        <v>4213</v>
      </c>
      <c r="C108" s="418">
        <v>1</v>
      </c>
      <c r="D108" s="418">
        <v>1</v>
      </c>
      <c r="E108" s="419">
        <v>3.35</v>
      </c>
      <c r="F108" s="419">
        <v>0.23</v>
      </c>
      <c r="G108" s="594">
        <v>0.6</v>
      </c>
      <c r="H108" s="420">
        <f t="shared" si="4"/>
        <v>0.46</v>
      </c>
      <c r="I108" s="429"/>
    </row>
    <row r="109" spans="1:9" x14ac:dyDescent="0.25">
      <c r="A109" s="584"/>
      <c r="B109" s="421" t="s">
        <v>4205</v>
      </c>
      <c r="C109" s="418">
        <v>1</v>
      </c>
      <c r="D109" s="418">
        <v>1</v>
      </c>
      <c r="E109" s="419">
        <v>2.63</v>
      </c>
      <c r="F109" s="419">
        <v>0.23</v>
      </c>
      <c r="G109" s="594">
        <v>0.6</v>
      </c>
      <c r="H109" s="420">
        <f t="shared" si="4"/>
        <v>0.36</v>
      </c>
      <c r="I109" s="429"/>
    </row>
    <row r="110" spans="1:9" x14ac:dyDescent="0.25">
      <c r="A110" s="584"/>
      <c r="B110" s="421" t="s">
        <v>4214</v>
      </c>
      <c r="C110" s="418">
        <v>1</v>
      </c>
      <c r="D110" s="418">
        <v>1</v>
      </c>
      <c r="E110" s="419">
        <v>2.74</v>
      </c>
      <c r="F110" s="419">
        <v>0.23</v>
      </c>
      <c r="G110" s="594">
        <v>0.6</v>
      </c>
      <c r="H110" s="420">
        <f t="shared" si="4"/>
        <v>0.38</v>
      </c>
      <c r="I110" s="429"/>
    </row>
    <row r="111" spans="1:9" x14ac:dyDescent="0.25">
      <c r="A111" s="428"/>
      <c r="B111" s="417" t="s">
        <v>3618</v>
      </c>
      <c r="C111" s="418"/>
      <c r="D111" s="418"/>
      <c r="E111" s="419"/>
      <c r="F111" s="419"/>
      <c r="G111" s="594"/>
      <c r="H111" s="420">
        <f t="shared" si="4"/>
        <v>0</v>
      </c>
      <c r="I111" s="429"/>
    </row>
    <row r="112" spans="1:9" x14ac:dyDescent="0.25">
      <c r="A112" s="428"/>
      <c r="B112" s="421" t="s">
        <v>3619</v>
      </c>
      <c r="C112" s="418">
        <v>-1</v>
      </c>
      <c r="D112" s="418">
        <v>9</v>
      </c>
      <c r="E112" s="419">
        <v>0.23</v>
      </c>
      <c r="F112" s="419">
        <v>0.3</v>
      </c>
      <c r="G112" s="594">
        <v>0.6</v>
      </c>
      <c r="H112" s="420">
        <f t="shared" si="4"/>
        <v>-0.37</v>
      </c>
      <c r="I112" s="429"/>
    </row>
    <row r="113" spans="1:9" x14ac:dyDescent="0.25">
      <c r="A113" s="428"/>
      <c r="B113" s="421" t="s">
        <v>3620</v>
      </c>
      <c r="C113" s="418">
        <v>-1</v>
      </c>
      <c r="D113" s="418">
        <v>2</v>
      </c>
      <c r="E113" s="419">
        <v>0.23</v>
      </c>
      <c r="F113" s="419">
        <v>0.3</v>
      </c>
      <c r="G113" s="594">
        <v>0.6</v>
      </c>
      <c r="H113" s="420">
        <f t="shared" si="4"/>
        <v>-0.08</v>
      </c>
      <c r="I113" s="429"/>
    </row>
    <row r="114" spans="1:9" x14ac:dyDescent="0.25">
      <c r="A114" s="428"/>
      <c r="B114" s="421" t="s">
        <v>3621</v>
      </c>
      <c r="C114" s="418">
        <v>-1</v>
      </c>
      <c r="D114" s="418">
        <v>4</v>
      </c>
      <c r="E114" s="419">
        <v>0.23</v>
      </c>
      <c r="F114" s="419">
        <v>0.38</v>
      </c>
      <c r="G114" s="594">
        <v>0.6</v>
      </c>
      <c r="H114" s="420">
        <f t="shared" si="4"/>
        <v>-0.21</v>
      </c>
      <c r="I114" s="429"/>
    </row>
    <row r="115" spans="1:9" x14ac:dyDescent="0.25">
      <c r="A115" s="425"/>
      <c r="B115" s="424" t="s">
        <v>3649</v>
      </c>
      <c r="C115" s="425">
        <v>1</v>
      </c>
      <c r="D115" s="425">
        <v>1</v>
      </c>
      <c r="E115" s="426">
        <v>2.46</v>
      </c>
      <c r="F115" s="426">
        <v>1.5</v>
      </c>
      <c r="G115" s="594">
        <v>0.45</v>
      </c>
      <c r="H115" s="420">
        <f t="shared" si="4"/>
        <v>1.66</v>
      </c>
      <c r="I115" s="432"/>
    </row>
    <row r="116" spans="1:9" x14ac:dyDescent="0.25">
      <c r="A116" s="425"/>
      <c r="B116" s="424" t="s">
        <v>3650</v>
      </c>
      <c r="C116" s="425">
        <v>1</v>
      </c>
      <c r="D116" s="425">
        <v>1</v>
      </c>
      <c r="E116" s="426">
        <v>2.46</v>
      </c>
      <c r="F116" s="426">
        <v>1.2</v>
      </c>
      <c r="G116" s="594">
        <v>0.15</v>
      </c>
      <c r="H116" s="420">
        <f t="shared" si="4"/>
        <v>0.44</v>
      </c>
      <c r="I116" s="432"/>
    </row>
    <row r="117" spans="1:9" x14ac:dyDescent="0.25">
      <c r="A117" s="425"/>
      <c r="B117" s="424" t="s">
        <v>3651</v>
      </c>
      <c r="C117" s="425">
        <v>1</v>
      </c>
      <c r="D117" s="425">
        <v>1</v>
      </c>
      <c r="E117" s="426">
        <v>2.46</v>
      </c>
      <c r="F117" s="426">
        <v>0.9</v>
      </c>
      <c r="G117" s="594">
        <v>0.15</v>
      </c>
      <c r="H117" s="420">
        <f t="shared" si="4"/>
        <v>0.33</v>
      </c>
      <c r="I117" s="432"/>
    </row>
    <row r="118" spans="1:9" x14ac:dyDescent="0.25">
      <c r="A118" s="425"/>
      <c r="B118" s="424" t="s">
        <v>3652</v>
      </c>
      <c r="C118" s="425">
        <v>1</v>
      </c>
      <c r="D118" s="425">
        <v>1</v>
      </c>
      <c r="E118" s="426">
        <v>2.46</v>
      </c>
      <c r="F118" s="426">
        <v>0.6</v>
      </c>
      <c r="G118" s="594">
        <v>0.15</v>
      </c>
      <c r="H118" s="420">
        <f t="shared" si="4"/>
        <v>0.22</v>
      </c>
      <c r="I118" s="432"/>
    </row>
    <row r="119" spans="1:9" x14ac:dyDescent="0.25">
      <c r="A119" s="425"/>
      <c r="B119" s="424" t="s">
        <v>3653</v>
      </c>
      <c r="C119" s="425">
        <v>1</v>
      </c>
      <c r="D119" s="425">
        <v>1</v>
      </c>
      <c r="E119" s="426">
        <v>2.46</v>
      </c>
      <c r="F119" s="426">
        <v>0.3</v>
      </c>
      <c r="G119" s="426">
        <v>0.15</v>
      </c>
      <c r="H119" s="420">
        <f t="shared" si="4"/>
        <v>0.11</v>
      </c>
      <c r="I119" s="432"/>
    </row>
    <row r="120" spans="1:9" x14ac:dyDescent="0.25">
      <c r="A120" s="425"/>
      <c r="B120" s="424" t="s">
        <v>3654</v>
      </c>
      <c r="C120" s="425">
        <v>1</v>
      </c>
      <c r="D120" s="425">
        <v>4</v>
      </c>
      <c r="E120" s="426">
        <v>3.32</v>
      </c>
      <c r="F120" s="426">
        <v>0.23</v>
      </c>
      <c r="G120" s="426">
        <v>1</v>
      </c>
      <c r="H120" s="420">
        <f t="shared" si="4"/>
        <v>3.05</v>
      </c>
      <c r="I120" s="432"/>
    </row>
    <row r="121" spans="1:9" x14ac:dyDescent="0.25">
      <c r="A121" s="425"/>
      <c r="B121" s="424"/>
      <c r="C121" s="425"/>
      <c r="D121" s="425"/>
      <c r="E121" s="431"/>
      <c r="F121" s="426"/>
      <c r="G121" s="456" t="s">
        <v>1904</v>
      </c>
      <c r="H121" s="443">
        <f>SUM(H104:H120)</f>
        <v>14.51</v>
      </c>
      <c r="I121" s="432" t="s">
        <v>1829</v>
      </c>
    </row>
    <row r="122" spans="1:9" x14ac:dyDescent="0.25">
      <c r="A122" s="451">
        <v>8.1</v>
      </c>
      <c r="B122" s="427" t="s">
        <v>3940</v>
      </c>
      <c r="C122" s="425"/>
      <c r="D122" s="425"/>
      <c r="E122" s="431"/>
      <c r="F122" s="454"/>
      <c r="G122" s="431"/>
      <c r="H122" s="459"/>
      <c r="I122" s="432"/>
    </row>
    <row r="123" spans="1:9" x14ac:dyDescent="0.25">
      <c r="A123" s="348"/>
      <c r="B123" s="535" t="s">
        <v>3941</v>
      </c>
      <c r="C123" s="382"/>
      <c r="D123" s="382"/>
      <c r="E123" s="384"/>
      <c r="F123" s="384"/>
      <c r="G123" s="384"/>
      <c r="H123" s="381"/>
      <c r="I123" s="392"/>
    </row>
    <row r="124" spans="1:9" x14ac:dyDescent="0.25">
      <c r="A124" s="428"/>
      <c r="B124" s="421" t="s">
        <v>3619</v>
      </c>
      <c r="C124" s="418">
        <v>1</v>
      </c>
      <c r="D124" s="418">
        <v>9</v>
      </c>
      <c r="E124" s="419">
        <v>0.23</v>
      </c>
      <c r="F124" s="419">
        <v>0.38</v>
      </c>
      <c r="G124" s="419">
        <v>2.4500000000000002</v>
      </c>
      <c r="H124" s="420">
        <f>PRODUCT(C124:G124)</f>
        <v>1.93</v>
      </c>
      <c r="I124" s="429"/>
    </row>
    <row r="125" spans="1:9" x14ac:dyDescent="0.25">
      <c r="A125" s="428"/>
      <c r="B125" s="421" t="s">
        <v>3620</v>
      </c>
      <c r="C125" s="418">
        <v>1</v>
      </c>
      <c r="D125" s="418">
        <v>2</v>
      </c>
      <c r="E125" s="419">
        <v>0.23</v>
      </c>
      <c r="F125" s="419">
        <v>0.38</v>
      </c>
      <c r="G125" s="419">
        <v>2.4500000000000002</v>
      </c>
      <c r="H125" s="420">
        <f t="shared" ref="H125:H157" si="5">PRODUCT(C125:G125)</f>
        <v>0.43</v>
      </c>
      <c r="I125" s="429"/>
    </row>
    <row r="126" spans="1:9" x14ac:dyDescent="0.25">
      <c r="A126" s="428"/>
      <c r="B126" s="421" t="s">
        <v>3621</v>
      </c>
      <c r="C126" s="418">
        <v>1</v>
      </c>
      <c r="D126" s="418">
        <v>4</v>
      </c>
      <c r="E126" s="419">
        <v>0.23</v>
      </c>
      <c r="F126" s="419">
        <v>0.38</v>
      </c>
      <c r="G126" s="419">
        <v>2.4500000000000002</v>
      </c>
      <c r="H126" s="420">
        <f t="shared" si="5"/>
        <v>0.86</v>
      </c>
      <c r="I126" s="429"/>
    </row>
    <row r="127" spans="1:9" x14ac:dyDescent="0.25">
      <c r="A127" s="348"/>
      <c r="B127" s="391" t="s">
        <v>3943</v>
      </c>
      <c r="C127" s="382">
        <v>1</v>
      </c>
      <c r="D127" s="382">
        <v>1</v>
      </c>
      <c r="E127" s="383">
        <v>3.9</v>
      </c>
      <c r="F127" s="384">
        <v>0.23</v>
      </c>
      <c r="G127" s="383">
        <v>0.3</v>
      </c>
      <c r="H127" s="420">
        <f t="shared" si="5"/>
        <v>0.27</v>
      </c>
      <c r="I127" s="392"/>
    </row>
    <row r="128" spans="1:9" x14ac:dyDescent="0.25">
      <c r="A128" s="348"/>
      <c r="B128" s="391" t="s">
        <v>3944</v>
      </c>
      <c r="C128" s="382">
        <v>1</v>
      </c>
      <c r="D128" s="382">
        <v>1</v>
      </c>
      <c r="E128" s="383">
        <v>1</v>
      </c>
      <c r="F128" s="383">
        <v>2</v>
      </c>
      <c r="G128" s="384">
        <v>0.125</v>
      </c>
      <c r="H128" s="420">
        <f t="shared" si="5"/>
        <v>0.25</v>
      </c>
      <c r="I128" s="392"/>
    </row>
    <row r="129" spans="1:9" x14ac:dyDescent="0.25">
      <c r="A129" s="348"/>
      <c r="B129" s="391" t="s">
        <v>3945</v>
      </c>
      <c r="C129" s="382">
        <v>1</v>
      </c>
      <c r="D129" s="382">
        <v>1</v>
      </c>
      <c r="E129" s="383">
        <v>0.3</v>
      </c>
      <c r="F129" s="383">
        <v>1</v>
      </c>
      <c r="G129" s="384">
        <v>0.125</v>
      </c>
      <c r="H129" s="420">
        <f t="shared" si="5"/>
        <v>0.04</v>
      </c>
      <c r="I129" s="392"/>
    </row>
    <row r="130" spans="1:9" x14ac:dyDescent="0.25">
      <c r="A130" s="348"/>
      <c r="B130" s="391" t="s">
        <v>4215</v>
      </c>
      <c r="C130" s="382">
        <v>1</v>
      </c>
      <c r="D130" s="382">
        <v>1</v>
      </c>
      <c r="E130" s="384">
        <v>3.1</v>
      </c>
      <c r="F130" s="383">
        <v>1</v>
      </c>
      <c r="G130" s="384">
        <v>0.125</v>
      </c>
      <c r="H130" s="420">
        <f t="shared" si="5"/>
        <v>0.39</v>
      </c>
      <c r="I130" s="392"/>
    </row>
    <row r="131" spans="1:9" x14ac:dyDescent="0.25">
      <c r="A131" s="348"/>
      <c r="B131" s="391" t="s">
        <v>3947</v>
      </c>
      <c r="C131" s="382">
        <v>0.5</v>
      </c>
      <c r="D131" s="382">
        <v>10</v>
      </c>
      <c r="E131" s="383">
        <v>1</v>
      </c>
      <c r="F131" s="383">
        <v>0.3</v>
      </c>
      <c r="G131" s="384">
        <v>0.15</v>
      </c>
      <c r="H131" s="420">
        <f t="shared" si="5"/>
        <v>0.23</v>
      </c>
      <c r="I131" s="392"/>
    </row>
    <row r="132" spans="1:9" x14ac:dyDescent="0.25">
      <c r="A132" s="348"/>
      <c r="B132" s="391" t="s">
        <v>3665</v>
      </c>
      <c r="C132" s="382">
        <v>2</v>
      </c>
      <c r="D132" s="382">
        <v>2</v>
      </c>
      <c r="E132" s="383">
        <v>1.96</v>
      </c>
      <c r="F132" s="384">
        <v>0.23</v>
      </c>
      <c r="G132" s="384">
        <v>0.05</v>
      </c>
      <c r="H132" s="420">
        <f t="shared" si="5"/>
        <v>0.09</v>
      </c>
      <c r="I132" s="392"/>
    </row>
    <row r="133" spans="1:9" x14ac:dyDescent="0.25">
      <c r="A133" s="348"/>
      <c r="B133" s="391" t="s">
        <v>4216</v>
      </c>
      <c r="C133" s="382">
        <v>1</v>
      </c>
      <c r="D133" s="382">
        <v>2</v>
      </c>
      <c r="E133" s="383">
        <v>1.66</v>
      </c>
      <c r="F133" s="384">
        <v>0.23</v>
      </c>
      <c r="G133" s="384">
        <v>0.05</v>
      </c>
      <c r="H133" s="420">
        <f t="shared" si="5"/>
        <v>0.04</v>
      </c>
      <c r="I133" s="392"/>
    </row>
    <row r="134" spans="1:9" x14ac:dyDescent="0.25">
      <c r="A134" s="348"/>
      <c r="B134" s="391" t="s">
        <v>4217</v>
      </c>
      <c r="C134" s="382">
        <v>1</v>
      </c>
      <c r="D134" s="382">
        <v>2</v>
      </c>
      <c r="E134" s="383">
        <v>1.21</v>
      </c>
      <c r="F134" s="384">
        <v>0.23</v>
      </c>
      <c r="G134" s="384">
        <v>0.05</v>
      </c>
      <c r="H134" s="420">
        <f t="shared" si="5"/>
        <v>0.03</v>
      </c>
      <c r="I134" s="392"/>
    </row>
    <row r="135" spans="1:9" x14ac:dyDescent="0.25">
      <c r="A135" s="348"/>
      <c r="B135" s="391" t="s">
        <v>3666</v>
      </c>
      <c r="C135" s="382">
        <v>2</v>
      </c>
      <c r="D135" s="382">
        <v>2</v>
      </c>
      <c r="E135" s="384">
        <v>1.66</v>
      </c>
      <c r="F135" s="384">
        <v>0.23</v>
      </c>
      <c r="G135" s="384">
        <v>0.05</v>
      </c>
      <c r="H135" s="420">
        <f t="shared" si="5"/>
        <v>0.08</v>
      </c>
      <c r="I135" s="392"/>
    </row>
    <row r="136" spans="1:9" x14ac:dyDescent="0.25">
      <c r="A136" s="348"/>
      <c r="B136" s="391" t="s">
        <v>4218</v>
      </c>
      <c r="C136" s="382">
        <v>1</v>
      </c>
      <c r="D136" s="382">
        <v>2</v>
      </c>
      <c r="E136" s="384">
        <v>2.2599999999999998</v>
      </c>
      <c r="F136" s="384">
        <v>0.23</v>
      </c>
      <c r="G136" s="384">
        <v>0.05</v>
      </c>
      <c r="H136" s="420">
        <f t="shared" si="5"/>
        <v>0.05</v>
      </c>
      <c r="I136" s="392"/>
    </row>
    <row r="137" spans="1:9" x14ac:dyDescent="0.25">
      <c r="A137" s="348"/>
      <c r="B137" s="391" t="s">
        <v>3917</v>
      </c>
      <c r="C137" s="382">
        <v>1</v>
      </c>
      <c r="D137" s="382">
        <v>2</v>
      </c>
      <c r="E137" s="384">
        <v>1.46</v>
      </c>
      <c r="F137" s="384">
        <v>0.23</v>
      </c>
      <c r="G137" s="384">
        <v>0.15</v>
      </c>
      <c r="H137" s="420">
        <f t="shared" si="5"/>
        <v>0.1</v>
      </c>
      <c r="I137" s="392"/>
    </row>
    <row r="138" spans="1:9" x14ac:dyDescent="0.25">
      <c r="A138" s="348"/>
      <c r="B138" s="391" t="s">
        <v>3948</v>
      </c>
      <c r="C138" s="382">
        <v>1</v>
      </c>
      <c r="D138" s="382">
        <v>2</v>
      </c>
      <c r="E138" s="384">
        <v>7.08</v>
      </c>
      <c r="F138" s="383">
        <v>0.83</v>
      </c>
      <c r="G138" s="384">
        <v>0.05</v>
      </c>
      <c r="H138" s="420">
        <f t="shared" si="5"/>
        <v>0.59</v>
      </c>
      <c r="I138" s="392"/>
    </row>
    <row r="139" spans="1:9" x14ac:dyDescent="0.25">
      <c r="A139" s="348"/>
      <c r="B139" s="391" t="s">
        <v>3949</v>
      </c>
      <c r="C139" s="382">
        <v>1</v>
      </c>
      <c r="D139" s="382">
        <v>2</v>
      </c>
      <c r="E139" s="384">
        <v>1.46</v>
      </c>
      <c r="F139" s="384">
        <v>0.23</v>
      </c>
      <c r="G139" s="384">
        <v>0.15</v>
      </c>
      <c r="H139" s="420">
        <f t="shared" si="5"/>
        <v>0.1</v>
      </c>
      <c r="I139" s="392"/>
    </row>
    <row r="140" spans="1:9" x14ac:dyDescent="0.25">
      <c r="A140" s="348"/>
      <c r="B140" s="391" t="s">
        <v>4219</v>
      </c>
      <c r="C140" s="382">
        <v>2</v>
      </c>
      <c r="D140" s="382">
        <v>2</v>
      </c>
      <c r="E140" s="383">
        <v>1.96</v>
      </c>
      <c r="F140" s="384">
        <v>0.23</v>
      </c>
      <c r="G140" s="384">
        <v>0.15</v>
      </c>
      <c r="H140" s="420">
        <f t="shared" si="5"/>
        <v>0.27</v>
      </c>
      <c r="I140" s="392"/>
    </row>
    <row r="141" spans="1:9" x14ac:dyDescent="0.25">
      <c r="A141" s="348"/>
      <c r="B141" s="391" t="s">
        <v>4220</v>
      </c>
      <c r="C141" s="382">
        <v>1</v>
      </c>
      <c r="D141" s="382">
        <v>2</v>
      </c>
      <c r="E141" s="383">
        <v>1.66</v>
      </c>
      <c r="F141" s="384">
        <v>0.23</v>
      </c>
      <c r="G141" s="384">
        <v>0.15</v>
      </c>
      <c r="H141" s="420">
        <f t="shared" si="5"/>
        <v>0.11</v>
      </c>
      <c r="I141" s="392"/>
    </row>
    <row r="142" spans="1:9" x14ac:dyDescent="0.25">
      <c r="A142" s="348"/>
      <c r="B142" s="391" t="s">
        <v>4221</v>
      </c>
      <c r="C142" s="382">
        <v>1</v>
      </c>
      <c r="D142" s="382">
        <v>2</v>
      </c>
      <c r="E142" s="383">
        <v>1.21</v>
      </c>
      <c r="F142" s="384">
        <v>0.23</v>
      </c>
      <c r="G142" s="384">
        <v>0.15</v>
      </c>
      <c r="H142" s="420">
        <f t="shared" si="5"/>
        <v>0.08</v>
      </c>
      <c r="I142" s="392"/>
    </row>
    <row r="143" spans="1:9" x14ac:dyDescent="0.25">
      <c r="A143" s="348"/>
      <c r="B143" s="391" t="s">
        <v>4222</v>
      </c>
      <c r="C143" s="382">
        <v>2</v>
      </c>
      <c r="D143" s="382">
        <v>2</v>
      </c>
      <c r="E143" s="384">
        <v>1.66</v>
      </c>
      <c r="F143" s="384">
        <v>0.23</v>
      </c>
      <c r="G143" s="384">
        <v>0.15</v>
      </c>
      <c r="H143" s="420">
        <f t="shared" si="5"/>
        <v>0.23</v>
      </c>
      <c r="I143" s="392"/>
    </row>
    <row r="144" spans="1:9" x14ac:dyDescent="0.25">
      <c r="A144" s="348"/>
      <c r="B144" s="391" t="s">
        <v>4223</v>
      </c>
      <c r="C144" s="382">
        <v>1</v>
      </c>
      <c r="D144" s="382">
        <v>2</v>
      </c>
      <c r="E144" s="384">
        <v>2.2599999999999998</v>
      </c>
      <c r="F144" s="384">
        <v>0.23</v>
      </c>
      <c r="G144" s="384">
        <v>0.15</v>
      </c>
      <c r="H144" s="420">
        <f t="shared" si="5"/>
        <v>0.16</v>
      </c>
      <c r="I144" s="392"/>
    </row>
    <row r="145" spans="1:9" x14ac:dyDescent="0.25">
      <c r="A145" s="348"/>
      <c r="B145" s="391" t="s">
        <v>4224</v>
      </c>
      <c r="C145" s="382">
        <v>1</v>
      </c>
      <c r="D145" s="382">
        <v>2</v>
      </c>
      <c r="E145" s="384">
        <v>5.38</v>
      </c>
      <c r="F145" s="384">
        <v>0.23</v>
      </c>
      <c r="G145" s="383">
        <v>0.2</v>
      </c>
      <c r="H145" s="420">
        <f t="shared" si="5"/>
        <v>0.49</v>
      </c>
      <c r="I145" s="392"/>
    </row>
    <row r="146" spans="1:9" x14ac:dyDescent="0.25">
      <c r="A146" s="348"/>
      <c r="B146" s="391" t="s">
        <v>4225</v>
      </c>
      <c r="C146" s="382">
        <v>1</v>
      </c>
      <c r="D146" s="382">
        <v>2</v>
      </c>
      <c r="E146" s="384">
        <v>3.15</v>
      </c>
      <c r="F146" s="384">
        <v>0.23</v>
      </c>
      <c r="G146" s="383">
        <v>0.2</v>
      </c>
      <c r="H146" s="420">
        <f t="shared" si="5"/>
        <v>0.28999999999999998</v>
      </c>
      <c r="I146" s="392"/>
    </row>
    <row r="147" spans="1:9" x14ac:dyDescent="0.25">
      <c r="A147" s="348"/>
      <c r="B147" s="391" t="s">
        <v>4226</v>
      </c>
      <c r="C147" s="382">
        <v>1</v>
      </c>
      <c r="D147" s="382">
        <v>2</v>
      </c>
      <c r="E147" s="383">
        <v>3.3</v>
      </c>
      <c r="F147" s="384">
        <v>0.23</v>
      </c>
      <c r="G147" s="383">
        <v>0.2</v>
      </c>
      <c r="H147" s="420">
        <f t="shared" si="5"/>
        <v>0.3</v>
      </c>
      <c r="I147" s="392"/>
    </row>
    <row r="148" spans="1:9" x14ac:dyDescent="0.25">
      <c r="A148" s="348"/>
      <c r="B148" s="391" t="s">
        <v>3956</v>
      </c>
      <c r="C148" s="382">
        <v>1</v>
      </c>
      <c r="D148" s="382">
        <v>2</v>
      </c>
      <c r="E148" s="384">
        <v>3.14</v>
      </c>
      <c r="F148" s="384">
        <v>0.23</v>
      </c>
      <c r="G148" s="384">
        <v>0.15</v>
      </c>
      <c r="H148" s="420">
        <f t="shared" si="5"/>
        <v>0.22</v>
      </c>
      <c r="I148" s="392"/>
    </row>
    <row r="149" spans="1:9" x14ac:dyDescent="0.25">
      <c r="A149" s="348"/>
      <c r="B149" s="391" t="s">
        <v>3955</v>
      </c>
      <c r="C149" s="382">
        <v>2</v>
      </c>
      <c r="D149" s="382">
        <v>2</v>
      </c>
      <c r="E149" s="384">
        <v>1.21</v>
      </c>
      <c r="F149" s="384">
        <v>0.23</v>
      </c>
      <c r="G149" s="383">
        <v>0.1</v>
      </c>
      <c r="H149" s="420">
        <f t="shared" si="5"/>
        <v>0.11</v>
      </c>
      <c r="I149" s="392"/>
    </row>
    <row r="150" spans="1:9" x14ac:dyDescent="0.25">
      <c r="A150" s="348"/>
      <c r="B150" s="391" t="s">
        <v>3957</v>
      </c>
      <c r="C150" s="382">
        <v>2</v>
      </c>
      <c r="D150" s="382">
        <v>2</v>
      </c>
      <c r="E150" s="383">
        <v>1.96</v>
      </c>
      <c r="F150" s="383">
        <v>0.6</v>
      </c>
      <c r="G150" s="384">
        <v>6.5000000000000002E-2</v>
      </c>
      <c r="H150" s="420">
        <f t="shared" si="5"/>
        <v>0.31</v>
      </c>
      <c r="I150" s="392"/>
    </row>
    <row r="151" spans="1:9" x14ac:dyDescent="0.25">
      <c r="A151" s="348"/>
      <c r="B151" s="391" t="s">
        <v>4227</v>
      </c>
      <c r="C151" s="382">
        <v>2</v>
      </c>
      <c r="D151" s="382">
        <v>1</v>
      </c>
      <c r="E151" s="383">
        <v>1.66</v>
      </c>
      <c r="F151" s="383">
        <v>0.6</v>
      </c>
      <c r="G151" s="384">
        <v>6.5000000000000002E-2</v>
      </c>
      <c r="H151" s="420">
        <f t="shared" si="5"/>
        <v>0.13</v>
      </c>
      <c r="I151" s="392"/>
    </row>
    <row r="152" spans="1:9" x14ac:dyDescent="0.25">
      <c r="A152" s="348"/>
      <c r="B152" s="391" t="s">
        <v>4228</v>
      </c>
      <c r="C152" s="382">
        <v>2</v>
      </c>
      <c r="D152" s="382">
        <v>1</v>
      </c>
      <c r="E152" s="383">
        <v>1.21</v>
      </c>
      <c r="F152" s="383">
        <v>0.6</v>
      </c>
      <c r="G152" s="384">
        <v>6.5000000000000002E-2</v>
      </c>
      <c r="H152" s="420">
        <f t="shared" si="5"/>
        <v>0.09</v>
      </c>
      <c r="I152" s="392"/>
    </row>
    <row r="153" spans="1:9" x14ac:dyDescent="0.25">
      <c r="A153" s="348"/>
      <c r="B153" s="391" t="s">
        <v>3849</v>
      </c>
      <c r="C153" s="382">
        <v>2</v>
      </c>
      <c r="D153" s="382">
        <v>2</v>
      </c>
      <c r="E153" s="384">
        <v>1.66</v>
      </c>
      <c r="F153" s="383">
        <v>0.6</v>
      </c>
      <c r="G153" s="384">
        <v>6.5000000000000002E-2</v>
      </c>
      <c r="H153" s="420">
        <f t="shared" si="5"/>
        <v>0.26</v>
      </c>
      <c r="I153" s="392"/>
    </row>
    <row r="154" spans="1:9" x14ac:dyDescent="0.25">
      <c r="A154" s="348"/>
      <c r="B154" s="391" t="s">
        <v>4229</v>
      </c>
      <c r="C154" s="382">
        <v>2</v>
      </c>
      <c r="D154" s="382">
        <v>1</v>
      </c>
      <c r="E154" s="384">
        <v>2.2599999999999998</v>
      </c>
      <c r="F154" s="383">
        <v>0.6</v>
      </c>
      <c r="G154" s="384">
        <v>6.5000000000000002E-2</v>
      </c>
      <c r="H154" s="420">
        <f t="shared" si="5"/>
        <v>0.18</v>
      </c>
      <c r="I154" s="392"/>
    </row>
    <row r="155" spans="1:9" x14ac:dyDescent="0.25">
      <c r="A155" s="348"/>
      <c r="B155" s="391" t="s">
        <v>3958</v>
      </c>
      <c r="C155" s="382">
        <v>1</v>
      </c>
      <c r="D155" s="382">
        <v>2</v>
      </c>
      <c r="E155" s="384">
        <v>3.15</v>
      </c>
      <c r="F155" s="384">
        <v>0.78500000000000003</v>
      </c>
      <c r="G155" s="384">
        <v>0.05</v>
      </c>
      <c r="H155" s="420">
        <f t="shared" si="5"/>
        <v>0.25</v>
      </c>
      <c r="I155" s="392"/>
    </row>
    <row r="156" spans="1:9" x14ac:dyDescent="0.25">
      <c r="A156" s="348"/>
      <c r="B156" s="391" t="s">
        <v>3959</v>
      </c>
      <c r="C156" s="382">
        <v>1</v>
      </c>
      <c r="D156" s="382">
        <v>2</v>
      </c>
      <c r="E156" s="408">
        <v>3.1150000000000002</v>
      </c>
      <c r="F156" s="383">
        <v>0.6</v>
      </c>
      <c r="G156" s="384">
        <v>0.05</v>
      </c>
      <c r="H156" s="420">
        <f t="shared" si="5"/>
        <v>0.19</v>
      </c>
      <c r="I156" s="392"/>
    </row>
    <row r="157" spans="1:9" x14ac:dyDescent="0.25">
      <c r="A157" s="348"/>
      <c r="B157" s="391" t="s">
        <v>3960</v>
      </c>
      <c r="C157" s="382">
        <v>1</v>
      </c>
      <c r="D157" s="382">
        <v>2</v>
      </c>
      <c r="E157" s="384">
        <v>3.14</v>
      </c>
      <c r="F157" s="383">
        <v>0.6</v>
      </c>
      <c r="G157" s="384">
        <v>0.05</v>
      </c>
      <c r="H157" s="420">
        <f t="shared" si="5"/>
        <v>0.19</v>
      </c>
      <c r="I157" s="392"/>
    </row>
    <row r="158" spans="1:9" x14ac:dyDescent="0.25">
      <c r="A158" s="348"/>
      <c r="B158" s="401" t="s">
        <v>3963</v>
      </c>
      <c r="C158" s="382"/>
      <c r="D158" s="382"/>
      <c r="E158" s="384"/>
      <c r="F158" s="384"/>
      <c r="G158" s="384"/>
      <c r="H158" s="430"/>
      <c r="I158" s="392"/>
    </row>
    <row r="159" spans="1:9" x14ac:dyDescent="0.25">
      <c r="A159" s="348"/>
      <c r="B159" s="393" t="s">
        <v>3964</v>
      </c>
      <c r="C159" s="382"/>
      <c r="D159" s="382"/>
      <c r="E159" s="384"/>
      <c r="F159" s="384"/>
      <c r="G159" s="384"/>
      <c r="H159" s="430"/>
      <c r="I159" s="392"/>
    </row>
    <row r="160" spans="1:9" x14ac:dyDescent="0.25">
      <c r="A160" s="348"/>
      <c r="B160" s="391" t="s">
        <v>4230</v>
      </c>
      <c r="C160" s="382">
        <v>1</v>
      </c>
      <c r="D160" s="382">
        <v>1</v>
      </c>
      <c r="E160" s="383">
        <v>10.32</v>
      </c>
      <c r="F160" s="384">
        <v>0.23</v>
      </c>
      <c r="G160" s="383">
        <v>0.4</v>
      </c>
      <c r="H160" s="430">
        <f t="shared" ref="H160:H165" si="6">PRODUCT(C160:G160)</f>
        <v>0.95</v>
      </c>
      <c r="I160" s="392"/>
    </row>
    <row r="161" spans="1:9" x14ac:dyDescent="0.25">
      <c r="A161" s="348"/>
      <c r="B161" s="391" t="s">
        <v>4231</v>
      </c>
      <c r="C161" s="382">
        <v>1</v>
      </c>
      <c r="D161" s="382">
        <v>1</v>
      </c>
      <c r="E161" s="383">
        <v>3.88</v>
      </c>
      <c r="F161" s="384">
        <v>0.23</v>
      </c>
      <c r="G161" s="408">
        <v>0.57499999999999996</v>
      </c>
      <c r="H161" s="430">
        <f t="shared" si="6"/>
        <v>0.51</v>
      </c>
      <c r="I161" s="392"/>
    </row>
    <row r="162" spans="1:9" ht="28.5" x14ac:dyDescent="0.25">
      <c r="A162" s="348"/>
      <c r="B162" s="351" t="s">
        <v>4232</v>
      </c>
      <c r="C162" s="382">
        <v>2</v>
      </c>
      <c r="D162" s="382">
        <v>1</v>
      </c>
      <c r="E162" s="383">
        <v>2.68</v>
      </c>
      <c r="F162" s="384">
        <v>0.23</v>
      </c>
      <c r="G162" s="383">
        <v>0.4</v>
      </c>
      <c r="H162" s="430">
        <f t="shared" si="6"/>
        <v>0.49</v>
      </c>
      <c r="I162" s="392"/>
    </row>
    <row r="163" spans="1:9" ht="28.5" x14ac:dyDescent="0.25">
      <c r="A163" s="348"/>
      <c r="B163" s="351" t="s">
        <v>4233</v>
      </c>
      <c r="C163" s="382">
        <v>2</v>
      </c>
      <c r="D163" s="382">
        <v>1</v>
      </c>
      <c r="E163" s="408">
        <v>3.1150000000000002</v>
      </c>
      <c r="F163" s="384">
        <v>0.23</v>
      </c>
      <c r="G163" s="383">
        <v>0.4</v>
      </c>
      <c r="H163" s="430">
        <f t="shared" si="6"/>
        <v>0.56999999999999995</v>
      </c>
      <c r="I163" s="392"/>
    </row>
    <row r="164" spans="1:9" x14ac:dyDescent="0.25">
      <c r="A164" s="348"/>
      <c r="B164" s="391" t="s">
        <v>4234</v>
      </c>
      <c r="C164" s="382">
        <v>1</v>
      </c>
      <c r="D164" s="382">
        <v>1</v>
      </c>
      <c r="E164" s="384">
        <v>2.63</v>
      </c>
      <c r="F164" s="384">
        <v>0.23</v>
      </c>
      <c r="G164" s="383">
        <v>0.4</v>
      </c>
      <c r="H164" s="430">
        <f t="shared" si="6"/>
        <v>0.24</v>
      </c>
      <c r="I164" s="392"/>
    </row>
    <row r="165" spans="1:9" x14ac:dyDescent="0.25">
      <c r="A165" s="348"/>
      <c r="B165" s="391" t="s">
        <v>4235</v>
      </c>
      <c r="C165" s="382">
        <v>1</v>
      </c>
      <c r="D165" s="382">
        <v>1</v>
      </c>
      <c r="E165" s="384">
        <v>2.63</v>
      </c>
      <c r="F165" s="384">
        <v>0.23</v>
      </c>
      <c r="G165" s="383">
        <v>0.23</v>
      </c>
      <c r="H165" s="430">
        <f t="shared" si="6"/>
        <v>0.14000000000000001</v>
      </c>
      <c r="I165" s="392"/>
    </row>
    <row r="166" spans="1:9" x14ac:dyDescent="0.25">
      <c r="A166" s="348"/>
      <c r="B166" s="394" t="s">
        <v>3969</v>
      </c>
      <c r="C166" s="382"/>
      <c r="D166" s="382"/>
      <c r="E166" s="384"/>
      <c r="F166" s="384"/>
      <c r="G166" s="384"/>
      <c r="H166" s="430"/>
      <c r="I166" s="392"/>
    </row>
    <row r="167" spans="1:9" x14ac:dyDescent="0.25">
      <c r="A167" s="348"/>
      <c r="B167" s="391" t="s">
        <v>4236</v>
      </c>
      <c r="C167" s="382">
        <v>1</v>
      </c>
      <c r="D167" s="382">
        <v>1</v>
      </c>
      <c r="E167" s="383">
        <v>3.38</v>
      </c>
      <c r="F167" s="384">
        <v>0.23</v>
      </c>
      <c r="G167" s="383">
        <v>0.4</v>
      </c>
      <c r="H167" s="430">
        <f t="shared" ref="H167:H174" si="7">PRODUCT(C167:G167)</f>
        <v>0.31</v>
      </c>
      <c r="I167" s="392"/>
    </row>
    <row r="168" spans="1:9" x14ac:dyDescent="0.25">
      <c r="A168" s="348"/>
      <c r="B168" s="391" t="s">
        <v>4237</v>
      </c>
      <c r="C168" s="382">
        <v>1</v>
      </c>
      <c r="D168" s="382">
        <v>1</v>
      </c>
      <c r="E168" s="383">
        <v>1.2</v>
      </c>
      <c r="F168" s="384">
        <v>0.23</v>
      </c>
      <c r="G168" s="383">
        <v>0.3</v>
      </c>
      <c r="H168" s="430">
        <f t="shared" si="7"/>
        <v>0.08</v>
      </c>
      <c r="I168" s="392"/>
    </row>
    <row r="169" spans="1:9" x14ac:dyDescent="0.25">
      <c r="A169" s="348"/>
      <c r="B169" s="391" t="s">
        <v>4238</v>
      </c>
      <c r="C169" s="382">
        <v>1</v>
      </c>
      <c r="D169" s="382">
        <v>1</v>
      </c>
      <c r="E169" s="384">
        <v>3.14</v>
      </c>
      <c r="F169" s="383">
        <v>0.23</v>
      </c>
      <c r="G169" s="383">
        <v>0.4</v>
      </c>
      <c r="H169" s="430">
        <f t="shared" si="7"/>
        <v>0.28999999999999998</v>
      </c>
      <c r="I169" s="392"/>
    </row>
    <row r="170" spans="1:9" x14ac:dyDescent="0.25">
      <c r="A170" s="348"/>
      <c r="B170" s="351" t="s">
        <v>4239</v>
      </c>
      <c r="C170" s="382">
        <v>1</v>
      </c>
      <c r="D170" s="382">
        <v>1</v>
      </c>
      <c r="E170" s="408">
        <v>8.7949999999999999</v>
      </c>
      <c r="F170" s="383">
        <v>0.23</v>
      </c>
      <c r="G170" s="383">
        <v>0.4</v>
      </c>
      <c r="H170" s="430">
        <f t="shared" si="7"/>
        <v>0.81</v>
      </c>
      <c r="I170" s="392"/>
    </row>
    <row r="171" spans="1:9" x14ac:dyDescent="0.25">
      <c r="A171" s="348"/>
      <c r="B171" s="391" t="s">
        <v>4240</v>
      </c>
      <c r="C171" s="382">
        <v>1</v>
      </c>
      <c r="D171" s="382">
        <v>1</v>
      </c>
      <c r="E171" s="383">
        <v>4.4000000000000004</v>
      </c>
      <c r="F171" s="384">
        <v>0.23</v>
      </c>
      <c r="G171" s="383">
        <v>0.4</v>
      </c>
      <c r="H171" s="430">
        <f t="shared" si="7"/>
        <v>0.4</v>
      </c>
      <c r="I171" s="392"/>
    </row>
    <row r="172" spans="1:9" x14ac:dyDescent="0.25">
      <c r="A172" s="348"/>
      <c r="B172" s="351" t="s">
        <v>4241</v>
      </c>
      <c r="C172" s="382">
        <v>1</v>
      </c>
      <c r="D172" s="382">
        <v>3</v>
      </c>
      <c r="E172" s="408">
        <v>2.7349999999999999</v>
      </c>
      <c r="F172" s="384">
        <v>0.23</v>
      </c>
      <c r="G172" s="383">
        <v>0.4</v>
      </c>
      <c r="H172" s="430">
        <f t="shared" si="7"/>
        <v>0.75</v>
      </c>
      <c r="I172" s="392"/>
    </row>
    <row r="173" spans="1:9" x14ac:dyDescent="0.25">
      <c r="A173" s="348"/>
      <c r="B173" s="391" t="s">
        <v>4242</v>
      </c>
      <c r="C173" s="382">
        <v>1</v>
      </c>
      <c r="D173" s="382">
        <v>1</v>
      </c>
      <c r="E173" s="408">
        <v>2.7349999999999999</v>
      </c>
      <c r="F173" s="384">
        <v>0.23</v>
      </c>
      <c r="G173" s="408">
        <v>0.22500000000000001</v>
      </c>
      <c r="H173" s="430">
        <f t="shared" si="7"/>
        <v>0.14000000000000001</v>
      </c>
      <c r="I173" s="392"/>
    </row>
    <row r="174" spans="1:9" x14ac:dyDescent="0.25">
      <c r="A174" s="348"/>
      <c r="B174" s="351" t="s">
        <v>4243</v>
      </c>
      <c r="C174" s="382">
        <v>1</v>
      </c>
      <c r="D174" s="382">
        <v>1</v>
      </c>
      <c r="E174" s="408">
        <v>1.43</v>
      </c>
      <c r="F174" s="384">
        <v>0.23</v>
      </c>
      <c r="G174" s="408">
        <v>0.3</v>
      </c>
      <c r="H174" s="430">
        <f t="shared" si="7"/>
        <v>0.1</v>
      </c>
      <c r="I174" s="392"/>
    </row>
    <row r="175" spans="1:9" x14ac:dyDescent="0.25">
      <c r="A175" s="348"/>
      <c r="B175" s="395" t="s">
        <v>3977</v>
      </c>
      <c r="C175" s="382"/>
      <c r="D175" s="382"/>
      <c r="E175" s="384"/>
      <c r="F175" s="384"/>
      <c r="G175" s="384"/>
      <c r="H175" s="430"/>
      <c r="I175" s="392"/>
    </row>
    <row r="176" spans="1:9" x14ac:dyDescent="0.25">
      <c r="A176" s="425"/>
      <c r="B176" s="424" t="s">
        <v>4244</v>
      </c>
      <c r="C176" s="425">
        <v>1</v>
      </c>
      <c r="D176" s="425">
        <v>1</v>
      </c>
      <c r="E176" s="431">
        <v>3.1150000000000002</v>
      </c>
      <c r="F176" s="426">
        <v>5.38</v>
      </c>
      <c r="G176" s="431">
        <v>0.125</v>
      </c>
      <c r="H176" s="430">
        <f t="shared" ref="H176:H184" si="8">PRODUCT(C176:G176)</f>
        <v>2.09</v>
      </c>
      <c r="I176" s="432"/>
    </row>
    <row r="177" spans="1:9" x14ac:dyDescent="0.25">
      <c r="A177" s="425"/>
      <c r="B177" s="424" t="s">
        <v>3981</v>
      </c>
      <c r="C177" s="425">
        <v>1</v>
      </c>
      <c r="D177" s="425">
        <v>1</v>
      </c>
      <c r="E177" s="431">
        <v>3.1150000000000002</v>
      </c>
      <c r="F177" s="426">
        <v>3.3</v>
      </c>
      <c r="G177" s="431">
        <v>0.125</v>
      </c>
      <c r="H177" s="430">
        <f t="shared" si="8"/>
        <v>1.28</v>
      </c>
      <c r="I177" s="432"/>
    </row>
    <row r="178" spans="1:9" x14ac:dyDescent="0.25">
      <c r="A178" s="425"/>
      <c r="B178" s="424" t="s">
        <v>4245</v>
      </c>
      <c r="C178" s="425">
        <v>1</v>
      </c>
      <c r="D178" s="425">
        <v>1</v>
      </c>
      <c r="E178" s="426">
        <v>1.2</v>
      </c>
      <c r="F178" s="431">
        <v>2.7349999999999999</v>
      </c>
      <c r="G178" s="431">
        <v>0.125</v>
      </c>
      <c r="H178" s="430">
        <f t="shared" si="8"/>
        <v>0.41</v>
      </c>
      <c r="I178" s="432"/>
    </row>
    <row r="179" spans="1:9" x14ac:dyDescent="0.25">
      <c r="A179" s="425"/>
      <c r="B179" s="424" t="s">
        <v>3631</v>
      </c>
      <c r="C179" s="425">
        <v>1</v>
      </c>
      <c r="D179" s="425">
        <v>1</v>
      </c>
      <c r="E179" s="426">
        <v>2.4500000000000002</v>
      </c>
      <c r="F179" s="426">
        <v>3.14</v>
      </c>
      <c r="G179" s="431">
        <v>0.125</v>
      </c>
      <c r="H179" s="430">
        <f>PRODUCT(C179:G179)</f>
        <v>0.96</v>
      </c>
      <c r="I179" s="432"/>
    </row>
    <row r="180" spans="1:9" x14ac:dyDescent="0.25">
      <c r="A180" s="425"/>
      <c r="B180" s="424" t="s">
        <v>3980</v>
      </c>
      <c r="C180" s="433">
        <v>1</v>
      </c>
      <c r="D180" s="425">
        <v>1</v>
      </c>
      <c r="E180" s="426">
        <v>3.88</v>
      </c>
      <c r="F180" s="426">
        <v>3.15</v>
      </c>
      <c r="G180" s="431">
        <v>0.125</v>
      </c>
      <c r="H180" s="430">
        <f t="shared" si="8"/>
        <v>1.53</v>
      </c>
      <c r="I180" s="432"/>
    </row>
    <row r="181" spans="1:9" x14ac:dyDescent="0.25">
      <c r="A181" s="425"/>
      <c r="B181" s="424" t="s">
        <v>3983</v>
      </c>
      <c r="C181" s="425">
        <v>1</v>
      </c>
      <c r="D181" s="425">
        <v>1</v>
      </c>
      <c r="E181" s="426">
        <v>2.4500000000000002</v>
      </c>
      <c r="F181" s="426">
        <v>1.2</v>
      </c>
      <c r="G181" s="431">
        <v>0.125</v>
      </c>
      <c r="H181" s="430">
        <f t="shared" si="8"/>
        <v>0.37</v>
      </c>
      <c r="I181" s="432"/>
    </row>
    <row r="182" spans="1:9" x14ac:dyDescent="0.25">
      <c r="A182" s="348"/>
      <c r="B182" s="391" t="s">
        <v>3984</v>
      </c>
      <c r="C182" s="382">
        <v>1</v>
      </c>
      <c r="D182" s="382">
        <v>1</v>
      </c>
      <c r="E182" s="384">
        <v>2.86</v>
      </c>
      <c r="F182" s="383">
        <v>1</v>
      </c>
      <c r="G182" s="384">
        <v>0.125</v>
      </c>
      <c r="H182" s="430">
        <f t="shared" si="8"/>
        <v>0.36</v>
      </c>
      <c r="I182" s="392"/>
    </row>
    <row r="183" spans="1:9" x14ac:dyDescent="0.25">
      <c r="A183" s="348"/>
      <c r="B183" s="391" t="s">
        <v>3985</v>
      </c>
      <c r="C183" s="382">
        <v>1</v>
      </c>
      <c r="D183" s="382">
        <v>1</v>
      </c>
      <c r="E183" s="383">
        <v>2.4</v>
      </c>
      <c r="F183" s="383">
        <v>0.3</v>
      </c>
      <c r="G183" s="384">
        <v>0.125</v>
      </c>
      <c r="H183" s="430">
        <f t="shared" si="8"/>
        <v>0.09</v>
      </c>
      <c r="I183" s="392"/>
    </row>
    <row r="184" spans="1:9" x14ac:dyDescent="0.25">
      <c r="A184" s="348"/>
      <c r="B184" s="391" t="s">
        <v>3947</v>
      </c>
      <c r="C184" s="382">
        <v>0.5</v>
      </c>
      <c r="D184" s="382">
        <v>9</v>
      </c>
      <c r="E184" s="383">
        <v>1</v>
      </c>
      <c r="F184" s="383">
        <v>0.3</v>
      </c>
      <c r="G184" s="384">
        <v>0.15</v>
      </c>
      <c r="H184" s="430">
        <f t="shared" si="8"/>
        <v>0.2</v>
      </c>
      <c r="I184" s="392"/>
    </row>
    <row r="185" spans="1:9" x14ac:dyDescent="0.25">
      <c r="A185" s="348"/>
      <c r="B185" s="391"/>
      <c r="C185" s="382"/>
      <c r="D185" s="382" t="s">
        <v>852</v>
      </c>
      <c r="E185" s="384"/>
      <c r="F185" s="384"/>
      <c r="G185" s="536" t="s">
        <v>1904</v>
      </c>
      <c r="H185" s="436">
        <f>SUM(H124:H184)</f>
        <v>22.41</v>
      </c>
      <c r="I185" s="392"/>
    </row>
    <row r="186" spans="1:9" x14ac:dyDescent="0.25">
      <c r="A186" s="348"/>
      <c r="B186" s="391"/>
      <c r="C186" s="382"/>
      <c r="D186" s="382"/>
      <c r="E186" s="384"/>
      <c r="F186" s="384"/>
      <c r="G186" s="536" t="s">
        <v>3456</v>
      </c>
      <c r="H186" s="436">
        <f>ROUNDUP(H185,1)</f>
        <v>22.5</v>
      </c>
      <c r="I186" s="392" t="s">
        <v>1829</v>
      </c>
    </row>
    <row r="187" spans="1:9" x14ac:dyDescent="0.25">
      <c r="A187" s="348"/>
      <c r="B187" s="535" t="s">
        <v>3987</v>
      </c>
      <c r="C187" s="382"/>
      <c r="D187" s="382"/>
      <c r="E187" s="384"/>
      <c r="F187" s="384"/>
      <c r="G187" s="384"/>
      <c r="H187" s="381"/>
      <c r="I187" s="392"/>
    </row>
    <row r="188" spans="1:9" x14ac:dyDescent="0.25">
      <c r="A188" s="428"/>
      <c r="B188" s="421" t="s">
        <v>3928</v>
      </c>
      <c r="C188" s="418">
        <v>1</v>
      </c>
      <c r="D188" s="418">
        <v>1</v>
      </c>
      <c r="E188" s="419">
        <f>H186</f>
        <v>22.5</v>
      </c>
      <c r="F188" s="419"/>
      <c r="G188" s="419"/>
      <c r="H188" s="420">
        <f>PRODUCT(C188:G188)</f>
        <v>22.5</v>
      </c>
      <c r="I188" s="392"/>
    </row>
    <row r="189" spans="1:9" x14ac:dyDescent="0.25">
      <c r="A189" s="348"/>
      <c r="B189" s="359" t="s">
        <v>4246</v>
      </c>
      <c r="C189" s="382">
        <v>1</v>
      </c>
      <c r="D189" s="382">
        <v>1</v>
      </c>
      <c r="E189" s="383">
        <v>4.6500000000000004</v>
      </c>
      <c r="F189" s="383">
        <v>1.73</v>
      </c>
      <c r="G189" s="383">
        <v>0.15</v>
      </c>
      <c r="H189" s="430">
        <f>PRODUCT(C189:G189)</f>
        <v>1.21</v>
      </c>
      <c r="I189" s="392"/>
    </row>
    <row r="190" spans="1:9" x14ac:dyDescent="0.25">
      <c r="A190" s="428"/>
      <c r="B190" s="421" t="s">
        <v>3619</v>
      </c>
      <c r="C190" s="418">
        <v>1</v>
      </c>
      <c r="D190" s="418">
        <v>7</v>
      </c>
      <c r="E190" s="419">
        <v>0.23</v>
      </c>
      <c r="F190" s="419">
        <v>0.38</v>
      </c>
      <c r="G190" s="419">
        <v>1.2</v>
      </c>
      <c r="H190" s="420">
        <f>PRODUCT(C190:G190)</f>
        <v>0.73</v>
      </c>
      <c r="I190" s="429"/>
    </row>
    <row r="191" spans="1:9" x14ac:dyDescent="0.25">
      <c r="A191" s="428"/>
      <c r="B191" s="421" t="s">
        <v>3620</v>
      </c>
      <c r="C191" s="418">
        <v>1</v>
      </c>
      <c r="D191" s="418">
        <v>2</v>
      </c>
      <c r="E191" s="419">
        <v>0.23</v>
      </c>
      <c r="F191" s="419">
        <v>0.38</v>
      </c>
      <c r="G191" s="419">
        <v>1.2</v>
      </c>
      <c r="H191" s="420">
        <f>PRODUCT(C191:G191)</f>
        <v>0.21</v>
      </c>
      <c r="I191" s="429"/>
    </row>
    <row r="192" spans="1:9" x14ac:dyDescent="0.25">
      <c r="A192" s="428"/>
      <c r="B192" s="421" t="s">
        <v>3621</v>
      </c>
      <c r="C192" s="418">
        <v>1</v>
      </c>
      <c r="D192" s="418">
        <v>2</v>
      </c>
      <c r="E192" s="419">
        <v>0.23</v>
      </c>
      <c r="F192" s="419">
        <v>0.38</v>
      </c>
      <c r="G192" s="419">
        <v>1.2</v>
      </c>
      <c r="H192" s="420">
        <f>PRODUCT(C192:G192)</f>
        <v>0.21</v>
      </c>
      <c r="I192" s="429"/>
    </row>
    <row r="193" spans="1:10" x14ac:dyDescent="0.25">
      <c r="A193" s="428"/>
      <c r="B193" s="421"/>
      <c r="C193" s="418"/>
      <c r="D193" s="418"/>
      <c r="E193" s="419"/>
      <c r="F193" s="419"/>
      <c r="G193" s="419" t="s">
        <v>5146</v>
      </c>
      <c r="H193" s="420">
        <f>SUM(H188:H192)</f>
        <v>24.86</v>
      </c>
      <c r="I193" s="429"/>
    </row>
    <row r="194" spans="1:10" x14ac:dyDescent="0.25">
      <c r="A194" s="428"/>
      <c r="B194" s="421"/>
      <c r="C194" s="418"/>
      <c r="D194" s="418"/>
      <c r="E194" s="419"/>
      <c r="F194" s="419"/>
      <c r="G194" s="419" t="s">
        <v>4802</v>
      </c>
      <c r="H194" s="420">
        <v>24.9</v>
      </c>
      <c r="I194" s="429"/>
    </row>
    <row r="195" spans="1:10" x14ac:dyDescent="0.25">
      <c r="A195" s="428"/>
      <c r="B195" s="421"/>
      <c r="C195" s="418"/>
      <c r="D195" s="418"/>
      <c r="E195" s="419"/>
      <c r="F195" s="419"/>
      <c r="G195" s="419"/>
      <c r="H195" s="420"/>
      <c r="I195" s="429"/>
    </row>
    <row r="196" spans="1:10" x14ac:dyDescent="0.25">
      <c r="A196" s="348"/>
      <c r="B196" s="401" t="s">
        <v>5311</v>
      </c>
      <c r="C196" s="382"/>
      <c r="D196" s="382"/>
      <c r="E196" s="384"/>
      <c r="F196" s="384"/>
      <c r="G196" s="384"/>
      <c r="H196" s="430"/>
      <c r="I196" s="392"/>
    </row>
    <row r="197" spans="1:10" x14ac:dyDescent="0.25">
      <c r="A197" s="428"/>
      <c r="B197" s="421" t="s">
        <v>3619</v>
      </c>
      <c r="C197" s="418">
        <v>1</v>
      </c>
      <c r="D197" s="418">
        <v>2</v>
      </c>
      <c r="E197" s="419">
        <v>0.23</v>
      </c>
      <c r="F197" s="419">
        <v>0.38</v>
      </c>
      <c r="G197" s="419">
        <v>2.4500000000000002</v>
      </c>
      <c r="H197" s="420">
        <f t="shared" ref="H197:H204" si="9">PRODUCT(C197:G197)</f>
        <v>0.43</v>
      </c>
      <c r="I197" s="429"/>
    </row>
    <row r="198" spans="1:10" x14ac:dyDescent="0.25">
      <c r="A198" s="428"/>
      <c r="B198" s="421" t="s">
        <v>3621</v>
      </c>
      <c r="C198" s="418">
        <v>1</v>
      </c>
      <c r="D198" s="418">
        <v>2</v>
      </c>
      <c r="E198" s="419">
        <v>0.23</v>
      </c>
      <c r="F198" s="419">
        <v>0.38</v>
      </c>
      <c r="G198" s="419">
        <v>2.4500000000000002</v>
      </c>
      <c r="H198" s="420">
        <f t="shared" si="9"/>
        <v>0.43</v>
      </c>
      <c r="I198" s="429"/>
    </row>
    <row r="199" spans="1:10" x14ac:dyDescent="0.25">
      <c r="A199" s="348"/>
      <c r="B199" s="391" t="s">
        <v>3993</v>
      </c>
      <c r="C199" s="382">
        <v>1</v>
      </c>
      <c r="D199" s="382">
        <v>1</v>
      </c>
      <c r="E199" s="384">
        <v>14.52</v>
      </c>
      <c r="F199" s="384">
        <v>0.23</v>
      </c>
      <c r="G199" s="383">
        <v>0.3</v>
      </c>
      <c r="H199" s="420">
        <f t="shared" si="9"/>
        <v>1</v>
      </c>
      <c r="I199" s="392"/>
    </row>
    <row r="200" spans="1:10" x14ac:dyDescent="0.25">
      <c r="A200" s="348"/>
      <c r="B200" s="391" t="s">
        <v>3994</v>
      </c>
      <c r="C200" s="382">
        <v>1</v>
      </c>
      <c r="D200" s="382">
        <v>1</v>
      </c>
      <c r="E200" s="383">
        <v>2.4</v>
      </c>
      <c r="F200" s="383">
        <v>4.4000000000000004</v>
      </c>
      <c r="G200" s="384">
        <v>0.13</v>
      </c>
      <c r="H200" s="420">
        <f t="shared" si="9"/>
        <v>1.37</v>
      </c>
      <c r="I200" s="392"/>
    </row>
    <row r="201" spans="1:10" x14ac:dyDescent="0.25">
      <c r="A201" s="348"/>
      <c r="B201" s="391" t="s">
        <v>3995</v>
      </c>
      <c r="C201" s="382">
        <v>1</v>
      </c>
      <c r="D201" s="382">
        <v>1</v>
      </c>
      <c r="E201" s="384">
        <v>1.46</v>
      </c>
      <c r="F201" s="384">
        <v>0.23</v>
      </c>
      <c r="G201" s="384">
        <v>0.15</v>
      </c>
      <c r="H201" s="420">
        <f t="shared" si="9"/>
        <v>0.05</v>
      </c>
      <c r="I201" s="392"/>
    </row>
    <row r="202" spans="1:10" x14ac:dyDescent="0.25">
      <c r="A202" s="348"/>
      <c r="B202" s="391" t="s">
        <v>3996</v>
      </c>
      <c r="C202" s="382">
        <v>1</v>
      </c>
      <c r="D202" s="382">
        <v>1</v>
      </c>
      <c r="E202" s="384">
        <v>2.46</v>
      </c>
      <c r="F202" s="384">
        <v>0.23</v>
      </c>
      <c r="G202" s="384">
        <v>0.15</v>
      </c>
      <c r="H202" s="420">
        <f t="shared" si="9"/>
        <v>0.08</v>
      </c>
      <c r="I202" s="392"/>
    </row>
    <row r="203" spans="1:10" x14ac:dyDescent="0.25">
      <c r="A203" s="348"/>
      <c r="B203" s="391" t="s">
        <v>3997</v>
      </c>
      <c r="C203" s="382">
        <v>1</v>
      </c>
      <c r="D203" s="382">
        <v>1</v>
      </c>
      <c r="E203" s="384">
        <v>1.46</v>
      </c>
      <c r="F203" s="383">
        <v>0.6</v>
      </c>
      <c r="G203" s="384">
        <v>6.5000000000000002E-2</v>
      </c>
      <c r="H203" s="420">
        <f t="shared" si="9"/>
        <v>0.06</v>
      </c>
      <c r="I203" s="392"/>
    </row>
    <row r="204" spans="1:10" x14ac:dyDescent="0.25">
      <c r="A204" s="348"/>
      <c r="B204" s="391" t="s">
        <v>3998</v>
      </c>
      <c r="C204" s="382">
        <v>1</v>
      </c>
      <c r="D204" s="382">
        <v>1</v>
      </c>
      <c r="E204" s="384">
        <v>2.46</v>
      </c>
      <c r="F204" s="383">
        <v>0.6</v>
      </c>
      <c r="G204" s="384">
        <v>6.5000000000000002E-2</v>
      </c>
      <c r="H204" s="420">
        <f t="shared" si="9"/>
        <v>0.1</v>
      </c>
      <c r="I204" s="392"/>
    </row>
    <row r="205" spans="1:10" x14ac:dyDescent="0.25">
      <c r="A205" s="348"/>
      <c r="B205" s="391" t="s">
        <v>852</v>
      </c>
      <c r="C205" s="382"/>
      <c r="D205" s="382"/>
      <c r="E205" s="384"/>
      <c r="F205" s="384"/>
      <c r="G205" s="536" t="s">
        <v>1904</v>
      </c>
      <c r="H205" s="436">
        <f>SUM(H197:H204)</f>
        <v>3.52</v>
      </c>
      <c r="I205" s="392"/>
    </row>
    <row r="206" spans="1:10" x14ac:dyDescent="0.25">
      <c r="A206" s="348"/>
      <c r="B206" s="391"/>
      <c r="C206" s="382"/>
      <c r="D206" s="382"/>
      <c r="E206" s="384"/>
      <c r="F206" s="384"/>
      <c r="G206" s="536" t="s">
        <v>3456</v>
      </c>
      <c r="H206" s="436">
        <f>ROUNDUP(H205,1)</f>
        <v>3.6</v>
      </c>
      <c r="I206" s="392" t="s">
        <v>1829</v>
      </c>
    </row>
    <row r="207" spans="1:10" x14ac:dyDescent="0.25">
      <c r="A207" s="1330">
        <v>9.1999999999999993</v>
      </c>
      <c r="B207" s="472" t="s">
        <v>4248</v>
      </c>
      <c r="C207" s="348"/>
      <c r="D207" s="348"/>
      <c r="E207" s="384"/>
      <c r="F207" s="384"/>
      <c r="G207" s="384"/>
      <c r="H207" s="381"/>
      <c r="I207" s="392"/>
    </row>
    <row r="208" spans="1:10" s="999" customFormat="1" ht="15" x14ac:dyDescent="0.25">
      <c r="A208" s="993"/>
      <c r="B208" s="482" t="s">
        <v>4249</v>
      </c>
      <c r="C208" s="489"/>
      <c r="D208" s="489"/>
      <c r="E208" s="994"/>
      <c r="F208" s="995"/>
      <c r="G208" s="484"/>
      <c r="H208" s="996"/>
      <c r="I208" s="997"/>
      <c r="J208" s="998"/>
    </row>
    <row r="209" spans="1:10" s="999" customFormat="1" ht="15" x14ac:dyDescent="0.25">
      <c r="A209" s="993"/>
      <c r="B209" s="483" t="s">
        <v>4250</v>
      </c>
      <c r="C209" s="489">
        <v>1</v>
      </c>
      <c r="D209" s="489">
        <v>1</v>
      </c>
      <c r="E209" s="994">
        <v>39.14</v>
      </c>
      <c r="F209" s="995">
        <v>0.23</v>
      </c>
      <c r="G209" s="484">
        <v>2.4500000000000002</v>
      </c>
      <c r="H209" s="996">
        <f t="shared" ref="H209:H225" si="10">G209*F209*E209*C209*D209</f>
        <v>22.06</v>
      </c>
      <c r="I209" s="997"/>
      <c r="J209" s="998"/>
    </row>
    <row r="210" spans="1:10" s="999" customFormat="1" ht="15" x14ac:dyDescent="0.25">
      <c r="A210" s="993"/>
      <c r="B210" s="483" t="s">
        <v>4251</v>
      </c>
      <c r="C210" s="489">
        <v>1</v>
      </c>
      <c r="D210" s="489">
        <v>1</v>
      </c>
      <c r="E210" s="994">
        <v>1.0900000000000001</v>
      </c>
      <c r="F210" s="995">
        <v>0.23</v>
      </c>
      <c r="G210" s="484">
        <v>0.1</v>
      </c>
      <c r="H210" s="996">
        <f t="shared" si="10"/>
        <v>0.03</v>
      </c>
      <c r="I210" s="997"/>
      <c r="J210" s="998"/>
    </row>
    <row r="211" spans="1:10" s="999" customFormat="1" ht="15" x14ac:dyDescent="0.25">
      <c r="A211" s="993"/>
      <c r="B211" s="483" t="s">
        <v>4252</v>
      </c>
      <c r="C211" s="489">
        <v>1</v>
      </c>
      <c r="D211" s="489">
        <v>1</v>
      </c>
      <c r="E211" s="994">
        <v>7.72</v>
      </c>
      <c r="F211" s="995">
        <v>0.23</v>
      </c>
      <c r="G211" s="484">
        <v>2.4500000000000002</v>
      </c>
      <c r="H211" s="996">
        <f t="shared" si="10"/>
        <v>4.3499999999999996</v>
      </c>
      <c r="I211" s="997"/>
      <c r="J211" s="998"/>
    </row>
    <row r="212" spans="1:10" s="999" customFormat="1" ht="15" x14ac:dyDescent="0.25">
      <c r="A212" s="993"/>
      <c r="B212" s="483" t="s">
        <v>4253</v>
      </c>
      <c r="C212" s="489">
        <v>1</v>
      </c>
      <c r="D212" s="489">
        <v>1</v>
      </c>
      <c r="E212" s="994">
        <v>5.72</v>
      </c>
      <c r="F212" s="995">
        <v>0.23</v>
      </c>
      <c r="G212" s="484">
        <v>2.4500000000000002</v>
      </c>
      <c r="H212" s="996">
        <f t="shared" si="10"/>
        <v>3.22</v>
      </c>
      <c r="I212" s="997"/>
      <c r="J212" s="998"/>
    </row>
    <row r="213" spans="1:10" s="999" customFormat="1" ht="15" x14ac:dyDescent="0.25">
      <c r="A213" s="993"/>
      <c r="B213" s="483" t="s">
        <v>3660</v>
      </c>
      <c r="C213" s="489">
        <v>1</v>
      </c>
      <c r="D213" s="489">
        <v>-1</v>
      </c>
      <c r="E213" s="994">
        <v>1</v>
      </c>
      <c r="F213" s="995">
        <v>0.23</v>
      </c>
      <c r="G213" s="484">
        <v>2.1</v>
      </c>
      <c r="H213" s="996">
        <f t="shared" si="10"/>
        <v>-0.48</v>
      </c>
      <c r="I213" s="997"/>
      <c r="J213" s="998"/>
    </row>
    <row r="214" spans="1:10" s="999" customFormat="1" ht="15" x14ac:dyDescent="0.25">
      <c r="A214" s="993"/>
      <c r="B214" s="483" t="s">
        <v>3685</v>
      </c>
      <c r="C214" s="489">
        <v>1</v>
      </c>
      <c r="D214" s="489">
        <v>-1</v>
      </c>
      <c r="E214" s="994">
        <v>0.9</v>
      </c>
      <c r="F214" s="995">
        <v>0.23</v>
      </c>
      <c r="G214" s="484">
        <v>2.1</v>
      </c>
      <c r="H214" s="996">
        <f t="shared" si="10"/>
        <v>-0.43</v>
      </c>
      <c r="I214" s="997"/>
      <c r="J214" s="998"/>
    </row>
    <row r="215" spans="1:10" s="999" customFormat="1" ht="15" x14ac:dyDescent="0.25">
      <c r="A215" s="993"/>
      <c r="B215" s="483" t="s">
        <v>4254</v>
      </c>
      <c r="C215" s="489">
        <v>1</v>
      </c>
      <c r="D215" s="489">
        <v>-1</v>
      </c>
      <c r="E215" s="994">
        <v>0.8</v>
      </c>
      <c r="F215" s="995">
        <v>0.23</v>
      </c>
      <c r="G215" s="484">
        <v>2.1</v>
      </c>
      <c r="H215" s="996">
        <f t="shared" si="10"/>
        <v>-0.39</v>
      </c>
      <c r="I215" s="997"/>
      <c r="J215" s="998"/>
    </row>
    <row r="216" spans="1:10" s="999" customFormat="1" ht="15" x14ac:dyDescent="0.25">
      <c r="A216" s="993"/>
      <c r="B216" s="483" t="s">
        <v>4255</v>
      </c>
      <c r="C216" s="489">
        <v>1</v>
      </c>
      <c r="D216" s="489">
        <v>-1</v>
      </c>
      <c r="E216" s="994">
        <v>0.9</v>
      </c>
      <c r="F216" s="995">
        <v>0.23</v>
      </c>
      <c r="G216" s="484">
        <v>0.6</v>
      </c>
      <c r="H216" s="996">
        <f t="shared" si="10"/>
        <v>-0.12</v>
      </c>
      <c r="I216" s="997"/>
      <c r="J216" s="998"/>
    </row>
    <row r="217" spans="1:10" s="999" customFormat="1" ht="15" x14ac:dyDescent="0.25">
      <c r="A217" s="993"/>
      <c r="B217" s="483" t="s">
        <v>3661</v>
      </c>
      <c r="C217" s="489">
        <v>1</v>
      </c>
      <c r="D217" s="489">
        <v>-2</v>
      </c>
      <c r="E217" s="994">
        <v>1.5</v>
      </c>
      <c r="F217" s="995">
        <v>0.23</v>
      </c>
      <c r="G217" s="484">
        <v>1.35</v>
      </c>
      <c r="H217" s="996">
        <f t="shared" si="10"/>
        <v>-0.93</v>
      </c>
      <c r="I217" s="997"/>
      <c r="J217" s="998"/>
    </row>
    <row r="218" spans="1:10" s="999" customFormat="1" ht="15" x14ac:dyDescent="0.25">
      <c r="A218" s="993"/>
      <c r="B218" s="483" t="s">
        <v>4256</v>
      </c>
      <c r="C218" s="489">
        <v>1</v>
      </c>
      <c r="D218" s="489">
        <v>-1</v>
      </c>
      <c r="E218" s="994">
        <v>1.2</v>
      </c>
      <c r="F218" s="995">
        <v>0.23</v>
      </c>
      <c r="G218" s="484">
        <v>1.35</v>
      </c>
      <c r="H218" s="996">
        <f t="shared" si="10"/>
        <v>-0.37</v>
      </c>
      <c r="I218" s="997"/>
      <c r="J218" s="998"/>
    </row>
    <row r="219" spans="1:10" s="999" customFormat="1" ht="15" x14ac:dyDescent="0.25">
      <c r="A219" s="993"/>
      <c r="B219" s="483" t="s">
        <v>4257</v>
      </c>
      <c r="C219" s="489">
        <v>1</v>
      </c>
      <c r="D219" s="489">
        <v>-1</v>
      </c>
      <c r="E219" s="994">
        <v>0.75</v>
      </c>
      <c r="F219" s="995">
        <v>0.23</v>
      </c>
      <c r="G219" s="484">
        <v>1.35</v>
      </c>
      <c r="H219" s="996">
        <f t="shared" si="10"/>
        <v>-0.23</v>
      </c>
      <c r="I219" s="997"/>
      <c r="J219" s="998"/>
    </row>
    <row r="220" spans="1:10" s="999" customFormat="1" ht="15" x14ac:dyDescent="0.25">
      <c r="A220" s="993"/>
      <c r="B220" s="483" t="s">
        <v>3662</v>
      </c>
      <c r="C220" s="489">
        <v>1</v>
      </c>
      <c r="D220" s="489">
        <v>-2</v>
      </c>
      <c r="E220" s="994">
        <v>1.2</v>
      </c>
      <c r="F220" s="995">
        <v>0.23</v>
      </c>
      <c r="G220" s="484">
        <v>1.05</v>
      </c>
      <c r="H220" s="996">
        <f t="shared" si="10"/>
        <v>-0.57999999999999996</v>
      </c>
      <c r="I220" s="997"/>
      <c r="J220" s="998"/>
    </row>
    <row r="221" spans="1:10" s="999" customFormat="1" ht="15" x14ac:dyDescent="0.25">
      <c r="A221" s="993"/>
      <c r="B221" s="483" t="s">
        <v>4258</v>
      </c>
      <c r="C221" s="489">
        <v>1</v>
      </c>
      <c r="D221" s="489">
        <v>-1</v>
      </c>
      <c r="E221" s="994">
        <v>1.8</v>
      </c>
      <c r="F221" s="995">
        <v>0.23</v>
      </c>
      <c r="G221" s="484">
        <v>1.65</v>
      </c>
      <c r="H221" s="996">
        <f t="shared" si="10"/>
        <v>-0.68</v>
      </c>
      <c r="I221" s="997"/>
      <c r="J221" s="998"/>
    </row>
    <row r="222" spans="1:10" s="999" customFormat="1" ht="15" x14ac:dyDescent="0.25">
      <c r="A222" s="993"/>
      <c r="B222" s="483" t="s">
        <v>3663</v>
      </c>
      <c r="C222" s="489">
        <v>1</v>
      </c>
      <c r="D222" s="489">
        <v>-2</v>
      </c>
      <c r="E222" s="994">
        <v>0.75</v>
      </c>
      <c r="F222" s="995">
        <v>0.23</v>
      </c>
      <c r="G222" s="484">
        <v>0.6</v>
      </c>
      <c r="H222" s="996">
        <f t="shared" si="10"/>
        <v>-0.21</v>
      </c>
      <c r="I222" s="997"/>
      <c r="J222" s="998"/>
    </row>
    <row r="223" spans="1:10" s="999" customFormat="1" ht="15" x14ac:dyDescent="0.25">
      <c r="A223" s="993"/>
      <c r="B223" s="483" t="s">
        <v>4259</v>
      </c>
      <c r="C223" s="489">
        <v>1</v>
      </c>
      <c r="D223" s="489">
        <v>-1</v>
      </c>
      <c r="E223" s="994">
        <v>2.4</v>
      </c>
      <c r="F223" s="995">
        <v>0.23</v>
      </c>
      <c r="G223" s="484">
        <v>2.4</v>
      </c>
      <c r="H223" s="996">
        <f t="shared" si="10"/>
        <v>-1.32</v>
      </c>
      <c r="I223" s="997"/>
      <c r="J223" s="998"/>
    </row>
    <row r="224" spans="1:10" s="999" customFormat="1" ht="15" x14ac:dyDescent="0.25">
      <c r="A224" s="993"/>
      <c r="B224" s="483" t="s">
        <v>4260</v>
      </c>
      <c r="C224" s="489">
        <v>1</v>
      </c>
      <c r="D224" s="489">
        <v>-1</v>
      </c>
      <c r="E224" s="994">
        <v>55.99</v>
      </c>
      <c r="F224" s="995">
        <v>0.23</v>
      </c>
      <c r="G224" s="484">
        <v>0.1</v>
      </c>
      <c r="H224" s="996">
        <f t="shared" si="10"/>
        <v>-1.29</v>
      </c>
      <c r="I224" s="997"/>
      <c r="J224" s="998"/>
    </row>
    <row r="225" spans="1:10" s="999" customFormat="1" ht="15" x14ac:dyDescent="0.25">
      <c r="A225" s="993"/>
      <c r="B225" s="483" t="s">
        <v>4261</v>
      </c>
      <c r="C225" s="489">
        <v>1</v>
      </c>
      <c r="D225" s="489">
        <v>-1</v>
      </c>
      <c r="E225" s="994">
        <v>7.72</v>
      </c>
      <c r="F225" s="995">
        <v>0.23</v>
      </c>
      <c r="G225" s="484">
        <v>0.1</v>
      </c>
      <c r="H225" s="996">
        <f t="shared" si="10"/>
        <v>-0.18</v>
      </c>
      <c r="I225" s="997"/>
      <c r="J225" s="998"/>
    </row>
    <row r="226" spans="1:10" s="999" customFormat="1" ht="15" x14ac:dyDescent="0.25">
      <c r="A226" s="993"/>
      <c r="B226" s="483" t="s">
        <v>4262</v>
      </c>
      <c r="C226" s="489">
        <v>1</v>
      </c>
      <c r="D226" s="489">
        <v>-1</v>
      </c>
      <c r="E226" s="995">
        <v>5.72</v>
      </c>
      <c r="F226" s="995">
        <v>0.23</v>
      </c>
      <c r="G226" s="484">
        <v>0.1</v>
      </c>
      <c r="H226" s="996">
        <f t="shared" ref="H226:H235" si="11">PRODUCT(C226:D226)*PRODUCT(E226:G226)</f>
        <v>-0.13</v>
      </c>
      <c r="I226" s="997"/>
      <c r="J226" s="998"/>
    </row>
    <row r="227" spans="1:10" s="999" customFormat="1" ht="15" x14ac:dyDescent="0.25">
      <c r="A227" s="993"/>
      <c r="B227" s="483" t="s">
        <v>4263</v>
      </c>
      <c r="C227" s="489">
        <v>1</v>
      </c>
      <c r="D227" s="489">
        <v>-2</v>
      </c>
      <c r="E227" s="995">
        <v>1.96</v>
      </c>
      <c r="F227" s="995">
        <v>0.23</v>
      </c>
      <c r="G227" s="484">
        <v>0.05</v>
      </c>
      <c r="H227" s="996">
        <f t="shared" si="11"/>
        <v>-0.05</v>
      </c>
      <c r="I227" s="997"/>
      <c r="J227" s="998"/>
    </row>
    <row r="228" spans="1:10" s="999" customFormat="1" ht="15" x14ac:dyDescent="0.25">
      <c r="A228" s="993"/>
      <c r="B228" s="483" t="s">
        <v>4264</v>
      </c>
      <c r="C228" s="489">
        <v>1</v>
      </c>
      <c r="D228" s="489">
        <v>-1</v>
      </c>
      <c r="E228" s="995">
        <v>1.66</v>
      </c>
      <c r="F228" s="995">
        <v>0.23</v>
      </c>
      <c r="G228" s="484">
        <v>0.05</v>
      </c>
      <c r="H228" s="996">
        <f t="shared" si="11"/>
        <v>-0.02</v>
      </c>
      <c r="I228" s="997"/>
      <c r="J228" s="998"/>
    </row>
    <row r="229" spans="1:10" s="999" customFormat="1" ht="15" x14ac:dyDescent="0.25">
      <c r="A229" s="993"/>
      <c r="B229" s="483" t="s">
        <v>4265</v>
      </c>
      <c r="C229" s="489">
        <v>1</v>
      </c>
      <c r="D229" s="489">
        <v>-1</v>
      </c>
      <c r="E229" s="995">
        <v>1.31</v>
      </c>
      <c r="F229" s="995">
        <v>0.23</v>
      </c>
      <c r="G229" s="484">
        <v>0.05</v>
      </c>
      <c r="H229" s="996">
        <f t="shared" si="11"/>
        <v>-0.02</v>
      </c>
      <c r="I229" s="997"/>
      <c r="J229" s="998"/>
    </row>
    <row r="230" spans="1:10" s="999" customFormat="1" ht="15" x14ac:dyDescent="0.25">
      <c r="A230" s="993"/>
      <c r="B230" s="483" t="s">
        <v>4266</v>
      </c>
      <c r="C230" s="489">
        <v>1</v>
      </c>
      <c r="D230" s="489">
        <v>-2</v>
      </c>
      <c r="E230" s="995">
        <v>1.66</v>
      </c>
      <c r="F230" s="995">
        <v>0.23</v>
      </c>
      <c r="G230" s="1000">
        <v>0.05</v>
      </c>
      <c r="H230" s="996">
        <f t="shared" si="11"/>
        <v>-0.04</v>
      </c>
      <c r="I230" s="1001"/>
      <c r="J230" s="1002"/>
    </row>
    <row r="231" spans="1:10" s="999" customFormat="1" ht="15" x14ac:dyDescent="0.25">
      <c r="A231" s="993"/>
      <c r="B231" s="483" t="s">
        <v>4267</v>
      </c>
      <c r="C231" s="489">
        <v>1</v>
      </c>
      <c r="D231" s="489">
        <v>-1</v>
      </c>
      <c r="E231" s="995">
        <v>2.2599999999999998</v>
      </c>
      <c r="F231" s="995">
        <v>0.23</v>
      </c>
      <c r="G231" s="1000">
        <v>0.05</v>
      </c>
      <c r="H231" s="996">
        <f t="shared" si="11"/>
        <v>-0.03</v>
      </c>
      <c r="I231" s="997"/>
      <c r="J231" s="998"/>
    </row>
    <row r="232" spans="1:10" s="999" customFormat="1" ht="15" x14ac:dyDescent="0.25">
      <c r="A232" s="993"/>
      <c r="B232" s="483" t="s">
        <v>4268</v>
      </c>
      <c r="C232" s="489">
        <v>1</v>
      </c>
      <c r="D232" s="489">
        <v>-2</v>
      </c>
      <c r="E232" s="995">
        <v>0.5</v>
      </c>
      <c r="F232" s="995">
        <v>0.23</v>
      </c>
      <c r="G232" s="1000">
        <v>0.4</v>
      </c>
      <c r="H232" s="996">
        <f t="shared" si="11"/>
        <v>-0.09</v>
      </c>
      <c r="I232" s="1001"/>
      <c r="J232" s="1002"/>
    </row>
    <row r="233" spans="1:10" s="999" customFormat="1" ht="15" x14ac:dyDescent="0.25">
      <c r="A233" s="993"/>
      <c r="B233" s="483" t="s">
        <v>4269</v>
      </c>
      <c r="C233" s="489">
        <v>1</v>
      </c>
      <c r="D233" s="489">
        <v>-10</v>
      </c>
      <c r="E233" s="995">
        <v>0.23</v>
      </c>
      <c r="F233" s="995">
        <v>0.23</v>
      </c>
      <c r="G233" s="1000">
        <v>2.4500000000000002</v>
      </c>
      <c r="H233" s="996">
        <f t="shared" si="11"/>
        <v>-1.3</v>
      </c>
      <c r="I233" s="997"/>
      <c r="J233" s="998"/>
    </row>
    <row r="234" spans="1:10" s="999" customFormat="1" ht="15" x14ac:dyDescent="0.25">
      <c r="A234" s="993"/>
      <c r="B234" s="483" t="s">
        <v>4270</v>
      </c>
      <c r="C234" s="489">
        <v>1</v>
      </c>
      <c r="D234" s="489">
        <v>-3</v>
      </c>
      <c r="E234" s="995">
        <v>0.23</v>
      </c>
      <c r="F234" s="995">
        <v>0.3</v>
      </c>
      <c r="G234" s="1000">
        <v>2.4500000000000002</v>
      </c>
      <c r="H234" s="996">
        <f t="shared" si="11"/>
        <v>-0.51</v>
      </c>
      <c r="I234" s="1001"/>
      <c r="J234" s="998"/>
    </row>
    <row r="235" spans="1:10" s="999" customFormat="1" ht="15" x14ac:dyDescent="0.25">
      <c r="A235" s="993"/>
      <c r="B235" s="483" t="s">
        <v>4271</v>
      </c>
      <c r="C235" s="489">
        <v>1</v>
      </c>
      <c r="D235" s="489">
        <v>2</v>
      </c>
      <c r="E235" s="995">
        <v>1.05</v>
      </c>
      <c r="F235" s="995">
        <v>0.6</v>
      </c>
      <c r="G235" s="1000">
        <v>0.12</v>
      </c>
      <c r="H235" s="996">
        <f t="shared" si="11"/>
        <v>0.15</v>
      </c>
      <c r="I235" s="997"/>
      <c r="J235" s="998"/>
    </row>
    <row r="236" spans="1:10" s="999" customFormat="1" ht="15" x14ac:dyDescent="0.25">
      <c r="A236" s="993"/>
      <c r="B236" s="483" t="s">
        <v>4272</v>
      </c>
      <c r="C236" s="489">
        <v>1</v>
      </c>
      <c r="D236" s="489">
        <v>1</v>
      </c>
      <c r="E236" s="994">
        <v>1.05</v>
      </c>
      <c r="F236" s="995">
        <v>0.6</v>
      </c>
      <c r="G236" s="484">
        <v>0.12</v>
      </c>
      <c r="H236" s="996">
        <f>G236*F236*E236*C236*D236</f>
        <v>0.08</v>
      </c>
      <c r="I236" s="997"/>
      <c r="J236" s="998"/>
    </row>
    <row r="237" spans="1:10" s="999" customFormat="1" ht="15" x14ac:dyDescent="0.25">
      <c r="A237" s="993"/>
      <c r="B237" s="483" t="s">
        <v>4273</v>
      </c>
      <c r="C237" s="489">
        <v>1</v>
      </c>
      <c r="D237" s="489">
        <v>1</v>
      </c>
      <c r="E237" s="994">
        <v>1.02</v>
      </c>
      <c r="F237" s="995">
        <v>0.3</v>
      </c>
      <c r="G237" s="484">
        <v>0.12</v>
      </c>
      <c r="H237" s="996">
        <f>G237*F237*E237*C237*D237</f>
        <v>0.04</v>
      </c>
      <c r="I237" s="1001"/>
      <c r="J237" s="1002"/>
    </row>
    <row r="238" spans="1:10" s="999" customFormat="1" ht="15" x14ac:dyDescent="0.25">
      <c r="A238" s="993"/>
      <c r="B238" s="483" t="s">
        <v>4274</v>
      </c>
      <c r="C238" s="489">
        <v>1</v>
      </c>
      <c r="D238" s="489">
        <v>1</v>
      </c>
      <c r="E238" s="994">
        <v>0.94</v>
      </c>
      <c r="F238" s="995">
        <v>0.3</v>
      </c>
      <c r="G238" s="484">
        <v>0.12</v>
      </c>
      <c r="H238" s="996">
        <f>G238*F238*E238*C238*D238</f>
        <v>0.03</v>
      </c>
      <c r="I238" s="1001"/>
      <c r="J238" s="1002"/>
    </row>
    <row r="239" spans="1:10" s="999" customFormat="1" ht="15" x14ac:dyDescent="0.25">
      <c r="A239" s="993"/>
      <c r="B239" s="483" t="s">
        <v>4275</v>
      </c>
      <c r="C239" s="489">
        <v>1</v>
      </c>
      <c r="D239" s="489">
        <v>1</v>
      </c>
      <c r="E239" s="994">
        <v>1.4</v>
      </c>
      <c r="F239" s="995">
        <v>0.45</v>
      </c>
      <c r="G239" s="484">
        <v>0.12</v>
      </c>
      <c r="H239" s="996">
        <f>G239*F239*E239*C239*D239</f>
        <v>0.08</v>
      </c>
      <c r="I239" s="1001"/>
      <c r="J239" s="1002"/>
    </row>
    <row r="240" spans="1:10" s="999" customFormat="1" ht="15" x14ac:dyDescent="0.25">
      <c r="A240" s="993"/>
      <c r="B240" s="483" t="s">
        <v>4276</v>
      </c>
      <c r="C240" s="489"/>
      <c r="D240" s="489"/>
      <c r="E240" s="994"/>
      <c r="F240" s="995"/>
      <c r="G240" s="484"/>
      <c r="H240" s="996">
        <v>0.19</v>
      </c>
      <c r="I240" s="1001"/>
      <c r="J240" s="1003"/>
    </row>
    <row r="241" spans="1:10" s="999" customFormat="1" ht="15" x14ac:dyDescent="0.25">
      <c r="A241" s="993"/>
      <c r="B241" s="483"/>
      <c r="C241" s="489"/>
      <c r="D241" s="489"/>
      <c r="E241" s="994"/>
      <c r="F241" s="995"/>
      <c r="G241" s="1004" t="s">
        <v>1904</v>
      </c>
      <c r="H241" s="996">
        <f>SUM(H209:H240)</f>
        <v>20.83</v>
      </c>
      <c r="I241" s="997"/>
      <c r="J241" s="998"/>
    </row>
    <row r="242" spans="1:10" x14ac:dyDescent="0.25">
      <c r="A242" s="348"/>
      <c r="B242" s="391"/>
      <c r="C242" s="382"/>
      <c r="D242" s="382"/>
      <c r="E242" s="384"/>
      <c r="F242" s="384"/>
      <c r="G242" s="380" t="s">
        <v>3456</v>
      </c>
      <c r="H242" s="436">
        <f>ROUNDUP(H241,1)</f>
        <v>20.9</v>
      </c>
      <c r="I242" s="392" t="s">
        <v>1829</v>
      </c>
    </row>
    <row r="243" spans="1:10" x14ac:dyDescent="0.25">
      <c r="A243" s="348"/>
      <c r="B243" s="472" t="s">
        <v>3987</v>
      </c>
      <c r="C243" s="346"/>
      <c r="D243" s="346"/>
      <c r="E243" s="536"/>
      <c r="F243" s="536"/>
      <c r="G243" s="536"/>
      <c r="H243" s="472"/>
      <c r="I243" s="392"/>
    </row>
    <row r="244" spans="1:10" x14ac:dyDescent="0.25">
      <c r="A244" s="348"/>
      <c r="B244" s="359" t="s">
        <v>4277</v>
      </c>
      <c r="C244" s="348">
        <v>1</v>
      </c>
      <c r="D244" s="348">
        <v>1</v>
      </c>
      <c r="E244" s="383">
        <f>H242</f>
        <v>20.9</v>
      </c>
      <c r="F244" s="383"/>
      <c r="G244" s="383"/>
      <c r="H244" s="434">
        <f>PRODUCT(C244:G244)</f>
        <v>20.9</v>
      </c>
      <c r="I244" s="392" t="s">
        <v>1829</v>
      </c>
    </row>
    <row r="245" spans="1:10" x14ac:dyDescent="0.25">
      <c r="A245" s="348"/>
      <c r="B245" s="359" t="s">
        <v>4278</v>
      </c>
      <c r="C245" s="348">
        <v>1</v>
      </c>
      <c r="D245" s="348">
        <v>2</v>
      </c>
      <c r="E245" s="383">
        <v>4.58</v>
      </c>
      <c r="F245" s="383">
        <v>0.23</v>
      </c>
      <c r="G245" s="383">
        <v>2.4</v>
      </c>
      <c r="H245" s="430">
        <f>PRODUCT(C245:G245)</f>
        <v>5.0599999999999996</v>
      </c>
      <c r="I245" s="392"/>
    </row>
    <row r="246" spans="1:10" x14ac:dyDescent="0.25">
      <c r="A246" s="348"/>
      <c r="B246" s="359"/>
      <c r="C246" s="348"/>
      <c r="D246" s="348"/>
      <c r="E246" s="383"/>
      <c r="F246" s="383"/>
      <c r="G246" s="383"/>
      <c r="H246" s="436">
        <f>SUM(H244:H245)</f>
        <v>25.96</v>
      </c>
      <c r="I246" s="392"/>
    </row>
    <row r="247" spans="1:10" x14ac:dyDescent="0.25">
      <c r="A247" s="348"/>
      <c r="B247" s="391"/>
      <c r="C247" s="382"/>
      <c r="D247" s="382"/>
      <c r="E247" s="384"/>
      <c r="F247" s="384"/>
      <c r="G247" s="380" t="s">
        <v>3456</v>
      </c>
      <c r="H247" s="436">
        <f>ROUNDUP(H246,1)</f>
        <v>26</v>
      </c>
      <c r="I247" s="392" t="s">
        <v>1829</v>
      </c>
    </row>
    <row r="248" spans="1:10" x14ac:dyDescent="0.25">
      <c r="A248" s="348"/>
      <c r="B248" s="472" t="s">
        <v>3929</v>
      </c>
      <c r="C248" s="346"/>
      <c r="D248" s="346"/>
      <c r="E248" s="536"/>
      <c r="F248" s="536"/>
      <c r="G248" s="536"/>
      <c r="H248" s="472"/>
      <c r="I248" s="392"/>
    </row>
    <row r="249" spans="1:10" s="999" customFormat="1" ht="15" x14ac:dyDescent="0.25">
      <c r="A249" s="993"/>
      <c r="B249" s="483" t="s">
        <v>4279</v>
      </c>
      <c r="C249" s="489">
        <v>1</v>
      </c>
      <c r="D249" s="489">
        <v>1</v>
      </c>
      <c r="E249" s="994">
        <v>13.65</v>
      </c>
      <c r="F249" s="995">
        <v>0.23</v>
      </c>
      <c r="G249" s="484">
        <v>2.5499999999999998</v>
      </c>
      <c r="H249" s="488">
        <f>G249*F249*E249*C249*D249</f>
        <v>8.01</v>
      </c>
      <c r="I249" s="997"/>
      <c r="J249" s="998"/>
    </row>
    <row r="250" spans="1:10" s="999" customFormat="1" ht="15" x14ac:dyDescent="0.25">
      <c r="A250" s="993"/>
      <c r="B250" s="483" t="s">
        <v>4280</v>
      </c>
      <c r="C250" s="489">
        <v>1</v>
      </c>
      <c r="D250" s="489">
        <v>-1</v>
      </c>
      <c r="E250" s="994">
        <v>0.9</v>
      </c>
      <c r="F250" s="995">
        <v>0.23</v>
      </c>
      <c r="G250" s="484">
        <v>2.1</v>
      </c>
      <c r="H250" s="488">
        <f>G250*F250*E250*C250*D250</f>
        <v>-0.43</v>
      </c>
      <c r="I250" s="997"/>
      <c r="J250" s="998"/>
    </row>
    <row r="251" spans="1:10" s="999" customFormat="1" ht="15" x14ac:dyDescent="0.25">
      <c r="A251" s="993"/>
      <c r="B251" s="483" t="s">
        <v>4281</v>
      </c>
      <c r="C251" s="489">
        <v>1</v>
      </c>
      <c r="D251" s="489">
        <v>-3</v>
      </c>
      <c r="E251" s="994">
        <v>0.23</v>
      </c>
      <c r="F251" s="995">
        <v>0.23</v>
      </c>
      <c r="G251" s="484">
        <v>2.1</v>
      </c>
      <c r="H251" s="488">
        <f>G251*F251*E251*C251*D251</f>
        <v>-0.33</v>
      </c>
      <c r="I251" s="997"/>
      <c r="J251" s="998"/>
    </row>
    <row r="252" spans="1:10" s="999" customFormat="1" ht="15" x14ac:dyDescent="0.25">
      <c r="A252" s="993"/>
      <c r="B252" s="483" t="s">
        <v>4282</v>
      </c>
      <c r="C252" s="489">
        <v>1</v>
      </c>
      <c r="D252" s="489">
        <v>-1</v>
      </c>
      <c r="E252" s="994">
        <v>0.23</v>
      </c>
      <c r="F252" s="995">
        <v>0.3</v>
      </c>
      <c r="G252" s="484">
        <v>2.1</v>
      </c>
      <c r="H252" s="488">
        <f>G252*F252*E252*C252*D252</f>
        <v>-0.14000000000000001</v>
      </c>
      <c r="I252" s="997"/>
      <c r="J252" s="998"/>
    </row>
    <row r="253" spans="1:10" s="999" customFormat="1" ht="15" x14ac:dyDescent="0.25">
      <c r="A253" s="993"/>
      <c r="B253" s="483"/>
      <c r="C253" s="489"/>
      <c r="D253" s="489"/>
      <c r="E253" s="995"/>
      <c r="F253" s="995"/>
      <c r="G253" s="993" t="s">
        <v>1904</v>
      </c>
      <c r="H253" s="1005">
        <f>SUM(H249:H252)</f>
        <v>7.11</v>
      </c>
      <c r="I253" s="997"/>
      <c r="J253" s="998"/>
    </row>
    <row r="254" spans="1:10" x14ac:dyDescent="0.25">
      <c r="A254" s="348"/>
      <c r="B254" s="391"/>
      <c r="C254" s="382"/>
      <c r="D254" s="382"/>
      <c r="E254" s="384"/>
      <c r="F254" s="384"/>
      <c r="G254" s="380" t="s">
        <v>3456</v>
      </c>
      <c r="H254" s="436">
        <f>ROUNDUP(H253,1)</f>
        <v>7.2</v>
      </c>
      <c r="I254" s="392" t="s">
        <v>1829</v>
      </c>
    </row>
    <row r="255" spans="1:10" x14ac:dyDescent="0.25">
      <c r="A255" s="348">
        <v>10.199999999999999</v>
      </c>
      <c r="B255" s="472" t="s">
        <v>3682</v>
      </c>
      <c r="C255" s="348"/>
      <c r="D255" s="348"/>
      <c r="E255" s="383"/>
      <c r="F255" s="383"/>
      <c r="G255" s="383"/>
      <c r="H255" s="430"/>
      <c r="I255" s="392"/>
    </row>
    <row r="256" spans="1:10" s="999" customFormat="1" ht="15" x14ac:dyDescent="0.25">
      <c r="A256" s="993"/>
      <c r="B256" s="482" t="s">
        <v>4283</v>
      </c>
      <c r="C256" s="489"/>
      <c r="D256" s="489"/>
      <c r="E256" s="1000"/>
      <c r="F256" s="1000"/>
      <c r="G256" s="1000"/>
      <c r="H256" s="996"/>
      <c r="I256" s="997"/>
      <c r="J256" s="998"/>
    </row>
    <row r="257" spans="1:11" s="999" customFormat="1" ht="15" x14ac:dyDescent="0.25">
      <c r="A257" s="993"/>
      <c r="B257" s="483" t="s">
        <v>4284</v>
      </c>
      <c r="C257" s="489">
        <v>1</v>
      </c>
      <c r="D257" s="489">
        <v>2</v>
      </c>
      <c r="E257" s="485">
        <v>2.4500000000000002</v>
      </c>
      <c r="F257" s="485"/>
      <c r="G257" s="485">
        <v>2.74</v>
      </c>
      <c r="H257" s="996">
        <f t="shared" ref="H257:H271" si="12">PRODUCT(C257:E257)*PRODUCT(G257)</f>
        <v>13.43</v>
      </c>
      <c r="I257" s="997"/>
      <c r="J257" s="998"/>
    </row>
    <row r="258" spans="1:11" s="997" customFormat="1" ht="15" x14ac:dyDescent="0.25">
      <c r="A258" s="993"/>
      <c r="B258" s="483" t="s">
        <v>4285</v>
      </c>
      <c r="C258" s="489">
        <v>1</v>
      </c>
      <c r="D258" s="489">
        <v>1</v>
      </c>
      <c r="E258" s="485">
        <v>3.12</v>
      </c>
      <c r="F258" s="485"/>
      <c r="G258" s="485">
        <v>2.4500000000000002</v>
      </c>
      <c r="H258" s="996">
        <f t="shared" si="12"/>
        <v>7.64</v>
      </c>
      <c r="J258" s="998"/>
      <c r="K258" s="999"/>
    </row>
    <row r="259" spans="1:11" s="997" customFormat="1" ht="15" x14ac:dyDescent="0.25">
      <c r="A259" s="993"/>
      <c r="B259" s="483" t="s">
        <v>4286</v>
      </c>
      <c r="C259" s="489">
        <v>1</v>
      </c>
      <c r="D259" s="489">
        <v>-1</v>
      </c>
      <c r="E259" s="485">
        <v>2.4500000000000002</v>
      </c>
      <c r="F259" s="485"/>
      <c r="G259" s="485">
        <v>0.28999999999999998</v>
      </c>
      <c r="H259" s="996">
        <f t="shared" si="12"/>
        <v>-0.71</v>
      </c>
      <c r="J259" s="998"/>
      <c r="K259" s="999"/>
    </row>
    <row r="260" spans="1:11" s="997" customFormat="1" ht="15" x14ac:dyDescent="0.25">
      <c r="A260" s="993"/>
      <c r="B260" s="483" t="s">
        <v>4287</v>
      </c>
      <c r="C260" s="489">
        <v>1</v>
      </c>
      <c r="D260" s="489">
        <v>1</v>
      </c>
      <c r="E260" s="485">
        <v>2.74</v>
      </c>
      <c r="F260" s="485"/>
      <c r="G260" s="485">
        <v>2.4500000000000002</v>
      </c>
      <c r="H260" s="996">
        <f t="shared" si="12"/>
        <v>6.71</v>
      </c>
      <c r="J260" s="998"/>
      <c r="K260" s="999"/>
    </row>
    <row r="261" spans="1:11" s="997" customFormat="1" ht="15" x14ac:dyDescent="0.25">
      <c r="A261" s="993"/>
      <c r="B261" s="483" t="s">
        <v>4288</v>
      </c>
      <c r="C261" s="489">
        <v>1</v>
      </c>
      <c r="D261" s="489">
        <v>1</v>
      </c>
      <c r="E261" s="485">
        <v>1.2</v>
      </c>
      <c r="F261" s="485"/>
      <c r="G261" s="485">
        <v>2.74</v>
      </c>
      <c r="H261" s="996">
        <f t="shared" si="12"/>
        <v>3.29</v>
      </c>
      <c r="J261" s="998"/>
      <c r="K261" s="999"/>
    </row>
    <row r="262" spans="1:11" s="997" customFormat="1" ht="15" x14ac:dyDescent="0.25">
      <c r="A262" s="993"/>
      <c r="B262" s="483" t="s">
        <v>3686</v>
      </c>
      <c r="C262" s="489">
        <v>1</v>
      </c>
      <c r="D262" s="489">
        <v>-2</v>
      </c>
      <c r="E262" s="485">
        <v>0.75</v>
      </c>
      <c r="F262" s="485"/>
      <c r="G262" s="485">
        <v>2.1</v>
      </c>
      <c r="H262" s="996">
        <f t="shared" si="12"/>
        <v>-3.15</v>
      </c>
      <c r="J262" s="998"/>
      <c r="K262" s="999"/>
    </row>
    <row r="263" spans="1:11" s="997" customFormat="1" ht="15" x14ac:dyDescent="0.25">
      <c r="A263" s="993"/>
      <c r="B263" s="483" t="s">
        <v>4289</v>
      </c>
      <c r="C263" s="489">
        <v>1</v>
      </c>
      <c r="D263" s="489">
        <v>-1</v>
      </c>
      <c r="E263" s="485">
        <v>0.75</v>
      </c>
      <c r="F263" s="485"/>
      <c r="G263" s="485">
        <v>2.1</v>
      </c>
      <c r="H263" s="996">
        <f t="shared" si="12"/>
        <v>-1.58</v>
      </c>
      <c r="J263" s="998"/>
      <c r="K263" s="999"/>
    </row>
    <row r="264" spans="1:11" s="997" customFormat="1" ht="15" x14ac:dyDescent="0.25">
      <c r="A264" s="993"/>
      <c r="B264" s="483" t="s">
        <v>4290</v>
      </c>
      <c r="C264" s="489">
        <v>1</v>
      </c>
      <c r="D264" s="489">
        <v>-1</v>
      </c>
      <c r="E264" s="485">
        <v>0.9</v>
      </c>
      <c r="F264" s="485"/>
      <c r="G264" s="485">
        <v>2.1</v>
      </c>
      <c r="H264" s="996">
        <f t="shared" si="12"/>
        <v>-1.89</v>
      </c>
      <c r="J264" s="998"/>
      <c r="K264" s="999"/>
    </row>
    <row r="265" spans="1:11" s="997" customFormat="1" ht="15" x14ac:dyDescent="0.25">
      <c r="A265" s="993"/>
      <c r="B265" s="483" t="s">
        <v>4291</v>
      </c>
      <c r="C265" s="489">
        <v>1</v>
      </c>
      <c r="D265" s="489">
        <v>1</v>
      </c>
      <c r="E265" s="485">
        <v>0.9</v>
      </c>
      <c r="F265" s="485"/>
      <c r="G265" s="485">
        <v>0.6</v>
      </c>
      <c r="H265" s="996">
        <f t="shared" si="12"/>
        <v>0.54</v>
      </c>
      <c r="J265" s="998"/>
      <c r="K265" s="999"/>
    </row>
    <row r="266" spans="1:11" s="997" customFormat="1" ht="15" x14ac:dyDescent="0.25">
      <c r="A266" s="993"/>
      <c r="B266" s="483" t="s">
        <v>4292</v>
      </c>
      <c r="C266" s="489">
        <v>1</v>
      </c>
      <c r="D266" s="489">
        <v>2</v>
      </c>
      <c r="E266" s="485">
        <v>0.3</v>
      </c>
      <c r="F266" s="485"/>
      <c r="G266" s="485">
        <v>2.1</v>
      </c>
      <c r="H266" s="996">
        <f t="shared" si="12"/>
        <v>1.26</v>
      </c>
      <c r="J266" s="998"/>
      <c r="K266" s="999"/>
    </row>
    <row r="267" spans="1:11" s="997" customFormat="1" ht="15" x14ac:dyDescent="0.25">
      <c r="A267" s="993"/>
      <c r="B267" s="483" t="s">
        <v>4293</v>
      </c>
      <c r="C267" s="489">
        <v>1</v>
      </c>
      <c r="D267" s="489">
        <v>-2</v>
      </c>
      <c r="E267" s="485">
        <v>2.4500000000000002</v>
      </c>
      <c r="F267" s="485"/>
      <c r="G267" s="485">
        <v>0.1</v>
      </c>
      <c r="H267" s="996">
        <f t="shared" si="12"/>
        <v>-0.49</v>
      </c>
      <c r="J267" s="998"/>
      <c r="K267" s="999"/>
    </row>
    <row r="268" spans="1:11" s="997" customFormat="1" ht="15" x14ac:dyDescent="0.25">
      <c r="A268" s="993"/>
      <c r="B268" s="483" t="s">
        <v>4294</v>
      </c>
      <c r="C268" s="489">
        <v>1</v>
      </c>
      <c r="D268" s="489">
        <v>-1</v>
      </c>
      <c r="E268" s="485">
        <v>2.74</v>
      </c>
      <c r="F268" s="485"/>
      <c r="G268" s="485">
        <v>0.1</v>
      </c>
      <c r="H268" s="996">
        <f t="shared" si="12"/>
        <v>-0.27</v>
      </c>
      <c r="J268" s="998"/>
      <c r="K268" s="999"/>
    </row>
    <row r="269" spans="1:11" s="997" customFormat="1" ht="15" x14ac:dyDescent="0.25">
      <c r="A269" s="993"/>
      <c r="B269" s="483" t="s">
        <v>4295</v>
      </c>
      <c r="C269" s="489">
        <v>1</v>
      </c>
      <c r="D269" s="489">
        <v>-1</v>
      </c>
      <c r="E269" s="485">
        <v>1.2</v>
      </c>
      <c r="F269" s="485"/>
      <c r="G269" s="485">
        <v>0.1</v>
      </c>
      <c r="H269" s="996">
        <f t="shared" si="12"/>
        <v>-0.12</v>
      </c>
      <c r="J269" s="998"/>
      <c r="K269" s="999"/>
    </row>
    <row r="270" spans="1:11" s="997" customFormat="1" ht="15" x14ac:dyDescent="0.25">
      <c r="A270" s="993"/>
      <c r="B270" s="483" t="s">
        <v>4296</v>
      </c>
      <c r="C270" s="489">
        <v>1</v>
      </c>
      <c r="D270" s="489">
        <v>-1</v>
      </c>
      <c r="E270" s="485">
        <v>3.12</v>
      </c>
      <c r="F270" s="485"/>
      <c r="G270" s="485">
        <v>0.1</v>
      </c>
      <c r="H270" s="996">
        <f t="shared" si="12"/>
        <v>-0.31</v>
      </c>
      <c r="J270" s="998"/>
      <c r="K270" s="999"/>
    </row>
    <row r="271" spans="1:11" s="997" customFormat="1" ht="15" x14ac:dyDescent="0.25">
      <c r="A271" s="993"/>
      <c r="B271" s="483" t="s">
        <v>4297</v>
      </c>
      <c r="C271" s="489">
        <v>2</v>
      </c>
      <c r="D271" s="489">
        <v>2</v>
      </c>
      <c r="E271" s="485">
        <v>0.6</v>
      </c>
      <c r="F271" s="485"/>
      <c r="G271" s="485">
        <v>2.75</v>
      </c>
      <c r="H271" s="996">
        <f t="shared" si="12"/>
        <v>6.6</v>
      </c>
      <c r="J271" s="998"/>
      <c r="K271" s="999"/>
    </row>
    <row r="272" spans="1:11" x14ac:dyDescent="0.25">
      <c r="A272" s="348"/>
      <c r="B272" s="435"/>
      <c r="C272" s="348"/>
      <c r="D272" s="348"/>
      <c r="E272" s="383"/>
      <c r="F272" s="383"/>
      <c r="G272" s="1006" t="s">
        <v>1904</v>
      </c>
      <c r="H272" s="430">
        <f>SUM(H257:H271)</f>
        <v>30.95</v>
      </c>
      <c r="I272" s="392"/>
    </row>
    <row r="273" spans="1:11" x14ac:dyDescent="0.25">
      <c r="A273" s="348"/>
      <c r="B273" s="391"/>
      <c r="C273" s="382"/>
      <c r="D273" s="382"/>
      <c r="E273" s="384"/>
      <c r="F273" s="384"/>
      <c r="G273" s="380" t="s">
        <v>3456</v>
      </c>
      <c r="H273" s="436">
        <f>ROUNDUP(H272,1)</f>
        <v>31</v>
      </c>
      <c r="I273" s="392" t="s">
        <v>1941</v>
      </c>
    </row>
    <row r="274" spans="1:11" x14ac:dyDescent="0.25">
      <c r="A274" s="348"/>
      <c r="B274" s="435" t="s">
        <v>4298</v>
      </c>
      <c r="C274" s="348"/>
      <c r="D274" s="348"/>
      <c r="E274" s="383"/>
      <c r="F274" s="383"/>
      <c r="G274" s="383"/>
      <c r="H274" s="430"/>
      <c r="I274" s="392"/>
    </row>
    <row r="275" spans="1:11" x14ac:dyDescent="0.25">
      <c r="A275" s="348"/>
      <c r="B275" s="359" t="s">
        <v>3928</v>
      </c>
      <c r="C275" s="348">
        <v>1</v>
      </c>
      <c r="D275" s="348">
        <v>1</v>
      </c>
      <c r="E275" s="383">
        <f>H273</f>
        <v>31</v>
      </c>
      <c r="F275" s="383"/>
      <c r="G275" s="383"/>
      <c r="H275" s="434">
        <f>PRODUCT(C275:G275)</f>
        <v>31</v>
      </c>
      <c r="I275" s="392" t="s">
        <v>1941</v>
      </c>
    </row>
    <row r="276" spans="1:11" x14ac:dyDescent="0.25">
      <c r="A276" s="348"/>
      <c r="B276" s="359" t="s">
        <v>4299</v>
      </c>
      <c r="C276" s="348">
        <v>1</v>
      </c>
      <c r="D276" s="348">
        <v>1</v>
      </c>
      <c r="E276" s="383">
        <v>24.25</v>
      </c>
      <c r="F276" s="383"/>
      <c r="G276" s="383">
        <v>1.2</v>
      </c>
      <c r="H276" s="430">
        <f>PRODUCT(C276:G276)</f>
        <v>29.1</v>
      </c>
      <c r="I276" s="392"/>
    </row>
    <row r="277" spans="1:11" x14ac:dyDescent="0.25">
      <c r="A277" s="348"/>
      <c r="B277" s="359" t="s">
        <v>4300</v>
      </c>
      <c r="C277" s="348">
        <v>2</v>
      </c>
      <c r="D277" s="348">
        <v>4</v>
      </c>
      <c r="E277" s="383">
        <v>0.23</v>
      </c>
      <c r="F277" s="383"/>
      <c r="G277" s="383">
        <v>1.2</v>
      </c>
      <c r="H277" s="430">
        <f>PRODUCT(C277:G277)</f>
        <v>2.21</v>
      </c>
      <c r="I277" s="392"/>
    </row>
    <row r="278" spans="1:11" x14ac:dyDescent="0.25">
      <c r="A278" s="348"/>
      <c r="B278" s="359"/>
      <c r="C278" s="348"/>
      <c r="D278" s="348"/>
      <c r="E278" s="383"/>
      <c r="F278" s="383"/>
      <c r="G278" s="402" t="s">
        <v>5146</v>
      </c>
      <c r="H278" s="430">
        <f>SUM(H275:H277)</f>
        <v>62.31</v>
      </c>
      <c r="I278" s="392"/>
    </row>
    <row r="279" spans="1:11" x14ac:dyDescent="0.25">
      <c r="A279" s="348"/>
      <c r="B279" s="359"/>
      <c r="C279" s="348"/>
      <c r="D279" s="348"/>
      <c r="E279" s="383"/>
      <c r="F279" s="383"/>
      <c r="G279" s="1363" t="s">
        <v>4802</v>
      </c>
      <c r="H279" s="430">
        <v>62.35</v>
      </c>
      <c r="I279" s="392"/>
    </row>
    <row r="280" spans="1:11" x14ac:dyDescent="0.25">
      <c r="A280" s="348"/>
      <c r="B280" s="435" t="s">
        <v>3988</v>
      </c>
      <c r="C280" s="348"/>
      <c r="D280" s="348"/>
      <c r="E280" s="383"/>
      <c r="F280" s="383"/>
      <c r="G280" s="383"/>
      <c r="H280" s="430"/>
      <c r="I280" s="392"/>
    </row>
    <row r="281" spans="1:11" x14ac:dyDescent="0.25">
      <c r="A281" s="348"/>
      <c r="B281" s="359" t="s">
        <v>3703</v>
      </c>
      <c r="C281" s="348">
        <v>1</v>
      </c>
      <c r="D281" s="348">
        <v>1</v>
      </c>
      <c r="E281" s="383">
        <v>17.440000000000001</v>
      </c>
      <c r="F281" s="383"/>
      <c r="G281" s="383">
        <v>0.45</v>
      </c>
      <c r="H281" s="430">
        <f>PRODUCT(C281:G281)</f>
        <v>7.85</v>
      </c>
      <c r="I281" s="392"/>
    </row>
    <row r="282" spans="1:11" x14ac:dyDescent="0.25">
      <c r="A282" s="348"/>
      <c r="B282" s="359" t="s">
        <v>4301</v>
      </c>
      <c r="C282" s="348">
        <v>-2</v>
      </c>
      <c r="D282" s="348">
        <v>2</v>
      </c>
      <c r="E282" s="383">
        <v>0.23</v>
      </c>
      <c r="F282" s="383"/>
      <c r="G282" s="383">
        <v>0.45</v>
      </c>
      <c r="H282" s="430">
        <f>PRODUCT(C282:G282)</f>
        <v>-0.41</v>
      </c>
      <c r="I282" s="392"/>
    </row>
    <row r="283" spans="1:11" x14ac:dyDescent="0.25">
      <c r="A283" s="348"/>
      <c r="B283" s="359" t="s">
        <v>4300</v>
      </c>
      <c r="C283" s="348">
        <v>-2</v>
      </c>
      <c r="D283" s="348">
        <v>2</v>
      </c>
      <c r="E283" s="383">
        <v>0.23</v>
      </c>
      <c r="F283" s="383"/>
      <c r="G283" s="383">
        <v>0.45</v>
      </c>
      <c r="H283" s="430">
        <f>PRODUCT(C283:G283)</f>
        <v>-0.41</v>
      </c>
      <c r="I283" s="392"/>
    </row>
    <row r="284" spans="1:11" x14ac:dyDescent="0.25">
      <c r="A284" s="348"/>
      <c r="B284" s="359"/>
      <c r="C284" s="348"/>
      <c r="D284" s="348"/>
      <c r="E284" s="383"/>
      <c r="F284" s="383"/>
      <c r="G284" s="402" t="s">
        <v>1904</v>
      </c>
      <c r="H284" s="436">
        <f>SUM(H281:H283)</f>
        <v>7.03</v>
      </c>
      <c r="I284" s="392"/>
    </row>
    <row r="285" spans="1:11" x14ac:dyDescent="0.25">
      <c r="A285" s="348"/>
      <c r="B285" s="391"/>
      <c r="C285" s="382"/>
      <c r="D285" s="382"/>
      <c r="E285" s="384"/>
      <c r="F285" s="384"/>
      <c r="G285" s="536" t="s">
        <v>3456</v>
      </c>
      <c r="H285" s="436">
        <f>ROUNDUP(H284,1)</f>
        <v>7.1</v>
      </c>
      <c r="I285" s="392" t="s">
        <v>1941</v>
      </c>
    </row>
    <row r="286" spans="1:11" x14ac:dyDescent="0.25">
      <c r="A286" s="348">
        <v>11.2</v>
      </c>
      <c r="B286" s="472" t="s">
        <v>4302</v>
      </c>
      <c r="C286" s="348"/>
      <c r="D286" s="348"/>
      <c r="E286" s="383"/>
      <c r="F286" s="383"/>
      <c r="G286" s="383"/>
      <c r="H286" s="430"/>
      <c r="I286" s="392"/>
    </row>
    <row r="287" spans="1:11" x14ac:dyDescent="0.25">
      <c r="A287" s="348"/>
      <c r="B287" s="435" t="s">
        <v>3941</v>
      </c>
      <c r="C287" s="348"/>
      <c r="D287" s="348"/>
      <c r="E287" s="383"/>
      <c r="F287" s="383"/>
      <c r="G287" s="383"/>
      <c r="H287" s="430"/>
      <c r="I287" s="392"/>
    </row>
    <row r="288" spans="1:11" s="997" customFormat="1" ht="15" x14ac:dyDescent="0.25">
      <c r="A288" s="482"/>
      <c r="B288" s="483" t="s">
        <v>4303</v>
      </c>
      <c r="C288" s="489">
        <v>1</v>
      </c>
      <c r="D288" s="489">
        <v>3</v>
      </c>
      <c r="E288" s="488">
        <v>0.6</v>
      </c>
      <c r="F288" s="488"/>
      <c r="G288" s="485">
        <v>2.1</v>
      </c>
      <c r="H288" s="430">
        <f>PRODUCT(C288:G288)</f>
        <v>3.78</v>
      </c>
      <c r="J288" s="998"/>
      <c r="K288" s="999"/>
    </row>
    <row r="289" spans="1:11" s="997" customFormat="1" ht="15" x14ac:dyDescent="0.25">
      <c r="A289" s="482"/>
      <c r="B289" s="483" t="s">
        <v>4304</v>
      </c>
      <c r="C289" s="489">
        <v>1</v>
      </c>
      <c r="D289" s="489">
        <v>2</v>
      </c>
      <c r="E289" s="488">
        <v>0.3</v>
      </c>
      <c r="F289" s="488"/>
      <c r="G289" s="485">
        <v>2.1</v>
      </c>
      <c r="H289" s="430">
        <f t="shared" ref="H289:H294" si="13">PRODUCT(C289:G289)</f>
        <v>1.26</v>
      </c>
      <c r="J289" s="998"/>
      <c r="K289" s="999"/>
    </row>
    <row r="290" spans="1:11" s="997" customFormat="1" ht="15" x14ac:dyDescent="0.25">
      <c r="A290" s="482"/>
      <c r="B290" s="483" t="s">
        <v>4305</v>
      </c>
      <c r="C290" s="489">
        <v>1</v>
      </c>
      <c r="D290" s="489">
        <v>1</v>
      </c>
      <c r="E290" s="488">
        <v>0.6</v>
      </c>
      <c r="F290" s="488"/>
      <c r="G290" s="485">
        <v>2.1</v>
      </c>
      <c r="H290" s="430">
        <f t="shared" si="13"/>
        <v>1.26</v>
      </c>
      <c r="J290" s="998"/>
      <c r="K290" s="999"/>
    </row>
    <row r="291" spans="1:11" s="997" customFormat="1" ht="15" x14ac:dyDescent="0.25">
      <c r="A291" s="482"/>
      <c r="B291" s="483" t="s">
        <v>4306</v>
      </c>
      <c r="C291" s="489">
        <v>1</v>
      </c>
      <c r="D291" s="489">
        <v>3</v>
      </c>
      <c r="E291" s="488">
        <v>0.5</v>
      </c>
      <c r="F291" s="488"/>
      <c r="G291" s="485">
        <v>2.1</v>
      </c>
      <c r="H291" s="430">
        <f t="shared" si="13"/>
        <v>3.15</v>
      </c>
      <c r="J291" s="998"/>
      <c r="K291" s="999"/>
    </row>
    <row r="292" spans="1:11" s="997" customFormat="1" ht="15" x14ac:dyDescent="0.25">
      <c r="A292" s="482"/>
      <c r="B292" s="483" t="s">
        <v>4307</v>
      </c>
      <c r="C292" s="489">
        <v>1</v>
      </c>
      <c r="D292" s="489">
        <v>2</v>
      </c>
      <c r="E292" s="488">
        <v>0.6</v>
      </c>
      <c r="F292" s="488"/>
      <c r="G292" s="485">
        <v>0.5</v>
      </c>
      <c r="H292" s="430">
        <f t="shared" si="13"/>
        <v>0.6</v>
      </c>
      <c r="J292" s="998"/>
      <c r="K292" s="999"/>
    </row>
    <row r="293" spans="1:11" s="997" customFormat="1" ht="15" x14ac:dyDescent="0.25">
      <c r="A293" s="482"/>
      <c r="B293" s="483" t="s">
        <v>4308</v>
      </c>
      <c r="C293" s="489">
        <v>2</v>
      </c>
      <c r="D293" s="489">
        <v>2</v>
      </c>
      <c r="E293" s="488">
        <v>0.6</v>
      </c>
      <c r="F293" s="488"/>
      <c r="G293" s="485">
        <v>0.8</v>
      </c>
      <c r="H293" s="430">
        <f t="shared" si="13"/>
        <v>1.92</v>
      </c>
      <c r="J293" s="998"/>
      <c r="K293" s="999"/>
    </row>
    <row r="294" spans="1:11" s="999" customFormat="1" ht="15" x14ac:dyDescent="0.25">
      <c r="A294" s="482"/>
      <c r="B294" s="483" t="s">
        <v>4309</v>
      </c>
      <c r="C294" s="489">
        <v>1</v>
      </c>
      <c r="D294" s="489">
        <v>2</v>
      </c>
      <c r="E294" s="488">
        <v>0.1</v>
      </c>
      <c r="F294" s="488"/>
      <c r="G294" s="485">
        <v>0.6</v>
      </c>
      <c r="H294" s="430">
        <f t="shared" si="13"/>
        <v>0.12</v>
      </c>
      <c r="I294" s="997"/>
      <c r="J294" s="998"/>
    </row>
    <row r="295" spans="1:11" s="999" customFormat="1" ht="15" x14ac:dyDescent="0.25">
      <c r="A295" s="482"/>
      <c r="B295" s="483"/>
      <c r="C295" s="489"/>
      <c r="D295" s="489"/>
      <c r="E295" s="995"/>
      <c r="F295" s="995"/>
      <c r="G295" s="993" t="s">
        <v>1904</v>
      </c>
      <c r="H295" s="1007">
        <f>SUM(H288:H294)</f>
        <v>12.09</v>
      </c>
      <c r="I295" s="997"/>
      <c r="J295" s="998"/>
    </row>
    <row r="296" spans="1:11" x14ac:dyDescent="0.25">
      <c r="A296" s="348"/>
      <c r="B296" s="391"/>
      <c r="C296" s="382"/>
      <c r="D296" s="382"/>
      <c r="E296" s="384"/>
      <c r="F296" s="384"/>
      <c r="G296" s="536" t="s">
        <v>3456</v>
      </c>
      <c r="H296" s="436">
        <f>ROUNDUP(H295,1)</f>
        <v>12.1</v>
      </c>
      <c r="I296" s="392" t="s">
        <v>1941</v>
      </c>
    </row>
    <row r="297" spans="1:11" x14ac:dyDescent="0.25">
      <c r="A297" s="348"/>
      <c r="B297" s="435" t="s">
        <v>3987</v>
      </c>
      <c r="C297" s="348"/>
      <c r="D297" s="348"/>
      <c r="E297" s="383"/>
      <c r="F297" s="383"/>
      <c r="G297" s="383"/>
      <c r="H297" s="430"/>
      <c r="I297" s="392"/>
    </row>
    <row r="298" spans="1:11" x14ac:dyDescent="0.25">
      <c r="A298" s="348"/>
      <c r="B298" s="359" t="s">
        <v>3928</v>
      </c>
      <c r="C298" s="348">
        <v>1</v>
      </c>
      <c r="D298" s="348">
        <v>1</v>
      </c>
      <c r="E298" s="383">
        <f>H296</f>
        <v>12.1</v>
      </c>
      <c r="F298" s="383"/>
      <c r="G298" s="383"/>
      <c r="H298" s="436">
        <f>PRODUCT(C298:G298)</f>
        <v>12.1</v>
      </c>
      <c r="I298" s="392" t="s">
        <v>1941</v>
      </c>
    </row>
    <row r="299" spans="1:11" x14ac:dyDescent="0.25">
      <c r="A299" s="348">
        <v>12.1</v>
      </c>
      <c r="B299" s="472" t="s">
        <v>3715</v>
      </c>
      <c r="C299" s="382"/>
      <c r="D299" s="382"/>
      <c r="E299" s="384"/>
      <c r="F299" s="384"/>
      <c r="G299" s="383"/>
      <c r="H299" s="430"/>
      <c r="I299" s="392"/>
    </row>
    <row r="300" spans="1:11" x14ac:dyDescent="0.25">
      <c r="A300" s="348"/>
      <c r="B300" s="435" t="s">
        <v>3941</v>
      </c>
      <c r="C300" s="382"/>
      <c r="D300" s="382"/>
      <c r="E300" s="384"/>
      <c r="F300" s="384"/>
      <c r="G300" s="383"/>
      <c r="H300" s="430"/>
      <c r="I300" s="392"/>
    </row>
    <row r="301" spans="1:11" s="999" customFormat="1" ht="15" x14ac:dyDescent="0.25">
      <c r="A301" s="482"/>
      <c r="B301" s="1008" t="s">
        <v>4310</v>
      </c>
      <c r="C301" s="489">
        <v>1</v>
      </c>
      <c r="D301" s="489">
        <v>1</v>
      </c>
      <c r="E301" s="995">
        <v>6.48</v>
      </c>
      <c r="F301" s="995"/>
      <c r="G301" s="485">
        <v>0.8</v>
      </c>
      <c r="H301" s="430">
        <f>PRODUCT(C301:G301)</f>
        <v>5.18</v>
      </c>
      <c r="I301" s="997"/>
      <c r="J301" s="998"/>
    </row>
    <row r="302" spans="1:11" s="999" customFormat="1" ht="15" x14ac:dyDescent="0.25">
      <c r="A302" s="482"/>
      <c r="B302" s="1008"/>
      <c r="C302" s="489"/>
      <c r="D302" s="489"/>
      <c r="E302" s="995"/>
      <c r="F302" s="995"/>
      <c r="G302" s="1009" t="s">
        <v>1904</v>
      </c>
      <c r="H302" s="1007">
        <f>SUM(H301:H301)</f>
        <v>5.18</v>
      </c>
      <c r="I302" s="997"/>
      <c r="J302" s="998"/>
    </row>
    <row r="303" spans="1:11" x14ac:dyDescent="0.25">
      <c r="A303" s="348"/>
      <c r="B303" s="391"/>
      <c r="C303" s="382"/>
      <c r="D303" s="382"/>
      <c r="E303" s="384"/>
      <c r="F303" s="384"/>
      <c r="G303" s="536" t="s">
        <v>3456</v>
      </c>
      <c r="H303" s="436">
        <f>ROUNDUP(H302,1)</f>
        <v>5.2</v>
      </c>
      <c r="I303" s="392" t="s">
        <v>1941</v>
      </c>
    </row>
    <row r="304" spans="1:11" x14ac:dyDescent="0.25">
      <c r="A304" s="348"/>
      <c r="B304" s="435" t="s">
        <v>3987</v>
      </c>
      <c r="C304" s="382"/>
      <c r="D304" s="382"/>
      <c r="E304" s="384"/>
      <c r="F304" s="384"/>
      <c r="G304" s="383"/>
      <c r="H304" s="430"/>
      <c r="I304" s="392"/>
    </row>
    <row r="305" spans="1:10" x14ac:dyDescent="0.25">
      <c r="A305" s="348"/>
      <c r="B305" s="359" t="s">
        <v>3928</v>
      </c>
      <c r="C305" s="348">
        <v>1</v>
      </c>
      <c r="D305" s="348">
        <v>1</v>
      </c>
      <c r="E305" s="383">
        <f>H303</f>
        <v>5.2</v>
      </c>
      <c r="F305" s="383"/>
      <c r="G305" s="383"/>
      <c r="H305" s="436">
        <f>PRODUCT(C305:G305)</f>
        <v>5.2</v>
      </c>
      <c r="I305" s="392" t="s">
        <v>1941</v>
      </c>
    </row>
    <row r="306" spans="1:10" x14ac:dyDescent="0.25">
      <c r="A306" s="348"/>
      <c r="B306" s="359" t="s">
        <v>4311</v>
      </c>
      <c r="C306" s="382">
        <v>1</v>
      </c>
      <c r="D306" s="382">
        <v>1</v>
      </c>
      <c r="E306" s="383">
        <v>1</v>
      </c>
      <c r="F306" s="384"/>
      <c r="G306" s="383">
        <v>0.9</v>
      </c>
      <c r="H306" s="430">
        <f>PRODUCT(C306:G306)</f>
        <v>0.9</v>
      </c>
      <c r="I306" s="392"/>
    </row>
    <row r="307" spans="1:10" x14ac:dyDescent="0.25">
      <c r="A307" s="348"/>
      <c r="B307" s="359"/>
      <c r="C307" s="382"/>
      <c r="D307" s="382"/>
      <c r="E307" s="384"/>
      <c r="F307" s="384"/>
      <c r="G307" s="402" t="s">
        <v>1904</v>
      </c>
      <c r="H307" s="436">
        <f>SUM(H305:H306)</f>
        <v>6.1</v>
      </c>
      <c r="I307" s="392" t="s">
        <v>1941</v>
      </c>
    </row>
    <row r="308" spans="1:10" x14ac:dyDescent="0.25">
      <c r="A308" s="1048">
        <v>13.1</v>
      </c>
      <c r="B308" s="437" t="s">
        <v>4312</v>
      </c>
      <c r="C308" s="425"/>
      <c r="D308" s="425"/>
      <c r="E308" s="431"/>
      <c r="F308" s="454"/>
      <c r="G308" s="455"/>
      <c r="H308" s="443"/>
      <c r="I308" s="1010"/>
    </row>
    <row r="309" spans="1:10" x14ac:dyDescent="0.25">
      <c r="A309" s="1048"/>
      <c r="B309" s="424" t="s">
        <v>3831</v>
      </c>
      <c r="C309" s="425">
        <v>1</v>
      </c>
      <c r="D309" s="425">
        <v>1</v>
      </c>
      <c r="E309" s="454">
        <v>3.88</v>
      </c>
      <c r="F309" s="454">
        <v>3.15</v>
      </c>
      <c r="G309" s="426">
        <v>0.3</v>
      </c>
      <c r="H309" s="459">
        <f t="shared" ref="H309:H316" si="14">PRODUCT(C309:G309)</f>
        <v>3.67</v>
      </c>
      <c r="I309" s="1011"/>
    </row>
    <row r="310" spans="1:10" x14ac:dyDescent="0.25">
      <c r="A310" s="1048"/>
      <c r="B310" s="424" t="s">
        <v>4313</v>
      </c>
      <c r="C310" s="425">
        <v>1</v>
      </c>
      <c r="D310" s="425">
        <v>1</v>
      </c>
      <c r="E310" s="454">
        <v>2.4500000000000002</v>
      </c>
      <c r="F310" s="454">
        <v>1.03</v>
      </c>
      <c r="G310" s="426">
        <v>0.3</v>
      </c>
      <c r="H310" s="459">
        <f t="shared" si="14"/>
        <v>0.76</v>
      </c>
      <c r="I310" s="1011"/>
    </row>
    <row r="311" spans="1:10" x14ac:dyDescent="0.25">
      <c r="A311" s="1048"/>
      <c r="B311" s="424" t="s">
        <v>4084</v>
      </c>
      <c r="C311" s="425">
        <v>1</v>
      </c>
      <c r="D311" s="425">
        <v>1</v>
      </c>
      <c r="E311" s="454">
        <v>2.4500000000000002</v>
      </c>
      <c r="F311" s="454">
        <v>3.08</v>
      </c>
      <c r="G311" s="426">
        <v>0.3</v>
      </c>
      <c r="H311" s="459">
        <f t="shared" si="14"/>
        <v>2.2599999999999998</v>
      </c>
      <c r="I311" s="1011"/>
    </row>
    <row r="312" spans="1:10" x14ac:dyDescent="0.25">
      <c r="A312" s="1048"/>
      <c r="B312" s="424" t="s">
        <v>4314</v>
      </c>
      <c r="C312" s="425">
        <v>1</v>
      </c>
      <c r="D312" s="425">
        <v>1</v>
      </c>
      <c r="E312" s="454">
        <v>3.1150000000000002</v>
      </c>
      <c r="F312" s="454">
        <v>3.24</v>
      </c>
      <c r="G312" s="426">
        <v>0.3</v>
      </c>
      <c r="H312" s="459">
        <f t="shared" si="14"/>
        <v>3.03</v>
      </c>
      <c r="I312" s="1011"/>
    </row>
    <row r="313" spans="1:10" x14ac:dyDescent="0.25">
      <c r="A313" s="1048"/>
      <c r="B313" s="424" t="s">
        <v>4315</v>
      </c>
      <c r="C313" s="425">
        <v>1</v>
      </c>
      <c r="D313" s="425">
        <v>1</v>
      </c>
      <c r="E313" s="454">
        <v>3.1150000000000002</v>
      </c>
      <c r="F313" s="454">
        <v>5.3250000000000002</v>
      </c>
      <c r="G313" s="426">
        <v>0.3</v>
      </c>
      <c r="H313" s="459">
        <f t="shared" si="14"/>
        <v>4.9800000000000004</v>
      </c>
      <c r="I313" s="1011"/>
    </row>
    <row r="314" spans="1:10" x14ac:dyDescent="0.25">
      <c r="A314" s="1048"/>
      <c r="B314" s="424" t="s">
        <v>4313</v>
      </c>
      <c r="C314" s="425">
        <v>1</v>
      </c>
      <c r="D314" s="425">
        <v>1</v>
      </c>
      <c r="E314" s="454">
        <v>1.085</v>
      </c>
      <c r="F314" s="454">
        <v>1.7450000000000001</v>
      </c>
      <c r="G314" s="426">
        <v>0.3</v>
      </c>
      <c r="H314" s="459">
        <f t="shared" si="14"/>
        <v>0.56999999999999995</v>
      </c>
      <c r="I314" s="1011"/>
    </row>
    <row r="315" spans="1:10" x14ac:dyDescent="0.25">
      <c r="A315" s="1048"/>
      <c r="B315" s="424" t="s">
        <v>4316</v>
      </c>
      <c r="C315" s="425">
        <v>1</v>
      </c>
      <c r="D315" s="425">
        <v>1</v>
      </c>
      <c r="E315" s="454">
        <v>1.085</v>
      </c>
      <c r="F315" s="454">
        <v>0.76</v>
      </c>
      <c r="G315" s="426">
        <v>0.3</v>
      </c>
      <c r="H315" s="459">
        <f t="shared" si="14"/>
        <v>0.25</v>
      </c>
      <c r="I315" s="1011"/>
    </row>
    <row r="316" spans="1:10" x14ac:dyDescent="0.25">
      <c r="A316" s="1048"/>
      <c r="B316" s="424" t="s">
        <v>4317</v>
      </c>
      <c r="C316" s="425">
        <v>1</v>
      </c>
      <c r="D316" s="425">
        <v>1</v>
      </c>
      <c r="E316" s="426">
        <v>2.4</v>
      </c>
      <c r="F316" s="426">
        <v>4.4000000000000004</v>
      </c>
      <c r="G316" s="426">
        <v>0.3</v>
      </c>
      <c r="H316" s="459">
        <f t="shared" si="14"/>
        <v>3.17</v>
      </c>
      <c r="I316" s="1011"/>
    </row>
    <row r="317" spans="1:10" x14ac:dyDescent="0.25">
      <c r="A317" s="1048"/>
      <c r="B317" s="424"/>
      <c r="C317" s="425"/>
      <c r="D317" s="425"/>
      <c r="E317" s="454"/>
      <c r="F317" s="454"/>
      <c r="G317" s="992" t="s">
        <v>1904</v>
      </c>
      <c r="H317" s="443">
        <f>SUM(H309:H316)</f>
        <v>18.690000000000001</v>
      </c>
      <c r="I317" s="1011" t="s">
        <v>1829</v>
      </c>
    </row>
    <row r="318" spans="1:10" x14ac:dyDescent="0.25">
      <c r="A318" s="348">
        <v>14.1</v>
      </c>
      <c r="B318" s="472" t="s">
        <v>4318</v>
      </c>
      <c r="C318" s="382"/>
      <c r="D318" s="382"/>
      <c r="E318" s="384"/>
      <c r="F318" s="384"/>
      <c r="G318" s="383"/>
      <c r="H318" s="430"/>
      <c r="I318" s="392"/>
    </row>
    <row r="319" spans="1:10" x14ac:dyDescent="0.25">
      <c r="A319" s="348"/>
      <c r="B319" s="435" t="s">
        <v>3941</v>
      </c>
      <c r="C319" s="382"/>
      <c r="D319" s="382"/>
      <c r="E319" s="384"/>
      <c r="F319" s="384"/>
      <c r="G319" s="383"/>
      <c r="H319" s="430"/>
      <c r="I319" s="392"/>
    </row>
    <row r="320" spans="1:10" s="999" customFormat="1" ht="15" x14ac:dyDescent="0.25">
      <c r="A320" s="482"/>
      <c r="B320" s="483" t="s">
        <v>4319</v>
      </c>
      <c r="C320" s="489">
        <v>1</v>
      </c>
      <c r="D320" s="489">
        <v>2</v>
      </c>
      <c r="E320" s="488">
        <v>1.1599999999999999</v>
      </c>
      <c r="F320" s="488">
        <v>0.6</v>
      </c>
      <c r="G320" s="485"/>
      <c r="H320" s="996">
        <f>PRODUCT(C320:G320)</f>
        <v>1.39</v>
      </c>
      <c r="I320" s="997"/>
      <c r="J320" s="998"/>
    </row>
    <row r="321" spans="1:10" s="999" customFormat="1" ht="15" x14ac:dyDescent="0.25">
      <c r="A321" s="482"/>
      <c r="B321" s="483" t="s">
        <v>4320</v>
      </c>
      <c r="C321" s="489">
        <v>1</v>
      </c>
      <c r="D321" s="489">
        <v>2</v>
      </c>
      <c r="E321" s="488">
        <v>1.1599999999999999</v>
      </c>
      <c r="F321" s="488">
        <v>0.6</v>
      </c>
      <c r="G321" s="485"/>
      <c r="H321" s="996">
        <f t="shared" ref="H321:H326" si="15">PRODUCT(C321:G321)</f>
        <v>1.39</v>
      </c>
      <c r="I321" s="997"/>
      <c r="J321" s="998"/>
    </row>
    <row r="322" spans="1:10" s="999" customFormat="1" ht="15" x14ac:dyDescent="0.25">
      <c r="A322" s="482"/>
      <c r="B322" s="483" t="s">
        <v>4321</v>
      </c>
      <c r="C322" s="489">
        <v>1</v>
      </c>
      <c r="D322" s="489">
        <v>4</v>
      </c>
      <c r="E322" s="488">
        <v>1.1299999999999999</v>
      </c>
      <c r="F322" s="488">
        <v>0.3</v>
      </c>
      <c r="G322" s="485"/>
      <c r="H322" s="996">
        <f t="shared" si="15"/>
        <v>1.36</v>
      </c>
      <c r="I322" s="997"/>
      <c r="J322" s="998"/>
    </row>
    <row r="323" spans="1:10" s="999" customFormat="1" ht="15" x14ac:dyDescent="0.25">
      <c r="A323" s="482"/>
      <c r="B323" s="483" t="s">
        <v>4322</v>
      </c>
      <c r="C323" s="489">
        <v>1</v>
      </c>
      <c r="D323" s="489">
        <v>4</v>
      </c>
      <c r="E323" s="488">
        <v>1.1299999999999999</v>
      </c>
      <c r="F323" s="488">
        <v>0.3</v>
      </c>
      <c r="G323" s="485"/>
      <c r="H323" s="996">
        <f t="shared" si="15"/>
        <v>1.36</v>
      </c>
      <c r="I323" s="1001"/>
      <c r="J323" s="1002"/>
    </row>
    <row r="324" spans="1:10" s="999" customFormat="1" ht="15" x14ac:dyDescent="0.25">
      <c r="A324" s="482"/>
      <c r="B324" s="483" t="s">
        <v>4323</v>
      </c>
      <c r="C324" s="489">
        <v>1</v>
      </c>
      <c r="D324" s="489">
        <v>4</v>
      </c>
      <c r="E324" s="488">
        <v>0.81</v>
      </c>
      <c r="F324" s="488">
        <v>0.45</v>
      </c>
      <c r="G324" s="485"/>
      <c r="H324" s="996">
        <f t="shared" si="15"/>
        <v>1.46</v>
      </c>
      <c r="I324" s="997"/>
      <c r="J324" s="998"/>
    </row>
    <row r="325" spans="1:10" s="999" customFormat="1" ht="15" x14ac:dyDescent="0.25">
      <c r="A325" s="482"/>
      <c r="B325" s="483" t="s">
        <v>4324</v>
      </c>
      <c r="C325" s="489">
        <v>1</v>
      </c>
      <c r="D325" s="489">
        <v>2</v>
      </c>
      <c r="E325" s="488">
        <v>1</v>
      </c>
      <c r="F325" s="488">
        <v>0.3</v>
      </c>
      <c r="G325" s="485"/>
      <c r="H325" s="996">
        <f t="shared" si="15"/>
        <v>0.6</v>
      </c>
      <c r="I325" s="997"/>
      <c r="J325" s="998"/>
    </row>
    <row r="326" spans="1:10" s="999" customFormat="1" ht="15" x14ac:dyDescent="0.25">
      <c r="A326" s="482"/>
      <c r="B326" s="483" t="s">
        <v>1930</v>
      </c>
      <c r="C326" s="489"/>
      <c r="D326" s="489"/>
      <c r="E326" s="488"/>
      <c r="F326" s="488"/>
      <c r="G326" s="485"/>
      <c r="H326" s="996">
        <f t="shared" si="15"/>
        <v>0</v>
      </c>
      <c r="I326" s="997"/>
      <c r="J326" s="998"/>
    </row>
    <row r="327" spans="1:10" s="999" customFormat="1" ht="15" x14ac:dyDescent="0.25">
      <c r="A327" s="482"/>
      <c r="B327" s="483"/>
      <c r="C327" s="489"/>
      <c r="D327" s="489"/>
      <c r="E327" s="995"/>
      <c r="F327" s="995"/>
      <c r="G327" s="993" t="s">
        <v>1904</v>
      </c>
      <c r="H327" s="1007">
        <f>SUM(H320:H326)</f>
        <v>7.56</v>
      </c>
      <c r="I327" s="997" t="s">
        <v>1941</v>
      </c>
      <c r="J327" s="998"/>
    </row>
    <row r="328" spans="1:10" x14ac:dyDescent="0.25">
      <c r="A328" s="348"/>
      <c r="B328" s="435" t="s">
        <v>3987</v>
      </c>
      <c r="C328" s="382"/>
      <c r="D328" s="382"/>
      <c r="E328" s="384"/>
      <c r="F328" s="384"/>
      <c r="G328" s="383"/>
      <c r="H328" s="430"/>
      <c r="I328" s="392"/>
    </row>
    <row r="329" spans="1:10" x14ac:dyDescent="0.25">
      <c r="A329" s="348"/>
      <c r="B329" s="359" t="s">
        <v>3928</v>
      </c>
      <c r="C329" s="348">
        <v>1</v>
      </c>
      <c r="D329" s="348">
        <v>1</v>
      </c>
      <c r="E329" s="383">
        <f>H327</f>
        <v>7.56</v>
      </c>
      <c r="F329" s="383"/>
      <c r="G329" s="383"/>
      <c r="H329" s="436">
        <f>PRODUCT(C329:G329)</f>
        <v>7.56</v>
      </c>
      <c r="I329" s="392" t="s">
        <v>1941</v>
      </c>
    </row>
    <row r="330" spans="1:10" x14ac:dyDescent="0.25">
      <c r="A330" s="445" t="s">
        <v>988</v>
      </c>
      <c r="B330" s="388" t="s">
        <v>3921</v>
      </c>
      <c r="C330" s="363"/>
      <c r="D330" s="363"/>
      <c r="E330" s="364"/>
      <c r="F330" s="364"/>
      <c r="G330" s="364"/>
      <c r="H330" s="446"/>
      <c r="I330" s="365"/>
    </row>
    <row r="331" spans="1:10" s="999" customFormat="1" ht="15" x14ac:dyDescent="0.25">
      <c r="A331" s="482"/>
      <c r="B331" s="1012" t="s">
        <v>4325</v>
      </c>
      <c r="C331" s="489"/>
      <c r="D331" s="489"/>
      <c r="E331" s="995"/>
      <c r="F331" s="995"/>
      <c r="G331" s="1000"/>
      <c r="H331" s="996"/>
      <c r="I331" s="997"/>
      <c r="J331" s="998"/>
    </row>
    <row r="332" spans="1:10" s="999" customFormat="1" ht="15" x14ac:dyDescent="0.25">
      <c r="A332" s="482"/>
      <c r="B332" s="1008" t="s">
        <v>4326</v>
      </c>
      <c r="C332" s="489">
        <v>1</v>
      </c>
      <c r="D332" s="489">
        <v>4</v>
      </c>
      <c r="E332" s="995">
        <v>0.83</v>
      </c>
      <c r="F332" s="995">
        <v>0.83</v>
      </c>
      <c r="G332" s="1000"/>
      <c r="H332" s="996">
        <f>F332*E332*D332*C332</f>
        <v>2.76</v>
      </c>
      <c r="I332" s="997"/>
      <c r="J332" s="998"/>
    </row>
    <row r="333" spans="1:10" s="999" customFormat="1" ht="15" x14ac:dyDescent="0.25">
      <c r="A333" s="482"/>
      <c r="B333" s="483" t="s">
        <v>1930</v>
      </c>
      <c r="C333" s="489"/>
      <c r="D333" s="489"/>
      <c r="E333" s="995"/>
      <c r="F333" s="995"/>
      <c r="G333" s="1000"/>
      <c r="H333" s="996">
        <v>0.49</v>
      </c>
      <c r="I333" s="997"/>
      <c r="J333" s="998"/>
    </row>
    <row r="334" spans="1:10" s="999" customFormat="1" ht="15" x14ac:dyDescent="0.25">
      <c r="A334" s="482"/>
      <c r="B334" s="483"/>
      <c r="C334" s="489"/>
      <c r="D334" s="489"/>
      <c r="E334" s="995"/>
      <c r="F334" s="995"/>
      <c r="G334" s="993" t="s">
        <v>1904</v>
      </c>
      <c r="H334" s="996">
        <f>SUM(H332:H333)</f>
        <v>3.25</v>
      </c>
      <c r="I334" s="997"/>
      <c r="J334" s="998"/>
    </row>
    <row r="335" spans="1:10" x14ac:dyDescent="0.25">
      <c r="A335" s="348"/>
      <c r="B335" s="391"/>
      <c r="C335" s="382"/>
      <c r="D335" s="382"/>
      <c r="E335" s="384"/>
      <c r="F335" s="384"/>
      <c r="G335" s="536" t="s">
        <v>3456</v>
      </c>
      <c r="H335" s="436">
        <f>ROUNDUP(H334,1)</f>
        <v>3.3</v>
      </c>
      <c r="I335" s="392" t="s">
        <v>1941</v>
      </c>
    </row>
    <row r="336" spans="1:10" s="999" customFormat="1" ht="15" x14ac:dyDescent="0.25">
      <c r="A336" s="482"/>
      <c r="B336" s="482" t="s">
        <v>4327</v>
      </c>
      <c r="C336" s="489"/>
      <c r="D336" s="489"/>
      <c r="E336" s="995"/>
      <c r="F336" s="995"/>
      <c r="G336" s="1000"/>
      <c r="H336" s="996"/>
      <c r="I336" s="1001"/>
      <c r="J336" s="1002"/>
    </row>
    <row r="337" spans="1:10" s="999" customFormat="1" ht="15" x14ac:dyDescent="0.25">
      <c r="A337" s="482"/>
      <c r="B337" s="483" t="s">
        <v>4328</v>
      </c>
      <c r="C337" s="489">
        <v>1</v>
      </c>
      <c r="D337" s="489">
        <v>1</v>
      </c>
      <c r="E337" s="488">
        <v>1</v>
      </c>
      <c r="F337" s="488">
        <v>0.3</v>
      </c>
      <c r="G337" s="1000"/>
      <c r="H337" s="996">
        <f>PRODUCT(C337:G337)</f>
        <v>0.3</v>
      </c>
      <c r="I337" s="997"/>
      <c r="J337" s="998"/>
    </row>
    <row r="338" spans="1:10" s="999" customFormat="1" ht="15" x14ac:dyDescent="0.25">
      <c r="A338" s="482"/>
      <c r="B338" s="483"/>
      <c r="C338" s="489"/>
      <c r="D338" s="489"/>
      <c r="E338" s="995"/>
      <c r="F338" s="995"/>
      <c r="G338" s="993" t="s">
        <v>1904</v>
      </c>
      <c r="H338" s="1007">
        <f>SUM(H337:H337)</f>
        <v>0.3</v>
      </c>
      <c r="I338" s="997" t="s">
        <v>1941</v>
      </c>
      <c r="J338" s="1002"/>
    </row>
    <row r="339" spans="1:10" s="999" customFormat="1" ht="15" x14ac:dyDescent="0.25">
      <c r="A339" s="482"/>
      <c r="B339" s="482" t="s">
        <v>4329</v>
      </c>
      <c r="C339" s="489"/>
      <c r="D339" s="489"/>
      <c r="E339" s="995"/>
      <c r="F339" s="995"/>
      <c r="G339" s="1000"/>
      <c r="H339" s="1007"/>
      <c r="I339" s="997"/>
      <c r="J339" s="998"/>
    </row>
    <row r="340" spans="1:10" s="999" customFormat="1" ht="15" x14ac:dyDescent="0.25">
      <c r="A340" s="482"/>
      <c r="B340" s="482" t="s">
        <v>4330</v>
      </c>
      <c r="C340" s="489"/>
      <c r="D340" s="489"/>
      <c r="E340" s="995"/>
      <c r="F340" s="995"/>
      <c r="G340" s="1000"/>
      <c r="H340" s="1007">
        <f>H338</f>
        <v>0.3</v>
      </c>
      <c r="I340" s="377" t="s">
        <v>1941</v>
      </c>
      <c r="J340" s="998"/>
    </row>
    <row r="341" spans="1:10" s="999" customFormat="1" ht="15" x14ac:dyDescent="0.25">
      <c r="A341" s="482"/>
      <c r="B341" s="482"/>
      <c r="C341" s="489"/>
      <c r="D341" s="489"/>
      <c r="E341" s="995"/>
      <c r="F341" s="995"/>
      <c r="G341" s="1000"/>
      <c r="H341" s="996"/>
      <c r="I341" s="997"/>
      <c r="J341" s="998"/>
    </row>
    <row r="342" spans="1:10" x14ac:dyDescent="0.25">
      <c r="A342" s="451">
        <v>16.100000000000001</v>
      </c>
      <c r="B342" s="449" t="s">
        <v>3923</v>
      </c>
      <c r="C342" s="362"/>
      <c r="D342" s="363"/>
      <c r="E342" s="375"/>
      <c r="F342" s="375"/>
      <c r="G342" s="375"/>
      <c r="H342" s="480"/>
      <c r="I342" s="377"/>
    </row>
    <row r="343" spans="1:10" s="999" customFormat="1" ht="15" x14ac:dyDescent="0.25">
      <c r="A343" s="482"/>
      <c r="B343" s="482" t="s">
        <v>4331</v>
      </c>
      <c r="C343" s="489"/>
      <c r="D343" s="489"/>
      <c r="E343" s="995"/>
      <c r="F343" s="995"/>
      <c r="G343" s="1000"/>
      <c r="H343" s="996"/>
      <c r="I343" s="1001"/>
      <c r="J343" s="998"/>
    </row>
    <row r="344" spans="1:10" s="999" customFormat="1" ht="15" x14ac:dyDescent="0.25">
      <c r="A344" s="482"/>
      <c r="B344" s="483" t="s">
        <v>4332</v>
      </c>
      <c r="C344" s="489">
        <v>1</v>
      </c>
      <c r="D344" s="489">
        <v>2</v>
      </c>
      <c r="E344" s="995">
        <v>0.75</v>
      </c>
      <c r="F344" s="995"/>
      <c r="G344" s="485">
        <v>0.6</v>
      </c>
      <c r="H344" s="996">
        <f>PRODUCT(C344:G344)</f>
        <v>0.9</v>
      </c>
      <c r="I344" s="1001"/>
      <c r="J344" s="998"/>
    </row>
    <row r="345" spans="1:10" s="999" customFormat="1" ht="15" x14ac:dyDescent="0.25">
      <c r="A345" s="482"/>
      <c r="B345" s="483" t="s">
        <v>1930</v>
      </c>
      <c r="C345" s="489"/>
      <c r="D345" s="489"/>
      <c r="E345" s="995"/>
      <c r="F345" s="995"/>
      <c r="G345" s="993"/>
      <c r="H345" s="996">
        <v>0.2</v>
      </c>
      <c r="I345" s="1001"/>
      <c r="J345" s="998"/>
    </row>
    <row r="346" spans="1:10" s="999" customFormat="1" ht="15" x14ac:dyDescent="0.25">
      <c r="A346" s="482"/>
      <c r="B346" s="483"/>
      <c r="C346" s="489"/>
      <c r="D346" s="489"/>
      <c r="E346" s="995"/>
      <c r="F346" s="995"/>
      <c r="G346" s="993" t="s">
        <v>1904</v>
      </c>
      <c r="H346" s="1007">
        <f>SUM(H344:H345)</f>
        <v>1.1000000000000001</v>
      </c>
      <c r="I346" s="377" t="s">
        <v>1941</v>
      </c>
      <c r="J346" s="998"/>
    </row>
    <row r="347" spans="1:10" s="999" customFormat="1" ht="15" x14ac:dyDescent="0.25">
      <c r="A347" s="482"/>
      <c r="B347" s="482" t="s">
        <v>4333</v>
      </c>
      <c r="C347" s="489"/>
      <c r="D347" s="489"/>
      <c r="E347" s="995"/>
      <c r="F347" s="995"/>
      <c r="G347" s="1000"/>
      <c r="H347" s="1007"/>
      <c r="I347" s="997"/>
      <c r="J347" s="998"/>
    </row>
    <row r="348" spans="1:10" s="999" customFormat="1" ht="15" x14ac:dyDescent="0.25">
      <c r="A348" s="482"/>
      <c r="B348" s="483" t="s">
        <v>4330</v>
      </c>
      <c r="C348" s="489"/>
      <c r="D348" s="489"/>
      <c r="E348" s="995"/>
      <c r="F348" s="995"/>
      <c r="G348" s="1000"/>
      <c r="H348" s="996">
        <f>H346</f>
        <v>1.1000000000000001</v>
      </c>
      <c r="I348" s="377" t="s">
        <v>1941</v>
      </c>
      <c r="J348" s="1002"/>
    </row>
    <row r="349" spans="1:10" s="999" customFormat="1" ht="15" x14ac:dyDescent="0.25">
      <c r="A349" s="482"/>
      <c r="B349" s="483" t="s">
        <v>4334</v>
      </c>
      <c r="C349" s="489">
        <v>1</v>
      </c>
      <c r="D349" s="489">
        <v>1</v>
      </c>
      <c r="E349" s="995">
        <v>1.2</v>
      </c>
      <c r="F349" s="995"/>
      <c r="G349" s="1000">
        <v>1.2</v>
      </c>
      <c r="H349" s="996">
        <f>G349*C349*D349*E349</f>
        <v>1.44</v>
      </c>
      <c r="I349" s="997"/>
      <c r="J349" s="998"/>
    </row>
    <row r="350" spans="1:10" s="999" customFormat="1" ht="15" x14ac:dyDescent="0.25">
      <c r="A350" s="482"/>
      <c r="B350" s="483" t="s">
        <v>4335</v>
      </c>
      <c r="C350" s="489">
        <v>1</v>
      </c>
      <c r="D350" s="489">
        <v>4</v>
      </c>
      <c r="E350" s="995">
        <v>0.3</v>
      </c>
      <c r="F350" s="995"/>
      <c r="G350" s="1000">
        <v>0.3</v>
      </c>
      <c r="H350" s="996">
        <f>G350*C350*D350*E350</f>
        <v>0.36</v>
      </c>
      <c r="I350" s="1001"/>
      <c r="J350" s="1002"/>
    </row>
    <row r="351" spans="1:10" s="999" customFormat="1" ht="15" x14ac:dyDescent="0.25">
      <c r="A351" s="482"/>
      <c r="B351" s="483" t="s">
        <v>4276</v>
      </c>
      <c r="C351" s="489"/>
      <c r="D351" s="489"/>
      <c r="E351" s="995"/>
      <c r="F351" s="995"/>
      <c r="G351" s="993"/>
      <c r="H351" s="996">
        <v>0.2</v>
      </c>
      <c r="I351" s="997"/>
      <c r="J351" s="998"/>
    </row>
    <row r="352" spans="1:10" s="999" customFormat="1" ht="15" x14ac:dyDescent="0.25">
      <c r="A352" s="482"/>
      <c r="B352" s="483"/>
      <c r="C352" s="489"/>
      <c r="D352" s="489"/>
      <c r="E352" s="995"/>
      <c r="F352" s="995"/>
      <c r="G352" s="993" t="s">
        <v>1904</v>
      </c>
      <c r="H352" s="1007">
        <f>SUM(H348:H351)</f>
        <v>3.1</v>
      </c>
      <c r="I352" s="997" t="s">
        <v>1941</v>
      </c>
      <c r="J352" s="998"/>
    </row>
    <row r="353" spans="1:9" x14ac:dyDescent="0.25">
      <c r="A353" s="348">
        <v>21.2</v>
      </c>
      <c r="B353" s="435" t="s">
        <v>3721</v>
      </c>
      <c r="C353" s="382"/>
      <c r="D353" s="382"/>
      <c r="E353" s="536"/>
      <c r="F353" s="384"/>
      <c r="G353" s="383"/>
      <c r="H353" s="430"/>
      <c r="I353" s="392"/>
    </row>
    <row r="354" spans="1:9" x14ac:dyDescent="0.25">
      <c r="A354" s="1048"/>
      <c r="B354" s="1046" t="s">
        <v>4336</v>
      </c>
      <c r="C354" s="425"/>
      <c r="D354" s="425"/>
      <c r="E354" s="431"/>
      <c r="F354" s="454"/>
      <c r="G354" s="431"/>
      <c r="H354" s="459"/>
      <c r="I354" s="1010"/>
    </row>
    <row r="355" spans="1:9" x14ac:dyDescent="0.25">
      <c r="A355" s="1048"/>
      <c r="B355" s="424" t="s">
        <v>4337</v>
      </c>
      <c r="C355" s="425">
        <v>2</v>
      </c>
      <c r="D355" s="425">
        <v>2</v>
      </c>
      <c r="E355" s="426">
        <v>0.1</v>
      </c>
      <c r="F355" s="426">
        <v>0.08</v>
      </c>
      <c r="G355" s="426">
        <v>2.1</v>
      </c>
      <c r="H355" s="1013">
        <f>PRODUCT(C355:G355)</f>
        <v>6.7000000000000004E-2</v>
      </c>
      <c r="I355" s="1011"/>
    </row>
    <row r="356" spans="1:9" x14ac:dyDescent="0.25">
      <c r="A356" s="1048"/>
      <c r="B356" s="437"/>
      <c r="C356" s="425"/>
      <c r="D356" s="425"/>
      <c r="E356" s="454"/>
      <c r="F356" s="426"/>
      <c r="G356" s="992" t="s">
        <v>1904</v>
      </c>
      <c r="H356" s="1014">
        <f>SUM(H355)</f>
        <v>6.7000000000000004E-2</v>
      </c>
      <c r="I356" s="1011" t="s">
        <v>1829</v>
      </c>
    </row>
    <row r="357" spans="1:9" x14ac:dyDescent="0.25">
      <c r="A357" s="1048"/>
      <c r="B357" s="1046" t="s">
        <v>4338</v>
      </c>
      <c r="C357" s="425"/>
      <c r="D357" s="425"/>
      <c r="E357" s="431"/>
      <c r="F357" s="426"/>
      <c r="G357" s="431"/>
      <c r="H357" s="1013"/>
      <c r="I357" s="1010"/>
    </row>
    <row r="358" spans="1:9" x14ac:dyDescent="0.25">
      <c r="A358" s="1048"/>
      <c r="B358" s="424" t="s">
        <v>4339</v>
      </c>
      <c r="C358" s="425">
        <v>2</v>
      </c>
      <c r="D358" s="425">
        <v>1</v>
      </c>
      <c r="E358" s="426">
        <v>1</v>
      </c>
      <c r="F358" s="426">
        <v>0.08</v>
      </c>
      <c r="G358" s="426">
        <v>0.1</v>
      </c>
      <c r="H358" s="1013">
        <f>PRODUCT(C358:G358)</f>
        <v>1.6E-2</v>
      </c>
      <c r="I358" s="1011"/>
    </row>
    <row r="359" spans="1:9" x14ac:dyDescent="0.25">
      <c r="A359" s="1048"/>
      <c r="B359" s="424" t="s">
        <v>4340</v>
      </c>
      <c r="C359" s="425">
        <v>2</v>
      </c>
      <c r="D359" s="425">
        <v>1</v>
      </c>
      <c r="E359" s="426">
        <v>1</v>
      </c>
      <c r="F359" s="426">
        <v>0.08</v>
      </c>
      <c r="G359" s="426">
        <v>0.1</v>
      </c>
      <c r="H359" s="1013">
        <f>PRODUCT(C359:G359)</f>
        <v>1.6E-2</v>
      </c>
      <c r="I359" s="1011"/>
    </row>
    <row r="360" spans="1:9" x14ac:dyDescent="0.25">
      <c r="A360" s="1048"/>
      <c r="B360" s="437"/>
      <c r="C360" s="425"/>
      <c r="D360" s="425"/>
      <c r="E360" s="454"/>
      <c r="F360" s="454"/>
      <c r="G360" s="992" t="s">
        <v>1904</v>
      </c>
      <c r="H360" s="1014">
        <f>SUM(H358:H359)</f>
        <v>3.2000000000000001E-2</v>
      </c>
      <c r="I360" s="1011" t="s">
        <v>1829</v>
      </c>
    </row>
    <row r="361" spans="1:9" ht="30" x14ac:dyDescent="0.25">
      <c r="A361" s="348">
        <v>23.3</v>
      </c>
      <c r="B361" s="435" t="s">
        <v>3726</v>
      </c>
      <c r="C361" s="382"/>
      <c r="D361" s="382"/>
      <c r="E361" s="383"/>
      <c r="F361" s="383"/>
      <c r="G361" s="383"/>
      <c r="H361" s="430"/>
      <c r="I361" s="392"/>
    </row>
    <row r="362" spans="1:9" x14ac:dyDescent="0.25">
      <c r="A362" s="348"/>
      <c r="B362" s="359" t="s">
        <v>3727</v>
      </c>
      <c r="C362" s="382">
        <v>2</v>
      </c>
      <c r="D362" s="382">
        <v>3</v>
      </c>
      <c r="E362" s="383"/>
      <c r="F362" s="383"/>
      <c r="G362" s="383"/>
      <c r="H362" s="471">
        <f>PRODUCT(C362:G362)</f>
        <v>6</v>
      </c>
      <c r="I362" s="392" t="s">
        <v>1228</v>
      </c>
    </row>
    <row r="363" spans="1:9" ht="30" x14ac:dyDescent="0.25">
      <c r="A363" s="1015">
        <v>24</v>
      </c>
      <c r="B363" s="1016" t="s">
        <v>4341</v>
      </c>
      <c r="C363" s="425"/>
      <c r="D363" s="425"/>
      <c r="E363" s="1017"/>
      <c r="F363" s="1018"/>
      <c r="G363" s="1019" t="s">
        <v>3729</v>
      </c>
      <c r="H363" s="1020"/>
      <c r="I363" s="1021"/>
    </row>
    <row r="364" spans="1:9" x14ac:dyDescent="0.25">
      <c r="A364" s="1048"/>
      <c r="B364" s="424" t="s">
        <v>4342</v>
      </c>
      <c r="C364" s="425">
        <v>1</v>
      </c>
      <c r="D364" s="425">
        <v>2</v>
      </c>
      <c r="E364" s="431">
        <v>1.8</v>
      </c>
      <c r="F364" s="426">
        <v>1.65</v>
      </c>
      <c r="G364" s="426">
        <v>35</v>
      </c>
      <c r="H364" s="459">
        <f>PRODUCT(C364:G364)</f>
        <v>207.9</v>
      </c>
      <c r="I364" s="1011"/>
    </row>
    <row r="365" spans="1:9" x14ac:dyDescent="0.25">
      <c r="A365" s="1048"/>
      <c r="B365" s="424" t="s">
        <v>4343</v>
      </c>
      <c r="C365" s="425">
        <v>2</v>
      </c>
      <c r="D365" s="425">
        <v>2</v>
      </c>
      <c r="E365" s="431">
        <v>1.5</v>
      </c>
      <c r="F365" s="426">
        <v>1.35</v>
      </c>
      <c r="G365" s="426">
        <v>35</v>
      </c>
      <c r="H365" s="459">
        <f>PRODUCT(C365:G365)</f>
        <v>283.5</v>
      </c>
      <c r="I365" s="1011"/>
    </row>
    <row r="366" spans="1:9" x14ac:dyDescent="0.25">
      <c r="A366" s="1048"/>
      <c r="B366" s="424" t="s">
        <v>4344</v>
      </c>
      <c r="C366" s="425">
        <v>1</v>
      </c>
      <c r="D366" s="425">
        <v>2</v>
      </c>
      <c r="E366" s="431">
        <v>1.2</v>
      </c>
      <c r="F366" s="426">
        <v>1.35</v>
      </c>
      <c r="G366" s="426">
        <v>35</v>
      </c>
      <c r="H366" s="459">
        <f>PRODUCT(C366:G366)</f>
        <v>113.4</v>
      </c>
      <c r="I366" s="1011"/>
    </row>
    <row r="367" spans="1:9" x14ac:dyDescent="0.25">
      <c r="A367" s="1048"/>
      <c r="B367" s="424" t="s">
        <v>4345</v>
      </c>
      <c r="C367" s="425">
        <v>1</v>
      </c>
      <c r="D367" s="425">
        <v>2</v>
      </c>
      <c r="E367" s="431">
        <v>0.75</v>
      </c>
      <c r="F367" s="426">
        <v>1.35</v>
      </c>
      <c r="G367" s="426">
        <v>35</v>
      </c>
      <c r="H367" s="459">
        <f>PRODUCT(C367:G367)</f>
        <v>70.88</v>
      </c>
      <c r="I367" s="1011"/>
    </row>
    <row r="368" spans="1:9" x14ac:dyDescent="0.25">
      <c r="A368" s="1048"/>
      <c r="B368" s="424" t="s">
        <v>4346</v>
      </c>
      <c r="C368" s="425">
        <v>2</v>
      </c>
      <c r="D368" s="425">
        <v>2</v>
      </c>
      <c r="E368" s="431">
        <v>1.2</v>
      </c>
      <c r="F368" s="426">
        <v>1.05</v>
      </c>
      <c r="G368" s="426">
        <v>35</v>
      </c>
      <c r="H368" s="459">
        <f>PRODUCT(C368:G368)</f>
        <v>176.4</v>
      </c>
      <c r="I368" s="1011"/>
    </row>
    <row r="369" spans="1:10" x14ac:dyDescent="0.25">
      <c r="A369" s="1048"/>
      <c r="B369" s="424"/>
      <c r="C369" s="425"/>
      <c r="D369" s="425"/>
      <c r="E369" s="431"/>
      <c r="F369" s="454"/>
      <c r="G369" s="431" t="s">
        <v>1904</v>
      </c>
      <c r="H369" s="459">
        <f>SUM(H364:H368)</f>
        <v>852.08</v>
      </c>
      <c r="I369" s="1011"/>
    </row>
    <row r="370" spans="1:10" x14ac:dyDescent="0.25">
      <c r="A370" s="1048"/>
      <c r="B370" s="424"/>
      <c r="C370" s="425"/>
      <c r="D370" s="425"/>
      <c r="E370" s="431"/>
      <c r="F370" s="454"/>
      <c r="G370" s="455" t="s">
        <v>3456</v>
      </c>
      <c r="H370" s="443">
        <f>ROUNDUP(H369,1)</f>
        <v>852.1</v>
      </c>
      <c r="I370" s="1011" t="s">
        <v>1427</v>
      </c>
    </row>
    <row r="371" spans="1:10" x14ac:dyDescent="0.25">
      <c r="A371" s="412">
        <v>25</v>
      </c>
      <c r="B371" s="435" t="s">
        <v>3733</v>
      </c>
      <c r="C371" s="382"/>
      <c r="D371" s="382"/>
      <c r="E371" s="383"/>
      <c r="F371" s="383"/>
      <c r="G371" s="402"/>
      <c r="H371" s="471"/>
      <c r="I371" s="392"/>
    </row>
    <row r="372" spans="1:10" x14ac:dyDescent="0.25">
      <c r="A372" s="348"/>
      <c r="B372" s="359" t="s">
        <v>3734</v>
      </c>
      <c r="C372" s="382">
        <v>6</v>
      </c>
      <c r="D372" s="382">
        <v>2</v>
      </c>
      <c r="E372" s="384"/>
      <c r="F372" s="384"/>
      <c r="G372" s="383"/>
      <c r="H372" s="430">
        <f>D372*6</f>
        <v>12</v>
      </c>
      <c r="I372" s="392"/>
    </row>
    <row r="373" spans="1:10" x14ac:dyDescent="0.25">
      <c r="A373" s="348"/>
      <c r="B373" s="359" t="s">
        <v>3735</v>
      </c>
      <c r="C373" s="382" t="s">
        <v>4347</v>
      </c>
      <c r="D373" s="382">
        <v>2</v>
      </c>
      <c r="E373" s="384"/>
      <c r="F373" s="384"/>
      <c r="G373" s="383"/>
      <c r="H373" s="430">
        <f>D373*2*6</f>
        <v>24</v>
      </c>
      <c r="I373" s="392"/>
    </row>
    <row r="374" spans="1:10" x14ac:dyDescent="0.25">
      <c r="A374" s="348"/>
      <c r="B374" s="359"/>
      <c r="C374" s="382"/>
      <c r="D374" s="382"/>
      <c r="E374" s="384"/>
      <c r="F374" s="384"/>
      <c r="G374" s="402" t="s">
        <v>1904</v>
      </c>
      <c r="H374" s="436">
        <f>SUM(H372:H373)</f>
        <v>36</v>
      </c>
      <c r="I374" s="392" t="s">
        <v>1228</v>
      </c>
    </row>
    <row r="375" spans="1:10" x14ac:dyDescent="0.25">
      <c r="A375" s="348">
        <v>26</v>
      </c>
      <c r="B375" s="435" t="s">
        <v>3737</v>
      </c>
      <c r="C375" s="382"/>
      <c r="D375" s="382"/>
      <c r="E375" s="384"/>
      <c r="F375" s="384"/>
      <c r="G375" s="383"/>
      <c r="H375" s="430"/>
      <c r="I375" s="392"/>
    </row>
    <row r="376" spans="1:10" s="999" customFormat="1" ht="15" x14ac:dyDescent="0.25">
      <c r="A376" s="993"/>
      <c r="B376" s="483" t="s">
        <v>4348</v>
      </c>
      <c r="C376" s="489">
        <v>1</v>
      </c>
      <c r="D376" s="489">
        <v>1</v>
      </c>
      <c r="E376" s="995">
        <v>3.88</v>
      </c>
      <c r="F376" s="995">
        <v>3.15</v>
      </c>
      <c r="G376" s="1000">
        <v>7.4999999999999997E-2</v>
      </c>
      <c r="H376" s="459">
        <f>PRODUCT(C376:G376)</f>
        <v>0.92</v>
      </c>
      <c r="I376" s="997"/>
      <c r="J376" s="998"/>
    </row>
    <row r="377" spans="1:10" s="999" customFormat="1" ht="15" x14ac:dyDescent="0.25">
      <c r="A377" s="993"/>
      <c r="B377" s="483" t="s">
        <v>4349</v>
      </c>
      <c r="C377" s="489">
        <v>1</v>
      </c>
      <c r="D377" s="489">
        <v>1</v>
      </c>
      <c r="E377" s="995">
        <v>2.4500000000000002</v>
      </c>
      <c r="F377" s="995">
        <v>1.03</v>
      </c>
      <c r="G377" s="1000">
        <v>7.4999999999999997E-2</v>
      </c>
      <c r="H377" s="459">
        <f t="shared" ref="H377:H383" si="16">PRODUCT(C377:G377)</f>
        <v>0.19</v>
      </c>
      <c r="I377" s="997"/>
      <c r="J377" s="998"/>
    </row>
    <row r="378" spans="1:10" s="999" customFormat="1" ht="15" x14ac:dyDescent="0.25">
      <c r="A378" s="993"/>
      <c r="B378" s="483" t="s">
        <v>4084</v>
      </c>
      <c r="C378" s="489">
        <v>1</v>
      </c>
      <c r="D378" s="489">
        <v>1</v>
      </c>
      <c r="E378" s="995">
        <v>2.4500000000000002</v>
      </c>
      <c r="F378" s="995">
        <v>3.08</v>
      </c>
      <c r="G378" s="1000">
        <v>7.4999999999999997E-2</v>
      </c>
      <c r="H378" s="459">
        <f t="shared" si="16"/>
        <v>0.56999999999999995</v>
      </c>
      <c r="I378" s="997"/>
      <c r="J378" s="998"/>
    </row>
    <row r="379" spans="1:10" s="999" customFormat="1" ht="15" x14ac:dyDescent="0.25">
      <c r="A379" s="993"/>
      <c r="B379" s="483" t="s">
        <v>4350</v>
      </c>
      <c r="C379" s="489">
        <v>1</v>
      </c>
      <c r="D379" s="489">
        <v>1</v>
      </c>
      <c r="E379" s="995">
        <v>3.1150000000000002</v>
      </c>
      <c r="F379" s="995">
        <v>3.24</v>
      </c>
      <c r="G379" s="1000">
        <v>7.4999999999999997E-2</v>
      </c>
      <c r="H379" s="459">
        <f t="shared" si="16"/>
        <v>0.76</v>
      </c>
      <c r="I379" s="997"/>
      <c r="J379" s="998"/>
    </row>
    <row r="380" spans="1:10" s="999" customFormat="1" ht="15" x14ac:dyDescent="0.25">
      <c r="A380" s="993"/>
      <c r="B380" s="483" t="s">
        <v>4315</v>
      </c>
      <c r="C380" s="489">
        <v>1</v>
      </c>
      <c r="D380" s="489">
        <v>1</v>
      </c>
      <c r="E380" s="995">
        <v>3.1150000000000002</v>
      </c>
      <c r="F380" s="995">
        <v>5.3250000000000002</v>
      </c>
      <c r="G380" s="1000">
        <v>7.4999999999999997E-2</v>
      </c>
      <c r="H380" s="459">
        <f t="shared" si="16"/>
        <v>1.24</v>
      </c>
      <c r="I380" s="997"/>
      <c r="J380" s="998"/>
    </row>
    <row r="381" spans="1:10" s="999" customFormat="1" ht="15" x14ac:dyDescent="0.25">
      <c r="A381" s="993"/>
      <c r="B381" s="483" t="s">
        <v>4313</v>
      </c>
      <c r="C381" s="489">
        <v>1</v>
      </c>
      <c r="D381" s="489">
        <v>1</v>
      </c>
      <c r="E381" s="995">
        <v>1.085</v>
      </c>
      <c r="F381" s="995">
        <v>1.7450000000000001</v>
      </c>
      <c r="G381" s="1000">
        <v>7.4999999999999997E-2</v>
      </c>
      <c r="H381" s="459">
        <f t="shared" si="16"/>
        <v>0.14000000000000001</v>
      </c>
      <c r="I381" s="997"/>
      <c r="J381" s="998"/>
    </row>
    <row r="382" spans="1:10" s="999" customFormat="1" ht="15" x14ac:dyDescent="0.25">
      <c r="A382" s="993"/>
      <c r="B382" s="483" t="s">
        <v>4351</v>
      </c>
      <c r="C382" s="489">
        <v>1</v>
      </c>
      <c r="D382" s="489">
        <v>1</v>
      </c>
      <c r="E382" s="995">
        <v>1.085</v>
      </c>
      <c r="F382" s="995">
        <v>0.76</v>
      </c>
      <c r="G382" s="1000">
        <v>7.4999999999999997E-2</v>
      </c>
      <c r="H382" s="459">
        <f t="shared" si="16"/>
        <v>0.06</v>
      </c>
      <c r="I382" s="997"/>
      <c r="J382" s="998"/>
    </row>
    <row r="383" spans="1:10" s="999" customFormat="1" ht="15" x14ac:dyDescent="0.25">
      <c r="A383" s="993"/>
      <c r="B383" s="483" t="s">
        <v>4317</v>
      </c>
      <c r="C383" s="489">
        <v>1</v>
      </c>
      <c r="D383" s="489">
        <v>1</v>
      </c>
      <c r="E383" s="995">
        <v>2.4</v>
      </c>
      <c r="F383" s="995">
        <v>4.4000000000000004</v>
      </c>
      <c r="G383" s="1000">
        <v>7.4999999999999997E-2</v>
      </c>
      <c r="H383" s="459">
        <f t="shared" si="16"/>
        <v>0.79</v>
      </c>
      <c r="I383" s="997"/>
      <c r="J383" s="998"/>
    </row>
    <row r="384" spans="1:10" s="999" customFormat="1" ht="15" x14ac:dyDescent="0.25">
      <c r="A384" s="993"/>
      <c r="B384" s="483" t="s">
        <v>1930</v>
      </c>
      <c r="C384" s="489"/>
      <c r="D384" s="489"/>
      <c r="E384" s="995"/>
      <c r="F384" s="995"/>
      <c r="G384" s="1000"/>
      <c r="H384" s="996">
        <v>0.45</v>
      </c>
      <c r="I384" s="997"/>
      <c r="J384" s="998"/>
    </row>
    <row r="385" spans="1:11" s="999" customFormat="1" ht="15" x14ac:dyDescent="0.25">
      <c r="A385" s="993"/>
      <c r="B385" s="483"/>
      <c r="C385" s="489"/>
      <c r="D385" s="489"/>
      <c r="E385" s="995"/>
      <c r="F385" s="995"/>
      <c r="G385" s="993" t="s">
        <v>1904</v>
      </c>
      <c r="H385" s="996">
        <f>SUM(H376:H384)</f>
        <v>5.12</v>
      </c>
      <c r="I385" s="998"/>
      <c r="J385" s="1022"/>
    </row>
    <row r="386" spans="1:11" s="999" customFormat="1" ht="15" x14ac:dyDescent="0.25">
      <c r="A386" s="993"/>
      <c r="B386" s="483"/>
      <c r="C386" s="489"/>
      <c r="D386" s="489"/>
      <c r="E386" s="995"/>
      <c r="F386" s="995"/>
      <c r="G386" s="993" t="s">
        <v>3456</v>
      </c>
      <c r="H386" s="443">
        <f>ROUNDUP(H385,1)</f>
        <v>5.2</v>
      </c>
      <c r="I386" s="998" t="s">
        <v>1829</v>
      </c>
      <c r="J386" s="998"/>
    </row>
    <row r="387" spans="1:11" x14ac:dyDescent="0.25">
      <c r="A387" s="346">
        <v>28</v>
      </c>
      <c r="B387" s="472" t="s">
        <v>3746</v>
      </c>
      <c r="C387" s="382"/>
      <c r="D387" s="382"/>
      <c r="E387" s="383"/>
      <c r="F387" s="383"/>
      <c r="G387" s="383"/>
      <c r="H387" s="430"/>
      <c r="I387" s="392"/>
    </row>
    <row r="388" spans="1:11" s="999" customFormat="1" ht="15" x14ac:dyDescent="0.25">
      <c r="A388" s="993"/>
      <c r="B388" s="483" t="s">
        <v>4352</v>
      </c>
      <c r="C388" s="489">
        <v>1</v>
      </c>
      <c r="D388" s="489">
        <v>2</v>
      </c>
      <c r="E388" s="488">
        <v>2.86</v>
      </c>
      <c r="F388" s="488">
        <v>0.3</v>
      </c>
      <c r="G388" s="484"/>
      <c r="H388" s="459">
        <f t="shared" ref="H388:H408" si="17">PRODUCT(C388:G388)</f>
        <v>1.72</v>
      </c>
      <c r="I388" s="997"/>
      <c r="J388" s="998"/>
    </row>
    <row r="389" spans="1:11" s="999" customFormat="1" ht="15" x14ac:dyDescent="0.25">
      <c r="A389" s="993"/>
      <c r="B389" s="483" t="s">
        <v>4353</v>
      </c>
      <c r="C389" s="489">
        <v>1</v>
      </c>
      <c r="D389" s="489">
        <v>2</v>
      </c>
      <c r="E389" s="488">
        <v>2.86</v>
      </c>
      <c r="F389" s="488">
        <v>0.15</v>
      </c>
      <c r="G389" s="484"/>
      <c r="H389" s="459">
        <f t="shared" si="17"/>
        <v>0.86</v>
      </c>
      <c r="I389" s="998"/>
      <c r="J389" s="998"/>
    </row>
    <row r="390" spans="1:11" s="999" customFormat="1" ht="15" x14ac:dyDescent="0.25">
      <c r="A390" s="993"/>
      <c r="B390" s="483" t="s">
        <v>4354</v>
      </c>
      <c r="C390" s="489">
        <v>1</v>
      </c>
      <c r="D390" s="489">
        <v>1</v>
      </c>
      <c r="E390" s="488">
        <v>2.86</v>
      </c>
      <c r="F390" s="488">
        <v>0.3</v>
      </c>
      <c r="G390" s="484"/>
      <c r="H390" s="459">
        <f t="shared" si="17"/>
        <v>0.86</v>
      </c>
      <c r="I390" s="998"/>
      <c r="J390" s="998"/>
    </row>
    <row r="391" spans="1:11" s="999" customFormat="1" ht="15" x14ac:dyDescent="0.25">
      <c r="A391" s="993"/>
      <c r="B391" s="483" t="s">
        <v>4355</v>
      </c>
      <c r="C391" s="489">
        <v>1</v>
      </c>
      <c r="D391" s="489">
        <v>2</v>
      </c>
      <c r="E391" s="488">
        <v>1.5</v>
      </c>
      <c r="F391" s="488">
        <v>0.3</v>
      </c>
      <c r="G391" s="484"/>
      <c r="H391" s="459">
        <f t="shared" si="17"/>
        <v>0.9</v>
      </c>
      <c r="I391" s="998"/>
      <c r="J391" s="998"/>
    </row>
    <row r="392" spans="1:11" s="999" customFormat="1" ht="15" x14ac:dyDescent="0.25">
      <c r="A392" s="993"/>
      <c r="B392" s="483" t="s">
        <v>4356</v>
      </c>
      <c r="C392" s="489">
        <v>1</v>
      </c>
      <c r="D392" s="489">
        <v>2</v>
      </c>
      <c r="E392" s="488">
        <v>1.2</v>
      </c>
      <c r="F392" s="488">
        <v>0.15</v>
      </c>
      <c r="G392" s="484"/>
      <c r="H392" s="459">
        <f t="shared" si="17"/>
        <v>0.36</v>
      </c>
      <c r="I392" s="998"/>
      <c r="J392" s="998"/>
    </row>
    <row r="393" spans="1:11" s="999" customFormat="1" ht="15" x14ac:dyDescent="0.25">
      <c r="A393" s="993"/>
      <c r="B393" s="483" t="s">
        <v>4357</v>
      </c>
      <c r="C393" s="489">
        <v>1</v>
      </c>
      <c r="D393" s="489">
        <v>2</v>
      </c>
      <c r="E393" s="488">
        <v>0.9</v>
      </c>
      <c r="F393" s="488">
        <v>0.15</v>
      </c>
      <c r="G393" s="484"/>
      <c r="H393" s="459">
        <f t="shared" si="17"/>
        <v>0.27</v>
      </c>
      <c r="I393" s="998"/>
      <c r="J393" s="998"/>
    </row>
    <row r="394" spans="1:11" s="999" customFormat="1" ht="15" x14ac:dyDescent="0.25">
      <c r="A394" s="993"/>
      <c r="B394" s="483" t="s">
        <v>4358</v>
      </c>
      <c r="C394" s="489">
        <v>1</v>
      </c>
      <c r="D394" s="489">
        <v>2</v>
      </c>
      <c r="E394" s="488">
        <v>0.6</v>
      </c>
      <c r="F394" s="488">
        <v>0.15</v>
      </c>
      <c r="G394" s="484"/>
      <c r="H394" s="459">
        <f t="shared" si="17"/>
        <v>0.18</v>
      </c>
      <c r="I394" s="1002"/>
      <c r="J394" s="1002"/>
    </row>
    <row r="395" spans="1:11" s="999" customFormat="1" ht="15" x14ac:dyDescent="0.25">
      <c r="A395" s="993"/>
      <c r="B395" s="483" t="s">
        <v>4359</v>
      </c>
      <c r="C395" s="489">
        <v>1</v>
      </c>
      <c r="D395" s="489">
        <v>2</v>
      </c>
      <c r="E395" s="488">
        <v>0.3</v>
      </c>
      <c r="F395" s="488">
        <v>0.15</v>
      </c>
      <c r="G395" s="484"/>
      <c r="H395" s="459">
        <f t="shared" si="17"/>
        <v>0.09</v>
      </c>
      <c r="I395" s="998"/>
      <c r="J395" s="998"/>
    </row>
    <row r="396" spans="1:11" s="999" customFormat="1" ht="15" x14ac:dyDescent="0.25">
      <c r="A396" s="993"/>
      <c r="B396" s="483" t="s">
        <v>4360</v>
      </c>
      <c r="C396" s="489">
        <v>2</v>
      </c>
      <c r="D396" s="489">
        <v>2</v>
      </c>
      <c r="E396" s="488">
        <v>1.46</v>
      </c>
      <c r="F396" s="488">
        <v>0.3</v>
      </c>
      <c r="G396" s="484"/>
      <c r="H396" s="459">
        <f t="shared" si="17"/>
        <v>1.75</v>
      </c>
      <c r="I396" s="998"/>
      <c r="J396" s="998"/>
    </row>
    <row r="397" spans="1:11" s="999" customFormat="1" ht="15" x14ac:dyDescent="0.25">
      <c r="A397" s="993"/>
      <c r="B397" s="483" t="s">
        <v>4361</v>
      </c>
      <c r="C397" s="489">
        <v>2</v>
      </c>
      <c r="D397" s="489">
        <v>1</v>
      </c>
      <c r="E397" s="488">
        <v>1.46</v>
      </c>
      <c r="F397" s="488">
        <v>0.3</v>
      </c>
      <c r="G397" s="484"/>
      <c r="H397" s="459">
        <f t="shared" si="17"/>
        <v>0.88</v>
      </c>
      <c r="I397" s="998"/>
      <c r="J397" s="998"/>
    </row>
    <row r="398" spans="1:11" s="998" customFormat="1" ht="15" x14ac:dyDescent="0.25">
      <c r="A398" s="993"/>
      <c r="B398" s="483" t="s">
        <v>4362</v>
      </c>
      <c r="C398" s="489">
        <v>2</v>
      </c>
      <c r="D398" s="489">
        <v>2</v>
      </c>
      <c r="E398" s="488">
        <v>1.46</v>
      </c>
      <c r="F398" s="488">
        <v>0.15</v>
      </c>
      <c r="G398" s="484"/>
      <c r="H398" s="459">
        <f t="shared" si="17"/>
        <v>0.88</v>
      </c>
      <c r="K398" s="999"/>
    </row>
    <row r="399" spans="1:11" s="998" customFormat="1" ht="15" x14ac:dyDescent="0.25">
      <c r="A399" s="993"/>
      <c r="B399" s="483" t="s">
        <v>4363</v>
      </c>
      <c r="C399" s="489">
        <v>2</v>
      </c>
      <c r="D399" s="489">
        <v>1</v>
      </c>
      <c r="E399" s="488">
        <v>1.5</v>
      </c>
      <c r="F399" s="488">
        <v>0.3</v>
      </c>
      <c r="G399" s="484"/>
      <c r="H399" s="459">
        <f t="shared" si="17"/>
        <v>0.9</v>
      </c>
      <c r="K399" s="999"/>
    </row>
    <row r="400" spans="1:11" s="998" customFormat="1" ht="15" x14ac:dyDescent="0.25">
      <c r="A400" s="993"/>
      <c r="B400" s="483" t="s">
        <v>4364</v>
      </c>
      <c r="C400" s="489">
        <v>2</v>
      </c>
      <c r="D400" s="489">
        <v>1</v>
      </c>
      <c r="E400" s="488">
        <v>1.2</v>
      </c>
      <c r="F400" s="488">
        <v>0.15</v>
      </c>
      <c r="G400" s="484"/>
      <c r="H400" s="459">
        <f t="shared" si="17"/>
        <v>0.36</v>
      </c>
      <c r="K400" s="999"/>
    </row>
    <row r="401" spans="1:11" s="998" customFormat="1" ht="15" x14ac:dyDescent="0.25">
      <c r="A401" s="993"/>
      <c r="B401" s="483" t="s">
        <v>4365</v>
      </c>
      <c r="C401" s="489">
        <v>2</v>
      </c>
      <c r="D401" s="489">
        <v>1</v>
      </c>
      <c r="E401" s="488">
        <v>0.9</v>
      </c>
      <c r="F401" s="488">
        <v>0.15</v>
      </c>
      <c r="G401" s="484"/>
      <c r="H401" s="459">
        <f t="shared" si="17"/>
        <v>0.27</v>
      </c>
      <c r="K401" s="999"/>
    </row>
    <row r="402" spans="1:11" s="998" customFormat="1" ht="15" x14ac:dyDescent="0.25">
      <c r="A402" s="993"/>
      <c r="B402" s="483" t="s">
        <v>4366</v>
      </c>
      <c r="C402" s="489">
        <v>2</v>
      </c>
      <c r="D402" s="489">
        <v>1</v>
      </c>
      <c r="E402" s="488">
        <v>0.6</v>
      </c>
      <c r="F402" s="488">
        <v>0.15</v>
      </c>
      <c r="G402" s="484"/>
      <c r="H402" s="459">
        <f t="shared" si="17"/>
        <v>0.18</v>
      </c>
      <c r="K402" s="999"/>
    </row>
    <row r="403" spans="1:11" s="998" customFormat="1" ht="15" x14ac:dyDescent="0.25">
      <c r="A403" s="993"/>
      <c r="B403" s="483" t="s">
        <v>4367</v>
      </c>
      <c r="C403" s="489">
        <v>2</v>
      </c>
      <c r="D403" s="489">
        <v>1</v>
      </c>
      <c r="E403" s="488">
        <v>0.3</v>
      </c>
      <c r="F403" s="488">
        <v>0.15</v>
      </c>
      <c r="G403" s="484"/>
      <c r="H403" s="459">
        <f t="shared" si="17"/>
        <v>0.09</v>
      </c>
      <c r="K403" s="999"/>
    </row>
    <row r="404" spans="1:11" s="998" customFormat="1" ht="15" x14ac:dyDescent="0.25">
      <c r="A404" s="993"/>
      <c r="B404" s="483" t="s">
        <v>5309</v>
      </c>
      <c r="C404" s="489">
        <v>2</v>
      </c>
      <c r="D404" s="489">
        <v>8</v>
      </c>
      <c r="E404" s="488">
        <v>1</v>
      </c>
      <c r="F404" s="488">
        <v>0.25</v>
      </c>
      <c r="G404" s="484"/>
      <c r="H404" s="459">
        <f t="shared" si="17"/>
        <v>4</v>
      </c>
      <c r="K404" s="999"/>
    </row>
    <row r="405" spans="1:11" s="998" customFormat="1" ht="15" x14ac:dyDescent="0.25">
      <c r="A405" s="993"/>
      <c r="B405" s="483" t="s">
        <v>4368</v>
      </c>
      <c r="C405" s="489">
        <v>2</v>
      </c>
      <c r="D405" s="489">
        <v>9</v>
      </c>
      <c r="E405" s="488">
        <v>1</v>
      </c>
      <c r="F405" s="488">
        <v>0.17</v>
      </c>
      <c r="G405" s="484"/>
      <c r="H405" s="459">
        <f t="shared" si="17"/>
        <v>3.06</v>
      </c>
      <c r="K405" s="999"/>
    </row>
    <row r="406" spans="1:11" s="998" customFormat="1" ht="15" x14ac:dyDescent="0.25">
      <c r="A406" s="993"/>
      <c r="B406" s="483" t="s">
        <v>5310</v>
      </c>
      <c r="C406" s="489">
        <v>2</v>
      </c>
      <c r="D406" s="489">
        <v>5</v>
      </c>
      <c r="E406" s="488">
        <v>1</v>
      </c>
      <c r="F406" s="488">
        <v>0.25</v>
      </c>
      <c r="G406" s="484"/>
      <c r="H406" s="459">
        <f t="shared" si="17"/>
        <v>2.5</v>
      </c>
      <c r="K406" s="999"/>
    </row>
    <row r="407" spans="1:11" s="998" customFormat="1" ht="15" x14ac:dyDescent="0.25">
      <c r="A407" s="993"/>
      <c r="B407" s="483" t="s">
        <v>4368</v>
      </c>
      <c r="C407" s="489">
        <v>2</v>
      </c>
      <c r="D407" s="489">
        <v>8</v>
      </c>
      <c r="E407" s="488">
        <v>1</v>
      </c>
      <c r="F407" s="488">
        <v>0.17</v>
      </c>
      <c r="G407" s="484"/>
      <c r="H407" s="459">
        <f t="shared" si="17"/>
        <v>2.72</v>
      </c>
      <c r="K407" s="999"/>
    </row>
    <row r="408" spans="1:11" s="998" customFormat="1" ht="15" x14ac:dyDescent="0.25">
      <c r="A408" s="993"/>
      <c r="B408" s="483" t="s">
        <v>4369</v>
      </c>
      <c r="C408" s="489">
        <v>2</v>
      </c>
      <c r="D408" s="489">
        <v>4</v>
      </c>
      <c r="E408" s="488">
        <v>0.6</v>
      </c>
      <c r="F408" s="488">
        <v>0.6</v>
      </c>
      <c r="G408" s="484"/>
      <c r="H408" s="459">
        <f t="shared" si="17"/>
        <v>2.88</v>
      </c>
      <c r="K408" s="999"/>
    </row>
    <row r="409" spans="1:11" s="999" customFormat="1" ht="15" x14ac:dyDescent="0.25">
      <c r="A409" s="993"/>
      <c r="B409" s="483" t="s">
        <v>1930</v>
      </c>
      <c r="C409" s="489"/>
      <c r="D409" s="489"/>
      <c r="E409" s="994"/>
      <c r="F409" s="995"/>
      <c r="G409" s="484"/>
      <c r="H409" s="996">
        <v>0.36</v>
      </c>
      <c r="I409" s="998"/>
      <c r="J409" s="998"/>
    </row>
    <row r="410" spans="1:11" s="999" customFormat="1" ht="15" x14ac:dyDescent="0.25">
      <c r="A410" s="993"/>
      <c r="B410" s="483"/>
      <c r="C410" s="489"/>
      <c r="D410" s="489"/>
      <c r="E410" s="994"/>
      <c r="F410" s="995"/>
      <c r="G410" s="1004" t="s">
        <v>1904</v>
      </c>
      <c r="H410" s="996">
        <f>SUM(H388:H409)</f>
        <v>26.07</v>
      </c>
      <c r="I410" s="998"/>
      <c r="J410" s="998"/>
    </row>
    <row r="411" spans="1:11" s="999" customFormat="1" ht="15" x14ac:dyDescent="0.25">
      <c r="A411" s="993"/>
      <c r="B411" s="483"/>
      <c r="C411" s="489"/>
      <c r="D411" s="489"/>
      <c r="E411" s="994"/>
      <c r="F411" s="995"/>
      <c r="G411" s="1004" t="s">
        <v>3456</v>
      </c>
      <c r="H411" s="443">
        <f>ROUNDUP(H410,1)</f>
        <v>26.1</v>
      </c>
      <c r="I411" s="998" t="s">
        <v>1941</v>
      </c>
      <c r="J411" s="998"/>
    </row>
    <row r="412" spans="1:11" x14ac:dyDescent="0.25">
      <c r="A412" s="346">
        <v>30</v>
      </c>
      <c r="B412" s="435" t="s">
        <v>3749</v>
      </c>
      <c r="C412" s="382"/>
      <c r="D412" s="382"/>
      <c r="E412" s="383"/>
      <c r="F412" s="383"/>
      <c r="G412" s="383"/>
      <c r="H412" s="430"/>
      <c r="I412" s="392"/>
    </row>
    <row r="413" spans="1:11" s="997" customFormat="1" ht="15" x14ac:dyDescent="0.25">
      <c r="A413" s="993"/>
      <c r="B413" s="483" t="s">
        <v>4370</v>
      </c>
      <c r="C413" s="489">
        <v>1</v>
      </c>
      <c r="D413" s="489">
        <v>2</v>
      </c>
      <c r="E413" s="488">
        <v>2.4</v>
      </c>
      <c r="F413" s="488">
        <v>1</v>
      </c>
      <c r="G413" s="484"/>
      <c r="H413" s="459">
        <f>PRODUCT(C413:G413)</f>
        <v>4.8</v>
      </c>
      <c r="J413" s="998"/>
      <c r="K413" s="999"/>
    </row>
    <row r="414" spans="1:11" s="997" customFormat="1" ht="15" x14ac:dyDescent="0.25">
      <c r="A414" s="993"/>
      <c r="B414" s="483" t="s">
        <v>5308</v>
      </c>
      <c r="C414" s="489">
        <v>1</v>
      </c>
      <c r="D414" s="489">
        <v>2</v>
      </c>
      <c r="E414" s="488">
        <v>3</v>
      </c>
      <c r="F414" s="488">
        <v>1</v>
      </c>
      <c r="G414" s="484"/>
      <c r="H414" s="459">
        <f>PRODUCT(C414:G414)</f>
        <v>6</v>
      </c>
      <c r="J414" s="998"/>
      <c r="K414" s="999"/>
    </row>
    <row r="415" spans="1:11" s="997" customFormat="1" ht="15" x14ac:dyDescent="0.25">
      <c r="A415" s="993"/>
      <c r="B415" s="483" t="s">
        <v>4371</v>
      </c>
      <c r="C415" s="489">
        <v>1</v>
      </c>
      <c r="D415" s="489">
        <v>2</v>
      </c>
      <c r="E415" s="488">
        <v>3.16</v>
      </c>
      <c r="F415" s="488">
        <v>1</v>
      </c>
      <c r="G415" s="484"/>
      <c r="H415" s="459">
        <f>PRODUCT(C415:G415)</f>
        <v>6.32</v>
      </c>
      <c r="J415" s="998"/>
      <c r="K415" s="999"/>
    </row>
    <row r="416" spans="1:11" s="997" customFormat="1" ht="15" x14ac:dyDescent="0.25">
      <c r="A416" s="993"/>
      <c r="B416" s="483" t="s">
        <v>4372</v>
      </c>
      <c r="C416" s="489">
        <v>1</v>
      </c>
      <c r="D416" s="489">
        <v>2</v>
      </c>
      <c r="E416" s="488">
        <v>1</v>
      </c>
      <c r="F416" s="488">
        <v>0.3</v>
      </c>
      <c r="G416" s="484"/>
      <c r="H416" s="459">
        <f>PRODUCT(C416:G416)</f>
        <v>0.6</v>
      </c>
      <c r="J416" s="998"/>
      <c r="K416" s="999"/>
    </row>
    <row r="417" spans="1:11" s="997" customFormat="1" ht="15" x14ac:dyDescent="0.25">
      <c r="A417" s="993"/>
      <c r="B417" s="483" t="s">
        <v>4373</v>
      </c>
      <c r="C417" s="489">
        <v>1</v>
      </c>
      <c r="D417" s="489">
        <v>2</v>
      </c>
      <c r="E417" s="488">
        <v>2.91</v>
      </c>
      <c r="F417" s="488">
        <v>1.8</v>
      </c>
      <c r="G417" s="484"/>
      <c r="H417" s="459">
        <f>PRODUCT(C417:G417)</f>
        <v>10.48</v>
      </c>
      <c r="J417" s="998"/>
      <c r="K417" s="999"/>
    </row>
    <row r="418" spans="1:11" s="997" customFormat="1" ht="15" x14ac:dyDescent="0.25">
      <c r="A418" s="993"/>
      <c r="B418" s="483" t="s">
        <v>1930</v>
      </c>
      <c r="C418" s="489"/>
      <c r="D418" s="489"/>
      <c r="E418" s="994"/>
      <c r="F418" s="995"/>
      <c r="G418" s="484"/>
      <c r="H418" s="996">
        <v>0.03</v>
      </c>
      <c r="J418" s="998"/>
      <c r="K418" s="999"/>
    </row>
    <row r="419" spans="1:11" s="997" customFormat="1" ht="15" x14ac:dyDescent="0.25">
      <c r="A419" s="993"/>
      <c r="B419" s="483"/>
      <c r="C419" s="489"/>
      <c r="D419" s="489"/>
      <c r="E419" s="994"/>
      <c r="F419" s="995"/>
      <c r="G419" s="484" t="s">
        <v>1904</v>
      </c>
      <c r="H419" s="996">
        <f>SUM(H413:H418)</f>
        <v>28.23</v>
      </c>
      <c r="J419" s="998"/>
      <c r="K419" s="999"/>
    </row>
    <row r="420" spans="1:11" s="997" customFormat="1" ht="15" x14ac:dyDescent="0.25">
      <c r="A420" s="993"/>
      <c r="B420" s="483"/>
      <c r="C420" s="489"/>
      <c r="D420" s="489"/>
      <c r="E420" s="994"/>
      <c r="F420" s="995"/>
      <c r="G420" s="1004" t="s">
        <v>3456</v>
      </c>
      <c r="H420" s="443">
        <f>ROUNDUP(H419,1)</f>
        <v>28.3</v>
      </c>
      <c r="I420" s="997" t="s">
        <v>1941</v>
      </c>
      <c r="J420" s="998"/>
      <c r="K420" s="999"/>
    </row>
    <row r="421" spans="1:11" x14ac:dyDescent="0.25">
      <c r="A421" s="448">
        <v>31</v>
      </c>
      <c r="B421" s="449" t="s">
        <v>1481</v>
      </c>
      <c r="C421" s="362"/>
      <c r="D421" s="363"/>
      <c r="E421" s="364"/>
      <c r="F421" s="364"/>
      <c r="G421" s="364"/>
      <c r="H421" s="446"/>
      <c r="I421" s="365"/>
    </row>
    <row r="422" spans="1:11" x14ac:dyDescent="0.25">
      <c r="A422" s="1048"/>
      <c r="B422" s="424" t="s">
        <v>4374</v>
      </c>
      <c r="C422" s="362">
        <v>1</v>
      </c>
      <c r="D422" s="363">
        <v>1</v>
      </c>
      <c r="E422" s="364">
        <v>1.2</v>
      </c>
      <c r="F422" s="364">
        <v>2.4500000000000002</v>
      </c>
      <c r="G422" s="364">
        <v>0.38</v>
      </c>
      <c r="H422" s="446">
        <f>PRODUCT(C422:G422)</f>
        <v>1.1200000000000001</v>
      </c>
      <c r="I422" s="1011"/>
    </row>
    <row r="423" spans="1:11" x14ac:dyDescent="0.25">
      <c r="A423" s="1048"/>
      <c r="B423" s="424" t="s">
        <v>4375</v>
      </c>
      <c r="C423" s="362">
        <v>1</v>
      </c>
      <c r="D423" s="363">
        <v>1</v>
      </c>
      <c r="E423" s="364">
        <v>1.0900000000000001</v>
      </c>
      <c r="F423" s="376">
        <v>2.4</v>
      </c>
      <c r="G423" s="364">
        <v>0.18</v>
      </c>
      <c r="H423" s="446">
        <f>PRODUCT(C423:G423)</f>
        <v>0.47</v>
      </c>
      <c r="I423" s="1011"/>
    </row>
    <row r="424" spans="1:11" x14ac:dyDescent="0.25">
      <c r="A424" s="1048"/>
      <c r="B424" s="424"/>
      <c r="C424" s="425"/>
      <c r="D424" s="425"/>
      <c r="E424" s="454"/>
      <c r="F424" s="454"/>
      <c r="G424" s="992" t="s">
        <v>1904</v>
      </c>
      <c r="H424" s="443">
        <f>SUM(H422:H423)</f>
        <v>1.59</v>
      </c>
      <c r="I424" s="1011" t="s">
        <v>1829</v>
      </c>
    </row>
    <row r="425" spans="1:11" x14ac:dyDescent="0.25">
      <c r="A425" s="1329">
        <v>33</v>
      </c>
      <c r="B425" s="472" t="s">
        <v>3756</v>
      </c>
      <c r="C425" s="382"/>
      <c r="D425" s="382"/>
      <c r="E425" s="383"/>
      <c r="F425" s="383"/>
      <c r="G425" s="383"/>
      <c r="H425" s="430"/>
      <c r="I425" s="392"/>
    </row>
    <row r="426" spans="1:11" s="997" customFormat="1" ht="15" x14ac:dyDescent="0.25">
      <c r="A426" s="993"/>
      <c r="B426" s="483" t="s">
        <v>4376</v>
      </c>
      <c r="C426" s="489">
        <v>2</v>
      </c>
      <c r="D426" s="489">
        <v>1</v>
      </c>
      <c r="E426" s="488">
        <v>14.06</v>
      </c>
      <c r="F426" s="1009"/>
      <c r="G426" s="484">
        <v>2.75</v>
      </c>
      <c r="H426" s="996">
        <f>PRODUCT(C426:G426)</f>
        <v>77.33</v>
      </c>
      <c r="J426" s="998"/>
      <c r="K426" s="999"/>
    </row>
    <row r="427" spans="1:11" s="997" customFormat="1" ht="15" x14ac:dyDescent="0.25">
      <c r="A427" s="993"/>
      <c r="B427" s="483" t="s">
        <v>4377</v>
      </c>
      <c r="C427" s="489">
        <v>5</v>
      </c>
      <c r="D427" s="489">
        <v>4</v>
      </c>
      <c r="E427" s="488">
        <v>0.6</v>
      </c>
      <c r="F427" s="1009"/>
      <c r="G427" s="484">
        <v>2.1</v>
      </c>
      <c r="H427" s="996">
        <f t="shared" ref="H427:H490" si="18">PRODUCT(C427:G427)</f>
        <v>25.2</v>
      </c>
      <c r="J427" s="998"/>
      <c r="K427" s="999"/>
    </row>
    <row r="428" spans="1:11" s="997" customFormat="1" ht="15" x14ac:dyDescent="0.25">
      <c r="A428" s="993"/>
      <c r="B428" s="483" t="s">
        <v>4378</v>
      </c>
      <c r="C428" s="489">
        <v>2</v>
      </c>
      <c r="D428" s="489">
        <v>2</v>
      </c>
      <c r="E428" s="488">
        <v>0.15</v>
      </c>
      <c r="F428" s="1009"/>
      <c r="G428" s="484">
        <v>2.1</v>
      </c>
      <c r="H428" s="996">
        <f t="shared" si="18"/>
        <v>1.26</v>
      </c>
      <c r="J428" s="998"/>
      <c r="K428" s="999"/>
    </row>
    <row r="429" spans="1:11" s="997" customFormat="1" ht="15" x14ac:dyDescent="0.25">
      <c r="A429" s="993"/>
      <c r="B429" s="483" t="s">
        <v>3685</v>
      </c>
      <c r="C429" s="489">
        <v>2</v>
      </c>
      <c r="D429" s="489">
        <v>-2</v>
      </c>
      <c r="E429" s="488">
        <v>0.9</v>
      </c>
      <c r="F429" s="1009"/>
      <c r="G429" s="484">
        <v>2.1</v>
      </c>
      <c r="H429" s="996">
        <f t="shared" si="18"/>
        <v>-7.56</v>
      </c>
      <c r="J429" s="998"/>
      <c r="K429" s="999"/>
    </row>
    <row r="430" spans="1:11" s="997" customFormat="1" ht="15" x14ac:dyDescent="0.25">
      <c r="A430" s="993"/>
      <c r="B430" s="483" t="s">
        <v>4379</v>
      </c>
      <c r="C430" s="489">
        <v>2</v>
      </c>
      <c r="D430" s="489">
        <v>-2</v>
      </c>
      <c r="E430" s="488">
        <v>1.5</v>
      </c>
      <c r="F430" s="1009"/>
      <c r="G430" s="484">
        <v>1.35</v>
      </c>
      <c r="H430" s="996">
        <f t="shared" si="18"/>
        <v>-8.1</v>
      </c>
      <c r="J430" s="998"/>
      <c r="K430" s="999"/>
    </row>
    <row r="431" spans="1:11" s="997" customFormat="1" ht="15" x14ac:dyDescent="0.25">
      <c r="A431" s="993"/>
      <c r="B431" s="483" t="s">
        <v>3686</v>
      </c>
      <c r="C431" s="489">
        <v>2</v>
      </c>
      <c r="D431" s="489">
        <v>-2</v>
      </c>
      <c r="E431" s="488">
        <v>0.75</v>
      </c>
      <c r="F431" s="995"/>
      <c r="G431" s="484">
        <v>2.1</v>
      </c>
      <c r="H431" s="996">
        <f t="shared" si="18"/>
        <v>-6.3</v>
      </c>
      <c r="J431" s="998"/>
      <c r="K431" s="999"/>
    </row>
    <row r="432" spans="1:11" s="997" customFormat="1" ht="15" x14ac:dyDescent="0.25">
      <c r="A432" s="993"/>
      <c r="B432" s="483" t="s">
        <v>4380</v>
      </c>
      <c r="C432" s="489">
        <v>2</v>
      </c>
      <c r="D432" s="489">
        <v>1</v>
      </c>
      <c r="E432" s="488">
        <v>3.15</v>
      </c>
      <c r="F432" s="557">
        <v>0.6</v>
      </c>
      <c r="G432" s="484"/>
      <c r="H432" s="996">
        <f t="shared" si="18"/>
        <v>3.78</v>
      </c>
      <c r="J432" s="998"/>
      <c r="K432" s="999"/>
    </row>
    <row r="433" spans="1:11" s="997" customFormat="1" ht="15" x14ac:dyDescent="0.25">
      <c r="A433" s="993"/>
      <c r="B433" s="483" t="s">
        <v>4381</v>
      </c>
      <c r="C433" s="489">
        <v>2</v>
      </c>
      <c r="D433" s="489">
        <v>1</v>
      </c>
      <c r="E433" s="488">
        <v>7.3</v>
      </c>
      <c r="F433" s="995"/>
      <c r="G433" s="484">
        <v>2.75</v>
      </c>
      <c r="H433" s="996">
        <f t="shared" si="18"/>
        <v>40.15</v>
      </c>
      <c r="J433" s="998"/>
      <c r="K433" s="999"/>
    </row>
    <row r="434" spans="1:11" s="997" customFormat="1" ht="15" x14ac:dyDescent="0.25">
      <c r="A434" s="993"/>
      <c r="B434" s="483" t="s">
        <v>4381</v>
      </c>
      <c r="C434" s="489">
        <v>2</v>
      </c>
      <c r="D434" s="489">
        <v>1</v>
      </c>
      <c r="E434" s="488">
        <v>7.3</v>
      </c>
      <c r="F434" s="995"/>
      <c r="G434" s="484">
        <v>2.81</v>
      </c>
      <c r="H434" s="996">
        <f t="shared" si="18"/>
        <v>41.03</v>
      </c>
      <c r="J434" s="998"/>
      <c r="K434" s="999"/>
    </row>
    <row r="435" spans="1:11" s="997" customFormat="1" ht="15" x14ac:dyDescent="0.25">
      <c r="A435" s="993"/>
      <c r="B435" s="483" t="s">
        <v>3686</v>
      </c>
      <c r="C435" s="489">
        <v>2</v>
      </c>
      <c r="D435" s="489">
        <v>-2</v>
      </c>
      <c r="E435" s="488">
        <v>0.75</v>
      </c>
      <c r="F435" s="995"/>
      <c r="G435" s="484">
        <v>2.1</v>
      </c>
      <c r="H435" s="996">
        <f t="shared" si="18"/>
        <v>-6.3</v>
      </c>
      <c r="J435" s="998"/>
      <c r="K435" s="999"/>
    </row>
    <row r="436" spans="1:11" s="997" customFormat="1" ht="15" x14ac:dyDescent="0.25">
      <c r="A436" s="993"/>
      <c r="B436" s="483" t="s">
        <v>4382</v>
      </c>
      <c r="C436" s="489">
        <v>2</v>
      </c>
      <c r="D436" s="489">
        <v>-2</v>
      </c>
      <c r="E436" s="488">
        <v>0.75</v>
      </c>
      <c r="F436" s="995"/>
      <c r="G436" s="484">
        <v>0.6</v>
      </c>
      <c r="H436" s="996">
        <f t="shared" si="18"/>
        <v>-1.8</v>
      </c>
      <c r="J436" s="998"/>
      <c r="K436" s="999"/>
    </row>
    <row r="437" spans="1:11" s="997" customFormat="1" ht="15" x14ac:dyDescent="0.25">
      <c r="A437" s="993"/>
      <c r="B437" s="483" t="s">
        <v>4383</v>
      </c>
      <c r="C437" s="489">
        <v>2</v>
      </c>
      <c r="D437" s="489">
        <v>2</v>
      </c>
      <c r="E437" s="488">
        <v>0.08</v>
      </c>
      <c r="F437" s="995"/>
      <c r="G437" s="484">
        <v>2.1</v>
      </c>
      <c r="H437" s="996">
        <f t="shared" si="18"/>
        <v>0.67</v>
      </c>
      <c r="J437" s="998"/>
      <c r="K437" s="999"/>
    </row>
    <row r="438" spans="1:11" s="997" customFormat="1" ht="15" x14ac:dyDescent="0.25">
      <c r="A438" s="993"/>
      <c r="B438" s="483" t="s">
        <v>4384</v>
      </c>
      <c r="C438" s="489">
        <v>2</v>
      </c>
      <c r="D438" s="489">
        <v>-1</v>
      </c>
      <c r="E438" s="488">
        <v>0.08</v>
      </c>
      <c r="F438" s="995"/>
      <c r="G438" s="484">
        <v>1.5</v>
      </c>
      <c r="H438" s="996">
        <f t="shared" si="18"/>
        <v>-0.24</v>
      </c>
      <c r="J438" s="998"/>
      <c r="K438" s="999"/>
    </row>
    <row r="439" spans="1:11" s="997" customFormat="1" ht="15" x14ac:dyDescent="0.25">
      <c r="A439" s="993"/>
      <c r="B439" s="483" t="s">
        <v>4385</v>
      </c>
      <c r="C439" s="489">
        <v>2</v>
      </c>
      <c r="D439" s="489">
        <v>1</v>
      </c>
      <c r="E439" s="488">
        <v>11.18</v>
      </c>
      <c r="F439" s="995"/>
      <c r="G439" s="484">
        <v>2.75</v>
      </c>
      <c r="H439" s="996">
        <f t="shared" si="18"/>
        <v>61.49</v>
      </c>
      <c r="J439" s="998"/>
      <c r="K439" s="999"/>
    </row>
    <row r="440" spans="1:11" s="997" customFormat="1" ht="15" x14ac:dyDescent="0.25">
      <c r="A440" s="993"/>
      <c r="B440" s="483" t="s">
        <v>4386</v>
      </c>
      <c r="C440" s="489">
        <v>2</v>
      </c>
      <c r="D440" s="489">
        <v>-1</v>
      </c>
      <c r="E440" s="488">
        <v>0.8</v>
      </c>
      <c r="F440" s="995"/>
      <c r="G440" s="484">
        <v>2.1</v>
      </c>
      <c r="H440" s="996">
        <f t="shared" si="18"/>
        <v>-3.36</v>
      </c>
      <c r="J440" s="998"/>
      <c r="K440" s="999"/>
    </row>
    <row r="441" spans="1:11" s="997" customFormat="1" ht="15" x14ac:dyDescent="0.25">
      <c r="A441" s="993"/>
      <c r="B441" s="483" t="s">
        <v>4387</v>
      </c>
      <c r="C441" s="489">
        <v>2</v>
      </c>
      <c r="D441" s="489">
        <v>2</v>
      </c>
      <c r="E441" s="488">
        <v>0.23</v>
      </c>
      <c r="F441" s="995"/>
      <c r="G441" s="484">
        <v>2.1</v>
      </c>
      <c r="H441" s="996">
        <f t="shared" si="18"/>
        <v>1.93</v>
      </c>
      <c r="J441" s="998"/>
      <c r="K441" s="999"/>
    </row>
    <row r="442" spans="1:11" s="997" customFormat="1" ht="15" x14ac:dyDescent="0.25">
      <c r="A442" s="993"/>
      <c r="B442" s="483" t="s">
        <v>4388</v>
      </c>
      <c r="C442" s="489">
        <v>5</v>
      </c>
      <c r="D442" s="489">
        <v>4</v>
      </c>
      <c r="E442" s="488">
        <v>0.45</v>
      </c>
      <c r="F442" s="995"/>
      <c r="G442" s="484">
        <v>2.1</v>
      </c>
      <c r="H442" s="996">
        <f t="shared" si="18"/>
        <v>18.899999999999999</v>
      </c>
      <c r="J442" s="998"/>
      <c r="K442" s="999"/>
    </row>
    <row r="443" spans="1:11" s="997" customFormat="1" ht="15" x14ac:dyDescent="0.25">
      <c r="A443" s="993"/>
      <c r="B443" s="483" t="s">
        <v>4389</v>
      </c>
      <c r="C443" s="489">
        <v>5</v>
      </c>
      <c r="D443" s="489">
        <v>8</v>
      </c>
      <c r="E443" s="488">
        <v>0.6</v>
      </c>
      <c r="F443" s="995"/>
      <c r="G443" s="484">
        <v>0.75</v>
      </c>
      <c r="H443" s="996">
        <f t="shared" si="18"/>
        <v>18</v>
      </c>
      <c r="J443" s="998"/>
      <c r="K443" s="999"/>
    </row>
    <row r="444" spans="1:11" s="997" customFormat="1" ht="15" x14ac:dyDescent="0.25">
      <c r="A444" s="993"/>
      <c r="B444" s="483" t="s">
        <v>4390</v>
      </c>
      <c r="C444" s="489">
        <v>5</v>
      </c>
      <c r="D444" s="489">
        <v>4</v>
      </c>
      <c r="E444" s="488">
        <v>0.6</v>
      </c>
      <c r="F444" s="995"/>
      <c r="G444" s="484">
        <v>0.5</v>
      </c>
      <c r="H444" s="996">
        <f t="shared" si="18"/>
        <v>6</v>
      </c>
      <c r="J444" s="998"/>
      <c r="K444" s="999"/>
    </row>
    <row r="445" spans="1:11" s="997" customFormat="1" ht="15" x14ac:dyDescent="0.25">
      <c r="A445" s="993"/>
      <c r="B445" s="483" t="s">
        <v>4391</v>
      </c>
      <c r="C445" s="489">
        <v>2</v>
      </c>
      <c r="D445" s="489">
        <v>1</v>
      </c>
      <c r="E445" s="488">
        <v>2.4500000000000002</v>
      </c>
      <c r="F445" s="488">
        <v>0.6</v>
      </c>
      <c r="G445" s="484"/>
      <c r="H445" s="996">
        <f t="shared" si="18"/>
        <v>2.94</v>
      </c>
      <c r="J445" s="998"/>
      <c r="K445" s="999"/>
    </row>
    <row r="446" spans="1:11" s="997" customFormat="1" ht="15" x14ac:dyDescent="0.25">
      <c r="A446" s="993"/>
      <c r="B446" s="483" t="s">
        <v>4392</v>
      </c>
      <c r="C446" s="489">
        <v>2</v>
      </c>
      <c r="D446" s="489">
        <v>-2</v>
      </c>
      <c r="E446" s="488">
        <v>0.6</v>
      </c>
      <c r="F446" s="488">
        <v>0.6</v>
      </c>
      <c r="G446" s="484"/>
      <c r="H446" s="996">
        <f t="shared" si="18"/>
        <v>-1.44</v>
      </c>
      <c r="J446" s="998"/>
      <c r="K446" s="999"/>
    </row>
    <row r="447" spans="1:11" s="997" customFormat="1" ht="15" x14ac:dyDescent="0.25">
      <c r="A447" s="993"/>
      <c r="B447" s="483" t="s">
        <v>4391</v>
      </c>
      <c r="C447" s="489">
        <v>2</v>
      </c>
      <c r="D447" s="489">
        <v>1</v>
      </c>
      <c r="E447" s="488">
        <v>2.09</v>
      </c>
      <c r="F447" s="488">
        <v>0.6</v>
      </c>
      <c r="G447" s="484"/>
      <c r="H447" s="996">
        <f t="shared" si="18"/>
        <v>2.5099999999999998</v>
      </c>
      <c r="J447" s="998"/>
      <c r="K447" s="999"/>
    </row>
    <row r="448" spans="1:11" s="997" customFormat="1" ht="15" x14ac:dyDescent="0.25">
      <c r="A448" s="993"/>
      <c r="B448" s="483" t="s">
        <v>4380</v>
      </c>
      <c r="C448" s="489">
        <v>2</v>
      </c>
      <c r="D448" s="489">
        <v>1</v>
      </c>
      <c r="E448" s="488">
        <v>3.14</v>
      </c>
      <c r="F448" s="488">
        <v>0.6</v>
      </c>
      <c r="G448" s="484"/>
      <c r="H448" s="996">
        <f t="shared" si="18"/>
        <v>3.77</v>
      </c>
      <c r="J448" s="998"/>
      <c r="K448" s="999"/>
    </row>
    <row r="449" spans="1:11" s="997" customFormat="1" ht="15" x14ac:dyDescent="0.25">
      <c r="A449" s="993"/>
      <c r="B449" s="483" t="s">
        <v>4380</v>
      </c>
      <c r="C449" s="489">
        <v>2</v>
      </c>
      <c r="D449" s="489">
        <v>1</v>
      </c>
      <c r="E449" s="488">
        <v>1.85</v>
      </c>
      <c r="F449" s="488">
        <v>0.6</v>
      </c>
      <c r="G449" s="484"/>
      <c r="H449" s="996">
        <f t="shared" si="18"/>
        <v>2.2200000000000002</v>
      </c>
      <c r="J449" s="998"/>
      <c r="K449" s="999"/>
    </row>
    <row r="450" spans="1:11" s="997" customFormat="1" ht="15" x14ac:dyDescent="0.25">
      <c r="A450" s="993"/>
      <c r="B450" s="483" t="s">
        <v>4393</v>
      </c>
      <c r="C450" s="489">
        <v>1</v>
      </c>
      <c r="D450" s="489">
        <v>-2</v>
      </c>
      <c r="E450" s="488">
        <v>1.2</v>
      </c>
      <c r="F450" s="995"/>
      <c r="G450" s="484">
        <v>1.05</v>
      </c>
      <c r="H450" s="996">
        <f t="shared" si="18"/>
        <v>-2.52</v>
      </c>
      <c r="J450" s="998"/>
      <c r="K450" s="999"/>
    </row>
    <row r="451" spans="1:11" s="997" customFormat="1" ht="15" x14ac:dyDescent="0.25">
      <c r="A451" s="993"/>
      <c r="B451" s="483" t="s">
        <v>4394</v>
      </c>
      <c r="C451" s="489">
        <v>2</v>
      </c>
      <c r="D451" s="489">
        <v>1</v>
      </c>
      <c r="E451" s="488">
        <v>12.83</v>
      </c>
      <c r="F451" s="995"/>
      <c r="G451" s="484">
        <v>2.75</v>
      </c>
      <c r="H451" s="996">
        <f t="shared" si="18"/>
        <v>70.569999999999993</v>
      </c>
      <c r="J451" s="998"/>
      <c r="K451" s="999"/>
    </row>
    <row r="452" spans="1:11" s="999" customFormat="1" ht="15" x14ac:dyDescent="0.25">
      <c r="A452" s="993"/>
      <c r="B452" s="483" t="s">
        <v>4395</v>
      </c>
      <c r="C452" s="489">
        <v>2</v>
      </c>
      <c r="D452" s="489">
        <v>2</v>
      </c>
      <c r="E452" s="488">
        <v>0.6</v>
      </c>
      <c r="F452" s="995"/>
      <c r="G452" s="484">
        <v>2.1</v>
      </c>
      <c r="H452" s="996">
        <f t="shared" si="18"/>
        <v>5.04</v>
      </c>
      <c r="I452" s="1001"/>
      <c r="J452" s="998"/>
    </row>
    <row r="453" spans="1:11" s="999" customFormat="1" ht="15" x14ac:dyDescent="0.25">
      <c r="A453" s="993"/>
      <c r="B453" s="483" t="s">
        <v>4396</v>
      </c>
      <c r="C453" s="489">
        <v>1</v>
      </c>
      <c r="D453" s="489">
        <v>2</v>
      </c>
      <c r="E453" s="488">
        <v>0.3</v>
      </c>
      <c r="F453" s="995"/>
      <c r="G453" s="484">
        <v>2.1</v>
      </c>
      <c r="H453" s="996">
        <f t="shared" si="18"/>
        <v>1.26</v>
      </c>
      <c r="I453" s="1001"/>
      <c r="J453" s="998"/>
    </row>
    <row r="454" spans="1:11" s="999" customFormat="1" ht="15" x14ac:dyDescent="0.25">
      <c r="A454" s="993"/>
      <c r="B454" s="483" t="s">
        <v>4395</v>
      </c>
      <c r="C454" s="489">
        <v>2</v>
      </c>
      <c r="D454" s="489">
        <v>2</v>
      </c>
      <c r="E454" s="488">
        <v>0.72</v>
      </c>
      <c r="F454" s="995"/>
      <c r="G454" s="484">
        <v>2.1</v>
      </c>
      <c r="H454" s="996">
        <f t="shared" si="18"/>
        <v>6.05</v>
      </c>
      <c r="I454" s="997"/>
      <c r="J454" s="998"/>
    </row>
    <row r="455" spans="1:11" s="999" customFormat="1" ht="15" x14ac:dyDescent="0.25">
      <c r="A455" s="993"/>
      <c r="B455" s="483" t="s">
        <v>4397</v>
      </c>
      <c r="C455" s="489">
        <v>8</v>
      </c>
      <c r="D455" s="489">
        <v>2</v>
      </c>
      <c r="E455" s="488">
        <v>0.15</v>
      </c>
      <c r="F455" s="995"/>
      <c r="G455" s="484">
        <v>2.1</v>
      </c>
      <c r="H455" s="996">
        <f t="shared" si="18"/>
        <v>5.04</v>
      </c>
      <c r="I455" s="997"/>
      <c r="J455" s="998"/>
    </row>
    <row r="456" spans="1:11" s="999" customFormat="1" ht="15" x14ac:dyDescent="0.25">
      <c r="A456" s="993"/>
      <c r="B456" s="483" t="s">
        <v>4380</v>
      </c>
      <c r="C456" s="489">
        <v>2</v>
      </c>
      <c r="D456" s="489">
        <v>1</v>
      </c>
      <c r="E456" s="488">
        <v>3.12</v>
      </c>
      <c r="F456" s="488">
        <v>0.6</v>
      </c>
      <c r="G456" s="484"/>
      <c r="H456" s="996">
        <f t="shared" si="18"/>
        <v>3.74</v>
      </c>
      <c r="I456" s="997"/>
      <c r="J456" s="998"/>
    </row>
    <row r="457" spans="1:11" s="999" customFormat="1" ht="15" x14ac:dyDescent="0.25">
      <c r="A457" s="993"/>
      <c r="B457" s="483" t="s">
        <v>4398</v>
      </c>
      <c r="C457" s="489">
        <v>2</v>
      </c>
      <c r="D457" s="489">
        <v>-1</v>
      </c>
      <c r="E457" s="488">
        <v>0.9</v>
      </c>
      <c r="F457" s="995"/>
      <c r="G457" s="484">
        <v>2.1</v>
      </c>
      <c r="H457" s="996">
        <f t="shared" si="18"/>
        <v>-3.78</v>
      </c>
      <c r="I457" s="997"/>
      <c r="J457" s="998"/>
    </row>
    <row r="458" spans="1:11" s="999" customFormat="1" ht="15" x14ac:dyDescent="0.25">
      <c r="A458" s="993"/>
      <c r="B458" s="483" t="s">
        <v>3661</v>
      </c>
      <c r="C458" s="489">
        <v>2</v>
      </c>
      <c r="D458" s="489">
        <v>-2</v>
      </c>
      <c r="E458" s="488">
        <v>1.5</v>
      </c>
      <c r="F458" s="995"/>
      <c r="G458" s="484">
        <v>1.35</v>
      </c>
      <c r="H458" s="996">
        <f t="shared" si="18"/>
        <v>-8.1</v>
      </c>
      <c r="I458" s="997"/>
      <c r="J458" s="1002"/>
    </row>
    <row r="459" spans="1:11" s="999" customFormat="1" ht="15" x14ac:dyDescent="0.25">
      <c r="A459" s="993"/>
      <c r="B459" s="483" t="s">
        <v>4399</v>
      </c>
      <c r="C459" s="489">
        <v>2</v>
      </c>
      <c r="D459" s="489">
        <v>-2</v>
      </c>
      <c r="E459" s="488">
        <v>0.75</v>
      </c>
      <c r="F459" s="995"/>
      <c r="G459" s="484">
        <v>1.35</v>
      </c>
      <c r="H459" s="996">
        <f t="shared" si="18"/>
        <v>-4.05</v>
      </c>
      <c r="I459" s="997"/>
      <c r="J459" s="998"/>
    </row>
    <row r="460" spans="1:11" s="999" customFormat="1" ht="15" x14ac:dyDescent="0.25">
      <c r="A460" s="993"/>
      <c r="B460" s="483" t="s">
        <v>4400</v>
      </c>
      <c r="C460" s="489">
        <v>2</v>
      </c>
      <c r="D460" s="489">
        <v>1</v>
      </c>
      <c r="E460" s="488">
        <v>16.989999999999998</v>
      </c>
      <c r="F460" s="995"/>
      <c r="G460" s="484">
        <v>2.7349999999999999</v>
      </c>
      <c r="H460" s="996">
        <f t="shared" si="18"/>
        <v>92.94</v>
      </c>
      <c r="I460" s="997"/>
      <c r="J460" s="998"/>
    </row>
    <row r="461" spans="1:11" s="999" customFormat="1" ht="15" x14ac:dyDescent="0.25">
      <c r="A461" s="993"/>
      <c r="B461" s="483" t="s">
        <v>4401</v>
      </c>
      <c r="C461" s="489">
        <v>2</v>
      </c>
      <c r="D461" s="489">
        <v>2</v>
      </c>
      <c r="E461" s="488">
        <v>0.15</v>
      </c>
      <c r="F461" s="995"/>
      <c r="G461" s="484">
        <v>2.1</v>
      </c>
      <c r="H461" s="996">
        <f t="shared" si="18"/>
        <v>1.26</v>
      </c>
      <c r="I461" s="997"/>
      <c r="J461" s="998"/>
    </row>
    <row r="462" spans="1:11" s="999" customFormat="1" ht="15" x14ac:dyDescent="0.25">
      <c r="A462" s="993"/>
      <c r="B462" s="483" t="s">
        <v>4402</v>
      </c>
      <c r="C462" s="489">
        <v>1</v>
      </c>
      <c r="D462" s="489">
        <v>2</v>
      </c>
      <c r="E462" s="488">
        <v>0.12</v>
      </c>
      <c r="F462" s="995"/>
      <c r="G462" s="484">
        <v>2.1</v>
      </c>
      <c r="H462" s="996">
        <f t="shared" si="18"/>
        <v>0.5</v>
      </c>
      <c r="I462" s="997"/>
      <c r="J462" s="998"/>
    </row>
    <row r="463" spans="1:11" s="999" customFormat="1" ht="15" x14ac:dyDescent="0.25">
      <c r="A463" s="993"/>
      <c r="B463" s="483" t="s">
        <v>4396</v>
      </c>
      <c r="C463" s="489">
        <v>1</v>
      </c>
      <c r="D463" s="489">
        <v>2</v>
      </c>
      <c r="E463" s="488">
        <v>0.3</v>
      </c>
      <c r="F463" s="995"/>
      <c r="G463" s="484">
        <v>2.1</v>
      </c>
      <c r="H463" s="996">
        <f t="shared" si="18"/>
        <v>1.26</v>
      </c>
      <c r="I463" s="997"/>
      <c r="J463" s="998"/>
    </row>
    <row r="464" spans="1:11" s="999" customFormat="1" ht="15" x14ac:dyDescent="0.25">
      <c r="A464" s="993"/>
      <c r="B464" s="483" t="s">
        <v>4403</v>
      </c>
      <c r="C464" s="489">
        <v>2</v>
      </c>
      <c r="D464" s="489">
        <v>-1</v>
      </c>
      <c r="E464" s="488">
        <v>1</v>
      </c>
      <c r="F464" s="995"/>
      <c r="G464" s="484">
        <v>2.1</v>
      </c>
      <c r="H464" s="996">
        <f t="shared" si="18"/>
        <v>-4.2</v>
      </c>
      <c r="I464" s="997"/>
      <c r="J464" s="1002"/>
    </row>
    <row r="465" spans="1:10" s="999" customFormat="1" ht="15" x14ac:dyDescent="0.25">
      <c r="A465" s="993"/>
      <c r="B465" s="483" t="s">
        <v>3685</v>
      </c>
      <c r="C465" s="489">
        <v>2</v>
      </c>
      <c r="D465" s="489">
        <v>-2</v>
      </c>
      <c r="E465" s="488">
        <v>0.9</v>
      </c>
      <c r="F465" s="995"/>
      <c r="G465" s="484">
        <v>2.1</v>
      </c>
      <c r="H465" s="996">
        <f t="shared" si="18"/>
        <v>-7.56</v>
      </c>
      <c r="I465" s="997"/>
      <c r="J465" s="998"/>
    </row>
    <row r="466" spans="1:10" s="999" customFormat="1" ht="15" x14ac:dyDescent="0.25">
      <c r="A466" s="993"/>
      <c r="B466" s="483" t="s">
        <v>4404</v>
      </c>
      <c r="C466" s="489">
        <v>2</v>
      </c>
      <c r="D466" s="489">
        <v>-1</v>
      </c>
      <c r="E466" s="488">
        <v>0.8</v>
      </c>
      <c r="F466" s="995"/>
      <c r="G466" s="484">
        <v>2.1</v>
      </c>
      <c r="H466" s="996">
        <f t="shared" si="18"/>
        <v>-3.36</v>
      </c>
      <c r="I466" s="997"/>
      <c r="J466" s="998"/>
    </row>
    <row r="467" spans="1:10" s="999" customFormat="1" ht="15" hidden="1" x14ac:dyDescent="0.25">
      <c r="A467" s="993"/>
      <c r="B467" s="483" t="s">
        <v>4405</v>
      </c>
      <c r="C467" s="489">
        <v>7</v>
      </c>
      <c r="D467" s="489">
        <v>-2</v>
      </c>
      <c r="E467" s="488">
        <v>0.75</v>
      </c>
      <c r="F467" s="995"/>
      <c r="G467" s="484">
        <v>2.1</v>
      </c>
      <c r="H467" s="996">
        <f t="shared" si="18"/>
        <v>-22.05</v>
      </c>
      <c r="I467" s="997"/>
      <c r="J467" s="998"/>
    </row>
    <row r="468" spans="1:10" s="999" customFormat="1" ht="15" hidden="1" x14ac:dyDescent="0.25">
      <c r="A468" s="993"/>
      <c r="B468" s="483" t="s">
        <v>4406</v>
      </c>
      <c r="C468" s="489">
        <v>7</v>
      </c>
      <c r="D468" s="489">
        <v>-2</v>
      </c>
      <c r="E468" s="488">
        <v>1.8</v>
      </c>
      <c r="F468" s="995"/>
      <c r="G468" s="484">
        <v>1.35</v>
      </c>
      <c r="H468" s="996">
        <f t="shared" si="18"/>
        <v>-34.020000000000003</v>
      </c>
      <c r="I468" s="997"/>
      <c r="J468" s="998"/>
    </row>
    <row r="469" spans="1:10" s="999" customFormat="1" ht="15" hidden="1" x14ac:dyDescent="0.25">
      <c r="A469" s="993"/>
      <c r="B469" s="483" t="s">
        <v>4407</v>
      </c>
      <c r="C469" s="489">
        <v>7</v>
      </c>
      <c r="D469" s="489">
        <v>-2</v>
      </c>
      <c r="E469" s="488">
        <v>0.15</v>
      </c>
      <c r="F469" s="995"/>
      <c r="G469" s="484">
        <v>0.1</v>
      </c>
      <c r="H469" s="996">
        <f t="shared" si="18"/>
        <v>-0.21</v>
      </c>
      <c r="I469" s="997"/>
      <c r="J469" s="998"/>
    </row>
    <row r="470" spans="1:10" s="999" customFormat="1" ht="15" hidden="1" x14ac:dyDescent="0.25">
      <c r="A470" s="993"/>
      <c r="B470" s="483" t="s">
        <v>4408</v>
      </c>
      <c r="C470" s="489">
        <v>7</v>
      </c>
      <c r="D470" s="489">
        <v>2</v>
      </c>
      <c r="E470" s="488">
        <v>0.19</v>
      </c>
      <c r="F470" s="995"/>
      <c r="G470" s="484">
        <v>0.6</v>
      </c>
      <c r="H470" s="996">
        <f t="shared" si="18"/>
        <v>1.6</v>
      </c>
      <c r="I470" s="997"/>
      <c r="J470" s="998"/>
    </row>
    <row r="471" spans="1:10" s="999" customFormat="1" ht="15" hidden="1" x14ac:dyDescent="0.25">
      <c r="A471" s="993"/>
      <c r="B471" s="483" t="s">
        <v>4408</v>
      </c>
      <c r="C471" s="489">
        <v>7</v>
      </c>
      <c r="D471" s="489">
        <v>1</v>
      </c>
      <c r="E471" s="488">
        <v>0.3</v>
      </c>
      <c r="F471" s="995"/>
      <c r="G471" s="484">
        <v>0.6</v>
      </c>
      <c r="H471" s="996">
        <f t="shared" si="18"/>
        <v>1.26</v>
      </c>
      <c r="I471" s="997"/>
      <c r="J471" s="998"/>
    </row>
    <row r="472" spans="1:10" s="999" customFormat="1" ht="15" hidden="1" x14ac:dyDescent="0.25">
      <c r="A472" s="993"/>
      <c r="B472" s="483" t="s">
        <v>4408</v>
      </c>
      <c r="C472" s="489">
        <v>7</v>
      </c>
      <c r="D472" s="489">
        <v>1</v>
      </c>
      <c r="E472" s="488">
        <v>0.12</v>
      </c>
      <c r="F472" s="995"/>
      <c r="G472" s="484">
        <v>0.6</v>
      </c>
      <c r="H472" s="996">
        <f t="shared" si="18"/>
        <v>0.5</v>
      </c>
      <c r="I472" s="997"/>
      <c r="J472" s="1002"/>
    </row>
    <row r="473" spans="1:10" s="999" customFormat="1" ht="15" hidden="1" x14ac:dyDescent="0.25">
      <c r="A473" s="993"/>
      <c r="B473" s="483" t="s">
        <v>4409</v>
      </c>
      <c r="C473" s="489">
        <v>7</v>
      </c>
      <c r="D473" s="489">
        <v>2</v>
      </c>
      <c r="E473" s="488">
        <v>4.04</v>
      </c>
      <c r="F473" s="995"/>
      <c r="G473" s="484">
        <v>2.7349999999999999</v>
      </c>
      <c r="H473" s="996">
        <f t="shared" si="18"/>
        <v>154.69</v>
      </c>
      <c r="I473" s="997"/>
      <c r="J473" s="998"/>
    </row>
    <row r="474" spans="1:10" s="999" customFormat="1" ht="15" hidden="1" x14ac:dyDescent="0.25">
      <c r="A474" s="993"/>
      <c r="B474" s="483" t="s">
        <v>4410</v>
      </c>
      <c r="C474" s="489">
        <v>7</v>
      </c>
      <c r="D474" s="489">
        <v>-2</v>
      </c>
      <c r="E474" s="488">
        <v>0.75</v>
      </c>
      <c r="F474" s="995"/>
      <c r="G474" s="484">
        <v>2.1</v>
      </c>
      <c r="H474" s="996">
        <f t="shared" si="18"/>
        <v>-22.05</v>
      </c>
      <c r="I474" s="997"/>
      <c r="J474" s="998"/>
    </row>
    <row r="475" spans="1:10" s="999" customFormat="1" ht="15" hidden="1" x14ac:dyDescent="0.25">
      <c r="A475" s="993"/>
      <c r="B475" s="483" t="s">
        <v>4386</v>
      </c>
      <c r="C475" s="489">
        <v>7</v>
      </c>
      <c r="D475" s="489">
        <v>-2</v>
      </c>
      <c r="E475" s="488">
        <v>0.75</v>
      </c>
      <c r="F475" s="995"/>
      <c r="G475" s="484">
        <v>2.1</v>
      </c>
      <c r="H475" s="996">
        <f t="shared" si="18"/>
        <v>-22.05</v>
      </c>
      <c r="I475" s="997"/>
      <c r="J475" s="998"/>
    </row>
    <row r="476" spans="1:10" s="999" customFormat="1" ht="15" hidden="1" x14ac:dyDescent="0.25">
      <c r="A476" s="993"/>
      <c r="B476" s="483" t="s">
        <v>4411</v>
      </c>
      <c r="C476" s="489">
        <v>7</v>
      </c>
      <c r="D476" s="489">
        <v>-2</v>
      </c>
      <c r="E476" s="488">
        <v>1.72</v>
      </c>
      <c r="F476" s="995"/>
      <c r="G476" s="484">
        <v>0.6</v>
      </c>
      <c r="H476" s="996">
        <f t="shared" si="18"/>
        <v>-14.45</v>
      </c>
      <c r="I476" s="1001"/>
      <c r="J476" s="998"/>
    </row>
    <row r="477" spans="1:10" s="999" customFormat="1" ht="15" hidden="1" x14ac:dyDescent="0.25">
      <c r="A477" s="993"/>
      <c r="B477" s="483" t="s">
        <v>4412</v>
      </c>
      <c r="C477" s="489">
        <v>7</v>
      </c>
      <c r="D477" s="489">
        <v>1</v>
      </c>
      <c r="E477" s="488">
        <v>6</v>
      </c>
      <c r="F477" s="995"/>
      <c r="G477" s="484">
        <v>2.31</v>
      </c>
      <c r="H477" s="996">
        <f t="shared" si="18"/>
        <v>97.02</v>
      </c>
      <c r="I477" s="997"/>
      <c r="J477" s="998"/>
    </row>
    <row r="478" spans="1:10" s="999" customFormat="1" ht="15" x14ac:dyDescent="0.25">
      <c r="A478" s="993"/>
      <c r="B478" s="483" t="s">
        <v>4413</v>
      </c>
      <c r="C478" s="489">
        <v>1</v>
      </c>
      <c r="D478" s="489">
        <v>1</v>
      </c>
      <c r="E478" s="488">
        <v>13.6</v>
      </c>
      <c r="F478" s="995"/>
      <c r="G478" s="484">
        <v>8.5</v>
      </c>
      <c r="H478" s="996">
        <f t="shared" si="18"/>
        <v>115.6</v>
      </c>
      <c r="I478" s="997"/>
      <c r="J478" s="998"/>
    </row>
    <row r="479" spans="1:10" s="999" customFormat="1" ht="15" x14ac:dyDescent="0.25">
      <c r="A479" s="993"/>
      <c r="B479" s="483" t="s">
        <v>3660</v>
      </c>
      <c r="C479" s="489">
        <v>2</v>
      </c>
      <c r="D479" s="489">
        <v>-1</v>
      </c>
      <c r="E479" s="488">
        <v>1</v>
      </c>
      <c r="F479" s="995"/>
      <c r="G479" s="484">
        <v>2.1</v>
      </c>
      <c r="H479" s="996">
        <f t="shared" si="18"/>
        <v>-4.2</v>
      </c>
      <c r="I479" s="997"/>
      <c r="J479" s="998"/>
    </row>
    <row r="480" spans="1:10" s="999" customFormat="1" ht="15" x14ac:dyDescent="0.25">
      <c r="A480" s="993"/>
      <c r="B480" s="483" t="s">
        <v>4280</v>
      </c>
      <c r="C480" s="489">
        <v>1</v>
      </c>
      <c r="D480" s="489">
        <v>-1</v>
      </c>
      <c r="E480" s="488">
        <v>0.9</v>
      </c>
      <c r="F480" s="1009"/>
      <c r="G480" s="484">
        <v>2.1</v>
      </c>
      <c r="H480" s="996">
        <f t="shared" si="18"/>
        <v>-1.89</v>
      </c>
      <c r="I480" s="997"/>
      <c r="J480" s="998"/>
    </row>
    <row r="481" spans="1:10" s="999" customFormat="1" ht="15" x14ac:dyDescent="0.25">
      <c r="A481" s="993"/>
      <c r="B481" s="483" t="s">
        <v>4414</v>
      </c>
      <c r="C481" s="489">
        <v>1</v>
      </c>
      <c r="D481" s="489">
        <v>2</v>
      </c>
      <c r="E481" s="488">
        <v>0.23</v>
      </c>
      <c r="F481" s="1009"/>
      <c r="G481" s="484">
        <v>2.1</v>
      </c>
      <c r="H481" s="996">
        <f t="shared" si="18"/>
        <v>0.97</v>
      </c>
      <c r="I481" s="997"/>
      <c r="J481" s="998"/>
    </row>
    <row r="482" spans="1:10" s="999" customFormat="1" ht="15" x14ac:dyDescent="0.25">
      <c r="A482" s="993"/>
      <c r="B482" s="483" t="s">
        <v>4415</v>
      </c>
      <c r="C482" s="489">
        <v>1</v>
      </c>
      <c r="D482" s="489">
        <v>-2</v>
      </c>
      <c r="E482" s="488">
        <v>2.4</v>
      </c>
      <c r="F482" s="1009"/>
      <c r="G482" s="484">
        <v>0.115</v>
      </c>
      <c r="H482" s="996">
        <f t="shared" si="18"/>
        <v>-0.55000000000000004</v>
      </c>
      <c r="I482" s="997"/>
      <c r="J482" s="998"/>
    </row>
    <row r="483" spans="1:10" s="999" customFormat="1" ht="15" x14ac:dyDescent="0.25">
      <c r="A483" s="993"/>
      <c r="B483" s="483" t="s">
        <v>4416</v>
      </c>
      <c r="C483" s="489">
        <v>1</v>
      </c>
      <c r="D483" s="489">
        <v>-2</v>
      </c>
      <c r="E483" s="488">
        <v>1.23</v>
      </c>
      <c r="F483" s="1009"/>
      <c r="G483" s="484">
        <v>0.115</v>
      </c>
      <c r="H483" s="996">
        <f t="shared" si="18"/>
        <v>-0.28000000000000003</v>
      </c>
      <c r="I483" s="997"/>
      <c r="J483" s="998"/>
    </row>
    <row r="484" spans="1:10" s="999" customFormat="1" ht="15" x14ac:dyDescent="0.25">
      <c r="A484" s="993"/>
      <c r="B484" s="483" t="s">
        <v>4417</v>
      </c>
      <c r="C484" s="489">
        <v>2</v>
      </c>
      <c r="D484" s="489">
        <v>-2</v>
      </c>
      <c r="E484" s="488">
        <v>2.84</v>
      </c>
      <c r="F484" s="1009"/>
      <c r="G484" s="484">
        <v>0.115</v>
      </c>
      <c r="H484" s="996">
        <f t="shared" si="18"/>
        <v>-1.31</v>
      </c>
      <c r="I484" s="1001"/>
      <c r="J484" s="998"/>
    </row>
    <row r="485" spans="1:10" s="999" customFormat="1" ht="15" x14ac:dyDescent="0.25">
      <c r="A485" s="993"/>
      <c r="B485" s="483" t="s">
        <v>5306</v>
      </c>
      <c r="C485" s="489">
        <v>2</v>
      </c>
      <c r="D485" s="489">
        <v>-1</v>
      </c>
      <c r="E485" s="488">
        <v>2.4900000000000002</v>
      </c>
      <c r="F485" s="1009"/>
      <c r="G485" s="484">
        <v>0.115</v>
      </c>
      <c r="H485" s="996">
        <f t="shared" si="18"/>
        <v>-0.56999999999999995</v>
      </c>
      <c r="I485" s="997"/>
      <c r="J485" s="1002"/>
    </row>
    <row r="486" spans="1:10" s="999" customFormat="1" ht="15" x14ac:dyDescent="0.25">
      <c r="A486" s="993"/>
      <c r="B486" s="482" t="s">
        <v>5313</v>
      </c>
      <c r="C486" s="489"/>
      <c r="D486" s="489"/>
      <c r="E486" s="488"/>
      <c r="F486" s="1009"/>
      <c r="G486" s="484"/>
      <c r="H486" s="1007">
        <f>SUM(H426:H485)</f>
        <v>674.18</v>
      </c>
      <c r="I486" s="997" t="s">
        <v>1941</v>
      </c>
      <c r="J486" s="1002"/>
    </row>
    <row r="487" spans="1:10" s="999" customFormat="1" ht="17.25" customHeight="1" x14ac:dyDescent="0.25">
      <c r="A487" s="993"/>
      <c r="B487" s="483" t="s">
        <v>4418</v>
      </c>
      <c r="C487" s="489">
        <v>1</v>
      </c>
      <c r="D487" s="489">
        <v>1</v>
      </c>
      <c r="E487" s="488">
        <v>39.14</v>
      </c>
      <c r="F487" s="1009"/>
      <c r="G487" s="484">
        <v>1.2</v>
      </c>
      <c r="H487" s="996">
        <f t="shared" si="18"/>
        <v>46.97</v>
      </c>
      <c r="I487" s="1001"/>
      <c r="J487" s="998"/>
    </row>
    <row r="488" spans="1:10" s="999" customFormat="1" ht="15" x14ac:dyDescent="0.25">
      <c r="A488" s="993"/>
      <c r="B488" s="483" t="s">
        <v>4419</v>
      </c>
      <c r="C488" s="489">
        <v>1</v>
      </c>
      <c r="D488" s="489">
        <v>1</v>
      </c>
      <c r="E488" s="488">
        <v>39.14</v>
      </c>
      <c r="F488" s="488">
        <v>0.23</v>
      </c>
      <c r="G488" s="484"/>
      <c r="H488" s="996">
        <f t="shared" si="18"/>
        <v>9</v>
      </c>
      <c r="I488" s="1001"/>
      <c r="J488" s="998"/>
    </row>
    <row r="489" spans="1:10" s="999" customFormat="1" ht="15" x14ac:dyDescent="0.25">
      <c r="A489" s="993"/>
      <c r="B489" s="483" t="s">
        <v>4420</v>
      </c>
      <c r="C489" s="489">
        <v>8</v>
      </c>
      <c r="D489" s="489">
        <v>2</v>
      </c>
      <c r="E489" s="488">
        <v>0.45</v>
      </c>
      <c r="F489" s="488">
        <v>0.12</v>
      </c>
      <c r="G489" s="484"/>
      <c r="H489" s="996">
        <f t="shared" si="18"/>
        <v>0.86</v>
      </c>
      <c r="I489" s="997"/>
      <c r="J489" s="998"/>
    </row>
    <row r="490" spans="1:10" s="999" customFormat="1" ht="15" x14ac:dyDescent="0.25">
      <c r="A490" s="993"/>
      <c r="B490" s="483" t="s">
        <v>4259</v>
      </c>
      <c r="C490" s="489">
        <v>1</v>
      </c>
      <c r="D490" s="489">
        <v>-2</v>
      </c>
      <c r="E490" s="488">
        <v>2.4</v>
      </c>
      <c r="F490" s="995"/>
      <c r="G490" s="484">
        <v>2.4500000000000002</v>
      </c>
      <c r="H490" s="996">
        <f t="shared" si="18"/>
        <v>-11.76</v>
      </c>
      <c r="I490" s="997"/>
      <c r="J490" s="998"/>
    </row>
    <row r="491" spans="1:10" s="999" customFormat="1" ht="15" x14ac:dyDescent="0.25">
      <c r="A491" s="993"/>
      <c r="B491" s="483" t="s">
        <v>4421</v>
      </c>
      <c r="C491" s="489">
        <v>8</v>
      </c>
      <c r="D491" s="489">
        <v>2</v>
      </c>
      <c r="E491" s="488">
        <v>0.23</v>
      </c>
      <c r="F491" s="1009"/>
      <c r="G491" s="484">
        <v>2.4500000000000002</v>
      </c>
      <c r="H491" s="996">
        <f t="shared" ref="H491:H530" si="19">PRODUCT(C491:G491)</f>
        <v>9.02</v>
      </c>
      <c r="I491" s="997"/>
      <c r="J491" s="998"/>
    </row>
    <row r="492" spans="1:10" s="999" customFormat="1" ht="15" x14ac:dyDescent="0.25">
      <c r="A492" s="993"/>
      <c r="B492" s="483" t="s">
        <v>4422</v>
      </c>
      <c r="C492" s="489">
        <v>1</v>
      </c>
      <c r="D492" s="489">
        <v>1</v>
      </c>
      <c r="E492" s="488">
        <v>39.14</v>
      </c>
      <c r="F492" s="1009"/>
      <c r="G492" s="484">
        <v>10.75</v>
      </c>
      <c r="H492" s="996">
        <f t="shared" si="19"/>
        <v>420.76</v>
      </c>
      <c r="I492" s="997"/>
      <c r="J492" s="998"/>
    </row>
    <row r="493" spans="1:10" s="999" customFormat="1" ht="15" x14ac:dyDescent="0.25">
      <c r="A493" s="993"/>
      <c r="B493" s="483" t="s">
        <v>4423</v>
      </c>
      <c r="C493" s="489">
        <v>1</v>
      </c>
      <c r="D493" s="489">
        <v>1</v>
      </c>
      <c r="E493" s="488">
        <v>29.65</v>
      </c>
      <c r="F493" s="1009"/>
      <c r="G493" s="484">
        <v>0.6</v>
      </c>
      <c r="H493" s="996">
        <f t="shared" si="19"/>
        <v>17.79</v>
      </c>
      <c r="I493" s="997"/>
      <c r="J493" s="998"/>
    </row>
    <row r="494" spans="1:10" s="999" customFormat="1" ht="15" x14ac:dyDescent="0.25">
      <c r="A494" s="993"/>
      <c r="B494" s="483" t="s">
        <v>4424</v>
      </c>
      <c r="C494" s="489">
        <v>1</v>
      </c>
      <c r="D494" s="489">
        <v>2</v>
      </c>
      <c r="E494" s="488">
        <v>1.53</v>
      </c>
      <c r="F494" s="1009"/>
      <c r="G494" s="484">
        <v>1.2</v>
      </c>
      <c r="H494" s="996">
        <f t="shared" si="19"/>
        <v>3.67</v>
      </c>
      <c r="I494" s="997"/>
      <c r="J494" s="998"/>
    </row>
    <row r="495" spans="1:10" s="999" customFormat="1" ht="15" x14ac:dyDescent="0.25">
      <c r="A495" s="993"/>
      <c r="B495" s="483" t="s">
        <v>4425</v>
      </c>
      <c r="C495" s="489">
        <v>1</v>
      </c>
      <c r="D495" s="489">
        <v>1</v>
      </c>
      <c r="E495" s="488">
        <v>15.44</v>
      </c>
      <c r="F495" s="995"/>
      <c r="G495" s="1000">
        <v>2.375</v>
      </c>
      <c r="H495" s="996">
        <f t="shared" si="19"/>
        <v>36.67</v>
      </c>
      <c r="I495" s="997"/>
      <c r="J495" s="998"/>
    </row>
    <row r="496" spans="1:10" s="999" customFormat="1" ht="15" x14ac:dyDescent="0.25">
      <c r="A496" s="993"/>
      <c r="B496" s="483" t="s">
        <v>4426</v>
      </c>
      <c r="C496" s="489">
        <v>1</v>
      </c>
      <c r="D496" s="489">
        <v>-2</v>
      </c>
      <c r="E496" s="488">
        <v>0.23</v>
      </c>
      <c r="F496" s="995"/>
      <c r="G496" s="1000">
        <v>1.2</v>
      </c>
      <c r="H496" s="996">
        <f t="shared" si="19"/>
        <v>-0.55000000000000004</v>
      </c>
      <c r="I496" s="997"/>
      <c r="J496" s="1002"/>
    </row>
    <row r="497" spans="1:11" s="999" customFormat="1" ht="15" x14ac:dyDescent="0.25">
      <c r="A497" s="993"/>
      <c r="B497" s="483" t="s">
        <v>4427</v>
      </c>
      <c r="C497" s="489">
        <v>1</v>
      </c>
      <c r="D497" s="489">
        <v>1</v>
      </c>
      <c r="E497" s="488">
        <v>18.18</v>
      </c>
      <c r="F497" s="995"/>
      <c r="G497" s="1000">
        <v>0.42499999999999999</v>
      </c>
      <c r="H497" s="996">
        <f t="shared" si="19"/>
        <v>7.73</v>
      </c>
      <c r="I497" s="997"/>
      <c r="J497" s="998"/>
    </row>
    <row r="498" spans="1:11" s="999" customFormat="1" ht="15" x14ac:dyDescent="0.25">
      <c r="A498" s="993"/>
      <c r="B498" s="483" t="s">
        <v>4427</v>
      </c>
      <c r="C498" s="489">
        <v>1</v>
      </c>
      <c r="D498" s="489">
        <v>1</v>
      </c>
      <c r="E498" s="488">
        <v>17.72</v>
      </c>
      <c r="F498" s="995">
        <v>0.115</v>
      </c>
      <c r="G498" s="1000"/>
      <c r="H498" s="996">
        <f t="shared" si="19"/>
        <v>2.04</v>
      </c>
      <c r="I498" s="997"/>
      <c r="J498" s="998"/>
    </row>
    <row r="499" spans="1:11" s="999" customFormat="1" ht="15" x14ac:dyDescent="0.25">
      <c r="A499" s="993"/>
      <c r="B499" s="483" t="s">
        <v>4428</v>
      </c>
      <c r="C499" s="489">
        <v>1</v>
      </c>
      <c r="D499" s="489">
        <v>1</v>
      </c>
      <c r="E499" s="488">
        <v>17.260000000000002</v>
      </c>
      <c r="F499" s="995"/>
      <c r="G499" s="1000">
        <v>0.15</v>
      </c>
      <c r="H499" s="996">
        <f t="shared" si="19"/>
        <v>2.59</v>
      </c>
      <c r="I499" s="1001"/>
      <c r="J499" s="998"/>
    </row>
    <row r="500" spans="1:11" s="999" customFormat="1" ht="15" x14ac:dyDescent="0.25">
      <c r="A500" s="993"/>
      <c r="B500" s="483" t="s">
        <v>4280</v>
      </c>
      <c r="C500" s="489">
        <v>2</v>
      </c>
      <c r="D500" s="489">
        <v>-1</v>
      </c>
      <c r="E500" s="488">
        <v>0.9</v>
      </c>
      <c r="F500" s="995"/>
      <c r="G500" s="1000">
        <v>2.1</v>
      </c>
      <c r="H500" s="996">
        <f t="shared" si="19"/>
        <v>-3.78</v>
      </c>
      <c r="I500" s="1001"/>
      <c r="J500" s="998"/>
    </row>
    <row r="501" spans="1:11" s="999" customFormat="1" ht="15" x14ac:dyDescent="0.25">
      <c r="A501" s="993"/>
      <c r="B501" s="483" t="s">
        <v>3660</v>
      </c>
      <c r="C501" s="489">
        <v>2</v>
      </c>
      <c r="D501" s="489">
        <v>-1</v>
      </c>
      <c r="E501" s="488">
        <v>1</v>
      </c>
      <c r="F501" s="995"/>
      <c r="G501" s="1000">
        <v>2.1</v>
      </c>
      <c r="H501" s="996">
        <f t="shared" si="19"/>
        <v>-4.2</v>
      </c>
      <c r="I501" s="997"/>
      <c r="J501" s="998"/>
    </row>
    <row r="502" spans="1:11" s="999" customFormat="1" ht="15" x14ac:dyDescent="0.25">
      <c r="A502" s="993"/>
      <c r="B502" s="483" t="s">
        <v>3661</v>
      </c>
      <c r="C502" s="489">
        <v>2</v>
      </c>
      <c r="D502" s="489">
        <v>-2</v>
      </c>
      <c r="E502" s="488">
        <v>1.5</v>
      </c>
      <c r="F502" s="995"/>
      <c r="G502" s="1000">
        <v>1.35</v>
      </c>
      <c r="H502" s="996">
        <f t="shared" si="19"/>
        <v>-8.1</v>
      </c>
      <c r="I502" s="997"/>
      <c r="J502" s="998"/>
    </row>
    <row r="503" spans="1:11" s="999" customFormat="1" ht="15" x14ac:dyDescent="0.25">
      <c r="A503" s="993"/>
      <c r="B503" s="483" t="s">
        <v>4256</v>
      </c>
      <c r="C503" s="489">
        <v>2</v>
      </c>
      <c r="D503" s="489">
        <v>-1</v>
      </c>
      <c r="E503" s="488">
        <v>1.2</v>
      </c>
      <c r="F503" s="1009"/>
      <c r="G503" s="484">
        <v>1.35</v>
      </c>
      <c r="H503" s="996">
        <f t="shared" si="19"/>
        <v>-3.24</v>
      </c>
      <c r="I503" s="1001"/>
      <c r="J503" s="1002"/>
    </row>
    <row r="504" spans="1:11" s="999" customFormat="1" ht="15" x14ac:dyDescent="0.25">
      <c r="A504" s="993"/>
      <c r="B504" s="483" t="s">
        <v>4429</v>
      </c>
      <c r="C504" s="489">
        <v>2</v>
      </c>
      <c r="D504" s="489">
        <v>-1</v>
      </c>
      <c r="E504" s="488">
        <v>0.75</v>
      </c>
      <c r="F504" s="1009"/>
      <c r="G504" s="484">
        <v>1.35</v>
      </c>
      <c r="H504" s="996">
        <f t="shared" si="19"/>
        <v>-2.0299999999999998</v>
      </c>
      <c r="I504" s="997"/>
      <c r="J504" s="998"/>
    </row>
    <row r="505" spans="1:11" s="999" customFormat="1" ht="15" x14ac:dyDescent="0.25">
      <c r="A505" s="993"/>
      <c r="B505" s="483" t="s">
        <v>3662</v>
      </c>
      <c r="C505" s="489">
        <v>2</v>
      </c>
      <c r="D505" s="489">
        <v>-2</v>
      </c>
      <c r="E505" s="488">
        <v>1.2</v>
      </c>
      <c r="F505" s="1009"/>
      <c r="G505" s="484">
        <v>1.05</v>
      </c>
      <c r="H505" s="996">
        <f t="shared" si="19"/>
        <v>-5.04</v>
      </c>
      <c r="I505" s="997"/>
      <c r="J505" s="998"/>
    </row>
    <row r="506" spans="1:11" s="999" customFormat="1" ht="15" x14ac:dyDescent="0.25">
      <c r="A506" s="993"/>
      <c r="B506" s="483" t="s">
        <v>4258</v>
      </c>
      <c r="C506" s="489">
        <v>2</v>
      </c>
      <c r="D506" s="489">
        <v>-1</v>
      </c>
      <c r="E506" s="488">
        <v>1.8</v>
      </c>
      <c r="F506" s="1009"/>
      <c r="G506" s="484">
        <v>1.65</v>
      </c>
      <c r="H506" s="996">
        <f t="shared" si="19"/>
        <v>-5.94</v>
      </c>
      <c r="I506" s="997"/>
      <c r="J506" s="998"/>
    </row>
    <row r="507" spans="1:11" s="999" customFormat="1" ht="15" x14ac:dyDescent="0.25">
      <c r="A507" s="993"/>
      <c r="B507" s="483" t="s">
        <v>3663</v>
      </c>
      <c r="C507" s="489">
        <v>2</v>
      </c>
      <c r="D507" s="489">
        <v>-4</v>
      </c>
      <c r="E507" s="488">
        <v>0.75</v>
      </c>
      <c r="F507" s="1009"/>
      <c r="G507" s="484">
        <v>0.6</v>
      </c>
      <c r="H507" s="996">
        <f t="shared" si="19"/>
        <v>-3.6</v>
      </c>
      <c r="I507" s="997"/>
      <c r="J507" s="998"/>
    </row>
    <row r="508" spans="1:11" s="999" customFormat="1" ht="15" x14ac:dyDescent="0.25">
      <c r="A508" s="993"/>
      <c r="B508" s="483" t="s">
        <v>4430</v>
      </c>
      <c r="C508" s="489">
        <v>1</v>
      </c>
      <c r="D508" s="489">
        <v>-1</v>
      </c>
      <c r="E508" s="488">
        <v>1.2</v>
      </c>
      <c r="F508" s="1009"/>
      <c r="G508" s="484">
        <v>1.2</v>
      </c>
      <c r="H508" s="996">
        <f t="shared" si="19"/>
        <v>-1.44</v>
      </c>
      <c r="I508" s="997"/>
      <c r="J508" s="998"/>
    </row>
    <row r="509" spans="1:11" s="999" customFormat="1" ht="15" x14ac:dyDescent="0.25">
      <c r="A509" s="993"/>
      <c r="B509" s="483" t="s">
        <v>4431</v>
      </c>
      <c r="C509" s="489">
        <v>2</v>
      </c>
      <c r="D509" s="489">
        <v>2</v>
      </c>
      <c r="E509" s="488">
        <v>0.6</v>
      </c>
      <c r="F509" s="995"/>
      <c r="G509" s="993">
        <v>6.82</v>
      </c>
      <c r="H509" s="996">
        <f t="shared" si="19"/>
        <v>16.37</v>
      </c>
      <c r="I509" s="997"/>
      <c r="J509" s="998"/>
    </row>
    <row r="510" spans="1:11" s="999" customFormat="1" ht="15" x14ac:dyDescent="0.25">
      <c r="A510" s="993"/>
      <c r="B510" s="483" t="s">
        <v>4432</v>
      </c>
      <c r="C510" s="489">
        <v>2</v>
      </c>
      <c r="D510" s="489">
        <v>1</v>
      </c>
      <c r="E510" s="488">
        <v>2.92</v>
      </c>
      <c r="F510" s="995">
        <v>0.45</v>
      </c>
      <c r="G510" s="993"/>
      <c r="H510" s="996">
        <f t="shared" si="19"/>
        <v>2.63</v>
      </c>
      <c r="I510" s="997"/>
      <c r="J510" s="998"/>
    </row>
    <row r="511" spans="1:11" s="997" customFormat="1" ht="15" x14ac:dyDescent="0.25">
      <c r="A511" s="993"/>
      <c r="B511" s="483" t="s">
        <v>4433</v>
      </c>
      <c r="C511" s="489">
        <v>2</v>
      </c>
      <c r="D511" s="489">
        <v>1</v>
      </c>
      <c r="E511" s="488">
        <v>1.96</v>
      </c>
      <c r="F511" s="995">
        <v>0.45</v>
      </c>
      <c r="G511" s="993"/>
      <c r="H511" s="996">
        <f t="shared" si="19"/>
        <v>1.76</v>
      </c>
      <c r="J511" s="998"/>
      <c r="K511" s="999"/>
    </row>
    <row r="512" spans="1:11" s="997" customFormat="1" ht="15" x14ac:dyDescent="0.25">
      <c r="A512" s="993"/>
      <c r="B512" s="483" t="s">
        <v>4434</v>
      </c>
      <c r="C512" s="489">
        <v>2</v>
      </c>
      <c r="D512" s="489">
        <v>1</v>
      </c>
      <c r="E512" s="488">
        <v>1.43</v>
      </c>
      <c r="F512" s="995">
        <v>0.45</v>
      </c>
      <c r="G512" s="993"/>
      <c r="H512" s="996">
        <f t="shared" si="19"/>
        <v>1.29</v>
      </c>
      <c r="J512" s="998"/>
      <c r="K512" s="999"/>
    </row>
    <row r="513" spans="1:11" s="997" customFormat="1" ht="15" x14ac:dyDescent="0.25">
      <c r="A513" s="993"/>
      <c r="B513" s="483" t="s">
        <v>4435</v>
      </c>
      <c r="C513" s="489">
        <v>2</v>
      </c>
      <c r="D513" s="489">
        <v>1</v>
      </c>
      <c r="E513" s="488">
        <v>1.08</v>
      </c>
      <c r="F513" s="995">
        <v>0.45</v>
      </c>
      <c r="G513" s="993"/>
      <c r="H513" s="996">
        <f t="shared" si="19"/>
        <v>0.97</v>
      </c>
      <c r="J513" s="998"/>
      <c r="K513" s="999"/>
    </row>
    <row r="514" spans="1:11" s="997" customFormat="1" ht="15" x14ac:dyDescent="0.25">
      <c r="A514" s="993"/>
      <c r="B514" s="483" t="s">
        <v>4436</v>
      </c>
      <c r="C514" s="489">
        <v>2</v>
      </c>
      <c r="D514" s="489">
        <v>1</v>
      </c>
      <c r="E514" s="488">
        <v>1.66</v>
      </c>
      <c r="F514" s="995">
        <v>0.45</v>
      </c>
      <c r="G514" s="993"/>
      <c r="H514" s="996">
        <f t="shared" si="19"/>
        <v>1.49</v>
      </c>
      <c r="J514" s="998"/>
      <c r="K514" s="999"/>
    </row>
    <row r="515" spans="1:11" s="997" customFormat="1" ht="15" x14ac:dyDescent="0.25">
      <c r="A515" s="993"/>
      <c r="B515" s="483" t="s">
        <v>4437</v>
      </c>
      <c r="C515" s="489">
        <v>2</v>
      </c>
      <c r="D515" s="489">
        <v>1</v>
      </c>
      <c r="E515" s="488">
        <v>1.61</v>
      </c>
      <c r="F515" s="995">
        <v>0.45</v>
      </c>
      <c r="G515" s="993"/>
      <c r="H515" s="996">
        <f t="shared" si="19"/>
        <v>1.45</v>
      </c>
      <c r="J515" s="998"/>
      <c r="K515" s="999"/>
    </row>
    <row r="516" spans="1:11" s="997" customFormat="1" ht="15" x14ac:dyDescent="0.25">
      <c r="A516" s="993"/>
      <c r="B516" s="483" t="s">
        <v>4438</v>
      </c>
      <c r="C516" s="489">
        <v>2</v>
      </c>
      <c r="D516" s="489">
        <v>1</v>
      </c>
      <c r="E516" s="488">
        <v>0.3</v>
      </c>
      <c r="F516" s="995">
        <v>0.45</v>
      </c>
      <c r="G516" s="1000"/>
      <c r="H516" s="996">
        <f t="shared" si="19"/>
        <v>0.27</v>
      </c>
      <c r="J516" s="998"/>
      <c r="K516" s="999"/>
    </row>
    <row r="517" spans="1:11" s="997" customFormat="1" ht="15" x14ac:dyDescent="0.25">
      <c r="A517" s="993"/>
      <c r="B517" s="483" t="s">
        <v>4439</v>
      </c>
      <c r="C517" s="489">
        <v>1</v>
      </c>
      <c r="D517" s="489">
        <v>3</v>
      </c>
      <c r="E517" s="488">
        <v>0.45</v>
      </c>
      <c r="F517" s="995"/>
      <c r="G517" s="1000">
        <v>6.3E-2</v>
      </c>
      <c r="H517" s="996">
        <f t="shared" si="19"/>
        <v>0.09</v>
      </c>
      <c r="J517" s="998"/>
      <c r="K517" s="999"/>
    </row>
    <row r="518" spans="1:11" s="997" customFormat="1" ht="15" x14ac:dyDescent="0.25">
      <c r="A518" s="993"/>
      <c r="B518" s="483" t="s">
        <v>4440</v>
      </c>
      <c r="C518" s="489">
        <v>2</v>
      </c>
      <c r="D518" s="489">
        <v>2</v>
      </c>
      <c r="E518" s="488">
        <v>0.45</v>
      </c>
      <c r="F518" s="995"/>
      <c r="G518" s="1000">
        <v>6.3E-2</v>
      </c>
      <c r="H518" s="996">
        <f t="shared" si="19"/>
        <v>0.11</v>
      </c>
      <c r="J518" s="998"/>
      <c r="K518" s="999"/>
    </row>
    <row r="519" spans="1:11" s="997" customFormat="1" ht="15" x14ac:dyDescent="0.25">
      <c r="A519" s="993"/>
      <c r="B519" s="483" t="s">
        <v>4441</v>
      </c>
      <c r="C519" s="489">
        <v>2</v>
      </c>
      <c r="D519" s="489">
        <v>2</v>
      </c>
      <c r="E519" s="488">
        <v>0.45</v>
      </c>
      <c r="F519" s="995"/>
      <c r="G519" s="1000">
        <v>6.3E-2</v>
      </c>
      <c r="H519" s="996">
        <f t="shared" si="19"/>
        <v>0.11</v>
      </c>
      <c r="J519" s="998"/>
      <c r="K519" s="999"/>
    </row>
    <row r="520" spans="1:11" s="997" customFormat="1" ht="15" x14ac:dyDescent="0.25">
      <c r="A520" s="993"/>
      <c r="B520" s="483" t="s">
        <v>4442</v>
      </c>
      <c r="C520" s="489">
        <v>1</v>
      </c>
      <c r="D520" s="489">
        <v>2</v>
      </c>
      <c r="E520" s="488">
        <v>0.45</v>
      </c>
      <c r="F520" s="995"/>
      <c r="G520" s="1000">
        <v>6.3E-2</v>
      </c>
      <c r="H520" s="996">
        <f t="shared" si="19"/>
        <v>0.06</v>
      </c>
      <c r="J520" s="998"/>
      <c r="K520" s="999"/>
    </row>
    <row r="521" spans="1:11" s="997" customFormat="1" ht="15" x14ac:dyDescent="0.25">
      <c r="A521" s="993"/>
      <c r="B521" s="483" t="s">
        <v>4443</v>
      </c>
      <c r="C521" s="489">
        <v>2</v>
      </c>
      <c r="D521" s="489">
        <v>4</v>
      </c>
      <c r="E521" s="488">
        <v>4.2</v>
      </c>
      <c r="F521" s="995">
        <v>0.18</v>
      </c>
      <c r="G521" s="1000"/>
      <c r="H521" s="996">
        <f t="shared" si="19"/>
        <v>6.05</v>
      </c>
      <c r="J521" s="998"/>
      <c r="K521" s="999"/>
    </row>
    <row r="522" spans="1:11" s="997" customFormat="1" ht="15" x14ac:dyDescent="0.25">
      <c r="A522" s="993"/>
      <c r="B522" s="483" t="s">
        <v>4444</v>
      </c>
      <c r="C522" s="489">
        <v>2</v>
      </c>
      <c r="D522" s="489">
        <v>2</v>
      </c>
      <c r="E522" s="488">
        <v>3.9</v>
      </c>
      <c r="F522" s="995">
        <v>0.18</v>
      </c>
      <c r="G522" s="993"/>
      <c r="H522" s="996">
        <f t="shared" si="19"/>
        <v>2.81</v>
      </c>
      <c r="J522" s="998"/>
      <c r="K522" s="999"/>
    </row>
    <row r="523" spans="1:11" s="997" customFormat="1" ht="15" x14ac:dyDescent="0.25">
      <c r="A523" s="993"/>
      <c r="B523" s="483" t="s">
        <v>4445</v>
      </c>
      <c r="C523" s="489">
        <v>2</v>
      </c>
      <c r="D523" s="489">
        <v>2</v>
      </c>
      <c r="E523" s="488">
        <v>3.45</v>
      </c>
      <c r="F523" s="995">
        <v>0.18</v>
      </c>
      <c r="G523" s="993"/>
      <c r="H523" s="996">
        <f t="shared" si="19"/>
        <v>2.48</v>
      </c>
      <c r="J523" s="998"/>
      <c r="K523" s="999"/>
    </row>
    <row r="524" spans="1:11" s="997" customFormat="1" ht="15" x14ac:dyDescent="0.25">
      <c r="A524" s="993"/>
      <c r="B524" s="483" t="s">
        <v>4446</v>
      </c>
      <c r="C524" s="489">
        <v>2</v>
      </c>
      <c r="D524" s="489">
        <v>4</v>
      </c>
      <c r="E524" s="488">
        <v>3.3</v>
      </c>
      <c r="F524" s="995">
        <v>0.18</v>
      </c>
      <c r="G524" s="993"/>
      <c r="H524" s="996">
        <f t="shared" si="19"/>
        <v>4.75</v>
      </c>
      <c r="J524" s="998"/>
      <c r="K524" s="999"/>
    </row>
    <row r="525" spans="1:11" s="997" customFormat="1" ht="15" x14ac:dyDescent="0.25">
      <c r="A525" s="993"/>
      <c r="B525" s="483" t="s">
        <v>4447</v>
      </c>
      <c r="C525" s="489">
        <v>2</v>
      </c>
      <c r="D525" s="489">
        <v>2</v>
      </c>
      <c r="E525" s="488">
        <v>5.0999999999999996</v>
      </c>
      <c r="F525" s="995">
        <v>0.18</v>
      </c>
      <c r="G525" s="993"/>
      <c r="H525" s="996">
        <f t="shared" si="19"/>
        <v>3.67</v>
      </c>
      <c r="J525" s="998"/>
      <c r="K525" s="999"/>
    </row>
    <row r="526" spans="1:11" s="997" customFormat="1" ht="15" x14ac:dyDescent="0.25">
      <c r="A526" s="993"/>
      <c r="B526" s="483" t="s">
        <v>4448</v>
      </c>
      <c r="C526" s="489">
        <v>2</v>
      </c>
      <c r="D526" s="489">
        <v>4</v>
      </c>
      <c r="E526" s="488">
        <v>1.95</v>
      </c>
      <c r="F526" s="995">
        <v>0.18</v>
      </c>
      <c r="G526" s="993"/>
      <c r="H526" s="996">
        <f t="shared" si="19"/>
        <v>2.81</v>
      </c>
      <c r="J526" s="998"/>
      <c r="K526" s="999"/>
    </row>
    <row r="527" spans="1:11" s="997" customFormat="1" ht="15" x14ac:dyDescent="0.25">
      <c r="A527" s="993"/>
      <c r="B527" s="483" t="s">
        <v>4449</v>
      </c>
      <c r="C527" s="489">
        <v>2</v>
      </c>
      <c r="D527" s="489">
        <v>4</v>
      </c>
      <c r="E527" s="488">
        <v>4.24</v>
      </c>
      <c r="F527" s="995"/>
      <c r="G527" s="993">
        <v>0.9</v>
      </c>
      <c r="H527" s="996">
        <f t="shared" si="19"/>
        <v>30.53</v>
      </c>
      <c r="J527" s="998"/>
      <c r="K527" s="999"/>
    </row>
    <row r="528" spans="1:11" s="997" customFormat="1" ht="15" x14ac:dyDescent="0.25">
      <c r="A528" s="993"/>
      <c r="B528" s="483" t="s">
        <v>4450</v>
      </c>
      <c r="C528" s="489">
        <v>2</v>
      </c>
      <c r="D528" s="489">
        <v>4</v>
      </c>
      <c r="E528" s="488">
        <v>3.32</v>
      </c>
      <c r="F528" s="995">
        <v>0.23</v>
      </c>
      <c r="G528" s="1000"/>
      <c r="H528" s="996">
        <f t="shared" si="19"/>
        <v>6.11</v>
      </c>
      <c r="J528" s="998"/>
      <c r="K528" s="999"/>
    </row>
    <row r="529" spans="1:11" s="997" customFormat="1" ht="15" x14ac:dyDescent="0.25">
      <c r="A529" s="993"/>
      <c r="B529" s="483" t="s">
        <v>4451</v>
      </c>
      <c r="C529" s="489">
        <v>1</v>
      </c>
      <c r="D529" s="489">
        <v>1</v>
      </c>
      <c r="E529" s="488">
        <v>4.8</v>
      </c>
      <c r="F529" s="995">
        <v>0.18</v>
      </c>
      <c r="G529" s="1000"/>
      <c r="H529" s="996">
        <f t="shared" si="19"/>
        <v>0.86</v>
      </c>
      <c r="J529" s="998"/>
      <c r="K529" s="999"/>
    </row>
    <row r="530" spans="1:11" s="997" customFormat="1" ht="15" x14ac:dyDescent="0.25">
      <c r="A530" s="993"/>
      <c r="B530" s="483" t="s">
        <v>1930</v>
      </c>
      <c r="C530" s="489"/>
      <c r="D530" s="489"/>
      <c r="E530" s="488"/>
      <c r="F530" s="995"/>
      <c r="G530" s="993"/>
      <c r="H530" s="996">
        <f t="shared" si="19"/>
        <v>0</v>
      </c>
      <c r="J530" s="998"/>
      <c r="K530" s="999"/>
    </row>
    <row r="531" spans="1:11" s="997" customFormat="1" ht="15" x14ac:dyDescent="0.25">
      <c r="A531" s="993"/>
      <c r="B531" s="483" t="s">
        <v>4452</v>
      </c>
      <c r="C531" s="489"/>
      <c r="D531" s="489"/>
      <c r="E531" s="488"/>
      <c r="F531" s="995"/>
      <c r="G531" s="1004" t="s">
        <v>1904</v>
      </c>
      <c r="H531" s="1007">
        <f>SUM(H487:H530)</f>
        <v>594.09</v>
      </c>
      <c r="I531" s="997" t="s">
        <v>1941</v>
      </c>
      <c r="J531" s="998"/>
      <c r="K531" s="999"/>
    </row>
    <row r="532" spans="1:11" s="997" customFormat="1" ht="15" x14ac:dyDescent="0.25">
      <c r="A532" s="993"/>
      <c r="B532" s="483" t="s">
        <v>4453</v>
      </c>
      <c r="C532" s="489"/>
      <c r="D532" s="489"/>
      <c r="E532" s="488"/>
      <c r="F532" s="995"/>
      <c r="G532" s="1004" t="s">
        <v>1904</v>
      </c>
      <c r="H532" s="1007">
        <f>H531+H486</f>
        <v>1268.27</v>
      </c>
      <c r="I532" s="997" t="s">
        <v>1941</v>
      </c>
      <c r="J532" s="998"/>
      <c r="K532" s="999"/>
    </row>
    <row r="533" spans="1:11" s="997" customFormat="1" ht="15" x14ac:dyDescent="0.25">
      <c r="A533" s="993"/>
      <c r="B533" s="483"/>
      <c r="C533" s="489"/>
      <c r="D533" s="489"/>
      <c r="E533" s="488"/>
      <c r="F533" s="995"/>
      <c r="G533" s="1004" t="s">
        <v>3456</v>
      </c>
      <c r="H533" s="443">
        <f>ROUNDUP(H532,1)</f>
        <v>1268.3</v>
      </c>
      <c r="I533" s="997" t="s">
        <v>1941</v>
      </c>
      <c r="J533" s="998"/>
      <c r="K533" s="999"/>
    </row>
    <row r="534" spans="1:11" x14ac:dyDescent="0.25">
      <c r="A534" s="412">
        <v>34</v>
      </c>
      <c r="B534" s="472" t="s">
        <v>4454</v>
      </c>
      <c r="C534" s="382"/>
      <c r="D534" s="382"/>
      <c r="E534" s="383"/>
      <c r="F534" s="383"/>
      <c r="G534" s="383"/>
      <c r="H534" s="430"/>
      <c r="I534" s="392"/>
    </row>
    <row r="535" spans="1:11" s="997" customFormat="1" ht="15" x14ac:dyDescent="0.25">
      <c r="A535" s="993"/>
      <c r="B535" s="483" t="s">
        <v>4455</v>
      </c>
      <c r="C535" s="489">
        <v>2</v>
      </c>
      <c r="D535" s="489">
        <v>2</v>
      </c>
      <c r="E535" s="488">
        <v>2.4</v>
      </c>
      <c r="F535" s="995"/>
      <c r="G535" s="485">
        <v>0.9</v>
      </c>
      <c r="H535" s="996">
        <f>PRODUCT(C535:G535)</f>
        <v>8.64</v>
      </c>
      <c r="J535" s="998"/>
      <c r="K535" s="999"/>
    </row>
    <row r="536" spans="1:11" s="997" customFormat="1" ht="15" x14ac:dyDescent="0.25">
      <c r="A536" s="993"/>
      <c r="B536" s="483" t="s">
        <v>4456</v>
      </c>
      <c r="C536" s="489">
        <v>2</v>
      </c>
      <c r="D536" s="489">
        <v>2</v>
      </c>
      <c r="E536" s="488">
        <v>6.48</v>
      </c>
      <c r="F536" s="995"/>
      <c r="G536" s="485">
        <v>0.8</v>
      </c>
      <c r="H536" s="996">
        <f>PRODUCT(C536:G536)</f>
        <v>20.74</v>
      </c>
      <c r="J536" s="998"/>
      <c r="K536" s="999"/>
    </row>
    <row r="537" spans="1:11" s="997" customFormat="1" ht="15" x14ac:dyDescent="0.25">
      <c r="A537" s="993"/>
      <c r="B537" s="483" t="s">
        <v>4457</v>
      </c>
      <c r="C537" s="489">
        <v>1</v>
      </c>
      <c r="D537" s="489">
        <v>2</v>
      </c>
      <c r="E537" s="488">
        <v>1</v>
      </c>
      <c r="F537" s="995"/>
      <c r="G537" s="485">
        <v>0.8</v>
      </c>
      <c r="H537" s="996">
        <f>PRODUCT(C537:G537)</f>
        <v>1.6</v>
      </c>
      <c r="J537" s="998"/>
      <c r="K537" s="999"/>
    </row>
    <row r="538" spans="1:11" s="997" customFormat="1" ht="15" x14ac:dyDescent="0.25">
      <c r="A538" s="993"/>
      <c r="B538" s="483" t="s">
        <v>4458</v>
      </c>
      <c r="C538" s="489">
        <v>2</v>
      </c>
      <c r="D538" s="489">
        <v>1</v>
      </c>
      <c r="E538" s="488">
        <v>6.48</v>
      </c>
      <c r="F538" s="995"/>
      <c r="G538" s="485">
        <v>0.05</v>
      </c>
      <c r="H538" s="996">
        <f>PRODUCT(C538:G538)</f>
        <v>0.65</v>
      </c>
      <c r="J538" s="998"/>
      <c r="K538" s="999"/>
    </row>
    <row r="539" spans="1:11" s="997" customFormat="1" ht="15" x14ac:dyDescent="0.25">
      <c r="A539" s="993"/>
      <c r="B539" s="483" t="s">
        <v>1930</v>
      </c>
      <c r="C539" s="489"/>
      <c r="D539" s="489"/>
      <c r="E539" s="488"/>
      <c r="F539" s="995"/>
      <c r="G539" s="484"/>
      <c r="H539" s="996">
        <v>0.25</v>
      </c>
      <c r="J539" s="998"/>
      <c r="K539" s="999"/>
    </row>
    <row r="540" spans="1:11" s="997" customFormat="1" ht="15" x14ac:dyDescent="0.25">
      <c r="A540" s="993"/>
      <c r="B540" s="483"/>
      <c r="C540" s="489"/>
      <c r="D540" s="489"/>
      <c r="E540" s="488"/>
      <c r="F540" s="995"/>
      <c r="G540" s="484" t="s">
        <v>1904</v>
      </c>
      <c r="H540" s="996">
        <f>SUM(H535:H539)</f>
        <v>31.88</v>
      </c>
      <c r="J540" s="998"/>
      <c r="K540" s="999"/>
    </row>
    <row r="541" spans="1:11" s="997" customFormat="1" ht="15" x14ac:dyDescent="0.25">
      <c r="A541" s="993"/>
      <c r="B541" s="483"/>
      <c r="C541" s="489"/>
      <c r="D541" s="489"/>
      <c r="E541" s="488"/>
      <c r="F541" s="995"/>
      <c r="G541" s="1004" t="s">
        <v>3456</v>
      </c>
      <c r="H541" s="443">
        <f>ROUNDUP(H540,1)</f>
        <v>31.9</v>
      </c>
      <c r="I541" s="997" t="s">
        <v>1941</v>
      </c>
      <c r="J541" s="998"/>
      <c r="K541" s="999"/>
    </row>
    <row r="542" spans="1:11" x14ac:dyDescent="0.25">
      <c r="A542" s="412">
        <v>35</v>
      </c>
      <c r="B542" s="472" t="s">
        <v>4459</v>
      </c>
      <c r="C542" s="382"/>
      <c r="D542" s="382"/>
      <c r="E542" s="383"/>
      <c r="F542" s="383"/>
      <c r="G542" s="383"/>
      <c r="H542" s="430"/>
      <c r="I542" s="392"/>
    </row>
    <row r="543" spans="1:11" s="999" customFormat="1" ht="15" x14ac:dyDescent="0.25">
      <c r="A543" s="993"/>
      <c r="B543" s="483" t="s">
        <v>4348</v>
      </c>
      <c r="C543" s="489">
        <v>1</v>
      </c>
      <c r="D543" s="489">
        <v>2</v>
      </c>
      <c r="E543" s="488">
        <v>3.88</v>
      </c>
      <c r="F543" s="488">
        <v>3.15</v>
      </c>
      <c r="G543" s="484"/>
      <c r="H543" s="996">
        <f t="shared" ref="H543:H590" si="20">PRODUCT(C543:G543)</f>
        <v>24.44</v>
      </c>
      <c r="I543" s="997"/>
      <c r="J543" s="998"/>
    </row>
    <row r="544" spans="1:11" s="999" customFormat="1" ht="15" x14ac:dyDescent="0.25">
      <c r="A544" s="993"/>
      <c r="B544" s="483" t="s">
        <v>4460</v>
      </c>
      <c r="C544" s="489">
        <v>1</v>
      </c>
      <c r="D544" s="489">
        <v>2</v>
      </c>
      <c r="E544" s="488">
        <v>3.15</v>
      </c>
      <c r="F544" s="488">
        <v>0.6</v>
      </c>
      <c r="G544" s="484"/>
      <c r="H544" s="996">
        <f t="shared" si="20"/>
        <v>3.78</v>
      </c>
      <c r="I544" s="997"/>
      <c r="J544" s="998"/>
    </row>
    <row r="545" spans="1:10" s="999" customFormat="1" ht="15" x14ac:dyDescent="0.25">
      <c r="A545" s="993"/>
      <c r="B545" s="483" t="s">
        <v>4461</v>
      </c>
      <c r="C545" s="489">
        <v>8</v>
      </c>
      <c r="D545" s="489">
        <v>3</v>
      </c>
      <c r="E545" s="488">
        <v>0.6</v>
      </c>
      <c r="F545" s="488">
        <v>0.08</v>
      </c>
      <c r="G545" s="484"/>
      <c r="H545" s="996">
        <f t="shared" si="20"/>
        <v>1.1499999999999999</v>
      </c>
      <c r="I545" s="997"/>
      <c r="J545" s="998"/>
    </row>
    <row r="546" spans="1:10" s="999" customFormat="1" ht="15" x14ac:dyDescent="0.25">
      <c r="A546" s="993"/>
      <c r="B546" s="483" t="s">
        <v>4462</v>
      </c>
      <c r="C546" s="489">
        <v>1</v>
      </c>
      <c r="D546" s="489">
        <v>2</v>
      </c>
      <c r="E546" s="488">
        <v>2.4500000000000002</v>
      </c>
      <c r="F546" s="488">
        <v>1.2</v>
      </c>
      <c r="G546" s="484"/>
      <c r="H546" s="996">
        <f t="shared" si="20"/>
        <v>5.88</v>
      </c>
      <c r="I546" s="1001"/>
      <c r="J546" s="1002"/>
    </row>
    <row r="547" spans="1:10" s="999" customFormat="1" ht="15" x14ac:dyDescent="0.25">
      <c r="A547" s="993"/>
      <c r="B547" s="483" t="s">
        <v>4463</v>
      </c>
      <c r="C547" s="489">
        <v>1</v>
      </c>
      <c r="D547" s="489">
        <v>2</v>
      </c>
      <c r="E547" s="488">
        <v>2.4500000000000002</v>
      </c>
      <c r="F547" s="488">
        <v>3.14</v>
      </c>
      <c r="G547" s="484"/>
      <c r="H547" s="996">
        <f t="shared" si="20"/>
        <v>15.39</v>
      </c>
      <c r="I547" s="997"/>
      <c r="J547" s="998"/>
    </row>
    <row r="548" spans="1:10" s="999" customFormat="1" ht="15" x14ac:dyDescent="0.25">
      <c r="A548" s="993"/>
      <c r="B548" s="483" t="s">
        <v>3836</v>
      </c>
      <c r="C548" s="489">
        <v>1</v>
      </c>
      <c r="D548" s="489">
        <v>2</v>
      </c>
      <c r="E548" s="488">
        <v>3.15</v>
      </c>
      <c r="F548" s="488">
        <v>0.6</v>
      </c>
      <c r="G548" s="484"/>
      <c r="H548" s="996">
        <f t="shared" si="20"/>
        <v>3.78</v>
      </c>
      <c r="I548" s="997"/>
      <c r="J548" s="998"/>
    </row>
    <row r="549" spans="1:10" s="999" customFormat="1" ht="15" x14ac:dyDescent="0.25">
      <c r="A549" s="993"/>
      <c r="B549" s="483" t="s">
        <v>3836</v>
      </c>
      <c r="C549" s="489">
        <v>1</v>
      </c>
      <c r="D549" s="489">
        <v>2</v>
      </c>
      <c r="E549" s="488">
        <v>1.85</v>
      </c>
      <c r="F549" s="488">
        <v>0.6</v>
      </c>
      <c r="G549" s="484"/>
      <c r="H549" s="996">
        <f t="shared" si="20"/>
        <v>2.2200000000000002</v>
      </c>
      <c r="I549" s="997"/>
      <c r="J549" s="998"/>
    </row>
    <row r="550" spans="1:10" s="999" customFormat="1" ht="15" x14ac:dyDescent="0.25">
      <c r="A550" s="993"/>
      <c r="B550" s="483" t="s">
        <v>4464</v>
      </c>
      <c r="C550" s="489">
        <v>1</v>
      </c>
      <c r="D550" s="489">
        <v>2</v>
      </c>
      <c r="E550" s="488">
        <v>2.4500000000000002</v>
      </c>
      <c r="F550" s="488">
        <v>0.6</v>
      </c>
      <c r="G550" s="484"/>
      <c r="H550" s="996">
        <f t="shared" si="20"/>
        <v>2.94</v>
      </c>
      <c r="I550" s="1001"/>
      <c r="J550" s="1002"/>
    </row>
    <row r="551" spans="1:10" s="999" customFormat="1" ht="15" x14ac:dyDescent="0.25">
      <c r="A551" s="993"/>
      <c r="B551" s="483" t="s">
        <v>4464</v>
      </c>
      <c r="C551" s="489">
        <v>1</v>
      </c>
      <c r="D551" s="489">
        <v>2</v>
      </c>
      <c r="E551" s="488">
        <v>2.7</v>
      </c>
      <c r="F551" s="488">
        <v>0.6</v>
      </c>
      <c r="G551" s="484"/>
      <c r="H551" s="996">
        <f t="shared" si="20"/>
        <v>3.24</v>
      </c>
      <c r="I551" s="1001"/>
      <c r="J551" s="1002"/>
    </row>
    <row r="552" spans="1:10" s="999" customFormat="1" ht="15" x14ac:dyDescent="0.25">
      <c r="A552" s="993"/>
      <c r="B552" s="483" t="s">
        <v>4465</v>
      </c>
      <c r="C552" s="489">
        <v>2</v>
      </c>
      <c r="D552" s="489">
        <v>2</v>
      </c>
      <c r="E552" s="488">
        <v>0.6</v>
      </c>
      <c r="F552" s="488">
        <v>0.25</v>
      </c>
      <c r="G552" s="484"/>
      <c r="H552" s="996">
        <f t="shared" si="20"/>
        <v>0.6</v>
      </c>
      <c r="I552" s="997"/>
      <c r="J552" s="998"/>
    </row>
    <row r="553" spans="1:10" s="999" customFormat="1" ht="15" x14ac:dyDescent="0.25">
      <c r="A553" s="993"/>
      <c r="B553" s="483" t="s">
        <v>4466</v>
      </c>
      <c r="C553" s="489">
        <v>1</v>
      </c>
      <c r="D553" s="489">
        <v>2</v>
      </c>
      <c r="E553" s="488">
        <v>3.12</v>
      </c>
      <c r="F553" s="488">
        <v>3.3</v>
      </c>
      <c r="G553" s="484"/>
      <c r="H553" s="996">
        <f t="shared" si="20"/>
        <v>20.59</v>
      </c>
      <c r="I553" s="1001"/>
      <c r="J553" s="1002"/>
    </row>
    <row r="554" spans="1:10" s="999" customFormat="1" ht="15" x14ac:dyDescent="0.25">
      <c r="A554" s="993"/>
      <c r="B554" s="483" t="s">
        <v>4467</v>
      </c>
      <c r="C554" s="489">
        <v>1</v>
      </c>
      <c r="D554" s="489">
        <v>2</v>
      </c>
      <c r="E554" s="488">
        <v>3.12</v>
      </c>
      <c r="F554" s="488">
        <v>0.6</v>
      </c>
      <c r="G554" s="484"/>
      <c r="H554" s="996">
        <f t="shared" si="20"/>
        <v>3.74</v>
      </c>
      <c r="I554" s="997"/>
      <c r="J554" s="998"/>
    </row>
    <row r="555" spans="1:10" s="999" customFormat="1" ht="15" x14ac:dyDescent="0.25">
      <c r="A555" s="993"/>
      <c r="B555" s="483" t="s">
        <v>4468</v>
      </c>
      <c r="C555" s="489">
        <v>2</v>
      </c>
      <c r="D555" s="489">
        <v>-2</v>
      </c>
      <c r="E555" s="488">
        <v>0.3</v>
      </c>
      <c r="F555" s="488">
        <v>0.08</v>
      </c>
      <c r="G555" s="484"/>
      <c r="H555" s="996">
        <f t="shared" si="20"/>
        <v>-0.1</v>
      </c>
      <c r="I555" s="997"/>
      <c r="J555" s="998"/>
    </row>
    <row r="556" spans="1:10" s="999" customFormat="1" ht="15" x14ac:dyDescent="0.25">
      <c r="A556" s="993"/>
      <c r="B556" s="483" t="s">
        <v>4469</v>
      </c>
      <c r="C556" s="489">
        <v>2</v>
      </c>
      <c r="D556" s="489">
        <v>-2</v>
      </c>
      <c r="E556" s="488">
        <v>0.3</v>
      </c>
      <c r="F556" s="488">
        <v>0.12</v>
      </c>
      <c r="G556" s="484"/>
      <c r="H556" s="996">
        <f t="shared" si="20"/>
        <v>-0.14000000000000001</v>
      </c>
      <c r="I556" s="997"/>
      <c r="J556" s="998"/>
    </row>
    <row r="557" spans="1:10" s="999" customFormat="1" ht="15" x14ac:dyDescent="0.25">
      <c r="A557" s="993"/>
      <c r="B557" s="483" t="s">
        <v>4470</v>
      </c>
      <c r="C557" s="489">
        <v>1</v>
      </c>
      <c r="D557" s="489">
        <v>-2</v>
      </c>
      <c r="E557" s="488">
        <v>0.6</v>
      </c>
      <c r="F557" s="488">
        <v>0.08</v>
      </c>
      <c r="G557" s="484"/>
      <c r="H557" s="996">
        <f t="shared" si="20"/>
        <v>-0.1</v>
      </c>
      <c r="I557" s="997"/>
      <c r="J557" s="998"/>
    </row>
    <row r="558" spans="1:10" s="999" customFormat="1" ht="15" x14ac:dyDescent="0.25">
      <c r="A558" s="993"/>
      <c r="B558" s="483" t="s">
        <v>4315</v>
      </c>
      <c r="C558" s="489">
        <v>1</v>
      </c>
      <c r="D558" s="489">
        <v>2</v>
      </c>
      <c r="E558" s="488">
        <v>3.12</v>
      </c>
      <c r="F558" s="488">
        <v>5.38</v>
      </c>
      <c r="G558" s="484"/>
      <c r="H558" s="996">
        <f t="shared" si="20"/>
        <v>33.57</v>
      </c>
      <c r="I558" s="997"/>
      <c r="J558" s="998"/>
    </row>
    <row r="559" spans="1:10" s="999" customFormat="1" ht="15" x14ac:dyDescent="0.25">
      <c r="A559" s="993"/>
      <c r="B559" s="483" t="s">
        <v>4471</v>
      </c>
      <c r="C559" s="489">
        <v>1</v>
      </c>
      <c r="D559" s="489">
        <v>2</v>
      </c>
      <c r="E559" s="488">
        <v>1.2</v>
      </c>
      <c r="F559" s="488">
        <v>1.8</v>
      </c>
      <c r="G559" s="484"/>
      <c r="H559" s="996">
        <f t="shared" si="20"/>
        <v>4.32</v>
      </c>
      <c r="I559" s="1001"/>
      <c r="J559" s="1002"/>
    </row>
    <row r="560" spans="1:10" s="999" customFormat="1" ht="15" x14ac:dyDescent="0.25">
      <c r="A560" s="993"/>
      <c r="B560" s="483" t="s">
        <v>4316</v>
      </c>
      <c r="C560" s="489">
        <v>1</v>
      </c>
      <c r="D560" s="489">
        <v>2</v>
      </c>
      <c r="E560" s="488">
        <v>1.2</v>
      </c>
      <c r="F560" s="488">
        <v>0.82</v>
      </c>
      <c r="G560" s="484"/>
      <c r="H560" s="996">
        <f t="shared" si="20"/>
        <v>1.97</v>
      </c>
      <c r="I560" s="997"/>
      <c r="J560" s="998"/>
    </row>
    <row r="561" spans="1:10" s="999" customFormat="1" ht="15" x14ac:dyDescent="0.25">
      <c r="A561" s="993"/>
      <c r="B561" s="483" t="s">
        <v>4472</v>
      </c>
      <c r="C561" s="489">
        <v>1</v>
      </c>
      <c r="D561" s="489">
        <v>2</v>
      </c>
      <c r="E561" s="488">
        <v>1</v>
      </c>
      <c r="F561" s="488">
        <v>0.15</v>
      </c>
      <c r="G561" s="484"/>
      <c r="H561" s="996">
        <f t="shared" si="20"/>
        <v>0.3</v>
      </c>
      <c r="I561" s="1001"/>
      <c r="J561" s="998"/>
    </row>
    <row r="562" spans="1:10" s="999" customFormat="1" ht="15" x14ac:dyDescent="0.25">
      <c r="A562" s="993"/>
      <c r="B562" s="483" t="s">
        <v>4473</v>
      </c>
      <c r="C562" s="489">
        <v>1</v>
      </c>
      <c r="D562" s="489">
        <v>2</v>
      </c>
      <c r="E562" s="488">
        <v>0.9</v>
      </c>
      <c r="F562" s="488">
        <v>0.15</v>
      </c>
      <c r="G562" s="484"/>
      <c r="H562" s="996">
        <f t="shared" si="20"/>
        <v>0.27</v>
      </c>
      <c r="I562" s="1001"/>
      <c r="J562" s="998"/>
    </row>
    <row r="563" spans="1:10" s="999" customFormat="1" ht="15" x14ac:dyDescent="0.25">
      <c r="A563" s="993"/>
      <c r="B563" s="483" t="s">
        <v>4474</v>
      </c>
      <c r="C563" s="489">
        <v>1</v>
      </c>
      <c r="D563" s="489">
        <v>2</v>
      </c>
      <c r="E563" s="488">
        <v>0.9</v>
      </c>
      <c r="F563" s="488">
        <v>0.04</v>
      </c>
      <c r="G563" s="484"/>
      <c r="H563" s="996">
        <f t="shared" si="20"/>
        <v>7.0000000000000007E-2</v>
      </c>
      <c r="I563" s="1001"/>
      <c r="J563" s="998"/>
    </row>
    <row r="564" spans="1:10" s="999" customFormat="1" ht="15" x14ac:dyDescent="0.25">
      <c r="A564" s="993"/>
      <c r="B564" s="483" t="s">
        <v>4475</v>
      </c>
      <c r="C564" s="489">
        <v>1</v>
      </c>
      <c r="D564" s="489">
        <v>2</v>
      </c>
      <c r="E564" s="488">
        <v>0.75</v>
      </c>
      <c r="F564" s="488">
        <v>0.04</v>
      </c>
      <c r="G564" s="484"/>
      <c r="H564" s="996">
        <f t="shared" si="20"/>
        <v>0.06</v>
      </c>
      <c r="I564" s="1001"/>
      <c r="J564" s="998"/>
    </row>
    <row r="565" spans="1:10" s="999" customFormat="1" ht="15" x14ac:dyDescent="0.25">
      <c r="A565" s="993"/>
      <c r="B565" s="483" t="s">
        <v>4476</v>
      </c>
      <c r="C565" s="489">
        <v>1</v>
      </c>
      <c r="D565" s="489">
        <v>2</v>
      </c>
      <c r="E565" s="488">
        <v>0.8</v>
      </c>
      <c r="F565" s="488">
        <v>0.23</v>
      </c>
      <c r="G565" s="484"/>
      <c r="H565" s="996">
        <f t="shared" si="20"/>
        <v>0.37</v>
      </c>
      <c r="I565" s="997"/>
      <c r="J565" s="998"/>
    </row>
    <row r="566" spans="1:10" s="999" customFormat="1" ht="15" x14ac:dyDescent="0.25">
      <c r="A566" s="993"/>
      <c r="B566" s="483" t="s">
        <v>4477</v>
      </c>
      <c r="C566" s="489">
        <v>1</v>
      </c>
      <c r="D566" s="489">
        <v>2</v>
      </c>
      <c r="E566" s="488">
        <v>0.75</v>
      </c>
      <c r="F566" s="488">
        <v>0.23</v>
      </c>
      <c r="G566" s="484"/>
      <c r="H566" s="996">
        <f t="shared" si="20"/>
        <v>0.35</v>
      </c>
      <c r="I566" s="997"/>
      <c r="J566" s="998"/>
    </row>
    <row r="567" spans="1:10" s="999" customFormat="1" ht="15" x14ac:dyDescent="0.25">
      <c r="A567" s="993"/>
      <c r="B567" s="483" t="s">
        <v>4478</v>
      </c>
      <c r="C567" s="489">
        <v>1</v>
      </c>
      <c r="D567" s="489">
        <v>2</v>
      </c>
      <c r="E567" s="488">
        <v>1.5</v>
      </c>
      <c r="F567" s="488">
        <v>0.18</v>
      </c>
      <c r="G567" s="484"/>
      <c r="H567" s="996">
        <f t="shared" si="20"/>
        <v>0.54</v>
      </c>
      <c r="I567" s="997"/>
      <c r="J567" s="998"/>
    </row>
    <row r="568" spans="1:10" s="999" customFormat="1" ht="15" x14ac:dyDescent="0.25">
      <c r="A568" s="993"/>
      <c r="B568" s="483" t="s">
        <v>4479</v>
      </c>
      <c r="C568" s="489">
        <v>1</v>
      </c>
      <c r="D568" s="489">
        <v>2</v>
      </c>
      <c r="E568" s="488">
        <v>1.2</v>
      </c>
      <c r="F568" s="488">
        <v>0.18</v>
      </c>
      <c r="G568" s="484"/>
      <c r="H568" s="996">
        <f t="shared" si="20"/>
        <v>0.43</v>
      </c>
      <c r="I568" s="997"/>
      <c r="J568" s="998"/>
    </row>
    <row r="569" spans="1:10" s="999" customFormat="1" ht="15" x14ac:dyDescent="0.25">
      <c r="A569" s="993"/>
      <c r="B569" s="483" t="s">
        <v>4480</v>
      </c>
      <c r="C569" s="489">
        <v>1</v>
      </c>
      <c r="D569" s="489">
        <v>2</v>
      </c>
      <c r="E569" s="488">
        <v>0.75</v>
      </c>
      <c r="F569" s="488">
        <v>0.18</v>
      </c>
      <c r="G569" s="484"/>
      <c r="H569" s="996">
        <f t="shared" si="20"/>
        <v>0.27</v>
      </c>
      <c r="I569" s="997"/>
      <c r="J569" s="998"/>
    </row>
    <row r="570" spans="1:10" s="999" customFormat="1" ht="15" x14ac:dyDescent="0.25">
      <c r="A570" s="993"/>
      <c r="B570" s="483" t="s">
        <v>4481</v>
      </c>
      <c r="C570" s="489">
        <v>1</v>
      </c>
      <c r="D570" s="489">
        <v>2</v>
      </c>
      <c r="E570" s="488">
        <v>1.2</v>
      </c>
      <c r="F570" s="488">
        <v>0.18</v>
      </c>
      <c r="G570" s="484"/>
      <c r="H570" s="996">
        <f t="shared" si="20"/>
        <v>0.43</v>
      </c>
      <c r="I570" s="997"/>
      <c r="J570" s="998"/>
    </row>
    <row r="571" spans="1:10" s="999" customFormat="1" ht="15" x14ac:dyDescent="0.25">
      <c r="A571" s="993"/>
      <c r="B571" s="483" t="s">
        <v>4482</v>
      </c>
      <c r="C571" s="489">
        <v>1</v>
      </c>
      <c r="D571" s="489">
        <v>2</v>
      </c>
      <c r="E571" s="488">
        <v>1.8</v>
      </c>
      <c r="F571" s="488">
        <v>0.18</v>
      </c>
      <c r="G571" s="484"/>
      <c r="H571" s="996">
        <f t="shared" si="20"/>
        <v>0.65</v>
      </c>
      <c r="I571" s="997"/>
      <c r="J571" s="998"/>
    </row>
    <row r="572" spans="1:10" s="999" customFormat="1" ht="15" x14ac:dyDescent="0.25">
      <c r="A572" s="993"/>
      <c r="B572" s="483" t="s">
        <v>4483</v>
      </c>
      <c r="C572" s="489">
        <v>1</v>
      </c>
      <c r="D572" s="489">
        <v>2</v>
      </c>
      <c r="E572" s="488">
        <v>0.75</v>
      </c>
      <c r="F572" s="488">
        <v>0.18</v>
      </c>
      <c r="G572" s="484"/>
      <c r="H572" s="996">
        <f t="shared" si="20"/>
        <v>0.27</v>
      </c>
      <c r="I572" s="1001"/>
      <c r="J572" s="998"/>
    </row>
    <row r="573" spans="1:10" s="999" customFormat="1" ht="15" x14ac:dyDescent="0.25">
      <c r="A573" s="993"/>
      <c r="B573" s="483" t="s">
        <v>4484</v>
      </c>
      <c r="C573" s="489">
        <v>1</v>
      </c>
      <c r="D573" s="489">
        <v>2</v>
      </c>
      <c r="E573" s="488">
        <v>0.9</v>
      </c>
      <c r="F573" s="488">
        <v>0.23</v>
      </c>
      <c r="G573" s="484"/>
      <c r="H573" s="996">
        <f t="shared" si="20"/>
        <v>0.41</v>
      </c>
      <c r="I573" s="997"/>
      <c r="J573" s="998"/>
    </row>
    <row r="574" spans="1:10" s="999" customFormat="1" ht="15" x14ac:dyDescent="0.25">
      <c r="A574" s="993"/>
      <c r="B574" s="483" t="s">
        <v>4485</v>
      </c>
      <c r="C574" s="489">
        <v>1</v>
      </c>
      <c r="D574" s="489">
        <v>2</v>
      </c>
      <c r="E574" s="488">
        <v>2.4</v>
      </c>
      <c r="F574" s="488">
        <v>5.63</v>
      </c>
      <c r="G574" s="484"/>
      <c r="H574" s="996">
        <f t="shared" si="20"/>
        <v>27.02</v>
      </c>
      <c r="I574" s="997"/>
      <c r="J574" s="998"/>
    </row>
    <row r="575" spans="1:10" s="999" customFormat="1" ht="15" x14ac:dyDescent="0.25">
      <c r="A575" s="993"/>
      <c r="B575" s="483" t="s">
        <v>4486</v>
      </c>
      <c r="C575" s="489">
        <v>1</v>
      </c>
      <c r="D575" s="489">
        <v>2</v>
      </c>
      <c r="E575" s="488">
        <v>5.86</v>
      </c>
      <c r="F575" s="488">
        <v>0.19</v>
      </c>
      <c r="G575" s="484"/>
      <c r="H575" s="996">
        <f t="shared" si="20"/>
        <v>2.23</v>
      </c>
      <c r="I575" s="997"/>
      <c r="J575" s="998"/>
    </row>
    <row r="576" spans="1:10" s="999" customFormat="1" ht="15" x14ac:dyDescent="0.25">
      <c r="A576" s="993"/>
      <c r="B576" s="483" t="s">
        <v>4487</v>
      </c>
      <c r="C576" s="489">
        <v>1</v>
      </c>
      <c r="D576" s="489">
        <v>2</v>
      </c>
      <c r="E576" s="488">
        <v>0.23</v>
      </c>
      <c r="F576" s="488">
        <v>1</v>
      </c>
      <c r="G576" s="484"/>
      <c r="H576" s="996">
        <f t="shared" si="20"/>
        <v>0.46</v>
      </c>
      <c r="I576" s="1001"/>
      <c r="J576" s="1002"/>
    </row>
    <row r="577" spans="1:11" s="999" customFormat="1" ht="15" x14ac:dyDescent="0.25">
      <c r="A577" s="993"/>
      <c r="B577" s="483" t="s">
        <v>4488</v>
      </c>
      <c r="C577" s="489">
        <v>1</v>
      </c>
      <c r="D577" s="489">
        <v>2</v>
      </c>
      <c r="E577" s="488">
        <v>2.4</v>
      </c>
      <c r="F577" s="488">
        <v>1</v>
      </c>
      <c r="G577" s="484"/>
      <c r="H577" s="996">
        <f t="shared" si="20"/>
        <v>4.8</v>
      </c>
      <c r="I577" s="997"/>
      <c r="J577" s="998"/>
    </row>
    <row r="578" spans="1:11" s="999" customFormat="1" ht="15" x14ac:dyDescent="0.25">
      <c r="A578" s="993"/>
      <c r="B578" s="483" t="s">
        <v>4489</v>
      </c>
      <c r="C578" s="489">
        <v>1</v>
      </c>
      <c r="D578" s="489">
        <v>2</v>
      </c>
      <c r="E578" s="488">
        <v>2.4</v>
      </c>
      <c r="F578" s="488">
        <v>1</v>
      </c>
      <c r="G578" s="484"/>
      <c r="H578" s="996">
        <f t="shared" si="20"/>
        <v>4.8</v>
      </c>
      <c r="I578" s="997"/>
      <c r="J578" s="998"/>
    </row>
    <row r="579" spans="1:11" s="999" customFormat="1" ht="15" x14ac:dyDescent="0.25">
      <c r="A579" s="993"/>
      <c r="B579" s="483" t="s">
        <v>4490</v>
      </c>
      <c r="C579" s="489">
        <v>1</v>
      </c>
      <c r="D579" s="489">
        <v>2</v>
      </c>
      <c r="E579" s="488">
        <v>1</v>
      </c>
      <c r="F579" s="488">
        <v>0.25</v>
      </c>
      <c r="G579" s="484"/>
      <c r="H579" s="996">
        <f t="shared" si="20"/>
        <v>0.5</v>
      </c>
      <c r="I579" s="997"/>
      <c r="J579" s="998"/>
    </row>
    <row r="580" spans="1:11" s="999" customFormat="1" ht="15" x14ac:dyDescent="0.25">
      <c r="A580" s="993"/>
      <c r="B580" s="483" t="s">
        <v>4491</v>
      </c>
      <c r="C580" s="489">
        <v>1</v>
      </c>
      <c r="D580" s="489">
        <v>2</v>
      </c>
      <c r="E580" s="488">
        <v>6.39</v>
      </c>
      <c r="F580" s="488">
        <v>1</v>
      </c>
      <c r="G580" s="484"/>
      <c r="H580" s="996">
        <f t="shared" si="20"/>
        <v>12.78</v>
      </c>
      <c r="I580" s="997"/>
      <c r="J580" s="998"/>
    </row>
    <row r="581" spans="1:11" s="999" customFormat="1" ht="15" x14ac:dyDescent="0.25">
      <c r="A581" s="993"/>
      <c r="B581" s="483" t="s">
        <v>4492</v>
      </c>
      <c r="C581" s="489">
        <v>1</v>
      </c>
      <c r="D581" s="489">
        <v>2</v>
      </c>
      <c r="E581" s="488">
        <v>2.92</v>
      </c>
      <c r="F581" s="488">
        <v>0.45</v>
      </c>
      <c r="G581" s="484"/>
      <c r="H581" s="996">
        <f t="shared" si="20"/>
        <v>2.63</v>
      </c>
      <c r="I581" s="997"/>
      <c r="J581" s="998"/>
    </row>
    <row r="582" spans="1:11" s="999" customFormat="1" ht="15" x14ac:dyDescent="0.25">
      <c r="A582" s="993"/>
      <c r="B582" s="483" t="s">
        <v>4493</v>
      </c>
      <c r="C582" s="489">
        <v>1</v>
      </c>
      <c r="D582" s="489">
        <v>2</v>
      </c>
      <c r="E582" s="488">
        <v>1.96</v>
      </c>
      <c r="F582" s="488">
        <v>0.45</v>
      </c>
      <c r="G582" s="484"/>
      <c r="H582" s="996">
        <f t="shared" si="20"/>
        <v>1.76</v>
      </c>
      <c r="I582" s="1001"/>
      <c r="J582" s="998"/>
    </row>
    <row r="583" spans="1:11" s="999" customFormat="1" ht="15" x14ac:dyDescent="0.25">
      <c r="A583" s="993"/>
      <c r="B583" s="483" t="s">
        <v>4494</v>
      </c>
      <c r="C583" s="489">
        <v>1</v>
      </c>
      <c r="D583" s="489">
        <v>2</v>
      </c>
      <c r="E583" s="488">
        <v>1.43</v>
      </c>
      <c r="F583" s="488">
        <v>0.45</v>
      </c>
      <c r="G583" s="484"/>
      <c r="H583" s="996">
        <f t="shared" si="20"/>
        <v>1.29</v>
      </c>
      <c r="I583" s="1001"/>
      <c r="J583" s="998"/>
    </row>
    <row r="584" spans="1:11" s="999" customFormat="1" ht="15" x14ac:dyDescent="0.25">
      <c r="A584" s="993"/>
      <c r="B584" s="483" t="s">
        <v>4495</v>
      </c>
      <c r="C584" s="489">
        <v>1</v>
      </c>
      <c r="D584" s="489">
        <v>2</v>
      </c>
      <c r="E584" s="488">
        <v>0.3</v>
      </c>
      <c r="F584" s="488">
        <v>0.45</v>
      </c>
      <c r="G584" s="484"/>
      <c r="H584" s="996">
        <f t="shared" si="20"/>
        <v>0.27</v>
      </c>
      <c r="I584" s="997"/>
      <c r="J584" s="998"/>
    </row>
    <row r="585" spans="1:11" s="999" customFormat="1" ht="15" x14ac:dyDescent="0.25">
      <c r="A585" s="993"/>
      <c r="B585" s="483" t="s">
        <v>4496</v>
      </c>
      <c r="C585" s="489">
        <v>1</v>
      </c>
      <c r="D585" s="489">
        <v>2</v>
      </c>
      <c r="E585" s="488">
        <v>1.08</v>
      </c>
      <c r="F585" s="488">
        <v>0.45</v>
      </c>
      <c r="G585" s="484"/>
      <c r="H585" s="996">
        <f t="shared" si="20"/>
        <v>0.97</v>
      </c>
      <c r="I585" s="997"/>
      <c r="J585" s="998"/>
    </row>
    <row r="586" spans="1:11" s="999" customFormat="1" ht="15" x14ac:dyDescent="0.25">
      <c r="A586" s="993"/>
      <c r="B586" s="483" t="s">
        <v>4497</v>
      </c>
      <c r="C586" s="489">
        <v>1</v>
      </c>
      <c r="D586" s="489">
        <v>2</v>
      </c>
      <c r="E586" s="488">
        <v>1.61</v>
      </c>
      <c r="F586" s="488">
        <v>0.45</v>
      </c>
      <c r="G586" s="484"/>
      <c r="H586" s="996">
        <f t="shared" si="20"/>
        <v>1.45</v>
      </c>
      <c r="I586" s="997"/>
      <c r="J586" s="998"/>
    </row>
    <row r="587" spans="1:11" s="999" customFormat="1" ht="15" x14ac:dyDescent="0.25">
      <c r="A587" s="993"/>
      <c r="B587" s="483" t="s">
        <v>4497</v>
      </c>
      <c r="C587" s="489">
        <v>1</v>
      </c>
      <c r="D587" s="489">
        <v>2</v>
      </c>
      <c r="E587" s="488">
        <v>1.66</v>
      </c>
      <c r="F587" s="488">
        <v>0.45</v>
      </c>
      <c r="G587" s="484"/>
      <c r="H587" s="996">
        <f t="shared" si="20"/>
        <v>1.49</v>
      </c>
      <c r="I587" s="997"/>
      <c r="J587" s="998"/>
    </row>
    <row r="588" spans="1:11" s="999" customFormat="1" ht="15" x14ac:dyDescent="0.25">
      <c r="A588" s="993"/>
      <c r="B588" s="483" t="s">
        <v>5302</v>
      </c>
      <c r="C588" s="489">
        <v>1</v>
      </c>
      <c r="D588" s="489">
        <v>2</v>
      </c>
      <c r="E588" s="488">
        <v>2.84</v>
      </c>
      <c r="F588" s="488">
        <v>1</v>
      </c>
      <c r="G588" s="484"/>
      <c r="H588" s="996">
        <f t="shared" si="20"/>
        <v>5.68</v>
      </c>
      <c r="I588" s="1001"/>
      <c r="J588" s="998"/>
    </row>
    <row r="589" spans="1:11" s="999" customFormat="1" ht="15" x14ac:dyDescent="0.25">
      <c r="A589" s="993"/>
      <c r="B589" s="483" t="s">
        <v>5303</v>
      </c>
      <c r="C589" s="489">
        <v>1</v>
      </c>
      <c r="D589" s="489">
        <v>2</v>
      </c>
      <c r="E589" s="488">
        <v>2.4900000000000002</v>
      </c>
      <c r="F589" s="488">
        <v>1</v>
      </c>
      <c r="G589" s="484"/>
      <c r="H589" s="996">
        <f t="shared" si="20"/>
        <v>4.9800000000000004</v>
      </c>
      <c r="I589" s="997"/>
      <c r="J589" s="998"/>
    </row>
    <row r="590" spans="1:11" s="999" customFormat="1" ht="15" x14ac:dyDescent="0.25">
      <c r="A590" s="993"/>
      <c r="B590" s="483" t="s">
        <v>4498</v>
      </c>
      <c r="C590" s="489">
        <v>1</v>
      </c>
      <c r="D590" s="489">
        <v>1</v>
      </c>
      <c r="E590" s="488">
        <v>2.4500000000000002</v>
      </c>
      <c r="F590" s="488">
        <v>1.52</v>
      </c>
      <c r="G590" s="484"/>
      <c r="H590" s="996">
        <f t="shared" si="20"/>
        <v>3.72</v>
      </c>
      <c r="I590" s="997"/>
      <c r="J590" s="998"/>
    </row>
    <row r="591" spans="1:11" s="998" customFormat="1" ht="15" x14ac:dyDescent="0.25">
      <c r="A591" s="993"/>
      <c r="B591" s="483" t="s">
        <v>1930</v>
      </c>
      <c r="C591" s="489"/>
      <c r="D591" s="489"/>
      <c r="E591" s="994"/>
      <c r="F591" s="995"/>
      <c r="G591" s="484"/>
      <c r="H591" s="996">
        <v>0.14000000000000001</v>
      </c>
      <c r="I591" s="997"/>
      <c r="K591" s="999"/>
    </row>
    <row r="592" spans="1:11" s="998" customFormat="1" ht="15" x14ac:dyDescent="0.25">
      <c r="A592" s="993"/>
      <c r="B592" s="483"/>
      <c r="C592" s="489"/>
      <c r="D592" s="489"/>
      <c r="E592" s="994"/>
      <c r="F592" s="995"/>
      <c r="G592" s="1004" t="s">
        <v>1904</v>
      </c>
      <c r="H592" s="1007">
        <f>SUM(H543:H591)</f>
        <v>208.66</v>
      </c>
      <c r="I592" s="997"/>
      <c r="K592" s="999"/>
    </row>
    <row r="593" spans="1:11" s="998" customFormat="1" ht="15" x14ac:dyDescent="0.25">
      <c r="A593" s="993"/>
      <c r="B593" s="483"/>
      <c r="C593" s="489"/>
      <c r="D593" s="489"/>
      <c r="E593" s="994"/>
      <c r="F593" s="995"/>
      <c r="G593" s="1004" t="s">
        <v>3456</v>
      </c>
      <c r="H593" s="443">
        <f>ROUNDUP(H592,1)</f>
        <v>208.7</v>
      </c>
      <c r="I593" s="997" t="s">
        <v>1941</v>
      </c>
      <c r="K593" s="999"/>
    </row>
    <row r="594" spans="1:11" s="998" customFormat="1" ht="15" x14ac:dyDescent="0.25">
      <c r="A594" s="993"/>
      <c r="B594" s="483"/>
      <c r="C594" s="489"/>
      <c r="D594" s="489"/>
      <c r="E594" s="994"/>
      <c r="F594" s="995"/>
      <c r="G594" s="1004"/>
      <c r="H594" s="443"/>
      <c r="I594" s="997"/>
      <c r="K594" s="999"/>
    </row>
    <row r="595" spans="1:11" s="998" customFormat="1" ht="15" x14ac:dyDescent="0.2">
      <c r="A595" s="346">
        <v>35.1</v>
      </c>
      <c r="B595" s="472" t="s">
        <v>3999</v>
      </c>
      <c r="C595" s="382"/>
      <c r="D595" s="382"/>
      <c r="E595" s="383"/>
      <c r="F595" s="383"/>
      <c r="G595" s="402"/>
      <c r="H595" s="402"/>
      <c r="I595" s="997"/>
      <c r="K595" s="999"/>
    </row>
    <row r="596" spans="1:11" s="998" customFormat="1" ht="15" x14ac:dyDescent="0.2">
      <c r="A596" s="346"/>
      <c r="B596" s="359" t="s">
        <v>4000</v>
      </c>
      <c r="C596" s="382">
        <v>1</v>
      </c>
      <c r="D596" s="382">
        <v>1</v>
      </c>
      <c r="E596" s="383">
        <v>6.64</v>
      </c>
      <c r="F596" s="383"/>
      <c r="G596" s="383">
        <v>0.45</v>
      </c>
      <c r="H596" s="383">
        <f>PRODUCT(C596:G596)</f>
        <v>2.99</v>
      </c>
      <c r="I596" s="997"/>
      <c r="K596" s="999"/>
    </row>
    <row r="597" spans="1:11" s="998" customFormat="1" ht="15" x14ac:dyDescent="0.2">
      <c r="A597" s="346"/>
      <c r="B597" s="359" t="s">
        <v>4001</v>
      </c>
      <c r="C597" s="382">
        <v>1</v>
      </c>
      <c r="D597" s="382">
        <v>1</v>
      </c>
      <c r="E597" s="383">
        <v>1.2</v>
      </c>
      <c r="F597" s="383">
        <v>2.12</v>
      </c>
      <c r="G597" s="383"/>
      <c r="H597" s="383">
        <f>PRODUCT(C597:G597)</f>
        <v>2.54</v>
      </c>
      <c r="I597" s="997"/>
      <c r="K597" s="999"/>
    </row>
    <row r="598" spans="1:11" s="998" customFormat="1" ht="15" x14ac:dyDescent="0.2">
      <c r="A598" s="346"/>
      <c r="B598" s="359" t="s">
        <v>5329</v>
      </c>
      <c r="C598" s="382">
        <v>1</v>
      </c>
      <c r="D598" s="382">
        <v>1</v>
      </c>
      <c r="E598" s="383">
        <v>7.2</v>
      </c>
      <c r="F598" s="383"/>
      <c r="G598" s="383">
        <v>0.23</v>
      </c>
      <c r="H598" s="383">
        <f>PRODUCT(C598:G598)</f>
        <v>1.66</v>
      </c>
      <c r="I598" s="997"/>
      <c r="K598" s="999"/>
    </row>
    <row r="599" spans="1:11" s="998" customFormat="1" ht="15" x14ac:dyDescent="0.2">
      <c r="A599" s="346"/>
      <c r="B599" s="359" t="s">
        <v>5330</v>
      </c>
      <c r="C599" s="382">
        <v>1</v>
      </c>
      <c r="D599" s="382">
        <v>1</v>
      </c>
      <c r="E599" s="383">
        <v>1.2</v>
      </c>
      <c r="F599" s="383">
        <v>2.4</v>
      </c>
      <c r="G599" s="383"/>
      <c r="H599" s="383">
        <f>PRODUCT(C599:G599)</f>
        <v>2.88</v>
      </c>
      <c r="I599" s="997"/>
      <c r="K599" s="999"/>
    </row>
    <row r="600" spans="1:11" s="998" customFormat="1" ht="15" x14ac:dyDescent="0.2">
      <c r="A600" s="346"/>
      <c r="B600" s="359"/>
      <c r="C600" s="382"/>
      <c r="D600" s="382"/>
      <c r="E600" s="383"/>
      <c r="F600" s="383"/>
      <c r="G600" s="402" t="s">
        <v>1904</v>
      </c>
      <c r="H600" s="402">
        <f>SUM(H596:H599)</f>
        <v>10.07</v>
      </c>
      <c r="I600" s="997"/>
      <c r="K600" s="999"/>
    </row>
    <row r="601" spans="1:11" s="998" customFormat="1" ht="15" x14ac:dyDescent="0.2">
      <c r="A601" s="493"/>
      <c r="B601" s="494"/>
      <c r="C601" s="503"/>
      <c r="D601" s="503"/>
      <c r="E601" s="496"/>
      <c r="F601" s="496"/>
      <c r="G601" s="504" t="s">
        <v>3456</v>
      </c>
      <c r="H601" s="504">
        <f>ROUNDUP(H600,1)</f>
        <v>10.1</v>
      </c>
      <c r="I601" s="997"/>
      <c r="K601" s="999"/>
    </row>
    <row r="602" spans="1:11" s="998" customFormat="1" ht="15" x14ac:dyDescent="0.25">
      <c r="A602" s="993"/>
      <c r="B602" s="483"/>
      <c r="C602" s="489"/>
      <c r="D602" s="489"/>
      <c r="E602" s="994"/>
      <c r="F602" s="995"/>
      <c r="G602" s="1004"/>
      <c r="H602" s="443"/>
      <c r="I602" s="997"/>
      <c r="K602" s="999"/>
    </row>
    <row r="603" spans="1:11" x14ac:dyDescent="0.25">
      <c r="A603" s="1023">
        <v>36</v>
      </c>
      <c r="B603" s="427" t="s">
        <v>1498</v>
      </c>
      <c r="C603" s="362"/>
      <c r="D603" s="363"/>
      <c r="E603" s="375"/>
      <c r="F603" s="375"/>
      <c r="G603" s="375"/>
      <c r="H603" s="480"/>
      <c r="I603" s="377"/>
    </row>
    <row r="604" spans="1:11" s="998" customFormat="1" ht="15" x14ac:dyDescent="0.25">
      <c r="A604" s="993"/>
      <c r="B604" s="482" t="s">
        <v>4499</v>
      </c>
      <c r="C604" s="489"/>
      <c r="D604" s="489"/>
      <c r="E604" s="994"/>
      <c r="F604" s="995"/>
      <c r="G604" s="484"/>
      <c r="H604" s="996"/>
      <c r="I604" s="997"/>
      <c r="K604" s="999"/>
    </row>
    <row r="605" spans="1:11" s="998" customFormat="1" ht="15" x14ac:dyDescent="0.25">
      <c r="A605" s="993"/>
      <c r="B605" s="483" t="s">
        <v>5307</v>
      </c>
      <c r="C605" s="489">
        <v>1</v>
      </c>
      <c r="D605" s="489">
        <v>1</v>
      </c>
      <c r="E605" s="488">
        <v>50</v>
      </c>
      <c r="F605" s="995"/>
      <c r="G605" s="484"/>
      <c r="H605" s="996">
        <f>E605*D605*C605</f>
        <v>50</v>
      </c>
      <c r="I605" s="997"/>
      <c r="K605" s="999"/>
    </row>
    <row r="606" spans="1:11" s="998" customFormat="1" ht="15" x14ac:dyDescent="0.25">
      <c r="A606" s="993"/>
      <c r="B606" s="483"/>
      <c r="C606" s="489"/>
      <c r="D606" s="489"/>
      <c r="E606" s="994"/>
      <c r="F606" s="995"/>
      <c r="G606" s="1004" t="s">
        <v>3385</v>
      </c>
      <c r="H606" s="443">
        <f>ROUNDUP(H605,1)</f>
        <v>50</v>
      </c>
      <c r="I606" s="997" t="s">
        <v>718</v>
      </c>
      <c r="K606" s="999"/>
    </row>
    <row r="607" spans="1:11" s="998" customFormat="1" ht="15" x14ac:dyDescent="0.25">
      <c r="A607" s="993"/>
      <c r="B607" s="482" t="s">
        <v>4500</v>
      </c>
      <c r="C607" s="489"/>
      <c r="D607" s="489"/>
      <c r="E607" s="994"/>
      <c r="F607" s="995"/>
      <c r="G607" s="1004"/>
      <c r="H607" s="996"/>
      <c r="I607" s="997"/>
      <c r="K607" s="999"/>
    </row>
    <row r="608" spans="1:11" s="998" customFormat="1" ht="15" x14ac:dyDescent="0.25">
      <c r="A608" s="993"/>
      <c r="B608" s="483" t="s">
        <v>5304</v>
      </c>
      <c r="C608" s="489">
        <v>1</v>
      </c>
      <c r="D608" s="489">
        <v>2</v>
      </c>
      <c r="E608" s="488">
        <v>50</v>
      </c>
      <c r="F608" s="995"/>
      <c r="G608" s="484"/>
      <c r="H608" s="996">
        <f>E608*D608*C608</f>
        <v>100</v>
      </c>
      <c r="I608" s="997"/>
      <c r="K608" s="999"/>
    </row>
    <row r="609" spans="1:11" s="998" customFormat="1" ht="15" x14ac:dyDescent="0.25">
      <c r="A609" s="993"/>
      <c r="B609" s="483" t="s">
        <v>5305</v>
      </c>
      <c r="C609" s="489">
        <v>2</v>
      </c>
      <c r="D609" s="489">
        <v>6</v>
      </c>
      <c r="E609" s="488">
        <v>5</v>
      </c>
      <c r="F609" s="995"/>
      <c r="G609" s="484"/>
      <c r="H609" s="996">
        <f>E609*D609*C609</f>
        <v>60</v>
      </c>
      <c r="I609" s="997"/>
      <c r="K609" s="999"/>
    </row>
    <row r="610" spans="1:11" s="998" customFormat="1" ht="15" x14ac:dyDescent="0.25">
      <c r="A610" s="993"/>
      <c r="B610" s="483"/>
      <c r="C610" s="489"/>
      <c r="D610" s="489"/>
      <c r="E610" s="994"/>
      <c r="F610" s="995"/>
      <c r="G610" s="1004" t="s">
        <v>3456</v>
      </c>
      <c r="H610" s="1007">
        <f>SUM(H608:H609)</f>
        <v>160</v>
      </c>
      <c r="I610" s="997" t="s">
        <v>718</v>
      </c>
      <c r="K610" s="999"/>
    </row>
    <row r="611" spans="1:11" s="998" customFormat="1" ht="15" x14ac:dyDescent="0.25">
      <c r="A611" s="993"/>
      <c r="B611" s="482" t="s">
        <v>4501</v>
      </c>
      <c r="C611" s="489"/>
      <c r="D611" s="489"/>
      <c r="E611" s="994"/>
      <c r="F611" s="995"/>
      <c r="G611" s="484"/>
      <c r="H611" s="996"/>
      <c r="I611" s="997"/>
      <c r="K611" s="999"/>
    </row>
    <row r="612" spans="1:11" s="998" customFormat="1" ht="15" x14ac:dyDescent="0.25">
      <c r="A612" s="993"/>
      <c r="B612" s="483" t="s">
        <v>4502</v>
      </c>
      <c r="C612" s="489">
        <v>1</v>
      </c>
      <c r="D612" s="489">
        <v>1</v>
      </c>
      <c r="E612" s="488">
        <v>50</v>
      </c>
      <c r="F612" s="995"/>
      <c r="G612" s="484"/>
      <c r="H612" s="996">
        <f>E612*D612*C612</f>
        <v>50</v>
      </c>
      <c r="I612" s="997"/>
      <c r="K612" s="999"/>
    </row>
    <row r="613" spans="1:11" s="998" customFormat="1" ht="15" x14ac:dyDescent="0.25">
      <c r="A613" s="993"/>
      <c r="B613" s="483" t="s">
        <v>4503</v>
      </c>
      <c r="C613" s="489">
        <v>1</v>
      </c>
      <c r="D613" s="489">
        <v>4</v>
      </c>
      <c r="E613" s="488">
        <v>3</v>
      </c>
      <c r="F613" s="995"/>
      <c r="G613" s="484"/>
      <c r="H613" s="996">
        <f>E613*D613*C613</f>
        <v>12</v>
      </c>
      <c r="I613" s="997"/>
      <c r="K613" s="999"/>
    </row>
    <row r="614" spans="1:11" s="998" customFormat="1" ht="15" x14ac:dyDescent="0.25">
      <c r="A614" s="993"/>
      <c r="B614" s="483"/>
      <c r="C614" s="489"/>
      <c r="D614" s="489"/>
      <c r="E614" s="994"/>
      <c r="F614" s="995"/>
      <c r="G614" s="1004" t="s">
        <v>1904</v>
      </c>
      <c r="H614" s="1007">
        <f>SUM(H612:H613)</f>
        <v>62</v>
      </c>
      <c r="I614" s="997"/>
      <c r="K614" s="999"/>
    </row>
    <row r="615" spans="1:11" s="998" customFormat="1" ht="15" x14ac:dyDescent="0.25">
      <c r="A615" s="993"/>
      <c r="B615" s="483"/>
      <c r="C615" s="489"/>
      <c r="D615" s="489"/>
      <c r="E615" s="994"/>
      <c r="F615" s="995"/>
      <c r="G615" s="1004"/>
      <c r="H615" s="1007">
        <v>53</v>
      </c>
      <c r="I615" s="997" t="s">
        <v>718</v>
      </c>
      <c r="K615" s="999"/>
    </row>
    <row r="616" spans="1:11" x14ac:dyDescent="0.25">
      <c r="A616" s="348">
        <v>37.1</v>
      </c>
      <c r="B616" s="435" t="s">
        <v>3860</v>
      </c>
      <c r="C616" s="382"/>
      <c r="D616" s="382"/>
      <c r="E616" s="383"/>
      <c r="F616" s="383"/>
      <c r="G616" s="402"/>
      <c r="H616" s="436"/>
      <c r="I616" s="392"/>
    </row>
    <row r="617" spans="1:11" x14ac:dyDescent="0.25">
      <c r="A617" s="348"/>
      <c r="B617" s="381" t="s">
        <v>3861</v>
      </c>
      <c r="C617" s="382">
        <v>1</v>
      </c>
      <c r="D617" s="382">
        <v>1</v>
      </c>
      <c r="E617" s="383">
        <f>H593</f>
        <v>208.7</v>
      </c>
      <c r="F617" s="383"/>
      <c r="G617" s="383"/>
      <c r="H617" s="436">
        <f>PRODUCT(C617:G617)</f>
        <v>208.7</v>
      </c>
      <c r="I617" s="392" t="s">
        <v>1941</v>
      </c>
    </row>
    <row r="618" spans="1:11" ht="17.25" x14ac:dyDescent="0.25">
      <c r="A618" s="1328">
        <v>39</v>
      </c>
      <c r="B618" s="435" t="s">
        <v>3862</v>
      </c>
      <c r="C618" s="382"/>
      <c r="D618" s="382"/>
      <c r="E618" s="383"/>
      <c r="F618" s="402" t="s">
        <v>4504</v>
      </c>
      <c r="G618" s="383"/>
      <c r="H618" s="430"/>
      <c r="I618" s="392"/>
    </row>
    <row r="619" spans="1:11" x14ac:dyDescent="0.25">
      <c r="A619" s="425"/>
      <c r="B619" s="460" t="s">
        <v>3864</v>
      </c>
      <c r="C619" s="425">
        <v>1</v>
      </c>
      <c r="D619" s="425">
        <v>1</v>
      </c>
      <c r="E619" s="426">
        <v>1</v>
      </c>
      <c r="F619" s="426">
        <v>25</v>
      </c>
      <c r="G619" s="426">
        <v>2.1</v>
      </c>
      <c r="H619" s="459">
        <f>PRODUCT(C619:G619)</f>
        <v>52.5</v>
      </c>
      <c r="I619" s="1011"/>
    </row>
    <row r="620" spans="1:11" x14ac:dyDescent="0.25">
      <c r="A620" s="425"/>
      <c r="B620" s="460"/>
      <c r="C620" s="425"/>
      <c r="D620" s="425"/>
      <c r="E620" s="426"/>
      <c r="F620" s="454"/>
      <c r="G620" s="455" t="s">
        <v>1904</v>
      </c>
      <c r="H620" s="1024">
        <f>SUM(H619:H619)</f>
        <v>52.5</v>
      </c>
      <c r="I620" s="1025" t="s">
        <v>3732</v>
      </c>
    </row>
    <row r="621" spans="1:11" x14ac:dyDescent="0.25">
      <c r="A621" s="448">
        <v>40</v>
      </c>
      <c r="B621" s="449" t="s">
        <v>1732</v>
      </c>
      <c r="C621" s="362"/>
      <c r="D621" s="363"/>
      <c r="E621" s="375"/>
      <c r="F621" s="378" t="s">
        <v>3867</v>
      </c>
      <c r="G621" s="375"/>
      <c r="H621" s="480"/>
      <c r="I621" s="377"/>
    </row>
    <row r="622" spans="1:11" x14ac:dyDescent="0.25">
      <c r="A622" s="451"/>
      <c r="B622" s="452" t="s">
        <v>3868</v>
      </c>
      <c r="C622" s="362">
        <v>2</v>
      </c>
      <c r="D622" s="363">
        <v>2</v>
      </c>
      <c r="E622" s="375">
        <v>0.9</v>
      </c>
      <c r="F622" s="383">
        <v>2.6</v>
      </c>
      <c r="G622" s="375">
        <v>2.1</v>
      </c>
      <c r="H622" s="471">
        <f>PRODUCT(C622:G622)</f>
        <v>19.66</v>
      </c>
      <c r="I622" s="377" t="s">
        <v>1941</v>
      </c>
    </row>
    <row r="623" spans="1:11" x14ac:dyDescent="0.25">
      <c r="A623" s="448">
        <v>41</v>
      </c>
      <c r="B623" s="449" t="s">
        <v>1661</v>
      </c>
      <c r="C623" s="362"/>
      <c r="D623" s="363"/>
      <c r="E623" s="375"/>
      <c r="F623" s="378" t="s">
        <v>3867</v>
      </c>
      <c r="G623" s="375"/>
      <c r="H623" s="480"/>
      <c r="I623" s="377"/>
    </row>
    <row r="624" spans="1:11" x14ac:dyDescent="0.25">
      <c r="A624" s="451"/>
      <c r="B624" s="480" t="s">
        <v>4505</v>
      </c>
      <c r="C624" s="362">
        <v>2</v>
      </c>
      <c r="D624" s="363">
        <v>2</v>
      </c>
      <c r="E624" s="375">
        <v>1.2</v>
      </c>
      <c r="F624" s="375">
        <v>1</v>
      </c>
      <c r="G624" s="375">
        <v>1.05</v>
      </c>
      <c r="H624" s="480">
        <f t="shared" ref="H624:H633" si="21">PRODUCT(C624:G624)</f>
        <v>5.04</v>
      </c>
      <c r="I624" s="377"/>
    </row>
    <row r="625" spans="1:9" x14ac:dyDescent="0.25">
      <c r="A625" s="451"/>
      <c r="B625" s="480" t="s">
        <v>4506</v>
      </c>
      <c r="C625" s="362">
        <v>1</v>
      </c>
      <c r="D625" s="363">
        <v>2</v>
      </c>
      <c r="E625" s="375">
        <v>1.8</v>
      </c>
      <c r="F625" s="375">
        <v>1</v>
      </c>
      <c r="G625" s="375">
        <v>1.65</v>
      </c>
      <c r="H625" s="480">
        <f t="shared" si="21"/>
        <v>5.94</v>
      </c>
      <c r="I625" s="377"/>
    </row>
    <row r="626" spans="1:9" x14ac:dyDescent="0.25">
      <c r="A626" s="451"/>
      <c r="B626" s="480" t="s">
        <v>4507</v>
      </c>
      <c r="C626" s="362">
        <v>2</v>
      </c>
      <c r="D626" s="363">
        <v>2</v>
      </c>
      <c r="E626" s="375">
        <v>1.5</v>
      </c>
      <c r="F626" s="375">
        <v>1</v>
      </c>
      <c r="G626" s="375">
        <v>1.35</v>
      </c>
      <c r="H626" s="480">
        <f t="shared" si="21"/>
        <v>8.1</v>
      </c>
      <c r="I626" s="377"/>
    </row>
    <row r="627" spans="1:9" x14ac:dyDescent="0.25">
      <c r="A627" s="451"/>
      <c r="B627" s="480" t="s">
        <v>4508</v>
      </c>
      <c r="C627" s="362">
        <v>1</v>
      </c>
      <c r="D627" s="363">
        <v>2</v>
      </c>
      <c r="E627" s="375">
        <v>1.2</v>
      </c>
      <c r="F627" s="375">
        <v>1</v>
      </c>
      <c r="G627" s="375">
        <v>1.35</v>
      </c>
      <c r="H627" s="480">
        <f t="shared" si="21"/>
        <v>3.24</v>
      </c>
      <c r="I627" s="377"/>
    </row>
    <row r="628" spans="1:9" x14ac:dyDescent="0.25">
      <c r="A628" s="451"/>
      <c r="B628" s="480" t="s">
        <v>4509</v>
      </c>
      <c r="C628" s="362">
        <v>1</v>
      </c>
      <c r="D628" s="363">
        <v>2</v>
      </c>
      <c r="E628" s="375">
        <v>0.75</v>
      </c>
      <c r="F628" s="375">
        <v>1</v>
      </c>
      <c r="G628" s="375">
        <v>1.35</v>
      </c>
      <c r="H628" s="480">
        <f t="shared" si="21"/>
        <v>2.0299999999999998</v>
      </c>
      <c r="I628" s="377"/>
    </row>
    <row r="629" spans="1:9" x14ac:dyDescent="0.25">
      <c r="A629" s="451"/>
      <c r="B629" s="480" t="s">
        <v>3869</v>
      </c>
      <c r="C629" s="362">
        <v>1</v>
      </c>
      <c r="D629" s="362">
        <v>1</v>
      </c>
      <c r="E629" s="375">
        <v>1</v>
      </c>
      <c r="F629" s="375">
        <v>1</v>
      </c>
      <c r="G629" s="375">
        <v>2.1</v>
      </c>
      <c r="H629" s="480">
        <f t="shared" si="21"/>
        <v>2.1</v>
      </c>
      <c r="I629" s="377"/>
    </row>
    <row r="630" spans="1:9" x14ac:dyDescent="0.25">
      <c r="A630" s="451"/>
      <c r="B630" s="452" t="s">
        <v>3870</v>
      </c>
      <c r="C630" s="362">
        <v>1</v>
      </c>
      <c r="D630" s="374">
        <v>3.14</v>
      </c>
      <c r="E630" s="375">
        <f>H655</f>
        <v>25</v>
      </c>
      <c r="F630" s="375">
        <v>1</v>
      </c>
      <c r="G630" s="376">
        <v>3.2000000000000001E-2</v>
      </c>
      <c r="H630" s="480">
        <f t="shared" si="21"/>
        <v>2.5099999999999998</v>
      </c>
      <c r="I630" s="377"/>
    </row>
    <row r="631" spans="1:9" x14ac:dyDescent="0.25">
      <c r="A631" s="451"/>
      <c r="B631" s="452" t="s">
        <v>3871</v>
      </c>
      <c r="C631" s="362">
        <v>1</v>
      </c>
      <c r="D631" s="374">
        <v>3.14</v>
      </c>
      <c r="E631" s="375">
        <f>H663</f>
        <v>46.25</v>
      </c>
      <c r="F631" s="375">
        <v>1</v>
      </c>
      <c r="G631" s="376">
        <v>2.5000000000000001E-2</v>
      </c>
      <c r="H631" s="480">
        <f t="shared" si="21"/>
        <v>3.63</v>
      </c>
      <c r="I631" s="377"/>
    </row>
    <row r="632" spans="1:9" x14ac:dyDescent="0.25">
      <c r="A632" s="451"/>
      <c r="B632" s="452" t="s">
        <v>3872</v>
      </c>
      <c r="C632" s="362">
        <v>1</v>
      </c>
      <c r="D632" s="453">
        <v>3.14</v>
      </c>
      <c r="E632" s="375">
        <f>H979</f>
        <v>30</v>
      </c>
      <c r="F632" s="375">
        <v>1</v>
      </c>
      <c r="G632" s="375">
        <v>0.11</v>
      </c>
      <c r="H632" s="480">
        <f t="shared" si="21"/>
        <v>10.36</v>
      </c>
      <c r="I632" s="377"/>
    </row>
    <row r="633" spans="1:9" x14ac:dyDescent="0.25">
      <c r="A633" s="451"/>
      <c r="B633" s="452" t="s">
        <v>3873</v>
      </c>
      <c r="C633" s="362">
        <v>1</v>
      </c>
      <c r="D633" s="453">
        <v>3.14</v>
      </c>
      <c r="E633" s="375">
        <f>H992</f>
        <v>53</v>
      </c>
      <c r="F633" s="375">
        <v>1</v>
      </c>
      <c r="G633" s="376">
        <v>7.4999999999999997E-2</v>
      </c>
      <c r="H633" s="480">
        <f t="shared" si="21"/>
        <v>12.48</v>
      </c>
      <c r="I633" s="377"/>
    </row>
    <row r="634" spans="1:9" x14ac:dyDescent="0.25">
      <c r="A634" s="451"/>
      <c r="B634" s="452"/>
      <c r="C634" s="362"/>
      <c r="D634" s="363"/>
      <c r="E634" s="375"/>
      <c r="F634" s="375"/>
      <c r="G634" s="378" t="s">
        <v>1904</v>
      </c>
      <c r="H634" s="378">
        <f>SUM(H624:H633)</f>
        <v>55.43</v>
      </c>
      <c r="I634" s="377"/>
    </row>
    <row r="635" spans="1:9" x14ac:dyDescent="0.25">
      <c r="A635" s="451"/>
      <c r="B635" s="452"/>
      <c r="C635" s="362"/>
      <c r="D635" s="363"/>
      <c r="E635" s="375"/>
      <c r="F635" s="375"/>
      <c r="G635" s="1026" t="s">
        <v>3456</v>
      </c>
      <c r="H635" s="443">
        <f>ROUNDUP(H634,1)</f>
        <v>55.5</v>
      </c>
      <c r="I635" s="377" t="s">
        <v>1941</v>
      </c>
    </row>
    <row r="636" spans="1:9" x14ac:dyDescent="0.25">
      <c r="A636" s="448">
        <v>46</v>
      </c>
      <c r="B636" s="1719" t="s">
        <v>3874</v>
      </c>
      <c r="C636" s="1719"/>
      <c r="D636" s="1719"/>
      <c r="E636" s="375"/>
      <c r="F636" s="375"/>
      <c r="G636" s="378"/>
      <c r="H636" s="471"/>
      <c r="I636" s="377"/>
    </row>
    <row r="637" spans="1:9" x14ac:dyDescent="0.25">
      <c r="A637" s="448"/>
      <c r="B637" s="452" t="s">
        <v>3875</v>
      </c>
      <c r="C637" s="362">
        <v>2</v>
      </c>
      <c r="D637" s="363">
        <v>2</v>
      </c>
      <c r="E637" s="375">
        <v>1</v>
      </c>
      <c r="F637" s="375"/>
      <c r="G637" s="378"/>
      <c r="H637" s="471">
        <f>PRODUCT(C637:G637)</f>
        <v>4</v>
      </c>
      <c r="I637" s="377" t="s">
        <v>718</v>
      </c>
    </row>
    <row r="638" spans="1:9" x14ac:dyDescent="0.25">
      <c r="A638" s="448">
        <v>47</v>
      </c>
      <c r="B638" s="1719" t="s">
        <v>3876</v>
      </c>
      <c r="C638" s="1719"/>
      <c r="D638" s="1719"/>
      <c r="E638" s="375"/>
      <c r="F638" s="375"/>
      <c r="G638" s="378"/>
      <c r="H638" s="471"/>
      <c r="I638" s="377"/>
    </row>
    <row r="639" spans="1:9" x14ac:dyDescent="0.25">
      <c r="A639" s="448"/>
      <c r="B639" s="452" t="s">
        <v>3877</v>
      </c>
      <c r="C639" s="362">
        <v>3</v>
      </c>
      <c r="D639" s="363">
        <v>2</v>
      </c>
      <c r="E639" s="375"/>
      <c r="F639" s="375"/>
      <c r="G639" s="378"/>
      <c r="H639" s="471">
        <f>PRODUCT(C639:G639)</f>
        <v>6</v>
      </c>
      <c r="I639" s="377" t="s">
        <v>1228</v>
      </c>
    </row>
    <row r="640" spans="1:9" x14ac:dyDescent="0.25">
      <c r="A640" s="448">
        <v>48</v>
      </c>
      <c r="B640" s="427" t="s">
        <v>3878</v>
      </c>
      <c r="C640" s="1027"/>
      <c r="D640" s="1027"/>
      <c r="E640" s="375"/>
      <c r="F640" s="375"/>
      <c r="G640" s="378"/>
      <c r="H640" s="471"/>
      <c r="I640" s="377"/>
    </row>
    <row r="641" spans="1:9" x14ac:dyDescent="0.25">
      <c r="A641" s="451"/>
      <c r="B641" s="452" t="s">
        <v>4510</v>
      </c>
      <c r="C641" s="362">
        <v>2</v>
      </c>
      <c r="D641" s="363">
        <v>2</v>
      </c>
      <c r="E641" s="375"/>
      <c r="F641" s="375"/>
      <c r="G641" s="378"/>
      <c r="H641" s="471">
        <f>PRODUCT(C641:G641)</f>
        <v>4</v>
      </c>
      <c r="I641" s="377" t="s">
        <v>1228</v>
      </c>
    </row>
    <row r="642" spans="1:9" x14ac:dyDescent="0.25">
      <c r="A642" s="448">
        <v>49</v>
      </c>
      <c r="B642" s="1719" t="s">
        <v>3880</v>
      </c>
      <c r="C642" s="1719"/>
      <c r="D642" s="1719"/>
      <c r="E642" s="375"/>
      <c r="F642" s="375"/>
      <c r="G642" s="378"/>
      <c r="H642" s="471"/>
      <c r="I642" s="377"/>
    </row>
    <row r="643" spans="1:9" x14ac:dyDescent="0.25">
      <c r="A643" s="1048"/>
      <c r="B643" s="424" t="s">
        <v>4511</v>
      </c>
      <c r="C643" s="363">
        <v>2</v>
      </c>
      <c r="D643" s="425">
        <v>2</v>
      </c>
      <c r="E643" s="431"/>
      <c r="F643" s="454"/>
      <c r="G643" s="431"/>
      <c r="H643" s="459">
        <f>PRODUCT(C643:G643)</f>
        <v>4</v>
      </c>
      <c r="I643" s="1011"/>
    </row>
    <row r="644" spans="1:9" x14ac:dyDescent="0.25">
      <c r="A644" s="1048"/>
      <c r="B644" s="424" t="s">
        <v>4512</v>
      </c>
      <c r="C644" s="363">
        <v>2</v>
      </c>
      <c r="D644" s="425">
        <v>4</v>
      </c>
      <c r="E644" s="431"/>
      <c r="F644" s="454"/>
      <c r="G644" s="431"/>
      <c r="H644" s="459">
        <f>PRODUCT(C644:G644)</f>
        <v>8</v>
      </c>
      <c r="I644" s="1011"/>
    </row>
    <row r="645" spans="1:9" x14ac:dyDescent="0.25">
      <c r="A645" s="1048"/>
      <c r="B645" s="424" t="s">
        <v>4513</v>
      </c>
      <c r="C645" s="363">
        <v>2</v>
      </c>
      <c r="D645" s="425">
        <v>2</v>
      </c>
      <c r="E645" s="431"/>
      <c r="F645" s="454"/>
      <c r="G645" s="431"/>
      <c r="H645" s="459">
        <f>PRODUCT(C645:G645)</f>
        <v>4</v>
      </c>
      <c r="I645" s="1011"/>
    </row>
    <row r="646" spans="1:9" x14ac:dyDescent="0.25">
      <c r="A646" s="1048"/>
      <c r="B646" s="424" t="s">
        <v>4514</v>
      </c>
      <c r="C646" s="363">
        <v>2</v>
      </c>
      <c r="D646" s="425">
        <v>2</v>
      </c>
      <c r="E646" s="431"/>
      <c r="F646" s="454"/>
      <c r="G646" s="431"/>
      <c r="H646" s="459">
        <f>PRODUCT(C646:G646)</f>
        <v>4</v>
      </c>
      <c r="I646" s="1011"/>
    </row>
    <row r="647" spans="1:9" x14ac:dyDescent="0.25">
      <c r="A647" s="1048"/>
      <c r="B647" s="424"/>
      <c r="C647" s="425"/>
      <c r="D647" s="425"/>
      <c r="E647" s="431"/>
      <c r="F647" s="454"/>
      <c r="G647" s="455" t="s">
        <v>1904</v>
      </c>
      <c r="H647" s="443">
        <f>SUM(H643:H646)</f>
        <v>20</v>
      </c>
      <c r="I647" s="1011" t="s">
        <v>1228</v>
      </c>
    </row>
    <row r="648" spans="1:9" x14ac:dyDescent="0.25">
      <c r="A648" s="451">
        <v>50.3</v>
      </c>
      <c r="B648" s="449" t="s">
        <v>3882</v>
      </c>
      <c r="C648" s="362"/>
      <c r="D648" s="363"/>
      <c r="E648" s="375"/>
      <c r="F648" s="375"/>
      <c r="G648" s="378"/>
      <c r="H648" s="471"/>
      <c r="I648" s="377"/>
    </row>
    <row r="649" spans="1:9" x14ac:dyDescent="0.25">
      <c r="A649" s="451"/>
      <c r="B649" s="452" t="s">
        <v>3883</v>
      </c>
      <c r="C649" s="362">
        <v>1</v>
      </c>
      <c r="D649" s="363">
        <v>4</v>
      </c>
      <c r="E649" s="375"/>
      <c r="F649" s="375"/>
      <c r="G649" s="378"/>
      <c r="H649" s="471">
        <f>PRODUCT(C649:G649)</f>
        <v>4</v>
      </c>
      <c r="I649" s="377" t="s">
        <v>1228</v>
      </c>
    </row>
    <row r="650" spans="1:9" x14ac:dyDescent="0.25">
      <c r="A650" s="451">
        <v>50.4</v>
      </c>
      <c r="B650" s="449" t="s">
        <v>3884</v>
      </c>
      <c r="C650" s="362">
        <v>1</v>
      </c>
      <c r="D650" s="363">
        <v>4</v>
      </c>
      <c r="E650" s="375"/>
      <c r="F650" s="375"/>
      <c r="G650" s="378"/>
      <c r="H650" s="471">
        <f>PRODUCT(C650:G650)</f>
        <v>4</v>
      </c>
      <c r="I650" s="377" t="s">
        <v>1228</v>
      </c>
    </row>
    <row r="651" spans="1:9" x14ac:dyDescent="0.25">
      <c r="A651" s="448">
        <v>52</v>
      </c>
      <c r="B651" s="449" t="s">
        <v>213</v>
      </c>
      <c r="C651" s="362"/>
      <c r="D651" s="363"/>
      <c r="E651" s="375"/>
      <c r="F651" s="375"/>
      <c r="G651" s="378"/>
      <c r="H651" s="471"/>
      <c r="I651" s="377"/>
    </row>
    <row r="652" spans="1:9" x14ac:dyDescent="0.25">
      <c r="A652" s="451"/>
      <c r="B652" s="427" t="s">
        <v>3885</v>
      </c>
      <c r="C652" s="362"/>
      <c r="D652" s="363"/>
      <c r="E652" s="375"/>
      <c r="F652" s="375"/>
      <c r="G652" s="378"/>
      <c r="H652" s="471"/>
      <c r="I652" s="377"/>
    </row>
    <row r="653" spans="1:9" x14ac:dyDescent="0.25">
      <c r="A653" s="451"/>
      <c r="B653" s="452" t="s">
        <v>3886</v>
      </c>
      <c r="C653" s="362">
        <v>1</v>
      </c>
      <c r="D653" s="363">
        <v>1</v>
      </c>
      <c r="E653" s="375">
        <v>10</v>
      </c>
      <c r="F653" s="375"/>
      <c r="G653" s="378"/>
      <c r="H653" s="471">
        <f>PRODUCT(C653:G653)</f>
        <v>10</v>
      </c>
    </row>
    <row r="654" spans="1:9" x14ac:dyDescent="0.25">
      <c r="A654" s="451"/>
      <c r="B654" s="452" t="s">
        <v>3886</v>
      </c>
      <c r="C654" s="362">
        <v>1</v>
      </c>
      <c r="D654" s="363">
        <v>1</v>
      </c>
      <c r="E654" s="375">
        <v>15</v>
      </c>
      <c r="F654" s="375"/>
      <c r="G654" s="378"/>
      <c r="H654" s="471">
        <f>PRODUCT(C654:G654)</f>
        <v>15</v>
      </c>
      <c r="I654" s="377"/>
    </row>
    <row r="655" spans="1:9" x14ac:dyDescent="0.25">
      <c r="A655" s="451"/>
      <c r="B655" s="452"/>
      <c r="C655" s="362"/>
      <c r="D655" s="363"/>
      <c r="E655" s="375"/>
      <c r="F655" s="375"/>
      <c r="G655" s="455" t="s">
        <v>1904</v>
      </c>
      <c r="H655" s="471">
        <f>SUM(H653:H654)</f>
        <v>25</v>
      </c>
      <c r="I655" s="377" t="s">
        <v>718</v>
      </c>
    </row>
    <row r="656" spans="1:9" x14ac:dyDescent="0.25">
      <c r="A656" s="451"/>
      <c r="B656" s="427" t="s">
        <v>4515</v>
      </c>
      <c r="C656" s="362"/>
      <c r="D656" s="363"/>
      <c r="E656" s="375"/>
      <c r="F656" s="375"/>
      <c r="G656" s="378"/>
      <c r="H656" s="471"/>
      <c r="I656" s="377"/>
    </row>
    <row r="657" spans="1:9" x14ac:dyDescent="0.25">
      <c r="A657" s="451"/>
      <c r="B657" s="452" t="s">
        <v>3889</v>
      </c>
      <c r="C657" s="362">
        <v>1</v>
      </c>
      <c r="D657" s="363">
        <v>1</v>
      </c>
      <c r="E657" s="375">
        <v>9</v>
      </c>
      <c r="F657" s="375"/>
      <c r="G657" s="378"/>
      <c r="H657" s="480">
        <f t="shared" ref="H657:H662" si="22">PRODUCT(C657:G657)</f>
        <v>9</v>
      </c>
      <c r="I657" s="377"/>
    </row>
    <row r="658" spans="1:9" x14ac:dyDescent="0.25">
      <c r="A658" s="451"/>
      <c r="B658" s="452" t="s">
        <v>3890</v>
      </c>
      <c r="C658" s="362">
        <v>1</v>
      </c>
      <c r="D658" s="363">
        <v>1</v>
      </c>
      <c r="E658" s="375">
        <v>8</v>
      </c>
      <c r="F658" s="375"/>
      <c r="G658" s="378"/>
      <c r="H658" s="480">
        <f t="shared" si="22"/>
        <v>8</v>
      </c>
      <c r="I658" s="377"/>
    </row>
    <row r="659" spans="1:9" x14ac:dyDescent="0.25">
      <c r="A659" s="451"/>
      <c r="B659" s="452" t="s">
        <v>3893</v>
      </c>
      <c r="C659" s="362">
        <v>1</v>
      </c>
      <c r="D659" s="363">
        <v>1</v>
      </c>
      <c r="E659" s="375">
        <v>10.8</v>
      </c>
      <c r="F659" s="375"/>
      <c r="G659" s="378"/>
      <c r="H659" s="480">
        <f t="shared" si="22"/>
        <v>10.8</v>
      </c>
      <c r="I659" s="377"/>
    </row>
    <row r="660" spans="1:9" x14ac:dyDescent="0.25">
      <c r="A660" s="451"/>
      <c r="B660" s="452" t="s">
        <v>3894</v>
      </c>
      <c r="C660" s="362">
        <v>1</v>
      </c>
      <c r="D660" s="363">
        <v>1</v>
      </c>
      <c r="E660" s="375">
        <v>7.95</v>
      </c>
      <c r="F660" s="375"/>
      <c r="G660" s="378"/>
      <c r="H660" s="480">
        <f t="shared" si="22"/>
        <v>7.95</v>
      </c>
      <c r="I660" s="377"/>
    </row>
    <row r="661" spans="1:9" x14ac:dyDescent="0.25">
      <c r="A661" s="382"/>
      <c r="B661" s="381" t="s">
        <v>3897</v>
      </c>
      <c r="C661" s="362">
        <v>1</v>
      </c>
      <c r="D661" s="382">
        <v>1</v>
      </c>
      <c r="E661" s="383">
        <v>1.5</v>
      </c>
      <c r="F661" s="384"/>
      <c r="G661" s="384"/>
      <c r="H661" s="480">
        <f t="shared" si="22"/>
        <v>1.5</v>
      </c>
      <c r="I661" s="1029"/>
    </row>
    <row r="662" spans="1:9" x14ac:dyDescent="0.25">
      <c r="A662" s="382"/>
      <c r="B662" s="381" t="s">
        <v>3898</v>
      </c>
      <c r="C662" s="362">
        <v>1</v>
      </c>
      <c r="D662" s="382">
        <v>1</v>
      </c>
      <c r="E662" s="383">
        <v>9</v>
      </c>
      <c r="F662" s="384"/>
      <c r="G662" s="384"/>
      <c r="H662" s="480">
        <f t="shared" si="22"/>
        <v>9</v>
      </c>
      <c r="I662" s="1029"/>
    </row>
    <row r="663" spans="1:9" x14ac:dyDescent="0.25">
      <c r="A663" s="451"/>
      <c r="B663" s="452"/>
      <c r="C663" s="362"/>
      <c r="D663" s="363"/>
      <c r="E663" s="375"/>
      <c r="F663" s="375"/>
      <c r="G663" s="378" t="s">
        <v>1904</v>
      </c>
      <c r="H663" s="471">
        <f>SUM(H657:H662)</f>
        <v>46.25</v>
      </c>
      <c r="I663" s="377" t="s">
        <v>718</v>
      </c>
    </row>
    <row r="664" spans="1:9" ht="30" x14ac:dyDescent="0.25">
      <c r="A664" s="451">
        <v>52.1</v>
      </c>
      <c r="B664" s="449" t="s">
        <v>3899</v>
      </c>
      <c r="C664" s="363">
        <v>1</v>
      </c>
      <c r="D664" s="363">
        <v>2</v>
      </c>
      <c r="E664" s="375">
        <v>2</v>
      </c>
      <c r="F664" s="375"/>
      <c r="G664" s="375"/>
      <c r="H664" s="471">
        <f>PRODUCT(C664:G664)</f>
        <v>4</v>
      </c>
      <c r="I664" s="377" t="s">
        <v>718</v>
      </c>
    </row>
    <row r="665" spans="1:9" x14ac:dyDescent="0.25">
      <c r="A665" s="448">
        <v>57</v>
      </c>
      <c r="B665" s="449" t="s">
        <v>4191</v>
      </c>
      <c r="C665" s="362">
        <v>1</v>
      </c>
      <c r="D665" s="363">
        <v>2</v>
      </c>
      <c r="E665" s="375"/>
      <c r="F665" s="375"/>
      <c r="G665" s="375"/>
      <c r="H665" s="471">
        <f>PRODUCT(C665:G665)</f>
        <v>2</v>
      </c>
      <c r="I665" s="377" t="s">
        <v>1228</v>
      </c>
    </row>
    <row r="666" spans="1:9" ht="30" x14ac:dyDescent="0.25">
      <c r="A666" s="1030">
        <v>59.2</v>
      </c>
      <c r="B666" s="449" t="s">
        <v>3900</v>
      </c>
      <c r="C666" s="362"/>
      <c r="D666" s="363"/>
      <c r="E666" s="375"/>
      <c r="F666" s="375"/>
      <c r="G666" s="378"/>
      <c r="H666" s="471"/>
      <c r="I666" s="377"/>
    </row>
    <row r="667" spans="1:9" x14ac:dyDescent="0.25">
      <c r="A667" s="1048"/>
      <c r="B667" s="424" t="s">
        <v>4516</v>
      </c>
      <c r="C667" s="425">
        <v>1</v>
      </c>
      <c r="D667" s="425">
        <v>2</v>
      </c>
      <c r="E667" s="426"/>
      <c r="F667" s="454"/>
      <c r="G667" s="455"/>
      <c r="H667" s="459">
        <f>PRODUCT(C667:G667)</f>
        <v>2</v>
      </c>
      <c r="I667" s="1011"/>
    </row>
    <row r="668" spans="1:9" x14ac:dyDescent="0.25">
      <c r="A668" s="1048"/>
      <c r="B668" s="424" t="s">
        <v>4517</v>
      </c>
      <c r="C668" s="425">
        <v>1</v>
      </c>
      <c r="D668" s="425">
        <v>2</v>
      </c>
      <c r="E668" s="426"/>
      <c r="F668" s="454"/>
      <c r="G668" s="455"/>
      <c r="H668" s="459">
        <f>PRODUCT(C668:G668)</f>
        <v>2</v>
      </c>
      <c r="I668" s="1011"/>
    </row>
    <row r="669" spans="1:9" x14ac:dyDescent="0.25">
      <c r="A669" s="1048"/>
      <c r="B669" s="424"/>
      <c r="C669" s="425"/>
      <c r="D669" s="425"/>
      <c r="E669" s="431"/>
      <c r="F669" s="454"/>
      <c r="G669" s="455" t="s">
        <v>1904</v>
      </c>
      <c r="H669" s="443">
        <f>SUM(H667:H668)</f>
        <v>4</v>
      </c>
      <c r="I669" s="1011" t="s">
        <v>1228</v>
      </c>
    </row>
    <row r="670" spans="1:9" x14ac:dyDescent="0.25">
      <c r="A670" s="1031">
        <v>60</v>
      </c>
      <c r="B670" s="449" t="s">
        <v>1316</v>
      </c>
      <c r="C670" s="362"/>
      <c r="D670" s="363"/>
      <c r="E670" s="375"/>
      <c r="F670" s="375"/>
      <c r="G670" s="375"/>
      <c r="H670" s="480"/>
      <c r="I670" s="377"/>
    </row>
    <row r="671" spans="1:9" x14ac:dyDescent="0.25">
      <c r="A671" s="451"/>
      <c r="B671" s="452" t="s">
        <v>3901</v>
      </c>
      <c r="C671" s="362">
        <v>5</v>
      </c>
      <c r="D671" s="363">
        <v>2</v>
      </c>
      <c r="E671" s="375"/>
      <c r="F671" s="375"/>
      <c r="G671" s="375"/>
      <c r="H671" s="471">
        <f>PRODUCT(C671:G671)</f>
        <v>10</v>
      </c>
      <c r="I671" s="377" t="s">
        <v>1228</v>
      </c>
    </row>
    <row r="672" spans="1:9" x14ac:dyDescent="0.25">
      <c r="A672" s="451">
        <v>61.1</v>
      </c>
      <c r="B672" s="1719" t="s">
        <v>4518</v>
      </c>
      <c r="C672" s="1719"/>
      <c r="D672" s="1719"/>
      <c r="E672" s="375"/>
      <c r="F672" s="375"/>
      <c r="G672" s="375"/>
      <c r="H672" s="471"/>
      <c r="I672" s="377"/>
    </row>
    <row r="673" spans="1:9" x14ac:dyDescent="0.25">
      <c r="A673" s="451"/>
      <c r="B673" s="452" t="s">
        <v>4519</v>
      </c>
      <c r="C673" s="362">
        <v>2</v>
      </c>
      <c r="D673" s="363">
        <v>2</v>
      </c>
      <c r="E673" s="375">
        <v>5</v>
      </c>
      <c r="F673" s="375"/>
      <c r="G673" s="375"/>
      <c r="H673" s="471">
        <f>PRODUCT(C673:G673)</f>
        <v>20</v>
      </c>
      <c r="I673" s="377" t="s">
        <v>718</v>
      </c>
    </row>
    <row r="674" spans="1:9" x14ac:dyDescent="0.25">
      <c r="A674" s="451"/>
      <c r="B674" s="452" t="s">
        <v>4520</v>
      </c>
      <c r="C674" s="362">
        <v>1</v>
      </c>
      <c r="D674" s="363">
        <v>1</v>
      </c>
      <c r="E674" s="375">
        <v>25</v>
      </c>
      <c r="F674" s="375"/>
      <c r="G674" s="375"/>
      <c r="H674" s="471">
        <f>PRODUCT(C674:G674)</f>
        <v>25</v>
      </c>
      <c r="I674" s="377" t="s">
        <v>718</v>
      </c>
    </row>
    <row r="675" spans="1:9" x14ac:dyDescent="0.25">
      <c r="A675" s="451">
        <v>62.1</v>
      </c>
      <c r="B675" s="449" t="s">
        <v>4521</v>
      </c>
      <c r="C675" s="362"/>
      <c r="D675" s="363"/>
      <c r="E675" s="375"/>
      <c r="F675" s="375"/>
      <c r="G675" s="375"/>
      <c r="H675" s="471"/>
      <c r="I675" s="377"/>
    </row>
    <row r="676" spans="1:9" x14ac:dyDescent="0.25">
      <c r="A676" s="451"/>
      <c r="B676" s="452" t="s">
        <v>4522</v>
      </c>
      <c r="C676" s="362">
        <v>1</v>
      </c>
      <c r="D676" s="363">
        <v>4</v>
      </c>
      <c r="E676" s="375"/>
      <c r="F676" s="375"/>
      <c r="G676" s="375"/>
      <c r="H676" s="471">
        <f>PRODUCT(C676:G676)</f>
        <v>4</v>
      </c>
      <c r="I676" s="377" t="s">
        <v>1228</v>
      </c>
    </row>
    <row r="677" spans="1:9" x14ac:dyDescent="0.25">
      <c r="A677" s="451">
        <v>62.2</v>
      </c>
      <c r="B677" s="449" t="s">
        <v>4523</v>
      </c>
      <c r="C677" s="362"/>
      <c r="D677" s="363"/>
      <c r="E677" s="375"/>
      <c r="F677" s="375"/>
      <c r="G677" s="375"/>
      <c r="H677" s="471"/>
      <c r="I677" s="377"/>
    </row>
    <row r="678" spans="1:9" x14ac:dyDescent="0.25">
      <c r="A678" s="451"/>
      <c r="B678" s="452" t="s">
        <v>4522</v>
      </c>
      <c r="C678" s="362">
        <v>1</v>
      </c>
      <c r="D678" s="363">
        <v>2</v>
      </c>
      <c r="E678" s="375"/>
      <c r="F678" s="375"/>
      <c r="G678" s="375"/>
      <c r="H678" s="471">
        <f>PRODUCT(C678:G678)</f>
        <v>2</v>
      </c>
      <c r="I678" s="377" t="s">
        <v>1228</v>
      </c>
    </row>
    <row r="679" spans="1:9" x14ac:dyDescent="0.25">
      <c r="A679" s="448">
        <v>69</v>
      </c>
      <c r="B679" s="449" t="s">
        <v>1542</v>
      </c>
      <c r="C679" s="362"/>
      <c r="D679" s="363"/>
      <c r="E679" s="375"/>
      <c r="F679" s="375"/>
      <c r="G679" s="375"/>
      <c r="H679" s="480"/>
      <c r="I679" s="377"/>
    </row>
    <row r="680" spans="1:9" ht="28.5" x14ac:dyDescent="0.25">
      <c r="A680" s="451"/>
      <c r="B680" s="452" t="s">
        <v>4524</v>
      </c>
      <c r="C680" s="362">
        <v>3</v>
      </c>
      <c r="D680" s="363">
        <v>2</v>
      </c>
      <c r="E680" s="375"/>
      <c r="F680" s="375"/>
      <c r="G680" s="375"/>
      <c r="H680" s="471">
        <f>PRODUCT(C680:G680)</f>
        <v>6</v>
      </c>
      <c r="I680" s="377" t="s">
        <v>1228</v>
      </c>
    </row>
    <row r="681" spans="1:9" x14ac:dyDescent="0.25">
      <c r="A681" s="448">
        <v>72</v>
      </c>
      <c r="B681" s="449" t="s">
        <v>792</v>
      </c>
      <c r="C681" s="362"/>
      <c r="D681" s="363"/>
      <c r="E681" s="375"/>
      <c r="F681" s="375"/>
      <c r="G681" s="375"/>
      <c r="H681" s="480"/>
      <c r="I681" s="377"/>
    </row>
    <row r="682" spans="1:9" x14ac:dyDescent="0.25">
      <c r="A682" s="451"/>
      <c r="B682" s="452" t="s">
        <v>3903</v>
      </c>
      <c r="C682" s="362">
        <v>2</v>
      </c>
      <c r="D682" s="363">
        <v>2</v>
      </c>
      <c r="E682" s="375"/>
      <c r="F682" s="375"/>
      <c r="G682" s="375"/>
      <c r="H682" s="480">
        <f>PRODUCT(C682:G682)</f>
        <v>4</v>
      </c>
      <c r="I682" s="377"/>
    </row>
    <row r="683" spans="1:9" x14ac:dyDescent="0.25">
      <c r="A683" s="451"/>
      <c r="B683" s="452" t="s">
        <v>3904</v>
      </c>
      <c r="C683" s="362">
        <v>2</v>
      </c>
      <c r="D683" s="363">
        <v>2</v>
      </c>
      <c r="E683" s="375"/>
      <c r="F683" s="375"/>
      <c r="G683" s="375"/>
      <c r="H683" s="480">
        <f>PRODUCT(C683:G683)</f>
        <v>4</v>
      </c>
      <c r="I683" s="377"/>
    </row>
    <row r="684" spans="1:9" x14ac:dyDescent="0.25">
      <c r="A684" s="451"/>
      <c r="B684" s="452" t="s">
        <v>3905</v>
      </c>
      <c r="C684" s="362">
        <v>2</v>
      </c>
      <c r="D684" s="363">
        <v>2</v>
      </c>
      <c r="E684" s="375"/>
      <c r="F684" s="375"/>
      <c r="G684" s="375"/>
      <c r="H684" s="480">
        <f>PRODUCT(C684:G684)</f>
        <v>4</v>
      </c>
      <c r="I684" s="377"/>
    </row>
    <row r="685" spans="1:9" x14ac:dyDescent="0.25">
      <c r="A685" s="451"/>
      <c r="B685" s="452"/>
      <c r="C685" s="362"/>
      <c r="D685" s="363"/>
      <c r="E685" s="375"/>
      <c r="F685" s="375"/>
      <c r="G685" s="378" t="s">
        <v>1904</v>
      </c>
      <c r="H685" s="471">
        <f>SUM(H682:H684)</f>
        <v>12</v>
      </c>
      <c r="I685" s="377" t="s">
        <v>1228</v>
      </c>
    </row>
    <row r="686" spans="1:9" x14ac:dyDescent="0.25">
      <c r="A686" s="451">
        <v>73.099999999999994</v>
      </c>
      <c r="B686" s="449" t="s">
        <v>793</v>
      </c>
      <c r="C686" s="362">
        <v>1</v>
      </c>
      <c r="D686" s="363">
        <v>1</v>
      </c>
      <c r="E686" s="375"/>
      <c r="F686" s="375"/>
      <c r="G686" s="378"/>
      <c r="H686" s="471">
        <f>PRODUCT(C686:G686)</f>
        <v>1</v>
      </c>
      <c r="I686" s="377" t="s">
        <v>1228</v>
      </c>
    </row>
    <row r="687" spans="1:9" x14ac:dyDescent="0.25">
      <c r="A687" s="451">
        <v>74</v>
      </c>
      <c r="B687" s="449" t="s">
        <v>795</v>
      </c>
      <c r="C687" s="362">
        <v>4</v>
      </c>
      <c r="D687" s="363">
        <v>2</v>
      </c>
      <c r="E687" s="375"/>
      <c r="F687" s="375"/>
      <c r="G687" s="375"/>
      <c r="H687" s="471">
        <f>PRODUCT(C687:G687)</f>
        <v>8</v>
      </c>
      <c r="I687" s="377" t="s">
        <v>1228</v>
      </c>
    </row>
    <row r="688" spans="1:9" x14ac:dyDescent="0.25">
      <c r="A688" s="451">
        <v>76</v>
      </c>
      <c r="B688" s="449" t="s">
        <v>799</v>
      </c>
      <c r="C688" s="362">
        <v>1</v>
      </c>
      <c r="D688" s="363">
        <v>10</v>
      </c>
      <c r="E688" s="375"/>
      <c r="F688" s="375"/>
      <c r="G688" s="375"/>
      <c r="H688" s="471">
        <f>PRODUCT(C688:G688)</f>
        <v>10</v>
      </c>
      <c r="I688" s="377" t="s">
        <v>1228</v>
      </c>
    </row>
    <row r="689" spans="1:9" x14ac:dyDescent="0.25">
      <c r="A689" s="346">
        <v>71</v>
      </c>
      <c r="B689" s="435" t="s">
        <v>4175</v>
      </c>
      <c r="C689" s="382">
        <v>1</v>
      </c>
      <c r="D689" s="382">
        <v>3</v>
      </c>
      <c r="E689" s="383"/>
      <c r="F689" s="383"/>
      <c r="G689" s="383"/>
      <c r="H689" s="402">
        <f>PRODUCT(C689:G689)</f>
        <v>3</v>
      </c>
      <c r="I689" s="392" t="s">
        <v>1228</v>
      </c>
    </row>
    <row r="690" spans="1:9" ht="30" x14ac:dyDescent="0.25">
      <c r="A690" s="1048">
        <v>77.2</v>
      </c>
      <c r="B690" s="1046" t="s">
        <v>4525</v>
      </c>
      <c r="C690" s="425"/>
      <c r="D690" s="425"/>
      <c r="E690" s="431"/>
      <c r="F690" s="454"/>
      <c r="G690" s="431"/>
      <c r="H690" s="443"/>
      <c r="I690" s="1021"/>
    </row>
    <row r="691" spans="1:9" x14ac:dyDescent="0.25">
      <c r="A691" s="1048"/>
      <c r="B691" s="424" t="s">
        <v>4526</v>
      </c>
      <c r="C691" s="425">
        <v>1</v>
      </c>
      <c r="D691" s="363">
        <v>2</v>
      </c>
      <c r="E691" s="426"/>
      <c r="F691" s="454"/>
      <c r="G691" s="431"/>
      <c r="H691" s="443">
        <f>PRODUCT(C691:G691)</f>
        <v>2</v>
      </c>
      <c r="I691" s="991" t="s">
        <v>1228</v>
      </c>
    </row>
    <row r="692" spans="1:9" x14ac:dyDescent="0.25">
      <c r="A692" s="451">
        <v>77.3</v>
      </c>
      <c r="B692" s="449" t="s">
        <v>1153</v>
      </c>
      <c r="C692" s="362"/>
      <c r="D692" s="363"/>
      <c r="E692" s="375"/>
      <c r="F692" s="375"/>
      <c r="G692" s="375"/>
      <c r="H692" s="480"/>
      <c r="I692" s="377"/>
    </row>
    <row r="693" spans="1:9" x14ac:dyDescent="0.25">
      <c r="A693" s="451"/>
      <c r="B693" s="452" t="s">
        <v>3906</v>
      </c>
      <c r="C693" s="362">
        <v>3</v>
      </c>
      <c r="D693" s="363">
        <v>2</v>
      </c>
      <c r="E693" s="375"/>
      <c r="F693" s="375"/>
      <c r="G693" s="375"/>
      <c r="H693" s="471">
        <f>PRODUCT(C693:G693)</f>
        <v>6</v>
      </c>
      <c r="I693" s="377" t="s">
        <v>1228</v>
      </c>
    </row>
    <row r="694" spans="1:9" ht="30" x14ac:dyDescent="0.25">
      <c r="A694" s="451">
        <v>77.400000000000006</v>
      </c>
      <c r="B694" s="449" t="s">
        <v>918</v>
      </c>
      <c r="C694" s="362"/>
      <c r="D694" s="363"/>
      <c r="E694" s="375"/>
      <c r="F694" s="375"/>
      <c r="G694" s="375"/>
      <c r="H694" s="480"/>
      <c r="I694" s="377"/>
    </row>
    <row r="695" spans="1:9" x14ac:dyDescent="0.25">
      <c r="A695" s="451"/>
      <c r="B695" s="452" t="s">
        <v>4527</v>
      </c>
      <c r="C695" s="362">
        <v>3</v>
      </c>
      <c r="D695" s="363">
        <v>2</v>
      </c>
      <c r="E695" s="375">
        <v>6.5</v>
      </c>
      <c r="F695" s="375"/>
      <c r="G695" s="375"/>
      <c r="H695" s="471">
        <f>PRODUCT(C695:G695)</f>
        <v>39</v>
      </c>
      <c r="I695" s="377" t="s">
        <v>718</v>
      </c>
    </row>
    <row r="696" spans="1:9" x14ac:dyDescent="0.25">
      <c r="A696" s="448">
        <v>78</v>
      </c>
      <c r="B696" s="449" t="s">
        <v>1843</v>
      </c>
      <c r="C696" s="362">
        <v>1</v>
      </c>
      <c r="D696" s="363">
        <v>1</v>
      </c>
      <c r="E696" s="375"/>
      <c r="F696" s="375"/>
      <c r="G696" s="375"/>
      <c r="H696" s="471">
        <f>PRODUCT(C696:G696)</f>
        <v>1</v>
      </c>
      <c r="I696" s="377" t="s">
        <v>1228</v>
      </c>
    </row>
    <row r="697" spans="1:9" ht="33.75" customHeight="1" x14ac:dyDescent="0.25">
      <c r="A697" s="1048"/>
      <c r="B697" s="1046" t="s">
        <v>2134</v>
      </c>
      <c r="C697" s="425">
        <v>1</v>
      </c>
      <c r="D697" s="425">
        <v>2</v>
      </c>
      <c r="E697" s="431"/>
      <c r="F697" s="454"/>
      <c r="G697" s="455"/>
      <c r="H697" s="456">
        <f>PRODUCT(C697:G697)</f>
        <v>2</v>
      </c>
      <c r="I697" s="457" t="s">
        <v>1228</v>
      </c>
    </row>
    <row r="698" spans="1:9" ht="76.5" customHeight="1" x14ac:dyDescent="0.25">
      <c r="A698" s="1355"/>
      <c r="B698" s="435" t="s">
        <v>4688</v>
      </c>
      <c r="C698" s="359">
        <v>1</v>
      </c>
      <c r="D698" s="359">
        <v>2</v>
      </c>
      <c r="E698" s="359"/>
      <c r="F698" s="359"/>
      <c r="G698" s="359"/>
      <c r="H698" s="426">
        <f>PRODUCT(C698:G698)</f>
        <v>2</v>
      </c>
      <c r="I698" s="457"/>
    </row>
    <row r="699" spans="1:9" ht="21" customHeight="1" x14ac:dyDescent="0.25">
      <c r="A699" s="346">
        <v>80</v>
      </c>
      <c r="B699" s="435" t="s">
        <v>4176</v>
      </c>
      <c r="C699" s="425">
        <v>1</v>
      </c>
      <c r="D699" s="425">
        <v>4</v>
      </c>
      <c r="E699" s="426"/>
      <c r="F699" s="454"/>
      <c r="G699" s="431"/>
      <c r="H699" s="378">
        <f>PRODUCT(C699:G699)</f>
        <v>4</v>
      </c>
      <c r="I699" s="1011" t="s">
        <v>1228</v>
      </c>
    </row>
    <row r="700" spans="1:9" x14ac:dyDescent="0.25">
      <c r="A700" s="448">
        <v>86</v>
      </c>
      <c r="B700" s="449" t="s">
        <v>211</v>
      </c>
      <c r="C700" s="363"/>
      <c r="D700" s="363"/>
      <c r="E700" s="375"/>
      <c r="F700" s="375"/>
      <c r="G700" s="375"/>
      <c r="H700" s="480"/>
      <c r="I700" s="377"/>
    </row>
    <row r="701" spans="1:9" x14ac:dyDescent="0.25">
      <c r="A701" s="425"/>
      <c r="B701" s="424" t="s">
        <v>3908</v>
      </c>
      <c r="C701" s="433">
        <v>1</v>
      </c>
      <c r="D701" s="425">
        <v>1</v>
      </c>
      <c r="E701" s="426">
        <v>9.89</v>
      </c>
      <c r="F701" s="431">
        <v>9.2550000000000008</v>
      </c>
      <c r="G701" s="426"/>
      <c r="H701" s="471">
        <f>PRODUCT(C701:G701)</f>
        <v>91.53</v>
      </c>
      <c r="I701" s="377" t="s">
        <v>1941</v>
      </c>
    </row>
    <row r="702" spans="1:9" x14ac:dyDescent="0.25">
      <c r="A702" s="1327" t="s">
        <v>3910</v>
      </c>
      <c r="B702" s="1728" t="s">
        <v>3911</v>
      </c>
      <c r="C702" s="1728"/>
      <c r="D702" s="1728"/>
      <c r="E702" s="419"/>
      <c r="F702" s="419"/>
      <c r="G702" s="458"/>
      <c r="H702" s="434" t="s">
        <v>218</v>
      </c>
      <c r="I702" s="429"/>
    </row>
    <row r="703" spans="1:9" x14ac:dyDescent="0.25">
      <c r="A703" s="428"/>
      <c r="B703" s="424" t="s">
        <v>3627</v>
      </c>
      <c r="C703" s="425">
        <v>1</v>
      </c>
      <c r="D703" s="425">
        <v>1</v>
      </c>
      <c r="E703" s="431">
        <v>3.1150000000000002</v>
      </c>
      <c r="F703" s="426">
        <v>5.38</v>
      </c>
      <c r="G703" s="1032">
        <v>0.6</v>
      </c>
      <c r="H703" s="459">
        <f t="shared" ref="H703:H710" si="23">PRODUCT(C703:G703)</f>
        <v>10.06</v>
      </c>
      <c r="I703" s="432"/>
    </row>
    <row r="704" spans="1:9" x14ac:dyDescent="0.25">
      <c r="A704" s="428"/>
      <c r="B704" s="424" t="s">
        <v>3628</v>
      </c>
      <c r="C704" s="425">
        <v>1</v>
      </c>
      <c r="D704" s="425">
        <v>1</v>
      </c>
      <c r="E704" s="426">
        <v>3.88</v>
      </c>
      <c r="F704" s="426">
        <v>3.15</v>
      </c>
      <c r="G704" s="1032">
        <v>0.6</v>
      </c>
      <c r="H704" s="459">
        <f t="shared" si="23"/>
        <v>7.33</v>
      </c>
      <c r="I704" s="432"/>
    </row>
    <row r="705" spans="1:9" x14ac:dyDescent="0.25">
      <c r="A705" s="428"/>
      <c r="B705" s="424" t="s">
        <v>3632</v>
      </c>
      <c r="C705" s="425">
        <v>1</v>
      </c>
      <c r="D705" s="425">
        <v>1</v>
      </c>
      <c r="E705" s="426">
        <v>2.4500000000000002</v>
      </c>
      <c r="F705" s="426">
        <v>1.2</v>
      </c>
      <c r="G705" s="1032">
        <v>0.6</v>
      </c>
      <c r="H705" s="459">
        <f t="shared" si="23"/>
        <v>1.76</v>
      </c>
      <c r="I705" s="432"/>
    </row>
    <row r="706" spans="1:9" x14ac:dyDescent="0.25">
      <c r="A706" s="428"/>
      <c r="B706" s="424" t="s">
        <v>3631</v>
      </c>
      <c r="C706" s="425">
        <v>1</v>
      </c>
      <c r="D706" s="425">
        <v>1</v>
      </c>
      <c r="E706" s="426">
        <v>2.4500000000000002</v>
      </c>
      <c r="F706" s="426">
        <v>3.14</v>
      </c>
      <c r="G706" s="1032">
        <v>0.6</v>
      </c>
      <c r="H706" s="459">
        <f t="shared" si="23"/>
        <v>4.62</v>
      </c>
      <c r="I706" s="432"/>
    </row>
    <row r="707" spans="1:9" x14ac:dyDescent="0.25">
      <c r="A707" s="428"/>
      <c r="B707" s="424" t="s">
        <v>3629</v>
      </c>
      <c r="C707" s="425">
        <v>1</v>
      </c>
      <c r="D707" s="425">
        <v>1</v>
      </c>
      <c r="E707" s="431">
        <v>3.1150000000000002</v>
      </c>
      <c r="F707" s="426">
        <v>3.3</v>
      </c>
      <c r="G707" s="1032">
        <v>0.6</v>
      </c>
      <c r="H707" s="459">
        <f t="shared" si="23"/>
        <v>6.17</v>
      </c>
      <c r="I707" s="432"/>
    </row>
    <row r="708" spans="1:9" x14ac:dyDescent="0.25">
      <c r="A708" s="428"/>
      <c r="B708" s="460" t="s">
        <v>3630</v>
      </c>
      <c r="C708" s="425">
        <v>1</v>
      </c>
      <c r="D708" s="425">
        <v>1</v>
      </c>
      <c r="E708" s="426">
        <v>1.2</v>
      </c>
      <c r="F708" s="426">
        <v>0.82</v>
      </c>
      <c r="G708" s="1032">
        <v>0.6</v>
      </c>
      <c r="H708" s="459">
        <f t="shared" si="23"/>
        <v>0.59</v>
      </c>
      <c r="I708" s="432"/>
    </row>
    <row r="709" spans="1:9" x14ac:dyDescent="0.25">
      <c r="A709" s="428"/>
      <c r="B709" s="460" t="s">
        <v>4528</v>
      </c>
      <c r="C709" s="425">
        <v>1</v>
      </c>
      <c r="D709" s="425">
        <v>1</v>
      </c>
      <c r="E709" s="426">
        <v>1.2</v>
      </c>
      <c r="F709" s="426">
        <v>1.8</v>
      </c>
      <c r="G709" s="1032">
        <v>0.6</v>
      </c>
      <c r="H709" s="459">
        <f t="shared" si="23"/>
        <v>1.3</v>
      </c>
      <c r="I709" s="432"/>
    </row>
    <row r="710" spans="1:9" x14ac:dyDescent="0.25">
      <c r="A710" s="428"/>
      <c r="B710" s="424" t="s">
        <v>3633</v>
      </c>
      <c r="C710" s="425">
        <v>1</v>
      </c>
      <c r="D710" s="425">
        <v>1</v>
      </c>
      <c r="E710" s="426">
        <v>2.4</v>
      </c>
      <c r="F710" s="426">
        <v>4.63</v>
      </c>
      <c r="G710" s="1032">
        <v>0.6</v>
      </c>
      <c r="H710" s="459">
        <f t="shared" si="23"/>
        <v>6.67</v>
      </c>
      <c r="I710" s="432"/>
    </row>
    <row r="711" spans="1:9" x14ac:dyDescent="0.25">
      <c r="A711" s="428"/>
      <c r="B711" s="359"/>
      <c r="C711" s="382"/>
      <c r="D711" s="382"/>
      <c r="E711" s="383"/>
      <c r="F711" s="383"/>
      <c r="G711" s="402" t="s">
        <v>1904</v>
      </c>
      <c r="H711" s="436">
        <f>SUM(H703:H710)</f>
        <v>38.5</v>
      </c>
      <c r="I711" s="392" t="s">
        <v>1829</v>
      </c>
    </row>
    <row r="712" spans="1:9" x14ac:dyDescent="0.25">
      <c r="A712" s="348">
        <v>18.100000000000001</v>
      </c>
      <c r="B712" s="435" t="s">
        <v>4002</v>
      </c>
      <c r="C712" s="382"/>
      <c r="D712" s="382"/>
      <c r="E712" s="383"/>
      <c r="F712" s="383"/>
      <c r="G712" s="402"/>
      <c r="H712" s="430"/>
      <c r="I712" s="392"/>
    </row>
    <row r="713" spans="1:9" x14ac:dyDescent="0.25">
      <c r="A713" s="348"/>
      <c r="B713" s="1730" t="s">
        <v>4529</v>
      </c>
      <c r="C713" s="1730"/>
      <c r="D713" s="1730"/>
      <c r="E713" s="383"/>
      <c r="F713" s="383"/>
      <c r="G713" s="383"/>
      <c r="H713" s="430"/>
      <c r="I713" s="392"/>
    </row>
    <row r="714" spans="1:9" x14ac:dyDescent="0.25">
      <c r="A714" s="428"/>
      <c r="B714" s="421" t="s">
        <v>3603</v>
      </c>
      <c r="C714" s="418">
        <v>1</v>
      </c>
      <c r="D714" s="418">
        <v>1</v>
      </c>
      <c r="E714" s="419">
        <v>4</v>
      </c>
      <c r="F714" s="419"/>
      <c r="G714" s="419">
        <v>0.35</v>
      </c>
      <c r="H714" s="420">
        <f>PRODUCT(C714:G714)</f>
        <v>1.4</v>
      </c>
      <c r="I714" s="429"/>
    </row>
    <row r="715" spans="1:9" x14ac:dyDescent="0.25">
      <c r="A715" s="428"/>
      <c r="B715" s="421" t="s">
        <v>3604</v>
      </c>
      <c r="C715" s="418">
        <v>1</v>
      </c>
      <c r="D715" s="418">
        <v>3</v>
      </c>
      <c r="E715" s="419">
        <v>4.8</v>
      </c>
      <c r="F715" s="419"/>
      <c r="G715" s="419">
        <v>0.35</v>
      </c>
      <c r="H715" s="420">
        <f>PRODUCT(C715:G715)</f>
        <v>5.04</v>
      </c>
      <c r="I715" s="429"/>
    </row>
    <row r="716" spans="1:9" x14ac:dyDescent="0.25">
      <c r="A716" s="428"/>
      <c r="B716" s="421" t="s">
        <v>3605</v>
      </c>
      <c r="C716" s="418">
        <v>1</v>
      </c>
      <c r="D716" s="418">
        <v>5</v>
      </c>
      <c r="E716" s="419">
        <v>5.4</v>
      </c>
      <c r="F716" s="419"/>
      <c r="G716" s="419">
        <v>0.4</v>
      </c>
      <c r="H716" s="420">
        <f>PRODUCT(C716:G716)</f>
        <v>10.8</v>
      </c>
      <c r="I716" s="429"/>
    </row>
    <row r="717" spans="1:9" x14ac:dyDescent="0.25">
      <c r="A717" s="428"/>
      <c r="B717" s="421" t="s">
        <v>3606</v>
      </c>
      <c r="C717" s="418">
        <v>1</v>
      </c>
      <c r="D717" s="418">
        <v>2</v>
      </c>
      <c r="E717" s="419">
        <v>5.8</v>
      </c>
      <c r="F717" s="419"/>
      <c r="G717" s="419">
        <v>0.4</v>
      </c>
      <c r="H717" s="420">
        <f>PRODUCT(C717:G717)</f>
        <v>4.6399999999999997</v>
      </c>
      <c r="I717" s="429"/>
    </row>
    <row r="718" spans="1:9" x14ac:dyDescent="0.25">
      <c r="A718" s="428"/>
      <c r="B718" s="421" t="s">
        <v>3607</v>
      </c>
      <c r="C718" s="418">
        <v>1</v>
      </c>
      <c r="D718" s="418">
        <v>4</v>
      </c>
      <c r="E718" s="419">
        <v>6.4</v>
      </c>
      <c r="F718" s="419"/>
      <c r="G718" s="419">
        <v>0.5</v>
      </c>
      <c r="H718" s="420">
        <f>PRODUCT(C718:G718)</f>
        <v>12.8</v>
      </c>
      <c r="I718" s="429"/>
    </row>
    <row r="719" spans="1:9" x14ac:dyDescent="0.25">
      <c r="A719" s="428"/>
      <c r="B719" s="417" t="s">
        <v>3609</v>
      </c>
      <c r="C719" s="418"/>
      <c r="D719" s="418"/>
      <c r="E719" s="419"/>
      <c r="F719" s="419"/>
      <c r="G719" s="419"/>
      <c r="H719" s="420"/>
      <c r="I719" s="429"/>
    </row>
    <row r="720" spans="1:9" x14ac:dyDescent="0.25">
      <c r="A720" s="584"/>
      <c r="B720" s="421" t="s">
        <v>4200</v>
      </c>
      <c r="C720" s="418">
        <v>1</v>
      </c>
      <c r="D720" s="418">
        <v>1</v>
      </c>
      <c r="E720" s="419">
        <v>39.14</v>
      </c>
      <c r="F720" s="419"/>
      <c r="G720" s="419">
        <v>0.4</v>
      </c>
      <c r="H720" s="420">
        <f t="shared" ref="H720:H726" si="24">PRODUCT(C720:G720)</f>
        <v>15.66</v>
      </c>
      <c r="I720" s="585"/>
    </row>
    <row r="721" spans="1:9" x14ac:dyDescent="0.25">
      <c r="A721" s="584"/>
      <c r="B721" s="421" t="s">
        <v>4201</v>
      </c>
      <c r="C721" s="418">
        <v>1</v>
      </c>
      <c r="D721" s="418">
        <v>2</v>
      </c>
      <c r="E721" s="419">
        <v>7.95</v>
      </c>
      <c r="F721" s="419"/>
      <c r="G721" s="419">
        <v>0.4</v>
      </c>
      <c r="H721" s="420">
        <f t="shared" si="24"/>
        <v>6.36</v>
      </c>
      <c r="I721" s="585"/>
    </row>
    <row r="722" spans="1:9" x14ac:dyDescent="0.25">
      <c r="A722" s="584"/>
      <c r="B722" s="421" t="s">
        <v>4202</v>
      </c>
      <c r="C722" s="418">
        <v>1</v>
      </c>
      <c r="D722" s="418">
        <v>2</v>
      </c>
      <c r="E722" s="419">
        <v>7.6</v>
      </c>
      <c r="F722" s="419"/>
      <c r="G722" s="419">
        <v>0.4</v>
      </c>
      <c r="H722" s="420">
        <f t="shared" si="24"/>
        <v>6.08</v>
      </c>
      <c r="I722" s="585"/>
    </row>
    <row r="723" spans="1:9" x14ac:dyDescent="0.25">
      <c r="A723" s="584"/>
      <c r="B723" s="421" t="s">
        <v>4203</v>
      </c>
      <c r="C723" s="418">
        <v>2</v>
      </c>
      <c r="D723" s="418">
        <v>2</v>
      </c>
      <c r="E723" s="419">
        <v>2.68</v>
      </c>
      <c r="F723" s="419"/>
      <c r="G723" s="419">
        <v>0.4</v>
      </c>
      <c r="H723" s="420">
        <f t="shared" si="24"/>
        <v>4.29</v>
      </c>
      <c r="I723" s="585"/>
    </row>
    <row r="724" spans="1:9" x14ac:dyDescent="0.25">
      <c r="A724" s="584"/>
      <c r="B724" s="421" t="s">
        <v>4204</v>
      </c>
      <c r="C724" s="418">
        <v>1</v>
      </c>
      <c r="D724" s="418">
        <v>2</v>
      </c>
      <c r="E724" s="419">
        <v>3.35</v>
      </c>
      <c r="F724" s="419"/>
      <c r="G724" s="419">
        <v>0.4</v>
      </c>
      <c r="H724" s="420">
        <f t="shared" si="24"/>
        <v>2.68</v>
      </c>
      <c r="I724" s="585"/>
    </row>
    <row r="725" spans="1:9" x14ac:dyDescent="0.25">
      <c r="A725" s="584"/>
      <c r="B725" s="421" t="s">
        <v>4205</v>
      </c>
      <c r="C725" s="418">
        <v>1</v>
      </c>
      <c r="D725" s="418">
        <v>1</v>
      </c>
      <c r="E725" s="419">
        <v>2.63</v>
      </c>
      <c r="F725" s="419"/>
      <c r="G725" s="419">
        <v>0.4</v>
      </c>
      <c r="H725" s="420">
        <f t="shared" si="24"/>
        <v>1.05</v>
      </c>
      <c r="I725" s="585"/>
    </row>
    <row r="726" spans="1:9" x14ac:dyDescent="0.25">
      <c r="A726" s="584"/>
      <c r="B726" s="421" t="s">
        <v>4206</v>
      </c>
      <c r="C726" s="418">
        <v>1</v>
      </c>
      <c r="D726" s="418">
        <v>1</v>
      </c>
      <c r="E726" s="419">
        <v>2.74</v>
      </c>
      <c r="F726" s="419"/>
      <c r="G726" s="419">
        <v>0.4</v>
      </c>
      <c r="H726" s="420">
        <f t="shared" si="24"/>
        <v>1.1000000000000001</v>
      </c>
      <c r="I726" s="585"/>
    </row>
    <row r="727" spans="1:9" x14ac:dyDescent="0.25">
      <c r="A727" s="428"/>
      <c r="B727" s="417" t="s">
        <v>3936</v>
      </c>
      <c r="C727" s="418"/>
      <c r="D727" s="418"/>
      <c r="E727" s="419"/>
      <c r="F727" s="419"/>
      <c r="G727" s="419"/>
      <c r="H727" s="420"/>
      <c r="I727" s="429"/>
    </row>
    <row r="728" spans="1:9" x14ac:dyDescent="0.25">
      <c r="A728" s="584"/>
      <c r="B728" s="421" t="s">
        <v>4530</v>
      </c>
      <c r="C728" s="418">
        <v>1</v>
      </c>
      <c r="D728" s="418">
        <v>1</v>
      </c>
      <c r="E728" s="419">
        <v>39.14</v>
      </c>
      <c r="F728" s="419"/>
      <c r="G728" s="419">
        <v>0.15</v>
      </c>
      <c r="H728" s="420">
        <f t="shared" ref="H728:H734" si="25">PRODUCT(C728:G728)</f>
        <v>5.87</v>
      </c>
      <c r="I728" s="585"/>
    </row>
    <row r="729" spans="1:9" x14ac:dyDescent="0.25">
      <c r="A729" s="584"/>
      <c r="B729" s="421" t="s">
        <v>4201</v>
      </c>
      <c r="C729" s="418">
        <v>1</v>
      </c>
      <c r="D729" s="418">
        <v>2</v>
      </c>
      <c r="E729" s="419">
        <v>7.95</v>
      </c>
      <c r="F729" s="419"/>
      <c r="G729" s="419">
        <v>0.15</v>
      </c>
      <c r="H729" s="420">
        <f t="shared" si="25"/>
        <v>2.39</v>
      </c>
      <c r="I729" s="585"/>
    </row>
    <row r="730" spans="1:9" x14ac:dyDescent="0.25">
      <c r="A730" s="584"/>
      <c r="B730" s="421" t="s">
        <v>4202</v>
      </c>
      <c r="C730" s="418">
        <v>1</v>
      </c>
      <c r="D730" s="418">
        <v>2</v>
      </c>
      <c r="E730" s="419">
        <v>7.6</v>
      </c>
      <c r="F730" s="419"/>
      <c r="G730" s="419">
        <v>0.15</v>
      </c>
      <c r="H730" s="420">
        <f t="shared" si="25"/>
        <v>2.2799999999999998</v>
      </c>
      <c r="I730" s="585"/>
    </row>
    <row r="731" spans="1:9" x14ac:dyDescent="0.25">
      <c r="A731" s="584"/>
      <c r="B731" s="421" t="s">
        <v>4203</v>
      </c>
      <c r="C731" s="418">
        <v>2</v>
      </c>
      <c r="D731" s="418">
        <v>2</v>
      </c>
      <c r="E731" s="419">
        <v>2.68</v>
      </c>
      <c r="F731" s="419"/>
      <c r="G731" s="419">
        <v>0.15</v>
      </c>
      <c r="H731" s="420">
        <f t="shared" si="25"/>
        <v>1.61</v>
      </c>
      <c r="I731" s="585"/>
    </row>
    <row r="732" spans="1:9" x14ac:dyDescent="0.25">
      <c r="A732" s="584"/>
      <c r="B732" s="421" t="s">
        <v>4204</v>
      </c>
      <c r="C732" s="418">
        <v>1</v>
      </c>
      <c r="D732" s="418">
        <v>2</v>
      </c>
      <c r="E732" s="419">
        <v>3.35</v>
      </c>
      <c r="F732" s="419"/>
      <c r="G732" s="419">
        <v>0.15</v>
      </c>
      <c r="H732" s="420">
        <f t="shared" si="25"/>
        <v>1.01</v>
      </c>
      <c r="I732" s="585"/>
    </row>
    <row r="733" spans="1:9" x14ac:dyDescent="0.25">
      <c r="A733" s="584"/>
      <c r="B733" s="421" t="s">
        <v>4205</v>
      </c>
      <c r="C733" s="418">
        <v>1</v>
      </c>
      <c r="D733" s="418">
        <v>1</v>
      </c>
      <c r="E733" s="419">
        <v>2.63</v>
      </c>
      <c r="F733" s="419"/>
      <c r="G733" s="419">
        <v>0.15</v>
      </c>
      <c r="H733" s="420">
        <f t="shared" si="25"/>
        <v>0.39</v>
      </c>
      <c r="I733" s="585"/>
    </row>
    <row r="734" spans="1:9" x14ac:dyDescent="0.25">
      <c r="A734" s="584"/>
      <c r="B734" s="421" t="s">
        <v>4206</v>
      </c>
      <c r="C734" s="418">
        <v>1</v>
      </c>
      <c r="D734" s="418">
        <v>1</v>
      </c>
      <c r="E734" s="419">
        <v>2.74</v>
      </c>
      <c r="F734" s="419"/>
      <c r="G734" s="419">
        <v>0.15</v>
      </c>
      <c r="H734" s="420">
        <f t="shared" si="25"/>
        <v>0.41</v>
      </c>
      <c r="I734" s="585"/>
    </row>
    <row r="735" spans="1:9" x14ac:dyDescent="0.25">
      <c r="A735" s="348"/>
      <c r="B735" s="359"/>
      <c r="C735" s="382"/>
      <c r="D735" s="382"/>
      <c r="E735" s="384"/>
      <c r="F735" s="384"/>
      <c r="G735" s="402" t="s">
        <v>1904</v>
      </c>
      <c r="H735" s="436">
        <f>SUM(H713:H734)</f>
        <v>85.86</v>
      </c>
      <c r="I735" s="392" t="s">
        <v>1941</v>
      </c>
    </row>
    <row r="736" spans="1:9" ht="30" x14ac:dyDescent="0.25">
      <c r="A736" s="425"/>
      <c r="B736" s="1046" t="s">
        <v>4016</v>
      </c>
      <c r="C736" s="1033"/>
      <c r="D736" s="1033"/>
      <c r="E736" s="426"/>
      <c r="F736" s="426"/>
      <c r="G736" s="456"/>
      <c r="H736" s="443"/>
      <c r="I736" s="432"/>
    </row>
    <row r="737" spans="1:9" x14ac:dyDescent="0.25">
      <c r="A737" s="425"/>
      <c r="B737" s="461" t="s">
        <v>4531</v>
      </c>
      <c r="C737" s="428">
        <v>5</v>
      </c>
      <c r="D737" s="425">
        <v>2</v>
      </c>
      <c r="E737" s="426">
        <f>1.5+0.46</f>
        <v>1.96</v>
      </c>
      <c r="F737" s="454"/>
      <c r="G737" s="426">
        <v>0.05</v>
      </c>
      <c r="H737" s="459">
        <f>PRODUCT(C737:G737)</f>
        <v>0.98</v>
      </c>
      <c r="I737" s="462"/>
    </row>
    <row r="738" spans="1:9" x14ac:dyDescent="0.25">
      <c r="A738" s="425"/>
      <c r="B738" s="461" t="s">
        <v>4532</v>
      </c>
      <c r="C738" s="428">
        <v>10</v>
      </c>
      <c r="D738" s="425">
        <v>2</v>
      </c>
      <c r="E738" s="426">
        <f>1.5+0.46</f>
        <v>1.96</v>
      </c>
      <c r="F738" s="454"/>
      <c r="G738" s="426">
        <v>0.05</v>
      </c>
      <c r="H738" s="459">
        <f t="shared" ref="H738:H780" si="26">PRODUCT(C738:G738)</f>
        <v>1.96</v>
      </c>
      <c r="I738" s="462"/>
    </row>
    <row r="739" spans="1:9" x14ac:dyDescent="0.25">
      <c r="A739" s="425"/>
      <c r="B739" s="461" t="s">
        <v>4533</v>
      </c>
      <c r="C739" s="428">
        <v>5</v>
      </c>
      <c r="D739" s="425">
        <v>2</v>
      </c>
      <c r="E739" s="426">
        <f>1.2+0.46</f>
        <v>1.66</v>
      </c>
      <c r="F739" s="454"/>
      <c r="G739" s="426">
        <v>0.05</v>
      </c>
      <c r="H739" s="459">
        <f t="shared" si="26"/>
        <v>0.83</v>
      </c>
      <c r="I739" s="462"/>
    </row>
    <row r="740" spans="1:9" x14ac:dyDescent="0.25">
      <c r="A740" s="425"/>
      <c r="B740" s="461" t="s">
        <v>4534</v>
      </c>
      <c r="C740" s="428">
        <v>5</v>
      </c>
      <c r="D740" s="425">
        <v>2</v>
      </c>
      <c r="E740" s="426">
        <f>0.75+0.46</f>
        <v>1.21</v>
      </c>
      <c r="F740" s="454"/>
      <c r="G740" s="426">
        <v>0.05</v>
      </c>
      <c r="H740" s="459">
        <f t="shared" si="26"/>
        <v>0.61</v>
      </c>
      <c r="I740" s="462"/>
    </row>
    <row r="741" spans="1:9" x14ac:dyDescent="0.25">
      <c r="A741" s="425"/>
      <c r="B741" s="461" t="s">
        <v>4535</v>
      </c>
      <c r="C741" s="428">
        <v>10</v>
      </c>
      <c r="D741" s="425">
        <v>2</v>
      </c>
      <c r="E741" s="426">
        <f>1.2+0.46</f>
        <v>1.66</v>
      </c>
      <c r="F741" s="454"/>
      <c r="G741" s="426">
        <v>0.05</v>
      </c>
      <c r="H741" s="459">
        <f t="shared" si="26"/>
        <v>1.66</v>
      </c>
      <c r="I741" s="462"/>
    </row>
    <row r="742" spans="1:9" x14ac:dyDescent="0.25">
      <c r="A742" s="425"/>
      <c r="B742" s="461" t="s">
        <v>4536</v>
      </c>
      <c r="C742" s="428">
        <v>5</v>
      </c>
      <c r="D742" s="425">
        <v>1</v>
      </c>
      <c r="E742" s="426">
        <f>1+0.46</f>
        <v>1.46</v>
      </c>
      <c r="F742" s="454">
        <v>0.23</v>
      </c>
      <c r="G742" s="426"/>
      <c r="H742" s="459">
        <f t="shared" si="26"/>
        <v>1.68</v>
      </c>
      <c r="I742" s="462"/>
    </row>
    <row r="743" spans="1:9" x14ac:dyDescent="0.25">
      <c r="A743" s="425"/>
      <c r="B743" s="461" t="s">
        <v>4537</v>
      </c>
      <c r="C743" s="428">
        <v>5</v>
      </c>
      <c r="D743" s="425">
        <v>1</v>
      </c>
      <c r="E743" s="426">
        <f>1.8+0.46</f>
        <v>2.2599999999999998</v>
      </c>
      <c r="F743" s="454">
        <v>0.23</v>
      </c>
      <c r="G743" s="426"/>
      <c r="H743" s="459">
        <f t="shared" si="26"/>
        <v>2.6</v>
      </c>
      <c r="I743" s="462"/>
    </row>
    <row r="744" spans="1:9" x14ac:dyDescent="0.25">
      <c r="A744" s="425"/>
      <c r="B744" s="461" t="s">
        <v>4538</v>
      </c>
      <c r="C744" s="428">
        <v>5</v>
      </c>
      <c r="D744" s="425">
        <v>2</v>
      </c>
      <c r="E744" s="426">
        <f>1.5+0.46</f>
        <v>1.96</v>
      </c>
      <c r="F744" s="454">
        <v>0.23</v>
      </c>
      <c r="G744" s="426"/>
      <c r="H744" s="459">
        <f t="shared" si="26"/>
        <v>4.51</v>
      </c>
      <c r="I744" s="462"/>
    </row>
    <row r="745" spans="1:9" x14ac:dyDescent="0.25">
      <c r="A745" s="425"/>
      <c r="B745" s="461" t="s">
        <v>4539</v>
      </c>
      <c r="C745" s="428">
        <v>5</v>
      </c>
      <c r="D745" s="425">
        <v>1</v>
      </c>
      <c r="E745" s="426">
        <f>1.2+0.46</f>
        <v>1.66</v>
      </c>
      <c r="F745" s="454">
        <v>0.23</v>
      </c>
      <c r="G745" s="426"/>
      <c r="H745" s="459">
        <f t="shared" si="26"/>
        <v>1.91</v>
      </c>
      <c r="I745" s="462"/>
    </row>
    <row r="746" spans="1:9" x14ac:dyDescent="0.25">
      <c r="A746" s="425"/>
      <c r="B746" s="461" t="s">
        <v>4540</v>
      </c>
      <c r="C746" s="428">
        <v>5</v>
      </c>
      <c r="D746" s="425">
        <v>1</v>
      </c>
      <c r="E746" s="426">
        <f>0.75+0.46</f>
        <v>1.21</v>
      </c>
      <c r="F746" s="454">
        <v>0.23</v>
      </c>
      <c r="G746" s="426"/>
      <c r="H746" s="459">
        <f t="shared" si="26"/>
        <v>1.39</v>
      </c>
      <c r="I746" s="462"/>
    </row>
    <row r="747" spans="1:9" x14ac:dyDescent="0.25">
      <c r="A747" s="425"/>
      <c r="B747" s="461" t="s">
        <v>4541</v>
      </c>
      <c r="C747" s="428">
        <v>5</v>
      </c>
      <c r="D747" s="425">
        <v>2</v>
      </c>
      <c r="E747" s="426">
        <f>1.2+0.46</f>
        <v>1.66</v>
      </c>
      <c r="F747" s="454">
        <v>0.23</v>
      </c>
      <c r="G747" s="426"/>
      <c r="H747" s="459">
        <f t="shared" si="26"/>
        <v>3.82</v>
      </c>
      <c r="I747" s="462"/>
    </row>
    <row r="748" spans="1:9" x14ac:dyDescent="0.25">
      <c r="A748" s="425"/>
      <c r="B748" s="461" t="s">
        <v>4542</v>
      </c>
      <c r="C748" s="428">
        <v>5</v>
      </c>
      <c r="D748" s="425">
        <v>2</v>
      </c>
      <c r="E748" s="426">
        <f>1.2+0.46</f>
        <v>1.66</v>
      </c>
      <c r="F748" s="454">
        <v>0.23</v>
      </c>
      <c r="G748" s="426"/>
      <c r="H748" s="459">
        <f t="shared" si="26"/>
        <v>3.82</v>
      </c>
      <c r="I748" s="462"/>
    </row>
    <row r="749" spans="1:9" x14ac:dyDescent="0.25">
      <c r="A749" s="425"/>
      <c r="B749" s="461" t="s">
        <v>4543</v>
      </c>
      <c r="C749" s="428">
        <v>5</v>
      </c>
      <c r="D749" s="425">
        <v>1</v>
      </c>
      <c r="E749" s="426">
        <f>0.9+0.46</f>
        <v>1.36</v>
      </c>
      <c r="F749" s="454">
        <v>0.23</v>
      </c>
      <c r="G749" s="426"/>
      <c r="H749" s="459">
        <f t="shared" si="26"/>
        <v>1.56</v>
      </c>
      <c r="I749" s="462"/>
    </row>
    <row r="750" spans="1:9" x14ac:dyDescent="0.25">
      <c r="A750" s="425"/>
      <c r="B750" s="461" t="s">
        <v>4544</v>
      </c>
      <c r="C750" s="428">
        <v>5</v>
      </c>
      <c r="D750" s="425">
        <v>1</v>
      </c>
      <c r="E750" s="426">
        <v>1.26</v>
      </c>
      <c r="F750" s="454">
        <v>0.23</v>
      </c>
      <c r="G750" s="426"/>
      <c r="H750" s="459">
        <f t="shared" si="26"/>
        <v>1.45</v>
      </c>
      <c r="I750" s="462"/>
    </row>
    <row r="751" spans="1:9" x14ac:dyDescent="0.25">
      <c r="A751" s="425"/>
      <c r="B751" s="461" t="s">
        <v>4545</v>
      </c>
      <c r="C751" s="428">
        <v>5</v>
      </c>
      <c r="D751" s="425">
        <v>1</v>
      </c>
      <c r="E751" s="426">
        <f>0.85+0.46</f>
        <v>1.31</v>
      </c>
      <c r="F751" s="454">
        <v>0.23</v>
      </c>
      <c r="G751" s="426"/>
      <c r="H751" s="459">
        <f t="shared" si="26"/>
        <v>1.51</v>
      </c>
      <c r="I751" s="462"/>
    </row>
    <row r="752" spans="1:9" x14ac:dyDescent="0.25">
      <c r="A752" s="428"/>
      <c r="B752" s="421" t="s">
        <v>3832</v>
      </c>
      <c r="C752" s="428">
        <v>5</v>
      </c>
      <c r="D752" s="428">
        <v>1</v>
      </c>
      <c r="E752" s="419">
        <f>3.15+0.46</f>
        <v>3.61</v>
      </c>
      <c r="F752" s="419">
        <v>0.6</v>
      </c>
      <c r="G752" s="419"/>
      <c r="H752" s="459">
        <f t="shared" si="26"/>
        <v>10.83</v>
      </c>
      <c r="I752" s="429"/>
    </row>
    <row r="753" spans="1:9" x14ac:dyDescent="0.25">
      <c r="A753" s="428"/>
      <c r="B753" s="421" t="s">
        <v>3834</v>
      </c>
      <c r="C753" s="428">
        <v>5</v>
      </c>
      <c r="D753" s="428">
        <v>1</v>
      </c>
      <c r="E753" s="419">
        <f>3.3+0.46</f>
        <v>3.76</v>
      </c>
      <c r="F753" s="419">
        <v>0.6</v>
      </c>
      <c r="G753" s="419"/>
      <c r="H753" s="459">
        <f t="shared" si="26"/>
        <v>11.28</v>
      </c>
      <c r="I753" s="429"/>
    </row>
    <row r="754" spans="1:9" x14ac:dyDescent="0.25">
      <c r="A754" s="428"/>
      <c r="B754" s="421" t="s">
        <v>4546</v>
      </c>
      <c r="C754" s="428">
        <v>5</v>
      </c>
      <c r="D754" s="428">
        <v>1</v>
      </c>
      <c r="E754" s="419">
        <f>3.14+0.46</f>
        <v>3.6</v>
      </c>
      <c r="F754" s="419">
        <v>0.6</v>
      </c>
      <c r="G754" s="419"/>
      <c r="H754" s="459">
        <f t="shared" si="26"/>
        <v>10.8</v>
      </c>
      <c r="I754" s="429"/>
    </row>
    <row r="755" spans="1:9" x14ac:dyDescent="0.25">
      <c r="A755" s="425"/>
      <c r="B755" s="461" t="s">
        <v>4546</v>
      </c>
      <c r="C755" s="428">
        <v>5</v>
      </c>
      <c r="D755" s="425">
        <v>1</v>
      </c>
      <c r="E755" s="426">
        <f>2.45-0.6+0.23</f>
        <v>2.08</v>
      </c>
      <c r="F755" s="419">
        <v>0.6</v>
      </c>
      <c r="G755" s="419"/>
      <c r="H755" s="459">
        <f t="shared" si="26"/>
        <v>6.24</v>
      </c>
      <c r="I755" s="462"/>
    </row>
    <row r="756" spans="1:9" x14ac:dyDescent="0.25">
      <c r="A756" s="425"/>
      <c r="B756" s="461" t="s">
        <v>3837</v>
      </c>
      <c r="C756" s="428">
        <v>5</v>
      </c>
      <c r="D756" s="425">
        <v>1</v>
      </c>
      <c r="E756" s="426">
        <v>4.7699999999999996</v>
      </c>
      <c r="F756" s="419">
        <v>0.6</v>
      </c>
      <c r="G756" s="419"/>
      <c r="H756" s="459">
        <f t="shared" si="26"/>
        <v>14.31</v>
      </c>
      <c r="I756" s="462"/>
    </row>
    <row r="757" spans="1:9" x14ac:dyDescent="0.25">
      <c r="A757" s="425"/>
      <c r="B757" s="461" t="s">
        <v>4547</v>
      </c>
      <c r="C757" s="428">
        <v>5</v>
      </c>
      <c r="D757" s="425">
        <v>2</v>
      </c>
      <c r="E757" s="426">
        <f>1+0.46</f>
        <v>1.46</v>
      </c>
      <c r="F757" s="454"/>
      <c r="G757" s="426">
        <v>0.15</v>
      </c>
      <c r="H757" s="459">
        <f t="shared" si="26"/>
        <v>2.19</v>
      </c>
      <c r="I757" s="462"/>
    </row>
    <row r="758" spans="1:9" x14ac:dyDescent="0.25">
      <c r="A758" s="425"/>
      <c r="B758" s="461" t="s">
        <v>4548</v>
      </c>
      <c r="C758" s="428">
        <v>5</v>
      </c>
      <c r="D758" s="425">
        <v>2</v>
      </c>
      <c r="E758" s="426">
        <f>1.8+0.46</f>
        <v>2.2599999999999998</v>
      </c>
      <c r="F758" s="454"/>
      <c r="G758" s="426">
        <v>0.15</v>
      </c>
      <c r="H758" s="459">
        <f t="shared" si="26"/>
        <v>3.39</v>
      </c>
      <c r="I758" s="462"/>
    </row>
    <row r="759" spans="1:9" x14ac:dyDescent="0.25">
      <c r="A759" s="425"/>
      <c r="B759" s="461" t="s">
        <v>4549</v>
      </c>
      <c r="C759" s="428">
        <v>5</v>
      </c>
      <c r="D759" s="425">
        <v>2</v>
      </c>
      <c r="E759" s="426">
        <f>1.5+0.46</f>
        <v>1.96</v>
      </c>
      <c r="F759" s="454"/>
      <c r="G759" s="426">
        <v>0.15</v>
      </c>
      <c r="H759" s="459">
        <f t="shared" si="26"/>
        <v>2.94</v>
      </c>
      <c r="I759" s="462"/>
    </row>
    <row r="760" spans="1:9" x14ac:dyDescent="0.25">
      <c r="A760" s="425"/>
      <c r="B760" s="461" t="s">
        <v>4550</v>
      </c>
      <c r="C760" s="428">
        <v>5</v>
      </c>
      <c r="D760" s="425">
        <v>2</v>
      </c>
      <c r="E760" s="426">
        <f>1.2+0.46</f>
        <v>1.66</v>
      </c>
      <c r="F760" s="454"/>
      <c r="G760" s="426">
        <v>0.15</v>
      </c>
      <c r="H760" s="459">
        <f t="shared" si="26"/>
        <v>2.4900000000000002</v>
      </c>
      <c r="I760" s="462"/>
    </row>
    <row r="761" spans="1:9" x14ac:dyDescent="0.25">
      <c r="A761" s="425"/>
      <c r="B761" s="461" t="s">
        <v>4551</v>
      </c>
      <c r="C761" s="428">
        <v>5</v>
      </c>
      <c r="D761" s="425">
        <v>2</v>
      </c>
      <c r="E761" s="426">
        <v>1.21</v>
      </c>
      <c r="F761" s="454"/>
      <c r="G761" s="426">
        <v>0.15</v>
      </c>
      <c r="H761" s="459">
        <f t="shared" si="26"/>
        <v>1.82</v>
      </c>
      <c r="I761" s="462"/>
    </row>
    <row r="762" spans="1:9" x14ac:dyDescent="0.25">
      <c r="A762" s="425"/>
      <c r="B762" s="461" t="s">
        <v>4552</v>
      </c>
      <c r="C762" s="428">
        <v>10</v>
      </c>
      <c r="D762" s="425">
        <v>2</v>
      </c>
      <c r="E762" s="426">
        <f>1.2+0.46</f>
        <v>1.66</v>
      </c>
      <c r="F762" s="454"/>
      <c r="G762" s="426">
        <v>0.15</v>
      </c>
      <c r="H762" s="459">
        <f t="shared" si="26"/>
        <v>4.9800000000000004</v>
      </c>
      <c r="I762" s="462"/>
    </row>
    <row r="763" spans="1:9" x14ac:dyDescent="0.25">
      <c r="A763" s="425"/>
      <c r="B763" s="461" t="s">
        <v>4553</v>
      </c>
      <c r="C763" s="428">
        <v>10</v>
      </c>
      <c r="D763" s="425">
        <v>2</v>
      </c>
      <c r="E763" s="426">
        <f>1.2+0.46</f>
        <v>1.66</v>
      </c>
      <c r="F763" s="454"/>
      <c r="G763" s="426">
        <v>0.15</v>
      </c>
      <c r="H763" s="459">
        <f t="shared" si="26"/>
        <v>4.9800000000000004</v>
      </c>
      <c r="I763" s="462"/>
    </row>
    <row r="764" spans="1:9" x14ac:dyDescent="0.25">
      <c r="A764" s="425"/>
      <c r="B764" s="461" t="s">
        <v>4554</v>
      </c>
      <c r="C764" s="428">
        <v>5</v>
      </c>
      <c r="D764" s="425">
        <v>2</v>
      </c>
      <c r="E764" s="426">
        <f>0.9+0.46</f>
        <v>1.36</v>
      </c>
      <c r="F764" s="454"/>
      <c r="G764" s="426">
        <v>0.15</v>
      </c>
      <c r="H764" s="459">
        <f t="shared" si="26"/>
        <v>2.04</v>
      </c>
      <c r="I764" s="462"/>
    </row>
    <row r="765" spans="1:9" x14ac:dyDescent="0.25">
      <c r="A765" s="425"/>
      <c r="B765" s="461" t="s">
        <v>4555</v>
      </c>
      <c r="C765" s="428">
        <v>5</v>
      </c>
      <c r="D765" s="425">
        <v>2</v>
      </c>
      <c r="E765" s="426">
        <v>1.26</v>
      </c>
      <c r="F765" s="454"/>
      <c r="G765" s="426">
        <v>0.15</v>
      </c>
      <c r="H765" s="459">
        <f t="shared" si="26"/>
        <v>1.89</v>
      </c>
      <c r="I765" s="462"/>
    </row>
    <row r="766" spans="1:9" x14ac:dyDescent="0.25">
      <c r="A766" s="425"/>
      <c r="B766" s="461" t="s">
        <v>4556</v>
      </c>
      <c r="C766" s="428">
        <v>5</v>
      </c>
      <c r="D766" s="425">
        <v>2</v>
      </c>
      <c r="E766" s="426">
        <f>0.85+0.46</f>
        <v>1.31</v>
      </c>
      <c r="F766" s="454"/>
      <c r="G766" s="426">
        <v>0.15</v>
      </c>
      <c r="H766" s="459">
        <f t="shared" si="26"/>
        <v>1.97</v>
      </c>
      <c r="I766" s="462"/>
    </row>
    <row r="767" spans="1:9" x14ac:dyDescent="0.25">
      <c r="A767" s="428"/>
      <c r="B767" s="421" t="s">
        <v>4557</v>
      </c>
      <c r="C767" s="428">
        <v>5</v>
      </c>
      <c r="D767" s="428">
        <v>1</v>
      </c>
      <c r="E767" s="419">
        <f>3.15+0.46+1.2</f>
        <v>4.8099999999999996</v>
      </c>
      <c r="F767" s="419"/>
      <c r="G767" s="419">
        <v>0.05</v>
      </c>
      <c r="H767" s="459">
        <f t="shared" si="26"/>
        <v>1.2</v>
      </c>
      <c r="I767" s="429"/>
    </row>
    <row r="768" spans="1:9" x14ac:dyDescent="0.25">
      <c r="A768" s="428"/>
      <c r="B768" s="421" t="s">
        <v>4558</v>
      </c>
      <c r="C768" s="428">
        <v>5</v>
      </c>
      <c r="D768" s="428">
        <v>1</v>
      </c>
      <c r="E768" s="419">
        <f>3.3+0.46+1.2</f>
        <v>4.96</v>
      </c>
      <c r="F768" s="419"/>
      <c r="G768" s="419">
        <v>0.05</v>
      </c>
      <c r="H768" s="459">
        <f t="shared" si="26"/>
        <v>1.24</v>
      </c>
      <c r="I768" s="429"/>
    </row>
    <row r="769" spans="1:9" x14ac:dyDescent="0.25">
      <c r="A769" s="428"/>
      <c r="B769" s="421" t="s">
        <v>4559</v>
      </c>
      <c r="C769" s="428">
        <v>5</v>
      </c>
      <c r="D769" s="428">
        <v>1</v>
      </c>
      <c r="E769" s="419">
        <f>3.14+0.46+1.2</f>
        <v>4.8</v>
      </c>
      <c r="F769" s="419"/>
      <c r="G769" s="419">
        <v>0.05</v>
      </c>
      <c r="H769" s="459">
        <f t="shared" si="26"/>
        <v>1.2</v>
      </c>
      <c r="I769" s="429"/>
    </row>
    <row r="770" spans="1:9" x14ac:dyDescent="0.25">
      <c r="A770" s="425"/>
      <c r="B770" s="461" t="s">
        <v>4559</v>
      </c>
      <c r="C770" s="428">
        <v>5</v>
      </c>
      <c r="D770" s="425">
        <v>1</v>
      </c>
      <c r="E770" s="426">
        <f>2.45-0.6+0.23+1.2</f>
        <v>3.28</v>
      </c>
      <c r="F770" s="454"/>
      <c r="G770" s="419">
        <v>0.05</v>
      </c>
      <c r="H770" s="459">
        <f t="shared" si="26"/>
        <v>0.82</v>
      </c>
      <c r="I770" s="462"/>
    </row>
    <row r="771" spans="1:9" x14ac:dyDescent="0.25">
      <c r="A771" s="425"/>
      <c r="B771" s="461" t="s">
        <v>4560</v>
      </c>
      <c r="C771" s="428">
        <v>5</v>
      </c>
      <c r="D771" s="425">
        <v>1</v>
      </c>
      <c r="E771" s="426">
        <v>11.66</v>
      </c>
      <c r="F771" s="419"/>
      <c r="G771" s="419">
        <v>0.05</v>
      </c>
      <c r="H771" s="459">
        <f t="shared" si="26"/>
        <v>2.92</v>
      </c>
      <c r="I771" s="462"/>
    </row>
    <row r="772" spans="1:9" x14ac:dyDescent="0.25">
      <c r="A772" s="425"/>
      <c r="B772" s="461" t="s">
        <v>4561</v>
      </c>
      <c r="C772" s="428">
        <v>5</v>
      </c>
      <c r="D772" s="425">
        <v>2</v>
      </c>
      <c r="E772" s="426">
        <v>0.25</v>
      </c>
      <c r="F772" s="419"/>
      <c r="G772" s="419">
        <v>0.05</v>
      </c>
      <c r="H772" s="459">
        <f t="shared" si="26"/>
        <v>0.13</v>
      </c>
      <c r="I772" s="462"/>
    </row>
    <row r="773" spans="1:9" x14ac:dyDescent="0.25">
      <c r="A773" s="428"/>
      <c r="B773" s="421" t="s">
        <v>4562</v>
      </c>
      <c r="C773" s="428">
        <v>4</v>
      </c>
      <c r="D773" s="428">
        <v>1</v>
      </c>
      <c r="E773" s="419">
        <v>2.71</v>
      </c>
      <c r="F773" s="419">
        <v>1</v>
      </c>
      <c r="G773" s="463"/>
      <c r="H773" s="459">
        <f t="shared" si="26"/>
        <v>10.84</v>
      </c>
      <c r="I773" s="429"/>
    </row>
    <row r="774" spans="1:9" x14ac:dyDescent="0.25">
      <c r="A774" s="428"/>
      <c r="B774" s="421" t="s">
        <v>4563</v>
      </c>
      <c r="C774" s="428">
        <v>5</v>
      </c>
      <c r="D774" s="428">
        <v>1</v>
      </c>
      <c r="E774" s="419">
        <v>0.75</v>
      </c>
      <c r="F774" s="419">
        <v>2.4</v>
      </c>
      <c r="G774" s="463"/>
      <c r="H774" s="459">
        <f t="shared" si="26"/>
        <v>9</v>
      </c>
      <c r="I774" s="429"/>
    </row>
    <row r="775" spans="1:9" x14ac:dyDescent="0.25">
      <c r="A775" s="428"/>
      <c r="B775" s="421" t="s">
        <v>4564</v>
      </c>
      <c r="C775" s="428">
        <v>4</v>
      </c>
      <c r="D775" s="428">
        <v>1</v>
      </c>
      <c r="E775" s="419">
        <v>4.8600000000000003</v>
      </c>
      <c r="F775" s="419">
        <v>0.23</v>
      </c>
      <c r="G775" s="419"/>
      <c r="H775" s="459">
        <f t="shared" si="26"/>
        <v>4.47</v>
      </c>
      <c r="I775" s="429"/>
    </row>
    <row r="776" spans="1:9" x14ac:dyDescent="0.25">
      <c r="A776" s="428"/>
      <c r="B776" s="421" t="s">
        <v>3747</v>
      </c>
      <c r="C776" s="428">
        <v>4</v>
      </c>
      <c r="D776" s="428">
        <v>9</v>
      </c>
      <c r="E776" s="419">
        <v>1</v>
      </c>
      <c r="F776" s="419"/>
      <c r="G776" s="463">
        <v>0.16800000000000001</v>
      </c>
      <c r="H776" s="459">
        <f t="shared" si="26"/>
        <v>6.05</v>
      </c>
      <c r="I776" s="429"/>
    </row>
    <row r="777" spans="1:9" x14ac:dyDescent="0.25">
      <c r="A777" s="428"/>
      <c r="B777" s="421" t="s">
        <v>4565</v>
      </c>
      <c r="C777" s="428">
        <v>4</v>
      </c>
      <c r="D777" s="428">
        <v>1</v>
      </c>
      <c r="E777" s="419">
        <v>2.41</v>
      </c>
      <c r="F777" s="419">
        <v>1</v>
      </c>
      <c r="G777" s="463"/>
      <c r="H777" s="459">
        <f t="shared" si="26"/>
        <v>9.64</v>
      </c>
      <c r="I777" s="429"/>
    </row>
    <row r="778" spans="1:9" x14ac:dyDescent="0.25">
      <c r="A778" s="428"/>
      <c r="B778" s="421" t="s">
        <v>4566</v>
      </c>
      <c r="C778" s="428">
        <v>1</v>
      </c>
      <c r="D778" s="428">
        <v>1</v>
      </c>
      <c r="E778" s="419">
        <v>1.3</v>
      </c>
      <c r="F778" s="419">
        <v>2.4</v>
      </c>
      <c r="G778" s="463"/>
      <c r="H778" s="459">
        <f t="shared" si="26"/>
        <v>3.12</v>
      </c>
      <c r="I778" s="429"/>
    </row>
    <row r="779" spans="1:9" x14ac:dyDescent="0.25">
      <c r="A779" s="428"/>
      <c r="B779" s="421" t="s">
        <v>3747</v>
      </c>
      <c r="C779" s="428">
        <v>4</v>
      </c>
      <c r="D779" s="428">
        <v>8</v>
      </c>
      <c r="E779" s="419">
        <v>1</v>
      </c>
      <c r="F779" s="419"/>
      <c r="G779" s="463">
        <v>0.16800000000000001</v>
      </c>
      <c r="H779" s="459">
        <f t="shared" si="26"/>
        <v>5.38</v>
      </c>
      <c r="I779" s="429"/>
    </row>
    <row r="780" spans="1:9" ht="28.5" x14ac:dyDescent="0.25">
      <c r="A780" s="428"/>
      <c r="B780" s="421" t="s">
        <v>4567</v>
      </c>
      <c r="C780" s="428" t="s">
        <v>4568</v>
      </c>
      <c r="D780" s="428">
        <v>9</v>
      </c>
      <c r="E780" s="419">
        <v>0.3</v>
      </c>
      <c r="F780" s="463">
        <v>0.16800000000000001</v>
      </c>
      <c r="G780" s="463"/>
      <c r="H780" s="459">
        <f t="shared" si="26"/>
        <v>0.45</v>
      </c>
      <c r="I780" s="429"/>
    </row>
    <row r="781" spans="1:9" x14ac:dyDescent="0.25">
      <c r="A781" s="428"/>
      <c r="B781" s="417" t="s">
        <v>4569</v>
      </c>
      <c r="C781" s="428"/>
      <c r="D781" s="428"/>
      <c r="E781" s="419"/>
      <c r="F781" s="419"/>
      <c r="G781" s="463"/>
      <c r="H781" s="459"/>
      <c r="I781" s="429"/>
    </row>
    <row r="782" spans="1:9" x14ac:dyDescent="0.25">
      <c r="A782" s="428"/>
      <c r="B782" s="421" t="s">
        <v>4570</v>
      </c>
      <c r="C782" s="428">
        <v>1</v>
      </c>
      <c r="D782" s="428">
        <v>3</v>
      </c>
      <c r="E782" s="419">
        <v>17.77</v>
      </c>
      <c r="F782" s="419">
        <v>0.23</v>
      </c>
      <c r="G782" s="419"/>
      <c r="H782" s="459">
        <f>PRODUCT(C782:G782)</f>
        <v>12.26</v>
      </c>
      <c r="I782" s="429"/>
    </row>
    <row r="783" spans="1:9" x14ac:dyDescent="0.25">
      <c r="A783" s="428"/>
      <c r="B783" s="421" t="s">
        <v>4571</v>
      </c>
      <c r="C783" s="428">
        <v>2</v>
      </c>
      <c r="D783" s="428">
        <v>3</v>
      </c>
      <c r="E783" s="419">
        <v>3.88</v>
      </c>
      <c r="F783" s="419">
        <v>0.23</v>
      </c>
      <c r="G783" s="419"/>
      <c r="H783" s="459">
        <f t="shared" ref="H783:H789" si="27">PRODUCT(C783:G783)</f>
        <v>5.35</v>
      </c>
      <c r="I783" s="429"/>
    </row>
    <row r="784" spans="1:9" x14ac:dyDescent="0.25">
      <c r="A784" s="428"/>
      <c r="B784" s="421" t="s">
        <v>4572</v>
      </c>
      <c r="C784" s="428">
        <v>2</v>
      </c>
      <c r="D784" s="428">
        <v>3</v>
      </c>
      <c r="E784" s="419">
        <v>4.1100000000000003</v>
      </c>
      <c r="F784" s="419">
        <v>0.23</v>
      </c>
      <c r="G784" s="419"/>
      <c r="H784" s="459">
        <f t="shared" si="27"/>
        <v>5.67</v>
      </c>
      <c r="I784" s="429"/>
    </row>
    <row r="785" spans="1:9" x14ac:dyDescent="0.25">
      <c r="A785" s="428"/>
      <c r="B785" s="421" t="s">
        <v>4573</v>
      </c>
      <c r="C785" s="428">
        <v>1</v>
      </c>
      <c r="D785" s="428">
        <v>3</v>
      </c>
      <c r="E785" s="419">
        <v>2.4</v>
      </c>
      <c r="F785" s="419">
        <v>0.23</v>
      </c>
      <c r="G785" s="419"/>
      <c r="H785" s="459">
        <f t="shared" si="27"/>
        <v>1.66</v>
      </c>
      <c r="I785" s="429"/>
    </row>
    <row r="786" spans="1:9" x14ac:dyDescent="0.25">
      <c r="A786" s="428"/>
      <c r="B786" s="421" t="s">
        <v>4574</v>
      </c>
      <c r="C786" s="428">
        <v>2</v>
      </c>
      <c r="D786" s="428">
        <v>3</v>
      </c>
      <c r="E786" s="419">
        <v>3.12</v>
      </c>
      <c r="F786" s="419">
        <v>0.23</v>
      </c>
      <c r="G786" s="463"/>
      <c r="H786" s="459">
        <f t="shared" si="27"/>
        <v>4.3099999999999996</v>
      </c>
      <c r="I786" s="429"/>
    </row>
    <row r="787" spans="1:9" x14ac:dyDescent="0.25">
      <c r="A787" s="428"/>
      <c r="B787" s="421" t="s">
        <v>4575</v>
      </c>
      <c r="C787" s="428">
        <v>2</v>
      </c>
      <c r="D787" s="428">
        <v>3</v>
      </c>
      <c r="E787" s="419">
        <v>2.4500000000000002</v>
      </c>
      <c r="F787" s="419">
        <v>0.23</v>
      </c>
      <c r="G787" s="419"/>
      <c r="H787" s="459">
        <f t="shared" si="27"/>
        <v>3.38</v>
      </c>
      <c r="I787" s="429"/>
    </row>
    <row r="788" spans="1:9" x14ac:dyDescent="0.25">
      <c r="A788" s="428"/>
      <c r="B788" s="421" t="s">
        <v>4576</v>
      </c>
      <c r="C788" s="428">
        <v>2</v>
      </c>
      <c r="D788" s="428">
        <v>3</v>
      </c>
      <c r="E788" s="463">
        <v>2.4</v>
      </c>
      <c r="F788" s="419">
        <v>0.23</v>
      </c>
      <c r="G788" s="419"/>
      <c r="H788" s="459">
        <f t="shared" si="27"/>
        <v>3.31</v>
      </c>
      <c r="I788" s="429"/>
    </row>
    <row r="789" spans="1:9" x14ac:dyDescent="0.25">
      <c r="A789" s="428"/>
      <c r="B789" s="421" t="s">
        <v>4577</v>
      </c>
      <c r="C789" s="428">
        <v>2</v>
      </c>
      <c r="D789" s="428">
        <v>3</v>
      </c>
      <c r="E789" s="463">
        <v>3.1150000000000002</v>
      </c>
      <c r="F789" s="419">
        <v>0.23</v>
      </c>
      <c r="G789" s="419"/>
      <c r="H789" s="459">
        <f t="shared" si="27"/>
        <v>4.3</v>
      </c>
      <c r="I789" s="429"/>
    </row>
    <row r="790" spans="1:9" x14ac:dyDescent="0.25">
      <c r="A790" s="428"/>
      <c r="B790" s="464" t="s">
        <v>4578</v>
      </c>
      <c r="C790" s="428"/>
      <c r="D790" s="428"/>
      <c r="E790" s="419"/>
      <c r="F790" s="419"/>
      <c r="G790" s="463"/>
      <c r="H790" s="459"/>
      <c r="I790" s="429"/>
    </row>
    <row r="791" spans="1:9" x14ac:dyDescent="0.25">
      <c r="A791" s="428"/>
      <c r="B791" s="421" t="s">
        <v>4579</v>
      </c>
      <c r="C791" s="428">
        <v>2</v>
      </c>
      <c r="D791" s="428">
        <v>3</v>
      </c>
      <c r="E791" s="419">
        <v>3.15</v>
      </c>
      <c r="F791" s="419">
        <v>0.23</v>
      </c>
      <c r="G791" s="419"/>
      <c r="H791" s="459">
        <f>PRODUCT(C791:G791)</f>
        <v>4.3499999999999996</v>
      </c>
      <c r="I791" s="429"/>
    </row>
    <row r="792" spans="1:9" x14ac:dyDescent="0.25">
      <c r="A792" s="428"/>
      <c r="B792" s="421" t="s">
        <v>4580</v>
      </c>
      <c r="C792" s="428">
        <v>2</v>
      </c>
      <c r="D792" s="428">
        <v>3</v>
      </c>
      <c r="E792" s="463">
        <v>5.54</v>
      </c>
      <c r="F792" s="419">
        <v>0.23</v>
      </c>
      <c r="G792" s="419"/>
      <c r="H792" s="459">
        <f>PRODUCT(C792:G792)</f>
        <v>7.65</v>
      </c>
      <c r="I792" s="429"/>
    </row>
    <row r="793" spans="1:9" x14ac:dyDescent="0.25">
      <c r="A793" s="428"/>
      <c r="B793" s="421" t="s">
        <v>4581</v>
      </c>
      <c r="C793" s="428">
        <v>4</v>
      </c>
      <c r="D793" s="428">
        <v>3</v>
      </c>
      <c r="E793" s="463">
        <v>8.7949999999999999</v>
      </c>
      <c r="F793" s="419">
        <v>0.23</v>
      </c>
      <c r="G793" s="419"/>
      <c r="H793" s="459">
        <f>PRODUCT(C793:G793)</f>
        <v>24.27</v>
      </c>
      <c r="I793" s="429"/>
    </row>
    <row r="794" spans="1:9" x14ac:dyDescent="0.25">
      <c r="A794" s="428"/>
      <c r="B794" s="421" t="s">
        <v>4582</v>
      </c>
      <c r="C794" s="428">
        <v>1</v>
      </c>
      <c r="D794" s="428">
        <v>3</v>
      </c>
      <c r="E794" s="419">
        <f>4.3+0.23</f>
        <v>4.53</v>
      </c>
      <c r="F794" s="419">
        <v>0.23</v>
      </c>
      <c r="G794" s="419"/>
      <c r="H794" s="459">
        <f>PRODUCT(C794:G794)</f>
        <v>3.13</v>
      </c>
      <c r="I794" s="429"/>
    </row>
    <row r="795" spans="1:9" x14ac:dyDescent="0.25">
      <c r="A795" s="428"/>
      <c r="B795" s="1047" t="s">
        <v>4583</v>
      </c>
      <c r="C795" s="428"/>
      <c r="D795" s="428"/>
      <c r="E795" s="419"/>
      <c r="F795" s="419"/>
      <c r="G795" s="419"/>
      <c r="H795" s="459"/>
      <c r="I795" s="429"/>
    </row>
    <row r="796" spans="1:9" x14ac:dyDescent="0.25">
      <c r="A796" s="428"/>
      <c r="B796" s="417" t="s">
        <v>4569</v>
      </c>
      <c r="C796" s="428"/>
      <c r="D796" s="428"/>
      <c r="E796" s="419"/>
      <c r="F796" s="419"/>
      <c r="G796" s="463"/>
      <c r="H796" s="459"/>
      <c r="I796" s="429"/>
    </row>
    <row r="797" spans="1:9" x14ac:dyDescent="0.25">
      <c r="A797" s="428"/>
      <c r="B797" s="421" t="s">
        <v>4570</v>
      </c>
      <c r="C797" s="428">
        <v>1</v>
      </c>
      <c r="D797" s="428">
        <v>1</v>
      </c>
      <c r="E797" s="419">
        <v>10.32</v>
      </c>
      <c r="F797" s="419">
        <v>0.23</v>
      </c>
      <c r="G797" s="419"/>
      <c r="H797" s="459">
        <f>PRODUCT(C797:G797)</f>
        <v>2.37</v>
      </c>
      <c r="I797" s="429"/>
    </row>
    <row r="798" spans="1:9" x14ac:dyDescent="0.25">
      <c r="A798" s="428"/>
      <c r="B798" s="421" t="s">
        <v>4571</v>
      </c>
      <c r="C798" s="428">
        <v>1</v>
      </c>
      <c r="D798" s="428">
        <v>1</v>
      </c>
      <c r="E798" s="419">
        <v>3.88</v>
      </c>
      <c r="F798" s="419">
        <v>0.23</v>
      </c>
      <c r="G798" s="419"/>
      <c r="H798" s="459">
        <f t="shared" ref="H798:H804" si="28">PRODUCT(C798:G798)</f>
        <v>0.89</v>
      </c>
      <c r="I798" s="429"/>
    </row>
    <row r="799" spans="1:9" x14ac:dyDescent="0.25">
      <c r="A799" s="428"/>
      <c r="B799" s="421" t="s">
        <v>4572</v>
      </c>
      <c r="C799" s="428">
        <v>1</v>
      </c>
      <c r="D799" s="428">
        <v>1</v>
      </c>
      <c r="E799" s="419">
        <v>4.1100000000000003</v>
      </c>
      <c r="F799" s="419">
        <v>0.23</v>
      </c>
      <c r="G799" s="419"/>
      <c r="H799" s="459">
        <f t="shared" si="28"/>
        <v>0.95</v>
      </c>
      <c r="I799" s="429"/>
    </row>
    <row r="800" spans="1:9" x14ac:dyDescent="0.25">
      <c r="A800" s="428"/>
      <c r="B800" s="421" t="s">
        <v>4573</v>
      </c>
      <c r="C800" s="428">
        <v>1</v>
      </c>
      <c r="D800" s="428">
        <v>1</v>
      </c>
      <c r="E800" s="419">
        <v>2.4</v>
      </c>
      <c r="F800" s="419">
        <v>0.23</v>
      </c>
      <c r="G800" s="419"/>
      <c r="H800" s="459">
        <f t="shared" si="28"/>
        <v>0.55000000000000004</v>
      </c>
      <c r="I800" s="429"/>
    </row>
    <row r="801" spans="1:9" x14ac:dyDescent="0.25">
      <c r="A801" s="428"/>
      <c r="B801" s="421" t="s">
        <v>4574</v>
      </c>
      <c r="C801" s="428">
        <v>1</v>
      </c>
      <c r="D801" s="428">
        <v>1</v>
      </c>
      <c r="E801" s="419">
        <v>3.12</v>
      </c>
      <c r="F801" s="419">
        <v>0.23</v>
      </c>
      <c r="G801" s="463"/>
      <c r="H801" s="459">
        <f t="shared" si="28"/>
        <v>0.72</v>
      </c>
      <c r="I801" s="429"/>
    </row>
    <row r="802" spans="1:9" x14ac:dyDescent="0.25">
      <c r="A802" s="428"/>
      <c r="B802" s="421" t="s">
        <v>4575</v>
      </c>
      <c r="C802" s="428">
        <v>1</v>
      </c>
      <c r="D802" s="428">
        <v>1</v>
      </c>
      <c r="E802" s="419">
        <v>2.4500000000000002</v>
      </c>
      <c r="F802" s="419">
        <v>0.23</v>
      </c>
      <c r="G802" s="419"/>
      <c r="H802" s="459">
        <f t="shared" si="28"/>
        <v>0.56000000000000005</v>
      </c>
      <c r="I802" s="429"/>
    </row>
    <row r="803" spans="1:9" x14ac:dyDescent="0.25">
      <c r="A803" s="428"/>
      <c r="B803" s="421" t="s">
        <v>4576</v>
      </c>
      <c r="C803" s="428">
        <v>1</v>
      </c>
      <c r="D803" s="428">
        <v>1</v>
      </c>
      <c r="E803" s="463">
        <v>2.4</v>
      </c>
      <c r="F803" s="419">
        <v>0.23</v>
      </c>
      <c r="G803" s="419"/>
      <c r="H803" s="459">
        <f t="shared" si="28"/>
        <v>0.55000000000000004</v>
      </c>
      <c r="I803" s="429"/>
    </row>
    <row r="804" spans="1:9" x14ac:dyDescent="0.25">
      <c r="A804" s="428"/>
      <c r="B804" s="421" t="s">
        <v>4577</v>
      </c>
      <c r="C804" s="428">
        <v>1</v>
      </c>
      <c r="D804" s="428">
        <v>1</v>
      </c>
      <c r="E804" s="463">
        <v>3.1150000000000002</v>
      </c>
      <c r="F804" s="419">
        <v>0.23</v>
      </c>
      <c r="G804" s="419"/>
      <c r="H804" s="459">
        <f t="shared" si="28"/>
        <v>0.72</v>
      </c>
      <c r="I804" s="429"/>
    </row>
    <row r="805" spans="1:9" x14ac:dyDescent="0.25">
      <c r="A805" s="428"/>
      <c r="B805" s="464" t="s">
        <v>4578</v>
      </c>
      <c r="C805" s="428"/>
      <c r="D805" s="428"/>
      <c r="E805" s="419"/>
      <c r="F805" s="419"/>
      <c r="G805" s="463"/>
      <c r="H805" s="459"/>
      <c r="I805" s="429"/>
    </row>
    <row r="806" spans="1:9" x14ac:dyDescent="0.25">
      <c r="A806" s="428"/>
      <c r="B806" s="421" t="s">
        <v>4579</v>
      </c>
      <c r="C806" s="428">
        <v>1</v>
      </c>
      <c r="D806" s="428">
        <v>1</v>
      </c>
      <c r="E806" s="419">
        <v>3.15</v>
      </c>
      <c r="F806" s="419">
        <v>0.23</v>
      </c>
      <c r="G806" s="419"/>
      <c r="H806" s="459">
        <f>PRODUCT(C806:G806)</f>
        <v>0.72</v>
      </c>
      <c r="I806" s="429"/>
    </row>
    <row r="807" spans="1:9" x14ac:dyDescent="0.25">
      <c r="A807" s="428"/>
      <c r="B807" s="421" t="s">
        <v>4580</v>
      </c>
      <c r="C807" s="428">
        <v>1</v>
      </c>
      <c r="D807" s="428">
        <v>1</v>
      </c>
      <c r="E807" s="463">
        <v>5.54</v>
      </c>
      <c r="F807" s="419">
        <v>0.23</v>
      </c>
      <c r="G807" s="419"/>
      <c r="H807" s="459">
        <f>PRODUCT(C807:G807)</f>
        <v>1.27</v>
      </c>
      <c r="I807" s="429"/>
    </row>
    <row r="808" spans="1:9" x14ac:dyDescent="0.25">
      <c r="A808" s="428"/>
      <c r="B808" s="421" t="s">
        <v>4581</v>
      </c>
      <c r="C808" s="428">
        <v>1</v>
      </c>
      <c r="D808" s="428">
        <v>3</v>
      </c>
      <c r="E808" s="463">
        <v>8.7949999999999999</v>
      </c>
      <c r="F808" s="419">
        <v>0.23</v>
      </c>
      <c r="G808" s="419"/>
      <c r="H808" s="459">
        <f>PRODUCT(C808:G808)</f>
        <v>6.07</v>
      </c>
      <c r="I808" s="429"/>
    </row>
    <row r="809" spans="1:9" x14ac:dyDescent="0.25">
      <c r="A809" s="428"/>
      <c r="B809" s="421" t="s">
        <v>4582</v>
      </c>
      <c r="C809" s="428">
        <v>1</v>
      </c>
      <c r="D809" s="428">
        <v>3</v>
      </c>
      <c r="E809" s="419">
        <f>4.3+0.23</f>
        <v>4.53</v>
      </c>
      <c r="F809" s="419">
        <v>0.23</v>
      </c>
      <c r="G809" s="419"/>
      <c r="H809" s="459">
        <f>PRODUCT(C809:G809)</f>
        <v>3.13</v>
      </c>
      <c r="I809" s="429"/>
    </row>
    <row r="810" spans="1:9" x14ac:dyDescent="0.25">
      <c r="A810" s="428"/>
      <c r="B810" s="1047" t="s">
        <v>4584</v>
      </c>
      <c r="C810" s="418">
        <v>1</v>
      </c>
      <c r="D810" s="428">
        <v>5</v>
      </c>
      <c r="E810" s="419">
        <v>16.989999999999998</v>
      </c>
      <c r="F810" s="419"/>
      <c r="G810" s="463">
        <v>0.27500000000000002</v>
      </c>
      <c r="H810" s="420">
        <f t="shared" ref="H810:H817" si="29">PRODUCT(C810:G810)</f>
        <v>23.36</v>
      </c>
      <c r="I810" s="429"/>
    </row>
    <row r="811" spans="1:9" x14ac:dyDescent="0.25">
      <c r="A811" s="428"/>
      <c r="B811" s="421" t="s">
        <v>3831</v>
      </c>
      <c r="C811" s="418">
        <v>1</v>
      </c>
      <c r="D811" s="428">
        <v>5</v>
      </c>
      <c r="E811" s="419">
        <v>14.06</v>
      </c>
      <c r="F811" s="419"/>
      <c r="G811" s="463">
        <v>0.27500000000000002</v>
      </c>
      <c r="H811" s="420">
        <f t="shared" si="29"/>
        <v>19.329999999999998</v>
      </c>
      <c r="I811" s="429"/>
    </row>
    <row r="812" spans="1:9" x14ac:dyDescent="0.25">
      <c r="A812" s="428"/>
      <c r="B812" s="421" t="s">
        <v>3835</v>
      </c>
      <c r="C812" s="418">
        <v>1</v>
      </c>
      <c r="D812" s="428">
        <v>5</v>
      </c>
      <c r="E812" s="419">
        <v>13.58</v>
      </c>
      <c r="F812" s="419"/>
      <c r="G812" s="463">
        <v>0.27500000000000002</v>
      </c>
      <c r="H812" s="420">
        <f t="shared" si="29"/>
        <v>18.670000000000002</v>
      </c>
      <c r="I812" s="429"/>
    </row>
    <row r="813" spans="1:9" x14ac:dyDescent="0.25">
      <c r="A813" s="428"/>
      <c r="B813" s="421" t="s">
        <v>3833</v>
      </c>
      <c r="C813" s="418">
        <v>1</v>
      </c>
      <c r="D813" s="428">
        <v>5</v>
      </c>
      <c r="E813" s="419">
        <v>12.6</v>
      </c>
      <c r="F813" s="419"/>
      <c r="G813" s="463">
        <v>0.27500000000000002</v>
      </c>
      <c r="H813" s="420">
        <f t="shared" si="29"/>
        <v>17.329999999999998</v>
      </c>
      <c r="I813" s="429"/>
    </row>
    <row r="814" spans="1:9" x14ac:dyDescent="0.25">
      <c r="A814" s="428"/>
      <c r="B814" s="421" t="s">
        <v>4242</v>
      </c>
      <c r="C814" s="418">
        <v>1</v>
      </c>
      <c r="D814" s="428">
        <v>5</v>
      </c>
      <c r="E814" s="419">
        <v>1.46</v>
      </c>
      <c r="F814" s="419"/>
      <c r="G814" s="463">
        <v>0.17499999999999999</v>
      </c>
      <c r="H814" s="420">
        <f t="shared" si="29"/>
        <v>1.28</v>
      </c>
      <c r="I814" s="429"/>
    </row>
    <row r="815" spans="1:9" x14ac:dyDescent="0.25">
      <c r="A815" s="428"/>
      <c r="B815" s="421" t="s">
        <v>3839</v>
      </c>
      <c r="C815" s="418">
        <v>1</v>
      </c>
      <c r="D815" s="428">
        <v>5</v>
      </c>
      <c r="E815" s="463">
        <v>6.3650000000000002</v>
      </c>
      <c r="F815" s="419"/>
      <c r="G815" s="463">
        <v>0.27500000000000002</v>
      </c>
      <c r="H815" s="420">
        <f t="shared" si="29"/>
        <v>8.75</v>
      </c>
      <c r="I815" s="429"/>
    </row>
    <row r="816" spans="1:9" x14ac:dyDescent="0.25">
      <c r="A816" s="428"/>
      <c r="B816" s="421" t="s">
        <v>4585</v>
      </c>
      <c r="C816" s="418">
        <v>1</v>
      </c>
      <c r="D816" s="428">
        <v>5</v>
      </c>
      <c r="E816" s="463">
        <v>1.2849999999999999</v>
      </c>
      <c r="F816" s="419"/>
      <c r="G816" s="463">
        <v>0.17499999999999999</v>
      </c>
      <c r="H816" s="420">
        <f t="shared" si="29"/>
        <v>1.1200000000000001</v>
      </c>
      <c r="I816" s="429"/>
    </row>
    <row r="817" spans="1:9" x14ac:dyDescent="0.25">
      <c r="A817" s="428"/>
      <c r="B817" s="421" t="s">
        <v>3993</v>
      </c>
      <c r="C817" s="418">
        <v>1</v>
      </c>
      <c r="D817" s="428">
        <v>5</v>
      </c>
      <c r="E817" s="419">
        <v>59.79</v>
      </c>
      <c r="F817" s="419"/>
      <c r="G817" s="419">
        <v>0.4</v>
      </c>
      <c r="H817" s="420">
        <f t="shared" si="29"/>
        <v>119.58</v>
      </c>
      <c r="I817" s="429"/>
    </row>
    <row r="818" spans="1:9" x14ac:dyDescent="0.25">
      <c r="A818" s="348"/>
      <c r="B818" s="395" t="s">
        <v>3977</v>
      </c>
      <c r="C818" s="382"/>
      <c r="D818" s="382"/>
      <c r="E818" s="384"/>
      <c r="F818" s="384"/>
      <c r="G818" s="384"/>
      <c r="H818" s="430"/>
      <c r="I818" s="392"/>
    </row>
    <row r="819" spans="1:9" x14ac:dyDescent="0.25">
      <c r="A819" s="425"/>
      <c r="B819" s="424" t="s">
        <v>4244</v>
      </c>
      <c r="C819" s="425">
        <v>1</v>
      </c>
      <c r="D819" s="425">
        <v>5</v>
      </c>
      <c r="E819" s="431">
        <v>3.1150000000000002</v>
      </c>
      <c r="F819" s="426">
        <v>5.38</v>
      </c>
      <c r="G819" s="426"/>
      <c r="H819" s="430">
        <f t="shared" ref="H819:H837" si="30">PRODUCT(C819:G819)</f>
        <v>83.79</v>
      </c>
      <c r="I819" s="432"/>
    </row>
    <row r="820" spans="1:9" x14ac:dyDescent="0.25">
      <c r="A820" s="425"/>
      <c r="B820" s="424" t="s">
        <v>3981</v>
      </c>
      <c r="C820" s="425">
        <v>1</v>
      </c>
      <c r="D820" s="425">
        <v>5</v>
      </c>
      <c r="E820" s="431">
        <v>3.1150000000000002</v>
      </c>
      <c r="F820" s="426">
        <v>3.3</v>
      </c>
      <c r="G820" s="426"/>
      <c r="H820" s="430">
        <f t="shared" si="30"/>
        <v>51.4</v>
      </c>
      <c r="I820" s="432"/>
    </row>
    <row r="821" spans="1:9" x14ac:dyDescent="0.25">
      <c r="A821" s="425"/>
      <c r="B821" s="424" t="s">
        <v>4245</v>
      </c>
      <c r="C821" s="425">
        <v>1</v>
      </c>
      <c r="D821" s="425">
        <v>5</v>
      </c>
      <c r="E821" s="426">
        <v>1.2</v>
      </c>
      <c r="F821" s="431">
        <v>2.7349999999999999</v>
      </c>
      <c r="G821" s="426"/>
      <c r="H821" s="430">
        <f t="shared" si="30"/>
        <v>16.41</v>
      </c>
      <c r="I821" s="432"/>
    </row>
    <row r="822" spans="1:9" x14ac:dyDescent="0.25">
      <c r="A822" s="425"/>
      <c r="B822" s="424" t="s">
        <v>3631</v>
      </c>
      <c r="C822" s="425">
        <v>1</v>
      </c>
      <c r="D822" s="425">
        <v>5</v>
      </c>
      <c r="E822" s="426">
        <v>2.4500000000000002</v>
      </c>
      <c r="F822" s="426">
        <v>3.14</v>
      </c>
      <c r="G822" s="426"/>
      <c r="H822" s="430">
        <f t="shared" si="30"/>
        <v>38.47</v>
      </c>
      <c r="I822" s="432"/>
    </row>
    <row r="823" spans="1:9" x14ac:dyDescent="0.25">
      <c r="A823" s="425"/>
      <c r="B823" s="424" t="s">
        <v>3980</v>
      </c>
      <c r="C823" s="425">
        <v>1</v>
      </c>
      <c r="D823" s="425">
        <v>5</v>
      </c>
      <c r="E823" s="426">
        <v>3.88</v>
      </c>
      <c r="F823" s="426">
        <v>3.15</v>
      </c>
      <c r="G823" s="426"/>
      <c r="H823" s="430">
        <f t="shared" si="30"/>
        <v>61.11</v>
      </c>
      <c r="I823" s="432"/>
    </row>
    <row r="824" spans="1:9" x14ac:dyDescent="0.25">
      <c r="A824" s="425"/>
      <c r="B824" s="424" t="s">
        <v>3983</v>
      </c>
      <c r="C824" s="425">
        <v>1</v>
      </c>
      <c r="D824" s="425">
        <v>5</v>
      </c>
      <c r="E824" s="426">
        <v>2.4500000000000002</v>
      </c>
      <c r="F824" s="426">
        <v>1.2</v>
      </c>
      <c r="G824" s="426"/>
      <c r="H824" s="430">
        <f t="shared" si="30"/>
        <v>14.7</v>
      </c>
      <c r="I824" s="432"/>
    </row>
    <row r="825" spans="1:9" x14ac:dyDescent="0.25">
      <c r="A825" s="348"/>
      <c r="B825" s="391" t="s">
        <v>4586</v>
      </c>
      <c r="C825" s="382">
        <v>1</v>
      </c>
      <c r="D825" s="425">
        <v>3</v>
      </c>
      <c r="E825" s="383">
        <v>3.1</v>
      </c>
      <c r="F825" s="383">
        <v>1</v>
      </c>
      <c r="G825" s="426"/>
      <c r="H825" s="430">
        <f t="shared" si="30"/>
        <v>9.3000000000000007</v>
      </c>
      <c r="I825" s="392"/>
    </row>
    <row r="826" spans="1:9" x14ac:dyDescent="0.25">
      <c r="A826" s="348"/>
      <c r="B826" s="391" t="s">
        <v>4587</v>
      </c>
      <c r="C826" s="382">
        <v>1</v>
      </c>
      <c r="D826" s="425">
        <v>3</v>
      </c>
      <c r="E826" s="383">
        <v>3</v>
      </c>
      <c r="F826" s="383"/>
      <c r="G826" s="426">
        <v>0.27</v>
      </c>
      <c r="H826" s="430">
        <f>PRODUCT(C826:G826)</f>
        <v>2.4300000000000002</v>
      </c>
      <c r="I826" s="392"/>
    </row>
    <row r="827" spans="1:9" x14ac:dyDescent="0.25">
      <c r="A827" s="348"/>
      <c r="B827" s="351" t="s">
        <v>4588</v>
      </c>
      <c r="C827" s="382">
        <v>1</v>
      </c>
      <c r="D827" s="425">
        <v>3</v>
      </c>
      <c r="E827" s="383">
        <v>3</v>
      </c>
      <c r="F827" s="383">
        <v>1</v>
      </c>
      <c r="G827" s="426"/>
      <c r="H827" s="430">
        <f t="shared" si="30"/>
        <v>9</v>
      </c>
      <c r="I827" s="392"/>
    </row>
    <row r="828" spans="1:9" x14ac:dyDescent="0.25">
      <c r="A828" s="348"/>
      <c r="B828" s="351" t="s">
        <v>4589</v>
      </c>
      <c r="C828" s="382">
        <v>1</v>
      </c>
      <c r="D828" s="425">
        <v>3</v>
      </c>
      <c r="E828" s="383">
        <v>3</v>
      </c>
      <c r="F828" s="383"/>
      <c r="G828" s="426">
        <v>0.27</v>
      </c>
      <c r="H828" s="430">
        <f t="shared" si="30"/>
        <v>2.4300000000000002</v>
      </c>
      <c r="I828" s="392"/>
    </row>
    <row r="829" spans="1:9" x14ac:dyDescent="0.25">
      <c r="A829" s="348"/>
      <c r="B829" s="391" t="s">
        <v>4590</v>
      </c>
      <c r="C829" s="382">
        <v>1</v>
      </c>
      <c r="D829" s="425">
        <v>1</v>
      </c>
      <c r="E829" s="383">
        <v>3.1</v>
      </c>
      <c r="F829" s="383">
        <v>1</v>
      </c>
      <c r="G829" s="426"/>
      <c r="H829" s="430">
        <f t="shared" si="30"/>
        <v>3.1</v>
      </c>
      <c r="I829" s="392"/>
    </row>
    <row r="830" spans="1:9" x14ac:dyDescent="0.25">
      <c r="A830" s="348"/>
      <c r="B830" s="351" t="s">
        <v>4591</v>
      </c>
      <c r="C830" s="382">
        <v>1</v>
      </c>
      <c r="D830" s="425">
        <v>1</v>
      </c>
      <c r="E830" s="383">
        <v>3</v>
      </c>
      <c r="F830" s="383"/>
      <c r="G830" s="426">
        <v>0.27</v>
      </c>
      <c r="H830" s="430">
        <f t="shared" si="30"/>
        <v>0.81</v>
      </c>
      <c r="I830" s="392"/>
    </row>
    <row r="831" spans="1:9" x14ac:dyDescent="0.25">
      <c r="A831" s="348"/>
      <c r="B831" s="391" t="s">
        <v>3947</v>
      </c>
      <c r="C831" s="382">
        <v>4</v>
      </c>
      <c r="D831" s="382">
        <v>18</v>
      </c>
      <c r="E831" s="383">
        <v>1</v>
      </c>
      <c r="F831" s="383"/>
      <c r="G831" s="384">
        <v>0.15</v>
      </c>
      <c r="H831" s="430">
        <f t="shared" si="30"/>
        <v>10.8</v>
      </c>
      <c r="I831" s="392"/>
    </row>
    <row r="832" spans="1:9" x14ac:dyDescent="0.25">
      <c r="A832" s="348"/>
      <c r="B832" s="391" t="s">
        <v>4059</v>
      </c>
      <c r="C832" s="382">
        <v>1</v>
      </c>
      <c r="D832" s="382">
        <v>1</v>
      </c>
      <c r="E832" s="384">
        <v>14.69</v>
      </c>
      <c r="F832" s="384">
        <v>0.23</v>
      </c>
      <c r="G832" s="383"/>
      <c r="H832" s="430">
        <f t="shared" si="30"/>
        <v>3.38</v>
      </c>
      <c r="I832" s="392"/>
    </row>
    <row r="833" spans="1:9" x14ac:dyDescent="0.25">
      <c r="A833" s="348"/>
      <c r="B833" s="391" t="s">
        <v>4060</v>
      </c>
      <c r="C833" s="382">
        <v>1</v>
      </c>
      <c r="D833" s="382">
        <v>1</v>
      </c>
      <c r="E833" s="384">
        <v>14.23</v>
      </c>
      <c r="F833" s="384"/>
      <c r="G833" s="383">
        <v>0.19</v>
      </c>
      <c r="H833" s="430">
        <f t="shared" si="30"/>
        <v>2.7</v>
      </c>
      <c r="I833" s="392"/>
    </row>
    <row r="834" spans="1:9" x14ac:dyDescent="0.25">
      <c r="A834" s="348"/>
      <c r="B834" s="391" t="s">
        <v>4061</v>
      </c>
      <c r="C834" s="382">
        <v>1</v>
      </c>
      <c r="D834" s="382">
        <v>1</v>
      </c>
      <c r="E834" s="384">
        <v>15.15</v>
      </c>
      <c r="F834" s="384"/>
      <c r="G834" s="383">
        <v>0.3</v>
      </c>
      <c r="H834" s="430">
        <f t="shared" si="30"/>
        <v>4.55</v>
      </c>
      <c r="I834" s="392"/>
    </row>
    <row r="835" spans="1:9" x14ac:dyDescent="0.25">
      <c r="A835" s="428"/>
      <c r="B835" s="391" t="s">
        <v>4062</v>
      </c>
      <c r="C835" s="418">
        <v>1</v>
      </c>
      <c r="D835" s="418">
        <v>1</v>
      </c>
      <c r="E835" s="419">
        <v>5.12</v>
      </c>
      <c r="F835" s="419">
        <v>2</v>
      </c>
      <c r="G835" s="419"/>
      <c r="H835" s="430">
        <f t="shared" si="30"/>
        <v>10.24</v>
      </c>
      <c r="I835" s="429"/>
    </row>
    <row r="836" spans="1:9" x14ac:dyDescent="0.25">
      <c r="A836" s="465"/>
      <c r="B836" s="466" t="s">
        <v>4246</v>
      </c>
      <c r="C836" s="467">
        <v>2</v>
      </c>
      <c r="D836" s="467">
        <v>1</v>
      </c>
      <c r="E836" s="468">
        <v>4.6500000000000004</v>
      </c>
      <c r="F836" s="468">
        <v>1.73</v>
      </c>
      <c r="G836" s="468"/>
      <c r="H836" s="430">
        <f t="shared" si="30"/>
        <v>16.09</v>
      </c>
      <c r="I836" s="469"/>
    </row>
    <row r="837" spans="1:9" x14ac:dyDescent="0.25">
      <c r="A837" s="465"/>
      <c r="B837" s="466" t="s">
        <v>4592</v>
      </c>
      <c r="C837" s="467">
        <v>2</v>
      </c>
      <c r="D837" s="467">
        <v>1</v>
      </c>
      <c r="E837" s="468">
        <v>12.76</v>
      </c>
      <c r="F837" s="468"/>
      <c r="G837" s="468">
        <v>0.15</v>
      </c>
      <c r="H837" s="430">
        <f t="shared" si="30"/>
        <v>3.83</v>
      </c>
      <c r="I837" s="469"/>
    </row>
    <row r="838" spans="1:9" x14ac:dyDescent="0.25">
      <c r="A838" s="584"/>
      <c r="B838" s="549"/>
      <c r="C838" s="1034"/>
      <c r="D838" s="1034"/>
      <c r="E838" s="1035"/>
      <c r="F838" s="1035"/>
      <c r="G838" s="458" t="s">
        <v>1904</v>
      </c>
      <c r="H838" s="434">
        <f>SUM(H737:H837)</f>
        <v>821</v>
      </c>
      <c r="I838" s="429" t="s">
        <v>1941</v>
      </c>
    </row>
    <row r="839" spans="1:9" x14ac:dyDescent="0.25">
      <c r="A839" s="348"/>
      <c r="B839" s="1730" t="s">
        <v>4063</v>
      </c>
      <c r="C839" s="1730"/>
      <c r="D839" s="382"/>
      <c r="E839" s="383"/>
      <c r="F839" s="383"/>
      <c r="G839" s="383"/>
      <c r="H839" s="430"/>
      <c r="I839" s="392"/>
    </row>
    <row r="840" spans="1:9" x14ac:dyDescent="0.25">
      <c r="A840" s="1048"/>
      <c r="B840" s="424" t="s">
        <v>4593</v>
      </c>
      <c r="C840" s="425">
        <v>1</v>
      </c>
      <c r="D840" s="425">
        <v>4</v>
      </c>
      <c r="E840" s="426">
        <v>1.22</v>
      </c>
      <c r="F840" s="431"/>
      <c r="G840" s="426">
        <v>2.7</v>
      </c>
      <c r="H840" s="459">
        <f t="shared" ref="H840:H863" si="31">PRODUCT(C840:G840)</f>
        <v>13.18</v>
      </c>
      <c r="I840" s="1036"/>
    </row>
    <row r="841" spans="1:9" x14ac:dyDescent="0.25">
      <c r="A841" s="1048"/>
      <c r="B841" s="424" t="s">
        <v>4594</v>
      </c>
      <c r="C841" s="425">
        <v>1</v>
      </c>
      <c r="D841" s="425">
        <v>10</v>
      </c>
      <c r="E841" s="426">
        <v>1.22</v>
      </c>
      <c r="F841" s="431"/>
      <c r="G841" s="426">
        <v>2.6</v>
      </c>
      <c r="H841" s="459">
        <f t="shared" si="31"/>
        <v>31.72</v>
      </c>
      <c r="I841" s="1036"/>
    </row>
    <row r="842" spans="1:9" x14ac:dyDescent="0.25">
      <c r="A842" s="1048"/>
      <c r="B842" s="424" t="s">
        <v>4595</v>
      </c>
      <c r="C842" s="425">
        <v>1</v>
      </c>
      <c r="D842" s="425">
        <v>10</v>
      </c>
      <c r="E842" s="426">
        <v>1.22</v>
      </c>
      <c r="F842" s="431"/>
      <c r="G842" s="426">
        <v>2.5</v>
      </c>
      <c r="H842" s="459">
        <f t="shared" si="31"/>
        <v>30.5</v>
      </c>
      <c r="I842" s="1036"/>
    </row>
    <row r="843" spans="1:9" x14ac:dyDescent="0.25">
      <c r="A843" s="1048"/>
      <c r="B843" s="424" t="s">
        <v>4596</v>
      </c>
      <c r="C843" s="425">
        <v>1</v>
      </c>
      <c r="D843" s="425">
        <v>-24</v>
      </c>
      <c r="E843" s="426">
        <v>1.22</v>
      </c>
      <c r="F843" s="431"/>
      <c r="G843" s="426">
        <v>0.52</v>
      </c>
      <c r="H843" s="459">
        <f t="shared" si="31"/>
        <v>-15.23</v>
      </c>
      <c r="I843" s="1036"/>
    </row>
    <row r="844" spans="1:9" x14ac:dyDescent="0.25">
      <c r="A844" s="1048"/>
      <c r="B844" s="424" t="s">
        <v>4597</v>
      </c>
      <c r="C844" s="425">
        <v>3</v>
      </c>
      <c r="D844" s="425">
        <v>16</v>
      </c>
      <c r="E844" s="426">
        <v>1.22</v>
      </c>
      <c r="F844" s="426"/>
      <c r="G844" s="426">
        <v>2.4500000000000002</v>
      </c>
      <c r="H844" s="459">
        <f t="shared" si="31"/>
        <v>143.47</v>
      </c>
      <c r="I844" s="1036"/>
    </row>
    <row r="845" spans="1:9" x14ac:dyDescent="0.25">
      <c r="A845" s="1048"/>
      <c r="B845" s="424" t="s">
        <v>4598</v>
      </c>
      <c r="C845" s="425">
        <v>3</v>
      </c>
      <c r="D845" s="425">
        <v>4</v>
      </c>
      <c r="E845" s="426">
        <v>1.22</v>
      </c>
      <c r="F845" s="426"/>
      <c r="G845" s="431">
        <v>2.2749999999999999</v>
      </c>
      <c r="H845" s="459">
        <f t="shared" si="31"/>
        <v>33.31</v>
      </c>
      <c r="I845" s="1036"/>
    </row>
    <row r="846" spans="1:9" x14ac:dyDescent="0.25">
      <c r="A846" s="1048"/>
      <c r="B846" s="424" t="s">
        <v>4598</v>
      </c>
      <c r="C846" s="425">
        <v>3</v>
      </c>
      <c r="D846" s="425">
        <v>4</v>
      </c>
      <c r="E846" s="426">
        <v>1.22</v>
      </c>
      <c r="F846" s="426"/>
      <c r="G846" s="431">
        <v>2.2250000000000001</v>
      </c>
      <c r="H846" s="459">
        <f t="shared" si="31"/>
        <v>32.57</v>
      </c>
      <c r="I846" s="1036"/>
    </row>
    <row r="847" spans="1:9" x14ac:dyDescent="0.25">
      <c r="A847" s="1048"/>
      <c r="B847" s="424" t="s">
        <v>4599</v>
      </c>
      <c r="C847" s="425">
        <v>1</v>
      </c>
      <c r="D847" s="425">
        <v>12</v>
      </c>
      <c r="E847" s="426">
        <v>1.22</v>
      </c>
      <c r="F847" s="426"/>
      <c r="G847" s="426">
        <v>2.4500000000000002</v>
      </c>
      <c r="H847" s="459">
        <f t="shared" si="31"/>
        <v>35.869999999999997</v>
      </c>
      <c r="I847" s="1036"/>
    </row>
    <row r="848" spans="1:9" x14ac:dyDescent="0.25">
      <c r="A848" s="1048"/>
      <c r="B848" s="424" t="s">
        <v>4600</v>
      </c>
      <c r="C848" s="425">
        <v>1</v>
      </c>
      <c r="D848" s="425">
        <v>4</v>
      </c>
      <c r="E848" s="426">
        <v>1.22</v>
      </c>
      <c r="F848" s="431"/>
      <c r="G848" s="426">
        <v>2.4500000000000002</v>
      </c>
      <c r="H848" s="459">
        <f t="shared" si="31"/>
        <v>11.96</v>
      </c>
      <c r="I848" s="1036"/>
    </row>
    <row r="849" spans="1:9" x14ac:dyDescent="0.25">
      <c r="A849" s="1048"/>
      <c r="B849" s="424" t="s">
        <v>4601</v>
      </c>
      <c r="C849" s="425">
        <v>1</v>
      </c>
      <c r="D849" s="425">
        <v>20</v>
      </c>
      <c r="E849" s="426">
        <v>1.22</v>
      </c>
      <c r="F849" s="431"/>
      <c r="G849" s="426">
        <v>1.2</v>
      </c>
      <c r="H849" s="459">
        <f>PRODUCT(C849:G849)</f>
        <v>29.28</v>
      </c>
      <c r="I849" s="1036"/>
    </row>
    <row r="850" spans="1:9" x14ac:dyDescent="0.25">
      <c r="A850" s="1048"/>
      <c r="B850" s="424" t="s">
        <v>4602</v>
      </c>
      <c r="C850" s="425">
        <v>1</v>
      </c>
      <c r="D850" s="425">
        <v>1</v>
      </c>
      <c r="E850" s="426">
        <v>9.5500000000000007</v>
      </c>
      <c r="F850" s="426">
        <v>1</v>
      </c>
      <c r="G850" s="431"/>
      <c r="H850" s="459">
        <f t="shared" si="31"/>
        <v>9.5500000000000007</v>
      </c>
      <c r="I850" s="1036"/>
    </row>
    <row r="851" spans="1:9" x14ac:dyDescent="0.25">
      <c r="A851" s="1048"/>
      <c r="B851" s="424" t="s">
        <v>4603</v>
      </c>
      <c r="C851" s="425">
        <v>1</v>
      </c>
      <c r="D851" s="425">
        <v>1</v>
      </c>
      <c r="E851" s="426">
        <v>11.55</v>
      </c>
      <c r="F851" s="454"/>
      <c r="G851" s="431">
        <v>0.125</v>
      </c>
      <c r="H851" s="459">
        <f t="shared" si="31"/>
        <v>1.44</v>
      </c>
      <c r="I851" s="1036"/>
    </row>
    <row r="852" spans="1:9" x14ac:dyDescent="0.25">
      <c r="A852" s="1048"/>
      <c r="B852" s="424" t="s">
        <v>4604</v>
      </c>
      <c r="C852" s="425">
        <v>5</v>
      </c>
      <c r="D852" s="425">
        <v>2</v>
      </c>
      <c r="E852" s="426">
        <v>1.96</v>
      </c>
      <c r="F852" s="426">
        <v>0.6</v>
      </c>
      <c r="G852" s="431"/>
      <c r="H852" s="459">
        <f t="shared" si="31"/>
        <v>11.76</v>
      </c>
      <c r="I852" s="1036"/>
    </row>
    <row r="853" spans="1:9" x14ac:dyDescent="0.25">
      <c r="A853" s="1048"/>
      <c r="B853" s="424" t="s">
        <v>4605</v>
      </c>
      <c r="C853" s="425">
        <v>5</v>
      </c>
      <c r="D853" s="425">
        <v>1</v>
      </c>
      <c r="E853" s="426">
        <v>1.65</v>
      </c>
      <c r="F853" s="426">
        <v>0.6</v>
      </c>
      <c r="G853" s="431"/>
      <c r="H853" s="459">
        <f t="shared" si="31"/>
        <v>4.95</v>
      </c>
      <c r="I853" s="1036"/>
    </row>
    <row r="854" spans="1:9" x14ac:dyDescent="0.25">
      <c r="A854" s="1048"/>
      <c r="B854" s="424" t="s">
        <v>4606</v>
      </c>
      <c r="C854" s="425">
        <v>5</v>
      </c>
      <c r="D854" s="425">
        <v>1</v>
      </c>
      <c r="E854" s="431">
        <v>1.075</v>
      </c>
      <c r="F854" s="426">
        <v>0.6</v>
      </c>
      <c r="G854" s="431"/>
      <c r="H854" s="459">
        <f>PRODUCT(C854:G854)</f>
        <v>3.23</v>
      </c>
      <c r="I854" s="1036"/>
    </row>
    <row r="855" spans="1:9" x14ac:dyDescent="0.25">
      <c r="A855" s="1048"/>
      <c r="B855" s="424" t="s">
        <v>4607</v>
      </c>
      <c r="C855" s="425">
        <v>5</v>
      </c>
      <c r="D855" s="425">
        <v>1</v>
      </c>
      <c r="E855" s="426">
        <v>1.66</v>
      </c>
      <c r="F855" s="426">
        <v>0.6</v>
      </c>
      <c r="G855" s="431"/>
      <c r="H855" s="459">
        <f t="shared" si="31"/>
        <v>4.9800000000000004</v>
      </c>
      <c r="I855" s="1036"/>
    </row>
    <row r="856" spans="1:9" x14ac:dyDescent="0.25">
      <c r="A856" s="1048"/>
      <c r="B856" s="424" t="s">
        <v>4607</v>
      </c>
      <c r="C856" s="425">
        <v>5</v>
      </c>
      <c r="D856" s="425">
        <v>1</v>
      </c>
      <c r="E856" s="426">
        <v>1.48</v>
      </c>
      <c r="F856" s="426">
        <v>0.6</v>
      </c>
      <c r="G856" s="431"/>
      <c r="H856" s="459">
        <f t="shared" si="31"/>
        <v>4.4400000000000004</v>
      </c>
      <c r="I856" s="1036"/>
    </row>
    <row r="857" spans="1:9" x14ac:dyDescent="0.25">
      <c r="A857" s="1048"/>
      <c r="B857" s="424" t="s">
        <v>4608</v>
      </c>
      <c r="C857" s="425">
        <v>5</v>
      </c>
      <c r="D857" s="425">
        <v>1</v>
      </c>
      <c r="E857" s="426">
        <v>2.2599999999999998</v>
      </c>
      <c r="F857" s="426">
        <v>0.6</v>
      </c>
      <c r="G857" s="431"/>
      <c r="H857" s="459">
        <f>PRODUCT(C857:G857)</f>
        <v>6.78</v>
      </c>
      <c r="I857" s="1036"/>
    </row>
    <row r="858" spans="1:9" x14ac:dyDescent="0.25">
      <c r="A858" s="1048"/>
      <c r="B858" s="424" t="s">
        <v>4609</v>
      </c>
      <c r="C858" s="425">
        <v>5</v>
      </c>
      <c r="D858" s="425">
        <v>4</v>
      </c>
      <c r="E858" s="426">
        <v>0.6</v>
      </c>
      <c r="F858" s="454"/>
      <c r="G858" s="431">
        <v>6.3E-2</v>
      </c>
      <c r="H858" s="459">
        <f t="shared" si="31"/>
        <v>0.76</v>
      </c>
      <c r="I858" s="1036"/>
    </row>
    <row r="859" spans="1:9" x14ac:dyDescent="0.25">
      <c r="A859" s="1048"/>
      <c r="B859" s="424" t="s">
        <v>4610</v>
      </c>
      <c r="C859" s="425">
        <v>5</v>
      </c>
      <c r="D859" s="425">
        <v>2</v>
      </c>
      <c r="E859" s="426">
        <v>0.6</v>
      </c>
      <c r="F859" s="454"/>
      <c r="G859" s="431">
        <v>6.3E-2</v>
      </c>
      <c r="H859" s="459">
        <f>PRODUCT(C859:G859)</f>
        <v>0.38</v>
      </c>
      <c r="I859" s="1036"/>
    </row>
    <row r="860" spans="1:9" x14ac:dyDescent="0.25">
      <c r="A860" s="1048"/>
      <c r="B860" s="424" t="s">
        <v>4611</v>
      </c>
      <c r="C860" s="425">
        <v>5</v>
      </c>
      <c r="D860" s="425">
        <v>2</v>
      </c>
      <c r="E860" s="426">
        <v>0.6</v>
      </c>
      <c r="F860" s="454"/>
      <c r="G860" s="431">
        <v>6.3E-2</v>
      </c>
      <c r="H860" s="459">
        <f>PRODUCT(C860:G860)</f>
        <v>0.38</v>
      </c>
      <c r="I860" s="1036"/>
    </row>
    <row r="861" spans="1:9" x14ac:dyDescent="0.25">
      <c r="A861" s="1048"/>
      <c r="B861" s="424" t="s">
        <v>4612</v>
      </c>
      <c r="C861" s="425">
        <v>5</v>
      </c>
      <c r="D861" s="425">
        <v>2</v>
      </c>
      <c r="E861" s="426">
        <v>0.6</v>
      </c>
      <c r="F861" s="454"/>
      <c r="G861" s="431">
        <v>6.3E-2</v>
      </c>
      <c r="H861" s="459">
        <f>PRODUCT(C861:G861)</f>
        <v>0.38</v>
      </c>
      <c r="I861" s="1036"/>
    </row>
    <row r="862" spans="1:9" x14ac:dyDescent="0.25">
      <c r="A862" s="1048"/>
      <c r="B862" s="424" t="s">
        <v>4613</v>
      </c>
      <c r="C862" s="425">
        <v>5</v>
      </c>
      <c r="D862" s="425">
        <v>2</v>
      </c>
      <c r="E862" s="426">
        <v>1.96</v>
      </c>
      <c r="F862" s="454"/>
      <c r="G862" s="426">
        <v>0.05</v>
      </c>
      <c r="H862" s="459">
        <f t="shared" si="31"/>
        <v>0.98</v>
      </c>
      <c r="I862" s="1036"/>
    </row>
    <row r="863" spans="1:9" x14ac:dyDescent="0.25">
      <c r="A863" s="1048"/>
      <c r="B863" s="424" t="s">
        <v>4614</v>
      </c>
      <c r="C863" s="425">
        <v>5</v>
      </c>
      <c r="D863" s="425">
        <v>1</v>
      </c>
      <c r="E863" s="426">
        <v>1.65</v>
      </c>
      <c r="F863" s="431"/>
      <c r="G863" s="426">
        <v>0.05</v>
      </c>
      <c r="H863" s="459">
        <f t="shared" si="31"/>
        <v>0.41</v>
      </c>
      <c r="I863" s="1036"/>
    </row>
    <row r="864" spans="1:9" x14ac:dyDescent="0.25">
      <c r="A864" s="1048"/>
      <c r="B864" s="424" t="s">
        <v>4606</v>
      </c>
      <c r="C864" s="425">
        <v>5</v>
      </c>
      <c r="D864" s="425">
        <v>1</v>
      </c>
      <c r="E864" s="431">
        <v>1.075</v>
      </c>
      <c r="F864" s="426"/>
      <c r="G864" s="426">
        <v>0.05</v>
      </c>
      <c r="H864" s="459">
        <f>PRODUCT(C864:G864)</f>
        <v>0.27</v>
      </c>
      <c r="I864" s="1036"/>
    </row>
    <row r="865" spans="1:9" x14ac:dyDescent="0.25">
      <c r="A865" s="1048"/>
      <c r="B865" s="424" t="s">
        <v>4607</v>
      </c>
      <c r="C865" s="425">
        <v>5</v>
      </c>
      <c r="D865" s="425">
        <v>1</v>
      </c>
      <c r="E865" s="426">
        <v>1.66</v>
      </c>
      <c r="F865" s="426"/>
      <c r="G865" s="426">
        <v>0.05</v>
      </c>
      <c r="H865" s="459">
        <f>PRODUCT(C865:G865)</f>
        <v>0.42</v>
      </c>
      <c r="I865" s="1036"/>
    </row>
    <row r="866" spans="1:9" x14ac:dyDescent="0.25">
      <c r="A866" s="1048"/>
      <c r="B866" s="424" t="s">
        <v>4607</v>
      </c>
      <c r="C866" s="425">
        <v>5</v>
      </c>
      <c r="D866" s="425">
        <v>1</v>
      </c>
      <c r="E866" s="426">
        <v>1.48</v>
      </c>
      <c r="F866" s="426"/>
      <c r="G866" s="426">
        <v>0.05</v>
      </c>
      <c r="H866" s="459">
        <f>PRODUCT(C866:G866)</f>
        <v>0.37</v>
      </c>
      <c r="I866" s="1036"/>
    </row>
    <row r="867" spans="1:9" x14ac:dyDescent="0.25">
      <c r="A867" s="1048"/>
      <c r="B867" s="424" t="s">
        <v>4608</v>
      </c>
      <c r="C867" s="425">
        <v>4</v>
      </c>
      <c r="D867" s="425">
        <v>1</v>
      </c>
      <c r="E867" s="426">
        <v>2.2599999999999998</v>
      </c>
      <c r="F867" s="426"/>
      <c r="G867" s="426">
        <v>0.05</v>
      </c>
      <c r="H867" s="459">
        <f>PRODUCT(C867:G867)</f>
        <v>0.45</v>
      </c>
      <c r="I867" s="1036"/>
    </row>
    <row r="868" spans="1:9" x14ac:dyDescent="0.25">
      <c r="A868" s="1048"/>
      <c r="B868" s="424"/>
      <c r="C868" s="425"/>
      <c r="D868" s="425"/>
      <c r="E868" s="431"/>
      <c r="F868" s="454"/>
      <c r="G868" s="455" t="s">
        <v>1904</v>
      </c>
      <c r="H868" s="443">
        <f>SUM(H840:H867)</f>
        <v>398.56</v>
      </c>
      <c r="I868" s="1036"/>
    </row>
    <row r="869" spans="1:9" ht="30" x14ac:dyDescent="0.25">
      <c r="A869" s="1326" t="s">
        <v>3053</v>
      </c>
      <c r="B869" s="449" t="s">
        <v>4079</v>
      </c>
      <c r="C869" s="362"/>
      <c r="D869" s="363"/>
      <c r="E869" s="375"/>
      <c r="F869" s="375"/>
      <c r="G869" s="375"/>
      <c r="H869" s="471"/>
      <c r="I869" s="377"/>
    </row>
    <row r="870" spans="1:9" ht="22.5" customHeight="1" x14ac:dyDescent="0.25">
      <c r="A870" s="470"/>
      <c r="B870" s="452" t="s">
        <v>4080</v>
      </c>
      <c r="C870" s="362">
        <v>2</v>
      </c>
      <c r="D870" s="363">
        <v>2</v>
      </c>
      <c r="E870" s="375">
        <v>0.75</v>
      </c>
      <c r="F870" s="375"/>
      <c r="G870" s="375">
        <v>2.1</v>
      </c>
      <c r="H870" s="471">
        <f>PRODUCT(C870:G870)</f>
        <v>6.3</v>
      </c>
      <c r="I870" s="377" t="s">
        <v>1941</v>
      </c>
    </row>
    <row r="871" spans="1:9" ht="22.5" customHeight="1" x14ac:dyDescent="0.25">
      <c r="A871" s="348">
        <v>21.6</v>
      </c>
      <c r="B871" s="435" t="s">
        <v>4071</v>
      </c>
      <c r="C871" s="382"/>
      <c r="D871" s="382"/>
      <c r="E871" s="384"/>
      <c r="F871" s="384"/>
      <c r="G871" s="383"/>
      <c r="H871" s="430"/>
      <c r="I871" s="392"/>
    </row>
    <row r="872" spans="1:9" ht="22.5" customHeight="1" x14ac:dyDescent="0.25">
      <c r="A872" s="348"/>
      <c r="B872" s="435" t="s">
        <v>4072</v>
      </c>
      <c r="C872" s="382"/>
      <c r="D872" s="382"/>
      <c r="E872" s="384"/>
      <c r="F872" s="384"/>
      <c r="G872" s="383"/>
      <c r="H872" s="430"/>
      <c r="I872" s="392"/>
    </row>
    <row r="873" spans="1:9" ht="22.5" customHeight="1" x14ac:dyDescent="0.25">
      <c r="A873" s="348"/>
      <c r="B873" s="359" t="s">
        <v>3735</v>
      </c>
      <c r="C873" s="382">
        <v>2</v>
      </c>
      <c r="D873" s="382">
        <v>2</v>
      </c>
      <c r="E873" s="384"/>
      <c r="F873" s="384"/>
      <c r="G873" s="383"/>
      <c r="H873" s="436">
        <f>PRODUCT(C873:G873)</f>
        <v>4</v>
      </c>
      <c r="I873" s="392" t="s">
        <v>1228</v>
      </c>
    </row>
    <row r="874" spans="1:9" ht="24.75" customHeight="1" x14ac:dyDescent="0.25">
      <c r="A874" s="348" t="s">
        <v>4077</v>
      </c>
      <c r="B874" s="1724" t="s">
        <v>4078</v>
      </c>
      <c r="C874" s="1725"/>
      <c r="D874" s="1725"/>
      <c r="E874" s="1725"/>
      <c r="F874" s="1726"/>
      <c r="G874" s="383"/>
      <c r="H874" s="430"/>
      <c r="I874" s="392"/>
    </row>
    <row r="875" spans="1:9" ht="17.25" customHeight="1" x14ac:dyDescent="0.25">
      <c r="A875" s="348"/>
      <c r="B875" s="435" t="s">
        <v>4072</v>
      </c>
      <c r="C875" s="382"/>
      <c r="D875" s="382"/>
      <c r="E875" s="384"/>
      <c r="F875" s="384"/>
      <c r="G875" s="383"/>
      <c r="H875" s="430"/>
      <c r="I875" s="392"/>
    </row>
    <row r="876" spans="1:9" ht="18" customHeight="1" x14ac:dyDescent="0.25">
      <c r="A876" s="348"/>
      <c r="B876" s="359" t="s">
        <v>3735</v>
      </c>
      <c r="C876" s="382">
        <v>2</v>
      </c>
      <c r="D876" s="382">
        <v>2</v>
      </c>
      <c r="E876" s="383">
        <v>0.8</v>
      </c>
      <c r="F876" s="384"/>
      <c r="G876" s="383">
        <v>2.0499999999999998</v>
      </c>
      <c r="H876" s="436">
        <f>PRODUCT(C876:G876)</f>
        <v>6.56</v>
      </c>
      <c r="I876" s="377" t="s">
        <v>1941</v>
      </c>
    </row>
    <row r="877" spans="1:9" ht="23.25" customHeight="1" x14ac:dyDescent="0.25">
      <c r="A877" s="1048" t="s">
        <v>610</v>
      </c>
      <c r="B877" s="1716" t="s">
        <v>4615</v>
      </c>
      <c r="C877" s="1717"/>
      <c r="D877" s="1717"/>
      <c r="E877" s="1718"/>
      <c r="F877" s="454"/>
      <c r="G877" s="431"/>
      <c r="H877" s="459"/>
      <c r="I877" s="1021"/>
    </row>
    <row r="878" spans="1:9" x14ac:dyDescent="0.25">
      <c r="A878" s="1048"/>
      <c r="B878" s="424" t="s">
        <v>4616</v>
      </c>
      <c r="C878" s="425">
        <v>1</v>
      </c>
      <c r="D878" s="382">
        <v>2</v>
      </c>
      <c r="E878" s="426">
        <v>1.8</v>
      </c>
      <c r="F878" s="426">
        <v>0.86</v>
      </c>
      <c r="G878" s="426">
        <v>1.65</v>
      </c>
      <c r="H878" s="459">
        <f>PRODUCT(C878:G878)</f>
        <v>5.1100000000000003</v>
      </c>
      <c r="I878" s="1036"/>
    </row>
    <row r="879" spans="1:9" x14ac:dyDescent="0.25">
      <c r="A879" s="1048"/>
      <c r="B879" s="424" t="s">
        <v>4617</v>
      </c>
      <c r="C879" s="425">
        <v>2</v>
      </c>
      <c r="D879" s="382">
        <v>2</v>
      </c>
      <c r="E879" s="426">
        <v>1.5</v>
      </c>
      <c r="F879" s="426">
        <v>0.86</v>
      </c>
      <c r="G879" s="426">
        <v>1.35</v>
      </c>
      <c r="H879" s="459">
        <f>PRODUCT(C879:G879)</f>
        <v>6.97</v>
      </c>
      <c r="I879" s="1036"/>
    </row>
    <row r="880" spans="1:9" x14ac:dyDescent="0.25">
      <c r="A880" s="1048"/>
      <c r="B880" s="424" t="s">
        <v>4614</v>
      </c>
      <c r="C880" s="425">
        <v>1</v>
      </c>
      <c r="D880" s="382">
        <v>2</v>
      </c>
      <c r="E880" s="426">
        <v>1.2</v>
      </c>
      <c r="F880" s="426">
        <v>0.86</v>
      </c>
      <c r="G880" s="426">
        <v>1.35</v>
      </c>
      <c r="H880" s="459">
        <f>PRODUCT(C880:G880)</f>
        <v>2.79</v>
      </c>
      <c r="I880" s="1036"/>
    </row>
    <row r="881" spans="1:10" x14ac:dyDescent="0.25">
      <c r="A881" s="1048"/>
      <c r="B881" s="424" t="s">
        <v>3777</v>
      </c>
      <c r="C881" s="425">
        <v>2</v>
      </c>
      <c r="D881" s="382">
        <v>2</v>
      </c>
      <c r="E881" s="426">
        <v>1.2</v>
      </c>
      <c r="F881" s="426">
        <v>0.86</v>
      </c>
      <c r="G881" s="426">
        <v>1.05</v>
      </c>
      <c r="H881" s="459">
        <f>PRODUCT(C881:G881)</f>
        <v>4.33</v>
      </c>
      <c r="I881" s="1036"/>
    </row>
    <row r="882" spans="1:10" x14ac:dyDescent="0.25">
      <c r="A882" s="1048"/>
      <c r="B882" s="424" t="s">
        <v>4618</v>
      </c>
      <c r="C882" s="425">
        <v>1</v>
      </c>
      <c r="D882" s="382">
        <v>2</v>
      </c>
      <c r="E882" s="426">
        <v>0.75</v>
      </c>
      <c r="F882" s="426">
        <v>0.86</v>
      </c>
      <c r="G882" s="426">
        <v>1.35</v>
      </c>
      <c r="H882" s="459">
        <f>PRODUCT(C882:G882)</f>
        <v>1.74</v>
      </c>
      <c r="I882" s="1036"/>
    </row>
    <row r="883" spans="1:10" x14ac:dyDescent="0.25">
      <c r="A883" s="1048"/>
      <c r="B883" s="424"/>
      <c r="C883" s="425"/>
      <c r="D883" s="425"/>
      <c r="E883" s="431"/>
      <c r="F883" s="454"/>
      <c r="G883" s="455" t="s">
        <v>1904</v>
      </c>
      <c r="H883" s="443">
        <f>SUM(H878:H882)</f>
        <v>20.94</v>
      </c>
      <c r="I883" s="1036" t="s">
        <v>1941</v>
      </c>
    </row>
    <row r="884" spans="1:10" x14ac:dyDescent="0.25">
      <c r="A884" s="348">
        <v>29.8</v>
      </c>
      <c r="B884" s="435" t="s">
        <v>1479</v>
      </c>
      <c r="C884" s="382"/>
      <c r="D884" s="382"/>
      <c r="E884" s="383"/>
      <c r="F884" s="383"/>
      <c r="G884" s="383"/>
      <c r="H884" s="430"/>
      <c r="I884" s="392"/>
    </row>
    <row r="885" spans="1:10" s="999" customFormat="1" ht="15" x14ac:dyDescent="0.25">
      <c r="A885" s="993"/>
      <c r="B885" s="483" t="s">
        <v>4980</v>
      </c>
      <c r="C885" s="489">
        <v>1</v>
      </c>
      <c r="D885" s="489">
        <v>2</v>
      </c>
      <c r="E885" s="488">
        <v>7.3</v>
      </c>
      <c r="F885" s="488"/>
      <c r="G885" s="485">
        <v>1.5</v>
      </c>
      <c r="H885" s="459">
        <f>PRODUCT(C885:G885)</f>
        <v>21.9</v>
      </c>
      <c r="I885" s="998"/>
      <c r="J885" s="998"/>
    </row>
    <row r="886" spans="1:10" s="999" customFormat="1" ht="15" x14ac:dyDescent="0.25">
      <c r="A886" s="993"/>
      <c r="B886" s="483" t="s">
        <v>4619</v>
      </c>
      <c r="C886" s="489">
        <v>1</v>
      </c>
      <c r="D886" s="489">
        <v>-2</v>
      </c>
      <c r="E886" s="488">
        <v>0.75</v>
      </c>
      <c r="F886" s="488"/>
      <c r="G886" s="485">
        <v>1.5</v>
      </c>
      <c r="H886" s="996">
        <f t="shared" ref="H886:H919" si="32">C886*D886*E886*G886</f>
        <v>-2.25</v>
      </c>
      <c r="I886" s="998"/>
      <c r="J886" s="998"/>
    </row>
    <row r="887" spans="1:10" s="999" customFormat="1" ht="15" x14ac:dyDescent="0.25">
      <c r="A887" s="993"/>
      <c r="B887" s="483" t="s">
        <v>4620</v>
      </c>
      <c r="C887" s="489">
        <v>2</v>
      </c>
      <c r="D887" s="489">
        <v>-2</v>
      </c>
      <c r="E887" s="488">
        <v>0.08</v>
      </c>
      <c r="F887" s="488"/>
      <c r="G887" s="485">
        <v>1.5</v>
      </c>
      <c r="H887" s="996">
        <f t="shared" si="32"/>
        <v>-0.48</v>
      </c>
      <c r="I887" s="998"/>
      <c r="J887" s="998"/>
    </row>
    <row r="888" spans="1:10" s="999" customFormat="1" ht="15" x14ac:dyDescent="0.25">
      <c r="A888" s="993"/>
      <c r="B888" s="483" t="s">
        <v>4621</v>
      </c>
      <c r="C888" s="489">
        <v>1</v>
      </c>
      <c r="D888" s="489">
        <v>2</v>
      </c>
      <c r="E888" s="488">
        <v>6</v>
      </c>
      <c r="F888" s="488"/>
      <c r="G888" s="485">
        <v>1.5</v>
      </c>
      <c r="H888" s="996">
        <f t="shared" si="32"/>
        <v>18</v>
      </c>
      <c r="I888" s="998"/>
      <c r="J888" s="998"/>
    </row>
    <row r="889" spans="1:10" s="999" customFormat="1" ht="15" x14ac:dyDescent="0.25">
      <c r="A889" s="993"/>
      <c r="B889" s="483" t="s">
        <v>4619</v>
      </c>
      <c r="C889" s="489">
        <v>1</v>
      </c>
      <c r="D889" s="489">
        <v>-2</v>
      </c>
      <c r="E889" s="488">
        <v>0.75</v>
      </c>
      <c r="F889" s="488"/>
      <c r="G889" s="485">
        <v>1.5</v>
      </c>
      <c r="H889" s="996">
        <f t="shared" si="32"/>
        <v>-2.25</v>
      </c>
      <c r="I889" s="998"/>
      <c r="J889" s="998"/>
    </row>
    <row r="890" spans="1:10" s="999" customFormat="1" ht="15" x14ac:dyDescent="0.25">
      <c r="A890" s="993"/>
      <c r="B890" s="483" t="s">
        <v>4620</v>
      </c>
      <c r="C890" s="489">
        <v>2</v>
      </c>
      <c r="D890" s="489">
        <v>-2</v>
      </c>
      <c r="E890" s="488">
        <v>0.08</v>
      </c>
      <c r="F890" s="488" t="s">
        <v>852</v>
      </c>
      <c r="G890" s="485">
        <v>1.5</v>
      </c>
      <c r="H890" s="996">
        <f t="shared" si="32"/>
        <v>-0.48</v>
      </c>
      <c r="I890" s="998"/>
      <c r="J890" s="998"/>
    </row>
    <row r="891" spans="1:10" s="999" customFormat="1" ht="15" x14ac:dyDescent="0.25">
      <c r="A891" s="993"/>
      <c r="B891" s="483" t="s">
        <v>4622</v>
      </c>
      <c r="C891" s="489">
        <v>1</v>
      </c>
      <c r="D891" s="489">
        <v>2</v>
      </c>
      <c r="E891" s="488">
        <v>1.72</v>
      </c>
      <c r="F891" s="488"/>
      <c r="G891" s="485">
        <v>0.6</v>
      </c>
      <c r="H891" s="996">
        <f t="shared" si="32"/>
        <v>2.06</v>
      </c>
      <c r="I891" s="998"/>
      <c r="J891" s="998"/>
    </row>
    <row r="892" spans="1:10" s="999" customFormat="1" ht="15" x14ac:dyDescent="0.25">
      <c r="A892" s="993"/>
      <c r="B892" s="483" t="s">
        <v>4623</v>
      </c>
      <c r="C892" s="489">
        <v>1</v>
      </c>
      <c r="D892" s="489">
        <v>2</v>
      </c>
      <c r="E892" s="488">
        <v>2.4500000000000002</v>
      </c>
      <c r="F892" s="488"/>
      <c r="G892" s="485">
        <v>0.6</v>
      </c>
      <c r="H892" s="996">
        <f t="shared" si="32"/>
        <v>2.94</v>
      </c>
      <c r="I892" s="998"/>
      <c r="J892" s="998"/>
    </row>
    <row r="893" spans="1:10" s="999" customFormat="1" ht="15" x14ac:dyDescent="0.25">
      <c r="A893" s="993"/>
      <c r="B893" s="483" t="s">
        <v>4623</v>
      </c>
      <c r="C893" s="489">
        <v>1</v>
      </c>
      <c r="D893" s="489">
        <v>2</v>
      </c>
      <c r="E893" s="488">
        <v>2.69</v>
      </c>
      <c r="F893" s="488"/>
      <c r="G893" s="485">
        <v>0.6</v>
      </c>
      <c r="H893" s="996">
        <f t="shared" si="32"/>
        <v>3.23</v>
      </c>
      <c r="I893" s="998"/>
      <c r="J893" s="998"/>
    </row>
    <row r="894" spans="1:10" s="999" customFormat="1" ht="15" x14ac:dyDescent="0.25">
      <c r="A894" s="993"/>
      <c r="B894" s="483" t="s">
        <v>4393</v>
      </c>
      <c r="C894" s="489">
        <v>2</v>
      </c>
      <c r="D894" s="489">
        <v>-2</v>
      </c>
      <c r="E894" s="488">
        <v>1.2</v>
      </c>
      <c r="F894" s="488"/>
      <c r="G894" s="485">
        <v>0.35</v>
      </c>
      <c r="H894" s="996">
        <f t="shared" si="32"/>
        <v>-1.68</v>
      </c>
      <c r="I894" s="998"/>
      <c r="J894" s="998"/>
    </row>
    <row r="895" spans="1:10" s="999" customFormat="1" ht="15" x14ac:dyDescent="0.25">
      <c r="A895" s="993"/>
      <c r="B895" s="483" t="s">
        <v>4624</v>
      </c>
      <c r="C895" s="489">
        <v>2</v>
      </c>
      <c r="D895" s="489">
        <v>2</v>
      </c>
      <c r="E895" s="488">
        <v>1.2</v>
      </c>
      <c r="F895" s="488"/>
      <c r="G895" s="485">
        <v>0.18</v>
      </c>
      <c r="H895" s="996">
        <f t="shared" si="32"/>
        <v>0.86</v>
      </c>
      <c r="I895" s="998"/>
      <c r="J895" s="998"/>
    </row>
    <row r="896" spans="1:10" s="999" customFormat="1" ht="15" x14ac:dyDescent="0.25">
      <c r="A896" s="993"/>
      <c r="B896" s="483" t="s">
        <v>4446</v>
      </c>
      <c r="C896" s="489">
        <v>4</v>
      </c>
      <c r="D896" s="489">
        <v>2</v>
      </c>
      <c r="E896" s="488">
        <v>0.18</v>
      </c>
      <c r="F896" s="488"/>
      <c r="G896" s="485">
        <v>0.35</v>
      </c>
      <c r="H896" s="996">
        <f t="shared" si="32"/>
        <v>0.5</v>
      </c>
      <c r="I896" s="1002"/>
      <c r="J896" s="1002"/>
    </row>
    <row r="897" spans="1:10" s="999" customFormat="1" ht="15" x14ac:dyDescent="0.25">
      <c r="A897" s="993"/>
      <c r="B897" s="483" t="s">
        <v>4625</v>
      </c>
      <c r="C897" s="489">
        <v>1</v>
      </c>
      <c r="D897" s="489">
        <v>2</v>
      </c>
      <c r="E897" s="488">
        <v>14.06</v>
      </c>
      <c r="F897" s="488"/>
      <c r="G897" s="485">
        <v>0.1</v>
      </c>
      <c r="H897" s="996">
        <f t="shared" si="32"/>
        <v>2.81</v>
      </c>
      <c r="I897" s="998"/>
      <c r="J897" s="998"/>
    </row>
    <row r="898" spans="1:10" s="999" customFormat="1" ht="15" x14ac:dyDescent="0.25">
      <c r="A898" s="993"/>
      <c r="B898" s="483" t="s">
        <v>3685</v>
      </c>
      <c r="C898" s="489">
        <v>1</v>
      </c>
      <c r="D898" s="489">
        <v>-2</v>
      </c>
      <c r="E898" s="488">
        <v>0.9</v>
      </c>
      <c r="F898" s="488"/>
      <c r="G898" s="485">
        <v>0.1</v>
      </c>
      <c r="H898" s="996">
        <f t="shared" si="32"/>
        <v>-0.18</v>
      </c>
      <c r="I898" s="998"/>
      <c r="J898" s="998"/>
    </row>
    <row r="899" spans="1:10" s="999" customFormat="1" ht="15" x14ac:dyDescent="0.25">
      <c r="A899" s="993"/>
      <c r="B899" s="483" t="s">
        <v>4626</v>
      </c>
      <c r="C899" s="489">
        <v>2</v>
      </c>
      <c r="D899" s="489">
        <v>2</v>
      </c>
      <c r="E899" s="488">
        <v>0.15</v>
      </c>
      <c r="F899" s="488"/>
      <c r="G899" s="485">
        <v>0.1</v>
      </c>
      <c r="H899" s="996">
        <f t="shared" si="32"/>
        <v>0.06</v>
      </c>
      <c r="I899" s="998"/>
      <c r="J899" s="998"/>
    </row>
    <row r="900" spans="1:10" s="999" customFormat="1" ht="15" x14ac:dyDescent="0.25">
      <c r="A900" s="993"/>
      <c r="B900" s="483" t="s">
        <v>4619</v>
      </c>
      <c r="C900" s="489">
        <v>1</v>
      </c>
      <c r="D900" s="489">
        <v>-2</v>
      </c>
      <c r="E900" s="488">
        <v>0.75</v>
      </c>
      <c r="F900" s="488"/>
      <c r="G900" s="485">
        <v>0.1</v>
      </c>
      <c r="H900" s="996">
        <f t="shared" si="32"/>
        <v>-0.15</v>
      </c>
      <c r="I900" s="998"/>
      <c r="J900" s="998"/>
    </row>
    <row r="901" spans="1:10" s="999" customFormat="1" ht="15" x14ac:dyDescent="0.25">
      <c r="A901" s="993"/>
      <c r="B901" s="483" t="s">
        <v>4627</v>
      </c>
      <c r="C901" s="489">
        <v>1</v>
      </c>
      <c r="D901" s="489">
        <v>2</v>
      </c>
      <c r="E901" s="488">
        <v>12.83</v>
      </c>
      <c r="F901" s="488"/>
      <c r="G901" s="485">
        <v>0.1</v>
      </c>
      <c r="H901" s="996">
        <f t="shared" si="32"/>
        <v>2.57</v>
      </c>
      <c r="I901" s="998"/>
      <c r="J901" s="998"/>
    </row>
    <row r="902" spans="1:10" s="999" customFormat="1" ht="15" x14ac:dyDescent="0.25">
      <c r="A902" s="993"/>
      <c r="B902" s="483" t="s">
        <v>3685</v>
      </c>
      <c r="C902" s="489">
        <v>1</v>
      </c>
      <c r="D902" s="489">
        <v>-2</v>
      </c>
      <c r="E902" s="488">
        <v>0.9</v>
      </c>
      <c r="F902" s="488"/>
      <c r="G902" s="485">
        <v>0.1</v>
      </c>
      <c r="H902" s="996">
        <f t="shared" si="32"/>
        <v>-0.18</v>
      </c>
      <c r="I902" s="998"/>
      <c r="J902" s="998"/>
    </row>
    <row r="903" spans="1:10" s="999" customFormat="1" ht="15" x14ac:dyDescent="0.25">
      <c r="A903" s="993"/>
      <c r="B903" s="483" t="s">
        <v>4626</v>
      </c>
      <c r="C903" s="489">
        <v>2</v>
      </c>
      <c r="D903" s="489">
        <v>2</v>
      </c>
      <c r="E903" s="488">
        <v>0.15</v>
      </c>
      <c r="F903" s="488"/>
      <c r="G903" s="485">
        <v>0.1</v>
      </c>
      <c r="H903" s="996">
        <f t="shared" si="32"/>
        <v>0.06</v>
      </c>
      <c r="I903" s="998"/>
      <c r="J903" s="998"/>
    </row>
    <row r="904" spans="1:10" s="999" customFormat="1" ht="15" x14ac:dyDescent="0.25">
      <c r="A904" s="993"/>
      <c r="B904" s="483" t="s">
        <v>4628</v>
      </c>
      <c r="C904" s="489">
        <v>1</v>
      </c>
      <c r="D904" s="489">
        <v>2</v>
      </c>
      <c r="E904" s="488">
        <v>11.18</v>
      </c>
      <c r="F904" s="488"/>
      <c r="G904" s="485">
        <v>0.1</v>
      </c>
      <c r="H904" s="996">
        <f t="shared" si="32"/>
        <v>2.2400000000000002</v>
      </c>
      <c r="I904" s="998"/>
      <c r="J904" s="998"/>
    </row>
    <row r="905" spans="1:10" s="999" customFormat="1" ht="15" x14ac:dyDescent="0.25">
      <c r="A905" s="993"/>
      <c r="B905" s="483" t="s">
        <v>4629</v>
      </c>
      <c r="C905" s="489">
        <v>2</v>
      </c>
      <c r="D905" s="489">
        <v>2</v>
      </c>
      <c r="E905" s="488">
        <v>0.6</v>
      </c>
      <c r="F905" s="488"/>
      <c r="G905" s="485">
        <v>0.1</v>
      </c>
      <c r="H905" s="996">
        <f t="shared" si="32"/>
        <v>0.24</v>
      </c>
      <c r="I905" s="998"/>
      <c r="J905" s="998"/>
    </row>
    <row r="906" spans="1:10" s="999" customFormat="1" ht="15" x14ac:dyDescent="0.25">
      <c r="A906" s="993"/>
      <c r="B906" s="483" t="s">
        <v>4390</v>
      </c>
      <c r="C906" s="489">
        <v>2</v>
      </c>
      <c r="D906" s="489">
        <v>2</v>
      </c>
      <c r="E906" s="488">
        <v>0.6</v>
      </c>
      <c r="F906" s="488"/>
      <c r="G906" s="485">
        <v>0.1</v>
      </c>
      <c r="H906" s="996">
        <f t="shared" si="32"/>
        <v>0.24</v>
      </c>
      <c r="I906" s="998"/>
      <c r="J906" s="998"/>
    </row>
    <row r="907" spans="1:10" s="999" customFormat="1" ht="15" x14ac:dyDescent="0.25">
      <c r="A907" s="993"/>
      <c r="B907" s="483" t="s">
        <v>4386</v>
      </c>
      <c r="C907" s="489">
        <v>1</v>
      </c>
      <c r="D907" s="489">
        <v>-2</v>
      </c>
      <c r="E907" s="488">
        <v>0.75</v>
      </c>
      <c r="F907" s="488"/>
      <c r="G907" s="485">
        <v>0.1</v>
      </c>
      <c r="H907" s="996">
        <f t="shared" si="32"/>
        <v>-0.15</v>
      </c>
      <c r="I907" s="1002"/>
      <c r="J907" s="1002"/>
    </row>
    <row r="908" spans="1:10" s="999" customFormat="1" ht="15" x14ac:dyDescent="0.25">
      <c r="A908" s="993"/>
      <c r="B908" s="483" t="s">
        <v>4630</v>
      </c>
      <c r="C908" s="489">
        <v>2</v>
      </c>
      <c r="D908" s="489">
        <v>2</v>
      </c>
      <c r="E908" s="488">
        <v>0.23</v>
      </c>
      <c r="F908" s="488"/>
      <c r="G908" s="485">
        <v>0.1</v>
      </c>
      <c r="H908" s="996">
        <f t="shared" si="32"/>
        <v>0.09</v>
      </c>
      <c r="I908" s="997"/>
      <c r="J908" s="998"/>
    </row>
    <row r="909" spans="1:10" s="999" customFormat="1" ht="15" x14ac:dyDescent="0.25">
      <c r="A909" s="993"/>
      <c r="B909" s="483" t="s">
        <v>4631</v>
      </c>
      <c r="C909" s="489">
        <v>1</v>
      </c>
      <c r="D909" s="489">
        <v>2</v>
      </c>
      <c r="E909" s="488">
        <v>16.989999999999998</v>
      </c>
      <c r="F909" s="488"/>
      <c r="G909" s="485">
        <v>0.1</v>
      </c>
      <c r="H909" s="996">
        <f t="shared" si="32"/>
        <v>3.4</v>
      </c>
      <c r="I909" s="1001"/>
      <c r="J909" s="998"/>
    </row>
    <row r="910" spans="1:10" s="999" customFormat="1" ht="15" x14ac:dyDescent="0.25">
      <c r="A910" s="993"/>
      <c r="B910" s="483" t="s">
        <v>3660</v>
      </c>
      <c r="C910" s="489">
        <v>1</v>
      </c>
      <c r="D910" s="489">
        <v>-2</v>
      </c>
      <c r="E910" s="488">
        <v>1</v>
      </c>
      <c r="F910" s="488"/>
      <c r="G910" s="485">
        <v>0.1</v>
      </c>
      <c r="H910" s="996">
        <f t="shared" si="32"/>
        <v>-0.2</v>
      </c>
      <c r="I910" s="997"/>
      <c r="J910" s="998"/>
    </row>
    <row r="911" spans="1:10" s="999" customFormat="1" ht="15" x14ac:dyDescent="0.25">
      <c r="A911" s="993"/>
      <c r="B911" s="483" t="s">
        <v>3685</v>
      </c>
      <c r="C911" s="489">
        <v>2</v>
      </c>
      <c r="D911" s="489">
        <v>-2</v>
      </c>
      <c r="E911" s="488">
        <v>0.9</v>
      </c>
      <c r="F911" s="488"/>
      <c r="G911" s="485">
        <v>0.1</v>
      </c>
      <c r="H911" s="996">
        <f t="shared" si="32"/>
        <v>-0.36</v>
      </c>
      <c r="I911" s="997"/>
      <c r="J911" s="998"/>
    </row>
    <row r="912" spans="1:10" s="999" customFormat="1" ht="15" x14ac:dyDescent="0.25">
      <c r="A912" s="993"/>
      <c r="B912" s="483" t="s">
        <v>4632</v>
      </c>
      <c r="C912" s="489">
        <v>2</v>
      </c>
      <c r="D912" s="489">
        <v>2</v>
      </c>
      <c r="E912" s="488">
        <v>0.15</v>
      </c>
      <c r="F912" s="488"/>
      <c r="G912" s="485">
        <v>0.1</v>
      </c>
      <c r="H912" s="996">
        <f t="shared" si="32"/>
        <v>0.06</v>
      </c>
      <c r="I912" s="997"/>
      <c r="J912" s="998"/>
    </row>
    <row r="913" spans="1:10" s="999" customFormat="1" ht="15" x14ac:dyDescent="0.25">
      <c r="A913" s="993"/>
      <c r="B913" s="483" t="s">
        <v>4633</v>
      </c>
      <c r="C913" s="489">
        <v>2</v>
      </c>
      <c r="D913" s="489">
        <v>-2</v>
      </c>
      <c r="E913" s="488">
        <v>0.75</v>
      </c>
      <c r="F913" s="488"/>
      <c r="G913" s="485">
        <v>0.1</v>
      </c>
      <c r="H913" s="996">
        <f t="shared" si="32"/>
        <v>-0.3</v>
      </c>
      <c r="I913" s="997"/>
      <c r="J913" s="998"/>
    </row>
    <row r="914" spans="1:10" s="999" customFormat="1" ht="15" x14ac:dyDescent="0.25">
      <c r="A914" s="993"/>
      <c r="B914" s="483" t="s">
        <v>4634</v>
      </c>
      <c r="C914" s="489">
        <v>2</v>
      </c>
      <c r="D914" s="489">
        <v>2</v>
      </c>
      <c r="E914" s="488">
        <v>0.12</v>
      </c>
      <c r="F914" s="488"/>
      <c r="G914" s="485">
        <v>0.1</v>
      </c>
      <c r="H914" s="996">
        <f t="shared" si="32"/>
        <v>0.05</v>
      </c>
      <c r="I914" s="997"/>
      <c r="J914" s="998"/>
    </row>
    <row r="915" spans="1:10" s="999" customFormat="1" ht="15" x14ac:dyDescent="0.25">
      <c r="A915" s="993"/>
      <c r="B915" s="483" t="s">
        <v>4635</v>
      </c>
      <c r="C915" s="489">
        <v>1</v>
      </c>
      <c r="D915" s="489">
        <v>2</v>
      </c>
      <c r="E915" s="488">
        <v>4.04</v>
      </c>
      <c r="F915" s="488"/>
      <c r="G915" s="485">
        <v>0.1</v>
      </c>
      <c r="H915" s="996">
        <f t="shared" si="32"/>
        <v>0.81</v>
      </c>
      <c r="I915" s="997"/>
      <c r="J915" s="998"/>
    </row>
    <row r="916" spans="1:10" s="999" customFormat="1" ht="15" x14ac:dyDescent="0.25">
      <c r="A916" s="993"/>
      <c r="B916" s="483" t="s">
        <v>4386</v>
      </c>
      <c r="C916" s="489">
        <v>1</v>
      </c>
      <c r="D916" s="489">
        <v>-2</v>
      </c>
      <c r="E916" s="488">
        <v>0.75</v>
      </c>
      <c r="F916" s="488"/>
      <c r="G916" s="485">
        <v>0.1</v>
      </c>
      <c r="H916" s="996">
        <f t="shared" si="32"/>
        <v>-0.15</v>
      </c>
      <c r="I916" s="997"/>
      <c r="J916" s="998"/>
    </row>
    <row r="917" spans="1:10" s="999" customFormat="1" ht="15" x14ac:dyDescent="0.25">
      <c r="A917" s="993"/>
      <c r="B917" s="483" t="s">
        <v>4619</v>
      </c>
      <c r="C917" s="489">
        <v>1</v>
      </c>
      <c r="D917" s="489">
        <v>-2</v>
      </c>
      <c r="E917" s="488">
        <v>0.75</v>
      </c>
      <c r="F917" s="488"/>
      <c r="G917" s="485">
        <v>0.1</v>
      </c>
      <c r="H917" s="996">
        <f t="shared" si="32"/>
        <v>-0.15</v>
      </c>
      <c r="I917" s="997"/>
      <c r="J917" s="998"/>
    </row>
    <row r="918" spans="1:10" s="999" customFormat="1" ht="15" x14ac:dyDescent="0.25">
      <c r="A918" s="993"/>
      <c r="B918" s="483" t="s">
        <v>4636</v>
      </c>
      <c r="C918" s="489">
        <v>2</v>
      </c>
      <c r="D918" s="489">
        <v>2</v>
      </c>
      <c r="E918" s="488">
        <v>0.6</v>
      </c>
      <c r="F918" s="488"/>
      <c r="G918" s="485">
        <v>0.1</v>
      </c>
      <c r="H918" s="996">
        <f t="shared" si="32"/>
        <v>0.24</v>
      </c>
      <c r="I918" s="997"/>
      <c r="J918" s="998"/>
    </row>
    <row r="919" spans="1:10" s="999" customFormat="1" ht="15" x14ac:dyDescent="0.25">
      <c r="A919" s="993"/>
      <c r="B919" s="483" t="s">
        <v>4637</v>
      </c>
      <c r="C919" s="489">
        <v>2</v>
      </c>
      <c r="D919" s="489">
        <v>5</v>
      </c>
      <c r="E919" s="488">
        <v>0.6</v>
      </c>
      <c r="F919" s="488"/>
      <c r="G919" s="485">
        <v>0.1</v>
      </c>
      <c r="H919" s="996">
        <f t="shared" si="32"/>
        <v>0.6</v>
      </c>
      <c r="I919" s="997"/>
      <c r="J919" s="998"/>
    </row>
    <row r="920" spans="1:10" s="999" customFormat="1" ht="15" x14ac:dyDescent="0.25">
      <c r="A920" s="993"/>
      <c r="B920" s="483" t="s">
        <v>1930</v>
      </c>
      <c r="C920" s="489"/>
      <c r="D920" s="489"/>
      <c r="E920" s="995"/>
      <c r="F920" s="995"/>
      <c r="G920" s="1000"/>
      <c r="H920" s="996">
        <v>0.35</v>
      </c>
      <c r="I920" s="997"/>
      <c r="J920" s="998"/>
    </row>
    <row r="921" spans="1:10" s="999" customFormat="1" ht="15" x14ac:dyDescent="0.25">
      <c r="A921" s="993"/>
      <c r="B921" s="483"/>
      <c r="C921" s="489"/>
      <c r="D921" s="489"/>
      <c r="E921" s="995"/>
      <c r="F921" s="995"/>
      <c r="G921" s="993" t="s">
        <v>1904</v>
      </c>
      <c r="H921" s="1007">
        <f>SUM(H885:H920)</f>
        <v>54.35</v>
      </c>
      <c r="I921" s="392"/>
      <c r="J921" s="998"/>
    </row>
    <row r="922" spans="1:10" s="999" customFormat="1" ht="15" x14ac:dyDescent="0.25">
      <c r="A922" s="993"/>
      <c r="B922" s="483"/>
      <c r="C922" s="489"/>
      <c r="D922" s="489"/>
      <c r="E922" s="995"/>
      <c r="F922" s="995"/>
      <c r="G922" s="993" t="s">
        <v>3456</v>
      </c>
      <c r="H922" s="1007">
        <f>ROUNDUP(H921,1)</f>
        <v>54.4</v>
      </c>
      <c r="I922" s="392" t="s">
        <v>1941</v>
      </c>
      <c r="J922" s="998"/>
    </row>
    <row r="923" spans="1:10" x14ac:dyDescent="0.25">
      <c r="A923" s="348">
        <v>29.9</v>
      </c>
      <c r="B923" s="435" t="s">
        <v>4085</v>
      </c>
      <c r="C923" s="382"/>
      <c r="D923" s="382"/>
      <c r="E923" s="383"/>
      <c r="F923" s="383"/>
      <c r="G923" s="383"/>
      <c r="H923" s="430"/>
      <c r="I923" s="392"/>
    </row>
    <row r="924" spans="1:10" x14ac:dyDescent="0.25">
      <c r="A924" s="348"/>
      <c r="B924" s="359" t="s">
        <v>3839</v>
      </c>
      <c r="C924" s="382">
        <v>1</v>
      </c>
      <c r="D924" s="382">
        <v>2</v>
      </c>
      <c r="E924" s="383">
        <v>1.2</v>
      </c>
      <c r="F924" s="383">
        <v>1.8</v>
      </c>
      <c r="G924" s="383"/>
      <c r="H924" s="430">
        <f>PRODUCT(C924:G924)</f>
        <v>4.32</v>
      </c>
      <c r="I924" s="392"/>
    </row>
    <row r="925" spans="1:10" x14ac:dyDescent="0.25">
      <c r="A925" s="348"/>
      <c r="B925" s="359" t="s">
        <v>3632</v>
      </c>
      <c r="C925" s="382">
        <v>1</v>
      </c>
      <c r="D925" s="382">
        <v>2</v>
      </c>
      <c r="E925" s="383">
        <v>2.4500000000000002</v>
      </c>
      <c r="F925" s="383">
        <v>1.2</v>
      </c>
      <c r="G925" s="383"/>
      <c r="H925" s="430">
        <f>PRODUCT(C925:G925)</f>
        <v>5.88</v>
      </c>
      <c r="I925" s="392"/>
    </row>
    <row r="926" spans="1:10" x14ac:dyDescent="0.25">
      <c r="A926" s="348"/>
      <c r="B926" s="359" t="s">
        <v>4638</v>
      </c>
      <c r="C926" s="382">
        <v>1</v>
      </c>
      <c r="D926" s="382">
        <v>2</v>
      </c>
      <c r="E926" s="383">
        <v>1.2</v>
      </c>
      <c r="F926" s="383">
        <v>0.08</v>
      </c>
      <c r="G926" s="383"/>
      <c r="H926" s="430">
        <f>PRODUCT(C926:G926)</f>
        <v>0.19</v>
      </c>
      <c r="I926" s="392"/>
    </row>
    <row r="927" spans="1:10" x14ac:dyDescent="0.25">
      <c r="A927" s="348"/>
      <c r="B927" s="359" t="s">
        <v>4639</v>
      </c>
      <c r="C927" s="382">
        <v>2</v>
      </c>
      <c r="D927" s="382">
        <v>2</v>
      </c>
      <c r="E927" s="383">
        <v>0.75</v>
      </c>
      <c r="F927" s="383">
        <v>0.12</v>
      </c>
      <c r="G927" s="383"/>
      <c r="H927" s="430">
        <f>PRODUCT(C927:G927)</f>
        <v>0.36</v>
      </c>
      <c r="I927" s="392"/>
    </row>
    <row r="928" spans="1:10" x14ac:dyDescent="0.25">
      <c r="A928" s="348"/>
      <c r="B928" s="359"/>
      <c r="C928" s="382"/>
      <c r="D928" s="382"/>
      <c r="E928" s="383"/>
      <c r="F928" s="383"/>
      <c r="G928" s="402" t="s">
        <v>1904</v>
      </c>
      <c r="H928" s="436">
        <f>SUM(H924:H927)</f>
        <v>10.75</v>
      </c>
      <c r="I928" s="392"/>
    </row>
    <row r="929" spans="1:12" s="999" customFormat="1" ht="15" x14ac:dyDescent="0.25">
      <c r="A929" s="993"/>
      <c r="B929" s="483"/>
      <c r="C929" s="489"/>
      <c r="D929" s="489"/>
      <c r="E929" s="995"/>
      <c r="F929" s="995"/>
      <c r="G929" s="993" t="s">
        <v>3456</v>
      </c>
      <c r="H929" s="1007">
        <f>ROUNDUP(H928,1)</f>
        <v>10.8</v>
      </c>
      <c r="I929" s="392" t="s">
        <v>1941</v>
      </c>
      <c r="J929" s="998"/>
    </row>
    <row r="930" spans="1:12" ht="30" x14ac:dyDescent="0.25">
      <c r="A930" s="348">
        <v>31.2</v>
      </c>
      <c r="B930" s="435" t="s">
        <v>4180</v>
      </c>
      <c r="C930" s="382"/>
      <c r="D930" s="382"/>
      <c r="E930" s="383"/>
      <c r="F930" s="383"/>
      <c r="G930" s="383"/>
      <c r="H930" s="430"/>
      <c r="I930" s="392"/>
    </row>
    <row r="931" spans="1:12" x14ac:dyDescent="0.25">
      <c r="A931" s="348"/>
      <c r="B931" s="359" t="s">
        <v>4181</v>
      </c>
      <c r="C931" s="382">
        <v>1</v>
      </c>
      <c r="D931" s="382">
        <v>1</v>
      </c>
      <c r="E931" s="408">
        <v>7.4249999999999998</v>
      </c>
      <c r="F931" s="408">
        <v>9.0250000000000004</v>
      </c>
      <c r="G931" s="383"/>
      <c r="H931" s="430">
        <f>PRODUCT(C931:G931)</f>
        <v>67.010000000000005</v>
      </c>
      <c r="I931" s="392"/>
    </row>
    <row r="932" spans="1:12" x14ac:dyDescent="0.25">
      <c r="A932" s="348"/>
      <c r="B932" s="359" t="s">
        <v>4183</v>
      </c>
      <c r="C932" s="382">
        <v>1</v>
      </c>
      <c r="D932" s="382">
        <v>1</v>
      </c>
      <c r="E932" s="383">
        <v>32.9</v>
      </c>
      <c r="F932" s="383"/>
      <c r="G932" s="383">
        <v>0.1</v>
      </c>
      <c r="H932" s="430">
        <f>PRODUCT(C932:G932)</f>
        <v>3.29</v>
      </c>
      <c r="I932" s="392"/>
    </row>
    <row r="933" spans="1:12" x14ac:dyDescent="0.25">
      <c r="A933" s="348"/>
      <c r="B933" s="359" t="s">
        <v>4184</v>
      </c>
      <c r="C933" s="382">
        <v>1</v>
      </c>
      <c r="D933" s="382">
        <v>1</v>
      </c>
      <c r="E933" s="383">
        <v>2.4</v>
      </c>
      <c r="F933" s="383">
        <v>5.4</v>
      </c>
      <c r="G933" s="383"/>
      <c r="H933" s="430">
        <f>PRODUCT(C933:G933)</f>
        <v>12.96</v>
      </c>
      <c r="I933" s="392"/>
    </row>
    <row r="934" spans="1:12" x14ac:dyDescent="0.25">
      <c r="A934" s="348"/>
      <c r="B934" s="359" t="s">
        <v>4183</v>
      </c>
      <c r="C934" s="382">
        <v>1</v>
      </c>
      <c r="D934" s="382">
        <v>1</v>
      </c>
      <c r="E934" s="383">
        <v>15.6</v>
      </c>
      <c r="F934" s="383"/>
      <c r="G934" s="383">
        <v>0.1</v>
      </c>
      <c r="H934" s="430">
        <f>PRODUCT(C934:G934)</f>
        <v>1.56</v>
      </c>
      <c r="I934" s="392"/>
    </row>
    <row r="935" spans="1:12" x14ac:dyDescent="0.25">
      <c r="A935" s="348"/>
      <c r="B935" s="359"/>
      <c r="C935" s="382"/>
      <c r="D935" s="382"/>
      <c r="E935" s="383"/>
      <c r="F935" s="383"/>
      <c r="G935" s="402" t="s">
        <v>1904</v>
      </c>
      <c r="H935" s="436">
        <f>SUM(H931:H934)</f>
        <v>84.82</v>
      </c>
      <c r="I935" s="392" t="s">
        <v>1941</v>
      </c>
    </row>
    <row r="936" spans="1:12" x14ac:dyDescent="0.25">
      <c r="A936" s="348">
        <v>35.1</v>
      </c>
      <c r="B936" s="472" t="s">
        <v>3999</v>
      </c>
      <c r="C936" s="382"/>
      <c r="D936" s="382"/>
      <c r="E936" s="383"/>
      <c r="F936" s="383"/>
      <c r="G936" s="402"/>
      <c r="H936" s="436"/>
      <c r="I936" s="392"/>
    </row>
    <row r="937" spans="1:12" x14ac:dyDescent="0.25">
      <c r="A937" s="348"/>
      <c r="B937" s="359" t="s">
        <v>4000</v>
      </c>
      <c r="C937" s="382">
        <v>1</v>
      </c>
      <c r="D937" s="382">
        <v>1</v>
      </c>
      <c r="E937" s="383">
        <v>6.64</v>
      </c>
      <c r="F937" s="383"/>
      <c r="G937" s="383">
        <v>0.45</v>
      </c>
      <c r="H937" s="430">
        <f>PRODUCT(C937:G937)</f>
        <v>2.99</v>
      </c>
      <c r="I937" s="392"/>
    </row>
    <row r="938" spans="1:12" x14ac:dyDescent="0.25">
      <c r="A938" s="348"/>
      <c r="B938" s="359" t="s">
        <v>4001</v>
      </c>
      <c r="C938" s="382">
        <v>1</v>
      </c>
      <c r="D938" s="382">
        <v>1</v>
      </c>
      <c r="E938" s="383">
        <v>1.2</v>
      </c>
      <c r="F938" s="383">
        <v>2.4</v>
      </c>
      <c r="G938" s="383"/>
      <c r="H938" s="430">
        <f>PRODUCT(C938:G938)</f>
        <v>2.88</v>
      </c>
      <c r="I938" s="392"/>
    </row>
    <row r="939" spans="1:12" x14ac:dyDescent="0.25">
      <c r="A939" s="348"/>
      <c r="B939" s="359" t="s">
        <v>4000</v>
      </c>
      <c r="C939" s="382">
        <v>1</v>
      </c>
      <c r="D939" s="382">
        <v>1</v>
      </c>
      <c r="E939" s="383">
        <v>7.2</v>
      </c>
      <c r="F939" s="383"/>
      <c r="G939" s="383">
        <v>0.23</v>
      </c>
      <c r="H939" s="430">
        <f>PRODUCT(C939:G939)</f>
        <v>1.66</v>
      </c>
      <c r="I939" s="392"/>
    </row>
    <row r="940" spans="1:12" x14ac:dyDescent="0.25">
      <c r="A940" s="348"/>
      <c r="B940" s="359" t="s">
        <v>4001</v>
      </c>
      <c r="C940" s="382">
        <v>1</v>
      </c>
      <c r="D940" s="382">
        <v>1</v>
      </c>
      <c r="E940" s="383">
        <v>1.2</v>
      </c>
      <c r="F940" s="383">
        <v>2.4500000000000002</v>
      </c>
      <c r="G940" s="383"/>
      <c r="H940" s="430">
        <f>PRODUCT(C940:G940)</f>
        <v>2.94</v>
      </c>
      <c r="I940" s="392"/>
    </row>
    <row r="941" spans="1:12" x14ac:dyDescent="0.25">
      <c r="A941" s="348"/>
      <c r="B941" s="359"/>
      <c r="C941" s="382"/>
      <c r="D941" s="382"/>
      <c r="E941" s="383"/>
      <c r="F941" s="383"/>
      <c r="G941" s="402" t="s">
        <v>1904</v>
      </c>
      <c r="H941" s="436">
        <f>SUM(H937:H940)</f>
        <v>10.47</v>
      </c>
      <c r="I941" s="392" t="s">
        <v>1941</v>
      </c>
    </row>
    <row r="942" spans="1:12" x14ac:dyDescent="0.25">
      <c r="A942" s="348">
        <v>38.6</v>
      </c>
      <c r="B942" s="472" t="s">
        <v>4087</v>
      </c>
      <c r="C942" s="382"/>
      <c r="D942" s="382"/>
      <c r="E942" s="383"/>
      <c r="F942" s="383"/>
      <c r="G942" s="402"/>
      <c r="H942" s="436"/>
      <c r="I942" s="392"/>
    </row>
    <row r="943" spans="1:12" x14ac:dyDescent="0.25">
      <c r="A943" s="348"/>
      <c r="B943" s="359" t="s">
        <v>4088</v>
      </c>
      <c r="C943" s="382">
        <v>1</v>
      </c>
      <c r="D943" s="382">
        <v>1</v>
      </c>
      <c r="E943" s="383">
        <f>H486</f>
        <v>674.18</v>
      </c>
      <c r="F943" s="383"/>
      <c r="G943" s="383"/>
      <c r="H943" s="430">
        <f>PRODUCT(C943:G943)</f>
        <v>674.18</v>
      </c>
      <c r="I943" s="392"/>
    </row>
    <row r="944" spans="1:12" x14ac:dyDescent="0.25">
      <c r="A944" s="348"/>
      <c r="B944" s="359" t="s">
        <v>4640</v>
      </c>
      <c r="C944" s="382">
        <v>2</v>
      </c>
      <c r="D944" s="382">
        <v>3</v>
      </c>
      <c r="E944" s="383">
        <v>3.1</v>
      </c>
      <c r="F944" s="383"/>
      <c r="G944" s="383">
        <v>0.9</v>
      </c>
      <c r="H944" s="430">
        <f>PRODUCT(C944:G944)</f>
        <v>16.739999999999998</v>
      </c>
      <c r="I944" s="392"/>
      <c r="L944" s="60" t="s">
        <v>3461</v>
      </c>
    </row>
    <row r="945" spans="1:14" x14ac:dyDescent="0.25">
      <c r="A945" s="348"/>
      <c r="B945" s="359" t="s">
        <v>4641</v>
      </c>
      <c r="C945" s="382">
        <v>2</v>
      </c>
      <c r="D945" s="382">
        <v>2</v>
      </c>
      <c r="E945" s="383">
        <v>3</v>
      </c>
      <c r="F945" s="383"/>
      <c r="G945" s="383">
        <v>0.9</v>
      </c>
      <c r="H945" s="430">
        <f>PRODUCT(C945:G945)</f>
        <v>10.8</v>
      </c>
      <c r="I945" s="392"/>
    </row>
    <row r="946" spans="1:14" x14ac:dyDescent="0.25">
      <c r="A946" s="348"/>
      <c r="B946" s="359" t="s">
        <v>4642</v>
      </c>
      <c r="C946" s="382">
        <v>1</v>
      </c>
      <c r="D946" s="382">
        <v>2</v>
      </c>
      <c r="E946" s="383">
        <v>3.3</v>
      </c>
      <c r="F946" s="383"/>
      <c r="G946" s="383">
        <v>0.9</v>
      </c>
      <c r="H946" s="430">
        <f>PRODUCT(C946:G946)</f>
        <v>5.94</v>
      </c>
      <c r="I946" s="392"/>
    </row>
    <row r="947" spans="1:14" x14ac:dyDescent="0.25">
      <c r="A947" s="348"/>
      <c r="B947" s="359" t="s">
        <v>3825</v>
      </c>
      <c r="C947" s="382">
        <v>1</v>
      </c>
      <c r="D947" s="382">
        <v>2</v>
      </c>
      <c r="E947" s="383">
        <v>1</v>
      </c>
      <c r="F947" s="383"/>
      <c r="G947" s="383">
        <v>0.9</v>
      </c>
      <c r="H947" s="430">
        <f>PRODUCT(C947:G947)</f>
        <v>1.8</v>
      </c>
      <c r="I947" s="392"/>
    </row>
    <row r="948" spans="1:14" x14ac:dyDescent="0.25">
      <c r="A948" s="348"/>
      <c r="B948" s="359"/>
      <c r="C948" s="382"/>
      <c r="D948" s="382"/>
      <c r="E948" s="383"/>
      <c r="F948" s="383"/>
      <c r="G948" s="402" t="s">
        <v>1904</v>
      </c>
      <c r="H948" s="436">
        <f>SUM(H943:H947)</f>
        <v>709.46</v>
      </c>
      <c r="I948" s="392" t="s">
        <v>1941</v>
      </c>
    </row>
    <row r="949" spans="1:14" x14ac:dyDescent="0.25">
      <c r="A949" s="348">
        <v>38.700000000000003</v>
      </c>
      <c r="B949" s="472" t="s">
        <v>4643</v>
      </c>
      <c r="C949" s="382"/>
      <c r="D949" s="382"/>
      <c r="E949" s="383"/>
      <c r="F949" s="383"/>
      <c r="G949" s="402"/>
      <c r="H949" s="436"/>
      <c r="I949" s="392"/>
    </row>
    <row r="950" spans="1:14" s="997" customFormat="1" ht="36" customHeight="1" x14ac:dyDescent="0.25">
      <c r="A950" s="993"/>
      <c r="B950" s="483" t="s">
        <v>4135</v>
      </c>
      <c r="C950" s="489">
        <v>1</v>
      </c>
      <c r="D950" s="489">
        <v>1</v>
      </c>
      <c r="E950" s="488">
        <f>H531</f>
        <v>594.09</v>
      </c>
      <c r="F950" s="995"/>
      <c r="G950" s="1004"/>
      <c r="H950" s="436">
        <f>PRODUCT(C950:G950)</f>
        <v>594.09</v>
      </c>
      <c r="I950" s="997" t="s">
        <v>1941</v>
      </c>
      <c r="J950" s="998"/>
      <c r="K950" s="999"/>
    </row>
    <row r="951" spans="1:14" x14ac:dyDescent="0.25">
      <c r="A951" s="451">
        <v>43.1</v>
      </c>
      <c r="B951" s="1719" t="s">
        <v>4644</v>
      </c>
      <c r="C951" s="1719"/>
      <c r="D951" s="1719"/>
      <c r="E951" s="375"/>
      <c r="F951" s="375"/>
      <c r="G951" s="378"/>
      <c r="H951" s="471"/>
      <c r="I951" s="377"/>
    </row>
    <row r="952" spans="1:14" x14ac:dyDescent="0.25">
      <c r="A952" s="473"/>
      <c r="B952" s="366" t="s">
        <v>4091</v>
      </c>
      <c r="C952" s="362">
        <v>1</v>
      </c>
      <c r="D952" s="363">
        <v>1</v>
      </c>
      <c r="E952" s="376">
        <v>6.04</v>
      </c>
      <c r="F952" s="474"/>
      <c r="G952" s="475"/>
      <c r="H952" s="476">
        <f>PRODUCT(C952:G952)</f>
        <v>6.04</v>
      </c>
      <c r="I952" s="477"/>
    </row>
    <row r="953" spans="1:14" x14ac:dyDescent="0.25">
      <c r="A953" s="453"/>
      <c r="B953" s="452"/>
      <c r="C953" s="362"/>
      <c r="D953" s="363"/>
      <c r="E953" s="375"/>
      <c r="F953" s="375"/>
      <c r="G953" s="378" t="s">
        <v>1904</v>
      </c>
      <c r="H953" s="478">
        <f>SUM(H952:H952)</f>
        <v>6.04</v>
      </c>
      <c r="I953" s="377" t="s">
        <v>3732</v>
      </c>
    </row>
    <row r="954" spans="1:14" ht="45" x14ac:dyDescent="0.25">
      <c r="A954" s="451">
        <v>44.2</v>
      </c>
      <c r="B954" s="1045" t="s">
        <v>1628</v>
      </c>
      <c r="C954" s="1037"/>
      <c r="D954" s="1037"/>
      <c r="E954" s="375"/>
      <c r="F954" s="375"/>
      <c r="G954" s="375"/>
      <c r="H954" s="471"/>
      <c r="I954" s="377"/>
      <c r="L954" s="60">
        <f>81.64-81.45</f>
        <v>0.19</v>
      </c>
    </row>
    <row r="955" spans="1:14" x14ac:dyDescent="0.25">
      <c r="A955" s="451"/>
      <c r="B955" s="452" t="s">
        <v>4645</v>
      </c>
      <c r="C955" s="362">
        <v>1</v>
      </c>
      <c r="D955" s="363">
        <v>2</v>
      </c>
      <c r="E955" s="375"/>
      <c r="F955" s="375"/>
      <c r="G955" s="375"/>
      <c r="H955" s="471">
        <f>PRODUCT(C955:G955)</f>
        <v>2</v>
      </c>
      <c r="I955" s="377" t="s">
        <v>1228</v>
      </c>
      <c r="N955" s="60">
        <f>6.23-0.19</f>
        <v>6.04</v>
      </c>
    </row>
    <row r="956" spans="1:14" x14ac:dyDescent="0.25">
      <c r="A956" s="451"/>
      <c r="B956" s="452" t="s">
        <v>4646</v>
      </c>
      <c r="C956" s="362">
        <v>1</v>
      </c>
      <c r="D956" s="363">
        <v>2</v>
      </c>
      <c r="E956" s="375">
        <v>3</v>
      </c>
      <c r="F956" s="375"/>
      <c r="G956" s="375"/>
      <c r="H956" s="471">
        <f>PRODUCT(C956:G956)</f>
        <v>6</v>
      </c>
      <c r="I956" s="377" t="s">
        <v>718</v>
      </c>
    </row>
    <row r="957" spans="1:14" ht="30" x14ac:dyDescent="0.25">
      <c r="A957" s="1325">
        <v>44.6</v>
      </c>
      <c r="B957" s="449" t="s">
        <v>4092</v>
      </c>
      <c r="C957" s="362"/>
      <c r="D957" s="363"/>
      <c r="E957" s="375"/>
      <c r="F957" s="375"/>
      <c r="G957" s="378"/>
      <c r="H957" s="471"/>
      <c r="I957" s="377"/>
    </row>
    <row r="958" spans="1:14" x14ac:dyDescent="0.25">
      <c r="A958" s="1048"/>
      <c r="B958" s="424" t="s">
        <v>4647</v>
      </c>
      <c r="C958" s="425">
        <v>1</v>
      </c>
      <c r="D958" s="425">
        <v>2</v>
      </c>
      <c r="E958" s="426">
        <v>7</v>
      </c>
      <c r="F958" s="454"/>
      <c r="G958" s="431"/>
      <c r="H958" s="459">
        <f>PRODUCT(C958:G958)</f>
        <v>14</v>
      </c>
      <c r="I958" s="1011"/>
    </row>
    <row r="959" spans="1:14" x14ac:dyDescent="0.25">
      <c r="A959" s="1048"/>
      <c r="B959" s="424" t="s">
        <v>4648</v>
      </c>
      <c r="C959" s="425">
        <v>1</v>
      </c>
      <c r="D959" s="425">
        <v>2</v>
      </c>
      <c r="E959" s="426">
        <v>4.5</v>
      </c>
      <c r="F959" s="454"/>
      <c r="G959" s="431"/>
      <c r="H959" s="459">
        <f>PRODUCT(C959:G959)</f>
        <v>9</v>
      </c>
      <c r="I959" s="1011"/>
    </row>
    <row r="960" spans="1:14" x14ac:dyDescent="0.25">
      <c r="A960" s="1048"/>
      <c r="B960" s="424" t="s">
        <v>4649</v>
      </c>
      <c r="C960" s="425">
        <v>1</v>
      </c>
      <c r="D960" s="425">
        <v>1</v>
      </c>
      <c r="E960" s="426">
        <v>3</v>
      </c>
      <c r="F960" s="454"/>
      <c r="G960" s="431"/>
      <c r="H960" s="459">
        <f>PRODUCT(C960:G960)</f>
        <v>3</v>
      </c>
      <c r="I960" s="1011"/>
    </row>
    <row r="961" spans="1:9" x14ac:dyDescent="0.25">
      <c r="A961" s="1048"/>
      <c r="B961" s="424"/>
      <c r="C961" s="425"/>
      <c r="D961" s="425"/>
      <c r="E961" s="431"/>
      <c r="F961" s="454"/>
      <c r="G961" s="455" t="s">
        <v>1904</v>
      </c>
      <c r="H961" s="443">
        <f>SUM(H958:H960)</f>
        <v>26</v>
      </c>
      <c r="I961" s="1011" t="s">
        <v>718</v>
      </c>
    </row>
    <row r="962" spans="1:9" x14ac:dyDescent="0.25">
      <c r="A962" s="451">
        <v>52.4</v>
      </c>
      <c r="B962" s="449" t="s">
        <v>4096</v>
      </c>
      <c r="C962" s="362"/>
      <c r="D962" s="363"/>
      <c r="E962" s="375"/>
      <c r="F962" s="375"/>
      <c r="G962" s="378"/>
      <c r="H962" s="471"/>
      <c r="I962" s="377"/>
    </row>
    <row r="963" spans="1:9" x14ac:dyDescent="0.25">
      <c r="A963" s="451"/>
      <c r="B963" s="452" t="s">
        <v>5296</v>
      </c>
      <c r="C963" s="362">
        <v>1</v>
      </c>
      <c r="D963" s="363">
        <v>2</v>
      </c>
      <c r="E963" s="375">
        <v>8.5</v>
      </c>
      <c r="F963" s="375"/>
      <c r="G963" s="378"/>
      <c r="H963" s="480">
        <f>PRODUCT(C963:G963)</f>
        <v>17</v>
      </c>
      <c r="I963" s="377"/>
    </row>
    <row r="964" spans="1:9" x14ac:dyDescent="0.25">
      <c r="A964" s="451"/>
      <c r="B964" s="452" t="s">
        <v>5297</v>
      </c>
      <c r="C964" s="362">
        <v>1</v>
      </c>
      <c r="D964" s="363">
        <v>2</v>
      </c>
      <c r="E964" s="375">
        <v>8.5</v>
      </c>
      <c r="F964" s="375"/>
      <c r="G964" s="378"/>
      <c r="H964" s="480">
        <f>PRODUCT(C964:G964)</f>
        <v>17</v>
      </c>
      <c r="I964" s="377"/>
    </row>
    <row r="965" spans="1:9" x14ac:dyDescent="0.25">
      <c r="A965" s="451"/>
      <c r="B965" s="452"/>
      <c r="C965" s="362"/>
      <c r="D965" s="363"/>
      <c r="E965" s="375"/>
      <c r="F965" s="375"/>
      <c r="G965" s="378" t="s">
        <v>1904</v>
      </c>
      <c r="H965" s="471">
        <f>SUM(H963:H964)</f>
        <v>34</v>
      </c>
      <c r="I965" s="377" t="s">
        <v>718</v>
      </c>
    </row>
    <row r="966" spans="1:9" x14ac:dyDescent="0.25">
      <c r="A966" s="451">
        <v>53.5</v>
      </c>
      <c r="B966" s="427" t="s">
        <v>4098</v>
      </c>
      <c r="C966" s="362"/>
      <c r="D966" s="363"/>
      <c r="E966" s="375"/>
      <c r="F966" s="375"/>
      <c r="G966" s="378"/>
      <c r="H966" s="471"/>
      <c r="I966" s="377"/>
    </row>
    <row r="967" spans="1:9" x14ac:dyDescent="0.25">
      <c r="A967" s="451"/>
      <c r="B967" s="452" t="s">
        <v>5295</v>
      </c>
      <c r="C967" s="362">
        <v>2</v>
      </c>
      <c r="D967" s="363">
        <v>2</v>
      </c>
      <c r="E967" s="375"/>
      <c r="F967" s="375"/>
      <c r="G967" s="378"/>
      <c r="H967" s="471">
        <f>PRODUCT(C967:G967)</f>
        <v>4</v>
      </c>
      <c r="I967" s="377" t="s">
        <v>1228</v>
      </c>
    </row>
    <row r="968" spans="1:9" ht="30" x14ac:dyDescent="0.25">
      <c r="A968" s="451" t="s">
        <v>4192</v>
      </c>
      <c r="B968" s="449" t="s">
        <v>3130</v>
      </c>
      <c r="C968" s="363">
        <v>3</v>
      </c>
      <c r="D968" s="363">
        <v>2</v>
      </c>
      <c r="E968" s="375"/>
      <c r="F968" s="375"/>
      <c r="G968" s="375"/>
      <c r="H968" s="471">
        <f>PRODUCT(C968:G968)</f>
        <v>6</v>
      </c>
      <c r="I968" s="377" t="s">
        <v>1228</v>
      </c>
    </row>
    <row r="969" spans="1:9" ht="30" x14ac:dyDescent="0.25">
      <c r="A969" s="451" t="s">
        <v>4193</v>
      </c>
      <c r="B969" s="449" t="s">
        <v>3131</v>
      </c>
      <c r="C969" s="363">
        <v>2</v>
      </c>
      <c r="D969" s="363">
        <v>2</v>
      </c>
      <c r="E969" s="375"/>
      <c r="F969" s="375"/>
      <c r="G969" s="375"/>
      <c r="H969" s="471">
        <f>PRODUCT(C969:G969)</f>
        <v>4</v>
      </c>
      <c r="I969" s="377" t="s">
        <v>1228</v>
      </c>
    </row>
    <row r="970" spans="1:9" x14ac:dyDescent="0.25">
      <c r="A970" s="451">
        <v>56.3</v>
      </c>
      <c r="B970" s="449" t="s">
        <v>4189</v>
      </c>
      <c r="C970" s="362">
        <v>1</v>
      </c>
      <c r="D970" s="363">
        <v>1</v>
      </c>
      <c r="E970" s="375"/>
      <c r="F970" s="375"/>
      <c r="G970" s="375"/>
      <c r="H970" s="471">
        <f>PRODUCT(C970:G970)</f>
        <v>1</v>
      </c>
      <c r="I970" s="377" t="s">
        <v>1228</v>
      </c>
    </row>
    <row r="971" spans="1:9" ht="30" x14ac:dyDescent="0.25">
      <c r="A971" s="451">
        <v>56.4</v>
      </c>
      <c r="B971" s="449" t="s">
        <v>4650</v>
      </c>
      <c r="C971" s="362">
        <v>1</v>
      </c>
      <c r="D971" s="363">
        <v>1</v>
      </c>
      <c r="E971" s="375"/>
      <c r="F971" s="375"/>
      <c r="G971" s="375"/>
      <c r="H971" s="471">
        <f>PRODUCT(C971:G971)</f>
        <v>1</v>
      </c>
      <c r="I971" s="377" t="s">
        <v>1228</v>
      </c>
    </row>
    <row r="972" spans="1:9" x14ac:dyDescent="0.25">
      <c r="A972" s="451">
        <v>58.3</v>
      </c>
      <c r="B972" s="449" t="s">
        <v>342</v>
      </c>
      <c r="C972" s="362"/>
      <c r="D972" s="363"/>
      <c r="E972" s="375"/>
      <c r="F972" s="375"/>
      <c r="G972" s="375"/>
      <c r="H972" s="480"/>
      <c r="I972" s="377"/>
    </row>
    <row r="973" spans="1:9" x14ac:dyDescent="0.25">
      <c r="A973" s="470"/>
      <c r="B973" s="449" t="s">
        <v>4100</v>
      </c>
      <c r="C973" s="362"/>
      <c r="D973" s="363"/>
      <c r="E973" s="375"/>
      <c r="F973" s="375"/>
      <c r="G973" s="375"/>
      <c r="H973" s="480"/>
      <c r="I973" s="377"/>
    </row>
    <row r="974" spans="1:9" ht="28.5" x14ac:dyDescent="0.25">
      <c r="A974" s="470"/>
      <c r="B974" s="452" t="s">
        <v>5298</v>
      </c>
      <c r="C974" s="362">
        <v>1</v>
      </c>
      <c r="D974" s="363">
        <v>1</v>
      </c>
      <c r="E974" s="375">
        <v>2</v>
      </c>
      <c r="F974" s="375"/>
      <c r="G974" s="375"/>
      <c r="H974" s="480">
        <f>PRODUCT(C974:G974)</f>
        <v>2</v>
      </c>
      <c r="I974" s="377"/>
    </row>
    <row r="975" spans="1:9" ht="28.5" x14ac:dyDescent="0.25">
      <c r="A975" s="470"/>
      <c r="B975" s="452" t="s">
        <v>5299</v>
      </c>
      <c r="C975" s="362">
        <v>1</v>
      </c>
      <c r="D975" s="363">
        <v>1</v>
      </c>
      <c r="E975" s="375">
        <v>7</v>
      </c>
      <c r="F975" s="375"/>
      <c r="G975" s="375"/>
      <c r="H975" s="480">
        <f>PRODUCT(C975:G975)</f>
        <v>7</v>
      </c>
      <c r="I975" s="377"/>
    </row>
    <row r="976" spans="1:9" ht="28.5" x14ac:dyDescent="0.25">
      <c r="A976" s="470"/>
      <c r="B976" s="452" t="s">
        <v>5300</v>
      </c>
      <c r="C976" s="362">
        <v>1</v>
      </c>
      <c r="D976" s="363">
        <v>1</v>
      </c>
      <c r="E976" s="375">
        <v>2</v>
      </c>
      <c r="F976" s="375"/>
      <c r="G976" s="375"/>
      <c r="H976" s="480">
        <f>PRODUCT(C976:G976)</f>
        <v>2</v>
      </c>
      <c r="I976" s="377"/>
    </row>
    <row r="977" spans="1:9" ht="28.5" x14ac:dyDescent="0.25">
      <c r="A977" s="470"/>
      <c r="B977" s="452" t="s">
        <v>5301</v>
      </c>
      <c r="C977" s="362">
        <v>1</v>
      </c>
      <c r="D977" s="363">
        <v>1</v>
      </c>
      <c r="E977" s="375">
        <v>7</v>
      </c>
      <c r="F977" s="375"/>
      <c r="G977" s="375"/>
      <c r="H977" s="480">
        <f>PRODUCT(C977:G977)</f>
        <v>7</v>
      </c>
      <c r="I977" s="377"/>
    </row>
    <row r="978" spans="1:9" x14ac:dyDescent="0.25">
      <c r="A978" s="470"/>
      <c r="B978" s="452" t="s">
        <v>5294</v>
      </c>
      <c r="C978" s="362">
        <v>2</v>
      </c>
      <c r="D978" s="363">
        <v>2</v>
      </c>
      <c r="E978" s="375">
        <v>3</v>
      </c>
      <c r="F978" s="375"/>
      <c r="G978" s="375"/>
      <c r="H978" s="480">
        <f>PRODUCT(C978:G978)</f>
        <v>12</v>
      </c>
      <c r="I978" s="377"/>
    </row>
    <row r="979" spans="1:9" x14ac:dyDescent="0.25">
      <c r="A979" s="470"/>
      <c r="B979" s="452"/>
      <c r="C979" s="362"/>
      <c r="D979" s="363"/>
      <c r="E979" s="375"/>
      <c r="F979" s="375"/>
      <c r="G979" s="378" t="s">
        <v>1904</v>
      </c>
      <c r="H979" s="471">
        <f>SUM(H974:H978)</f>
        <v>30</v>
      </c>
      <c r="I979" s="377" t="s">
        <v>718</v>
      </c>
    </row>
    <row r="980" spans="1:9" x14ac:dyDescent="0.25">
      <c r="A980" s="453"/>
      <c r="B980" s="449" t="s">
        <v>4107</v>
      </c>
      <c r="C980" s="362"/>
      <c r="D980" s="363"/>
      <c r="E980" s="375"/>
      <c r="F980" s="375"/>
      <c r="G980" s="375"/>
      <c r="H980" s="480"/>
      <c r="I980" s="377"/>
    </row>
    <row r="981" spans="1:9" ht="28.5" x14ac:dyDescent="0.25">
      <c r="A981" s="453"/>
      <c r="B981" s="452" t="s">
        <v>5289</v>
      </c>
      <c r="C981" s="362">
        <v>1</v>
      </c>
      <c r="D981" s="363">
        <v>1</v>
      </c>
      <c r="E981" s="375">
        <v>6</v>
      </c>
      <c r="F981" s="375"/>
      <c r="G981" s="375"/>
      <c r="H981" s="480">
        <f t="shared" ref="H981:H991" si="33">PRODUCT(C981:G981)</f>
        <v>6</v>
      </c>
      <c r="I981" s="377"/>
    </row>
    <row r="982" spans="1:9" x14ac:dyDescent="0.25">
      <c r="A982" s="453"/>
      <c r="B982" s="452" t="s">
        <v>5290</v>
      </c>
      <c r="C982" s="362">
        <v>1</v>
      </c>
      <c r="D982" s="363">
        <v>1</v>
      </c>
      <c r="E982" s="375">
        <v>1</v>
      </c>
      <c r="F982" s="375"/>
      <c r="G982" s="375"/>
      <c r="H982" s="480">
        <f t="shared" si="33"/>
        <v>1</v>
      </c>
      <c r="I982" s="377"/>
    </row>
    <row r="983" spans="1:9" ht="28.5" x14ac:dyDescent="0.25">
      <c r="A983" s="453"/>
      <c r="B983" s="452" t="s">
        <v>5291</v>
      </c>
      <c r="C983" s="362">
        <v>1</v>
      </c>
      <c r="D983" s="363">
        <v>2</v>
      </c>
      <c r="E983" s="375">
        <v>2.5</v>
      </c>
      <c r="F983" s="375"/>
      <c r="G983" s="375"/>
      <c r="H983" s="480">
        <f t="shared" si="33"/>
        <v>5</v>
      </c>
      <c r="I983" s="377"/>
    </row>
    <row r="984" spans="1:9" x14ac:dyDescent="0.25">
      <c r="A984" s="453"/>
      <c r="B984" s="452" t="s">
        <v>5292</v>
      </c>
      <c r="C984" s="362">
        <v>1</v>
      </c>
      <c r="D984" s="363">
        <v>1</v>
      </c>
      <c r="E984" s="375">
        <v>1</v>
      </c>
      <c r="F984" s="375"/>
      <c r="G984" s="375"/>
      <c r="H984" s="480">
        <f t="shared" si="33"/>
        <v>1</v>
      </c>
      <c r="I984" s="377"/>
    </row>
    <row r="985" spans="1:9" ht="28.5" x14ac:dyDescent="0.25">
      <c r="A985" s="453"/>
      <c r="B985" s="452" t="s">
        <v>5291</v>
      </c>
      <c r="C985" s="362">
        <v>1</v>
      </c>
      <c r="D985" s="363">
        <v>1</v>
      </c>
      <c r="E985" s="375">
        <v>6</v>
      </c>
      <c r="F985" s="375"/>
      <c r="G985" s="375"/>
      <c r="H985" s="480">
        <f t="shared" si="33"/>
        <v>6</v>
      </c>
      <c r="I985" s="377"/>
    </row>
    <row r="986" spans="1:9" x14ac:dyDescent="0.25">
      <c r="A986" s="453"/>
      <c r="B986" s="452" t="s">
        <v>5293</v>
      </c>
      <c r="C986" s="362">
        <v>1</v>
      </c>
      <c r="D986" s="363">
        <v>1</v>
      </c>
      <c r="E986" s="375">
        <v>1.5</v>
      </c>
      <c r="F986" s="375"/>
      <c r="G986" s="375"/>
      <c r="H986" s="480">
        <f t="shared" si="33"/>
        <v>1.5</v>
      </c>
      <c r="I986" s="377"/>
    </row>
    <row r="987" spans="1:9" ht="28.5" x14ac:dyDescent="0.25">
      <c r="A987" s="453"/>
      <c r="B987" s="452" t="s">
        <v>4111</v>
      </c>
      <c r="C987" s="362">
        <v>2</v>
      </c>
      <c r="D987" s="363">
        <v>2</v>
      </c>
      <c r="E987" s="375">
        <v>3</v>
      </c>
      <c r="F987" s="375"/>
      <c r="G987" s="375"/>
      <c r="H987" s="480">
        <f t="shared" si="33"/>
        <v>12</v>
      </c>
      <c r="I987" s="377"/>
    </row>
    <row r="988" spans="1:9" x14ac:dyDescent="0.25">
      <c r="A988" s="453"/>
      <c r="B988" s="452" t="s">
        <v>4112</v>
      </c>
      <c r="C988" s="362">
        <v>1</v>
      </c>
      <c r="D988" s="363">
        <v>2</v>
      </c>
      <c r="E988" s="375">
        <v>2.5</v>
      </c>
      <c r="F988" s="375"/>
      <c r="G988" s="375"/>
      <c r="H988" s="480">
        <f t="shared" si="33"/>
        <v>5</v>
      </c>
      <c r="I988" s="377"/>
    </row>
    <row r="989" spans="1:9" x14ac:dyDescent="0.25">
      <c r="A989" s="453"/>
      <c r="B989" s="452" t="s">
        <v>4113</v>
      </c>
      <c r="C989" s="362">
        <v>2</v>
      </c>
      <c r="D989" s="363">
        <v>1</v>
      </c>
      <c r="E989" s="375">
        <v>3</v>
      </c>
      <c r="F989" s="375"/>
      <c r="G989" s="375"/>
      <c r="H989" s="480">
        <f t="shared" si="33"/>
        <v>6</v>
      </c>
      <c r="I989" s="377"/>
    </row>
    <row r="990" spans="1:9" x14ac:dyDescent="0.25">
      <c r="A990" s="453"/>
      <c r="B990" s="452" t="s">
        <v>4114</v>
      </c>
      <c r="C990" s="362">
        <v>2</v>
      </c>
      <c r="D990" s="363">
        <v>1</v>
      </c>
      <c r="E990" s="375">
        <v>2.95</v>
      </c>
      <c r="F990" s="375"/>
      <c r="G990" s="375"/>
      <c r="H990" s="480">
        <f t="shared" si="33"/>
        <v>5.9</v>
      </c>
      <c r="I990" s="377"/>
    </row>
    <row r="991" spans="1:9" ht="28.5" x14ac:dyDescent="0.25">
      <c r="A991" s="453"/>
      <c r="B991" s="452" t="s">
        <v>4115</v>
      </c>
      <c r="C991" s="362">
        <v>3</v>
      </c>
      <c r="D991" s="363">
        <v>2</v>
      </c>
      <c r="E991" s="375">
        <v>0.6</v>
      </c>
      <c r="F991" s="375"/>
      <c r="G991" s="375"/>
      <c r="H991" s="480">
        <f t="shared" si="33"/>
        <v>3.6</v>
      </c>
      <c r="I991" s="377"/>
    </row>
    <row r="992" spans="1:9" x14ac:dyDescent="0.25">
      <c r="A992" s="453"/>
      <c r="B992" s="452"/>
      <c r="C992" s="362"/>
      <c r="D992" s="363"/>
      <c r="E992" s="375"/>
      <c r="F992" s="375"/>
      <c r="G992" s="378" t="s">
        <v>1904</v>
      </c>
      <c r="H992" s="471">
        <f>SUM(H981:H991)</f>
        <v>53</v>
      </c>
      <c r="I992" s="377" t="s">
        <v>718</v>
      </c>
    </row>
    <row r="993" spans="1:11" x14ac:dyDescent="0.25">
      <c r="A993" s="451">
        <v>58.4</v>
      </c>
      <c r="B993" s="1719" t="s">
        <v>4116</v>
      </c>
      <c r="C993" s="1719"/>
      <c r="D993" s="1719"/>
      <c r="E993" s="375"/>
      <c r="F993" s="375"/>
      <c r="G993" s="375"/>
      <c r="H993" s="480"/>
      <c r="I993" s="377"/>
    </row>
    <row r="994" spans="1:11" x14ac:dyDescent="0.25">
      <c r="A994" s="1048"/>
      <c r="B994" s="424" t="s">
        <v>4651</v>
      </c>
      <c r="C994" s="425">
        <v>2</v>
      </c>
      <c r="D994" s="425">
        <v>2</v>
      </c>
      <c r="E994" s="426">
        <v>2.25</v>
      </c>
      <c r="F994" s="454"/>
      <c r="G994" s="992"/>
      <c r="H994" s="459">
        <f>PRODUCT(C994:G994)</f>
        <v>9</v>
      </c>
      <c r="I994" s="1011"/>
    </row>
    <row r="995" spans="1:11" x14ac:dyDescent="0.25">
      <c r="A995" s="451"/>
      <c r="B995" s="452"/>
      <c r="C995" s="362"/>
      <c r="D995" s="363"/>
      <c r="E995" s="375"/>
      <c r="F995" s="375"/>
      <c r="G995" s="378" t="s">
        <v>1904</v>
      </c>
      <c r="H995" s="471">
        <f>SUM(H994)</f>
        <v>9</v>
      </c>
      <c r="I995" s="377" t="s">
        <v>718</v>
      </c>
    </row>
    <row r="996" spans="1:11" x14ac:dyDescent="0.25">
      <c r="A996" s="451"/>
      <c r="B996" s="449" t="s">
        <v>1819</v>
      </c>
      <c r="C996" s="362"/>
      <c r="D996" s="363"/>
      <c r="E996" s="375"/>
      <c r="F996" s="375"/>
      <c r="G996" s="375"/>
      <c r="H996" s="480"/>
      <c r="I996" s="377"/>
    </row>
    <row r="997" spans="1:11" x14ac:dyDescent="0.25">
      <c r="A997" s="451">
        <v>64.099999999999994</v>
      </c>
      <c r="B997" s="449" t="s">
        <v>4118</v>
      </c>
      <c r="C997" s="362"/>
      <c r="D997" s="363"/>
      <c r="E997" s="375"/>
      <c r="F997" s="375"/>
      <c r="G997" s="375"/>
      <c r="H997" s="480"/>
      <c r="I997" s="377"/>
    </row>
    <row r="998" spans="1:11" s="998" customFormat="1" ht="15" x14ac:dyDescent="0.25">
      <c r="A998" s="993"/>
      <c r="B998" s="483" t="s">
        <v>4652</v>
      </c>
      <c r="C998" s="489">
        <v>2</v>
      </c>
      <c r="D998" s="489">
        <v>3</v>
      </c>
      <c r="E998" s="994"/>
      <c r="F998" s="995"/>
      <c r="G998" s="484"/>
      <c r="H998" s="996">
        <f t="shared" ref="H998:H1003" si="34">D998*C998</f>
        <v>6</v>
      </c>
      <c r="I998" s="997"/>
      <c r="K998" s="999"/>
    </row>
    <row r="999" spans="1:11" s="998" customFormat="1" ht="15" x14ac:dyDescent="0.25">
      <c r="A999" s="993"/>
      <c r="B999" s="483" t="s">
        <v>4653</v>
      </c>
      <c r="C999" s="489">
        <v>2</v>
      </c>
      <c r="D999" s="489">
        <v>2</v>
      </c>
      <c r="E999" s="994"/>
      <c r="F999" s="995"/>
      <c r="G999" s="484"/>
      <c r="H999" s="996">
        <f t="shared" si="34"/>
        <v>4</v>
      </c>
      <c r="I999" s="997"/>
      <c r="K999" s="999"/>
    </row>
    <row r="1000" spans="1:11" s="998" customFormat="1" ht="15" x14ac:dyDescent="0.25">
      <c r="A1000" s="993"/>
      <c r="B1000" s="483" t="s">
        <v>4654</v>
      </c>
      <c r="C1000" s="489">
        <v>2</v>
      </c>
      <c r="D1000" s="489">
        <v>1</v>
      </c>
      <c r="E1000" s="994"/>
      <c r="F1000" s="995"/>
      <c r="G1000" s="484"/>
      <c r="H1000" s="996">
        <f t="shared" si="34"/>
        <v>2</v>
      </c>
      <c r="I1000" s="1001"/>
      <c r="K1000" s="999"/>
    </row>
    <row r="1001" spans="1:11" s="998" customFormat="1" ht="15" x14ac:dyDescent="0.25">
      <c r="A1001" s="993"/>
      <c r="B1001" s="483" t="s">
        <v>3590</v>
      </c>
      <c r="C1001" s="489">
        <v>2</v>
      </c>
      <c r="D1001" s="489">
        <v>1</v>
      </c>
      <c r="E1001" s="994"/>
      <c r="F1001" s="995"/>
      <c r="G1001" s="484"/>
      <c r="H1001" s="996">
        <f t="shared" si="34"/>
        <v>2</v>
      </c>
      <c r="I1001" s="1001"/>
      <c r="K1001" s="999"/>
    </row>
    <row r="1002" spans="1:11" s="998" customFormat="1" ht="15" x14ac:dyDescent="0.25">
      <c r="A1002" s="993"/>
      <c r="B1002" s="483" t="s">
        <v>4655</v>
      </c>
      <c r="C1002" s="489">
        <v>2</v>
      </c>
      <c r="D1002" s="489">
        <v>2</v>
      </c>
      <c r="E1002" s="994"/>
      <c r="F1002" s="995"/>
      <c r="G1002" s="484"/>
      <c r="H1002" s="996">
        <f t="shared" si="34"/>
        <v>4</v>
      </c>
      <c r="I1002" s="1001"/>
      <c r="K1002" s="999"/>
    </row>
    <row r="1003" spans="1:11" s="998" customFormat="1" ht="15" x14ac:dyDescent="0.25">
      <c r="A1003" s="993"/>
      <c r="B1003" s="483" t="s">
        <v>4656</v>
      </c>
      <c r="C1003" s="489">
        <v>2</v>
      </c>
      <c r="D1003" s="489">
        <v>1</v>
      </c>
      <c r="E1003" s="994"/>
      <c r="F1003" s="995"/>
      <c r="G1003" s="484"/>
      <c r="H1003" s="996">
        <f t="shared" si="34"/>
        <v>2</v>
      </c>
      <c r="I1003" s="997"/>
      <c r="K1003" s="999"/>
    </row>
    <row r="1004" spans="1:11" x14ac:dyDescent="0.25">
      <c r="A1004" s="1048"/>
      <c r="B1004" s="424"/>
      <c r="C1004" s="425"/>
      <c r="D1004" s="425"/>
      <c r="E1004" s="431"/>
      <c r="F1004" s="454"/>
      <c r="G1004" s="455" t="s">
        <v>1904</v>
      </c>
      <c r="H1004" s="443">
        <f>SUM(H998:H1003)</f>
        <v>20</v>
      </c>
      <c r="I1004" s="1011" t="s">
        <v>1228</v>
      </c>
    </row>
    <row r="1005" spans="1:11" x14ac:dyDescent="0.25">
      <c r="A1005" s="1048"/>
      <c r="B1005" s="1046" t="s">
        <v>4657</v>
      </c>
      <c r="C1005" s="425"/>
      <c r="D1005" s="425"/>
      <c r="E1005" s="431"/>
      <c r="F1005" s="454"/>
      <c r="G1005" s="431"/>
      <c r="H1005" s="459"/>
      <c r="I1005" s="1010"/>
    </row>
    <row r="1006" spans="1:11" s="998" customFormat="1" ht="15" x14ac:dyDescent="0.25">
      <c r="A1006" s="993"/>
      <c r="B1006" s="483" t="s">
        <v>4658</v>
      </c>
      <c r="C1006" s="489">
        <v>2</v>
      </c>
      <c r="D1006" s="489">
        <v>6</v>
      </c>
      <c r="E1006" s="994" t="s">
        <v>4659</v>
      </c>
      <c r="F1006" s="994" t="s">
        <v>4659</v>
      </c>
      <c r="G1006" s="484" t="s">
        <v>4659</v>
      </c>
      <c r="H1006" s="996">
        <f>D1006*C1006</f>
        <v>12</v>
      </c>
      <c r="I1006" s="997"/>
      <c r="K1006" s="999"/>
    </row>
    <row r="1007" spans="1:11" s="998" customFormat="1" ht="15" x14ac:dyDescent="0.25">
      <c r="A1007" s="993"/>
      <c r="B1007" s="483" t="s">
        <v>48</v>
      </c>
      <c r="C1007" s="489">
        <v>2</v>
      </c>
      <c r="D1007" s="489">
        <v>1</v>
      </c>
      <c r="E1007" s="994" t="s">
        <v>4659</v>
      </c>
      <c r="F1007" s="994" t="s">
        <v>4659</v>
      </c>
      <c r="G1007" s="484" t="s">
        <v>4659</v>
      </c>
      <c r="H1007" s="996">
        <f>D1007*C1007</f>
        <v>2</v>
      </c>
      <c r="I1007" s="997"/>
      <c r="K1007" s="999"/>
    </row>
    <row r="1008" spans="1:11" s="998" customFormat="1" ht="15" x14ac:dyDescent="0.25">
      <c r="A1008" s="993"/>
      <c r="B1008" s="483" t="s">
        <v>4660</v>
      </c>
      <c r="C1008" s="489">
        <v>2</v>
      </c>
      <c r="D1008" s="489">
        <v>2</v>
      </c>
      <c r="E1008" s="994" t="s">
        <v>4659</v>
      </c>
      <c r="F1008" s="994" t="s">
        <v>4659</v>
      </c>
      <c r="G1008" s="484" t="s">
        <v>4659</v>
      </c>
      <c r="H1008" s="996">
        <f>D1008*C1008</f>
        <v>4</v>
      </c>
      <c r="I1008" s="1001"/>
      <c r="K1008" s="999"/>
    </row>
    <row r="1009" spans="1:11" s="998" customFormat="1" ht="15" x14ac:dyDescent="0.25">
      <c r="A1009" s="993"/>
      <c r="B1009" s="483" t="s">
        <v>4661</v>
      </c>
      <c r="C1009" s="489">
        <v>2</v>
      </c>
      <c r="D1009" s="489">
        <v>1</v>
      </c>
      <c r="E1009" s="994" t="s">
        <v>4659</v>
      </c>
      <c r="F1009" s="994" t="s">
        <v>4659</v>
      </c>
      <c r="G1009" s="484" t="s">
        <v>4659</v>
      </c>
      <c r="H1009" s="996">
        <f>D1009*C1009</f>
        <v>2</v>
      </c>
      <c r="I1009" s="997"/>
      <c r="K1009" s="999"/>
    </row>
    <row r="1010" spans="1:11" x14ac:dyDescent="0.25">
      <c r="A1010" s="1048"/>
      <c r="B1010" s="424"/>
      <c r="C1010" s="425"/>
      <c r="D1010" s="425"/>
      <c r="E1010" s="431"/>
      <c r="F1010" s="454"/>
      <c r="G1010" s="455" t="s">
        <v>1904</v>
      </c>
      <c r="H1010" s="443">
        <f>SUM(H1006:H1009)</f>
        <v>20</v>
      </c>
      <c r="I1010" s="1011" t="s">
        <v>1228</v>
      </c>
    </row>
    <row r="1011" spans="1:11" ht="30" x14ac:dyDescent="0.25">
      <c r="A1011" s="453"/>
      <c r="B1011" s="449" t="s">
        <v>4662</v>
      </c>
      <c r="C1011" s="362">
        <v>1</v>
      </c>
      <c r="D1011" s="362">
        <v>2</v>
      </c>
      <c r="E1011" s="375"/>
      <c r="F1011" s="375"/>
      <c r="G1011" s="375"/>
      <c r="H1011" s="471">
        <f>PRODUCT(C1011:G1011)</f>
        <v>2</v>
      </c>
      <c r="I1011" s="377" t="s">
        <v>1228</v>
      </c>
    </row>
    <row r="1012" spans="1:11" x14ac:dyDescent="0.25">
      <c r="A1012" s="451">
        <v>65.099999999999994</v>
      </c>
      <c r="B1012" s="449" t="s">
        <v>268</v>
      </c>
      <c r="C1012" s="362"/>
      <c r="D1012" s="363"/>
      <c r="E1012" s="375"/>
      <c r="F1012" s="375"/>
      <c r="G1012" s="375"/>
      <c r="H1012" s="480"/>
      <c r="I1012" s="377"/>
    </row>
    <row r="1013" spans="1:11" x14ac:dyDescent="0.25">
      <c r="A1013" s="451"/>
      <c r="B1013" s="452" t="s">
        <v>3903</v>
      </c>
      <c r="C1013" s="362">
        <v>2</v>
      </c>
      <c r="D1013" s="363">
        <v>2</v>
      </c>
      <c r="E1013" s="375"/>
      <c r="F1013" s="375"/>
      <c r="G1013" s="375"/>
      <c r="H1013" s="480">
        <f>PRODUCT(C1013:G1013)</f>
        <v>4</v>
      </c>
      <c r="I1013" s="377"/>
    </row>
    <row r="1014" spans="1:11" x14ac:dyDescent="0.25">
      <c r="A1014" s="451"/>
      <c r="B1014" s="452" t="s">
        <v>3904</v>
      </c>
      <c r="C1014" s="362">
        <v>2</v>
      </c>
      <c r="D1014" s="363">
        <v>2</v>
      </c>
      <c r="E1014" s="375"/>
      <c r="F1014" s="375"/>
      <c r="G1014" s="375"/>
      <c r="H1014" s="480">
        <f>PRODUCT(C1014:G1014)</f>
        <v>4</v>
      </c>
      <c r="I1014" s="377"/>
    </row>
    <row r="1015" spans="1:11" x14ac:dyDescent="0.25">
      <c r="A1015" s="451"/>
      <c r="B1015" s="452"/>
      <c r="C1015" s="362"/>
      <c r="D1015" s="363"/>
      <c r="E1015" s="375"/>
      <c r="F1015" s="375"/>
      <c r="G1015" s="378" t="s">
        <v>1904</v>
      </c>
      <c r="H1015" s="471">
        <f>SUM(H1013:H1014)</f>
        <v>8</v>
      </c>
      <c r="I1015" s="377" t="s">
        <v>1228</v>
      </c>
    </row>
    <row r="1016" spans="1:11" x14ac:dyDescent="0.25">
      <c r="A1016" s="451">
        <v>66.099999999999994</v>
      </c>
      <c r="B1016" s="449" t="s">
        <v>269</v>
      </c>
      <c r="C1016" s="362"/>
      <c r="D1016" s="363"/>
      <c r="E1016" s="375"/>
      <c r="F1016" s="375"/>
      <c r="G1016" s="375"/>
      <c r="H1016" s="471"/>
      <c r="I1016" s="377"/>
    </row>
    <row r="1017" spans="1:11" x14ac:dyDescent="0.25">
      <c r="A1017" s="451"/>
      <c r="B1017" s="452" t="s">
        <v>4663</v>
      </c>
      <c r="C1017" s="362">
        <v>1</v>
      </c>
      <c r="D1017" s="363">
        <v>2</v>
      </c>
      <c r="E1017" s="375"/>
      <c r="F1017" s="375"/>
      <c r="G1017" s="375"/>
      <c r="H1017" s="471">
        <f>PRODUCT(C1017:G1017)</f>
        <v>2</v>
      </c>
      <c r="I1017" s="377" t="s">
        <v>1228</v>
      </c>
    </row>
    <row r="1018" spans="1:11" ht="24.75" customHeight="1" x14ac:dyDescent="0.25">
      <c r="A1018" s="451">
        <v>67.099999999999994</v>
      </c>
      <c r="B1018" s="1721" t="s">
        <v>4131</v>
      </c>
      <c r="C1018" s="1722"/>
      <c r="D1018" s="1722"/>
      <c r="E1018" s="1722"/>
      <c r="F1018" s="1723"/>
      <c r="G1018" s="375"/>
      <c r="H1018" s="471"/>
      <c r="I1018" s="377"/>
    </row>
    <row r="1019" spans="1:11" x14ac:dyDescent="0.25">
      <c r="A1019" s="451"/>
      <c r="B1019" s="452" t="s">
        <v>3903</v>
      </c>
      <c r="C1019" s="362">
        <v>2</v>
      </c>
      <c r="D1019" s="363">
        <v>2</v>
      </c>
      <c r="E1019" s="375"/>
      <c r="F1019" s="375"/>
      <c r="G1019" s="375"/>
      <c r="H1019" s="480">
        <f>PRODUCT(C1019:G1019)</f>
        <v>4</v>
      </c>
      <c r="I1019" s="377"/>
    </row>
    <row r="1020" spans="1:11" x14ac:dyDescent="0.25">
      <c r="A1020" s="451"/>
      <c r="B1020" s="452" t="s">
        <v>3904</v>
      </c>
      <c r="C1020" s="362">
        <v>2</v>
      </c>
      <c r="D1020" s="363">
        <v>2</v>
      </c>
      <c r="E1020" s="375"/>
      <c r="F1020" s="375"/>
      <c r="G1020" s="375"/>
      <c r="H1020" s="480">
        <f>PRODUCT(C1020:G1020)</f>
        <v>4</v>
      </c>
      <c r="I1020" s="377"/>
    </row>
    <row r="1021" spans="1:11" x14ac:dyDescent="0.25">
      <c r="A1021" s="451"/>
      <c r="B1021" s="452" t="s">
        <v>4155</v>
      </c>
      <c r="C1021" s="362">
        <v>2</v>
      </c>
      <c r="D1021" s="363">
        <v>2</v>
      </c>
      <c r="E1021" s="375"/>
      <c r="F1021" s="375"/>
      <c r="G1021" s="375"/>
      <c r="H1021" s="480">
        <f>PRODUCT(C1021:G1021)</f>
        <v>4</v>
      </c>
      <c r="I1021" s="377"/>
    </row>
    <row r="1022" spans="1:11" x14ac:dyDescent="0.25">
      <c r="A1022" s="451"/>
      <c r="B1022" s="452" t="s">
        <v>3838</v>
      </c>
      <c r="C1022" s="362">
        <v>2</v>
      </c>
      <c r="D1022" s="363">
        <v>1</v>
      </c>
      <c r="E1022" s="375"/>
      <c r="F1022" s="375"/>
      <c r="G1022" s="375"/>
      <c r="H1022" s="480">
        <f>PRODUCT(C1022:G1022)</f>
        <v>2</v>
      </c>
      <c r="I1022" s="377"/>
    </row>
    <row r="1023" spans="1:11" x14ac:dyDescent="0.25">
      <c r="A1023" s="451"/>
      <c r="B1023" s="452"/>
      <c r="C1023" s="362"/>
      <c r="D1023" s="363"/>
      <c r="E1023" s="375"/>
      <c r="F1023" s="375"/>
      <c r="G1023" s="378" t="s">
        <v>1904</v>
      </c>
      <c r="H1023" s="471">
        <f>SUM(H1019:H1022)</f>
        <v>14</v>
      </c>
      <c r="I1023" s="377" t="s">
        <v>1228</v>
      </c>
    </row>
    <row r="1024" spans="1:11" ht="23.25" customHeight="1" x14ac:dyDescent="0.25">
      <c r="A1024" s="451">
        <v>68.2</v>
      </c>
      <c r="B1024" s="1721" t="s">
        <v>1541</v>
      </c>
      <c r="C1024" s="1722"/>
      <c r="D1024" s="1722"/>
      <c r="E1024" s="1722"/>
      <c r="F1024" s="1723"/>
      <c r="G1024" s="375"/>
      <c r="H1024" s="471"/>
      <c r="I1024" s="377"/>
    </row>
    <row r="1025" spans="1:9" ht="28.5" x14ac:dyDescent="0.25">
      <c r="A1025" s="451"/>
      <c r="B1025" s="452" t="s">
        <v>4132</v>
      </c>
      <c r="C1025" s="362">
        <v>2</v>
      </c>
      <c r="D1025" s="363">
        <v>2</v>
      </c>
      <c r="E1025" s="375"/>
      <c r="F1025" s="375"/>
      <c r="G1025" s="375"/>
      <c r="H1025" s="480">
        <f>PRODUCT(C1025:G1025)</f>
        <v>4</v>
      </c>
      <c r="I1025" s="377"/>
    </row>
    <row r="1026" spans="1:9" x14ac:dyDescent="0.25">
      <c r="A1026" s="451"/>
      <c r="B1026" s="452" t="s">
        <v>3904</v>
      </c>
      <c r="C1026" s="362">
        <v>2</v>
      </c>
      <c r="D1026" s="363">
        <v>2</v>
      </c>
      <c r="E1026" s="375"/>
      <c r="F1026" s="375"/>
      <c r="G1026" s="375"/>
      <c r="H1026" s="480">
        <f>PRODUCT(C1026:G1026)</f>
        <v>4</v>
      </c>
      <c r="I1026" s="377"/>
    </row>
    <row r="1027" spans="1:9" x14ac:dyDescent="0.25">
      <c r="A1027" s="451"/>
      <c r="B1027" s="452" t="s">
        <v>4664</v>
      </c>
      <c r="C1027" s="362">
        <v>2</v>
      </c>
      <c r="D1027" s="363">
        <v>1</v>
      </c>
      <c r="E1027" s="375"/>
      <c r="F1027" s="375"/>
      <c r="G1027" s="375"/>
      <c r="H1027" s="480">
        <f>PRODUCT(C1027:G1027)</f>
        <v>2</v>
      </c>
      <c r="I1027" s="377"/>
    </row>
    <row r="1028" spans="1:9" x14ac:dyDescent="0.25">
      <c r="A1028" s="451"/>
      <c r="B1028" s="452"/>
      <c r="C1028" s="362"/>
      <c r="D1028" s="363"/>
      <c r="E1028" s="375"/>
      <c r="F1028" s="375"/>
      <c r="G1028" s="378" t="s">
        <v>1904</v>
      </c>
      <c r="H1028" s="471">
        <f>SUM(H1025:H1027)</f>
        <v>10</v>
      </c>
      <c r="I1028" s="377" t="s">
        <v>1228</v>
      </c>
    </row>
    <row r="1029" spans="1:9" x14ac:dyDescent="0.25">
      <c r="A1029" s="451" t="s">
        <v>4136</v>
      </c>
      <c r="B1029" s="1719" t="s">
        <v>4137</v>
      </c>
      <c r="C1029" s="1719"/>
      <c r="D1029" s="1719"/>
      <c r="E1029" s="375"/>
      <c r="F1029" s="375"/>
      <c r="G1029" s="375"/>
      <c r="H1029" s="480"/>
      <c r="I1029" s="377"/>
    </row>
    <row r="1030" spans="1:9" x14ac:dyDescent="0.25">
      <c r="A1030" s="453"/>
      <c r="B1030" s="449" t="s">
        <v>4138</v>
      </c>
      <c r="C1030" s="362"/>
      <c r="D1030" s="363"/>
      <c r="E1030" s="375"/>
      <c r="F1030" s="375"/>
      <c r="G1030" s="375"/>
      <c r="H1030" s="480"/>
      <c r="I1030" s="377"/>
    </row>
    <row r="1031" spans="1:9" x14ac:dyDescent="0.25">
      <c r="A1031" s="453"/>
      <c r="B1031" s="452" t="s">
        <v>4139</v>
      </c>
      <c r="C1031" s="362">
        <v>4</v>
      </c>
      <c r="D1031" s="363">
        <v>2</v>
      </c>
      <c r="E1031" s="375"/>
      <c r="F1031" s="375"/>
      <c r="G1031" s="375"/>
      <c r="H1031" s="471">
        <f>PRODUCT(C1031:G1031)</f>
        <v>8</v>
      </c>
      <c r="I1031" s="377" t="s">
        <v>1228</v>
      </c>
    </row>
    <row r="1032" spans="1:9" x14ac:dyDescent="0.25">
      <c r="A1032" s="1048">
        <v>77.599999999999994</v>
      </c>
      <c r="B1032" s="1046" t="s">
        <v>4665</v>
      </c>
      <c r="C1032" s="425"/>
      <c r="D1032" s="425"/>
      <c r="E1032" s="431"/>
      <c r="F1032" s="454"/>
      <c r="G1032" s="455"/>
      <c r="H1032" s="459"/>
      <c r="I1032" s="1021"/>
    </row>
    <row r="1033" spans="1:9" x14ac:dyDescent="0.25">
      <c r="A1033" s="1048"/>
      <c r="B1033" s="424" t="s">
        <v>4666</v>
      </c>
      <c r="C1033" s="425">
        <v>1</v>
      </c>
      <c r="D1033" s="425">
        <v>2</v>
      </c>
      <c r="E1033" s="426">
        <v>11</v>
      </c>
      <c r="F1033" s="454"/>
      <c r="G1033" s="431"/>
      <c r="H1033" s="426">
        <f>PRODUCT(C1033:G1033)</f>
        <v>22</v>
      </c>
      <c r="I1033" s="1011"/>
    </row>
    <row r="1034" spans="1:9" x14ac:dyDescent="0.25">
      <c r="A1034" s="1048"/>
      <c r="B1034" s="424" t="s">
        <v>4667</v>
      </c>
      <c r="C1034" s="425"/>
      <c r="D1034" s="425"/>
      <c r="E1034" s="426"/>
      <c r="F1034" s="454"/>
      <c r="G1034" s="431"/>
      <c r="H1034" s="426">
        <f>PRODUCT(C1034:G1034)</f>
        <v>0</v>
      </c>
      <c r="I1034" s="1011"/>
    </row>
    <row r="1035" spans="1:9" x14ac:dyDescent="0.25">
      <c r="A1035" s="1048"/>
      <c r="B1035" s="424" t="s">
        <v>334</v>
      </c>
      <c r="C1035" s="425">
        <v>1</v>
      </c>
      <c r="D1035" s="425">
        <v>1</v>
      </c>
      <c r="E1035" s="426">
        <v>10</v>
      </c>
      <c r="F1035" s="454"/>
      <c r="G1035" s="431"/>
      <c r="H1035" s="426">
        <f>PRODUCT(C1035:G1035)</f>
        <v>10</v>
      </c>
      <c r="I1035" s="1011"/>
    </row>
    <row r="1036" spans="1:9" x14ac:dyDescent="0.25">
      <c r="A1036" s="1048"/>
      <c r="B1036" s="424" t="s">
        <v>336</v>
      </c>
      <c r="C1036" s="425">
        <v>1</v>
      </c>
      <c r="D1036" s="425">
        <v>1</v>
      </c>
      <c r="E1036" s="426">
        <v>13</v>
      </c>
      <c r="F1036" s="454"/>
      <c r="G1036" s="431"/>
      <c r="H1036" s="426">
        <f>PRODUCT(C1036:G1036)</f>
        <v>13</v>
      </c>
      <c r="I1036" s="1011"/>
    </row>
    <row r="1037" spans="1:9" x14ac:dyDescent="0.25">
      <c r="A1037" s="1048"/>
      <c r="B1037" s="424"/>
      <c r="C1037" s="425"/>
      <c r="D1037" s="425"/>
      <c r="E1037" s="426"/>
      <c r="F1037" s="454"/>
      <c r="G1037" s="455" t="s">
        <v>1904</v>
      </c>
      <c r="H1037" s="443">
        <f>SUM(H1033:H1036)</f>
        <v>45</v>
      </c>
      <c r="I1037" s="1036" t="s">
        <v>718</v>
      </c>
    </row>
    <row r="1038" spans="1:9" ht="21.75" customHeight="1" x14ac:dyDescent="0.25">
      <c r="A1038" s="1048"/>
      <c r="B1038" s="1716" t="s">
        <v>4150</v>
      </c>
      <c r="C1038" s="1717"/>
      <c r="D1038" s="1717"/>
      <c r="E1038" s="1717"/>
      <c r="F1038" s="1718"/>
      <c r="G1038" s="455"/>
      <c r="H1038" s="459"/>
      <c r="I1038" s="1010"/>
    </row>
    <row r="1039" spans="1:9" x14ac:dyDescent="0.25">
      <c r="A1039" s="1048"/>
      <c r="B1039" s="351" t="s">
        <v>4141</v>
      </c>
      <c r="C1039" s="348">
        <v>1</v>
      </c>
      <c r="D1039" s="348">
        <v>2</v>
      </c>
      <c r="E1039" s="350">
        <v>11.5</v>
      </c>
      <c r="F1039" s="350"/>
      <c r="G1039" s="349"/>
      <c r="H1039" s="479">
        <f>PRODUCT(C1039:G1039)</f>
        <v>23</v>
      </c>
      <c r="I1039" s="385" t="s">
        <v>718</v>
      </c>
    </row>
    <row r="1040" spans="1:9" x14ac:dyDescent="0.25">
      <c r="A1040" s="451">
        <v>77.7</v>
      </c>
      <c r="B1040" s="427" t="s">
        <v>4151</v>
      </c>
      <c r="C1040" s="362"/>
      <c r="D1040" s="363"/>
      <c r="E1040" s="375"/>
      <c r="F1040" s="375"/>
      <c r="G1040" s="375"/>
      <c r="H1040" s="480"/>
      <c r="I1040" s="377"/>
    </row>
    <row r="1041" spans="1:9" x14ac:dyDescent="0.25">
      <c r="A1041" s="1048"/>
      <c r="B1041" s="424" t="s">
        <v>4668</v>
      </c>
      <c r="C1041" s="425"/>
      <c r="D1041" s="425"/>
      <c r="E1041" s="426"/>
      <c r="F1041" s="454"/>
      <c r="G1041" s="431"/>
      <c r="H1041" s="426"/>
      <c r="I1041" s="1011"/>
    </row>
    <row r="1042" spans="1:9" x14ac:dyDescent="0.25">
      <c r="A1042" s="1048"/>
      <c r="B1042" s="424" t="s">
        <v>3835</v>
      </c>
      <c r="C1042" s="425">
        <v>1</v>
      </c>
      <c r="D1042" s="425">
        <v>2</v>
      </c>
      <c r="E1042" s="426">
        <v>9</v>
      </c>
      <c r="F1042" s="454"/>
      <c r="G1042" s="431"/>
      <c r="H1042" s="426">
        <f>PRODUCT(C1042:G1042)</f>
        <v>18</v>
      </c>
      <c r="I1042" s="1011"/>
    </row>
    <row r="1043" spans="1:9" x14ac:dyDescent="0.25">
      <c r="A1043" s="1048"/>
      <c r="B1043" s="424" t="s">
        <v>4349</v>
      </c>
      <c r="C1043" s="425">
        <v>1</v>
      </c>
      <c r="D1043" s="425">
        <v>2</v>
      </c>
      <c r="E1043" s="426">
        <v>10</v>
      </c>
      <c r="F1043" s="454"/>
      <c r="G1043" s="431"/>
      <c r="H1043" s="426">
        <f>PRODUCT(C1043:G1043)</f>
        <v>20</v>
      </c>
      <c r="I1043" s="1011"/>
    </row>
    <row r="1044" spans="1:9" x14ac:dyDescent="0.25">
      <c r="A1044" s="451"/>
      <c r="B1044" s="452"/>
      <c r="C1044" s="362"/>
      <c r="D1044" s="363"/>
      <c r="E1044" s="375"/>
      <c r="F1044" s="375"/>
      <c r="G1044" s="378" t="s">
        <v>1904</v>
      </c>
      <c r="H1044" s="471">
        <f>SUM(H1042:H1043)</f>
        <v>38</v>
      </c>
      <c r="I1044" s="377" t="s">
        <v>718</v>
      </c>
    </row>
    <row r="1045" spans="1:9" x14ac:dyDescent="0.25">
      <c r="A1045" s="348" t="s">
        <v>4669</v>
      </c>
      <c r="B1045" s="472" t="s">
        <v>4670</v>
      </c>
      <c r="C1045" s="382"/>
      <c r="D1045" s="382"/>
      <c r="E1045" s="384"/>
      <c r="F1045" s="384"/>
      <c r="G1045" s="383"/>
      <c r="H1045" s="430"/>
      <c r="I1045" s="392"/>
    </row>
    <row r="1046" spans="1:9" x14ac:dyDescent="0.25">
      <c r="A1046" s="348"/>
      <c r="B1046" s="435" t="s">
        <v>4075</v>
      </c>
      <c r="C1046" s="382"/>
      <c r="D1046" s="382"/>
      <c r="E1046" s="384"/>
      <c r="F1046" s="384"/>
      <c r="G1046" s="383"/>
      <c r="H1046" s="430"/>
      <c r="I1046" s="392"/>
    </row>
    <row r="1047" spans="1:9" x14ac:dyDescent="0.25">
      <c r="A1047" s="348"/>
      <c r="B1047" s="359" t="s">
        <v>4076</v>
      </c>
      <c r="C1047" s="382">
        <v>1</v>
      </c>
      <c r="D1047" s="425">
        <v>2</v>
      </c>
      <c r="E1047" s="383">
        <v>0.9</v>
      </c>
      <c r="F1047" s="384"/>
      <c r="G1047" s="383">
        <v>2.0499999999999998</v>
      </c>
      <c r="H1047" s="436">
        <f>PRODUCT(C1047:G1047)</f>
        <v>3.69</v>
      </c>
      <c r="I1047" s="377" t="s">
        <v>1941</v>
      </c>
    </row>
    <row r="1048" spans="1:9" x14ac:dyDescent="0.25">
      <c r="A1048" s="451">
        <v>112.1</v>
      </c>
      <c r="B1048" s="449" t="s">
        <v>4154</v>
      </c>
      <c r="C1048" s="362"/>
      <c r="D1048" s="363"/>
      <c r="E1048" s="375"/>
      <c r="F1048" s="375"/>
      <c r="G1048" s="375"/>
      <c r="H1048" s="480"/>
      <c r="I1048" s="377"/>
    </row>
    <row r="1049" spans="1:9" x14ac:dyDescent="0.25">
      <c r="A1049" s="451"/>
      <c r="B1049" s="452" t="s">
        <v>4155</v>
      </c>
      <c r="C1049" s="363">
        <v>1</v>
      </c>
      <c r="D1049" s="425">
        <v>2</v>
      </c>
      <c r="E1049" s="375"/>
      <c r="F1049" s="375"/>
      <c r="G1049" s="375"/>
      <c r="H1049" s="471">
        <f>PRODUCT(C1049:G1049)</f>
        <v>2</v>
      </c>
      <c r="I1049" s="377" t="s">
        <v>1228</v>
      </c>
    </row>
    <row r="1050" spans="1:9" x14ac:dyDescent="0.25">
      <c r="A1050" s="451">
        <v>344.2</v>
      </c>
      <c r="B1050" s="427" t="s">
        <v>4671</v>
      </c>
      <c r="C1050" s="362"/>
      <c r="D1050" s="363"/>
      <c r="E1050" s="375"/>
      <c r="F1050" s="375"/>
      <c r="G1050" s="375"/>
      <c r="H1050" s="480"/>
      <c r="I1050" s="377"/>
    </row>
    <row r="1051" spans="1:9" x14ac:dyDescent="0.25">
      <c r="A1051" s="451"/>
      <c r="B1051" s="452" t="s">
        <v>4672</v>
      </c>
      <c r="C1051" s="362">
        <v>2</v>
      </c>
      <c r="D1051" s="425">
        <v>2</v>
      </c>
      <c r="E1051" s="375"/>
      <c r="F1051" s="375"/>
      <c r="G1051" s="375"/>
      <c r="H1051" s="471">
        <f>PRODUCT(C1051:G1051)</f>
        <v>4</v>
      </c>
      <c r="I1051" s="377" t="s">
        <v>1228</v>
      </c>
    </row>
    <row r="1052" spans="1:9" x14ac:dyDescent="0.25">
      <c r="A1052" s="348">
        <v>367</v>
      </c>
      <c r="B1052" s="472" t="s">
        <v>4673</v>
      </c>
      <c r="C1052" s="382"/>
      <c r="D1052" s="382"/>
      <c r="E1052" s="384"/>
      <c r="F1052" s="384" t="s">
        <v>4674</v>
      </c>
      <c r="G1052" s="383"/>
      <c r="H1052" s="430"/>
      <c r="I1052" s="392"/>
    </row>
    <row r="1053" spans="1:9" x14ac:dyDescent="0.25">
      <c r="A1053" s="348"/>
      <c r="B1053" s="359" t="s">
        <v>4076</v>
      </c>
      <c r="C1053" s="382">
        <v>1</v>
      </c>
      <c r="D1053" s="425">
        <v>2</v>
      </c>
      <c r="E1053" s="383">
        <v>1</v>
      </c>
      <c r="F1053" s="384">
        <v>2.25</v>
      </c>
      <c r="G1053" s="383">
        <v>2.1</v>
      </c>
      <c r="H1053" s="436">
        <f>PRODUCT(C1053:G1053)</f>
        <v>9.4499999999999993</v>
      </c>
      <c r="I1053" s="377" t="s">
        <v>1941</v>
      </c>
    </row>
    <row r="1054" spans="1:9" x14ac:dyDescent="0.25">
      <c r="A1054" s="451" t="s">
        <v>4159</v>
      </c>
      <c r="B1054" s="1719" t="s">
        <v>4160</v>
      </c>
      <c r="C1054" s="1719"/>
      <c r="D1054" s="1719"/>
      <c r="E1054" s="375"/>
      <c r="F1054" s="375"/>
      <c r="G1054" s="378"/>
      <c r="H1054" s="478"/>
      <c r="I1054" s="377"/>
    </row>
    <row r="1055" spans="1:9" x14ac:dyDescent="0.25">
      <c r="A1055" s="451"/>
      <c r="B1055" s="452" t="s">
        <v>4161</v>
      </c>
      <c r="C1055" s="362">
        <v>1</v>
      </c>
      <c r="D1055" s="363">
        <v>1</v>
      </c>
      <c r="E1055" s="375">
        <v>4.54</v>
      </c>
      <c r="F1055" s="375">
        <v>0.6</v>
      </c>
      <c r="G1055" s="378"/>
      <c r="H1055" s="471">
        <f>PRODUCT(C1055:G1055)</f>
        <v>2.72</v>
      </c>
      <c r="I1055" s="377" t="s">
        <v>1941</v>
      </c>
    </row>
    <row r="1056" spans="1:9" x14ac:dyDescent="0.25">
      <c r="A1056" s="451"/>
      <c r="B1056" s="452" t="s">
        <v>4162</v>
      </c>
      <c r="C1056" s="362">
        <v>1</v>
      </c>
      <c r="D1056" s="363">
        <v>1</v>
      </c>
      <c r="E1056" s="375">
        <v>4.54</v>
      </c>
      <c r="F1056" s="375">
        <v>0.6</v>
      </c>
      <c r="G1056" s="378"/>
      <c r="H1056" s="471">
        <f>PRODUCT(C1056:G1056)</f>
        <v>2.72</v>
      </c>
      <c r="I1056" s="377" t="s">
        <v>1941</v>
      </c>
    </row>
    <row r="1057" spans="1:9" x14ac:dyDescent="0.25">
      <c r="A1057" s="348">
        <v>379.6</v>
      </c>
      <c r="B1057" s="481" t="s">
        <v>4675</v>
      </c>
      <c r="C1057" s="382"/>
      <c r="D1057" s="382"/>
      <c r="E1057" s="383"/>
      <c r="F1057" s="383"/>
      <c r="G1057" s="383"/>
      <c r="H1057" s="430"/>
      <c r="I1057" s="392"/>
    </row>
    <row r="1058" spans="1:9" x14ac:dyDescent="0.25">
      <c r="A1058" s="348"/>
      <c r="B1058" s="359" t="s">
        <v>4676</v>
      </c>
      <c r="C1058" s="382">
        <v>1</v>
      </c>
      <c r="D1058" s="382">
        <v>2</v>
      </c>
      <c r="E1058" s="408">
        <v>3.1150000000000002</v>
      </c>
      <c r="F1058" s="383">
        <v>5.38</v>
      </c>
      <c r="G1058" s="383"/>
      <c r="H1058" s="459">
        <f>PRODUCT(C1058:G1058)</f>
        <v>33.520000000000003</v>
      </c>
      <c r="I1058" s="392"/>
    </row>
    <row r="1059" spans="1:9" x14ac:dyDescent="0.25">
      <c r="A1059" s="348"/>
      <c r="B1059" s="359" t="s">
        <v>3831</v>
      </c>
      <c r="C1059" s="382">
        <v>1</v>
      </c>
      <c r="D1059" s="382">
        <v>2</v>
      </c>
      <c r="E1059" s="383">
        <v>3.88</v>
      </c>
      <c r="F1059" s="383">
        <v>3.15</v>
      </c>
      <c r="G1059" s="383"/>
      <c r="H1059" s="459">
        <f t="shared" ref="H1059:H1067" si="35">PRODUCT(C1059:G1059)</f>
        <v>24.44</v>
      </c>
      <c r="I1059" s="392"/>
    </row>
    <row r="1060" spans="1:9" x14ac:dyDescent="0.25">
      <c r="A1060" s="348"/>
      <c r="B1060" s="359" t="s">
        <v>3833</v>
      </c>
      <c r="C1060" s="382">
        <v>1</v>
      </c>
      <c r="D1060" s="382">
        <v>2</v>
      </c>
      <c r="E1060" s="408">
        <v>3.1150000000000002</v>
      </c>
      <c r="F1060" s="383">
        <v>3.3</v>
      </c>
      <c r="G1060" s="383"/>
      <c r="H1060" s="459">
        <f t="shared" si="35"/>
        <v>20.56</v>
      </c>
      <c r="I1060" s="392"/>
    </row>
    <row r="1061" spans="1:9" x14ac:dyDescent="0.25">
      <c r="A1061" s="348"/>
      <c r="B1061" s="359" t="s">
        <v>3835</v>
      </c>
      <c r="C1061" s="382">
        <v>1</v>
      </c>
      <c r="D1061" s="382">
        <v>2</v>
      </c>
      <c r="E1061" s="383">
        <v>2.4500000000000002</v>
      </c>
      <c r="F1061" s="383">
        <v>3.14</v>
      </c>
      <c r="G1061" s="383"/>
      <c r="H1061" s="459">
        <f t="shared" si="35"/>
        <v>15.39</v>
      </c>
      <c r="I1061" s="392"/>
    </row>
    <row r="1062" spans="1:9" x14ac:dyDescent="0.25">
      <c r="A1062" s="348"/>
      <c r="B1062" s="359" t="s">
        <v>4167</v>
      </c>
      <c r="C1062" s="382">
        <v>1</v>
      </c>
      <c r="D1062" s="382">
        <v>2</v>
      </c>
      <c r="E1062" s="383">
        <v>1.2</v>
      </c>
      <c r="F1062" s="383">
        <v>0.82</v>
      </c>
      <c r="G1062" s="383"/>
      <c r="H1062" s="459">
        <f t="shared" si="35"/>
        <v>1.97</v>
      </c>
      <c r="I1062" s="392"/>
    </row>
    <row r="1063" spans="1:9" x14ac:dyDescent="0.25">
      <c r="A1063" s="348"/>
      <c r="B1063" s="359" t="s">
        <v>4168</v>
      </c>
      <c r="C1063" s="382">
        <v>1</v>
      </c>
      <c r="D1063" s="382">
        <v>2</v>
      </c>
      <c r="E1063" s="383">
        <v>1</v>
      </c>
      <c r="F1063" s="383">
        <v>0.23</v>
      </c>
      <c r="G1063" s="383"/>
      <c r="H1063" s="459">
        <f t="shared" si="35"/>
        <v>0.46</v>
      </c>
      <c r="I1063" s="392"/>
    </row>
    <row r="1064" spans="1:9" x14ac:dyDescent="0.25">
      <c r="A1064" s="348"/>
      <c r="B1064" s="359" t="s">
        <v>4169</v>
      </c>
      <c r="C1064" s="382">
        <v>2</v>
      </c>
      <c r="D1064" s="382">
        <v>2</v>
      </c>
      <c r="E1064" s="383">
        <v>0.9</v>
      </c>
      <c r="F1064" s="383">
        <v>0.12</v>
      </c>
      <c r="G1064" s="383"/>
      <c r="H1064" s="459">
        <f t="shared" si="35"/>
        <v>0.43</v>
      </c>
      <c r="I1064" s="392"/>
    </row>
    <row r="1065" spans="1:9" x14ac:dyDescent="0.25">
      <c r="A1065" s="348"/>
      <c r="B1065" s="359" t="s">
        <v>4170</v>
      </c>
      <c r="C1065" s="382">
        <v>2</v>
      </c>
      <c r="D1065" s="382">
        <v>2</v>
      </c>
      <c r="E1065" s="383">
        <v>0.9</v>
      </c>
      <c r="F1065" s="383">
        <v>0.23</v>
      </c>
      <c r="G1065" s="383"/>
      <c r="H1065" s="459">
        <f t="shared" si="35"/>
        <v>0.83</v>
      </c>
      <c r="I1065" s="392"/>
    </row>
    <row r="1066" spans="1:9" x14ac:dyDescent="0.25">
      <c r="A1066" s="348"/>
      <c r="B1066" s="359" t="s">
        <v>4171</v>
      </c>
      <c r="C1066" s="382">
        <v>2</v>
      </c>
      <c r="D1066" s="382">
        <v>2</v>
      </c>
      <c r="E1066" s="383">
        <v>0.82</v>
      </c>
      <c r="F1066" s="383">
        <v>0.23</v>
      </c>
      <c r="G1066" s="383"/>
      <c r="H1066" s="459">
        <f t="shared" si="35"/>
        <v>0.75</v>
      </c>
      <c r="I1066" s="392"/>
    </row>
    <row r="1067" spans="1:9" ht="28.5" x14ac:dyDescent="0.25">
      <c r="A1067" s="348"/>
      <c r="B1067" s="359" t="s">
        <v>4677</v>
      </c>
      <c r="C1067" s="382">
        <v>2</v>
      </c>
      <c r="D1067" s="382">
        <v>2</v>
      </c>
      <c r="E1067" s="383">
        <v>0.75</v>
      </c>
      <c r="F1067" s="383">
        <v>0.12</v>
      </c>
      <c r="G1067" s="383"/>
      <c r="H1067" s="459">
        <f t="shared" si="35"/>
        <v>0.36</v>
      </c>
      <c r="I1067" s="392"/>
    </row>
    <row r="1068" spans="1:9" x14ac:dyDescent="0.25">
      <c r="A1068" s="348"/>
      <c r="B1068" s="359"/>
      <c r="C1068" s="382"/>
      <c r="D1068" s="382"/>
      <c r="E1068" s="383"/>
      <c r="F1068" s="383"/>
      <c r="G1068" s="402" t="s">
        <v>1904</v>
      </c>
      <c r="H1068" s="436">
        <f>SUM(H1058:H1067)</f>
        <v>98.71</v>
      </c>
      <c r="I1068" s="392" t="s">
        <v>1941</v>
      </c>
    </row>
    <row r="1069" spans="1:9" x14ac:dyDescent="0.25">
      <c r="A1069" s="448">
        <v>383</v>
      </c>
      <c r="B1069" s="427" t="s">
        <v>1407</v>
      </c>
      <c r="C1069" s="362"/>
      <c r="D1069" s="363"/>
      <c r="E1069" s="375"/>
      <c r="F1069" s="375"/>
      <c r="G1069" s="375"/>
      <c r="H1069" s="480"/>
      <c r="I1069" s="377"/>
    </row>
    <row r="1070" spans="1:9" x14ac:dyDescent="0.25">
      <c r="A1070" s="448"/>
      <c r="B1070" s="452" t="s">
        <v>4155</v>
      </c>
      <c r="C1070" s="362">
        <v>1</v>
      </c>
      <c r="D1070" s="382">
        <v>2</v>
      </c>
      <c r="E1070" s="375"/>
      <c r="F1070" s="375"/>
      <c r="G1070" s="375"/>
      <c r="H1070" s="471">
        <f>PRODUCT(C1070:G1070)</f>
        <v>2</v>
      </c>
      <c r="I1070" s="377" t="s">
        <v>1228</v>
      </c>
    </row>
    <row r="1071" spans="1:9" ht="30" x14ac:dyDescent="0.25">
      <c r="A1071" s="1038">
        <v>448.2</v>
      </c>
      <c r="B1071" s="1039" t="s">
        <v>4172</v>
      </c>
      <c r="C1071" s="425">
        <v>3</v>
      </c>
      <c r="D1071" s="382">
        <v>2</v>
      </c>
      <c r="E1071" s="454"/>
      <c r="F1071" s="426"/>
      <c r="G1071" s="454"/>
      <c r="H1071" s="471">
        <f>PRODUCT(C1071:G1071)</f>
        <v>6</v>
      </c>
      <c r="I1071" s="991" t="s">
        <v>1228</v>
      </c>
    </row>
    <row r="1072" spans="1:9" ht="30" x14ac:dyDescent="0.25">
      <c r="A1072" s="412">
        <v>799</v>
      </c>
      <c r="B1072" s="435" t="s">
        <v>4173</v>
      </c>
      <c r="C1072" s="382"/>
      <c r="D1072" s="382"/>
      <c r="E1072" s="383"/>
      <c r="F1072" s="383"/>
      <c r="G1072" s="402"/>
      <c r="H1072" s="436"/>
      <c r="I1072" s="392"/>
    </row>
    <row r="1073" spans="1:9" x14ac:dyDescent="0.25">
      <c r="A1073" s="348"/>
      <c r="B1073" s="359" t="s">
        <v>4174</v>
      </c>
      <c r="C1073" s="382">
        <v>1</v>
      </c>
      <c r="D1073" s="382">
        <v>1</v>
      </c>
      <c r="E1073" s="383">
        <f>H948</f>
        <v>709.46</v>
      </c>
      <c r="F1073" s="383"/>
      <c r="G1073" s="383"/>
      <c r="H1073" s="436">
        <f>PRODUCT(C1073:G1073)</f>
        <v>709.46</v>
      </c>
      <c r="I1073" s="392" t="s">
        <v>1941</v>
      </c>
    </row>
    <row r="1076" spans="1:9" x14ac:dyDescent="0.25">
      <c r="A1076" s="1720"/>
      <c r="B1076" s="1720"/>
      <c r="C1076" s="1720"/>
      <c r="D1076" s="1720"/>
      <c r="E1076" s="1720"/>
      <c r="F1076" s="1720"/>
      <c r="G1076" s="1720"/>
      <c r="H1076" s="1720"/>
      <c r="I1076" s="1720"/>
    </row>
  </sheetData>
  <mergeCells count="31">
    <mergeCell ref="A6:A7"/>
    <mergeCell ref="B6:B7"/>
    <mergeCell ref="C6:D7"/>
    <mergeCell ref="E6:G6"/>
    <mergeCell ref="H6:H7"/>
    <mergeCell ref="A1:I1"/>
    <mergeCell ref="A2:I2"/>
    <mergeCell ref="A3:I3"/>
    <mergeCell ref="A4:I4"/>
    <mergeCell ref="A5:I5"/>
    <mergeCell ref="B874:F874"/>
    <mergeCell ref="B8:D8"/>
    <mergeCell ref="B39:D39"/>
    <mergeCell ref="B73:C73"/>
    <mergeCell ref="B103:D103"/>
    <mergeCell ref="B636:D636"/>
    <mergeCell ref="B638:D638"/>
    <mergeCell ref="B642:D642"/>
    <mergeCell ref="B672:D672"/>
    <mergeCell ref="B702:D702"/>
    <mergeCell ref="B713:D713"/>
    <mergeCell ref="B839:C839"/>
    <mergeCell ref="B1038:F1038"/>
    <mergeCell ref="B1054:D1054"/>
    <mergeCell ref="A1076:I1076"/>
    <mergeCell ref="B877:E877"/>
    <mergeCell ref="B951:D951"/>
    <mergeCell ref="B993:D993"/>
    <mergeCell ref="B1018:F1018"/>
    <mergeCell ref="B1024:F1024"/>
    <mergeCell ref="B1029:D1029"/>
  </mergeCells>
  <printOptions horizontalCentered="1"/>
  <pageMargins left="0.78740157480314965" right="0.29527559055118113" top="0.59055118110236227" bottom="0.19685039370078741" header="0.27559055118110237" footer="0.15748031496062992"/>
  <pageSetup paperSize="9" scale="92"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M1029"/>
  <sheetViews>
    <sheetView view="pageBreakPreview" topLeftCell="A223" zoomScale="90" zoomScaleSheetLayoutView="90" workbookViewId="0">
      <selection activeCell="E15" sqref="E15"/>
    </sheetView>
  </sheetViews>
  <sheetFormatPr defaultRowHeight="15.75" x14ac:dyDescent="0.25"/>
  <cols>
    <col min="1" max="1" width="6.33203125" style="558" customWidth="1"/>
    <col min="2" max="2" width="30.77734375" style="525" customWidth="1"/>
    <col min="3" max="3" width="4.33203125" style="559" customWidth="1"/>
    <col min="4" max="4" width="4.44140625" style="559" bestFit="1" customWidth="1"/>
    <col min="5" max="8" width="8.77734375" style="560" customWidth="1"/>
    <col min="9" max="9" width="4.21875" style="573" bestFit="1" customWidth="1"/>
    <col min="10" max="256" width="8.88671875" style="369"/>
    <col min="257" max="257" width="6.33203125" style="369" customWidth="1"/>
    <col min="258" max="258" width="30.77734375" style="369" customWidth="1"/>
    <col min="259" max="259" width="4.33203125" style="369" customWidth="1"/>
    <col min="260" max="260" width="4.44140625" style="369" bestFit="1" customWidth="1"/>
    <col min="261" max="264" width="8.77734375" style="369" customWidth="1"/>
    <col min="265" max="265" width="4.21875" style="369" customWidth="1"/>
    <col min="266" max="512" width="8.88671875" style="369"/>
    <col min="513" max="513" width="6.33203125" style="369" customWidth="1"/>
    <col min="514" max="514" width="30.77734375" style="369" customWidth="1"/>
    <col min="515" max="515" width="4.33203125" style="369" customWidth="1"/>
    <col min="516" max="516" width="4.44140625" style="369" bestFit="1" customWidth="1"/>
    <col min="517" max="520" width="8.77734375" style="369" customWidth="1"/>
    <col min="521" max="521" width="4.21875" style="369" customWidth="1"/>
    <col min="522" max="768" width="8.88671875" style="369"/>
    <col min="769" max="769" width="6.33203125" style="369" customWidth="1"/>
    <col min="770" max="770" width="30.77734375" style="369" customWidth="1"/>
    <col min="771" max="771" width="4.33203125" style="369" customWidth="1"/>
    <col min="772" max="772" width="4.44140625" style="369" bestFit="1" customWidth="1"/>
    <col min="773" max="776" width="8.77734375" style="369" customWidth="1"/>
    <col min="777" max="777" width="4.21875" style="369" customWidth="1"/>
    <col min="778" max="1024" width="8.88671875" style="369"/>
    <col min="1025" max="1025" width="6.33203125" style="369" customWidth="1"/>
    <col min="1026" max="1026" width="30.77734375" style="369" customWidth="1"/>
    <col min="1027" max="1027" width="4.33203125" style="369" customWidth="1"/>
    <col min="1028" max="1028" width="4.44140625" style="369" bestFit="1" customWidth="1"/>
    <col min="1029" max="1032" width="8.77734375" style="369" customWidth="1"/>
    <col min="1033" max="1033" width="4.21875" style="369" customWidth="1"/>
    <col min="1034" max="1280" width="8.88671875" style="369"/>
    <col min="1281" max="1281" width="6.33203125" style="369" customWidth="1"/>
    <col min="1282" max="1282" width="30.77734375" style="369" customWidth="1"/>
    <col min="1283" max="1283" width="4.33203125" style="369" customWidth="1"/>
    <col min="1284" max="1284" width="4.44140625" style="369" bestFit="1" customWidth="1"/>
    <col min="1285" max="1288" width="8.77734375" style="369" customWidth="1"/>
    <col min="1289" max="1289" width="4.21875" style="369" customWidth="1"/>
    <col min="1290" max="1536" width="8.88671875" style="369"/>
    <col min="1537" max="1537" width="6.33203125" style="369" customWidth="1"/>
    <col min="1538" max="1538" width="30.77734375" style="369" customWidth="1"/>
    <col min="1539" max="1539" width="4.33203125" style="369" customWidth="1"/>
    <col min="1540" max="1540" width="4.44140625" style="369" bestFit="1" customWidth="1"/>
    <col min="1541" max="1544" width="8.77734375" style="369" customWidth="1"/>
    <col min="1545" max="1545" width="4.21875" style="369" customWidth="1"/>
    <col min="1546" max="1792" width="8.88671875" style="369"/>
    <col min="1793" max="1793" width="6.33203125" style="369" customWidth="1"/>
    <col min="1794" max="1794" width="30.77734375" style="369" customWidth="1"/>
    <col min="1795" max="1795" width="4.33203125" style="369" customWidth="1"/>
    <col min="1796" max="1796" width="4.44140625" style="369" bestFit="1" customWidth="1"/>
    <col min="1797" max="1800" width="8.77734375" style="369" customWidth="1"/>
    <col min="1801" max="1801" width="4.21875" style="369" customWidth="1"/>
    <col min="1802" max="2048" width="8.88671875" style="369"/>
    <col min="2049" max="2049" width="6.33203125" style="369" customWidth="1"/>
    <col min="2050" max="2050" width="30.77734375" style="369" customWidth="1"/>
    <col min="2051" max="2051" width="4.33203125" style="369" customWidth="1"/>
    <col min="2052" max="2052" width="4.44140625" style="369" bestFit="1" customWidth="1"/>
    <col min="2053" max="2056" width="8.77734375" style="369" customWidth="1"/>
    <col min="2057" max="2057" width="4.21875" style="369" customWidth="1"/>
    <col min="2058" max="2304" width="8.88671875" style="369"/>
    <col min="2305" max="2305" width="6.33203125" style="369" customWidth="1"/>
    <col min="2306" max="2306" width="30.77734375" style="369" customWidth="1"/>
    <col min="2307" max="2307" width="4.33203125" style="369" customWidth="1"/>
    <col min="2308" max="2308" width="4.44140625" style="369" bestFit="1" customWidth="1"/>
    <col min="2309" max="2312" width="8.77734375" style="369" customWidth="1"/>
    <col min="2313" max="2313" width="4.21875" style="369" customWidth="1"/>
    <col min="2314" max="2560" width="8.88671875" style="369"/>
    <col min="2561" max="2561" width="6.33203125" style="369" customWidth="1"/>
    <col min="2562" max="2562" width="30.77734375" style="369" customWidth="1"/>
    <col min="2563" max="2563" width="4.33203125" style="369" customWidth="1"/>
    <col min="2564" max="2564" width="4.44140625" style="369" bestFit="1" customWidth="1"/>
    <col min="2565" max="2568" width="8.77734375" style="369" customWidth="1"/>
    <col min="2569" max="2569" width="4.21875" style="369" customWidth="1"/>
    <col min="2570" max="2816" width="8.88671875" style="369"/>
    <col min="2817" max="2817" width="6.33203125" style="369" customWidth="1"/>
    <col min="2818" max="2818" width="30.77734375" style="369" customWidth="1"/>
    <col min="2819" max="2819" width="4.33203125" style="369" customWidth="1"/>
    <col min="2820" max="2820" width="4.44140625" style="369" bestFit="1" customWidth="1"/>
    <col min="2821" max="2824" width="8.77734375" style="369" customWidth="1"/>
    <col min="2825" max="2825" width="4.21875" style="369" customWidth="1"/>
    <col min="2826" max="3072" width="8.88671875" style="369"/>
    <col min="3073" max="3073" width="6.33203125" style="369" customWidth="1"/>
    <col min="3074" max="3074" width="30.77734375" style="369" customWidth="1"/>
    <col min="3075" max="3075" width="4.33203125" style="369" customWidth="1"/>
    <col min="3076" max="3076" width="4.44140625" style="369" bestFit="1" customWidth="1"/>
    <col min="3077" max="3080" width="8.77734375" style="369" customWidth="1"/>
    <col min="3081" max="3081" width="4.21875" style="369" customWidth="1"/>
    <col min="3082" max="3328" width="8.88671875" style="369"/>
    <col min="3329" max="3329" width="6.33203125" style="369" customWidth="1"/>
    <col min="3330" max="3330" width="30.77734375" style="369" customWidth="1"/>
    <col min="3331" max="3331" width="4.33203125" style="369" customWidth="1"/>
    <col min="3332" max="3332" width="4.44140625" style="369" bestFit="1" customWidth="1"/>
    <col min="3333" max="3336" width="8.77734375" style="369" customWidth="1"/>
    <col min="3337" max="3337" width="4.21875" style="369" customWidth="1"/>
    <col min="3338" max="3584" width="8.88671875" style="369"/>
    <col min="3585" max="3585" width="6.33203125" style="369" customWidth="1"/>
    <col min="3586" max="3586" width="30.77734375" style="369" customWidth="1"/>
    <col min="3587" max="3587" width="4.33203125" style="369" customWidth="1"/>
    <col min="3588" max="3588" width="4.44140625" style="369" bestFit="1" customWidth="1"/>
    <col min="3589" max="3592" width="8.77734375" style="369" customWidth="1"/>
    <col min="3593" max="3593" width="4.21875" style="369" customWidth="1"/>
    <col min="3594" max="3840" width="8.88671875" style="369"/>
    <col min="3841" max="3841" width="6.33203125" style="369" customWidth="1"/>
    <col min="3842" max="3842" width="30.77734375" style="369" customWidth="1"/>
    <col min="3843" max="3843" width="4.33203125" style="369" customWidth="1"/>
    <col min="3844" max="3844" width="4.44140625" style="369" bestFit="1" customWidth="1"/>
    <col min="3845" max="3848" width="8.77734375" style="369" customWidth="1"/>
    <col min="3849" max="3849" width="4.21875" style="369" customWidth="1"/>
    <col min="3850" max="4096" width="8.88671875" style="369"/>
    <col min="4097" max="4097" width="6.33203125" style="369" customWidth="1"/>
    <col min="4098" max="4098" width="30.77734375" style="369" customWidth="1"/>
    <col min="4099" max="4099" width="4.33203125" style="369" customWidth="1"/>
    <col min="4100" max="4100" width="4.44140625" style="369" bestFit="1" customWidth="1"/>
    <col min="4101" max="4104" width="8.77734375" style="369" customWidth="1"/>
    <col min="4105" max="4105" width="4.21875" style="369" customWidth="1"/>
    <col min="4106" max="4352" width="8.88671875" style="369"/>
    <col min="4353" max="4353" width="6.33203125" style="369" customWidth="1"/>
    <col min="4354" max="4354" width="30.77734375" style="369" customWidth="1"/>
    <col min="4355" max="4355" width="4.33203125" style="369" customWidth="1"/>
    <col min="4356" max="4356" width="4.44140625" style="369" bestFit="1" customWidth="1"/>
    <col min="4357" max="4360" width="8.77734375" style="369" customWidth="1"/>
    <col min="4361" max="4361" width="4.21875" style="369" customWidth="1"/>
    <col min="4362" max="4608" width="8.88671875" style="369"/>
    <col min="4609" max="4609" width="6.33203125" style="369" customWidth="1"/>
    <col min="4610" max="4610" width="30.77734375" style="369" customWidth="1"/>
    <col min="4611" max="4611" width="4.33203125" style="369" customWidth="1"/>
    <col min="4612" max="4612" width="4.44140625" style="369" bestFit="1" customWidth="1"/>
    <col min="4613" max="4616" width="8.77734375" style="369" customWidth="1"/>
    <col min="4617" max="4617" width="4.21875" style="369" customWidth="1"/>
    <col min="4618" max="4864" width="8.88671875" style="369"/>
    <col min="4865" max="4865" width="6.33203125" style="369" customWidth="1"/>
    <col min="4866" max="4866" width="30.77734375" style="369" customWidth="1"/>
    <col min="4867" max="4867" width="4.33203125" style="369" customWidth="1"/>
    <col min="4868" max="4868" width="4.44140625" style="369" bestFit="1" customWidth="1"/>
    <col min="4869" max="4872" width="8.77734375" style="369" customWidth="1"/>
    <col min="4873" max="4873" width="4.21875" style="369" customWidth="1"/>
    <col min="4874" max="5120" width="8.88671875" style="369"/>
    <col min="5121" max="5121" width="6.33203125" style="369" customWidth="1"/>
    <col min="5122" max="5122" width="30.77734375" style="369" customWidth="1"/>
    <col min="5123" max="5123" width="4.33203125" style="369" customWidth="1"/>
    <col min="5124" max="5124" width="4.44140625" style="369" bestFit="1" customWidth="1"/>
    <col min="5125" max="5128" width="8.77734375" style="369" customWidth="1"/>
    <col min="5129" max="5129" width="4.21875" style="369" customWidth="1"/>
    <col min="5130" max="5376" width="8.88671875" style="369"/>
    <col min="5377" max="5377" width="6.33203125" style="369" customWidth="1"/>
    <col min="5378" max="5378" width="30.77734375" style="369" customWidth="1"/>
    <col min="5379" max="5379" width="4.33203125" style="369" customWidth="1"/>
    <col min="5380" max="5380" width="4.44140625" style="369" bestFit="1" customWidth="1"/>
    <col min="5381" max="5384" width="8.77734375" style="369" customWidth="1"/>
    <col min="5385" max="5385" width="4.21875" style="369" customWidth="1"/>
    <col min="5386" max="5632" width="8.88671875" style="369"/>
    <col min="5633" max="5633" width="6.33203125" style="369" customWidth="1"/>
    <col min="5634" max="5634" width="30.77734375" style="369" customWidth="1"/>
    <col min="5635" max="5635" width="4.33203125" style="369" customWidth="1"/>
    <col min="5636" max="5636" width="4.44140625" style="369" bestFit="1" customWidth="1"/>
    <col min="5637" max="5640" width="8.77734375" style="369" customWidth="1"/>
    <col min="5641" max="5641" width="4.21875" style="369" customWidth="1"/>
    <col min="5642" max="5888" width="8.88671875" style="369"/>
    <col min="5889" max="5889" width="6.33203125" style="369" customWidth="1"/>
    <col min="5890" max="5890" width="30.77734375" style="369" customWidth="1"/>
    <col min="5891" max="5891" width="4.33203125" style="369" customWidth="1"/>
    <col min="5892" max="5892" width="4.44140625" style="369" bestFit="1" customWidth="1"/>
    <col min="5893" max="5896" width="8.77734375" style="369" customWidth="1"/>
    <col min="5897" max="5897" width="4.21875" style="369" customWidth="1"/>
    <col min="5898" max="6144" width="8.88671875" style="369"/>
    <col min="6145" max="6145" width="6.33203125" style="369" customWidth="1"/>
    <col min="6146" max="6146" width="30.77734375" style="369" customWidth="1"/>
    <col min="6147" max="6147" width="4.33203125" style="369" customWidth="1"/>
    <col min="6148" max="6148" width="4.44140625" style="369" bestFit="1" customWidth="1"/>
    <col min="6149" max="6152" width="8.77734375" style="369" customWidth="1"/>
    <col min="6153" max="6153" width="4.21875" style="369" customWidth="1"/>
    <col min="6154" max="6400" width="8.88671875" style="369"/>
    <col min="6401" max="6401" width="6.33203125" style="369" customWidth="1"/>
    <col min="6402" max="6402" width="30.77734375" style="369" customWidth="1"/>
    <col min="6403" max="6403" width="4.33203125" style="369" customWidth="1"/>
    <col min="6404" max="6404" width="4.44140625" style="369" bestFit="1" customWidth="1"/>
    <col min="6405" max="6408" width="8.77734375" style="369" customWidth="1"/>
    <col min="6409" max="6409" width="4.21875" style="369" customWidth="1"/>
    <col min="6410" max="6656" width="8.88671875" style="369"/>
    <col min="6657" max="6657" width="6.33203125" style="369" customWidth="1"/>
    <col min="6658" max="6658" width="30.77734375" style="369" customWidth="1"/>
    <col min="6659" max="6659" width="4.33203125" style="369" customWidth="1"/>
    <col min="6660" max="6660" width="4.44140625" style="369" bestFit="1" customWidth="1"/>
    <col min="6661" max="6664" width="8.77734375" style="369" customWidth="1"/>
    <col min="6665" max="6665" width="4.21875" style="369" customWidth="1"/>
    <col min="6666" max="6912" width="8.88671875" style="369"/>
    <col min="6913" max="6913" width="6.33203125" style="369" customWidth="1"/>
    <col min="6914" max="6914" width="30.77734375" style="369" customWidth="1"/>
    <col min="6915" max="6915" width="4.33203125" style="369" customWidth="1"/>
    <col min="6916" max="6916" width="4.44140625" style="369" bestFit="1" customWidth="1"/>
    <col min="6917" max="6920" width="8.77734375" style="369" customWidth="1"/>
    <col min="6921" max="6921" width="4.21875" style="369" customWidth="1"/>
    <col min="6922" max="7168" width="8.88671875" style="369"/>
    <col min="7169" max="7169" width="6.33203125" style="369" customWidth="1"/>
    <col min="7170" max="7170" width="30.77734375" style="369" customWidth="1"/>
    <col min="7171" max="7171" width="4.33203125" style="369" customWidth="1"/>
    <col min="7172" max="7172" width="4.44140625" style="369" bestFit="1" customWidth="1"/>
    <col min="7173" max="7176" width="8.77734375" style="369" customWidth="1"/>
    <col min="7177" max="7177" width="4.21875" style="369" customWidth="1"/>
    <col min="7178" max="7424" width="8.88671875" style="369"/>
    <col min="7425" max="7425" width="6.33203125" style="369" customWidth="1"/>
    <col min="7426" max="7426" width="30.77734375" style="369" customWidth="1"/>
    <col min="7427" max="7427" width="4.33203125" style="369" customWidth="1"/>
    <col min="7428" max="7428" width="4.44140625" style="369" bestFit="1" customWidth="1"/>
    <col min="7429" max="7432" width="8.77734375" style="369" customWidth="1"/>
    <col min="7433" max="7433" width="4.21875" style="369" customWidth="1"/>
    <col min="7434" max="7680" width="8.88671875" style="369"/>
    <col min="7681" max="7681" width="6.33203125" style="369" customWidth="1"/>
    <col min="7682" max="7682" width="30.77734375" style="369" customWidth="1"/>
    <col min="7683" max="7683" width="4.33203125" style="369" customWidth="1"/>
    <col min="7684" max="7684" width="4.44140625" style="369" bestFit="1" customWidth="1"/>
    <col min="7685" max="7688" width="8.77734375" style="369" customWidth="1"/>
    <col min="7689" max="7689" width="4.21875" style="369" customWidth="1"/>
    <col min="7690" max="7936" width="8.88671875" style="369"/>
    <col min="7937" max="7937" width="6.33203125" style="369" customWidth="1"/>
    <col min="7938" max="7938" width="30.77734375" style="369" customWidth="1"/>
    <col min="7939" max="7939" width="4.33203125" style="369" customWidth="1"/>
    <col min="7940" max="7940" width="4.44140625" style="369" bestFit="1" customWidth="1"/>
    <col min="7941" max="7944" width="8.77734375" style="369" customWidth="1"/>
    <col min="7945" max="7945" width="4.21875" style="369" customWidth="1"/>
    <col min="7946" max="8192" width="8.88671875" style="369"/>
    <col min="8193" max="8193" width="6.33203125" style="369" customWidth="1"/>
    <col min="8194" max="8194" width="30.77734375" style="369" customWidth="1"/>
    <col min="8195" max="8195" width="4.33203125" style="369" customWidth="1"/>
    <col min="8196" max="8196" width="4.44140625" style="369" bestFit="1" customWidth="1"/>
    <col min="8197" max="8200" width="8.77734375" style="369" customWidth="1"/>
    <col min="8201" max="8201" width="4.21875" style="369" customWidth="1"/>
    <col min="8202" max="8448" width="8.88671875" style="369"/>
    <col min="8449" max="8449" width="6.33203125" style="369" customWidth="1"/>
    <col min="8450" max="8450" width="30.77734375" style="369" customWidth="1"/>
    <col min="8451" max="8451" width="4.33203125" style="369" customWidth="1"/>
    <col min="8452" max="8452" width="4.44140625" style="369" bestFit="1" customWidth="1"/>
    <col min="8453" max="8456" width="8.77734375" style="369" customWidth="1"/>
    <col min="8457" max="8457" width="4.21875" style="369" customWidth="1"/>
    <col min="8458" max="8704" width="8.88671875" style="369"/>
    <col min="8705" max="8705" width="6.33203125" style="369" customWidth="1"/>
    <col min="8706" max="8706" width="30.77734375" style="369" customWidth="1"/>
    <col min="8707" max="8707" width="4.33203125" style="369" customWidth="1"/>
    <col min="8708" max="8708" width="4.44140625" style="369" bestFit="1" customWidth="1"/>
    <col min="8709" max="8712" width="8.77734375" style="369" customWidth="1"/>
    <col min="8713" max="8713" width="4.21875" style="369" customWidth="1"/>
    <col min="8714" max="8960" width="8.88671875" style="369"/>
    <col min="8961" max="8961" width="6.33203125" style="369" customWidth="1"/>
    <col min="8962" max="8962" width="30.77734375" style="369" customWidth="1"/>
    <col min="8963" max="8963" width="4.33203125" style="369" customWidth="1"/>
    <col min="8964" max="8964" width="4.44140625" style="369" bestFit="1" customWidth="1"/>
    <col min="8965" max="8968" width="8.77734375" style="369" customWidth="1"/>
    <col min="8969" max="8969" width="4.21875" style="369" customWidth="1"/>
    <col min="8970" max="9216" width="8.88671875" style="369"/>
    <col min="9217" max="9217" width="6.33203125" style="369" customWidth="1"/>
    <col min="9218" max="9218" width="30.77734375" style="369" customWidth="1"/>
    <col min="9219" max="9219" width="4.33203125" style="369" customWidth="1"/>
    <col min="9220" max="9220" width="4.44140625" style="369" bestFit="1" customWidth="1"/>
    <col min="9221" max="9224" width="8.77734375" style="369" customWidth="1"/>
    <col min="9225" max="9225" width="4.21875" style="369" customWidth="1"/>
    <col min="9226" max="9472" width="8.88671875" style="369"/>
    <col min="9473" max="9473" width="6.33203125" style="369" customWidth="1"/>
    <col min="9474" max="9474" width="30.77734375" style="369" customWidth="1"/>
    <col min="9475" max="9475" width="4.33203125" style="369" customWidth="1"/>
    <col min="9476" max="9476" width="4.44140625" style="369" bestFit="1" customWidth="1"/>
    <col min="9477" max="9480" width="8.77734375" style="369" customWidth="1"/>
    <col min="9481" max="9481" width="4.21875" style="369" customWidth="1"/>
    <col min="9482" max="9728" width="8.88671875" style="369"/>
    <col min="9729" max="9729" width="6.33203125" style="369" customWidth="1"/>
    <col min="9730" max="9730" width="30.77734375" style="369" customWidth="1"/>
    <col min="9731" max="9731" width="4.33203125" style="369" customWidth="1"/>
    <col min="9732" max="9732" width="4.44140625" style="369" bestFit="1" customWidth="1"/>
    <col min="9733" max="9736" width="8.77734375" style="369" customWidth="1"/>
    <col min="9737" max="9737" width="4.21875" style="369" customWidth="1"/>
    <col min="9738" max="9984" width="8.88671875" style="369"/>
    <col min="9985" max="9985" width="6.33203125" style="369" customWidth="1"/>
    <col min="9986" max="9986" width="30.77734375" style="369" customWidth="1"/>
    <col min="9987" max="9987" width="4.33203125" style="369" customWidth="1"/>
    <col min="9988" max="9988" width="4.44140625" style="369" bestFit="1" customWidth="1"/>
    <col min="9989" max="9992" width="8.77734375" style="369" customWidth="1"/>
    <col min="9993" max="9993" width="4.21875" style="369" customWidth="1"/>
    <col min="9994" max="10240" width="8.88671875" style="369"/>
    <col min="10241" max="10241" width="6.33203125" style="369" customWidth="1"/>
    <col min="10242" max="10242" width="30.77734375" style="369" customWidth="1"/>
    <col min="10243" max="10243" width="4.33203125" style="369" customWidth="1"/>
    <col min="10244" max="10244" width="4.44140625" style="369" bestFit="1" customWidth="1"/>
    <col min="10245" max="10248" width="8.77734375" style="369" customWidth="1"/>
    <col min="10249" max="10249" width="4.21875" style="369" customWidth="1"/>
    <col min="10250" max="10496" width="8.88671875" style="369"/>
    <col min="10497" max="10497" width="6.33203125" style="369" customWidth="1"/>
    <col min="10498" max="10498" width="30.77734375" style="369" customWidth="1"/>
    <col min="10499" max="10499" width="4.33203125" style="369" customWidth="1"/>
    <col min="10500" max="10500" width="4.44140625" style="369" bestFit="1" customWidth="1"/>
    <col min="10501" max="10504" width="8.77734375" style="369" customWidth="1"/>
    <col min="10505" max="10505" width="4.21875" style="369" customWidth="1"/>
    <col min="10506" max="10752" width="8.88671875" style="369"/>
    <col min="10753" max="10753" width="6.33203125" style="369" customWidth="1"/>
    <col min="10754" max="10754" width="30.77734375" style="369" customWidth="1"/>
    <col min="10755" max="10755" width="4.33203125" style="369" customWidth="1"/>
    <col min="10756" max="10756" width="4.44140625" style="369" bestFit="1" customWidth="1"/>
    <col min="10757" max="10760" width="8.77734375" style="369" customWidth="1"/>
    <col min="10761" max="10761" width="4.21875" style="369" customWidth="1"/>
    <col min="10762" max="11008" width="8.88671875" style="369"/>
    <col min="11009" max="11009" width="6.33203125" style="369" customWidth="1"/>
    <col min="11010" max="11010" width="30.77734375" style="369" customWidth="1"/>
    <col min="11011" max="11011" width="4.33203125" style="369" customWidth="1"/>
    <col min="11012" max="11012" width="4.44140625" style="369" bestFit="1" customWidth="1"/>
    <col min="11013" max="11016" width="8.77734375" style="369" customWidth="1"/>
    <col min="11017" max="11017" width="4.21875" style="369" customWidth="1"/>
    <col min="11018" max="11264" width="8.88671875" style="369"/>
    <col min="11265" max="11265" width="6.33203125" style="369" customWidth="1"/>
    <col min="11266" max="11266" width="30.77734375" style="369" customWidth="1"/>
    <col min="11267" max="11267" width="4.33203125" style="369" customWidth="1"/>
    <col min="11268" max="11268" width="4.44140625" style="369" bestFit="1" customWidth="1"/>
    <col min="11269" max="11272" width="8.77734375" style="369" customWidth="1"/>
    <col min="11273" max="11273" width="4.21875" style="369" customWidth="1"/>
    <col min="11274" max="11520" width="8.88671875" style="369"/>
    <col min="11521" max="11521" width="6.33203125" style="369" customWidth="1"/>
    <col min="11522" max="11522" width="30.77734375" style="369" customWidth="1"/>
    <col min="11523" max="11523" width="4.33203125" style="369" customWidth="1"/>
    <col min="11524" max="11524" width="4.44140625" style="369" bestFit="1" customWidth="1"/>
    <col min="11525" max="11528" width="8.77734375" style="369" customWidth="1"/>
    <col min="11529" max="11529" width="4.21875" style="369" customWidth="1"/>
    <col min="11530" max="11776" width="8.88671875" style="369"/>
    <col min="11777" max="11777" width="6.33203125" style="369" customWidth="1"/>
    <col min="11778" max="11778" width="30.77734375" style="369" customWidth="1"/>
    <col min="11779" max="11779" width="4.33203125" style="369" customWidth="1"/>
    <col min="11780" max="11780" width="4.44140625" style="369" bestFit="1" customWidth="1"/>
    <col min="11781" max="11784" width="8.77734375" style="369" customWidth="1"/>
    <col min="11785" max="11785" width="4.21875" style="369" customWidth="1"/>
    <col min="11786" max="12032" width="8.88671875" style="369"/>
    <col min="12033" max="12033" width="6.33203125" style="369" customWidth="1"/>
    <col min="12034" max="12034" width="30.77734375" style="369" customWidth="1"/>
    <col min="12035" max="12035" width="4.33203125" style="369" customWidth="1"/>
    <col min="12036" max="12036" width="4.44140625" style="369" bestFit="1" customWidth="1"/>
    <col min="12037" max="12040" width="8.77734375" style="369" customWidth="1"/>
    <col min="12041" max="12041" width="4.21875" style="369" customWidth="1"/>
    <col min="12042" max="12288" width="8.88671875" style="369"/>
    <col min="12289" max="12289" width="6.33203125" style="369" customWidth="1"/>
    <col min="12290" max="12290" width="30.77734375" style="369" customWidth="1"/>
    <col min="12291" max="12291" width="4.33203125" style="369" customWidth="1"/>
    <col min="12292" max="12292" width="4.44140625" style="369" bestFit="1" customWidth="1"/>
    <col min="12293" max="12296" width="8.77734375" style="369" customWidth="1"/>
    <col min="12297" max="12297" width="4.21875" style="369" customWidth="1"/>
    <col min="12298" max="12544" width="8.88671875" style="369"/>
    <col min="12545" max="12545" width="6.33203125" style="369" customWidth="1"/>
    <col min="12546" max="12546" width="30.77734375" style="369" customWidth="1"/>
    <col min="12547" max="12547" width="4.33203125" style="369" customWidth="1"/>
    <col min="12548" max="12548" width="4.44140625" style="369" bestFit="1" customWidth="1"/>
    <col min="12549" max="12552" width="8.77734375" style="369" customWidth="1"/>
    <col min="12553" max="12553" width="4.21875" style="369" customWidth="1"/>
    <col min="12554" max="12800" width="8.88671875" style="369"/>
    <col min="12801" max="12801" width="6.33203125" style="369" customWidth="1"/>
    <col min="12802" max="12802" width="30.77734375" style="369" customWidth="1"/>
    <col min="12803" max="12803" width="4.33203125" style="369" customWidth="1"/>
    <col min="12804" max="12804" width="4.44140625" style="369" bestFit="1" customWidth="1"/>
    <col min="12805" max="12808" width="8.77734375" style="369" customWidth="1"/>
    <col min="12809" max="12809" width="4.21875" style="369" customWidth="1"/>
    <col min="12810" max="13056" width="8.88671875" style="369"/>
    <col min="13057" max="13057" width="6.33203125" style="369" customWidth="1"/>
    <col min="13058" max="13058" width="30.77734375" style="369" customWidth="1"/>
    <col min="13059" max="13059" width="4.33203125" style="369" customWidth="1"/>
    <col min="13060" max="13060" width="4.44140625" style="369" bestFit="1" customWidth="1"/>
    <col min="13061" max="13064" width="8.77734375" style="369" customWidth="1"/>
    <col min="13065" max="13065" width="4.21875" style="369" customWidth="1"/>
    <col min="13066" max="13312" width="8.88671875" style="369"/>
    <col min="13313" max="13313" width="6.33203125" style="369" customWidth="1"/>
    <col min="13314" max="13314" width="30.77734375" style="369" customWidth="1"/>
    <col min="13315" max="13315" width="4.33203125" style="369" customWidth="1"/>
    <col min="13316" max="13316" width="4.44140625" style="369" bestFit="1" customWidth="1"/>
    <col min="13317" max="13320" width="8.77734375" style="369" customWidth="1"/>
    <col min="13321" max="13321" width="4.21875" style="369" customWidth="1"/>
    <col min="13322" max="13568" width="8.88671875" style="369"/>
    <col min="13569" max="13569" width="6.33203125" style="369" customWidth="1"/>
    <col min="13570" max="13570" width="30.77734375" style="369" customWidth="1"/>
    <col min="13571" max="13571" width="4.33203125" style="369" customWidth="1"/>
    <col min="13572" max="13572" width="4.44140625" style="369" bestFit="1" customWidth="1"/>
    <col min="13573" max="13576" width="8.77734375" style="369" customWidth="1"/>
    <col min="13577" max="13577" width="4.21875" style="369" customWidth="1"/>
    <col min="13578" max="13824" width="8.88671875" style="369"/>
    <col min="13825" max="13825" width="6.33203125" style="369" customWidth="1"/>
    <col min="13826" max="13826" width="30.77734375" style="369" customWidth="1"/>
    <col min="13827" max="13827" width="4.33203125" style="369" customWidth="1"/>
    <col min="13828" max="13828" width="4.44140625" style="369" bestFit="1" customWidth="1"/>
    <col min="13829" max="13832" width="8.77734375" style="369" customWidth="1"/>
    <col min="13833" max="13833" width="4.21875" style="369" customWidth="1"/>
    <col min="13834" max="14080" width="8.88671875" style="369"/>
    <col min="14081" max="14081" width="6.33203125" style="369" customWidth="1"/>
    <col min="14082" max="14082" width="30.77734375" style="369" customWidth="1"/>
    <col min="14083" max="14083" width="4.33203125" style="369" customWidth="1"/>
    <col min="14084" max="14084" width="4.44140625" style="369" bestFit="1" customWidth="1"/>
    <col min="14085" max="14088" width="8.77734375" style="369" customWidth="1"/>
    <col min="14089" max="14089" width="4.21875" style="369" customWidth="1"/>
    <col min="14090" max="14336" width="8.88671875" style="369"/>
    <col min="14337" max="14337" width="6.33203125" style="369" customWidth="1"/>
    <col min="14338" max="14338" width="30.77734375" style="369" customWidth="1"/>
    <col min="14339" max="14339" width="4.33203125" style="369" customWidth="1"/>
    <col min="14340" max="14340" width="4.44140625" style="369" bestFit="1" customWidth="1"/>
    <col min="14341" max="14344" width="8.77734375" style="369" customWidth="1"/>
    <col min="14345" max="14345" width="4.21875" style="369" customWidth="1"/>
    <col min="14346" max="14592" width="8.88671875" style="369"/>
    <col min="14593" max="14593" width="6.33203125" style="369" customWidth="1"/>
    <col min="14594" max="14594" width="30.77734375" style="369" customWidth="1"/>
    <col min="14595" max="14595" width="4.33203125" style="369" customWidth="1"/>
    <col min="14596" max="14596" width="4.44140625" style="369" bestFit="1" customWidth="1"/>
    <col min="14597" max="14600" width="8.77734375" style="369" customWidth="1"/>
    <col min="14601" max="14601" width="4.21875" style="369" customWidth="1"/>
    <col min="14602" max="14848" width="8.88671875" style="369"/>
    <col min="14849" max="14849" width="6.33203125" style="369" customWidth="1"/>
    <col min="14850" max="14850" width="30.77734375" style="369" customWidth="1"/>
    <col min="14851" max="14851" width="4.33203125" style="369" customWidth="1"/>
    <col min="14852" max="14852" width="4.44140625" style="369" bestFit="1" customWidth="1"/>
    <col min="14853" max="14856" width="8.77734375" style="369" customWidth="1"/>
    <col min="14857" max="14857" width="4.21875" style="369" customWidth="1"/>
    <col min="14858" max="15104" width="8.88671875" style="369"/>
    <col min="15105" max="15105" width="6.33203125" style="369" customWidth="1"/>
    <col min="15106" max="15106" width="30.77734375" style="369" customWidth="1"/>
    <col min="15107" max="15107" width="4.33203125" style="369" customWidth="1"/>
    <col min="15108" max="15108" width="4.44140625" style="369" bestFit="1" customWidth="1"/>
    <col min="15109" max="15112" width="8.77734375" style="369" customWidth="1"/>
    <col min="15113" max="15113" width="4.21875" style="369" customWidth="1"/>
    <col min="15114" max="15360" width="8.88671875" style="369"/>
    <col min="15361" max="15361" width="6.33203125" style="369" customWidth="1"/>
    <col min="15362" max="15362" width="30.77734375" style="369" customWidth="1"/>
    <col min="15363" max="15363" width="4.33203125" style="369" customWidth="1"/>
    <col min="15364" max="15364" width="4.44140625" style="369" bestFit="1" customWidth="1"/>
    <col min="15365" max="15368" width="8.77734375" style="369" customWidth="1"/>
    <col min="15369" max="15369" width="4.21875" style="369" customWidth="1"/>
    <col min="15370" max="15616" width="8.88671875" style="369"/>
    <col min="15617" max="15617" width="6.33203125" style="369" customWidth="1"/>
    <col min="15618" max="15618" width="30.77734375" style="369" customWidth="1"/>
    <col min="15619" max="15619" width="4.33203125" style="369" customWidth="1"/>
    <col min="15620" max="15620" width="4.44140625" style="369" bestFit="1" customWidth="1"/>
    <col min="15621" max="15624" width="8.77734375" style="369" customWidth="1"/>
    <col min="15625" max="15625" width="4.21875" style="369" customWidth="1"/>
    <col min="15626" max="15872" width="8.88671875" style="369"/>
    <col min="15873" max="15873" width="6.33203125" style="369" customWidth="1"/>
    <col min="15874" max="15874" width="30.77734375" style="369" customWidth="1"/>
    <col min="15875" max="15875" width="4.33203125" style="369" customWidth="1"/>
    <col min="15876" max="15876" width="4.44140625" style="369" bestFit="1" customWidth="1"/>
    <col min="15877" max="15880" width="8.77734375" style="369" customWidth="1"/>
    <col min="15881" max="15881" width="4.21875" style="369" customWidth="1"/>
    <col min="15882" max="16128" width="8.88671875" style="369"/>
    <col min="16129" max="16129" width="6.33203125" style="369" customWidth="1"/>
    <col min="16130" max="16130" width="30.77734375" style="369" customWidth="1"/>
    <col min="16131" max="16131" width="4.33203125" style="369" customWidth="1"/>
    <col min="16132" max="16132" width="4.44140625" style="369" bestFit="1" customWidth="1"/>
    <col min="16133" max="16136" width="8.77734375" style="369" customWidth="1"/>
    <col min="16137" max="16137" width="4.21875" style="369" customWidth="1"/>
    <col min="16138" max="16384" width="8.88671875" style="369"/>
  </cols>
  <sheetData>
    <row r="1" spans="1:9" ht="23.25" customHeight="1" x14ac:dyDescent="0.25">
      <c r="A1" s="1740" t="s">
        <v>3597</v>
      </c>
      <c r="B1" s="1740"/>
      <c r="C1" s="1740"/>
      <c r="D1" s="1740"/>
      <c r="E1" s="1740"/>
      <c r="F1" s="1740"/>
      <c r="G1" s="1740"/>
      <c r="H1" s="1740"/>
      <c r="I1" s="1740"/>
    </row>
    <row r="2" spans="1:9" ht="23.25" customHeight="1" x14ac:dyDescent="0.25">
      <c r="A2" s="1740" t="s">
        <v>3598</v>
      </c>
      <c r="B2" s="1740"/>
      <c r="C2" s="1740"/>
      <c r="D2" s="1740"/>
      <c r="E2" s="1740"/>
      <c r="F2" s="1740"/>
      <c r="G2" s="1740"/>
      <c r="H2" s="1740"/>
      <c r="I2" s="1740"/>
    </row>
    <row r="3" spans="1:9" ht="48.75" customHeight="1" x14ac:dyDescent="0.25">
      <c r="A3" s="1732" t="s">
        <v>4990</v>
      </c>
      <c r="B3" s="1732"/>
      <c r="C3" s="1732"/>
      <c r="D3" s="1732"/>
      <c r="E3" s="1732"/>
      <c r="F3" s="1732"/>
      <c r="G3" s="1732"/>
      <c r="H3" s="1732"/>
      <c r="I3" s="1732"/>
    </row>
    <row r="4" spans="1:9" ht="23.25" customHeight="1" x14ac:dyDescent="0.25">
      <c r="A4" s="1733" t="s">
        <v>3599</v>
      </c>
      <c r="B4" s="1733"/>
      <c r="C4" s="1733"/>
      <c r="D4" s="1733"/>
      <c r="E4" s="1733"/>
      <c r="F4" s="1733"/>
      <c r="G4" s="1733"/>
      <c r="H4" s="1733"/>
      <c r="I4" s="1733"/>
    </row>
    <row r="5" spans="1:9" ht="23.25" customHeight="1" x14ac:dyDescent="0.25">
      <c r="A5" s="1733" t="s">
        <v>5650</v>
      </c>
      <c r="B5" s="1733"/>
      <c r="C5" s="1733"/>
      <c r="D5" s="1733"/>
      <c r="E5" s="1733"/>
      <c r="F5" s="1733"/>
      <c r="G5" s="1733"/>
      <c r="H5" s="1733"/>
      <c r="I5" s="1733"/>
    </row>
    <row r="6" spans="1:9" x14ac:dyDescent="0.25">
      <c r="A6" s="1737" t="s">
        <v>3586</v>
      </c>
      <c r="B6" s="1737" t="s">
        <v>1531</v>
      </c>
      <c r="C6" s="1737" t="s">
        <v>1228</v>
      </c>
      <c r="D6" s="1737"/>
      <c r="E6" s="1738" t="s">
        <v>3600</v>
      </c>
      <c r="F6" s="1738"/>
      <c r="G6" s="1738"/>
      <c r="H6" s="1739" t="s">
        <v>3601</v>
      </c>
      <c r="I6" s="561"/>
    </row>
    <row r="7" spans="1:9" x14ac:dyDescent="0.25">
      <c r="A7" s="1737"/>
      <c r="B7" s="1737"/>
      <c r="C7" s="1737"/>
      <c r="D7" s="1737"/>
      <c r="E7" s="490" t="s">
        <v>3591</v>
      </c>
      <c r="F7" s="396" t="s">
        <v>1342</v>
      </c>
      <c r="G7" s="490" t="s">
        <v>3588</v>
      </c>
      <c r="H7" s="1739"/>
      <c r="I7" s="561"/>
    </row>
    <row r="8" spans="1:9" x14ac:dyDescent="0.25">
      <c r="A8" s="342">
        <v>1.1000000000000001</v>
      </c>
      <c r="B8" s="1742" t="s">
        <v>3602</v>
      </c>
      <c r="C8" s="1742"/>
      <c r="D8" s="1742"/>
      <c r="E8" s="491"/>
      <c r="F8" s="492"/>
      <c r="G8" s="400"/>
      <c r="H8" s="386"/>
      <c r="I8" s="562"/>
    </row>
    <row r="9" spans="1:9" x14ac:dyDescent="0.25">
      <c r="A9" s="493"/>
      <c r="B9" s="494" t="s">
        <v>3603</v>
      </c>
      <c r="C9" s="495">
        <v>1</v>
      </c>
      <c r="D9" s="495">
        <v>3</v>
      </c>
      <c r="E9" s="496">
        <v>1.3</v>
      </c>
      <c r="F9" s="496">
        <v>1.3</v>
      </c>
      <c r="G9" s="496">
        <v>1</v>
      </c>
      <c r="H9" s="496">
        <f t="shared" ref="H9:H30" si="0">PRODUCT(C9:G9)</f>
        <v>5.07</v>
      </c>
      <c r="I9" s="563"/>
    </row>
    <row r="10" spans="1:9" x14ac:dyDescent="0.25">
      <c r="A10" s="493"/>
      <c r="B10" s="494" t="s">
        <v>3604</v>
      </c>
      <c r="C10" s="495">
        <v>1</v>
      </c>
      <c r="D10" s="495">
        <v>15</v>
      </c>
      <c r="E10" s="496">
        <v>1.45</v>
      </c>
      <c r="F10" s="496">
        <v>1.45</v>
      </c>
      <c r="G10" s="496">
        <v>1</v>
      </c>
      <c r="H10" s="496">
        <f t="shared" si="0"/>
        <v>31.54</v>
      </c>
      <c r="I10" s="563"/>
    </row>
    <row r="11" spans="1:9" x14ac:dyDescent="0.25">
      <c r="A11" s="493"/>
      <c r="B11" s="494" t="s">
        <v>3605</v>
      </c>
      <c r="C11" s="495">
        <v>1</v>
      </c>
      <c r="D11" s="495">
        <v>9</v>
      </c>
      <c r="E11" s="496">
        <v>1.6</v>
      </c>
      <c r="F11" s="496">
        <v>1.6</v>
      </c>
      <c r="G11" s="496">
        <v>1</v>
      </c>
      <c r="H11" s="496">
        <f t="shared" si="0"/>
        <v>23.04</v>
      </c>
      <c r="I11" s="563"/>
    </row>
    <row r="12" spans="1:9" x14ac:dyDescent="0.25">
      <c r="A12" s="493"/>
      <c r="B12" s="494" t="s">
        <v>3606</v>
      </c>
      <c r="C12" s="495">
        <v>1</v>
      </c>
      <c r="D12" s="495">
        <v>7</v>
      </c>
      <c r="E12" s="496">
        <v>1.8</v>
      </c>
      <c r="F12" s="496">
        <v>1.8</v>
      </c>
      <c r="G12" s="496">
        <v>1</v>
      </c>
      <c r="H12" s="496">
        <f t="shared" si="0"/>
        <v>22.68</v>
      </c>
      <c r="I12" s="563"/>
    </row>
    <row r="13" spans="1:9" x14ac:dyDescent="0.25">
      <c r="A13" s="493"/>
      <c r="B13" s="494" t="s">
        <v>3607</v>
      </c>
      <c r="C13" s="495">
        <v>1</v>
      </c>
      <c r="D13" s="495">
        <v>2</v>
      </c>
      <c r="E13" s="496">
        <v>2</v>
      </c>
      <c r="F13" s="496">
        <v>2</v>
      </c>
      <c r="G13" s="496">
        <v>1</v>
      </c>
      <c r="H13" s="496">
        <f t="shared" si="0"/>
        <v>8</v>
      </c>
      <c r="I13" s="563"/>
    </row>
    <row r="14" spans="1:9" x14ac:dyDescent="0.25">
      <c r="A14" s="493"/>
      <c r="B14" s="494" t="s">
        <v>3608</v>
      </c>
      <c r="C14" s="495">
        <v>1</v>
      </c>
      <c r="D14" s="495">
        <v>4</v>
      </c>
      <c r="E14" s="496">
        <v>1.3</v>
      </c>
      <c r="F14" s="496">
        <v>1.3</v>
      </c>
      <c r="G14" s="496">
        <v>1</v>
      </c>
      <c r="H14" s="496">
        <f t="shared" si="0"/>
        <v>6.76</v>
      </c>
      <c r="I14" s="563"/>
    </row>
    <row r="15" spans="1:9" x14ac:dyDescent="0.25">
      <c r="A15" s="493"/>
      <c r="B15" s="497" t="s">
        <v>3609</v>
      </c>
      <c r="C15" s="495"/>
      <c r="D15" s="495"/>
      <c r="E15" s="496"/>
      <c r="F15" s="496"/>
      <c r="G15" s="496"/>
      <c r="H15" s="496">
        <f t="shared" si="0"/>
        <v>0</v>
      </c>
      <c r="I15" s="563"/>
    </row>
    <row r="16" spans="1:9" x14ac:dyDescent="0.25">
      <c r="A16" s="493"/>
      <c r="B16" s="494" t="s">
        <v>3610</v>
      </c>
      <c r="C16" s="495">
        <v>1</v>
      </c>
      <c r="D16" s="495">
        <v>1</v>
      </c>
      <c r="E16" s="496">
        <v>76.61</v>
      </c>
      <c r="F16" s="496">
        <v>0.38</v>
      </c>
      <c r="G16" s="496">
        <v>0.4</v>
      </c>
      <c r="H16" s="496">
        <f t="shared" si="0"/>
        <v>11.64</v>
      </c>
      <c r="I16" s="563"/>
    </row>
    <row r="17" spans="1:9" x14ac:dyDescent="0.25">
      <c r="A17" s="493"/>
      <c r="B17" s="494" t="s">
        <v>3611</v>
      </c>
      <c r="C17" s="495">
        <v>1</v>
      </c>
      <c r="D17" s="495">
        <v>2</v>
      </c>
      <c r="E17" s="496">
        <v>8.18</v>
      </c>
      <c r="F17" s="496">
        <v>0.38</v>
      </c>
      <c r="G17" s="496">
        <v>0.4</v>
      </c>
      <c r="H17" s="496">
        <f t="shared" si="0"/>
        <v>2.4900000000000002</v>
      </c>
      <c r="I17" s="563"/>
    </row>
    <row r="18" spans="1:9" x14ac:dyDescent="0.25">
      <c r="A18" s="493"/>
      <c r="B18" s="494" t="s">
        <v>3612</v>
      </c>
      <c r="C18" s="495">
        <v>1</v>
      </c>
      <c r="D18" s="495">
        <v>1</v>
      </c>
      <c r="E18" s="496">
        <v>2</v>
      </c>
      <c r="F18" s="496">
        <v>0.38</v>
      </c>
      <c r="G18" s="496">
        <v>0.4</v>
      </c>
      <c r="H18" s="496">
        <f t="shared" si="0"/>
        <v>0.3</v>
      </c>
      <c r="I18" s="563"/>
    </row>
    <row r="19" spans="1:9" x14ac:dyDescent="0.25">
      <c r="A19" s="493"/>
      <c r="B19" s="494" t="s">
        <v>3613</v>
      </c>
      <c r="C19" s="495">
        <v>1</v>
      </c>
      <c r="D19" s="495">
        <v>2</v>
      </c>
      <c r="E19" s="496">
        <v>6.5</v>
      </c>
      <c r="F19" s="496">
        <v>0.38</v>
      </c>
      <c r="G19" s="496">
        <v>0.4</v>
      </c>
      <c r="H19" s="496">
        <f t="shared" si="0"/>
        <v>1.98</v>
      </c>
      <c r="I19" s="563"/>
    </row>
    <row r="20" spans="1:9" x14ac:dyDescent="0.25">
      <c r="A20" s="493"/>
      <c r="B20" s="494" t="s">
        <v>3614</v>
      </c>
      <c r="C20" s="495">
        <v>1</v>
      </c>
      <c r="D20" s="495">
        <v>2</v>
      </c>
      <c r="E20" s="496">
        <v>2.94</v>
      </c>
      <c r="F20" s="496">
        <v>0.38</v>
      </c>
      <c r="G20" s="496">
        <v>0.4</v>
      </c>
      <c r="H20" s="496">
        <f t="shared" si="0"/>
        <v>0.89</v>
      </c>
      <c r="I20" s="563"/>
    </row>
    <row r="21" spans="1:9" ht="28.5" x14ac:dyDescent="0.25">
      <c r="A21" s="493"/>
      <c r="B21" s="494" t="s">
        <v>3615</v>
      </c>
      <c r="C21" s="495">
        <v>1</v>
      </c>
      <c r="D21" s="495">
        <v>4</v>
      </c>
      <c r="E21" s="496">
        <v>2.99</v>
      </c>
      <c r="F21" s="496">
        <v>0.38</v>
      </c>
      <c r="G21" s="496">
        <v>0.4</v>
      </c>
      <c r="H21" s="496">
        <f t="shared" si="0"/>
        <v>1.82</v>
      </c>
      <c r="I21" s="563"/>
    </row>
    <row r="22" spans="1:9" x14ac:dyDescent="0.25">
      <c r="A22" s="493"/>
      <c r="B22" s="494" t="s">
        <v>3616</v>
      </c>
      <c r="C22" s="495">
        <v>1</v>
      </c>
      <c r="D22" s="495">
        <v>2</v>
      </c>
      <c r="E22" s="496">
        <v>2.29</v>
      </c>
      <c r="F22" s="496">
        <v>0.38</v>
      </c>
      <c r="G22" s="496">
        <v>0.4</v>
      </c>
      <c r="H22" s="496">
        <f t="shared" si="0"/>
        <v>0.7</v>
      </c>
      <c r="I22" s="563"/>
    </row>
    <row r="23" spans="1:9" x14ac:dyDescent="0.25">
      <c r="A23" s="493"/>
      <c r="B23" s="494" t="s">
        <v>3617</v>
      </c>
      <c r="C23" s="495">
        <v>1</v>
      </c>
      <c r="D23" s="495">
        <v>1</v>
      </c>
      <c r="E23" s="496">
        <v>7.75</v>
      </c>
      <c r="F23" s="496">
        <v>0.38</v>
      </c>
      <c r="G23" s="496">
        <v>0.4</v>
      </c>
      <c r="H23" s="496">
        <f t="shared" si="0"/>
        <v>1.18</v>
      </c>
      <c r="I23" s="563"/>
    </row>
    <row r="24" spans="1:9" x14ac:dyDescent="0.25">
      <c r="A24" s="493"/>
      <c r="B24" s="497" t="s">
        <v>3618</v>
      </c>
      <c r="C24" s="495"/>
      <c r="D24" s="495"/>
      <c r="E24" s="496"/>
      <c r="F24" s="496"/>
      <c r="G24" s="496"/>
      <c r="H24" s="496">
        <f t="shared" si="0"/>
        <v>0</v>
      </c>
      <c r="I24" s="563"/>
    </row>
    <row r="25" spans="1:9" x14ac:dyDescent="0.25">
      <c r="A25" s="493"/>
      <c r="B25" s="494" t="s">
        <v>5651</v>
      </c>
      <c r="C25" s="495">
        <v>-1</v>
      </c>
      <c r="D25" s="495">
        <v>1</v>
      </c>
      <c r="E25" s="496">
        <v>3.91</v>
      </c>
      <c r="F25" s="496">
        <v>0.38</v>
      </c>
      <c r="G25" s="496">
        <v>0.4</v>
      </c>
      <c r="H25" s="496">
        <f t="shared" si="0"/>
        <v>-0.59</v>
      </c>
      <c r="I25" s="563"/>
    </row>
    <row r="26" spans="1:9" x14ac:dyDescent="0.25">
      <c r="A26" s="493"/>
      <c r="B26" s="494" t="s">
        <v>5652</v>
      </c>
      <c r="C26" s="495">
        <v>-1</v>
      </c>
      <c r="D26" s="495">
        <v>25</v>
      </c>
      <c r="E26" s="496">
        <v>0.23</v>
      </c>
      <c r="F26" s="496">
        <v>0.38</v>
      </c>
      <c r="G26" s="496">
        <v>0.4</v>
      </c>
      <c r="H26" s="496">
        <f t="shared" si="0"/>
        <v>-0.87</v>
      </c>
      <c r="I26" s="563"/>
    </row>
    <row r="27" spans="1:9" x14ac:dyDescent="0.25">
      <c r="A27" s="493"/>
      <c r="B27" s="494" t="s">
        <v>5653</v>
      </c>
      <c r="C27" s="495">
        <v>-1</v>
      </c>
      <c r="D27" s="495">
        <v>3</v>
      </c>
      <c r="E27" s="496">
        <v>0.23</v>
      </c>
      <c r="F27" s="496">
        <v>0.3</v>
      </c>
      <c r="G27" s="496">
        <v>0.4</v>
      </c>
      <c r="H27" s="496">
        <f t="shared" si="0"/>
        <v>-0.08</v>
      </c>
      <c r="I27" s="563"/>
    </row>
    <row r="28" spans="1:9" x14ac:dyDescent="0.25">
      <c r="A28" s="493"/>
      <c r="B28" s="494" t="s">
        <v>5654</v>
      </c>
      <c r="C28" s="495">
        <v>-1</v>
      </c>
      <c r="D28" s="495">
        <v>8</v>
      </c>
      <c r="E28" s="496">
        <v>0.23</v>
      </c>
      <c r="F28" s="496">
        <v>0.38</v>
      </c>
      <c r="G28" s="496">
        <v>0.4</v>
      </c>
      <c r="H28" s="496">
        <f t="shared" si="0"/>
        <v>-0.28000000000000003</v>
      </c>
      <c r="I28" s="563"/>
    </row>
    <row r="29" spans="1:9" x14ac:dyDescent="0.25">
      <c r="A29" s="498"/>
      <c r="B29" s="499" t="s">
        <v>5655</v>
      </c>
      <c r="C29" s="500">
        <v>-1</v>
      </c>
      <c r="D29" s="500">
        <v>4</v>
      </c>
      <c r="E29" s="501">
        <v>0.23</v>
      </c>
      <c r="F29" s="502">
        <v>0.23</v>
      </c>
      <c r="G29" s="501">
        <v>0.4</v>
      </c>
      <c r="H29" s="496">
        <f t="shared" si="0"/>
        <v>-0.08</v>
      </c>
      <c r="I29" s="564"/>
    </row>
    <row r="30" spans="1:9" x14ac:dyDescent="0.25">
      <c r="A30" s="498"/>
      <c r="B30" s="499" t="s">
        <v>3623</v>
      </c>
      <c r="C30" s="500">
        <v>1</v>
      </c>
      <c r="D30" s="500">
        <v>8</v>
      </c>
      <c r="E30" s="501">
        <v>1.26</v>
      </c>
      <c r="F30" s="502">
        <v>1.26</v>
      </c>
      <c r="G30" s="501">
        <v>0.45</v>
      </c>
      <c r="H30" s="496">
        <f t="shared" si="0"/>
        <v>5.72</v>
      </c>
      <c r="I30" s="564"/>
    </row>
    <row r="31" spans="1:9" x14ac:dyDescent="0.25">
      <c r="A31" s="493"/>
      <c r="B31" s="494"/>
      <c r="C31" s="503"/>
      <c r="D31" s="503"/>
      <c r="E31" s="496"/>
      <c r="F31" s="496"/>
      <c r="G31" s="504" t="s">
        <v>1904</v>
      </c>
      <c r="H31" s="504">
        <f>SUM(H9:H30)</f>
        <v>121.91</v>
      </c>
      <c r="I31" s="563"/>
    </row>
    <row r="32" spans="1:9" x14ac:dyDescent="0.25">
      <c r="A32" s="493"/>
      <c r="B32" s="494"/>
      <c r="C32" s="503"/>
      <c r="D32" s="503"/>
      <c r="E32" s="496"/>
      <c r="F32" s="496"/>
      <c r="G32" s="504" t="s">
        <v>3456</v>
      </c>
      <c r="H32" s="504">
        <f>ROUNDUP(H31,1)</f>
        <v>122</v>
      </c>
      <c r="I32" s="563" t="s">
        <v>1829</v>
      </c>
    </row>
    <row r="33" spans="1:9" ht="30" x14ac:dyDescent="0.25">
      <c r="A33" s="493">
        <v>1.3</v>
      </c>
      <c r="B33" s="505" t="s">
        <v>3624</v>
      </c>
      <c r="C33" s="506"/>
      <c r="D33" s="506"/>
      <c r="E33" s="506"/>
      <c r="F33" s="506"/>
      <c r="G33" s="506"/>
      <c r="H33" s="507"/>
      <c r="I33" s="565"/>
    </row>
    <row r="34" spans="1:9" x14ac:dyDescent="0.25">
      <c r="A34" s="493"/>
      <c r="B34" s="494" t="s">
        <v>3603</v>
      </c>
      <c r="C34" s="495">
        <v>1</v>
      </c>
      <c r="D34" s="495">
        <v>3</v>
      </c>
      <c r="E34" s="496">
        <v>1.3</v>
      </c>
      <c r="F34" s="496">
        <v>1.3</v>
      </c>
      <c r="G34" s="496">
        <v>1</v>
      </c>
      <c r="H34" s="496">
        <f t="shared" ref="H34:H39" si="1">PRODUCT(C34:G34)</f>
        <v>5.07</v>
      </c>
      <c r="I34" s="565"/>
    </row>
    <row r="35" spans="1:9" x14ac:dyDescent="0.25">
      <c r="A35" s="493"/>
      <c r="B35" s="494" t="s">
        <v>3604</v>
      </c>
      <c r="C35" s="495">
        <v>1</v>
      </c>
      <c r="D35" s="495">
        <v>15</v>
      </c>
      <c r="E35" s="496">
        <v>1.45</v>
      </c>
      <c r="F35" s="496">
        <v>1.45</v>
      </c>
      <c r="G35" s="496">
        <v>1</v>
      </c>
      <c r="H35" s="496">
        <f t="shared" si="1"/>
        <v>31.54</v>
      </c>
      <c r="I35" s="565"/>
    </row>
    <row r="36" spans="1:9" x14ac:dyDescent="0.25">
      <c r="A36" s="493"/>
      <c r="B36" s="494" t="s">
        <v>3605</v>
      </c>
      <c r="C36" s="495">
        <v>1</v>
      </c>
      <c r="D36" s="495">
        <v>9</v>
      </c>
      <c r="E36" s="496">
        <v>1.6</v>
      </c>
      <c r="F36" s="496">
        <v>1.6</v>
      </c>
      <c r="G36" s="496">
        <v>1</v>
      </c>
      <c r="H36" s="496">
        <f t="shared" si="1"/>
        <v>23.04</v>
      </c>
      <c r="I36" s="565"/>
    </row>
    <row r="37" spans="1:9" x14ac:dyDescent="0.25">
      <c r="A37" s="493"/>
      <c r="B37" s="494" t="s">
        <v>3606</v>
      </c>
      <c r="C37" s="495">
        <v>1</v>
      </c>
      <c r="D37" s="495">
        <v>7</v>
      </c>
      <c r="E37" s="496">
        <v>1.8</v>
      </c>
      <c r="F37" s="496">
        <v>1.8</v>
      </c>
      <c r="G37" s="496">
        <v>1</v>
      </c>
      <c r="H37" s="496">
        <f t="shared" si="1"/>
        <v>22.68</v>
      </c>
      <c r="I37" s="565"/>
    </row>
    <row r="38" spans="1:9" x14ac:dyDescent="0.25">
      <c r="A38" s="493"/>
      <c r="B38" s="494" t="s">
        <v>3607</v>
      </c>
      <c r="C38" s="495">
        <v>1</v>
      </c>
      <c r="D38" s="495">
        <v>2</v>
      </c>
      <c r="E38" s="496">
        <v>2</v>
      </c>
      <c r="F38" s="496">
        <v>2</v>
      </c>
      <c r="G38" s="496">
        <v>1</v>
      </c>
      <c r="H38" s="496">
        <f t="shared" si="1"/>
        <v>8</v>
      </c>
      <c r="I38" s="565"/>
    </row>
    <row r="39" spans="1:9" x14ac:dyDescent="0.25">
      <c r="A39" s="493"/>
      <c r="B39" s="494" t="s">
        <v>3608</v>
      </c>
      <c r="C39" s="495">
        <v>1</v>
      </c>
      <c r="D39" s="495">
        <v>4</v>
      </c>
      <c r="E39" s="496">
        <v>1.3</v>
      </c>
      <c r="F39" s="496">
        <v>1.3</v>
      </c>
      <c r="G39" s="496">
        <v>1</v>
      </c>
      <c r="H39" s="496">
        <f t="shared" si="1"/>
        <v>6.76</v>
      </c>
      <c r="I39" s="563"/>
    </row>
    <row r="40" spans="1:9" x14ac:dyDescent="0.25">
      <c r="A40" s="493"/>
      <c r="B40" s="494"/>
      <c r="C40" s="503"/>
      <c r="D40" s="503"/>
      <c r="E40" s="496"/>
      <c r="F40" s="496"/>
      <c r="G40" s="504" t="s">
        <v>1904</v>
      </c>
      <c r="H40" s="504">
        <f>SUM(H34:H39)</f>
        <v>97.09</v>
      </c>
      <c r="I40" s="563"/>
    </row>
    <row r="41" spans="1:9" x14ac:dyDescent="0.25">
      <c r="A41" s="493"/>
      <c r="B41" s="494"/>
      <c r="C41" s="503"/>
      <c r="D41" s="503"/>
      <c r="E41" s="496"/>
      <c r="F41" s="496"/>
      <c r="G41" s="504" t="s">
        <v>3456</v>
      </c>
      <c r="H41" s="504">
        <f>ROUNDUP(H40,1)</f>
        <v>97.1</v>
      </c>
      <c r="I41" s="563" t="s">
        <v>1829</v>
      </c>
    </row>
    <row r="42" spans="1:9" x14ac:dyDescent="0.25">
      <c r="A42" s="342">
        <v>2.1</v>
      </c>
      <c r="B42" s="508" t="s">
        <v>3625</v>
      </c>
      <c r="C42" s="508"/>
      <c r="D42" s="508"/>
      <c r="E42" s="400"/>
      <c r="F42" s="492"/>
      <c r="G42" s="400"/>
      <c r="H42" s="386" t="s">
        <v>852</v>
      </c>
      <c r="I42" s="562"/>
    </row>
    <row r="43" spans="1:9" x14ac:dyDescent="0.25">
      <c r="A43" s="493"/>
      <c r="B43" s="397" t="s">
        <v>3626</v>
      </c>
      <c r="C43" s="398">
        <v>1</v>
      </c>
      <c r="D43" s="399">
        <v>2</v>
      </c>
      <c r="E43" s="386">
        <v>5.75</v>
      </c>
      <c r="F43" s="386">
        <v>1</v>
      </c>
      <c r="G43" s="496">
        <v>0.1</v>
      </c>
      <c r="H43" s="386">
        <f t="shared" ref="H43:H52" si="2">PRODUCT(C43:G43)</f>
        <v>1.1499999999999999</v>
      </c>
      <c r="I43" s="562"/>
    </row>
    <row r="44" spans="1:9" x14ac:dyDescent="0.25">
      <c r="A44" s="493"/>
      <c r="B44" s="397" t="s">
        <v>3627</v>
      </c>
      <c r="C44" s="399">
        <v>1</v>
      </c>
      <c r="D44" s="399">
        <v>3</v>
      </c>
      <c r="E44" s="386">
        <v>4.72</v>
      </c>
      <c r="F44" s="386">
        <v>3.05</v>
      </c>
      <c r="G44" s="496">
        <v>0.15</v>
      </c>
      <c r="H44" s="386">
        <f t="shared" si="2"/>
        <v>6.48</v>
      </c>
      <c r="I44" s="562"/>
    </row>
    <row r="45" spans="1:9" x14ac:dyDescent="0.25">
      <c r="A45" s="493"/>
      <c r="B45" s="397" t="s">
        <v>3628</v>
      </c>
      <c r="C45" s="399">
        <v>1</v>
      </c>
      <c r="D45" s="399">
        <v>3</v>
      </c>
      <c r="E45" s="386">
        <v>3.23</v>
      </c>
      <c r="F45" s="386">
        <v>3.05</v>
      </c>
      <c r="G45" s="496">
        <v>0.15</v>
      </c>
      <c r="H45" s="386">
        <f t="shared" si="2"/>
        <v>4.43</v>
      </c>
      <c r="I45" s="562"/>
    </row>
    <row r="46" spans="1:9" x14ac:dyDescent="0.25">
      <c r="A46" s="493"/>
      <c r="B46" s="397" t="s">
        <v>3629</v>
      </c>
      <c r="C46" s="399">
        <v>1</v>
      </c>
      <c r="D46" s="399">
        <v>3</v>
      </c>
      <c r="E46" s="386">
        <v>2.99</v>
      </c>
      <c r="F46" s="386">
        <v>2.99</v>
      </c>
      <c r="G46" s="496">
        <v>0.15</v>
      </c>
      <c r="H46" s="386">
        <f t="shared" si="2"/>
        <v>4.0199999999999996</v>
      </c>
      <c r="I46" s="562"/>
    </row>
    <row r="47" spans="1:9" x14ac:dyDescent="0.25">
      <c r="A47" s="493"/>
      <c r="B47" s="509" t="s">
        <v>3630</v>
      </c>
      <c r="C47" s="399">
        <v>1</v>
      </c>
      <c r="D47" s="399">
        <v>3</v>
      </c>
      <c r="E47" s="386">
        <v>1.0900000000000001</v>
      </c>
      <c r="F47" s="386">
        <v>2.99</v>
      </c>
      <c r="G47" s="496">
        <v>0.15</v>
      </c>
      <c r="H47" s="386">
        <f t="shared" si="2"/>
        <v>1.47</v>
      </c>
      <c r="I47" s="562"/>
    </row>
    <row r="48" spans="1:9" x14ac:dyDescent="0.25">
      <c r="A48" s="493"/>
      <c r="B48" s="397" t="s">
        <v>3631</v>
      </c>
      <c r="C48" s="399">
        <v>1</v>
      </c>
      <c r="D48" s="399">
        <v>3</v>
      </c>
      <c r="E48" s="386">
        <v>2.2200000000000002</v>
      </c>
      <c r="F48" s="386">
        <v>2.99</v>
      </c>
      <c r="G48" s="496">
        <v>0.15</v>
      </c>
      <c r="H48" s="386">
        <f t="shared" si="2"/>
        <v>2.99</v>
      </c>
      <c r="I48" s="562"/>
    </row>
    <row r="49" spans="1:9" x14ac:dyDescent="0.25">
      <c r="A49" s="493"/>
      <c r="B49" s="397" t="s">
        <v>3632</v>
      </c>
      <c r="C49" s="399">
        <v>1</v>
      </c>
      <c r="D49" s="399">
        <v>3</v>
      </c>
      <c r="E49" s="386">
        <v>1.0900000000000001</v>
      </c>
      <c r="F49" s="386">
        <v>2.29</v>
      </c>
      <c r="G49" s="496">
        <v>0.15</v>
      </c>
      <c r="H49" s="386">
        <f t="shared" si="2"/>
        <v>1.1200000000000001</v>
      </c>
      <c r="I49" s="562"/>
    </row>
    <row r="50" spans="1:9" x14ac:dyDescent="0.25">
      <c r="A50" s="493"/>
      <c r="B50" s="397" t="s">
        <v>3633</v>
      </c>
      <c r="C50" s="399">
        <v>1</v>
      </c>
      <c r="D50" s="399">
        <v>2</v>
      </c>
      <c r="E50" s="386">
        <v>2</v>
      </c>
      <c r="F50" s="386">
        <v>3.8</v>
      </c>
      <c r="G50" s="496">
        <v>0.15</v>
      </c>
      <c r="H50" s="386">
        <f t="shared" si="2"/>
        <v>2.2799999999999998</v>
      </c>
      <c r="I50" s="562"/>
    </row>
    <row r="51" spans="1:9" x14ac:dyDescent="0.25">
      <c r="A51" s="498"/>
      <c r="B51" s="499" t="s">
        <v>3622</v>
      </c>
      <c r="C51" s="500">
        <v>1</v>
      </c>
      <c r="D51" s="500">
        <v>2</v>
      </c>
      <c r="E51" s="501">
        <v>2.76</v>
      </c>
      <c r="F51" s="502">
        <v>1.65</v>
      </c>
      <c r="G51" s="501">
        <v>0.1</v>
      </c>
      <c r="H51" s="496">
        <f t="shared" si="2"/>
        <v>0.91</v>
      </c>
      <c r="I51" s="564"/>
    </row>
    <row r="52" spans="1:9" x14ac:dyDescent="0.25">
      <c r="A52" s="498"/>
      <c r="B52" s="499" t="s">
        <v>3623</v>
      </c>
      <c r="C52" s="500">
        <v>1</v>
      </c>
      <c r="D52" s="500">
        <v>12</v>
      </c>
      <c r="E52" s="501">
        <v>1.26</v>
      </c>
      <c r="F52" s="502">
        <v>1.26</v>
      </c>
      <c r="G52" s="501">
        <v>0.1</v>
      </c>
      <c r="H52" s="496">
        <f t="shared" si="2"/>
        <v>1.91</v>
      </c>
      <c r="I52" s="564"/>
    </row>
    <row r="53" spans="1:9" x14ac:dyDescent="0.25">
      <c r="A53" s="493"/>
      <c r="B53" s="494"/>
      <c r="C53" s="503"/>
      <c r="D53" s="503"/>
      <c r="E53" s="496"/>
      <c r="F53" s="496"/>
      <c r="G53" s="504" t="s">
        <v>1904</v>
      </c>
      <c r="H53" s="504">
        <f>SUM(H43:H52)</f>
        <v>26.76</v>
      </c>
      <c r="I53" s="563"/>
    </row>
    <row r="54" spans="1:9" x14ac:dyDescent="0.25">
      <c r="A54" s="493"/>
      <c r="B54" s="494"/>
      <c r="C54" s="503"/>
      <c r="D54" s="503"/>
      <c r="E54" s="496"/>
      <c r="F54" s="496"/>
      <c r="G54" s="504" t="s">
        <v>3456</v>
      </c>
      <c r="H54" s="504">
        <f>ROUNDUP(H53,1)</f>
        <v>26.8</v>
      </c>
      <c r="I54" s="563" t="s">
        <v>1829</v>
      </c>
    </row>
    <row r="55" spans="1:9" ht="30" x14ac:dyDescent="0.25">
      <c r="A55" s="510">
        <v>3.1</v>
      </c>
      <c r="B55" s="511" t="s">
        <v>3634</v>
      </c>
      <c r="C55" s="399"/>
      <c r="D55" s="399"/>
      <c r="E55" s="400"/>
      <c r="F55" s="492"/>
      <c r="G55" s="400"/>
      <c r="H55" s="386" t="s">
        <v>852</v>
      </c>
      <c r="I55" s="562"/>
    </row>
    <row r="56" spans="1:9" x14ac:dyDescent="0.25">
      <c r="A56" s="342"/>
      <c r="B56" s="494" t="s">
        <v>3603</v>
      </c>
      <c r="C56" s="495">
        <v>1</v>
      </c>
      <c r="D56" s="495">
        <v>3</v>
      </c>
      <c r="E56" s="496">
        <v>1.3</v>
      </c>
      <c r="F56" s="496">
        <v>1.3</v>
      </c>
      <c r="G56" s="496">
        <v>0.1</v>
      </c>
      <c r="H56" s="496">
        <f t="shared" ref="H56:H77" si="3">PRODUCT(C56:G56)</f>
        <v>0.51</v>
      </c>
      <c r="I56" s="562"/>
    </row>
    <row r="57" spans="1:9" x14ac:dyDescent="0.25">
      <c r="A57" s="342"/>
      <c r="B57" s="494" t="s">
        <v>3604</v>
      </c>
      <c r="C57" s="495">
        <v>1</v>
      </c>
      <c r="D57" s="495">
        <v>15</v>
      </c>
      <c r="E57" s="496">
        <v>1.45</v>
      </c>
      <c r="F57" s="496">
        <v>1.45</v>
      </c>
      <c r="G57" s="496">
        <v>0.1</v>
      </c>
      <c r="H57" s="496">
        <f t="shared" si="3"/>
        <v>3.15</v>
      </c>
      <c r="I57" s="562"/>
    </row>
    <row r="58" spans="1:9" x14ac:dyDescent="0.25">
      <c r="A58" s="342"/>
      <c r="B58" s="494" t="s">
        <v>3605</v>
      </c>
      <c r="C58" s="495">
        <v>1</v>
      </c>
      <c r="D58" s="495">
        <v>9</v>
      </c>
      <c r="E58" s="496">
        <v>1.6</v>
      </c>
      <c r="F58" s="496">
        <v>1.6</v>
      </c>
      <c r="G58" s="496">
        <v>0.1</v>
      </c>
      <c r="H58" s="496">
        <f t="shared" si="3"/>
        <v>2.2999999999999998</v>
      </c>
      <c r="I58" s="562"/>
    </row>
    <row r="59" spans="1:9" x14ac:dyDescent="0.25">
      <c r="A59" s="342"/>
      <c r="B59" s="494" t="s">
        <v>3606</v>
      </c>
      <c r="C59" s="495">
        <v>1</v>
      </c>
      <c r="D59" s="495">
        <v>7</v>
      </c>
      <c r="E59" s="496">
        <v>1.8</v>
      </c>
      <c r="F59" s="496">
        <v>1.8</v>
      </c>
      <c r="G59" s="496">
        <v>0.1</v>
      </c>
      <c r="H59" s="496">
        <f t="shared" si="3"/>
        <v>2.27</v>
      </c>
      <c r="I59" s="562"/>
    </row>
    <row r="60" spans="1:9" x14ac:dyDescent="0.25">
      <c r="A60" s="342"/>
      <c r="B60" s="494" t="s">
        <v>3607</v>
      </c>
      <c r="C60" s="495">
        <v>1</v>
      </c>
      <c r="D60" s="495">
        <v>2</v>
      </c>
      <c r="E60" s="496">
        <v>2</v>
      </c>
      <c r="F60" s="496">
        <v>2</v>
      </c>
      <c r="G60" s="496">
        <v>0.1</v>
      </c>
      <c r="H60" s="496">
        <f t="shared" si="3"/>
        <v>0.8</v>
      </c>
      <c r="I60" s="562"/>
    </row>
    <row r="61" spans="1:9" x14ac:dyDescent="0.25">
      <c r="A61" s="342"/>
      <c r="B61" s="494" t="s">
        <v>3608</v>
      </c>
      <c r="C61" s="495">
        <v>1</v>
      </c>
      <c r="D61" s="495">
        <v>4</v>
      </c>
      <c r="E61" s="496">
        <v>1.3</v>
      </c>
      <c r="F61" s="496">
        <v>1.3</v>
      </c>
      <c r="G61" s="496">
        <v>0.1</v>
      </c>
      <c r="H61" s="496">
        <f t="shared" si="3"/>
        <v>0.68</v>
      </c>
      <c r="I61" s="562"/>
    </row>
    <row r="62" spans="1:9" x14ac:dyDescent="0.25">
      <c r="A62" s="493"/>
      <c r="B62" s="497" t="s">
        <v>3609</v>
      </c>
      <c r="C62" s="495"/>
      <c r="D62" s="495"/>
      <c r="E62" s="496"/>
      <c r="F62" s="496"/>
      <c r="G62" s="496"/>
      <c r="H62" s="496">
        <f t="shared" si="3"/>
        <v>0</v>
      </c>
      <c r="I62" s="563"/>
    </row>
    <row r="63" spans="1:9" x14ac:dyDescent="0.25">
      <c r="A63" s="493"/>
      <c r="B63" s="494" t="s">
        <v>3610</v>
      </c>
      <c r="C63" s="495">
        <v>1</v>
      </c>
      <c r="D63" s="495">
        <v>1</v>
      </c>
      <c r="E63" s="496">
        <v>71.61</v>
      </c>
      <c r="F63" s="496">
        <v>0.38</v>
      </c>
      <c r="G63" s="496">
        <v>0.1</v>
      </c>
      <c r="H63" s="496">
        <f t="shared" si="3"/>
        <v>2.72</v>
      </c>
      <c r="I63" s="563"/>
    </row>
    <row r="64" spans="1:9" x14ac:dyDescent="0.25">
      <c r="A64" s="493"/>
      <c r="B64" s="494" t="s">
        <v>3611</v>
      </c>
      <c r="C64" s="495">
        <v>2</v>
      </c>
      <c r="D64" s="495">
        <v>1</v>
      </c>
      <c r="E64" s="496">
        <v>8.18</v>
      </c>
      <c r="F64" s="496">
        <v>0.38</v>
      </c>
      <c r="G64" s="496">
        <v>0.1</v>
      </c>
      <c r="H64" s="496">
        <f t="shared" si="3"/>
        <v>0.62</v>
      </c>
      <c r="I64" s="563"/>
    </row>
    <row r="65" spans="1:9" x14ac:dyDescent="0.25">
      <c r="A65" s="493"/>
      <c r="B65" s="494" t="s">
        <v>3612</v>
      </c>
      <c r="C65" s="495">
        <v>1</v>
      </c>
      <c r="D65" s="495">
        <v>1</v>
      </c>
      <c r="E65" s="496">
        <v>2</v>
      </c>
      <c r="F65" s="496">
        <v>0.38</v>
      </c>
      <c r="G65" s="496">
        <v>0.1</v>
      </c>
      <c r="H65" s="496">
        <f t="shared" si="3"/>
        <v>0.08</v>
      </c>
      <c r="I65" s="563"/>
    </row>
    <row r="66" spans="1:9" x14ac:dyDescent="0.25">
      <c r="A66" s="493"/>
      <c r="B66" s="494" t="s">
        <v>3613</v>
      </c>
      <c r="C66" s="495">
        <v>2</v>
      </c>
      <c r="D66" s="495">
        <v>1</v>
      </c>
      <c r="E66" s="496">
        <v>6.5</v>
      </c>
      <c r="F66" s="496">
        <v>0.38</v>
      </c>
      <c r="G66" s="496">
        <v>0.1</v>
      </c>
      <c r="H66" s="496">
        <f t="shared" si="3"/>
        <v>0.49</v>
      </c>
      <c r="I66" s="563"/>
    </row>
    <row r="67" spans="1:9" x14ac:dyDescent="0.25">
      <c r="A67" s="493"/>
      <c r="B67" s="494" t="s">
        <v>3614</v>
      </c>
      <c r="C67" s="495">
        <v>2</v>
      </c>
      <c r="D67" s="495">
        <v>1</v>
      </c>
      <c r="E67" s="496">
        <v>2.94</v>
      </c>
      <c r="F67" s="496">
        <v>0.38</v>
      </c>
      <c r="G67" s="496">
        <v>0.1</v>
      </c>
      <c r="H67" s="496">
        <f t="shared" si="3"/>
        <v>0.22</v>
      </c>
      <c r="I67" s="563"/>
    </row>
    <row r="68" spans="1:9" ht="28.5" x14ac:dyDescent="0.25">
      <c r="A68" s="493"/>
      <c r="B68" s="494" t="s">
        <v>3635</v>
      </c>
      <c r="C68" s="495">
        <v>4</v>
      </c>
      <c r="D68" s="495">
        <v>1</v>
      </c>
      <c r="E68" s="496">
        <v>2.99</v>
      </c>
      <c r="F68" s="496">
        <v>0.38</v>
      </c>
      <c r="G68" s="496">
        <v>0.1</v>
      </c>
      <c r="H68" s="496">
        <f t="shared" si="3"/>
        <v>0.45</v>
      </c>
      <c r="I68" s="563"/>
    </row>
    <row r="69" spans="1:9" x14ac:dyDescent="0.25">
      <c r="A69" s="493"/>
      <c r="B69" s="494" t="s">
        <v>3616</v>
      </c>
      <c r="C69" s="495">
        <v>2</v>
      </c>
      <c r="D69" s="495">
        <v>1</v>
      </c>
      <c r="E69" s="496">
        <v>2.29</v>
      </c>
      <c r="F69" s="496">
        <v>0.38</v>
      </c>
      <c r="G69" s="496">
        <v>0.1</v>
      </c>
      <c r="H69" s="496">
        <f t="shared" si="3"/>
        <v>0.17</v>
      </c>
      <c r="I69" s="563"/>
    </row>
    <row r="70" spans="1:9" x14ac:dyDescent="0.25">
      <c r="A70" s="493"/>
      <c r="B70" s="494" t="s">
        <v>3617</v>
      </c>
      <c r="C70" s="495">
        <v>1</v>
      </c>
      <c r="D70" s="495">
        <v>1</v>
      </c>
      <c r="E70" s="496">
        <v>7.75</v>
      </c>
      <c r="F70" s="496">
        <v>0.38</v>
      </c>
      <c r="G70" s="496">
        <v>0.1</v>
      </c>
      <c r="H70" s="496">
        <f t="shared" si="3"/>
        <v>0.28999999999999998</v>
      </c>
      <c r="I70" s="563"/>
    </row>
    <row r="71" spans="1:9" x14ac:dyDescent="0.25">
      <c r="A71" s="493"/>
      <c r="B71" s="497" t="s">
        <v>3618</v>
      </c>
      <c r="C71" s="495"/>
      <c r="D71" s="495"/>
      <c r="E71" s="496"/>
      <c r="F71" s="496"/>
      <c r="G71" s="496"/>
      <c r="H71" s="496">
        <f t="shared" si="3"/>
        <v>0</v>
      </c>
      <c r="I71" s="563"/>
    </row>
    <row r="72" spans="1:9" x14ac:dyDescent="0.25">
      <c r="A72" s="493"/>
      <c r="B72" s="494" t="s">
        <v>5651</v>
      </c>
      <c r="C72" s="495">
        <v>-1</v>
      </c>
      <c r="D72" s="495">
        <v>1</v>
      </c>
      <c r="E72" s="496">
        <v>3.91</v>
      </c>
      <c r="F72" s="496">
        <v>0.38</v>
      </c>
      <c r="G72" s="496">
        <v>0.1</v>
      </c>
      <c r="H72" s="496">
        <f t="shared" si="3"/>
        <v>-0.15</v>
      </c>
      <c r="I72" s="563"/>
    </row>
    <row r="73" spans="1:9" x14ac:dyDescent="0.25">
      <c r="A73" s="493"/>
      <c r="B73" s="494" t="s">
        <v>5656</v>
      </c>
      <c r="C73" s="495">
        <v>-1</v>
      </c>
      <c r="D73" s="495">
        <v>25</v>
      </c>
      <c r="E73" s="496">
        <v>0.23</v>
      </c>
      <c r="F73" s="496">
        <v>0.38</v>
      </c>
      <c r="G73" s="496">
        <v>0.1</v>
      </c>
      <c r="H73" s="496">
        <f t="shared" si="3"/>
        <v>-0.22</v>
      </c>
      <c r="I73" s="563"/>
    </row>
    <row r="74" spans="1:9" x14ac:dyDescent="0.25">
      <c r="A74" s="493"/>
      <c r="B74" s="494" t="s">
        <v>5653</v>
      </c>
      <c r="C74" s="495">
        <v>-1</v>
      </c>
      <c r="D74" s="495">
        <v>3</v>
      </c>
      <c r="E74" s="496">
        <v>0.23</v>
      </c>
      <c r="F74" s="496">
        <v>0.3</v>
      </c>
      <c r="G74" s="496">
        <v>0.1</v>
      </c>
      <c r="H74" s="496">
        <f t="shared" si="3"/>
        <v>-0.02</v>
      </c>
      <c r="I74" s="563"/>
    </row>
    <row r="75" spans="1:9" x14ac:dyDescent="0.25">
      <c r="A75" s="493"/>
      <c r="B75" s="494" t="s">
        <v>5654</v>
      </c>
      <c r="C75" s="495">
        <v>-1</v>
      </c>
      <c r="D75" s="495">
        <v>8</v>
      </c>
      <c r="E75" s="496">
        <v>0.23</v>
      </c>
      <c r="F75" s="496">
        <v>0.38</v>
      </c>
      <c r="G75" s="496">
        <v>0.1</v>
      </c>
      <c r="H75" s="496">
        <f t="shared" si="3"/>
        <v>-7.0000000000000007E-2</v>
      </c>
      <c r="I75" s="563"/>
    </row>
    <row r="76" spans="1:9" x14ac:dyDescent="0.25">
      <c r="A76" s="498"/>
      <c r="B76" s="499" t="s">
        <v>5657</v>
      </c>
      <c r="C76" s="500">
        <v>-1</v>
      </c>
      <c r="D76" s="500">
        <v>4</v>
      </c>
      <c r="E76" s="501">
        <v>0.23</v>
      </c>
      <c r="F76" s="502">
        <v>0.23</v>
      </c>
      <c r="G76" s="496">
        <v>0.1</v>
      </c>
      <c r="H76" s="496">
        <f t="shared" si="3"/>
        <v>-0.02</v>
      </c>
      <c r="I76" s="564"/>
    </row>
    <row r="77" spans="1:9" x14ac:dyDescent="0.25">
      <c r="A77" s="498"/>
      <c r="B77" s="499" t="s">
        <v>3623</v>
      </c>
      <c r="C77" s="500">
        <v>1</v>
      </c>
      <c r="D77" s="500">
        <v>8</v>
      </c>
      <c r="E77" s="501">
        <v>1.26</v>
      </c>
      <c r="F77" s="502">
        <v>1.26</v>
      </c>
      <c r="G77" s="496">
        <v>0.1</v>
      </c>
      <c r="H77" s="496">
        <f t="shared" si="3"/>
        <v>1.27</v>
      </c>
      <c r="I77" s="564"/>
    </row>
    <row r="78" spans="1:9" x14ac:dyDescent="0.25">
      <c r="A78" s="498"/>
      <c r="B78" s="499"/>
      <c r="C78" s="500"/>
      <c r="D78" s="500"/>
      <c r="E78" s="501"/>
      <c r="F78" s="502"/>
      <c r="G78" s="504" t="s">
        <v>1904</v>
      </c>
      <c r="H78" s="512">
        <f>SUM(H56:H77)</f>
        <v>15.54</v>
      </c>
      <c r="I78" s="563"/>
    </row>
    <row r="79" spans="1:9" x14ac:dyDescent="0.25">
      <c r="A79" s="493"/>
      <c r="B79" s="494"/>
      <c r="C79" s="503"/>
      <c r="D79" s="503"/>
      <c r="E79" s="496"/>
      <c r="F79" s="496"/>
      <c r="G79" s="504" t="s">
        <v>3456</v>
      </c>
      <c r="H79" s="504">
        <f>ROUNDUP(H78,1)</f>
        <v>15.6</v>
      </c>
      <c r="I79" s="563" t="s">
        <v>1829</v>
      </c>
    </row>
    <row r="80" spans="1:9" x14ac:dyDescent="0.25">
      <c r="A80" s="342">
        <v>6.2</v>
      </c>
      <c r="B80" s="1743" t="s">
        <v>3636</v>
      </c>
      <c r="C80" s="1743"/>
      <c r="D80" s="1743"/>
      <c r="E80" s="400"/>
      <c r="F80" s="386"/>
      <c r="G80" s="386"/>
      <c r="H80" s="513"/>
      <c r="I80" s="562"/>
    </row>
    <row r="81" spans="1:13" x14ac:dyDescent="0.25">
      <c r="A81" s="493"/>
      <c r="B81" s="497" t="s">
        <v>3637</v>
      </c>
      <c r="C81" s="495"/>
      <c r="D81" s="495"/>
      <c r="E81" s="496"/>
      <c r="F81" s="496"/>
      <c r="G81" s="496"/>
      <c r="H81" s="496"/>
      <c r="I81" s="563"/>
    </row>
    <row r="82" spans="1:13" x14ac:dyDescent="0.25">
      <c r="A82" s="493"/>
      <c r="B82" s="494" t="s">
        <v>3638</v>
      </c>
      <c r="C82" s="495">
        <v>1</v>
      </c>
      <c r="D82" s="495">
        <v>2</v>
      </c>
      <c r="E82" s="496">
        <v>5.75</v>
      </c>
      <c r="F82" s="496">
        <v>0.23</v>
      </c>
      <c r="G82" s="496">
        <v>0.6</v>
      </c>
      <c r="H82" s="496">
        <f>PRODUCT(C82:G82)</f>
        <v>1.59</v>
      </c>
      <c r="I82" s="563"/>
      <c r="M82" s="369" t="s">
        <v>3461</v>
      </c>
    </row>
    <row r="83" spans="1:13" x14ac:dyDescent="0.25">
      <c r="A83" s="493"/>
      <c r="B83" s="494" t="s">
        <v>3639</v>
      </c>
      <c r="C83" s="495">
        <v>2</v>
      </c>
      <c r="D83" s="495">
        <v>3</v>
      </c>
      <c r="E83" s="496">
        <v>8.6300000000000008</v>
      </c>
      <c r="F83" s="496">
        <v>0.23</v>
      </c>
      <c r="G83" s="496">
        <v>0.6</v>
      </c>
      <c r="H83" s="496">
        <f t="shared" ref="H83:H103" si="4">PRODUCT(C83:G83)</f>
        <v>7.15</v>
      </c>
      <c r="I83" s="563"/>
    </row>
    <row r="84" spans="1:13" x14ac:dyDescent="0.25">
      <c r="A84" s="493"/>
      <c r="B84" s="494" t="s">
        <v>3640</v>
      </c>
      <c r="C84" s="495">
        <v>3</v>
      </c>
      <c r="D84" s="495">
        <v>1</v>
      </c>
      <c r="E84" s="496">
        <v>7.32</v>
      </c>
      <c r="F84" s="496">
        <v>0.23</v>
      </c>
      <c r="G84" s="496">
        <v>0.6</v>
      </c>
      <c r="H84" s="496">
        <f t="shared" si="4"/>
        <v>3.03</v>
      </c>
      <c r="I84" s="563"/>
    </row>
    <row r="85" spans="1:13" x14ac:dyDescent="0.25">
      <c r="A85" s="493"/>
      <c r="B85" s="494" t="s">
        <v>3641</v>
      </c>
      <c r="C85" s="495">
        <v>3</v>
      </c>
      <c r="D85" s="495">
        <v>1</v>
      </c>
      <c r="E85" s="496">
        <v>1.08</v>
      </c>
      <c r="F85" s="496">
        <v>0.23</v>
      </c>
      <c r="G85" s="496">
        <v>0.6</v>
      </c>
      <c r="H85" s="496">
        <f t="shared" si="4"/>
        <v>0.45</v>
      </c>
      <c r="I85" s="563"/>
    </row>
    <row r="86" spans="1:13" x14ac:dyDescent="0.25">
      <c r="A86" s="493"/>
      <c r="B86" s="497" t="s">
        <v>3642</v>
      </c>
      <c r="C86" s="495"/>
      <c r="D86" s="495"/>
      <c r="E86" s="496"/>
      <c r="F86" s="496"/>
      <c r="G86" s="496">
        <v>0.6</v>
      </c>
      <c r="H86" s="496"/>
      <c r="I86" s="563"/>
    </row>
    <row r="87" spans="1:13" x14ac:dyDescent="0.25">
      <c r="A87" s="493"/>
      <c r="B87" s="494" t="s">
        <v>3643</v>
      </c>
      <c r="C87" s="495">
        <v>2</v>
      </c>
      <c r="D87" s="495">
        <v>2</v>
      </c>
      <c r="E87" s="496">
        <v>0.89</v>
      </c>
      <c r="F87" s="496">
        <v>0.23</v>
      </c>
      <c r="G87" s="496">
        <v>0.6</v>
      </c>
      <c r="H87" s="496">
        <f t="shared" si="4"/>
        <v>0.49</v>
      </c>
      <c r="I87" s="563"/>
    </row>
    <row r="88" spans="1:13" x14ac:dyDescent="0.25">
      <c r="A88" s="493"/>
      <c r="B88" s="494" t="s">
        <v>3644</v>
      </c>
      <c r="C88" s="495">
        <v>2</v>
      </c>
      <c r="D88" s="495">
        <v>2</v>
      </c>
      <c r="E88" s="496">
        <v>6.73</v>
      </c>
      <c r="F88" s="496">
        <v>0.23</v>
      </c>
      <c r="G88" s="496">
        <v>0.6</v>
      </c>
      <c r="H88" s="496">
        <f t="shared" si="4"/>
        <v>3.71</v>
      </c>
      <c r="I88" s="563"/>
    </row>
    <row r="89" spans="1:13" x14ac:dyDescent="0.25">
      <c r="A89" s="493"/>
      <c r="B89" s="494" t="s">
        <v>3645</v>
      </c>
      <c r="C89" s="495">
        <v>2</v>
      </c>
      <c r="D89" s="495">
        <v>2</v>
      </c>
      <c r="E89" s="496">
        <v>6.03</v>
      </c>
      <c r="F89" s="496">
        <v>0.23</v>
      </c>
      <c r="G89" s="496">
        <v>0.6</v>
      </c>
      <c r="H89" s="496">
        <f t="shared" si="4"/>
        <v>3.33</v>
      </c>
      <c r="I89" s="563"/>
    </row>
    <row r="90" spans="1:13" x14ac:dyDescent="0.25">
      <c r="A90" s="493"/>
      <c r="B90" s="494" t="s">
        <v>3646</v>
      </c>
      <c r="C90" s="495">
        <v>3</v>
      </c>
      <c r="D90" s="495">
        <v>1</v>
      </c>
      <c r="E90" s="496">
        <v>3.05</v>
      </c>
      <c r="F90" s="496">
        <v>0.23</v>
      </c>
      <c r="G90" s="496">
        <v>0.6</v>
      </c>
      <c r="H90" s="496">
        <f t="shared" si="4"/>
        <v>1.26</v>
      </c>
      <c r="I90" s="563"/>
    </row>
    <row r="91" spans="1:13" ht="28.5" x14ac:dyDescent="0.25">
      <c r="A91" s="493"/>
      <c r="B91" s="494" t="s">
        <v>3647</v>
      </c>
      <c r="C91" s="495">
        <v>3</v>
      </c>
      <c r="D91" s="495">
        <v>2</v>
      </c>
      <c r="E91" s="496">
        <v>2.99</v>
      </c>
      <c r="F91" s="496">
        <v>0.23</v>
      </c>
      <c r="G91" s="496">
        <v>0.6</v>
      </c>
      <c r="H91" s="496">
        <f t="shared" si="4"/>
        <v>2.48</v>
      </c>
      <c r="I91" s="563"/>
    </row>
    <row r="92" spans="1:13" x14ac:dyDescent="0.25">
      <c r="A92" s="493"/>
      <c r="B92" s="494" t="s">
        <v>3648</v>
      </c>
      <c r="C92" s="495">
        <v>1</v>
      </c>
      <c r="D92" s="495">
        <v>3</v>
      </c>
      <c r="E92" s="496">
        <v>2.99</v>
      </c>
      <c r="F92" s="496">
        <v>0.23</v>
      </c>
      <c r="G92" s="496">
        <v>0.6</v>
      </c>
      <c r="H92" s="496">
        <f t="shared" si="4"/>
        <v>1.24</v>
      </c>
      <c r="I92" s="563"/>
    </row>
    <row r="93" spans="1:13" x14ac:dyDescent="0.25">
      <c r="A93" s="493"/>
      <c r="B93" s="497" t="s">
        <v>3618</v>
      </c>
      <c r="C93" s="495"/>
      <c r="D93" s="495"/>
      <c r="E93" s="496"/>
      <c r="F93" s="496"/>
      <c r="G93" s="496"/>
      <c r="H93" s="496">
        <f t="shared" si="4"/>
        <v>0</v>
      </c>
      <c r="I93" s="563"/>
    </row>
    <row r="94" spans="1:13" x14ac:dyDescent="0.25">
      <c r="A94" s="493"/>
      <c r="B94" s="494" t="s">
        <v>5658</v>
      </c>
      <c r="C94" s="495">
        <v>-1</v>
      </c>
      <c r="D94" s="495">
        <v>25</v>
      </c>
      <c r="E94" s="496">
        <v>0.23</v>
      </c>
      <c r="F94" s="496">
        <v>0.38</v>
      </c>
      <c r="G94" s="496">
        <v>0.6</v>
      </c>
      <c r="H94" s="496">
        <f t="shared" si="4"/>
        <v>-1.31</v>
      </c>
      <c r="I94" s="563"/>
    </row>
    <row r="95" spans="1:13" x14ac:dyDescent="0.25">
      <c r="A95" s="493"/>
      <c r="B95" s="494" t="s">
        <v>3942</v>
      </c>
      <c r="C95" s="495">
        <v>-1</v>
      </c>
      <c r="D95" s="495">
        <v>3</v>
      </c>
      <c r="E95" s="496">
        <v>0.23</v>
      </c>
      <c r="F95" s="496">
        <v>0.3</v>
      </c>
      <c r="G95" s="496">
        <v>0.6</v>
      </c>
      <c r="H95" s="496">
        <f t="shared" si="4"/>
        <v>-0.12</v>
      </c>
      <c r="I95" s="563"/>
    </row>
    <row r="96" spans="1:13" x14ac:dyDescent="0.25">
      <c r="A96" s="493"/>
      <c r="B96" s="494" t="s">
        <v>5654</v>
      </c>
      <c r="C96" s="495">
        <v>-1</v>
      </c>
      <c r="D96" s="495">
        <v>8</v>
      </c>
      <c r="E96" s="496">
        <v>0.23</v>
      </c>
      <c r="F96" s="496">
        <v>0.38</v>
      </c>
      <c r="G96" s="496">
        <v>0.6</v>
      </c>
      <c r="H96" s="496">
        <f t="shared" si="4"/>
        <v>-0.42</v>
      </c>
      <c r="I96" s="563"/>
    </row>
    <row r="97" spans="1:9" x14ac:dyDescent="0.25">
      <c r="A97" s="493"/>
      <c r="B97" s="494" t="s">
        <v>5659</v>
      </c>
      <c r="C97" s="495">
        <v>-1</v>
      </c>
      <c r="D97" s="495">
        <v>4</v>
      </c>
      <c r="E97" s="496">
        <v>0.23</v>
      </c>
      <c r="F97" s="496">
        <v>0.23</v>
      </c>
      <c r="G97" s="496">
        <v>0.6</v>
      </c>
      <c r="H97" s="496">
        <f t="shared" si="4"/>
        <v>-0.13</v>
      </c>
      <c r="I97" s="563"/>
    </row>
    <row r="98" spans="1:9" x14ac:dyDescent="0.25">
      <c r="A98" s="396"/>
      <c r="B98" s="397" t="s">
        <v>3649</v>
      </c>
      <c r="C98" s="399">
        <v>1</v>
      </c>
      <c r="D98" s="399">
        <v>2</v>
      </c>
      <c r="E98" s="386">
        <v>2.46</v>
      </c>
      <c r="F98" s="386">
        <v>1.5</v>
      </c>
      <c r="G98" s="386">
        <v>0.45</v>
      </c>
      <c r="H98" s="496">
        <f t="shared" si="4"/>
        <v>3.32</v>
      </c>
      <c r="I98" s="562"/>
    </row>
    <row r="99" spans="1:9" x14ac:dyDescent="0.25">
      <c r="A99" s="396"/>
      <c r="B99" s="397" t="s">
        <v>3650</v>
      </c>
      <c r="C99" s="399">
        <v>1</v>
      </c>
      <c r="D99" s="399">
        <v>2</v>
      </c>
      <c r="E99" s="386">
        <v>2.46</v>
      </c>
      <c r="F99" s="386">
        <v>1.2</v>
      </c>
      <c r="G99" s="386">
        <v>0.15</v>
      </c>
      <c r="H99" s="496">
        <f t="shared" si="4"/>
        <v>0.89</v>
      </c>
      <c r="I99" s="562"/>
    </row>
    <row r="100" spans="1:9" x14ac:dyDescent="0.25">
      <c r="A100" s="396"/>
      <c r="B100" s="397" t="s">
        <v>3651</v>
      </c>
      <c r="C100" s="399">
        <v>1</v>
      </c>
      <c r="D100" s="399">
        <v>2</v>
      </c>
      <c r="E100" s="386">
        <v>2.46</v>
      </c>
      <c r="F100" s="386">
        <v>0.9</v>
      </c>
      <c r="G100" s="386">
        <v>0.15</v>
      </c>
      <c r="H100" s="496">
        <f t="shared" si="4"/>
        <v>0.66</v>
      </c>
      <c r="I100" s="562"/>
    </row>
    <row r="101" spans="1:9" x14ac:dyDescent="0.25">
      <c r="A101" s="396"/>
      <c r="B101" s="397" t="s">
        <v>3652</v>
      </c>
      <c r="C101" s="399">
        <v>1</v>
      </c>
      <c r="D101" s="399">
        <v>2</v>
      </c>
      <c r="E101" s="386">
        <v>2.46</v>
      </c>
      <c r="F101" s="386">
        <v>0.6</v>
      </c>
      <c r="G101" s="386">
        <v>0.15</v>
      </c>
      <c r="H101" s="496">
        <f t="shared" si="4"/>
        <v>0.44</v>
      </c>
      <c r="I101" s="562"/>
    </row>
    <row r="102" spans="1:9" x14ac:dyDescent="0.25">
      <c r="A102" s="396"/>
      <c r="B102" s="397" t="s">
        <v>5660</v>
      </c>
      <c r="C102" s="399">
        <v>1</v>
      </c>
      <c r="D102" s="399">
        <v>1</v>
      </c>
      <c r="E102" s="386">
        <v>3.91</v>
      </c>
      <c r="F102" s="386">
        <v>0.3</v>
      </c>
      <c r="G102" s="386">
        <v>0.15</v>
      </c>
      <c r="H102" s="496">
        <f t="shared" si="4"/>
        <v>0.18</v>
      </c>
      <c r="I102" s="562"/>
    </row>
    <row r="103" spans="1:9" x14ac:dyDescent="0.25">
      <c r="A103" s="396"/>
      <c r="B103" s="397" t="s">
        <v>3654</v>
      </c>
      <c r="C103" s="399">
        <v>1</v>
      </c>
      <c r="D103" s="399">
        <v>12</v>
      </c>
      <c r="E103" s="386">
        <v>3.99</v>
      </c>
      <c r="F103" s="386">
        <v>0.23</v>
      </c>
      <c r="G103" s="386">
        <v>0.6</v>
      </c>
      <c r="H103" s="496">
        <f t="shared" si="4"/>
        <v>6.61</v>
      </c>
      <c r="I103" s="562"/>
    </row>
    <row r="104" spans="1:9" x14ac:dyDescent="0.25">
      <c r="A104" s="396"/>
      <c r="B104" s="397"/>
      <c r="C104" s="399"/>
      <c r="D104" s="399"/>
      <c r="E104" s="400"/>
      <c r="F104" s="386"/>
      <c r="G104" s="404" t="s">
        <v>1904</v>
      </c>
      <c r="H104" s="404">
        <f>SUM(H82:H103)</f>
        <v>34.85</v>
      </c>
      <c r="I104" s="562"/>
    </row>
    <row r="105" spans="1:9" x14ac:dyDescent="0.25">
      <c r="A105" s="493"/>
      <c r="B105" s="494"/>
      <c r="C105" s="503"/>
      <c r="D105" s="503"/>
      <c r="E105" s="496"/>
      <c r="F105" s="496"/>
      <c r="G105" s="504" t="s">
        <v>3456</v>
      </c>
      <c r="H105" s="504">
        <f>ROUNDUP(H104,1)</f>
        <v>34.9</v>
      </c>
      <c r="I105" s="563" t="s">
        <v>1829</v>
      </c>
    </row>
    <row r="106" spans="1:9" ht="30" x14ac:dyDescent="0.25">
      <c r="A106" s="346">
        <v>9.1999999999999993</v>
      </c>
      <c r="B106" s="435" t="s">
        <v>3655</v>
      </c>
      <c r="C106" s="348"/>
      <c r="D106" s="348"/>
      <c r="E106" s="384"/>
      <c r="F106" s="384"/>
      <c r="G106" s="384"/>
      <c r="H106" s="384"/>
      <c r="I106" s="566"/>
    </row>
    <row r="107" spans="1:9" x14ac:dyDescent="0.25">
      <c r="A107" s="346"/>
      <c r="B107" s="347" t="s">
        <v>3656</v>
      </c>
      <c r="C107" s="348"/>
      <c r="D107" s="348"/>
      <c r="E107" s="349"/>
      <c r="F107" s="349"/>
      <c r="G107" s="349"/>
      <c r="H107" s="350"/>
      <c r="I107" s="567"/>
    </row>
    <row r="108" spans="1:9" x14ac:dyDescent="0.25">
      <c r="A108" s="346"/>
      <c r="B108" s="351" t="s">
        <v>3657</v>
      </c>
      <c r="C108" s="348">
        <v>3</v>
      </c>
      <c r="D108" s="348">
        <v>1</v>
      </c>
      <c r="E108" s="349">
        <v>29.8</v>
      </c>
      <c r="F108" s="349">
        <v>0.23</v>
      </c>
      <c r="G108" s="349">
        <f>2.85-0.3</f>
        <v>2.5499999999999998</v>
      </c>
      <c r="H108" s="350">
        <f t="shared" ref="H108:H115" si="5">PRODUCT(C108:G108)</f>
        <v>52.43</v>
      </c>
      <c r="I108" s="567"/>
    </row>
    <row r="109" spans="1:9" x14ac:dyDescent="0.25">
      <c r="A109" s="346"/>
      <c r="B109" s="351" t="s">
        <v>3658</v>
      </c>
      <c r="C109" s="348">
        <v>1</v>
      </c>
      <c r="D109" s="348">
        <v>2</v>
      </c>
      <c r="E109" s="349">
        <v>6.92</v>
      </c>
      <c r="F109" s="349">
        <v>0.23</v>
      </c>
      <c r="G109" s="349">
        <v>0.28000000000000003</v>
      </c>
      <c r="H109" s="350">
        <f t="shared" si="5"/>
        <v>0.89</v>
      </c>
      <c r="I109" s="567"/>
    </row>
    <row r="110" spans="1:9" x14ac:dyDescent="0.25">
      <c r="A110" s="346"/>
      <c r="B110" s="351" t="s">
        <v>3659</v>
      </c>
      <c r="C110" s="348">
        <v>1</v>
      </c>
      <c r="D110" s="348">
        <v>2</v>
      </c>
      <c r="E110" s="349">
        <v>2</v>
      </c>
      <c r="F110" s="349">
        <v>0.23</v>
      </c>
      <c r="G110" s="349">
        <f>2.85-0.3</f>
        <v>2.5499999999999998</v>
      </c>
      <c r="H110" s="350">
        <f t="shared" si="5"/>
        <v>2.35</v>
      </c>
      <c r="I110" s="567"/>
    </row>
    <row r="111" spans="1:9" x14ac:dyDescent="0.25">
      <c r="A111" s="346"/>
      <c r="B111" s="351" t="s">
        <v>3660</v>
      </c>
      <c r="C111" s="348">
        <v>-3</v>
      </c>
      <c r="D111" s="348">
        <v>1</v>
      </c>
      <c r="E111" s="349">
        <v>1</v>
      </c>
      <c r="F111" s="349">
        <v>0.23</v>
      </c>
      <c r="G111" s="349">
        <v>2.1</v>
      </c>
      <c r="H111" s="350">
        <f t="shared" si="5"/>
        <v>-1.45</v>
      </c>
      <c r="I111" s="567"/>
    </row>
    <row r="112" spans="1:9" x14ac:dyDescent="0.25">
      <c r="A112" s="346"/>
      <c r="B112" s="351" t="s">
        <v>3661</v>
      </c>
      <c r="C112" s="348">
        <v>-3</v>
      </c>
      <c r="D112" s="348">
        <v>3</v>
      </c>
      <c r="E112" s="349">
        <v>1.8</v>
      </c>
      <c r="F112" s="349">
        <v>0.23</v>
      </c>
      <c r="G112" s="349">
        <v>1.35</v>
      </c>
      <c r="H112" s="350">
        <f t="shared" si="5"/>
        <v>-5.03</v>
      </c>
      <c r="I112" s="567"/>
    </row>
    <row r="113" spans="1:9" x14ac:dyDescent="0.25">
      <c r="A113" s="346"/>
      <c r="B113" s="351" t="s">
        <v>3662</v>
      </c>
      <c r="C113" s="348">
        <v>-3</v>
      </c>
      <c r="D113" s="348">
        <v>1</v>
      </c>
      <c r="E113" s="349">
        <v>1.35</v>
      </c>
      <c r="F113" s="349">
        <v>0.23</v>
      </c>
      <c r="G113" s="349">
        <v>1.05</v>
      </c>
      <c r="H113" s="350">
        <f t="shared" si="5"/>
        <v>-0.98</v>
      </c>
      <c r="I113" s="567"/>
    </row>
    <row r="114" spans="1:9" x14ac:dyDescent="0.25">
      <c r="A114" s="346"/>
      <c r="B114" s="351" t="s">
        <v>3663</v>
      </c>
      <c r="C114" s="348">
        <v>-3</v>
      </c>
      <c r="D114" s="348">
        <v>2</v>
      </c>
      <c r="E114" s="349">
        <v>0.75</v>
      </c>
      <c r="F114" s="349">
        <v>0.23</v>
      </c>
      <c r="G114" s="349">
        <v>0.6</v>
      </c>
      <c r="H114" s="350">
        <f t="shared" si="5"/>
        <v>-0.62</v>
      </c>
      <c r="I114" s="567"/>
    </row>
    <row r="115" spans="1:9" x14ac:dyDescent="0.25">
      <c r="A115" s="346"/>
      <c r="B115" s="351" t="s">
        <v>5663</v>
      </c>
      <c r="C115" s="348">
        <v>-1</v>
      </c>
      <c r="D115" s="348">
        <v>1</v>
      </c>
      <c r="E115" s="349">
        <v>3.91</v>
      </c>
      <c r="F115" s="349">
        <v>0.23</v>
      </c>
      <c r="G115" s="349">
        <v>2.5499999999999998</v>
      </c>
      <c r="H115" s="350">
        <f t="shared" si="5"/>
        <v>-2.29</v>
      </c>
      <c r="I115" s="567"/>
    </row>
    <row r="116" spans="1:9" x14ac:dyDescent="0.25">
      <c r="A116" s="346"/>
      <c r="B116" s="351" t="s">
        <v>5661</v>
      </c>
      <c r="C116" s="348">
        <v>-3</v>
      </c>
      <c r="D116" s="348">
        <v>3</v>
      </c>
      <c r="E116" s="349">
        <v>2.2599999999999998</v>
      </c>
      <c r="F116" s="349">
        <v>0.23</v>
      </c>
      <c r="G116" s="349">
        <v>0.05</v>
      </c>
      <c r="H116" s="350">
        <f>PRODUCT(C116:G116)</f>
        <v>-0.23</v>
      </c>
      <c r="I116" s="567"/>
    </row>
    <row r="117" spans="1:9" x14ac:dyDescent="0.25">
      <c r="A117" s="346"/>
      <c r="B117" s="351" t="s">
        <v>5662</v>
      </c>
      <c r="C117" s="348">
        <v>-3</v>
      </c>
      <c r="D117" s="348">
        <v>1</v>
      </c>
      <c r="E117" s="349">
        <v>1.81</v>
      </c>
      <c r="F117" s="349">
        <v>0.23</v>
      </c>
      <c r="G117" s="349">
        <v>0.05</v>
      </c>
      <c r="H117" s="350">
        <f>PRODUCT(C117:G117)</f>
        <v>-0.06</v>
      </c>
      <c r="I117" s="567"/>
    </row>
    <row r="118" spans="1:9" x14ac:dyDescent="0.25">
      <c r="A118" s="346"/>
      <c r="B118" s="351" t="s">
        <v>3667</v>
      </c>
      <c r="C118" s="348">
        <v>-3</v>
      </c>
      <c r="D118" s="348">
        <v>2</v>
      </c>
      <c r="E118" s="349">
        <v>8.64</v>
      </c>
      <c r="F118" s="349">
        <v>0.23</v>
      </c>
      <c r="G118" s="349">
        <v>0.15</v>
      </c>
      <c r="H118" s="350">
        <f>PRODUCT(C118:G118)</f>
        <v>-1.79</v>
      </c>
      <c r="I118" s="567"/>
    </row>
    <row r="119" spans="1:9" x14ac:dyDescent="0.25">
      <c r="A119" s="346"/>
      <c r="B119" s="351" t="s">
        <v>3668</v>
      </c>
      <c r="C119" s="348">
        <v>-3</v>
      </c>
      <c r="D119" s="348">
        <v>10</v>
      </c>
      <c r="E119" s="349">
        <v>0.23</v>
      </c>
      <c r="F119" s="349">
        <v>0.38</v>
      </c>
      <c r="G119" s="349">
        <f>G108</f>
        <v>2.5499999999999998</v>
      </c>
      <c r="H119" s="350">
        <f>PRODUCT(C119:G119)</f>
        <v>-6.69</v>
      </c>
      <c r="I119" s="567"/>
    </row>
    <row r="120" spans="1:9" x14ac:dyDescent="0.25">
      <c r="A120" s="346"/>
      <c r="B120" s="351" t="s">
        <v>3669</v>
      </c>
      <c r="C120" s="348"/>
      <c r="D120" s="348"/>
      <c r="E120" s="349"/>
      <c r="F120" s="349"/>
      <c r="G120" s="349"/>
      <c r="H120" s="350"/>
      <c r="I120" s="567"/>
    </row>
    <row r="121" spans="1:9" x14ac:dyDescent="0.25">
      <c r="A121" s="348"/>
      <c r="B121" s="351" t="s">
        <v>3670</v>
      </c>
      <c r="C121" s="348">
        <v>6</v>
      </c>
      <c r="D121" s="348">
        <v>2</v>
      </c>
      <c r="E121" s="349">
        <v>1</v>
      </c>
      <c r="F121" s="349">
        <v>0.6</v>
      </c>
      <c r="G121" s="349">
        <v>0.12</v>
      </c>
      <c r="H121" s="350">
        <f>PRODUCT(C121:G121)</f>
        <v>0.86</v>
      </c>
      <c r="I121" s="567"/>
    </row>
    <row r="122" spans="1:9" x14ac:dyDescent="0.25">
      <c r="A122" s="348"/>
      <c r="B122" s="351" t="s">
        <v>3671</v>
      </c>
      <c r="C122" s="348">
        <v>6</v>
      </c>
      <c r="D122" s="348">
        <v>1</v>
      </c>
      <c r="E122" s="349">
        <v>1</v>
      </c>
      <c r="F122" s="349">
        <v>0.45</v>
      </c>
      <c r="G122" s="349">
        <v>0.12</v>
      </c>
      <c r="H122" s="350">
        <f>PRODUCT(C122:G122)</f>
        <v>0.32</v>
      </c>
      <c r="I122" s="567"/>
    </row>
    <row r="123" spans="1:9" x14ac:dyDescent="0.25">
      <c r="A123" s="348"/>
      <c r="B123" s="351" t="s">
        <v>3672</v>
      </c>
      <c r="C123" s="348">
        <v>3</v>
      </c>
      <c r="D123" s="348">
        <v>2</v>
      </c>
      <c r="E123" s="349">
        <v>0.76</v>
      </c>
      <c r="F123" s="349">
        <v>0.45</v>
      </c>
      <c r="G123" s="349">
        <v>0.12</v>
      </c>
      <c r="H123" s="350">
        <f>PRODUCT(C123:G123)</f>
        <v>0.25</v>
      </c>
      <c r="I123" s="567"/>
    </row>
    <row r="124" spans="1:9" x14ac:dyDescent="0.25">
      <c r="A124" s="348"/>
      <c r="B124" s="351" t="s">
        <v>3673</v>
      </c>
      <c r="C124" s="348">
        <v>3</v>
      </c>
      <c r="D124" s="348">
        <v>1</v>
      </c>
      <c r="E124" s="349">
        <v>1</v>
      </c>
      <c r="F124" s="349">
        <v>0.3</v>
      </c>
      <c r="G124" s="349">
        <v>0.12</v>
      </c>
      <c r="H124" s="350">
        <f>PRODUCT(C124:G124)</f>
        <v>0.11</v>
      </c>
      <c r="I124" s="567"/>
    </row>
    <row r="125" spans="1:9" x14ac:dyDescent="0.25">
      <c r="A125" s="348"/>
      <c r="B125" s="351" t="s">
        <v>3674</v>
      </c>
      <c r="C125" s="348">
        <v>3</v>
      </c>
      <c r="D125" s="348">
        <v>1</v>
      </c>
      <c r="E125" s="349">
        <v>0.6</v>
      </c>
      <c r="F125" s="349">
        <v>0.3</v>
      </c>
      <c r="G125" s="349">
        <v>0.12</v>
      </c>
      <c r="H125" s="350">
        <f>PRODUCT(C125:G125)</f>
        <v>0.06</v>
      </c>
      <c r="I125" s="567"/>
    </row>
    <row r="126" spans="1:9" x14ac:dyDescent="0.25">
      <c r="A126" s="514"/>
      <c r="B126" s="515" t="s">
        <v>14</v>
      </c>
      <c r="C126" s="516"/>
      <c r="D126" s="516"/>
      <c r="E126" s="514"/>
      <c r="F126" s="514"/>
      <c r="G126" s="517" t="s">
        <v>1904</v>
      </c>
      <c r="H126" s="518">
        <f>ROUNDUP(SUM(H108:H125),1)</f>
        <v>38.200000000000003</v>
      </c>
      <c r="I126" s="568" t="s">
        <v>1829</v>
      </c>
    </row>
    <row r="127" spans="1:9" x14ac:dyDescent="0.25">
      <c r="A127" s="346"/>
      <c r="B127" s="347" t="s">
        <v>3675</v>
      </c>
      <c r="C127" s="348"/>
      <c r="D127" s="348"/>
      <c r="E127" s="349"/>
      <c r="F127" s="349"/>
      <c r="G127" s="349"/>
      <c r="H127" s="350"/>
      <c r="I127" s="567"/>
    </row>
    <row r="128" spans="1:9" x14ac:dyDescent="0.25">
      <c r="A128" s="346"/>
      <c r="B128" s="351" t="s">
        <v>3676</v>
      </c>
      <c r="C128" s="348"/>
      <c r="D128" s="348"/>
      <c r="E128" s="349"/>
      <c r="F128" s="349"/>
      <c r="G128" s="349"/>
      <c r="H128" s="350">
        <f>H126</f>
        <v>38.200000000000003</v>
      </c>
      <c r="I128" s="567"/>
    </row>
    <row r="129" spans="1:9" x14ac:dyDescent="0.25">
      <c r="A129" s="514"/>
      <c r="B129" s="515"/>
      <c r="C129" s="516"/>
      <c r="D129" s="516"/>
      <c r="E129" s="514"/>
      <c r="F129" s="514"/>
      <c r="G129" s="517" t="s">
        <v>1904</v>
      </c>
      <c r="H129" s="518">
        <f>SUM(H128:H128)</f>
        <v>38.200000000000003</v>
      </c>
      <c r="I129" s="568" t="s">
        <v>1829</v>
      </c>
    </row>
    <row r="130" spans="1:9" x14ac:dyDescent="0.25">
      <c r="A130" s="346"/>
      <c r="B130" s="347" t="s">
        <v>3677</v>
      </c>
      <c r="C130" s="348"/>
      <c r="D130" s="348"/>
      <c r="E130" s="349"/>
      <c r="F130" s="349"/>
      <c r="G130" s="352"/>
      <c r="H130" s="353"/>
      <c r="I130" s="567"/>
    </row>
    <row r="131" spans="1:9" x14ac:dyDescent="0.25">
      <c r="A131" s="348"/>
      <c r="B131" s="351" t="s">
        <v>3678</v>
      </c>
      <c r="C131" s="348"/>
      <c r="D131" s="348"/>
      <c r="E131" s="349"/>
      <c r="F131" s="349"/>
      <c r="G131" s="349"/>
      <c r="H131" s="353">
        <f>H129</f>
        <v>38.200000000000003</v>
      </c>
      <c r="I131" s="567" t="s">
        <v>1829</v>
      </c>
    </row>
    <row r="132" spans="1:9" x14ac:dyDescent="0.25">
      <c r="A132" s="348"/>
      <c r="B132" s="351"/>
      <c r="C132" s="348"/>
      <c r="D132" s="348"/>
      <c r="E132" s="349"/>
      <c r="F132" s="349"/>
      <c r="G132" s="349"/>
      <c r="H132" s="353"/>
      <c r="I132" s="567"/>
    </row>
    <row r="133" spans="1:9" x14ac:dyDescent="0.25">
      <c r="A133" s="348"/>
      <c r="B133" s="347" t="s">
        <v>3679</v>
      </c>
      <c r="C133" s="348"/>
      <c r="D133" s="348"/>
      <c r="E133" s="349"/>
      <c r="F133" s="349"/>
      <c r="G133" s="349"/>
      <c r="H133" s="350"/>
      <c r="I133" s="567"/>
    </row>
    <row r="134" spans="1:9" x14ac:dyDescent="0.25">
      <c r="A134" s="348"/>
      <c r="B134" s="351" t="s">
        <v>3680</v>
      </c>
      <c r="C134" s="348"/>
      <c r="D134" s="348"/>
      <c r="E134" s="349"/>
      <c r="F134" s="349"/>
      <c r="G134" s="349"/>
      <c r="H134" s="350">
        <f>H131</f>
        <v>38.200000000000003</v>
      </c>
      <c r="I134" s="567"/>
    </row>
    <row r="135" spans="1:9" x14ac:dyDescent="0.25">
      <c r="A135" s="514"/>
      <c r="B135" s="515"/>
      <c r="C135" s="516"/>
      <c r="D135" s="516"/>
      <c r="E135" s="514"/>
      <c r="F135" s="514"/>
      <c r="G135" s="517" t="s">
        <v>1904</v>
      </c>
      <c r="H135" s="518">
        <f>SUM(H134:H134)</f>
        <v>38.200000000000003</v>
      </c>
      <c r="I135" s="568" t="s">
        <v>1829</v>
      </c>
    </row>
    <row r="136" spans="1:9" ht="20.100000000000001" customHeight="1" x14ac:dyDescent="0.25">
      <c r="A136" s="348"/>
      <c r="B136" s="347" t="s">
        <v>3990</v>
      </c>
      <c r="C136" s="348"/>
      <c r="D136" s="348"/>
      <c r="E136" s="349"/>
      <c r="F136" s="349"/>
      <c r="G136" s="349"/>
      <c r="H136" s="350"/>
      <c r="I136" s="567"/>
    </row>
    <row r="137" spans="1:9" ht="20.100000000000001" customHeight="1" x14ac:dyDescent="0.25">
      <c r="A137" s="348"/>
      <c r="B137" s="351" t="s">
        <v>4678</v>
      </c>
      <c r="C137" s="348">
        <v>1</v>
      </c>
      <c r="D137" s="348">
        <v>2</v>
      </c>
      <c r="E137" s="349">
        <v>14.69</v>
      </c>
      <c r="F137" s="349">
        <v>0.23</v>
      </c>
      <c r="G137" s="349">
        <v>2.35</v>
      </c>
      <c r="H137" s="350">
        <f t="shared" ref="H137:H145" si="6">PRODUCT(C137:G137)</f>
        <v>15.88</v>
      </c>
      <c r="I137" s="567"/>
    </row>
    <row r="138" spans="1:9" ht="20.100000000000001" customHeight="1" x14ac:dyDescent="0.25">
      <c r="A138" s="348"/>
      <c r="B138" s="351" t="s">
        <v>4282</v>
      </c>
      <c r="C138" s="348">
        <v>-2</v>
      </c>
      <c r="D138" s="348">
        <v>2</v>
      </c>
      <c r="E138" s="349">
        <v>0.23</v>
      </c>
      <c r="F138" s="349">
        <v>0.38</v>
      </c>
      <c r="G138" s="349">
        <v>2.35</v>
      </c>
      <c r="H138" s="350">
        <f t="shared" si="6"/>
        <v>-0.82</v>
      </c>
      <c r="I138" s="567"/>
    </row>
    <row r="139" spans="1:9" ht="20.100000000000001" customHeight="1" x14ac:dyDescent="0.25">
      <c r="A139" s="348"/>
      <c r="B139" s="351" t="s">
        <v>4679</v>
      </c>
      <c r="C139" s="348">
        <v>-2</v>
      </c>
      <c r="D139" s="348">
        <v>2</v>
      </c>
      <c r="E139" s="349">
        <v>0.23</v>
      </c>
      <c r="F139" s="349">
        <v>0.38</v>
      </c>
      <c r="G139" s="349">
        <v>2.35</v>
      </c>
      <c r="H139" s="350">
        <f t="shared" si="6"/>
        <v>-0.82</v>
      </c>
      <c r="I139" s="567"/>
    </row>
    <row r="140" spans="1:9" ht="20.100000000000001" customHeight="1" x14ac:dyDescent="0.25">
      <c r="A140" s="348"/>
      <c r="B140" s="351" t="s">
        <v>4680</v>
      </c>
      <c r="C140" s="348">
        <v>3</v>
      </c>
      <c r="D140" s="348">
        <v>8</v>
      </c>
      <c r="E140" s="349">
        <v>0.23</v>
      </c>
      <c r="F140" s="349">
        <v>0.23</v>
      </c>
      <c r="G140" s="349">
        <v>1.1499999999999999</v>
      </c>
      <c r="H140" s="350">
        <f t="shared" si="6"/>
        <v>1.46</v>
      </c>
      <c r="I140" s="567"/>
    </row>
    <row r="141" spans="1:9" ht="20.100000000000001" customHeight="1" x14ac:dyDescent="0.25">
      <c r="A141" s="348"/>
      <c r="B141" s="351" t="s">
        <v>4681</v>
      </c>
      <c r="C141" s="348">
        <v>3</v>
      </c>
      <c r="D141" s="348">
        <v>1</v>
      </c>
      <c r="E141" s="349">
        <v>7.09</v>
      </c>
      <c r="F141" s="349">
        <v>0.23</v>
      </c>
      <c r="G141" s="349">
        <v>0.95</v>
      </c>
      <c r="H141" s="350">
        <f t="shared" si="6"/>
        <v>4.6500000000000004</v>
      </c>
      <c r="I141" s="567"/>
    </row>
    <row r="142" spans="1:9" ht="20.100000000000001" customHeight="1" x14ac:dyDescent="0.25">
      <c r="A142" s="348"/>
      <c r="B142" s="351" t="s">
        <v>4682</v>
      </c>
      <c r="C142" s="348">
        <v>-1</v>
      </c>
      <c r="D142" s="348">
        <v>3</v>
      </c>
      <c r="E142" s="349">
        <v>1</v>
      </c>
      <c r="F142" s="349">
        <v>0.23</v>
      </c>
      <c r="G142" s="349">
        <v>2.1</v>
      </c>
      <c r="H142" s="350">
        <f t="shared" si="6"/>
        <v>-1.45</v>
      </c>
      <c r="I142" s="567"/>
    </row>
    <row r="143" spans="1:9" ht="20.100000000000001" customHeight="1" x14ac:dyDescent="0.25">
      <c r="A143" s="348"/>
      <c r="B143" s="351" t="s">
        <v>4683</v>
      </c>
      <c r="C143" s="348">
        <v>-1</v>
      </c>
      <c r="D143" s="348">
        <v>2</v>
      </c>
      <c r="E143" s="349">
        <v>1.5</v>
      </c>
      <c r="F143" s="349">
        <v>0.23</v>
      </c>
      <c r="G143" s="349">
        <v>1.35</v>
      </c>
      <c r="H143" s="350">
        <f t="shared" si="6"/>
        <v>-0.93</v>
      </c>
      <c r="I143" s="567"/>
    </row>
    <row r="144" spans="1:9" ht="20.100000000000001" customHeight="1" x14ac:dyDescent="0.25">
      <c r="A144" s="348"/>
      <c r="B144" s="351" t="s">
        <v>4684</v>
      </c>
      <c r="C144" s="348">
        <v>-1</v>
      </c>
      <c r="D144" s="348">
        <v>2</v>
      </c>
      <c r="E144" s="349">
        <v>1.46</v>
      </c>
      <c r="F144" s="349">
        <v>0.23</v>
      </c>
      <c r="G144" s="349">
        <v>0.15</v>
      </c>
      <c r="H144" s="350">
        <f t="shared" si="6"/>
        <v>-0.1</v>
      </c>
      <c r="I144" s="567"/>
    </row>
    <row r="145" spans="1:9" ht="20.100000000000001" customHeight="1" x14ac:dyDescent="0.25">
      <c r="A145" s="883"/>
      <c r="B145" s="351" t="s">
        <v>4685</v>
      </c>
      <c r="C145" s="348">
        <v>-1</v>
      </c>
      <c r="D145" s="348">
        <v>2</v>
      </c>
      <c r="E145" s="349">
        <v>1.96</v>
      </c>
      <c r="F145" s="349">
        <v>0.23</v>
      </c>
      <c r="G145" s="349">
        <v>0.15</v>
      </c>
      <c r="H145" s="350">
        <f t="shared" si="6"/>
        <v>-0.14000000000000001</v>
      </c>
      <c r="I145" s="567"/>
    </row>
    <row r="146" spans="1:9" ht="20.100000000000001" customHeight="1" x14ac:dyDescent="0.25">
      <c r="A146" s="883"/>
      <c r="B146" s="884"/>
      <c r="C146" s="885"/>
      <c r="D146" s="885"/>
      <c r="E146" s="883"/>
      <c r="F146" s="883"/>
      <c r="G146" s="886" t="s">
        <v>1904</v>
      </c>
      <c r="H146" s="887">
        <f>SUM(H137:H145)</f>
        <v>17.73</v>
      </c>
      <c r="I146" s="888"/>
    </row>
    <row r="147" spans="1:9" x14ac:dyDescent="0.25">
      <c r="A147" s="877"/>
      <c r="B147" s="878"/>
      <c r="C147" s="881"/>
      <c r="D147" s="881"/>
      <c r="E147" s="879"/>
      <c r="F147" s="879"/>
      <c r="G147" s="882" t="s">
        <v>3456</v>
      </c>
      <c r="H147" s="882">
        <f>ROUNDUP(H146,1)</f>
        <v>17.8</v>
      </c>
      <c r="I147" s="880" t="s">
        <v>1829</v>
      </c>
    </row>
    <row r="148" spans="1:9" x14ac:dyDescent="0.25">
      <c r="A148" s="346">
        <v>10.199999999999999</v>
      </c>
      <c r="B148" s="472" t="s">
        <v>3682</v>
      </c>
      <c r="C148" s="348"/>
      <c r="D148" s="348"/>
      <c r="E148" s="383"/>
      <c r="F148" s="383"/>
      <c r="G148" s="383"/>
      <c r="H148" s="383"/>
      <c r="I148" s="566"/>
    </row>
    <row r="149" spans="1:9" x14ac:dyDescent="0.25">
      <c r="A149" s="346"/>
      <c r="B149" s="347" t="s">
        <v>3683</v>
      </c>
      <c r="C149" s="348"/>
      <c r="D149" s="348"/>
      <c r="E149" s="383"/>
      <c r="F149" s="383"/>
      <c r="G149" s="383"/>
      <c r="H149" s="383"/>
      <c r="I149" s="566"/>
    </row>
    <row r="150" spans="1:9" ht="28.5" x14ac:dyDescent="0.25">
      <c r="A150" s="348"/>
      <c r="B150" s="351" t="s">
        <v>3684</v>
      </c>
      <c r="C150" s="348">
        <v>3</v>
      </c>
      <c r="D150" s="348">
        <v>1</v>
      </c>
      <c r="E150" s="349">
        <v>8.18</v>
      </c>
      <c r="F150" s="349"/>
      <c r="G150" s="349">
        <f>2.85-(0.4+0.075)</f>
        <v>2.38</v>
      </c>
      <c r="H150" s="350">
        <f t="shared" ref="H150:H163" si="7">PRODUCT(C150:G150)</f>
        <v>58.41</v>
      </c>
      <c r="I150" s="567"/>
    </row>
    <row r="151" spans="1:9" x14ac:dyDescent="0.25">
      <c r="A151" s="348"/>
      <c r="B151" s="351" t="s">
        <v>3685</v>
      </c>
      <c r="C151" s="348">
        <v>3</v>
      </c>
      <c r="D151" s="348">
        <v>-1</v>
      </c>
      <c r="E151" s="349">
        <v>0.9</v>
      </c>
      <c r="F151" s="349"/>
      <c r="G151" s="349">
        <v>2.1</v>
      </c>
      <c r="H151" s="350">
        <f t="shared" si="7"/>
        <v>-5.67</v>
      </c>
      <c r="I151" s="567"/>
    </row>
    <row r="152" spans="1:9" x14ac:dyDescent="0.25">
      <c r="A152" s="348"/>
      <c r="B152" s="351" t="s">
        <v>3686</v>
      </c>
      <c r="C152" s="348">
        <v>3</v>
      </c>
      <c r="D152" s="348">
        <v>-1</v>
      </c>
      <c r="E152" s="349">
        <v>0.75</v>
      </c>
      <c r="F152" s="349"/>
      <c r="G152" s="349">
        <v>2.1</v>
      </c>
      <c r="H152" s="350">
        <f>PRODUCT(C152:G152)</f>
        <v>-4.7300000000000004</v>
      </c>
      <c r="I152" s="567"/>
    </row>
    <row r="153" spans="1:9" x14ac:dyDescent="0.25">
      <c r="A153" s="348"/>
      <c r="B153" s="351" t="s">
        <v>3687</v>
      </c>
      <c r="C153" s="348">
        <v>3</v>
      </c>
      <c r="D153" s="348">
        <v>-1</v>
      </c>
      <c r="E153" s="349">
        <v>1.0900000000000001</v>
      </c>
      <c r="F153" s="349"/>
      <c r="G153" s="349">
        <f>G150</f>
        <v>2.38</v>
      </c>
      <c r="H153" s="350">
        <f>PRODUCT(C153:G153)</f>
        <v>-7.78</v>
      </c>
      <c r="I153" s="567"/>
    </row>
    <row r="154" spans="1:9" x14ac:dyDescent="0.25">
      <c r="A154" s="348"/>
      <c r="B154" s="351" t="s">
        <v>3688</v>
      </c>
      <c r="C154" s="348">
        <v>3</v>
      </c>
      <c r="D154" s="348">
        <v>1</v>
      </c>
      <c r="E154" s="349">
        <v>1.2</v>
      </c>
      <c r="F154" s="349"/>
      <c r="G154" s="349">
        <f>2.85-0.125</f>
        <v>2.73</v>
      </c>
      <c r="H154" s="350">
        <f t="shared" si="7"/>
        <v>9.83</v>
      </c>
      <c r="I154" s="567"/>
    </row>
    <row r="155" spans="1:9" x14ac:dyDescent="0.25">
      <c r="A155" s="348"/>
      <c r="B155" s="351" t="s">
        <v>3686</v>
      </c>
      <c r="C155" s="348">
        <v>3</v>
      </c>
      <c r="D155" s="348">
        <v>-1</v>
      </c>
      <c r="E155" s="349">
        <v>0.75</v>
      </c>
      <c r="F155" s="349"/>
      <c r="G155" s="349">
        <v>2.1</v>
      </c>
      <c r="H155" s="350">
        <f t="shared" si="7"/>
        <v>-4.7300000000000004</v>
      </c>
      <c r="I155" s="567"/>
    </row>
    <row r="156" spans="1:9" x14ac:dyDescent="0.25">
      <c r="A156" s="348"/>
      <c r="B156" s="354" t="s">
        <v>3689</v>
      </c>
      <c r="C156" s="348"/>
      <c r="D156" s="348"/>
      <c r="E156" s="349"/>
      <c r="F156" s="349"/>
      <c r="G156" s="349"/>
      <c r="H156" s="350"/>
      <c r="I156" s="567"/>
    </row>
    <row r="157" spans="1:9" x14ac:dyDescent="0.25">
      <c r="A157" s="348"/>
      <c r="B157" s="351" t="s">
        <v>3690</v>
      </c>
      <c r="C157" s="348">
        <v>3</v>
      </c>
      <c r="D157" s="348">
        <v>1</v>
      </c>
      <c r="E157" s="349">
        <v>3.05</v>
      </c>
      <c r="F157" s="349"/>
      <c r="G157" s="349">
        <f>+G150</f>
        <v>2.38</v>
      </c>
      <c r="H157" s="350">
        <f t="shared" si="7"/>
        <v>21.78</v>
      </c>
      <c r="I157" s="567"/>
    </row>
    <row r="158" spans="1:9" x14ac:dyDescent="0.25">
      <c r="A158" s="348"/>
      <c r="B158" s="351" t="s">
        <v>3685</v>
      </c>
      <c r="C158" s="348">
        <v>3</v>
      </c>
      <c r="D158" s="348">
        <v>-1</v>
      </c>
      <c r="E158" s="349">
        <v>0.9</v>
      </c>
      <c r="F158" s="349"/>
      <c r="G158" s="349">
        <v>2.1</v>
      </c>
      <c r="H158" s="350">
        <f>PRODUCT(C158:G158)</f>
        <v>-5.67</v>
      </c>
      <c r="I158" s="567"/>
    </row>
    <row r="159" spans="1:9" ht="28.5" x14ac:dyDescent="0.25">
      <c r="A159" s="348"/>
      <c r="B159" s="351" t="s">
        <v>3691</v>
      </c>
      <c r="C159" s="348">
        <v>3</v>
      </c>
      <c r="D159" s="348">
        <v>1</v>
      </c>
      <c r="E159" s="349">
        <v>2.4</v>
      </c>
      <c r="F159" s="349"/>
      <c r="G159" s="349">
        <f>G157</f>
        <v>2.38</v>
      </c>
      <c r="H159" s="350">
        <f t="shared" si="7"/>
        <v>17.14</v>
      </c>
      <c r="I159" s="567"/>
    </row>
    <row r="160" spans="1:9" x14ac:dyDescent="0.25">
      <c r="A160" s="348"/>
      <c r="B160" s="351" t="s">
        <v>3692</v>
      </c>
      <c r="C160" s="348">
        <v>3</v>
      </c>
      <c r="D160" s="348">
        <v>2</v>
      </c>
      <c r="E160" s="349">
        <v>3.1</v>
      </c>
      <c r="F160" s="349"/>
      <c r="G160" s="349">
        <v>2.1</v>
      </c>
      <c r="H160" s="350">
        <f t="shared" si="7"/>
        <v>39.06</v>
      </c>
      <c r="I160" s="567"/>
    </row>
    <row r="161" spans="1:9" x14ac:dyDescent="0.25">
      <c r="A161" s="348"/>
      <c r="B161" s="351" t="s">
        <v>3693</v>
      </c>
      <c r="C161" s="348">
        <v>3</v>
      </c>
      <c r="D161" s="348">
        <v>-1</v>
      </c>
      <c r="E161" s="349">
        <v>0.75</v>
      </c>
      <c r="F161" s="349"/>
      <c r="G161" s="349">
        <v>2.1</v>
      </c>
      <c r="H161" s="350">
        <f t="shared" si="7"/>
        <v>-4.7300000000000004</v>
      </c>
      <c r="I161" s="567"/>
    </row>
    <row r="162" spans="1:9" x14ac:dyDescent="0.25">
      <c r="A162" s="348"/>
      <c r="B162" s="351" t="s">
        <v>3694</v>
      </c>
      <c r="C162" s="348">
        <v>2</v>
      </c>
      <c r="D162" s="348">
        <v>1</v>
      </c>
      <c r="E162" s="349">
        <v>6.69</v>
      </c>
      <c r="F162" s="349"/>
      <c r="G162" s="349">
        <v>1</v>
      </c>
      <c r="H162" s="350">
        <f t="shared" si="7"/>
        <v>13.38</v>
      </c>
      <c r="I162" s="567"/>
    </row>
    <row r="163" spans="1:9" x14ac:dyDescent="0.25">
      <c r="A163" s="348"/>
      <c r="B163" s="351" t="s">
        <v>3695</v>
      </c>
      <c r="C163" s="348">
        <v>2</v>
      </c>
      <c r="D163" s="348">
        <v>-1</v>
      </c>
      <c r="E163" s="349">
        <v>2</v>
      </c>
      <c r="F163" s="349"/>
      <c r="G163" s="349">
        <v>1</v>
      </c>
      <c r="H163" s="350">
        <f t="shared" si="7"/>
        <v>-4</v>
      </c>
      <c r="I163" s="567"/>
    </row>
    <row r="164" spans="1:9" x14ac:dyDescent="0.25">
      <c r="A164" s="514"/>
      <c r="B164" s="515" t="s">
        <v>14</v>
      </c>
      <c r="C164" s="516"/>
      <c r="D164" s="516"/>
      <c r="E164" s="514"/>
      <c r="F164" s="514"/>
      <c r="G164" s="514"/>
      <c r="H164" s="520">
        <v>0.04</v>
      </c>
      <c r="I164" s="568"/>
    </row>
    <row r="165" spans="1:9" x14ac:dyDescent="0.25">
      <c r="A165" s="514"/>
      <c r="B165" s="515"/>
      <c r="C165" s="516"/>
      <c r="D165" s="516"/>
      <c r="E165" s="514"/>
      <c r="F165" s="514"/>
      <c r="G165" s="514"/>
      <c r="H165" s="518">
        <f>SUM(H150:H164)</f>
        <v>122.33</v>
      </c>
      <c r="I165" s="568" t="s">
        <v>1941</v>
      </c>
    </row>
    <row r="166" spans="1:9" x14ac:dyDescent="0.25">
      <c r="A166" s="348"/>
      <c r="B166" s="347" t="s">
        <v>3696</v>
      </c>
      <c r="C166" s="348"/>
      <c r="D166" s="348"/>
      <c r="E166" s="349"/>
      <c r="F166" s="349"/>
      <c r="G166" s="349"/>
      <c r="H166" s="350"/>
      <c r="I166" s="567"/>
    </row>
    <row r="167" spans="1:9" x14ac:dyDescent="0.25">
      <c r="A167" s="348"/>
      <c r="B167" s="351" t="s">
        <v>3697</v>
      </c>
      <c r="C167" s="348"/>
      <c r="D167" s="348"/>
      <c r="E167" s="349"/>
      <c r="F167" s="349"/>
      <c r="G167" s="349"/>
      <c r="H167" s="353">
        <f>H165</f>
        <v>122.33</v>
      </c>
      <c r="I167" s="567" t="s">
        <v>1941</v>
      </c>
    </row>
    <row r="168" spans="1:9" x14ac:dyDescent="0.25">
      <c r="A168" s="348"/>
      <c r="B168" s="347" t="s">
        <v>3698</v>
      </c>
      <c r="C168" s="348"/>
      <c r="D168" s="348"/>
      <c r="E168" s="349"/>
      <c r="F168" s="349"/>
      <c r="G168" s="349"/>
      <c r="H168" s="350"/>
      <c r="I168" s="567"/>
    </row>
    <row r="169" spans="1:9" x14ac:dyDescent="0.25">
      <c r="A169" s="348"/>
      <c r="B169" s="351" t="s">
        <v>3699</v>
      </c>
      <c r="C169" s="348"/>
      <c r="D169" s="348"/>
      <c r="E169" s="349"/>
      <c r="F169" s="349"/>
      <c r="G169" s="349"/>
      <c r="H169" s="353">
        <f>H167</f>
        <v>122.33</v>
      </c>
      <c r="I169" s="567" t="s">
        <v>1941</v>
      </c>
    </row>
    <row r="170" spans="1:9" x14ac:dyDescent="0.25">
      <c r="A170" s="348"/>
      <c r="B170" s="347" t="s">
        <v>3700</v>
      </c>
      <c r="C170" s="348"/>
      <c r="D170" s="348"/>
      <c r="E170" s="349"/>
      <c r="F170" s="349"/>
      <c r="G170" s="349"/>
      <c r="H170" s="350"/>
      <c r="I170" s="567"/>
    </row>
    <row r="171" spans="1:9" x14ac:dyDescent="0.25">
      <c r="A171" s="348"/>
      <c r="B171" s="351" t="s">
        <v>3701</v>
      </c>
      <c r="C171" s="348"/>
      <c r="D171" s="348"/>
      <c r="E171" s="349"/>
      <c r="F171" s="349"/>
      <c r="G171" s="349"/>
      <c r="H171" s="353">
        <f>H169</f>
        <v>122.33</v>
      </c>
      <c r="I171" s="567" t="s">
        <v>1941</v>
      </c>
    </row>
    <row r="172" spans="1:9" x14ac:dyDescent="0.25">
      <c r="A172" s="348"/>
      <c r="B172" s="347" t="s">
        <v>3702</v>
      </c>
      <c r="C172" s="348"/>
      <c r="D172" s="348"/>
      <c r="E172" s="349"/>
      <c r="F172" s="349"/>
      <c r="G172" s="349"/>
      <c r="H172" s="350"/>
      <c r="I172" s="567"/>
    </row>
    <row r="173" spans="1:9" x14ac:dyDescent="0.25">
      <c r="A173" s="348"/>
      <c r="B173" s="351" t="s">
        <v>5324</v>
      </c>
      <c r="C173" s="348">
        <v>1</v>
      </c>
      <c r="D173" s="348">
        <v>2</v>
      </c>
      <c r="E173" s="349">
        <v>18</v>
      </c>
      <c r="F173" s="349"/>
      <c r="G173" s="349">
        <v>1.1499999999999999</v>
      </c>
      <c r="H173" s="350">
        <f>C173*D173*E173*G173</f>
        <v>41.4</v>
      </c>
      <c r="I173" s="567"/>
    </row>
    <row r="174" spans="1:9" x14ac:dyDescent="0.25">
      <c r="A174" s="348"/>
      <c r="B174" s="359" t="s">
        <v>3703</v>
      </c>
      <c r="C174" s="348">
        <v>1</v>
      </c>
      <c r="D174" s="348">
        <v>1</v>
      </c>
      <c r="E174" s="375">
        <v>15.15</v>
      </c>
      <c r="F174" s="375"/>
      <c r="G174" s="375">
        <v>0.45</v>
      </c>
      <c r="H174" s="378">
        <f>PRODUCT(C174:G174)</f>
        <v>6.82</v>
      </c>
      <c r="I174" s="569"/>
    </row>
    <row r="175" spans="1:9" x14ac:dyDescent="0.25">
      <c r="A175" s="493"/>
      <c r="B175" s="494"/>
      <c r="C175" s="503"/>
      <c r="D175" s="503"/>
      <c r="E175" s="496"/>
      <c r="F175" s="496"/>
      <c r="G175" s="504" t="s">
        <v>3456</v>
      </c>
      <c r="H175" s="504">
        <f>SUM(H173:H174)</f>
        <v>48.22</v>
      </c>
      <c r="I175" s="569" t="s">
        <v>1941</v>
      </c>
    </row>
    <row r="176" spans="1:9" ht="30" x14ac:dyDescent="0.25">
      <c r="A176" s="346">
        <v>11.2</v>
      </c>
      <c r="B176" s="435" t="s">
        <v>3704</v>
      </c>
      <c r="C176" s="348"/>
      <c r="D176" s="348"/>
      <c r="E176" s="383"/>
      <c r="F176" s="383"/>
      <c r="G176" s="383"/>
      <c r="H176" s="383"/>
      <c r="I176" s="566"/>
    </row>
    <row r="177" spans="1:9" x14ac:dyDescent="0.25">
      <c r="A177" s="348"/>
      <c r="B177" s="347" t="s">
        <v>3705</v>
      </c>
      <c r="C177" s="348"/>
      <c r="D177" s="348"/>
      <c r="E177" s="349"/>
      <c r="F177" s="349"/>
      <c r="G177" s="349"/>
      <c r="H177" s="350"/>
      <c r="I177" s="567"/>
    </row>
    <row r="178" spans="1:9" x14ac:dyDescent="0.25">
      <c r="A178" s="348"/>
      <c r="B178" s="351" t="s">
        <v>3706</v>
      </c>
      <c r="C178" s="348">
        <v>4</v>
      </c>
      <c r="D178" s="348">
        <v>3</v>
      </c>
      <c r="E178" s="349">
        <v>0.6</v>
      </c>
      <c r="F178" s="349"/>
      <c r="G178" s="349">
        <v>2.1</v>
      </c>
      <c r="H178" s="350">
        <f t="shared" ref="H178:H183" si="8">PRODUCT(C178:G178)</f>
        <v>15.12</v>
      </c>
      <c r="I178" s="567"/>
    </row>
    <row r="179" spans="1:9" x14ac:dyDescent="0.25">
      <c r="A179" s="348"/>
      <c r="B179" s="351" t="s">
        <v>3707</v>
      </c>
      <c r="C179" s="348">
        <v>1</v>
      </c>
      <c r="D179" s="348">
        <v>3</v>
      </c>
      <c r="E179" s="349">
        <v>0.45</v>
      </c>
      <c r="F179" s="349"/>
      <c r="G179" s="349">
        <v>2.1</v>
      </c>
      <c r="H179" s="350">
        <f t="shared" si="8"/>
        <v>2.84</v>
      </c>
      <c r="I179" s="567"/>
    </row>
    <row r="180" spans="1:9" x14ac:dyDescent="0.25">
      <c r="A180" s="348"/>
      <c r="B180" s="351" t="s">
        <v>3708</v>
      </c>
      <c r="C180" s="348">
        <v>3</v>
      </c>
      <c r="D180" s="348">
        <v>3</v>
      </c>
      <c r="E180" s="349">
        <v>0.45</v>
      </c>
      <c r="F180" s="349"/>
      <c r="G180" s="349">
        <v>2.1</v>
      </c>
      <c r="H180" s="350">
        <f t="shared" si="8"/>
        <v>8.51</v>
      </c>
      <c r="I180" s="567"/>
    </row>
    <row r="181" spans="1:9" x14ac:dyDescent="0.25">
      <c r="A181" s="348"/>
      <c r="B181" s="351" t="s">
        <v>3709</v>
      </c>
      <c r="C181" s="348">
        <v>3</v>
      </c>
      <c r="D181" s="348">
        <v>3</v>
      </c>
      <c r="E181" s="349">
        <v>0.3</v>
      </c>
      <c r="F181" s="349"/>
      <c r="G181" s="349">
        <v>2.1</v>
      </c>
      <c r="H181" s="350">
        <f t="shared" si="8"/>
        <v>5.67</v>
      </c>
      <c r="I181" s="567"/>
    </row>
    <row r="182" spans="1:9" x14ac:dyDescent="0.25">
      <c r="A182" s="348"/>
      <c r="B182" s="351" t="s">
        <v>3674</v>
      </c>
      <c r="C182" s="348">
        <v>2</v>
      </c>
      <c r="D182" s="348">
        <v>3</v>
      </c>
      <c r="E182" s="349">
        <v>0.3</v>
      </c>
      <c r="F182" s="349"/>
      <c r="G182" s="349">
        <v>0.75</v>
      </c>
      <c r="H182" s="350">
        <f t="shared" si="8"/>
        <v>1.35</v>
      </c>
      <c r="I182" s="567"/>
    </row>
    <row r="183" spans="1:9" x14ac:dyDescent="0.25">
      <c r="A183" s="348"/>
      <c r="B183" s="351" t="s">
        <v>3710</v>
      </c>
      <c r="C183" s="348">
        <v>2</v>
      </c>
      <c r="D183" s="348">
        <v>3</v>
      </c>
      <c r="E183" s="349">
        <v>0.6</v>
      </c>
      <c r="F183" s="349"/>
      <c r="G183" s="349">
        <v>0.75</v>
      </c>
      <c r="H183" s="350">
        <f t="shared" si="8"/>
        <v>2.7</v>
      </c>
      <c r="I183" s="567"/>
    </row>
    <row r="184" spans="1:9" x14ac:dyDescent="0.25">
      <c r="A184" s="514"/>
      <c r="B184" s="515" t="s">
        <v>14</v>
      </c>
      <c r="C184" s="516"/>
      <c r="D184" s="516"/>
      <c r="E184" s="514"/>
      <c r="F184" s="514"/>
      <c r="G184" s="514"/>
      <c r="H184" s="520">
        <v>0.08</v>
      </c>
      <c r="I184" s="568"/>
    </row>
    <row r="185" spans="1:9" x14ac:dyDescent="0.25">
      <c r="A185" s="514"/>
      <c r="B185" s="515"/>
      <c r="C185" s="516"/>
      <c r="D185" s="516"/>
      <c r="E185" s="514"/>
      <c r="F185" s="514"/>
      <c r="G185" s="514"/>
      <c r="H185" s="518">
        <f>SUM(H178:H184)</f>
        <v>36.270000000000003</v>
      </c>
      <c r="I185" s="568"/>
    </row>
    <row r="186" spans="1:9" x14ac:dyDescent="0.25">
      <c r="A186" s="348"/>
      <c r="B186" s="347" t="s">
        <v>3711</v>
      </c>
      <c r="C186" s="348"/>
      <c r="D186" s="348"/>
      <c r="E186" s="349"/>
      <c r="F186" s="349"/>
      <c r="G186" s="349"/>
      <c r="H186" s="353"/>
      <c r="I186" s="567"/>
    </row>
    <row r="187" spans="1:9" x14ac:dyDescent="0.25">
      <c r="A187" s="348"/>
      <c r="B187" s="351" t="s">
        <v>3712</v>
      </c>
      <c r="C187" s="348"/>
      <c r="D187" s="348"/>
      <c r="E187" s="349"/>
      <c r="F187" s="349"/>
      <c r="G187" s="349"/>
      <c r="H187" s="353">
        <f>H185</f>
        <v>36.270000000000003</v>
      </c>
      <c r="I187" s="567" t="s">
        <v>1941</v>
      </c>
    </row>
    <row r="188" spans="1:9" x14ac:dyDescent="0.25">
      <c r="A188" s="348"/>
      <c r="B188" s="347" t="s">
        <v>3713</v>
      </c>
      <c r="C188" s="348"/>
      <c r="D188" s="348"/>
      <c r="E188" s="349"/>
      <c r="F188" s="349"/>
      <c r="G188" s="349"/>
      <c r="H188" s="353"/>
      <c r="I188" s="567"/>
    </row>
    <row r="189" spans="1:9" x14ac:dyDescent="0.25">
      <c r="A189" s="348"/>
      <c r="B189" s="351" t="s">
        <v>3712</v>
      </c>
      <c r="C189" s="348"/>
      <c r="D189" s="348"/>
      <c r="E189" s="349"/>
      <c r="F189" s="349"/>
      <c r="G189" s="349"/>
      <c r="H189" s="353">
        <f>H187</f>
        <v>36.270000000000003</v>
      </c>
      <c r="I189" s="567" t="s">
        <v>1941</v>
      </c>
    </row>
    <row r="190" spans="1:9" x14ac:dyDescent="0.25">
      <c r="A190" s="348"/>
      <c r="B190" s="347" t="s">
        <v>3714</v>
      </c>
      <c r="C190" s="348"/>
      <c r="D190" s="348"/>
      <c r="E190" s="349"/>
      <c r="F190" s="349"/>
      <c r="G190" s="349"/>
      <c r="H190" s="353"/>
      <c r="I190" s="567"/>
    </row>
    <row r="191" spans="1:9" x14ac:dyDescent="0.25">
      <c r="A191" s="348"/>
      <c r="B191" s="351" t="s">
        <v>3712</v>
      </c>
      <c r="C191" s="348"/>
      <c r="D191" s="348"/>
      <c r="E191" s="349"/>
      <c r="F191" s="349"/>
      <c r="G191" s="349"/>
      <c r="H191" s="353">
        <f>H189</f>
        <v>36.270000000000003</v>
      </c>
      <c r="I191" s="567" t="s">
        <v>1941</v>
      </c>
    </row>
    <row r="192" spans="1:9" x14ac:dyDescent="0.25">
      <c r="A192" s="346">
        <v>12.2</v>
      </c>
      <c r="B192" s="472" t="s">
        <v>3715</v>
      </c>
      <c r="C192" s="382"/>
      <c r="D192" s="382"/>
      <c r="E192" s="384"/>
      <c r="F192" s="384"/>
      <c r="G192" s="383"/>
      <c r="H192" s="383"/>
      <c r="I192" s="566"/>
    </row>
    <row r="193" spans="1:9" x14ac:dyDescent="0.25">
      <c r="A193" s="348"/>
      <c r="B193" s="347" t="s">
        <v>3716</v>
      </c>
      <c r="C193" s="348"/>
      <c r="D193" s="348"/>
      <c r="E193" s="349"/>
      <c r="F193" s="349"/>
      <c r="G193" s="349"/>
      <c r="H193" s="350"/>
      <c r="I193" s="567"/>
    </row>
    <row r="194" spans="1:9" x14ac:dyDescent="0.25">
      <c r="A194" s="348"/>
      <c r="B194" s="351" t="s">
        <v>3717</v>
      </c>
      <c r="C194" s="348">
        <v>2</v>
      </c>
      <c r="D194" s="348">
        <v>2</v>
      </c>
      <c r="E194" s="349">
        <v>3.01</v>
      </c>
      <c r="F194" s="349"/>
      <c r="G194" s="349">
        <v>0.9</v>
      </c>
      <c r="H194" s="353">
        <f>PRODUCT(C194:G194)</f>
        <v>10.84</v>
      </c>
      <c r="I194" s="567"/>
    </row>
    <row r="195" spans="1:9" x14ac:dyDescent="0.25">
      <c r="A195" s="514"/>
      <c r="B195" s="515" t="s">
        <v>14</v>
      </c>
      <c r="C195" s="516"/>
      <c r="D195" s="516"/>
      <c r="E195" s="514"/>
      <c r="F195" s="514"/>
      <c r="G195" s="514"/>
      <c r="H195" s="520">
        <v>0.08</v>
      </c>
      <c r="I195" s="568"/>
    </row>
    <row r="196" spans="1:9" x14ac:dyDescent="0.25">
      <c r="A196" s="514"/>
      <c r="B196" s="515"/>
      <c r="C196" s="516"/>
      <c r="D196" s="516"/>
      <c r="E196" s="514"/>
      <c r="F196" s="514"/>
      <c r="G196" s="514" t="s">
        <v>1904</v>
      </c>
      <c r="H196" s="518">
        <f>SUM(H194:H195)</f>
        <v>10.92</v>
      </c>
      <c r="I196" s="568" t="s">
        <v>1941</v>
      </c>
    </row>
    <row r="197" spans="1:9" x14ac:dyDescent="0.25">
      <c r="A197" s="348"/>
      <c r="B197" s="347" t="s">
        <v>3711</v>
      </c>
      <c r="C197" s="348"/>
      <c r="D197" s="348"/>
      <c r="E197" s="349"/>
      <c r="F197" s="349"/>
      <c r="G197" s="349"/>
      <c r="H197" s="350"/>
      <c r="I197" s="567"/>
    </row>
    <row r="198" spans="1:9" x14ac:dyDescent="0.25">
      <c r="A198" s="348"/>
      <c r="B198" s="351" t="s">
        <v>3718</v>
      </c>
      <c r="C198" s="348"/>
      <c r="D198" s="348"/>
      <c r="E198" s="349"/>
      <c r="F198" s="349"/>
      <c r="G198" s="352"/>
      <c r="H198" s="353">
        <f>H196</f>
        <v>10.92</v>
      </c>
      <c r="I198" s="567" t="s">
        <v>1941</v>
      </c>
    </row>
    <row r="199" spans="1:9" x14ac:dyDescent="0.25">
      <c r="A199" s="348"/>
      <c r="B199" s="347" t="s">
        <v>3677</v>
      </c>
      <c r="C199" s="348"/>
      <c r="D199" s="348"/>
      <c r="E199" s="349"/>
      <c r="F199" s="349"/>
      <c r="G199" s="349"/>
      <c r="H199" s="350"/>
      <c r="I199" s="567"/>
    </row>
    <row r="200" spans="1:9" x14ac:dyDescent="0.25">
      <c r="A200" s="348"/>
      <c r="B200" s="351" t="s">
        <v>3718</v>
      </c>
      <c r="C200" s="348"/>
      <c r="D200" s="348"/>
      <c r="E200" s="349"/>
      <c r="F200" s="349"/>
      <c r="G200" s="352"/>
      <c r="H200" s="353">
        <f>H198</f>
        <v>10.92</v>
      </c>
      <c r="I200" s="567" t="s">
        <v>1941</v>
      </c>
    </row>
    <row r="201" spans="1:9" x14ac:dyDescent="0.25">
      <c r="A201" s="348"/>
      <c r="B201" s="347" t="s">
        <v>3719</v>
      </c>
      <c r="C201" s="348"/>
      <c r="D201" s="348"/>
      <c r="E201" s="349"/>
      <c r="F201" s="349"/>
      <c r="G201" s="349"/>
      <c r="H201" s="350"/>
      <c r="I201" s="567"/>
    </row>
    <row r="202" spans="1:9" x14ac:dyDescent="0.25">
      <c r="A202" s="348"/>
      <c r="B202" s="351" t="s">
        <v>3718</v>
      </c>
      <c r="C202" s="348"/>
      <c r="D202" s="348"/>
      <c r="E202" s="349"/>
      <c r="F202" s="349"/>
      <c r="G202" s="352"/>
      <c r="H202" s="353">
        <f>H200</f>
        <v>10.92</v>
      </c>
      <c r="I202" s="567" t="s">
        <v>1941</v>
      </c>
    </row>
    <row r="203" spans="1:9" x14ac:dyDescent="0.25">
      <c r="A203" s="346">
        <v>13.1</v>
      </c>
      <c r="B203" s="435" t="s">
        <v>3720</v>
      </c>
      <c r="C203" s="382"/>
      <c r="D203" s="382"/>
      <c r="E203" s="384"/>
      <c r="F203" s="384"/>
      <c r="G203" s="402"/>
      <c r="H203" s="402"/>
      <c r="I203" s="566"/>
    </row>
    <row r="204" spans="1:9" x14ac:dyDescent="0.25">
      <c r="A204" s="493"/>
      <c r="B204" s="397" t="s">
        <v>3626</v>
      </c>
      <c r="C204" s="398">
        <v>1</v>
      </c>
      <c r="D204" s="399">
        <v>2</v>
      </c>
      <c r="E204" s="386">
        <v>5.75</v>
      </c>
      <c r="F204" s="386">
        <v>1</v>
      </c>
      <c r="G204" s="386">
        <v>0.25</v>
      </c>
      <c r="H204" s="386">
        <f t="shared" ref="H204:H211" si="9">PRODUCT(C204:G204)</f>
        <v>2.88</v>
      </c>
      <c r="I204" s="562"/>
    </row>
    <row r="205" spans="1:9" x14ac:dyDescent="0.25">
      <c r="A205" s="493"/>
      <c r="B205" s="397" t="s">
        <v>3627</v>
      </c>
      <c r="C205" s="399">
        <v>1</v>
      </c>
      <c r="D205" s="399">
        <v>3</v>
      </c>
      <c r="E205" s="386">
        <v>4.72</v>
      </c>
      <c r="F205" s="386">
        <v>3.05</v>
      </c>
      <c r="G205" s="386">
        <v>0.25</v>
      </c>
      <c r="H205" s="386">
        <f t="shared" si="9"/>
        <v>10.8</v>
      </c>
      <c r="I205" s="562"/>
    </row>
    <row r="206" spans="1:9" x14ac:dyDescent="0.25">
      <c r="A206" s="493"/>
      <c r="B206" s="397" t="s">
        <v>3628</v>
      </c>
      <c r="C206" s="399">
        <v>1</v>
      </c>
      <c r="D206" s="399">
        <v>3</v>
      </c>
      <c r="E206" s="386">
        <v>3.23</v>
      </c>
      <c r="F206" s="386">
        <v>3.05</v>
      </c>
      <c r="G206" s="386">
        <v>0.25</v>
      </c>
      <c r="H206" s="386">
        <f t="shared" si="9"/>
        <v>7.39</v>
      </c>
      <c r="I206" s="562"/>
    </row>
    <row r="207" spans="1:9" x14ac:dyDescent="0.25">
      <c r="A207" s="493"/>
      <c r="B207" s="397" t="s">
        <v>3629</v>
      </c>
      <c r="C207" s="399">
        <v>1</v>
      </c>
      <c r="D207" s="399">
        <v>3</v>
      </c>
      <c r="E207" s="386">
        <v>2.99</v>
      </c>
      <c r="F207" s="386">
        <v>2.99</v>
      </c>
      <c r="G207" s="386">
        <v>0.25</v>
      </c>
      <c r="H207" s="386">
        <f t="shared" si="9"/>
        <v>6.71</v>
      </c>
      <c r="I207" s="562"/>
    </row>
    <row r="208" spans="1:9" x14ac:dyDescent="0.25">
      <c r="A208" s="493"/>
      <c r="B208" s="509" t="s">
        <v>3630</v>
      </c>
      <c r="C208" s="399">
        <v>1</v>
      </c>
      <c r="D208" s="399">
        <v>3</v>
      </c>
      <c r="E208" s="386">
        <v>1.0900000000000001</v>
      </c>
      <c r="F208" s="386">
        <v>2.99</v>
      </c>
      <c r="G208" s="386">
        <v>0.25</v>
      </c>
      <c r="H208" s="386">
        <f t="shared" si="9"/>
        <v>2.44</v>
      </c>
      <c r="I208" s="562"/>
    </row>
    <row r="209" spans="1:9" x14ac:dyDescent="0.25">
      <c r="A209" s="493"/>
      <c r="B209" s="397" t="s">
        <v>3631</v>
      </c>
      <c r="C209" s="399">
        <v>1</v>
      </c>
      <c r="D209" s="399">
        <v>3</v>
      </c>
      <c r="E209" s="386">
        <v>2.2200000000000002</v>
      </c>
      <c r="F209" s="386">
        <v>2.99</v>
      </c>
      <c r="G209" s="386">
        <v>0.25</v>
      </c>
      <c r="H209" s="386">
        <f t="shared" si="9"/>
        <v>4.9800000000000004</v>
      </c>
      <c r="I209" s="562"/>
    </row>
    <row r="210" spans="1:9" x14ac:dyDescent="0.25">
      <c r="A210" s="493"/>
      <c r="B210" s="397" t="s">
        <v>3632</v>
      </c>
      <c r="C210" s="399">
        <v>1</v>
      </c>
      <c r="D210" s="399">
        <v>3</v>
      </c>
      <c r="E210" s="386">
        <v>1.0900000000000001</v>
      </c>
      <c r="F210" s="386">
        <v>2.29</v>
      </c>
      <c r="G210" s="386">
        <v>0.25</v>
      </c>
      <c r="H210" s="386">
        <f t="shared" si="9"/>
        <v>1.87</v>
      </c>
      <c r="I210" s="562"/>
    </row>
    <row r="211" spans="1:9" x14ac:dyDescent="0.25">
      <c r="A211" s="493"/>
      <c r="B211" s="397" t="s">
        <v>3633</v>
      </c>
      <c r="C211" s="399">
        <v>1</v>
      </c>
      <c r="D211" s="399">
        <v>2</v>
      </c>
      <c r="E211" s="386">
        <v>2</v>
      </c>
      <c r="F211" s="386">
        <v>3.8</v>
      </c>
      <c r="G211" s="386">
        <v>0.25</v>
      </c>
      <c r="H211" s="386">
        <f t="shared" si="9"/>
        <v>3.8</v>
      </c>
      <c r="I211" s="562"/>
    </row>
    <row r="212" spans="1:9" x14ac:dyDescent="0.25">
      <c r="A212" s="493"/>
      <c r="B212" s="397" t="s">
        <v>4686</v>
      </c>
      <c r="C212" s="399"/>
      <c r="D212" s="399"/>
      <c r="E212" s="386"/>
      <c r="F212" s="386"/>
      <c r="G212" s="386"/>
      <c r="H212" s="386">
        <v>0.03</v>
      </c>
      <c r="I212" s="562"/>
    </row>
    <row r="213" spans="1:9" x14ac:dyDescent="0.25">
      <c r="A213" s="346"/>
      <c r="B213" s="359"/>
      <c r="C213" s="382"/>
      <c r="D213" s="382"/>
      <c r="E213" s="384"/>
      <c r="F213" s="384"/>
      <c r="G213" s="402" t="s">
        <v>1904</v>
      </c>
      <c r="H213" s="402">
        <f>SUM(H204:H212)</f>
        <v>40.9</v>
      </c>
      <c r="I213" s="566" t="s">
        <v>1829</v>
      </c>
    </row>
    <row r="214" spans="1:9" x14ac:dyDescent="0.25">
      <c r="A214" s="346">
        <v>21.2</v>
      </c>
      <c r="B214" s="435" t="s">
        <v>3721</v>
      </c>
      <c r="C214" s="382"/>
      <c r="D214" s="382"/>
      <c r="E214" s="384"/>
      <c r="F214" s="384"/>
      <c r="G214" s="383"/>
      <c r="H214" s="383"/>
      <c r="I214" s="566"/>
    </row>
    <row r="215" spans="1:9" x14ac:dyDescent="0.25">
      <c r="A215" s="346"/>
      <c r="B215" s="472" t="s">
        <v>3722</v>
      </c>
      <c r="C215" s="382"/>
      <c r="D215" s="382"/>
      <c r="E215" s="384"/>
      <c r="F215" s="384"/>
      <c r="G215" s="383"/>
      <c r="H215" s="383"/>
      <c r="I215" s="566"/>
    </row>
    <row r="216" spans="1:9" x14ac:dyDescent="0.25">
      <c r="A216" s="346"/>
      <c r="B216" s="359" t="s">
        <v>3723</v>
      </c>
      <c r="C216" s="382">
        <v>2</v>
      </c>
      <c r="D216" s="382">
        <v>12</v>
      </c>
      <c r="E216" s="383">
        <v>2.1</v>
      </c>
      <c r="F216" s="383">
        <v>0.1</v>
      </c>
      <c r="G216" s="383">
        <v>0.08</v>
      </c>
      <c r="H216" s="521">
        <f>PRODUCT(C216:G216)</f>
        <v>0.40300000000000002</v>
      </c>
      <c r="I216" s="566" t="s">
        <v>1829</v>
      </c>
    </row>
    <row r="217" spans="1:9" x14ac:dyDescent="0.25">
      <c r="A217" s="346"/>
      <c r="B217" s="435" t="s">
        <v>3724</v>
      </c>
      <c r="C217" s="382"/>
      <c r="D217" s="382"/>
      <c r="E217" s="383"/>
      <c r="F217" s="383"/>
      <c r="G217" s="383"/>
      <c r="H217" s="383"/>
      <c r="I217" s="566"/>
    </row>
    <row r="218" spans="1:9" x14ac:dyDescent="0.25">
      <c r="A218" s="346"/>
      <c r="B218" s="359" t="s">
        <v>3725</v>
      </c>
      <c r="C218" s="382">
        <v>1</v>
      </c>
      <c r="D218" s="382">
        <v>12</v>
      </c>
      <c r="E218" s="383">
        <v>1</v>
      </c>
      <c r="F218" s="383">
        <v>0.1</v>
      </c>
      <c r="G218" s="383">
        <v>0.08</v>
      </c>
      <c r="H218" s="408">
        <f>PRODUCT(C218:G218)</f>
        <v>9.6000000000000002E-2</v>
      </c>
      <c r="I218" s="566"/>
    </row>
    <row r="219" spans="1:9" x14ac:dyDescent="0.25">
      <c r="A219" s="346"/>
      <c r="B219" s="359" t="s">
        <v>3725</v>
      </c>
      <c r="C219" s="382">
        <v>1</v>
      </c>
      <c r="D219" s="382">
        <v>12</v>
      </c>
      <c r="E219" s="383">
        <v>1</v>
      </c>
      <c r="F219" s="383">
        <v>0.1</v>
      </c>
      <c r="G219" s="383">
        <v>0.08</v>
      </c>
      <c r="H219" s="408">
        <f>PRODUCT(C219:G219)</f>
        <v>9.6000000000000002E-2</v>
      </c>
      <c r="I219" s="566"/>
    </row>
    <row r="220" spans="1:9" x14ac:dyDescent="0.25">
      <c r="A220" s="346"/>
      <c r="B220" s="359"/>
      <c r="C220" s="382"/>
      <c r="D220" s="382"/>
      <c r="E220" s="383"/>
      <c r="F220" s="383"/>
      <c r="G220" s="402" t="s">
        <v>1904</v>
      </c>
      <c r="H220" s="521">
        <f>SUM(H218:H219)</f>
        <v>0.192</v>
      </c>
      <c r="I220" s="566" t="s">
        <v>1829</v>
      </c>
    </row>
    <row r="221" spans="1:9" ht="30" x14ac:dyDescent="0.25">
      <c r="A221" s="346">
        <v>23.3</v>
      </c>
      <c r="B221" s="435" t="s">
        <v>3726</v>
      </c>
      <c r="C221" s="382"/>
      <c r="D221" s="382"/>
      <c r="E221" s="383"/>
      <c r="F221" s="383"/>
      <c r="G221" s="383"/>
      <c r="H221" s="383"/>
      <c r="I221" s="566"/>
    </row>
    <row r="222" spans="1:9" x14ac:dyDescent="0.25">
      <c r="A222" s="346"/>
      <c r="B222" s="359" t="s">
        <v>3727</v>
      </c>
      <c r="C222" s="382">
        <v>3</v>
      </c>
      <c r="D222" s="382">
        <v>12</v>
      </c>
      <c r="E222" s="383"/>
      <c r="F222" s="383"/>
      <c r="G222" s="383"/>
      <c r="H222" s="378">
        <f>PRODUCT(C222:G222)</f>
        <v>36</v>
      </c>
      <c r="I222" s="566" t="s">
        <v>1228</v>
      </c>
    </row>
    <row r="223" spans="1:9" x14ac:dyDescent="0.25">
      <c r="A223" s="346">
        <v>24</v>
      </c>
      <c r="B223" s="405" t="s">
        <v>3728</v>
      </c>
      <c r="C223" s="382"/>
      <c r="D223" s="382"/>
      <c r="E223" s="383"/>
      <c r="F223" s="522" t="s">
        <v>3729</v>
      </c>
      <c r="G223" s="383"/>
      <c r="H223" s="378"/>
      <c r="I223" s="566"/>
    </row>
    <row r="224" spans="1:9" x14ac:dyDescent="0.25">
      <c r="A224" s="348"/>
      <c r="B224" s="351" t="s">
        <v>3730</v>
      </c>
      <c r="C224" s="348">
        <v>1</v>
      </c>
      <c r="D224" s="348">
        <v>12</v>
      </c>
      <c r="E224" s="349">
        <v>1.35</v>
      </c>
      <c r="F224" s="349">
        <v>35</v>
      </c>
      <c r="G224" s="349">
        <v>1.05</v>
      </c>
      <c r="H224" s="350">
        <f>PRODUCT(C224:G224)</f>
        <v>595.35</v>
      </c>
      <c r="I224" s="567"/>
    </row>
    <row r="225" spans="1:9" x14ac:dyDescent="0.25">
      <c r="A225" s="348"/>
      <c r="B225" s="351" t="s">
        <v>3731</v>
      </c>
      <c r="C225" s="348">
        <v>3</v>
      </c>
      <c r="D225" s="348">
        <v>12</v>
      </c>
      <c r="E225" s="349">
        <v>1.8</v>
      </c>
      <c r="F225" s="349">
        <v>35</v>
      </c>
      <c r="G225" s="349">
        <v>1.35</v>
      </c>
      <c r="H225" s="350">
        <f>PRODUCT(C225:G225)</f>
        <v>3061.8</v>
      </c>
      <c r="I225" s="567"/>
    </row>
    <row r="226" spans="1:9" x14ac:dyDescent="0.25">
      <c r="A226" s="346"/>
      <c r="B226" s="359"/>
      <c r="C226" s="382"/>
      <c r="D226" s="382"/>
      <c r="E226" s="383"/>
      <c r="F226" s="383"/>
      <c r="G226" s="402" t="s">
        <v>1904</v>
      </c>
      <c r="H226" s="378">
        <f>SUM(H224:H225)</f>
        <v>3657.15</v>
      </c>
      <c r="I226" s="566" t="s">
        <v>3732</v>
      </c>
    </row>
    <row r="227" spans="1:9" x14ac:dyDescent="0.25">
      <c r="A227" s="368">
        <v>25</v>
      </c>
      <c r="B227" s="435" t="s">
        <v>3733</v>
      </c>
      <c r="C227" s="382"/>
      <c r="D227" s="382"/>
      <c r="E227" s="384"/>
      <c r="F227" s="384"/>
      <c r="G227" s="383"/>
      <c r="H227" s="383"/>
      <c r="I227" s="566"/>
    </row>
    <row r="228" spans="1:9" x14ac:dyDescent="0.25">
      <c r="A228" s="346"/>
      <c r="B228" s="359" t="s">
        <v>3734</v>
      </c>
      <c r="C228" s="382" t="s">
        <v>5664</v>
      </c>
      <c r="D228" s="382">
        <v>3</v>
      </c>
      <c r="E228" s="384"/>
      <c r="F228" s="384"/>
      <c r="G228" s="383"/>
      <c r="H228" s="383">
        <v>72</v>
      </c>
      <c r="I228" s="566"/>
    </row>
    <row r="229" spans="1:9" x14ac:dyDescent="0.25">
      <c r="A229" s="346"/>
      <c r="B229" s="359" t="s">
        <v>3735</v>
      </c>
      <c r="C229" s="382" t="s">
        <v>3736</v>
      </c>
      <c r="D229" s="382">
        <v>3</v>
      </c>
      <c r="E229" s="384"/>
      <c r="F229" s="384"/>
      <c r="G229" s="383"/>
      <c r="H229" s="383">
        <v>144</v>
      </c>
      <c r="I229" s="566"/>
    </row>
    <row r="230" spans="1:9" x14ac:dyDescent="0.25">
      <c r="A230" s="346"/>
      <c r="B230" s="359"/>
      <c r="C230" s="382"/>
      <c r="D230" s="382"/>
      <c r="E230" s="384"/>
      <c r="F230" s="384"/>
      <c r="G230" s="402" t="s">
        <v>1904</v>
      </c>
      <c r="H230" s="402">
        <f>SUM(H228:H229)</f>
        <v>216</v>
      </c>
      <c r="I230" s="566" t="s">
        <v>1228</v>
      </c>
    </row>
    <row r="231" spans="1:9" x14ac:dyDescent="0.25">
      <c r="A231" s="346">
        <v>26</v>
      </c>
      <c r="B231" s="435" t="s">
        <v>3737</v>
      </c>
      <c r="C231" s="382"/>
      <c r="D231" s="382"/>
      <c r="E231" s="384"/>
      <c r="F231" s="384"/>
      <c r="G231" s="383"/>
      <c r="H231" s="383"/>
      <c r="I231" s="566"/>
    </row>
    <row r="232" spans="1:9" x14ac:dyDescent="0.25">
      <c r="A232" s="396"/>
      <c r="B232" s="397" t="s">
        <v>3738</v>
      </c>
      <c r="C232" s="398">
        <v>1</v>
      </c>
      <c r="D232" s="399">
        <v>2</v>
      </c>
      <c r="E232" s="386">
        <v>5.75</v>
      </c>
      <c r="F232" s="386">
        <v>1</v>
      </c>
      <c r="G232" s="386">
        <v>0.08</v>
      </c>
      <c r="H232" s="386">
        <f t="shared" ref="H232:H239" si="10">PRODUCT(C232:G232)</f>
        <v>0.92</v>
      </c>
      <c r="I232" s="562"/>
    </row>
    <row r="233" spans="1:9" x14ac:dyDescent="0.25">
      <c r="A233" s="396"/>
      <c r="B233" s="397" t="s">
        <v>3739</v>
      </c>
      <c r="C233" s="399">
        <v>1</v>
      </c>
      <c r="D233" s="399">
        <v>3</v>
      </c>
      <c r="E233" s="386">
        <v>4.72</v>
      </c>
      <c r="F233" s="386">
        <v>3.05</v>
      </c>
      <c r="G233" s="386">
        <v>0.08</v>
      </c>
      <c r="H233" s="386">
        <f t="shared" si="10"/>
        <v>3.46</v>
      </c>
      <c r="I233" s="562"/>
    </row>
    <row r="234" spans="1:9" x14ac:dyDescent="0.25">
      <c r="A234" s="396"/>
      <c r="B234" s="397" t="s">
        <v>3740</v>
      </c>
      <c r="C234" s="399">
        <v>1</v>
      </c>
      <c r="D234" s="399">
        <v>3</v>
      </c>
      <c r="E234" s="386">
        <v>3.23</v>
      </c>
      <c r="F234" s="386">
        <v>3.05</v>
      </c>
      <c r="G234" s="386">
        <v>0.08</v>
      </c>
      <c r="H234" s="386">
        <f t="shared" si="10"/>
        <v>2.36</v>
      </c>
      <c r="I234" s="562"/>
    </row>
    <row r="235" spans="1:9" x14ac:dyDescent="0.25">
      <c r="A235" s="396"/>
      <c r="B235" s="397" t="s">
        <v>3741</v>
      </c>
      <c r="C235" s="399">
        <v>1</v>
      </c>
      <c r="D235" s="399">
        <v>3</v>
      </c>
      <c r="E235" s="386">
        <v>2.99</v>
      </c>
      <c r="F235" s="386">
        <v>2.99</v>
      </c>
      <c r="G235" s="386">
        <v>0.08</v>
      </c>
      <c r="H235" s="386">
        <f t="shared" si="10"/>
        <v>2.15</v>
      </c>
      <c r="I235" s="562"/>
    </row>
    <row r="236" spans="1:9" x14ac:dyDescent="0.25">
      <c r="A236" s="396"/>
      <c r="B236" s="509" t="s">
        <v>3742</v>
      </c>
      <c r="C236" s="399">
        <v>1</v>
      </c>
      <c r="D236" s="399">
        <v>3</v>
      </c>
      <c r="E236" s="386">
        <v>1.2</v>
      </c>
      <c r="F236" s="386">
        <v>2.99</v>
      </c>
      <c r="G236" s="386">
        <v>0.08</v>
      </c>
      <c r="H236" s="386">
        <f t="shared" si="10"/>
        <v>0.86</v>
      </c>
      <c r="I236" s="562"/>
    </row>
    <row r="237" spans="1:9" x14ac:dyDescent="0.25">
      <c r="A237" s="396"/>
      <c r="B237" s="397" t="s">
        <v>3743</v>
      </c>
      <c r="C237" s="399">
        <v>1</v>
      </c>
      <c r="D237" s="399">
        <v>3</v>
      </c>
      <c r="E237" s="386">
        <v>2.2200000000000002</v>
      </c>
      <c r="F237" s="386">
        <v>2.99</v>
      </c>
      <c r="G237" s="386">
        <v>0.08</v>
      </c>
      <c r="H237" s="386">
        <f t="shared" si="10"/>
        <v>1.59</v>
      </c>
      <c r="I237" s="562"/>
    </row>
    <row r="238" spans="1:9" x14ac:dyDescent="0.25">
      <c r="A238" s="396"/>
      <c r="B238" s="397" t="s">
        <v>3744</v>
      </c>
      <c r="C238" s="399">
        <v>1</v>
      </c>
      <c r="D238" s="399">
        <v>3</v>
      </c>
      <c r="E238" s="386">
        <v>1.2</v>
      </c>
      <c r="F238" s="386">
        <v>2.29</v>
      </c>
      <c r="G238" s="386">
        <v>0.08</v>
      </c>
      <c r="H238" s="386">
        <f t="shared" si="10"/>
        <v>0.66</v>
      </c>
      <c r="I238" s="562"/>
    </row>
    <row r="239" spans="1:9" x14ac:dyDescent="0.25">
      <c r="A239" s="396"/>
      <c r="B239" s="397" t="s">
        <v>3745</v>
      </c>
      <c r="C239" s="399">
        <v>1</v>
      </c>
      <c r="D239" s="399">
        <v>2</v>
      </c>
      <c r="E239" s="386">
        <v>2</v>
      </c>
      <c r="F239" s="386">
        <v>3.8</v>
      </c>
      <c r="G239" s="386">
        <v>0.08</v>
      </c>
      <c r="H239" s="386">
        <f t="shared" si="10"/>
        <v>1.22</v>
      </c>
      <c r="I239" s="562"/>
    </row>
    <row r="240" spans="1:9" x14ac:dyDescent="0.25">
      <c r="A240" s="346"/>
      <c r="B240" s="359"/>
      <c r="C240" s="382"/>
      <c r="D240" s="382"/>
      <c r="E240" s="383"/>
      <c r="F240" s="383"/>
      <c r="G240" s="402" t="s">
        <v>1904</v>
      </c>
      <c r="H240" s="402">
        <f>SUM(H232:H239)</f>
        <v>13.22</v>
      </c>
      <c r="I240" s="566"/>
    </row>
    <row r="241" spans="1:9" x14ac:dyDescent="0.25">
      <c r="A241" s="493"/>
      <c r="B241" s="494"/>
      <c r="C241" s="503"/>
      <c r="D241" s="503"/>
      <c r="E241" s="496"/>
      <c r="F241" s="496"/>
      <c r="G241" s="504" t="s">
        <v>3456</v>
      </c>
      <c r="H241" s="504">
        <f>ROUNDUP(H240,1)</f>
        <v>13.3</v>
      </c>
      <c r="I241" s="566" t="s">
        <v>1829</v>
      </c>
    </row>
    <row r="242" spans="1:9" x14ac:dyDescent="0.25">
      <c r="A242" s="346">
        <v>28</v>
      </c>
      <c r="B242" s="472" t="s">
        <v>3746</v>
      </c>
      <c r="C242" s="382"/>
      <c r="D242" s="382"/>
      <c r="E242" s="383"/>
      <c r="F242" s="383"/>
      <c r="G242" s="383"/>
      <c r="H242" s="383"/>
      <c r="I242" s="566"/>
    </row>
    <row r="243" spans="1:9" x14ac:dyDescent="0.25">
      <c r="A243" s="346"/>
      <c r="B243" s="359" t="s">
        <v>3622</v>
      </c>
      <c r="C243" s="382">
        <v>2</v>
      </c>
      <c r="D243" s="382">
        <v>5</v>
      </c>
      <c r="E243" s="383">
        <v>2.46</v>
      </c>
      <c r="F243" s="383">
        <v>0.45</v>
      </c>
      <c r="G243" s="383"/>
      <c r="H243" s="386">
        <f>PRODUCT(C243:G243)</f>
        <v>11.07</v>
      </c>
      <c r="I243" s="566"/>
    </row>
    <row r="244" spans="1:9" x14ac:dyDescent="0.25">
      <c r="A244" s="346"/>
      <c r="B244" s="359" t="s">
        <v>3747</v>
      </c>
      <c r="C244" s="382">
        <v>8</v>
      </c>
      <c r="D244" s="382">
        <v>19</v>
      </c>
      <c r="E244" s="383">
        <v>1</v>
      </c>
      <c r="F244" s="383">
        <v>0.45</v>
      </c>
      <c r="G244" s="383"/>
      <c r="H244" s="386">
        <f>PRODUCT(C244:G244)</f>
        <v>68.400000000000006</v>
      </c>
      <c r="I244" s="566"/>
    </row>
    <row r="245" spans="1:9" x14ac:dyDescent="0.25">
      <c r="A245" s="346"/>
      <c r="B245" s="359" t="s">
        <v>3748</v>
      </c>
      <c r="C245" s="382">
        <v>1</v>
      </c>
      <c r="D245" s="382">
        <v>12</v>
      </c>
      <c r="E245" s="383">
        <v>0.6</v>
      </c>
      <c r="F245" s="383">
        <v>0.6</v>
      </c>
      <c r="G245" s="383"/>
      <c r="H245" s="386">
        <f>PRODUCT(C245:G245)</f>
        <v>4.32</v>
      </c>
      <c r="I245" s="566"/>
    </row>
    <row r="246" spans="1:9" x14ac:dyDescent="0.25">
      <c r="A246" s="346"/>
      <c r="B246" s="359"/>
      <c r="C246" s="382"/>
      <c r="D246" s="382"/>
      <c r="E246" s="383"/>
      <c r="F246" s="383"/>
      <c r="G246" s="402" t="s">
        <v>1904</v>
      </c>
      <c r="H246" s="402">
        <f>SUM(H243:H245)</f>
        <v>83.79</v>
      </c>
      <c r="I246" s="566"/>
    </row>
    <row r="247" spans="1:9" x14ac:dyDescent="0.25">
      <c r="A247" s="493"/>
      <c r="B247" s="494"/>
      <c r="C247" s="503"/>
      <c r="D247" s="503"/>
      <c r="E247" s="496"/>
      <c r="F247" s="496"/>
      <c r="G247" s="504" t="s">
        <v>3456</v>
      </c>
      <c r="H247" s="504">
        <f>ROUNDUP(H246,1)</f>
        <v>83.8</v>
      </c>
      <c r="I247" s="566" t="s">
        <v>1941</v>
      </c>
    </row>
    <row r="248" spans="1:9" x14ac:dyDescent="0.25">
      <c r="A248" s="346">
        <v>30</v>
      </c>
      <c r="B248" s="435" t="s">
        <v>3749</v>
      </c>
      <c r="C248" s="382"/>
      <c r="D248" s="382"/>
      <c r="E248" s="383"/>
      <c r="F248" s="383"/>
      <c r="G248" s="383"/>
      <c r="H248" s="383"/>
      <c r="I248" s="566"/>
    </row>
    <row r="249" spans="1:9" x14ac:dyDescent="0.25">
      <c r="A249" s="346"/>
      <c r="B249" s="359" t="s">
        <v>3750</v>
      </c>
      <c r="C249" s="382">
        <v>2</v>
      </c>
      <c r="D249" s="382">
        <v>4</v>
      </c>
      <c r="E249" s="383">
        <v>2</v>
      </c>
      <c r="F249" s="383">
        <v>1</v>
      </c>
      <c r="G249" s="383"/>
      <c r="H249" s="383">
        <f>PRODUCT(C249:G249)</f>
        <v>16</v>
      </c>
      <c r="I249" s="566"/>
    </row>
    <row r="250" spans="1:9" x14ac:dyDescent="0.25">
      <c r="A250" s="346"/>
      <c r="B250" s="359" t="s">
        <v>3751</v>
      </c>
      <c r="C250" s="382">
        <v>1</v>
      </c>
      <c r="D250" s="382">
        <v>2</v>
      </c>
      <c r="E250" s="383">
        <v>2</v>
      </c>
      <c r="F250" s="383">
        <v>1.6</v>
      </c>
      <c r="G250" s="383"/>
      <c r="H250" s="383">
        <f>PRODUCT(C250:G250)</f>
        <v>6.4</v>
      </c>
      <c r="I250" s="566"/>
    </row>
    <row r="251" spans="1:9" x14ac:dyDescent="0.25">
      <c r="A251" s="346"/>
      <c r="B251" s="359" t="s">
        <v>3752</v>
      </c>
      <c r="C251" s="382">
        <v>3</v>
      </c>
      <c r="D251" s="382">
        <v>4</v>
      </c>
      <c r="E251" s="383">
        <v>4.0999999999999996</v>
      </c>
      <c r="F251" s="383">
        <v>1</v>
      </c>
      <c r="G251" s="383"/>
      <c r="H251" s="383">
        <f>PRODUCT(C251:G251)</f>
        <v>49.2</v>
      </c>
      <c r="I251" s="566"/>
    </row>
    <row r="252" spans="1:9" x14ac:dyDescent="0.25">
      <c r="A252" s="346"/>
      <c r="B252" s="359" t="s">
        <v>3753</v>
      </c>
      <c r="C252" s="382">
        <v>1</v>
      </c>
      <c r="D252" s="382">
        <v>2</v>
      </c>
      <c r="E252" s="383">
        <v>4</v>
      </c>
      <c r="F252" s="383">
        <v>2</v>
      </c>
      <c r="G252" s="383"/>
      <c r="H252" s="383">
        <f>PRODUCT(C252:G252)</f>
        <v>16</v>
      </c>
      <c r="I252" s="566"/>
    </row>
    <row r="253" spans="1:9" x14ac:dyDescent="0.25">
      <c r="A253" s="346"/>
      <c r="B253" s="359"/>
      <c r="C253" s="382"/>
      <c r="D253" s="382"/>
      <c r="E253" s="383"/>
      <c r="F253" s="383"/>
      <c r="G253" s="402" t="s">
        <v>1904</v>
      </c>
      <c r="H253" s="402">
        <f>SUM(H249:H252)</f>
        <v>87.6</v>
      </c>
      <c r="I253" s="566"/>
    </row>
    <row r="254" spans="1:9" x14ac:dyDescent="0.25">
      <c r="A254" s="360">
        <v>31</v>
      </c>
      <c r="B254" s="361" t="s">
        <v>1481</v>
      </c>
      <c r="C254" s="362"/>
      <c r="D254" s="363"/>
      <c r="E254" s="364"/>
      <c r="F254" s="364"/>
      <c r="G254" s="364"/>
      <c r="H254" s="364"/>
      <c r="I254" s="570"/>
    </row>
    <row r="255" spans="1:9" ht="28.5" x14ac:dyDescent="0.25">
      <c r="A255" s="348"/>
      <c r="B255" s="351" t="s">
        <v>3754</v>
      </c>
      <c r="C255" s="348">
        <v>1</v>
      </c>
      <c r="D255" s="348">
        <v>9</v>
      </c>
      <c r="E255" s="349">
        <v>1.2</v>
      </c>
      <c r="F255" s="349">
        <v>2.12</v>
      </c>
      <c r="G255" s="349">
        <v>0.35</v>
      </c>
      <c r="H255" s="350">
        <f>PRODUCT(C255:G255)</f>
        <v>8.01</v>
      </c>
      <c r="I255" s="567"/>
    </row>
    <row r="256" spans="1:9" ht="28.5" x14ac:dyDescent="0.25">
      <c r="A256" s="348"/>
      <c r="B256" s="351" t="s">
        <v>3755</v>
      </c>
      <c r="C256" s="348">
        <v>1</v>
      </c>
      <c r="D256" s="348">
        <v>9</v>
      </c>
      <c r="E256" s="349">
        <v>1.2</v>
      </c>
      <c r="F256" s="349">
        <v>2.4</v>
      </c>
      <c r="G256" s="349">
        <v>0.2</v>
      </c>
      <c r="H256" s="350">
        <f>PRODUCT(C256:G256)</f>
        <v>5.18</v>
      </c>
      <c r="I256" s="567"/>
    </row>
    <row r="257" spans="1:9" x14ac:dyDescent="0.25">
      <c r="A257" s="360"/>
      <c r="B257" s="366"/>
      <c r="C257" s="362"/>
      <c r="D257" s="363"/>
      <c r="E257" s="364"/>
      <c r="F257" s="364"/>
      <c r="G257" s="367" t="s">
        <v>1904</v>
      </c>
      <c r="H257" s="367">
        <f>SUM(H255:H256)</f>
        <v>13.19</v>
      </c>
      <c r="I257" s="570"/>
    </row>
    <row r="258" spans="1:9" x14ac:dyDescent="0.25">
      <c r="A258" s="493"/>
      <c r="B258" s="494"/>
      <c r="C258" s="503"/>
      <c r="D258" s="503"/>
      <c r="E258" s="496"/>
      <c r="F258" s="496"/>
      <c r="G258" s="504" t="s">
        <v>3456</v>
      </c>
      <c r="H258" s="504">
        <f>ROUNDUP(H257,1)</f>
        <v>13.2</v>
      </c>
      <c r="I258" s="570" t="s">
        <v>1829</v>
      </c>
    </row>
    <row r="259" spans="1:9" x14ac:dyDescent="0.25">
      <c r="A259" s="368">
        <v>33</v>
      </c>
      <c r="B259" s="472" t="s">
        <v>3756</v>
      </c>
      <c r="C259" s="382"/>
      <c r="D259" s="382"/>
      <c r="E259" s="383"/>
      <c r="F259" s="383"/>
      <c r="G259" s="383"/>
      <c r="H259" s="383"/>
      <c r="I259" s="566"/>
    </row>
    <row r="260" spans="1:9" x14ac:dyDescent="0.25">
      <c r="A260" s="368"/>
      <c r="B260" s="347" t="s">
        <v>3757</v>
      </c>
      <c r="C260" s="348"/>
      <c r="D260" s="348"/>
      <c r="E260" s="349"/>
      <c r="F260" s="349"/>
      <c r="G260" s="349"/>
      <c r="H260" s="350"/>
      <c r="I260" s="567"/>
    </row>
    <row r="261" spans="1:9" x14ac:dyDescent="0.25">
      <c r="A261" s="368"/>
      <c r="B261" s="347" t="s">
        <v>3758</v>
      </c>
      <c r="C261" s="348"/>
      <c r="D261" s="348"/>
      <c r="E261" s="349"/>
      <c r="F261" s="349"/>
      <c r="G261" s="349"/>
      <c r="H261" s="350"/>
      <c r="I261" s="567"/>
    </row>
    <row r="262" spans="1:9" x14ac:dyDescent="0.25">
      <c r="A262" s="348"/>
      <c r="B262" s="351" t="s">
        <v>3759</v>
      </c>
      <c r="C262" s="348">
        <v>1</v>
      </c>
      <c r="D262" s="348">
        <v>12</v>
      </c>
      <c r="E262" s="349">
        <f>(4.715+3.05)*2</f>
        <v>15.53</v>
      </c>
      <c r="F262" s="349"/>
      <c r="G262" s="349">
        <f>2.85-0.125</f>
        <v>2.73</v>
      </c>
      <c r="H262" s="350">
        <f t="shared" ref="H262:H334" si="11">PRODUCT(C262:G262)</f>
        <v>508.76</v>
      </c>
      <c r="I262" s="567"/>
    </row>
    <row r="263" spans="1:9" x14ac:dyDescent="0.25">
      <c r="A263" s="348"/>
      <c r="B263" s="351" t="s">
        <v>3660</v>
      </c>
      <c r="C263" s="348">
        <v>1</v>
      </c>
      <c r="D263" s="348">
        <v>-12</v>
      </c>
      <c r="E263" s="349">
        <v>1</v>
      </c>
      <c r="F263" s="349"/>
      <c r="G263" s="349">
        <v>2.1</v>
      </c>
      <c r="H263" s="350">
        <f t="shared" si="11"/>
        <v>-25.2</v>
      </c>
      <c r="I263" s="567"/>
    </row>
    <row r="264" spans="1:9" x14ac:dyDescent="0.25">
      <c r="A264" s="348"/>
      <c r="B264" s="351" t="s">
        <v>3661</v>
      </c>
      <c r="C264" s="348">
        <v>1</v>
      </c>
      <c r="D264" s="348">
        <v>-12</v>
      </c>
      <c r="E264" s="349">
        <v>1.8</v>
      </c>
      <c r="F264" s="349"/>
      <c r="G264" s="349">
        <v>1.35</v>
      </c>
      <c r="H264" s="350">
        <f t="shared" si="11"/>
        <v>-29.16</v>
      </c>
      <c r="I264" s="567"/>
    </row>
    <row r="265" spans="1:9" x14ac:dyDescent="0.25">
      <c r="A265" s="348"/>
      <c r="B265" s="351" t="s">
        <v>3685</v>
      </c>
      <c r="C265" s="348">
        <v>2</v>
      </c>
      <c r="D265" s="348">
        <v>-12</v>
      </c>
      <c r="E265" s="349">
        <v>0.9</v>
      </c>
      <c r="F265" s="349"/>
      <c r="G265" s="349">
        <v>2.1</v>
      </c>
      <c r="H265" s="350">
        <f t="shared" si="11"/>
        <v>-45.36</v>
      </c>
      <c r="I265" s="567"/>
    </row>
    <row r="266" spans="1:9" x14ac:dyDescent="0.25">
      <c r="A266" s="348"/>
      <c r="B266" s="351" t="s">
        <v>3760</v>
      </c>
      <c r="C266" s="348">
        <v>1</v>
      </c>
      <c r="D266" s="348">
        <v>-12</v>
      </c>
      <c r="E266" s="349">
        <v>1</v>
      </c>
      <c r="F266" s="349"/>
      <c r="G266" s="349">
        <v>2.1</v>
      </c>
      <c r="H266" s="350">
        <f t="shared" si="11"/>
        <v>-25.2</v>
      </c>
      <c r="I266" s="567"/>
    </row>
    <row r="267" spans="1:9" x14ac:dyDescent="0.25">
      <c r="A267" s="348"/>
      <c r="B267" s="351" t="s">
        <v>3761</v>
      </c>
      <c r="C267" s="348">
        <v>8</v>
      </c>
      <c r="D267" s="348">
        <v>12</v>
      </c>
      <c r="E267" s="349">
        <v>0.3</v>
      </c>
      <c r="F267" s="349"/>
      <c r="G267" s="349">
        <v>2</v>
      </c>
      <c r="H267" s="350">
        <f t="shared" si="11"/>
        <v>57.6</v>
      </c>
      <c r="I267" s="567"/>
    </row>
    <row r="268" spans="1:9" x14ac:dyDescent="0.25">
      <c r="A268" s="348"/>
      <c r="B268" s="351" t="s">
        <v>3762</v>
      </c>
      <c r="C268" s="348">
        <v>1</v>
      </c>
      <c r="D268" s="348">
        <v>12</v>
      </c>
      <c r="E268" s="349">
        <v>12.79</v>
      </c>
      <c r="F268" s="349"/>
      <c r="G268" s="349">
        <f>+G262</f>
        <v>2.73</v>
      </c>
      <c r="H268" s="350">
        <f t="shared" si="11"/>
        <v>419</v>
      </c>
      <c r="I268" s="567"/>
    </row>
    <row r="269" spans="1:9" x14ac:dyDescent="0.25">
      <c r="A269" s="348"/>
      <c r="B269" s="351" t="s">
        <v>3661</v>
      </c>
      <c r="C269" s="348">
        <v>1</v>
      </c>
      <c r="D269" s="348">
        <v>-12</v>
      </c>
      <c r="E269" s="349">
        <v>1.8</v>
      </c>
      <c r="F269" s="349"/>
      <c r="G269" s="349">
        <v>1.35</v>
      </c>
      <c r="H269" s="350">
        <f t="shared" si="11"/>
        <v>-29.16</v>
      </c>
      <c r="I269" s="567"/>
    </row>
    <row r="270" spans="1:9" x14ac:dyDescent="0.25">
      <c r="A270" s="348"/>
      <c r="B270" s="351" t="s">
        <v>3685</v>
      </c>
      <c r="C270" s="348">
        <v>1</v>
      </c>
      <c r="D270" s="348">
        <v>-12</v>
      </c>
      <c r="E270" s="349">
        <v>0.9</v>
      </c>
      <c r="F270" s="349"/>
      <c r="G270" s="349">
        <v>2.1</v>
      </c>
      <c r="H270" s="350">
        <f t="shared" si="11"/>
        <v>-22.68</v>
      </c>
      <c r="I270" s="567"/>
    </row>
    <row r="271" spans="1:9" x14ac:dyDescent="0.25">
      <c r="A271" s="348"/>
      <c r="B271" s="351" t="s">
        <v>3681</v>
      </c>
      <c r="C271" s="348">
        <v>1</v>
      </c>
      <c r="D271" s="348">
        <v>-12</v>
      </c>
      <c r="E271" s="349">
        <v>0.75</v>
      </c>
      <c r="F271" s="349"/>
      <c r="G271" s="349">
        <v>2.1</v>
      </c>
      <c r="H271" s="350">
        <f t="shared" si="11"/>
        <v>-18.899999999999999</v>
      </c>
      <c r="I271" s="567"/>
    </row>
    <row r="272" spans="1:9" x14ac:dyDescent="0.25">
      <c r="A272" s="348"/>
      <c r="B272" s="351" t="s">
        <v>3763</v>
      </c>
      <c r="C272" s="348">
        <v>1</v>
      </c>
      <c r="D272" s="348">
        <v>3</v>
      </c>
      <c r="E272" s="349">
        <v>3.05</v>
      </c>
      <c r="F272" s="349">
        <v>0.6</v>
      </c>
      <c r="G272" s="349"/>
      <c r="H272" s="350">
        <f t="shared" si="11"/>
        <v>5.49</v>
      </c>
      <c r="I272" s="567"/>
    </row>
    <row r="273" spans="1:9" x14ac:dyDescent="0.25">
      <c r="A273" s="348"/>
      <c r="B273" s="351" t="s">
        <v>3764</v>
      </c>
      <c r="C273" s="348">
        <v>4</v>
      </c>
      <c r="D273" s="348">
        <v>12</v>
      </c>
      <c r="E273" s="349">
        <v>0.6</v>
      </c>
      <c r="F273" s="349"/>
      <c r="G273" s="349">
        <v>2</v>
      </c>
      <c r="H273" s="350">
        <f t="shared" si="11"/>
        <v>57.6</v>
      </c>
      <c r="I273" s="567"/>
    </row>
    <row r="274" spans="1:9" x14ac:dyDescent="0.25">
      <c r="A274" s="348"/>
      <c r="B274" s="351" t="s">
        <v>3764</v>
      </c>
      <c r="C274" s="348">
        <v>2</v>
      </c>
      <c r="D274" s="348">
        <v>12</v>
      </c>
      <c r="E274" s="349">
        <v>0.45</v>
      </c>
      <c r="F274" s="349"/>
      <c r="G274" s="349">
        <v>2</v>
      </c>
      <c r="H274" s="350">
        <f t="shared" si="11"/>
        <v>21.6</v>
      </c>
      <c r="I274" s="567"/>
    </row>
    <row r="275" spans="1:9" x14ac:dyDescent="0.25">
      <c r="A275" s="348"/>
      <c r="B275" s="351" t="s">
        <v>3765</v>
      </c>
      <c r="C275" s="348">
        <v>1</v>
      </c>
      <c r="D275" s="348">
        <v>12</v>
      </c>
      <c r="E275" s="349">
        <v>7.2</v>
      </c>
      <c r="F275" s="349"/>
      <c r="G275" s="349">
        <f>+G268</f>
        <v>2.73</v>
      </c>
      <c r="H275" s="350">
        <f t="shared" si="11"/>
        <v>235.87</v>
      </c>
      <c r="I275" s="567"/>
    </row>
    <row r="276" spans="1:9" x14ac:dyDescent="0.25">
      <c r="A276" s="348"/>
      <c r="B276" s="351" t="s">
        <v>3681</v>
      </c>
      <c r="C276" s="348">
        <v>1</v>
      </c>
      <c r="D276" s="348">
        <v>-12</v>
      </c>
      <c r="E276" s="349">
        <v>0.75</v>
      </c>
      <c r="F276" s="349"/>
      <c r="G276" s="349">
        <v>2.1</v>
      </c>
      <c r="H276" s="350">
        <f t="shared" si="11"/>
        <v>-18.899999999999999</v>
      </c>
      <c r="I276" s="567"/>
    </row>
    <row r="277" spans="1:9" x14ac:dyDescent="0.25">
      <c r="A277" s="348"/>
      <c r="B277" s="351" t="s">
        <v>3766</v>
      </c>
      <c r="C277" s="348">
        <v>1</v>
      </c>
      <c r="D277" s="348">
        <v>-12</v>
      </c>
      <c r="E277" s="349">
        <v>0.75</v>
      </c>
      <c r="F277" s="349"/>
      <c r="G277" s="349">
        <v>0.6</v>
      </c>
      <c r="H277" s="350">
        <f t="shared" si="11"/>
        <v>-5.4</v>
      </c>
      <c r="I277" s="567"/>
    </row>
    <row r="278" spans="1:9" x14ac:dyDescent="0.25">
      <c r="A278" s="348"/>
      <c r="B278" s="351" t="s">
        <v>3767</v>
      </c>
      <c r="C278" s="348">
        <v>1</v>
      </c>
      <c r="D278" s="348">
        <v>12</v>
      </c>
      <c r="E278" s="349">
        <v>10.86</v>
      </c>
      <c r="F278" s="349"/>
      <c r="G278" s="349">
        <f>+G275</f>
        <v>2.73</v>
      </c>
      <c r="H278" s="350">
        <f t="shared" si="11"/>
        <v>355.77</v>
      </c>
      <c r="I278" s="567"/>
    </row>
    <row r="279" spans="1:9" x14ac:dyDescent="0.25">
      <c r="A279" s="348"/>
      <c r="B279" s="351" t="s">
        <v>3662</v>
      </c>
      <c r="C279" s="348">
        <v>1</v>
      </c>
      <c r="D279" s="348">
        <v>-12</v>
      </c>
      <c r="E279" s="349">
        <v>1.35</v>
      </c>
      <c r="F279" s="349"/>
      <c r="G279" s="349">
        <v>1.05</v>
      </c>
      <c r="H279" s="350">
        <f t="shared" si="11"/>
        <v>-17.010000000000002</v>
      </c>
      <c r="I279" s="567"/>
    </row>
    <row r="280" spans="1:9" x14ac:dyDescent="0.25">
      <c r="A280" s="348"/>
      <c r="B280" s="351" t="s">
        <v>3695</v>
      </c>
      <c r="C280" s="348">
        <v>1</v>
      </c>
      <c r="D280" s="348">
        <v>-12</v>
      </c>
      <c r="E280" s="349">
        <v>0.75</v>
      </c>
      <c r="F280" s="349"/>
      <c r="G280" s="349">
        <v>2.1</v>
      </c>
      <c r="H280" s="350">
        <f t="shared" si="11"/>
        <v>-18.899999999999999</v>
      </c>
      <c r="I280" s="567"/>
    </row>
    <row r="281" spans="1:9" x14ac:dyDescent="0.25">
      <c r="A281" s="348"/>
      <c r="B281" s="351" t="s">
        <v>3764</v>
      </c>
      <c r="C281" s="348">
        <v>8</v>
      </c>
      <c r="D281" s="348">
        <v>12</v>
      </c>
      <c r="E281" s="349">
        <v>0.45</v>
      </c>
      <c r="F281" s="349"/>
      <c r="G281" s="349">
        <v>2</v>
      </c>
      <c r="H281" s="350">
        <f t="shared" si="11"/>
        <v>86.4</v>
      </c>
      <c r="I281" s="567"/>
    </row>
    <row r="282" spans="1:9" x14ac:dyDescent="0.25">
      <c r="A282" s="348"/>
      <c r="B282" s="351" t="s">
        <v>3763</v>
      </c>
      <c r="C282" s="348">
        <v>1</v>
      </c>
      <c r="D282" s="348">
        <v>12</v>
      </c>
      <c r="E282" s="349">
        <v>4.83</v>
      </c>
      <c r="F282" s="349">
        <v>0.6</v>
      </c>
      <c r="G282" s="349"/>
      <c r="H282" s="350">
        <f t="shared" si="11"/>
        <v>34.78</v>
      </c>
      <c r="I282" s="567"/>
    </row>
    <row r="283" spans="1:9" x14ac:dyDescent="0.25">
      <c r="A283" s="348"/>
      <c r="B283" s="351" t="s">
        <v>3768</v>
      </c>
      <c r="C283" s="348">
        <v>2</v>
      </c>
      <c r="D283" s="348">
        <v>12</v>
      </c>
      <c r="E283" s="349">
        <v>0.6</v>
      </c>
      <c r="F283" s="349"/>
      <c r="G283" s="349">
        <v>0.7</v>
      </c>
      <c r="H283" s="350">
        <f t="shared" si="11"/>
        <v>10.08</v>
      </c>
      <c r="I283" s="567"/>
    </row>
    <row r="284" spans="1:9" x14ac:dyDescent="0.25">
      <c r="A284" s="348"/>
      <c r="B284" s="351" t="s">
        <v>3769</v>
      </c>
      <c r="C284" s="348">
        <v>1</v>
      </c>
      <c r="D284" s="348">
        <v>12</v>
      </c>
      <c r="E284" s="349">
        <v>3.9</v>
      </c>
      <c r="F284" s="349"/>
      <c r="G284" s="349">
        <f>+G275</f>
        <v>2.73</v>
      </c>
      <c r="H284" s="350">
        <f t="shared" si="11"/>
        <v>127.76</v>
      </c>
      <c r="I284" s="567"/>
    </row>
    <row r="285" spans="1:9" x14ac:dyDescent="0.25">
      <c r="A285" s="348"/>
      <c r="B285" s="351" t="s">
        <v>3695</v>
      </c>
      <c r="C285" s="348">
        <v>1</v>
      </c>
      <c r="D285" s="348">
        <v>-12</v>
      </c>
      <c r="E285" s="349">
        <v>1</v>
      </c>
      <c r="F285" s="349"/>
      <c r="G285" s="349">
        <v>2.1</v>
      </c>
      <c r="H285" s="350">
        <f t="shared" si="11"/>
        <v>-25.2</v>
      </c>
      <c r="I285" s="567"/>
    </row>
    <row r="286" spans="1:9" x14ac:dyDescent="0.25">
      <c r="A286" s="348"/>
      <c r="B286" s="351" t="s">
        <v>3693</v>
      </c>
      <c r="C286" s="348">
        <v>1</v>
      </c>
      <c r="D286" s="348">
        <v>-12</v>
      </c>
      <c r="E286" s="349">
        <v>0.75</v>
      </c>
      <c r="F286" s="349"/>
      <c r="G286" s="349">
        <v>2.1</v>
      </c>
      <c r="H286" s="350">
        <f t="shared" si="11"/>
        <v>-18.899999999999999</v>
      </c>
      <c r="I286" s="567"/>
    </row>
    <row r="287" spans="1:9" x14ac:dyDescent="0.25">
      <c r="A287" s="348"/>
      <c r="B287" s="351" t="s">
        <v>3681</v>
      </c>
      <c r="C287" s="348">
        <v>1</v>
      </c>
      <c r="D287" s="348">
        <v>-12</v>
      </c>
      <c r="E287" s="349">
        <v>0.75</v>
      </c>
      <c r="F287" s="349"/>
      <c r="G287" s="349">
        <v>2.1</v>
      </c>
      <c r="H287" s="350">
        <f t="shared" si="11"/>
        <v>-18.899999999999999</v>
      </c>
      <c r="I287" s="567"/>
    </row>
    <row r="288" spans="1:9" x14ac:dyDescent="0.25">
      <c r="A288" s="348"/>
      <c r="B288" s="351" t="s">
        <v>3770</v>
      </c>
      <c r="C288" s="348">
        <v>1</v>
      </c>
      <c r="D288" s="348">
        <v>12</v>
      </c>
      <c r="E288" s="349">
        <v>12.4</v>
      </c>
      <c r="F288" s="349"/>
      <c r="G288" s="349">
        <f>+G284</f>
        <v>2.73</v>
      </c>
      <c r="H288" s="350">
        <f t="shared" si="11"/>
        <v>406.22</v>
      </c>
      <c r="I288" s="567"/>
    </row>
    <row r="289" spans="1:9" x14ac:dyDescent="0.25">
      <c r="A289" s="348"/>
      <c r="B289" s="351" t="s">
        <v>3661</v>
      </c>
      <c r="C289" s="348">
        <v>1</v>
      </c>
      <c r="D289" s="348">
        <v>-12</v>
      </c>
      <c r="E289" s="349">
        <v>1.8</v>
      </c>
      <c r="F289" s="349"/>
      <c r="G289" s="349">
        <v>1.35</v>
      </c>
      <c r="H289" s="350">
        <f t="shared" si="11"/>
        <v>-29.16</v>
      </c>
      <c r="I289" s="567"/>
    </row>
    <row r="290" spans="1:9" x14ac:dyDescent="0.25">
      <c r="A290" s="348"/>
      <c r="B290" s="351" t="s">
        <v>3685</v>
      </c>
      <c r="C290" s="348">
        <v>1</v>
      </c>
      <c r="D290" s="348">
        <v>-12</v>
      </c>
      <c r="E290" s="349">
        <v>0.9</v>
      </c>
      <c r="F290" s="349"/>
      <c r="G290" s="349">
        <v>2.1</v>
      </c>
      <c r="H290" s="350">
        <f t="shared" si="11"/>
        <v>-22.68</v>
      </c>
      <c r="I290" s="567"/>
    </row>
    <row r="291" spans="1:9" x14ac:dyDescent="0.25">
      <c r="A291" s="348"/>
      <c r="B291" s="351" t="s">
        <v>3764</v>
      </c>
      <c r="C291" s="348">
        <v>2</v>
      </c>
      <c r="D291" s="348">
        <v>12</v>
      </c>
      <c r="E291" s="349">
        <v>0.6</v>
      </c>
      <c r="F291" s="349"/>
      <c r="G291" s="349">
        <v>2</v>
      </c>
      <c r="H291" s="350">
        <f t="shared" si="11"/>
        <v>28.8</v>
      </c>
      <c r="I291" s="567"/>
    </row>
    <row r="292" spans="1:9" x14ac:dyDescent="0.25">
      <c r="A292" s="348"/>
      <c r="B292" s="351" t="s">
        <v>3764</v>
      </c>
      <c r="C292" s="348">
        <v>2</v>
      </c>
      <c r="D292" s="348">
        <v>12</v>
      </c>
      <c r="E292" s="349">
        <v>0.45</v>
      </c>
      <c r="F292" s="349"/>
      <c r="G292" s="349">
        <v>2</v>
      </c>
      <c r="H292" s="350">
        <f t="shared" si="11"/>
        <v>21.6</v>
      </c>
      <c r="I292" s="567"/>
    </row>
    <row r="293" spans="1:9" x14ac:dyDescent="0.25">
      <c r="A293" s="348"/>
      <c r="B293" s="351" t="s">
        <v>3763</v>
      </c>
      <c r="C293" s="348">
        <v>1</v>
      </c>
      <c r="D293" s="348">
        <v>12</v>
      </c>
      <c r="E293" s="349">
        <v>3.1</v>
      </c>
      <c r="F293" s="349">
        <v>0.6</v>
      </c>
      <c r="G293" s="349"/>
      <c r="H293" s="350">
        <f t="shared" si="11"/>
        <v>22.32</v>
      </c>
      <c r="I293" s="567"/>
    </row>
    <row r="294" spans="1:9" x14ac:dyDescent="0.25">
      <c r="A294" s="348"/>
      <c r="B294" s="351" t="s">
        <v>3771</v>
      </c>
      <c r="C294" s="348"/>
      <c r="D294" s="348"/>
      <c r="E294" s="349"/>
      <c r="F294" s="349"/>
      <c r="G294" s="349"/>
      <c r="H294" s="350">
        <f t="shared" si="11"/>
        <v>0</v>
      </c>
      <c r="I294" s="567"/>
    </row>
    <row r="295" spans="1:9" x14ac:dyDescent="0.25">
      <c r="A295" s="348"/>
      <c r="B295" s="351" t="s">
        <v>3772</v>
      </c>
      <c r="C295" s="348">
        <v>1</v>
      </c>
      <c r="D295" s="348">
        <v>12</v>
      </c>
      <c r="E295" s="349">
        <v>5.2</v>
      </c>
      <c r="F295" s="349">
        <v>0.1</v>
      </c>
      <c r="G295" s="349"/>
      <c r="H295" s="350">
        <f t="shared" si="11"/>
        <v>6.24</v>
      </c>
      <c r="I295" s="567"/>
    </row>
    <row r="296" spans="1:9" x14ac:dyDescent="0.25">
      <c r="A296" s="348"/>
      <c r="B296" s="351" t="s">
        <v>3588</v>
      </c>
      <c r="C296" s="348">
        <v>2</v>
      </c>
      <c r="D296" s="348">
        <v>12</v>
      </c>
      <c r="E296" s="349">
        <f>0.9+2.1+2.1</f>
        <v>5.0999999999999996</v>
      </c>
      <c r="F296" s="349">
        <v>0.1</v>
      </c>
      <c r="G296" s="349"/>
      <c r="H296" s="350">
        <f t="shared" si="11"/>
        <v>12.24</v>
      </c>
      <c r="I296" s="567"/>
    </row>
    <row r="297" spans="1:9" x14ac:dyDescent="0.25">
      <c r="A297" s="348"/>
      <c r="B297" s="351" t="s">
        <v>3773</v>
      </c>
      <c r="C297" s="348">
        <v>1</v>
      </c>
      <c r="D297" s="348">
        <v>12</v>
      </c>
      <c r="E297" s="349">
        <v>5.2</v>
      </c>
      <c r="F297" s="349">
        <v>0.23</v>
      </c>
      <c r="G297" s="349"/>
      <c r="H297" s="350">
        <f t="shared" si="11"/>
        <v>14.35</v>
      </c>
      <c r="I297" s="567"/>
    </row>
    <row r="298" spans="1:9" x14ac:dyDescent="0.25">
      <c r="A298" s="348"/>
      <c r="B298" s="351" t="s">
        <v>3774</v>
      </c>
      <c r="C298" s="348">
        <v>1</v>
      </c>
      <c r="D298" s="348">
        <v>12</v>
      </c>
      <c r="E298" s="349">
        <f>0.75+2.1+2.1</f>
        <v>4.95</v>
      </c>
      <c r="F298" s="349">
        <v>0.12</v>
      </c>
      <c r="G298" s="349"/>
      <c r="H298" s="350">
        <f t="shared" si="11"/>
        <v>7.13</v>
      </c>
      <c r="I298" s="567"/>
    </row>
    <row r="299" spans="1:9" x14ac:dyDescent="0.25">
      <c r="A299" s="348"/>
      <c r="B299" s="351" t="s">
        <v>3775</v>
      </c>
      <c r="C299" s="348">
        <v>2</v>
      </c>
      <c r="D299" s="348">
        <v>12</v>
      </c>
      <c r="E299" s="349">
        <f>0.75+2.1+2.1</f>
        <v>4.95</v>
      </c>
      <c r="F299" s="349">
        <v>0.1</v>
      </c>
      <c r="G299" s="349"/>
      <c r="H299" s="350">
        <f t="shared" si="11"/>
        <v>11.88</v>
      </c>
      <c r="I299" s="567"/>
    </row>
    <row r="300" spans="1:9" x14ac:dyDescent="0.25">
      <c r="A300" s="348"/>
      <c r="B300" s="351" t="s">
        <v>3776</v>
      </c>
      <c r="C300" s="348">
        <v>3</v>
      </c>
      <c r="D300" s="348">
        <v>12</v>
      </c>
      <c r="E300" s="349">
        <f>(1.8+1.35)*2</f>
        <v>6.3</v>
      </c>
      <c r="F300" s="349">
        <v>0.18</v>
      </c>
      <c r="G300" s="349"/>
      <c r="H300" s="350">
        <f t="shared" si="11"/>
        <v>40.82</v>
      </c>
      <c r="I300" s="567"/>
    </row>
    <row r="301" spans="1:9" x14ac:dyDescent="0.25">
      <c r="A301" s="348"/>
      <c r="B301" s="351" t="s">
        <v>3777</v>
      </c>
      <c r="C301" s="348">
        <v>1</v>
      </c>
      <c r="D301" s="348">
        <v>12</v>
      </c>
      <c r="E301" s="349">
        <f>(1.35+1.05)*2</f>
        <v>4.8</v>
      </c>
      <c r="F301" s="349">
        <v>0.18</v>
      </c>
      <c r="G301" s="349"/>
      <c r="H301" s="350">
        <f t="shared" si="11"/>
        <v>10.37</v>
      </c>
      <c r="I301" s="567"/>
    </row>
    <row r="302" spans="1:9" x14ac:dyDescent="0.25">
      <c r="A302" s="348"/>
      <c r="B302" s="351" t="s">
        <v>3778</v>
      </c>
      <c r="C302" s="348">
        <v>1</v>
      </c>
      <c r="D302" s="348">
        <v>12</v>
      </c>
      <c r="E302" s="349">
        <f>(0.6+0.75)*2</f>
        <v>2.7</v>
      </c>
      <c r="F302" s="349">
        <v>0.18</v>
      </c>
      <c r="G302" s="349"/>
      <c r="H302" s="350">
        <f t="shared" si="11"/>
        <v>5.83</v>
      </c>
      <c r="I302" s="567"/>
    </row>
    <row r="303" spans="1:9" x14ac:dyDescent="0.25">
      <c r="A303" s="348"/>
      <c r="B303" s="347" t="s">
        <v>3779</v>
      </c>
      <c r="C303" s="348"/>
      <c r="D303" s="348"/>
      <c r="E303" s="349"/>
      <c r="F303" s="349"/>
      <c r="G303" s="349"/>
      <c r="H303" s="350">
        <f t="shared" si="11"/>
        <v>0</v>
      </c>
      <c r="I303" s="567"/>
    </row>
    <row r="304" spans="1:9" x14ac:dyDescent="0.25">
      <c r="A304" s="348"/>
      <c r="B304" s="351" t="s">
        <v>3780</v>
      </c>
      <c r="C304" s="348">
        <v>1</v>
      </c>
      <c r="D304" s="348">
        <v>2</v>
      </c>
      <c r="E304" s="349">
        <v>18.920000000000002</v>
      </c>
      <c r="F304" s="349"/>
      <c r="G304" s="349">
        <f>14.25-0.11</f>
        <v>14.14</v>
      </c>
      <c r="H304" s="350">
        <f t="shared" si="11"/>
        <v>535.05999999999995</v>
      </c>
      <c r="I304" s="567"/>
    </row>
    <row r="305" spans="1:9" x14ac:dyDescent="0.25">
      <c r="A305" s="348"/>
      <c r="B305" s="351" t="s">
        <v>3781</v>
      </c>
      <c r="C305" s="348">
        <v>2</v>
      </c>
      <c r="D305" s="348">
        <v>-4</v>
      </c>
      <c r="E305" s="349">
        <f>2+4.46</f>
        <v>6.46</v>
      </c>
      <c r="F305" s="349"/>
      <c r="G305" s="349">
        <v>1.1000000000000001</v>
      </c>
      <c r="H305" s="350">
        <f t="shared" si="11"/>
        <v>-56.85</v>
      </c>
      <c r="I305" s="567"/>
    </row>
    <row r="306" spans="1:9" x14ac:dyDescent="0.25">
      <c r="A306" s="348"/>
      <c r="B306" s="351" t="s">
        <v>3782</v>
      </c>
      <c r="C306" s="348">
        <v>3</v>
      </c>
      <c r="D306" s="348">
        <v>-4</v>
      </c>
      <c r="E306" s="349">
        <v>1</v>
      </c>
      <c r="F306" s="349"/>
      <c r="G306" s="349">
        <v>2.1</v>
      </c>
      <c r="H306" s="350">
        <f t="shared" si="11"/>
        <v>-25.2</v>
      </c>
      <c r="I306" s="567"/>
    </row>
    <row r="307" spans="1:9" x14ac:dyDescent="0.25">
      <c r="A307" s="348"/>
      <c r="B307" s="351" t="s">
        <v>3766</v>
      </c>
      <c r="C307" s="348">
        <v>2</v>
      </c>
      <c r="D307" s="348">
        <v>-4</v>
      </c>
      <c r="E307" s="349">
        <v>1.5</v>
      </c>
      <c r="F307" s="349"/>
      <c r="G307" s="349">
        <v>1.35</v>
      </c>
      <c r="H307" s="350">
        <f t="shared" si="11"/>
        <v>-16.2</v>
      </c>
      <c r="I307" s="567"/>
    </row>
    <row r="308" spans="1:9" x14ac:dyDescent="0.25">
      <c r="A308" s="348"/>
      <c r="B308" s="351" t="s">
        <v>3783</v>
      </c>
      <c r="C308" s="348">
        <v>2</v>
      </c>
      <c r="D308" s="348">
        <v>4</v>
      </c>
      <c r="E308" s="349">
        <f>(1.5+1.8)*2</f>
        <v>6.6</v>
      </c>
      <c r="F308" s="349">
        <v>0.18</v>
      </c>
      <c r="G308" s="349"/>
      <c r="H308" s="350">
        <f t="shared" si="11"/>
        <v>9.5</v>
      </c>
      <c r="I308" s="567"/>
    </row>
    <row r="309" spans="1:9" x14ac:dyDescent="0.25">
      <c r="A309" s="348"/>
      <c r="B309" s="351" t="s">
        <v>3784</v>
      </c>
      <c r="C309" s="348">
        <v>3</v>
      </c>
      <c r="D309" s="348">
        <v>4</v>
      </c>
      <c r="E309" s="349">
        <v>6.46</v>
      </c>
      <c r="F309" s="349">
        <v>0.12</v>
      </c>
      <c r="G309" s="349"/>
      <c r="H309" s="350">
        <f t="shared" si="11"/>
        <v>9.3000000000000007</v>
      </c>
      <c r="I309" s="567"/>
    </row>
    <row r="310" spans="1:9" x14ac:dyDescent="0.25">
      <c r="A310" s="348"/>
      <c r="B310" s="351" t="s">
        <v>3785</v>
      </c>
      <c r="C310" s="348">
        <v>3</v>
      </c>
      <c r="D310" s="348">
        <v>1</v>
      </c>
      <c r="E310" s="349">
        <f>0.9+2.1+2.1</f>
        <v>5.0999999999999996</v>
      </c>
      <c r="F310" s="349">
        <v>0.23</v>
      </c>
      <c r="G310" s="349"/>
      <c r="H310" s="350">
        <f t="shared" si="11"/>
        <v>3.52</v>
      </c>
      <c r="I310" s="567"/>
    </row>
    <row r="311" spans="1:9" x14ac:dyDescent="0.25">
      <c r="A311" s="348"/>
      <c r="B311" s="351" t="s">
        <v>3786</v>
      </c>
      <c r="C311" s="348">
        <v>3</v>
      </c>
      <c r="D311" s="348">
        <v>3</v>
      </c>
      <c r="E311" s="349">
        <v>0.46</v>
      </c>
      <c r="F311" s="349"/>
      <c r="G311" s="349">
        <v>1.2</v>
      </c>
      <c r="H311" s="350">
        <f t="shared" si="11"/>
        <v>4.97</v>
      </c>
      <c r="I311" s="567"/>
    </row>
    <row r="312" spans="1:9" x14ac:dyDescent="0.25">
      <c r="A312" s="348"/>
      <c r="B312" s="351" t="s">
        <v>3787</v>
      </c>
      <c r="C312" s="348">
        <v>4</v>
      </c>
      <c r="D312" s="348">
        <v>3</v>
      </c>
      <c r="E312" s="349">
        <v>0.92</v>
      </c>
      <c r="F312" s="349"/>
      <c r="G312" s="349">
        <v>1.1000000000000001</v>
      </c>
      <c r="H312" s="350">
        <f t="shared" si="11"/>
        <v>12.14</v>
      </c>
      <c r="I312" s="567"/>
    </row>
    <row r="313" spans="1:9" x14ac:dyDescent="0.25">
      <c r="A313" s="348"/>
      <c r="B313" s="351" t="s">
        <v>3788</v>
      </c>
      <c r="C313" s="348">
        <v>2</v>
      </c>
      <c r="D313" s="348">
        <v>3</v>
      </c>
      <c r="E313" s="349">
        <v>1</v>
      </c>
      <c r="F313" s="349"/>
      <c r="G313" s="349">
        <f>+G288</f>
        <v>2.73</v>
      </c>
      <c r="H313" s="350">
        <f t="shared" si="11"/>
        <v>16.38</v>
      </c>
      <c r="I313" s="567"/>
    </row>
    <row r="314" spans="1:9" x14ac:dyDescent="0.25">
      <c r="A314" s="348"/>
      <c r="B314" s="351" t="s">
        <v>3789</v>
      </c>
      <c r="C314" s="348">
        <v>1</v>
      </c>
      <c r="D314" s="348">
        <v>3</v>
      </c>
      <c r="E314" s="349">
        <v>0.35</v>
      </c>
      <c r="F314" s="349"/>
      <c r="G314" s="349">
        <f>+G313</f>
        <v>2.73</v>
      </c>
      <c r="H314" s="350">
        <f>PRODUCT(C314:G314)</f>
        <v>2.87</v>
      </c>
      <c r="I314" s="567"/>
    </row>
    <row r="315" spans="1:9" x14ac:dyDescent="0.25">
      <c r="A315" s="348"/>
      <c r="B315" s="351" t="s">
        <v>3790</v>
      </c>
      <c r="C315" s="348">
        <v>1</v>
      </c>
      <c r="D315" s="348">
        <v>12</v>
      </c>
      <c r="E315" s="349">
        <v>6.64</v>
      </c>
      <c r="F315" s="349"/>
      <c r="G315" s="349">
        <v>2.5499999999999998</v>
      </c>
      <c r="H315" s="350">
        <f>PRODUCT(C315:G315)</f>
        <v>203.18</v>
      </c>
      <c r="I315" s="567"/>
    </row>
    <row r="316" spans="1:9" x14ac:dyDescent="0.25">
      <c r="A316" s="514"/>
      <c r="B316" s="515" t="s">
        <v>14</v>
      </c>
      <c r="C316" s="516"/>
      <c r="D316" s="516"/>
      <c r="E316" s="514"/>
      <c r="F316" s="514"/>
      <c r="G316" s="514"/>
      <c r="H316" s="520">
        <f>J317-J316</f>
        <v>0</v>
      </c>
      <c r="I316" s="568"/>
    </row>
    <row r="317" spans="1:9" x14ac:dyDescent="0.25">
      <c r="A317" s="514"/>
      <c r="B317" s="515"/>
      <c r="C317" s="516"/>
      <c r="D317" s="516"/>
      <c r="E317" s="514"/>
      <c r="F317" s="514"/>
      <c r="G317" s="514"/>
      <c r="H317" s="518">
        <f>SUM(H262:H316)</f>
        <v>2836.47</v>
      </c>
      <c r="I317" s="568" t="s">
        <v>1941</v>
      </c>
    </row>
    <row r="318" spans="1:9" x14ac:dyDescent="0.25">
      <c r="A318" s="514"/>
      <c r="B318" s="523" t="s">
        <v>3791</v>
      </c>
      <c r="C318" s="516"/>
      <c r="D318" s="516"/>
      <c r="E318" s="514"/>
      <c r="F318" s="517" t="s">
        <v>3456</v>
      </c>
      <c r="G318" s="517">
        <f>H317</f>
        <v>2836.47</v>
      </c>
      <c r="H318" s="518" t="s">
        <v>1941</v>
      </c>
      <c r="I318" s="568"/>
    </row>
    <row r="319" spans="1:9" x14ac:dyDescent="0.25">
      <c r="A319" s="348"/>
      <c r="B319" s="347" t="s">
        <v>3792</v>
      </c>
      <c r="C319" s="348"/>
      <c r="D319" s="348"/>
      <c r="E319" s="349"/>
      <c r="F319" s="349"/>
      <c r="G319" s="349"/>
      <c r="H319" s="350"/>
      <c r="I319" s="567"/>
    </row>
    <row r="320" spans="1:9" ht="28.5" x14ac:dyDescent="0.25">
      <c r="A320" s="348"/>
      <c r="B320" s="351" t="s">
        <v>3793</v>
      </c>
      <c r="C320" s="348">
        <v>1</v>
      </c>
      <c r="D320" s="348">
        <v>3</v>
      </c>
      <c r="E320" s="349">
        <v>29.61</v>
      </c>
      <c r="F320" s="349"/>
      <c r="G320" s="349">
        <v>13.5</v>
      </c>
      <c r="H320" s="350">
        <f t="shared" si="11"/>
        <v>1199.21</v>
      </c>
      <c r="I320" s="567"/>
    </row>
    <row r="321" spans="1:9" x14ac:dyDescent="0.25">
      <c r="A321" s="348"/>
      <c r="B321" s="351" t="s">
        <v>3781</v>
      </c>
      <c r="C321" s="348">
        <v>2</v>
      </c>
      <c r="D321" s="348">
        <v>-4</v>
      </c>
      <c r="E321" s="349">
        <f>2+4.46</f>
        <v>6.46</v>
      </c>
      <c r="F321" s="349"/>
      <c r="G321" s="349">
        <v>1.1000000000000001</v>
      </c>
      <c r="H321" s="350">
        <f t="shared" si="11"/>
        <v>-56.85</v>
      </c>
      <c r="I321" s="567"/>
    </row>
    <row r="322" spans="1:9" x14ac:dyDescent="0.25">
      <c r="A322" s="348"/>
      <c r="B322" s="351" t="s">
        <v>3661</v>
      </c>
      <c r="C322" s="348">
        <v>12</v>
      </c>
      <c r="D322" s="348">
        <v>-3</v>
      </c>
      <c r="E322" s="349">
        <v>1.8</v>
      </c>
      <c r="F322" s="349"/>
      <c r="G322" s="349">
        <v>1.35</v>
      </c>
      <c r="H322" s="350">
        <f t="shared" si="11"/>
        <v>-87.48</v>
      </c>
      <c r="I322" s="567"/>
    </row>
    <row r="323" spans="1:9" x14ac:dyDescent="0.25">
      <c r="A323" s="348"/>
      <c r="B323" s="351" t="s">
        <v>3662</v>
      </c>
      <c r="C323" s="348">
        <v>12</v>
      </c>
      <c r="D323" s="348">
        <v>-1</v>
      </c>
      <c r="E323" s="349">
        <v>1.35</v>
      </c>
      <c r="F323" s="349"/>
      <c r="G323" s="349">
        <v>1.05</v>
      </c>
      <c r="H323" s="350">
        <f t="shared" si="11"/>
        <v>-17.010000000000002</v>
      </c>
      <c r="I323" s="567"/>
    </row>
    <row r="324" spans="1:9" x14ac:dyDescent="0.25">
      <c r="A324" s="348"/>
      <c r="B324" s="351" t="s">
        <v>3663</v>
      </c>
      <c r="C324" s="348">
        <v>12</v>
      </c>
      <c r="D324" s="348">
        <v>-2</v>
      </c>
      <c r="E324" s="349">
        <v>0.6</v>
      </c>
      <c r="F324" s="349"/>
      <c r="G324" s="349">
        <v>0.08</v>
      </c>
      <c r="H324" s="350">
        <f t="shared" si="11"/>
        <v>-1.1499999999999999</v>
      </c>
      <c r="I324" s="567"/>
    </row>
    <row r="325" spans="1:9" x14ac:dyDescent="0.25">
      <c r="A325" s="348"/>
      <c r="B325" s="351" t="s">
        <v>3794</v>
      </c>
      <c r="C325" s="348">
        <v>2</v>
      </c>
      <c r="D325" s="348">
        <v>1</v>
      </c>
      <c r="E325" s="349">
        <v>15.84</v>
      </c>
      <c r="F325" s="349"/>
      <c r="G325" s="349">
        <v>3.3</v>
      </c>
      <c r="H325" s="350">
        <f t="shared" si="11"/>
        <v>104.54</v>
      </c>
      <c r="I325" s="567"/>
    </row>
    <row r="326" spans="1:9" x14ac:dyDescent="0.25">
      <c r="A326" s="348"/>
      <c r="B326" s="351" t="s">
        <v>3795</v>
      </c>
      <c r="C326" s="348">
        <v>2</v>
      </c>
      <c r="D326" s="348">
        <v>-2</v>
      </c>
      <c r="E326" s="349">
        <v>0.9</v>
      </c>
      <c r="F326" s="349"/>
      <c r="G326" s="349">
        <v>2.1</v>
      </c>
      <c r="H326" s="350">
        <f t="shared" si="11"/>
        <v>-7.56</v>
      </c>
      <c r="I326" s="567"/>
    </row>
    <row r="327" spans="1:9" x14ac:dyDescent="0.25">
      <c r="A327" s="348"/>
      <c r="B327" s="351" t="s">
        <v>3766</v>
      </c>
      <c r="C327" s="348">
        <v>2</v>
      </c>
      <c r="D327" s="348">
        <v>-1</v>
      </c>
      <c r="E327" s="349">
        <v>1.5</v>
      </c>
      <c r="F327" s="349"/>
      <c r="G327" s="349">
        <v>1.35</v>
      </c>
      <c r="H327" s="350">
        <f t="shared" si="11"/>
        <v>-4.05</v>
      </c>
      <c r="I327" s="567"/>
    </row>
    <row r="328" spans="1:9" x14ac:dyDescent="0.25">
      <c r="A328" s="348"/>
      <c r="B328" s="351" t="s">
        <v>3796</v>
      </c>
      <c r="C328" s="348">
        <v>2</v>
      </c>
      <c r="D328" s="348">
        <v>2</v>
      </c>
      <c r="E328" s="349">
        <v>5.0999999999999996</v>
      </c>
      <c r="F328" s="349">
        <v>0.23</v>
      </c>
      <c r="G328" s="349"/>
      <c r="H328" s="350">
        <f t="shared" si="11"/>
        <v>4.6900000000000004</v>
      </c>
      <c r="I328" s="567"/>
    </row>
    <row r="329" spans="1:9" x14ac:dyDescent="0.25">
      <c r="A329" s="348"/>
      <c r="B329" s="351" t="s">
        <v>3783</v>
      </c>
      <c r="C329" s="348">
        <v>2</v>
      </c>
      <c r="D329" s="348">
        <v>1</v>
      </c>
      <c r="E329" s="349">
        <v>5.7</v>
      </c>
      <c r="F329" s="349">
        <v>0.18</v>
      </c>
      <c r="G329" s="349"/>
      <c r="H329" s="350">
        <f t="shared" si="11"/>
        <v>2.0499999999999998</v>
      </c>
      <c r="I329" s="567"/>
    </row>
    <row r="330" spans="1:9" x14ac:dyDescent="0.25">
      <c r="A330" s="348"/>
      <c r="B330" s="351" t="s">
        <v>3797</v>
      </c>
      <c r="C330" s="348">
        <v>2</v>
      </c>
      <c r="D330" s="348">
        <v>2</v>
      </c>
      <c r="E330" s="349">
        <v>1.46</v>
      </c>
      <c r="F330" s="349">
        <v>0.45</v>
      </c>
      <c r="G330" s="349"/>
      <c r="H330" s="350">
        <f t="shared" si="11"/>
        <v>2.63</v>
      </c>
      <c r="I330" s="567"/>
    </row>
    <row r="331" spans="1:9" x14ac:dyDescent="0.25">
      <c r="A331" s="348"/>
      <c r="B331" s="351" t="s">
        <v>3798</v>
      </c>
      <c r="C331" s="348">
        <v>4</v>
      </c>
      <c r="D331" s="348">
        <v>1</v>
      </c>
      <c r="E331" s="349">
        <v>14.92</v>
      </c>
      <c r="F331" s="349"/>
      <c r="G331" s="349">
        <f>0.45+0.115</f>
        <v>0.56999999999999995</v>
      </c>
      <c r="H331" s="350">
        <f t="shared" si="11"/>
        <v>34.020000000000003</v>
      </c>
      <c r="I331" s="567"/>
    </row>
    <row r="332" spans="1:9" x14ac:dyDescent="0.25">
      <c r="A332" s="348"/>
      <c r="B332" s="351" t="s">
        <v>3799</v>
      </c>
      <c r="C332" s="348">
        <v>4</v>
      </c>
      <c r="D332" s="348">
        <v>2</v>
      </c>
      <c r="E332" s="349">
        <v>0.45</v>
      </c>
      <c r="F332" s="349"/>
      <c r="G332" s="349">
        <v>0.06</v>
      </c>
      <c r="H332" s="350">
        <f t="shared" si="11"/>
        <v>0.22</v>
      </c>
      <c r="I332" s="567"/>
    </row>
    <row r="333" spans="1:9" x14ac:dyDescent="0.25">
      <c r="A333" s="348"/>
      <c r="B333" s="351" t="s">
        <v>3800</v>
      </c>
      <c r="C333" s="348">
        <v>8</v>
      </c>
      <c r="D333" s="348">
        <v>2</v>
      </c>
      <c r="E333" s="349">
        <v>0.12</v>
      </c>
      <c r="F333" s="349"/>
      <c r="G333" s="349">
        <v>0.45</v>
      </c>
      <c r="H333" s="350">
        <f t="shared" si="11"/>
        <v>0.86</v>
      </c>
      <c r="I333" s="567"/>
    </row>
    <row r="334" spans="1:9" x14ac:dyDescent="0.25">
      <c r="A334" s="348"/>
      <c r="B334" s="351" t="s">
        <v>3801</v>
      </c>
      <c r="C334" s="348">
        <v>2</v>
      </c>
      <c r="D334" s="348">
        <v>4</v>
      </c>
      <c r="E334" s="349">
        <v>0.23</v>
      </c>
      <c r="F334" s="349">
        <v>0.12</v>
      </c>
      <c r="G334" s="349"/>
      <c r="H334" s="350">
        <f t="shared" si="11"/>
        <v>0.22</v>
      </c>
      <c r="I334" s="567"/>
    </row>
    <row r="335" spans="1:9" x14ac:dyDescent="0.25">
      <c r="A335" s="348"/>
      <c r="B335" s="351" t="s">
        <v>3802</v>
      </c>
      <c r="C335" s="348">
        <v>8</v>
      </c>
      <c r="D335" s="348">
        <v>2</v>
      </c>
      <c r="E335" s="349">
        <v>0.12</v>
      </c>
      <c r="F335" s="349"/>
      <c r="G335" s="349">
        <v>0.45</v>
      </c>
      <c r="H335" s="350">
        <f>PRODUCT(C335:G335)</f>
        <v>0.86</v>
      </c>
      <c r="I335" s="567"/>
    </row>
    <row r="336" spans="1:9" x14ac:dyDescent="0.25">
      <c r="A336" s="348"/>
      <c r="B336" s="351" t="s">
        <v>3803</v>
      </c>
      <c r="C336" s="348">
        <v>2</v>
      </c>
      <c r="D336" s="348">
        <v>4</v>
      </c>
      <c r="E336" s="349">
        <v>0.38</v>
      </c>
      <c r="F336" s="349">
        <v>0.12</v>
      </c>
      <c r="G336" s="349"/>
      <c r="H336" s="350">
        <f>PRODUCT(C336:G336)</f>
        <v>0.36</v>
      </c>
      <c r="I336" s="567"/>
    </row>
    <row r="337" spans="1:9" x14ac:dyDescent="0.25">
      <c r="A337" s="348"/>
      <c r="B337" s="351" t="s">
        <v>3804</v>
      </c>
      <c r="C337" s="348">
        <v>2</v>
      </c>
      <c r="D337" s="348">
        <v>1</v>
      </c>
      <c r="E337" s="349">
        <v>56.06</v>
      </c>
      <c r="F337" s="349"/>
      <c r="G337" s="349">
        <f>1.2+0.23</f>
        <v>1.43</v>
      </c>
      <c r="H337" s="350">
        <f>PRODUCT(C337:G337)</f>
        <v>160.33000000000001</v>
      </c>
      <c r="I337" s="567"/>
    </row>
    <row r="338" spans="1:9" x14ac:dyDescent="0.25">
      <c r="A338" s="348"/>
      <c r="B338" s="351" t="s">
        <v>3805</v>
      </c>
      <c r="C338" s="348">
        <v>2</v>
      </c>
      <c r="D338" s="348">
        <v>-1</v>
      </c>
      <c r="E338" s="349">
        <v>2.46</v>
      </c>
      <c r="F338" s="349"/>
      <c r="G338" s="349">
        <f>+G337</f>
        <v>1.43</v>
      </c>
      <c r="H338" s="350">
        <f>PRODUCT(C338:G338)</f>
        <v>-7.04</v>
      </c>
      <c r="I338" s="567"/>
    </row>
    <row r="339" spans="1:9" x14ac:dyDescent="0.25">
      <c r="A339" s="348"/>
      <c r="B339" s="351" t="s">
        <v>3797</v>
      </c>
      <c r="C339" s="348"/>
      <c r="D339" s="348"/>
      <c r="E339" s="349"/>
      <c r="F339" s="349"/>
      <c r="G339" s="349"/>
      <c r="H339" s="350"/>
      <c r="I339" s="567"/>
    </row>
    <row r="340" spans="1:9" x14ac:dyDescent="0.25">
      <c r="A340" s="348"/>
      <c r="B340" s="351" t="s">
        <v>3776</v>
      </c>
      <c r="C340" s="348">
        <v>3</v>
      </c>
      <c r="D340" s="348">
        <v>12</v>
      </c>
      <c r="E340" s="349">
        <f>1.8+0.46</f>
        <v>2.2599999999999998</v>
      </c>
      <c r="F340" s="349">
        <v>0.45</v>
      </c>
      <c r="G340" s="349"/>
      <c r="H340" s="350">
        <f t="shared" ref="H340:H346" si="12">PRODUCT(C340:G340)</f>
        <v>36.61</v>
      </c>
      <c r="I340" s="567"/>
    </row>
    <row r="341" spans="1:9" x14ac:dyDescent="0.25">
      <c r="A341" s="348"/>
      <c r="B341" s="351" t="s">
        <v>3806</v>
      </c>
      <c r="C341" s="348">
        <v>6</v>
      </c>
      <c r="D341" s="348">
        <v>12</v>
      </c>
      <c r="E341" s="349">
        <v>0.45</v>
      </c>
      <c r="F341" s="349"/>
      <c r="G341" s="349">
        <v>0.06</v>
      </c>
      <c r="H341" s="350">
        <f t="shared" si="12"/>
        <v>1.94</v>
      </c>
      <c r="I341" s="567"/>
    </row>
    <row r="342" spans="1:9" x14ac:dyDescent="0.25">
      <c r="A342" s="348"/>
      <c r="B342" s="351" t="s">
        <v>3777</v>
      </c>
      <c r="C342" s="348">
        <v>1</v>
      </c>
      <c r="D342" s="348">
        <v>12</v>
      </c>
      <c r="E342" s="349">
        <f>1.35+0.46</f>
        <v>1.81</v>
      </c>
      <c r="F342" s="349">
        <v>0.45</v>
      </c>
      <c r="G342" s="349"/>
      <c r="H342" s="350">
        <f t="shared" si="12"/>
        <v>9.77</v>
      </c>
      <c r="I342" s="567"/>
    </row>
    <row r="343" spans="1:9" x14ac:dyDescent="0.25">
      <c r="A343" s="348"/>
      <c r="B343" s="351" t="s">
        <v>3806</v>
      </c>
      <c r="C343" s="348">
        <v>2</v>
      </c>
      <c r="D343" s="348">
        <v>12</v>
      </c>
      <c r="E343" s="349">
        <v>0.45</v>
      </c>
      <c r="F343" s="349"/>
      <c r="G343" s="349">
        <v>0.06</v>
      </c>
      <c r="H343" s="350">
        <f t="shared" si="12"/>
        <v>0.65</v>
      </c>
      <c r="I343" s="567"/>
    </row>
    <row r="344" spans="1:9" x14ac:dyDescent="0.25">
      <c r="A344" s="348"/>
      <c r="B344" s="351" t="s">
        <v>3807</v>
      </c>
      <c r="C344" s="348">
        <v>6</v>
      </c>
      <c r="D344" s="348">
        <v>2</v>
      </c>
      <c r="E344" s="349">
        <f>1.5+0.46</f>
        <v>1.96</v>
      </c>
      <c r="F344" s="349">
        <v>0.45</v>
      </c>
      <c r="G344" s="349"/>
      <c r="H344" s="350">
        <f t="shared" si="12"/>
        <v>10.58</v>
      </c>
      <c r="I344" s="567"/>
    </row>
    <row r="345" spans="1:9" x14ac:dyDescent="0.25">
      <c r="A345" s="348"/>
      <c r="B345" s="351" t="s">
        <v>3808</v>
      </c>
      <c r="C345" s="348">
        <v>6</v>
      </c>
      <c r="D345" s="348">
        <v>3</v>
      </c>
      <c r="E345" s="349">
        <v>0.45</v>
      </c>
      <c r="F345" s="349"/>
      <c r="G345" s="349">
        <v>0.06</v>
      </c>
      <c r="H345" s="350">
        <f t="shared" si="12"/>
        <v>0.49</v>
      </c>
      <c r="I345" s="567"/>
    </row>
    <row r="346" spans="1:9" x14ac:dyDescent="0.25">
      <c r="A346" s="348"/>
      <c r="B346" s="351" t="s">
        <v>5665</v>
      </c>
      <c r="C346" s="348">
        <v>-1</v>
      </c>
      <c r="D346" s="348">
        <v>2</v>
      </c>
      <c r="E346" s="349">
        <v>3.99</v>
      </c>
      <c r="F346" s="349"/>
      <c r="G346" s="349">
        <v>13.5</v>
      </c>
      <c r="H346" s="350">
        <f t="shared" si="12"/>
        <v>-107.73</v>
      </c>
      <c r="I346" s="567"/>
    </row>
    <row r="347" spans="1:9" x14ac:dyDescent="0.25">
      <c r="A347" s="348"/>
      <c r="B347" s="351" t="s">
        <v>3810</v>
      </c>
      <c r="C347" s="348">
        <v>2</v>
      </c>
      <c r="D347" s="348">
        <v>2</v>
      </c>
      <c r="E347" s="349">
        <v>2.1</v>
      </c>
      <c r="F347" s="349"/>
      <c r="G347" s="349">
        <v>0.15</v>
      </c>
      <c r="H347" s="350">
        <f t="shared" ref="H347:H353" si="13">PRODUCT(C347:G347)</f>
        <v>1.26</v>
      </c>
      <c r="I347" s="567"/>
    </row>
    <row r="348" spans="1:9" x14ac:dyDescent="0.25">
      <c r="A348" s="348"/>
      <c r="B348" s="351" t="s">
        <v>3811</v>
      </c>
      <c r="C348" s="348">
        <v>2</v>
      </c>
      <c r="D348" s="348">
        <v>2</v>
      </c>
      <c r="E348" s="349">
        <f t="shared" ref="E348:E352" si="14">+E347-0.3</f>
        <v>1.8</v>
      </c>
      <c r="F348" s="349"/>
      <c r="G348" s="349">
        <v>0.15</v>
      </c>
      <c r="H348" s="350">
        <f t="shared" si="13"/>
        <v>1.08</v>
      </c>
      <c r="I348" s="567"/>
    </row>
    <row r="349" spans="1:9" x14ac:dyDescent="0.25">
      <c r="A349" s="348"/>
      <c r="B349" s="351" t="s">
        <v>3812</v>
      </c>
      <c r="C349" s="348">
        <v>2</v>
      </c>
      <c r="D349" s="348">
        <v>2</v>
      </c>
      <c r="E349" s="349">
        <f t="shared" si="14"/>
        <v>1.5</v>
      </c>
      <c r="F349" s="349"/>
      <c r="G349" s="349">
        <v>0.15</v>
      </c>
      <c r="H349" s="350">
        <f t="shared" si="13"/>
        <v>0.9</v>
      </c>
      <c r="I349" s="567"/>
    </row>
    <row r="350" spans="1:9" x14ac:dyDescent="0.25">
      <c r="A350" s="348"/>
      <c r="B350" s="351" t="s">
        <v>3813</v>
      </c>
      <c r="C350" s="348">
        <v>2</v>
      </c>
      <c r="D350" s="348">
        <v>2</v>
      </c>
      <c r="E350" s="349">
        <f t="shared" si="14"/>
        <v>1.2</v>
      </c>
      <c r="F350" s="349"/>
      <c r="G350" s="349">
        <v>0.15</v>
      </c>
      <c r="H350" s="350">
        <f t="shared" si="13"/>
        <v>0.72</v>
      </c>
      <c r="I350" s="567"/>
    </row>
    <row r="351" spans="1:9" x14ac:dyDescent="0.25">
      <c r="A351" s="348"/>
      <c r="B351" s="351" t="s">
        <v>3814</v>
      </c>
      <c r="C351" s="348">
        <v>2</v>
      </c>
      <c r="D351" s="348">
        <v>2</v>
      </c>
      <c r="E351" s="349">
        <f t="shared" si="14"/>
        <v>0.9</v>
      </c>
      <c r="F351" s="349"/>
      <c r="G351" s="349">
        <v>0.15</v>
      </c>
      <c r="H351" s="350">
        <f t="shared" si="13"/>
        <v>0.54</v>
      </c>
      <c r="I351" s="567"/>
    </row>
    <row r="352" spans="1:9" x14ac:dyDescent="0.25">
      <c r="A352" s="348"/>
      <c r="B352" s="351" t="s">
        <v>3815</v>
      </c>
      <c r="C352" s="348">
        <v>2</v>
      </c>
      <c r="D352" s="348">
        <v>2</v>
      </c>
      <c r="E352" s="349">
        <f t="shared" si="14"/>
        <v>0.6</v>
      </c>
      <c r="F352" s="349"/>
      <c r="G352" s="349">
        <v>0.15</v>
      </c>
      <c r="H352" s="350">
        <f t="shared" si="13"/>
        <v>0.36</v>
      </c>
      <c r="I352" s="567"/>
    </row>
    <row r="353" spans="1:9" x14ac:dyDescent="0.25">
      <c r="A353" s="348"/>
      <c r="B353" s="351" t="s">
        <v>5676</v>
      </c>
      <c r="C353" s="348">
        <v>-1</v>
      </c>
      <c r="D353" s="348">
        <v>1</v>
      </c>
      <c r="E353" s="349">
        <v>6.73</v>
      </c>
      <c r="F353" s="349"/>
      <c r="G353" s="349">
        <v>13.5</v>
      </c>
      <c r="H353" s="350">
        <f t="shared" si="13"/>
        <v>-90.86</v>
      </c>
      <c r="I353" s="567"/>
    </row>
    <row r="354" spans="1:9" x14ac:dyDescent="0.25">
      <c r="A354" s="514"/>
      <c r="B354" s="515" t="s">
        <v>3817</v>
      </c>
      <c r="C354" s="516">
        <v>3</v>
      </c>
      <c r="D354" s="516">
        <v>1</v>
      </c>
      <c r="E354" s="514">
        <f>(4.875+1.3)*2</f>
        <v>12.35</v>
      </c>
      <c r="F354" s="514"/>
      <c r="G354" s="514">
        <v>1.1100000000000001</v>
      </c>
      <c r="H354" s="350">
        <f>ROUND(PRODUCT(C354:G354),2)</f>
        <v>41.13</v>
      </c>
      <c r="I354" s="567"/>
    </row>
    <row r="355" spans="1:9" x14ac:dyDescent="0.25">
      <c r="A355" s="514"/>
      <c r="B355" s="515" t="s">
        <v>3818</v>
      </c>
      <c r="C355" s="516">
        <v>3</v>
      </c>
      <c r="D355" s="516">
        <v>1</v>
      </c>
      <c r="E355" s="514">
        <f>2.645+2.645+0.23</f>
        <v>5.52</v>
      </c>
      <c r="F355" s="514"/>
      <c r="G355" s="514">
        <v>1.2</v>
      </c>
      <c r="H355" s="350">
        <f>ROUND(PRODUCT(C355:G355),2)</f>
        <v>19.87</v>
      </c>
      <c r="I355" s="567"/>
    </row>
    <row r="356" spans="1:9" x14ac:dyDescent="0.25">
      <c r="A356" s="514"/>
      <c r="B356" s="515" t="s">
        <v>14</v>
      </c>
      <c r="C356" s="516"/>
      <c r="D356" s="516"/>
      <c r="E356" s="514"/>
      <c r="F356" s="514"/>
      <c r="G356" s="514"/>
      <c r="H356" s="520">
        <v>0</v>
      </c>
      <c r="I356" s="568"/>
    </row>
    <row r="357" spans="1:9" x14ac:dyDescent="0.25">
      <c r="A357" s="514"/>
      <c r="B357" s="523" t="s">
        <v>3819</v>
      </c>
      <c r="C357" s="516"/>
      <c r="D357" s="516"/>
      <c r="E357" s="514"/>
      <c r="F357" s="514"/>
      <c r="G357" s="514"/>
      <c r="H357" s="524">
        <f>SUM(H320:H356)</f>
        <v>1256.1600000000001</v>
      </c>
      <c r="I357" s="568" t="s">
        <v>1941</v>
      </c>
    </row>
    <row r="358" spans="1:9" x14ac:dyDescent="0.25">
      <c r="A358" s="514"/>
      <c r="B358" s="347" t="s">
        <v>3820</v>
      </c>
      <c r="C358" s="516"/>
      <c r="D358" s="516"/>
      <c r="E358" s="514"/>
      <c r="F358" s="519"/>
      <c r="G358" s="517"/>
      <c r="H358" s="518">
        <f>H357+H317</f>
        <v>4092.63</v>
      </c>
      <c r="I358" s="568" t="s">
        <v>1941</v>
      </c>
    </row>
    <row r="359" spans="1:9" x14ac:dyDescent="0.25">
      <c r="A359" s="348"/>
      <c r="C359" s="348"/>
      <c r="D359" s="348"/>
      <c r="E359" s="349"/>
      <c r="F359" s="370"/>
      <c r="G359" s="352" t="s">
        <v>3456</v>
      </c>
      <c r="H359" s="965">
        <v>4093</v>
      </c>
      <c r="I359" s="568" t="s">
        <v>1941</v>
      </c>
    </row>
    <row r="360" spans="1:9" x14ac:dyDescent="0.25">
      <c r="A360" s="348"/>
      <c r="B360" s="347"/>
      <c r="C360" s="348"/>
      <c r="D360" s="348"/>
      <c r="E360" s="349"/>
      <c r="F360" s="370"/>
      <c r="G360" s="352"/>
      <c r="H360" s="353"/>
      <c r="I360" s="568"/>
    </row>
    <row r="361" spans="1:9" x14ac:dyDescent="0.25">
      <c r="A361" s="368">
        <v>34</v>
      </c>
      <c r="B361" s="347" t="s">
        <v>3821</v>
      </c>
      <c r="C361" s="348"/>
      <c r="D361" s="348"/>
      <c r="E361" s="349"/>
      <c r="F361" s="349"/>
      <c r="G361" s="349"/>
      <c r="H361" s="350"/>
      <c r="I361" s="567"/>
    </row>
    <row r="362" spans="1:9" x14ac:dyDescent="0.25">
      <c r="A362" s="346"/>
      <c r="B362" s="351" t="s">
        <v>3822</v>
      </c>
      <c r="C362" s="348">
        <v>3</v>
      </c>
      <c r="D362" s="348">
        <v>4</v>
      </c>
      <c r="E362" s="349">
        <v>3.01</v>
      </c>
      <c r="F362" s="349"/>
      <c r="G362" s="349">
        <v>1.8</v>
      </c>
      <c r="H362" s="350">
        <f t="shared" ref="H362:H367" si="15">PRODUCT(C362:G362)</f>
        <v>65.02</v>
      </c>
      <c r="I362" s="567"/>
    </row>
    <row r="363" spans="1:9" x14ac:dyDescent="0.25">
      <c r="A363" s="346"/>
      <c r="B363" s="351" t="s">
        <v>3823</v>
      </c>
      <c r="C363" s="348">
        <v>3</v>
      </c>
      <c r="D363" s="348">
        <v>3</v>
      </c>
      <c r="E363" s="349">
        <f>+E362</f>
        <v>3.01</v>
      </c>
      <c r="F363" s="349"/>
      <c r="G363" s="349">
        <v>1.8</v>
      </c>
      <c r="H363" s="350">
        <f t="shared" si="15"/>
        <v>48.76</v>
      </c>
      <c r="I363" s="567"/>
    </row>
    <row r="364" spans="1:9" x14ac:dyDescent="0.25">
      <c r="A364" s="346"/>
      <c r="B364" s="351" t="s">
        <v>3824</v>
      </c>
      <c r="C364" s="348">
        <v>3</v>
      </c>
      <c r="D364" s="348">
        <v>1</v>
      </c>
      <c r="E364" s="349">
        <f>+E363</f>
        <v>3.01</v>
      </c>
      <c r="F364" s="349"/>
      <c r="G364" s="349">
        <v>1.8</v>
      </c>
      <c r="H364" s="350">
        <f t="shared" si="15"/>
        <v>16.25</v>
      </c>
      <c r="I364" s="567"/>
    </row>
    <row r="365" spans="1:9" x14ac:dyDescent="0.25">
      <c r="A365" s="346"/>
      <c r="B365" s="351" t="s">
        <v>3825</v>
      </c>
      <c r="C365" s="348">
        <v>2</v>
      </c>
      <c r="D365" s="348">
        <v>2</v>
      </c>
      <c r="E365" s="349">
        <v>1</v>
      </c>
      <c r="F365" s="349"/>
      <c r="G365" s="349">
        <v>1.8</v>
      </c>
      <c r="H365" s="350">
        <f t="shared" si="15"/>
        <v>7.2</v>
      </c>
      <c r="I365" s="567"/>
    </row>
    <row r="366" spans="1:9" x14ac:dyDescent="0.25">
      <c r="A366" s="346"/>
      <c r="B366" s="351" t="s">
        <v>3826</v>
      </c>
      <c r="C366" s="348">
        <v>1</v>
      </c>
      <c r="D366" s="348">
        <v>12</v>
      </c>
      <c r="E366" s="349">
        <v>3.32</v>
      </c>
      <c r="F366" s="349">
        <v>0.23</v>
      </c>
      <c r="G366" s="349"/>
      <c r="H366" s="350">
        <f t="shared" si="15"/>
        <v>9.16</v>
      </c>
      <c r="I366" s="567"/>
    </row>
    <row r="367" spans="1:9" x14ac:dyDescent="0.25">
      <c r="A367" s="346"/>
      <c r="B367" s="351" t="s">
        <v>3827</v>
      </c>
      <c r="C367" s="348">
        <v>1</v>
      </c>
      <c r="D367" s="348">
        <f>+D366</f>
        <v>12</v>
      </c>
      <c r="E367" s="349">
        <v>2.4</v>
      </c>
      <c r="F367" s="349"/>
      <c r="G367" s="349">
        <v>0.6</v>
      </c>
      <c r="H367" s="350">
        <f t="shared" si="15"/>
        <v>17.28</v>
      </c>
      <c r="I367" s="567"/>
    </row>
    <row r="368" spans="1:9" x14ac:dyDescent="0.25">
      <c r="A368" s="514"/>
      <c r="B368" s="515" t="s">
        <v>14</v>
      </c>
      <c r="C368" s="516"/>
      <c r="D368" s="516"/>
      <c r="E368" s="514"/>
      <c r="F368" s="514"/>
      <c r="G368" s="514"/>
      <c r="H368" s="520">
        <f>J369-J368</f>
        <v>0</v>
      </c>
      <c r="I368" s="568"/>
    </row>
    <row r="369" spans="1:9" x14ac:dyDescent="0.25">
      <c r="A369" s="514"/>
      <c r="B369" s="523"/>
      <c r="C369" s="516"/>
      <c r="D369" s="516"/>
      <c r="E369" s="514"/>
      <c r="F369" s="514"/>
      <c r="G369" s="514"/>
      <c r="H369" s="518">
        <f>SUM(H362:H368)</f>
        <v>163.66999999999999</v>
      </c>
      <c r="I369" s="568"/>
    </row>
    <row r="370" spans="1:9" x14ac:dyDescent="0.25">
      <c r="A370" s="493"/>
      <c r="B370" s="494"/>
      <c r="C370" s="503"/>
      <c r="D370" s="503"/>
      <c r="E370" s="496"/>
      <c r="F370" s="496"/>
      <c r="G370" s="504" t="s">
        <v>3456</v>
      </c>
      <c r="H370" s="504">
        <f>ROUNDUP(H369,1)</f>
        <v>163.69999999999999</v>
      </c>
      <c r="I370" s="568" t="s">
        <v>1941</v>
      </c>
    </row>
    <row r="371" spans="1:9" x14ac:dyDescent="0.25">
      <c r="A371" s="368">
        <v>35</v>
      </c>
      <c r="B371" s="472" t="s">
        <v>3828</v>
      </c>
      <c r="C371" s="382"/>
      <c r="D371" s="382"/>
      <c r="E371" s="383"/>
      <c r="F371" s="383"/>
      <c r="G371" s="383"/>
      <c r="H371" s="383"/>
      <c r="I371" s="566"/>
    </row>
    <row r="372" spans="1:9" x14ac:dyDescent="0.25">
      <c r="A372" s="346"/>
      <c r="B372" s="359" t="s">
        <v>3829</v>
      </c>
      <c r="C372" s="382">
        <v>1</v>
      </c>
      <c r="D372" s="382">
        <v>12</v>
      </c>
      <c r="E372" s="383">
        <v>4.72</v>
      </c>
      <c r="F372" s="383">
        <v>3.05</v>
      </c>
      <c r="G372" s="383"/>
      <c r="H372" s="383">
        <f t="shared" ref="H372:H396" si="16">PRODUCT(C372:G372)</f>
        <v>172.75</v>
      </c>
      <c r="I372" s="566"/>
    </row>
    <row r="373" spans="1:9" x14ac:dyDescent="0.25">
      <c r="A373" s="346"/>
      <c r="B373" s="359" t="s">
        <v>3830</v>
      </c>
      <c r="C373" s="382">
        <v>1</v>
      </c>
      <c r="D373" s="382">
        <v>12</v>
      </c>
      <c r="E373" s="383">
        <v>3.05</v>
      </c>
      <c r="F373" s="383">
        <v>0.3</v>
      </c>
      <c r="G373" s="383"/>
      <c r="H373" s="383">
        <f t="shared" si="16"/>
        <v>10.98</v>
      </c>
      <c r="I373" s="566"/>
    </row>
    <row r="374" spans="1:9" x14ac:dyDescent="0.25">
      <c r="A374" s="346"/>
      <c r="B374" s="359" t="s">
        <v>3831</v>
      </c>
      <c r="C374" s="382">
        <v>1</v>
      </c>
      <c r="D374" s="382">
        <v>12</v>
      </c>
      <c r="E374" s="383">
        <v>3.35</v>
      </c>
      <c r="F374" s="383">
        <v>3.05</v>
      </c>
      <c r="G374" s="383"/>
      <c r="H374" s="383">
        <f t="shared" si="16"/>
        <v>122.61</v>
      </c>
      <c r="I374" s="566"/>
    </row>
    <row r="375" spans="1:9" x14ac:dyDescent="0.25">
      <c r="A375" s="346"/>
      <c r="B375" s="359" t="s">
        <v>3832</v>
      </c>
      <c r="C375" s="382">
        <v>1</v>
      </c>
      <c r="D375" s="382">
        <v>12</v>
      </c>
      <c r="E375" s="383">
        <v>3.05</v>
      </c>
      <c r="F375" s="383">
        <v>0.6</v>
      </c>
      <c r="G375" s="383"/>
      <c r="H375" s="383">
        <f t="shared" si="16"/>
        <v>21.96</v>
      </c>
      <c r="I375" s="566"/>
    </row>
    <row r="376" spans="1:9" x14ac:dyDescent="0.25">
      <c r="A376" s="346"/>
      <c r="B376" s="359" t="s">
        <v>3632</v>
      </c>
      <c r="C376" s="382">
        <v>1</v>
      </c>
      <c r="D376" s="382">
        <v>12</v>
      </c>
      <c r="E376" s="383">
        <v>1.2</v>
      </c>
      <c r="F376" s="383">
        <v>2.4</v>
      </c>
      <c r="G376" s="383"/>
      <c r="H376" s="383">
        <f t="shared" si="16"/>
        <v>34.56</v>
      </c>
      <c r="I376" s="566"/>
    </row>
    <row r="377" spans="1:9" x14ac:dyDescent="0.25">
      <c r="A377" s="346"/>
      <c r="B377" s="359" t="s">
        <v>3833</v>
      </c>
      <c r="C377" s="382">
        <v>1</v>
      </c>
      <c r="D377" s="382">
        <v>12</v>
      </c>
      <c r="E377" s="383">
        <v>3.1</v>
      </c>
      <c r="F377" s="383">
        <v>3.1</v>
      </c>
      <c r="G377" s="383"/>
      <c r="H377" s="383">
        <f t="shared" si="16"/>
        <v>115.32</v>
      </c>
      <c r="I377" s="566"/>
    </row>
    <row r="378" spans="1:9" x14ac:dyDescent="0.25">
      <c r="A378" s="346"/>
      <c r="B378" s="359" t="s">
        <v>3834</v>
      </c>
      <c r="C378" s="382">
        <v>1</v>
      </c>
      <c r="D378" s="382">
        <v>12</v>
      </c>
      <c r="E378" s="383">
        <v>3.1</v>
      </c>
      <c r="F378" s="383">
        <v>0.6</v>
      </c>
      <c r="G378" s="383"/>
      <c r="H378" s="383">
        <f t="shared" si="16"/>
        <v>22.32</v>
      </c>
      <c r="I378" s="566"/>
    </row>
    <row r="379" spans="1:9" x14ac:dyDescent="0.25">
      <c r="A379" s="346"/>
      <c r="B379" s="359" t="s">
        <v>3835</v>
      </c>
      <c r="C379" s="382">
        <v>1</v>
      </c>
      <c r="D379" s="382">
        <v>12</v>
      </c>
      <c r="E379" s="383">
        <v>2.33</v>
      </c>
      <c r="F379" s="383">
        <v>3.1</v>
      </c>
      <c r="G379" s="383"/>
      <c r="H379" s="383">
        <f t="shared" si="16"/>
        <v>86.68</v>
      </c>
      <c r="I379" s="566"/>
    </row>
    <row r="380" spans="1:9" x14ac:dyDescent="0.25">
      <c r="A380" s="346"/>
      <c r="B380" s="359" t="s">
        <v>3836</v>
      </c>
      <c r="C380" s="382">
        <v>1</v>
      </c>
      <c r="D380" s="382">
        <v>12</v>
      </c>
      <c r="E380" s="383">
        <v>6.53</v>
      </c>
      <c r="F380" s="383">
        <v>0.6</v>
      </c>
      <c r="G380" s="383"/>
      <c r="H380" s="383">
        <f t="shared" si="16"/>
        <v>47.02</v>
      </c>
      <c r="I380" s="566"/>
    </row>
    <row r="381" spans="1:9" x14ac:dyDescent="0.25">
      <c r="A381" s="346"/>
      <c r="B381" s="359" t="s">
        <v>3837</v>
      </c>
      <c r="C381" s="382">
        <v>1</v>
      </c>
      <c r="D381" s="382">
        <v>12</v>
      </c>
      <c r="E381" s="383">
        <v>4.83</v>
      </c>
      <c r="F381" s="383">
        <v>0.6</v>
      </c>
      <c r="G381" s="383"/>
      <c r="H381" s="383">
        <f t="shared" si="16"/>
        <v>34.78</v>
      </c>
      <c r="I381" s="566"/>
    </row>
    <row r="382" spans="1:9" x14ac:dyDescent="0.25">
      <c r="A382" s="346"/>
      <c r="B382" s="359" t="s">
        <v>3838</v>
      </c>
      <c r="C382" s="382">
        <v>1</v>
      </c>
      <c r="D382" s="382">
        <v>12</v>
      </c>
      <c r="E382" s="383">
        <v>1.2</v>
      </c>
      <c r="F382" s="383">
        <v>0.75</v>
      </c>
      <c r="G382" s="383"/>
      <c r="H382" s="383">
        <f t="shared" si="16"/>
        <v>10.8</v>
      </c>
      <c r="I382" s="566"/>
    </row>
    <row r="383" spans="1:9" x14ac:dyDescent="0.25">
      <c r="A383" s="346"/>
      <c r="B383" s="359" t="s">
        <v>3839</v>
      </c>
      <c r="C383" s="382">
        <v>1</v>
      </c>
      <c r="D383" s="382">
        <v>12</v>
      </c>
      <c r="E383" s="383">
        <v>1.2</v>
      </c>
      <c r="F383" s="383">
        <v>2.12</v>
      </c>
      <c r="G383" s="383"/>
      <c r="H383" s="383">
        <f t="shared" si="16"/>
        <v>30.53</v>
      </c>
      <c r="I383" s="566"/>
    </row>
    <row r="384" spans="1:9" x14ac:dyDescent="0.25">
      <c r="A384" s="346"/>
      <c r="B384" s="359" t="s">
        <v>3840</v>
      </c>
      <c r="C384" s="382">
        <v>1</v>
      </c>
      <c r="D384" s="382">
        <v>12</v>
      </c>
      <c r="E384" s="383">
        <v>0.75</v>
      </c>
      <c r="F384" s="408">
        <v>0.115</v>
      </c>
      <c r="G384" s="383"/>
      <c r="H384" s="383">
        <f t="shared" si="16"/>
        <v>1.04</v>
      </c>
      <c r="I384" s="566"/>
    </row>
    <row r="385" spans="1:9" x14ac:dyDescent="0.25">
      <c r="A385" s="346"/>
      <c r="B385" s="359" t="s">
        <v>3841</v>
      </c>
      <c r="C385" s="382">
        <v>1</v>
      </c>
      <c r="D385" s="382">
        <v>12</v>
      </c>
      <c r="E385" s="408">
        <v>1.085</v>
      </c>
      <c r="F385" s="383">
        <v>0.23</v>
      </c>
      <c r="G385" s="383"/>
      <c r="H385" s="383">
        <f t="shared" si="16"/>
        <v>2.99</v>
      </c>
      <c r="I385" s="566"/>
    </row>
    <row r="386" spans="1:9" x14ac:dyDescent="0.25">
      <c r="A386" s="346"/>
      <c r="B386" s="381" t="s">
        <v>3842</v>
      </c>
      <c r="C386" s="382">
        <v>1</v>
      </c>
      <c r="D386" s="382">
        <v>12</v>
      </c>
      <c r="E386" s="383">
        <v>3.05</v>
      </c>
      <c r="F386" s="383">
        <v>0.3</v>
      </c>
      <c r="G386" s="383"/>
      <c r="H386" s="383">
        <f t="shared" si="16"/>
        <v>10.98</v>
      </c>
      <c r="I386" s="566"/>
    </row>
    <row r="387" spans="1:9" x14ac:dyDescent="0.25">
      <c r="A387" s="346"/>
      <c r="B387" s="359" t="s">
        <v>3843</v>
      </c>
      <c r="C387" s="382">
        <v>2</v>
      </c>
      <c r="D387" s="382">
        <v>4</v>
      </c>
      <c r="E387" s="383">
        <v>3.1</v>
      </c>
      <c r="F387" s="383">
        <v>1</v>
      </c>
      <c r="G387" s="383"/>
      <c r="H387" s="383">
        <f t="shared" si="16"/>
        <v>24.8</v>
      </c>
      <c r="I387" s="566"/>
    </row>
    <row r="388" spans="1:9" x14ac:dyDescent="0.25">
      <c r="A388" s="346"/>
      <c r="B388" s="359" t="s">
        <v>3844</v>
      </c>
      <c r="C388" s="382">
        <v>2</v>
      </c>
      <c r="D388" s="382">
        <v>3</v>
      </c>
      <c r="E388" s="383">
        <v>3</v>
      </c>
      <c r="F388" s="383">
        <v>1</v>
      </c>
      <c r="G388" s="383"/>
      <c r="H388" s="383">
        <f t="shared" si="16"/>
        <v>18</v>
      </c>
      <c r="I388" s="566"/>
    </row>
    <row r="389" spans="1:9" x14ac:dyDescent="0.25">
      <c r="A389" s="346"/>
      <c r="B389" s="359" t="s">
        <v>3845</v>
      </c>
      <c r="C389" s="382">
        <v>2</v>
      </c>
      <c r="D389" s="382">
        <v>1</v>
      </c>
      <c r="E389" s="383">
        <v>3.25</v>
      </c>
      <c r="F389" s="383">
        <v>1</v>
      </c>
      <c r="G389" s="383"/>
      <c r="H389" s="383">
        <f t="shared" si="16"/>
        <v>6.5</v>
      </c>
      <c r="I389" s="566"/>
    </row>
    <row r="390" spans="1:9" x14ac:dyDescent="0.25">
      <c r="A390" s="346"/>
      <c r="B390" s="359" t="s">
        <v>3846</v>
      </c>
      <c r="C390" s="382">
        <v>2</v>
      </c>
      <c r="D390" s="382">
        <v>4</v>
      </c>
      <c r="E390" s="383">
        <v>4.92</v>
      </c>
      <c r="F390" s="408">
        <v>1.115</v>
      </c>
      <c r="G390" s="383"/>
      <c r="H390" s="383">
        <f t="shared" si="16"/>
        <v>43.89</v>
      </c>
      <c r="I390" s="566"/>
    </row>
    <row r="391" spans="1:9" x14ac:dyDescent="0.25">
      <c r="A391" s="346"/>
      <c r="B391" s="359" t="s">
        <v>3847</v>
      </c>
      <c r="C391" s="382">
        <v>2</v>
      </c>
      <c r="D391" s="382">
        <v>1</v>
      </c>
      <c r="E391" s="383">
        <v>5</v>
      </c>
      <c r="F391" s="383">
        <v>2</v>
      </c>
      <c r="G391" s="383"/>
      <c r="H391" s="383">
        <f t="shared" si="16"/>
        <v>20</v>
      </c>
      <c r="I391" s="566"/>
    </row>
    <row r="392" spans="1:9" x14ac:dyDescent="0.25">
      <c r="A392" s="346"/>
      <c r="B392" s="359" t="s">
        <v>3848</v>
      </c>
      <c r="C392" s="382">
        <v>6</v>
      </c>
      <c r="D392" s="382">
        <v>6</v>
      </c>
      <c r="E392" s="383">
        <v>2.2599999999999998</v>
      </c>
      <c r="F392" s="383">
        <v>0.6</v>
      </c>
      <c r="G392" s="383"/>
      <c r="H392" s="383">
        <f t="shared" si="16"/>
        <v>48.82</v>
      </c>
      <c r="I392" s="566"/>
    </row>
    <row r="393" spans="1:9" x14ac:dyDescent="0.25">
      <c r="A393" s="346"/>
      <c r="B393" s="359" t="s">
        <v>3849</v>
      </c>
      <c r="C393" s="382">
        <v>6</v>
      </c>
      <c r="D393" s="382">
        <v>2</v>
      </c>
      <c r="E393" s="383">
        <v>1.81</v>
      </c>
      <c r="F393" s="383">
        <v>0.6</v>
      </c>
      <c r="G393" s="383"/>
      <c r="H393" s="383">
        <f t="shared" si="16"/>
        <v>13.03</v>
      </c>
      <c r="I393" s="566"/>
    </row>
    <row r="394" spans="1:9" x14ac:dyDescent="0.25">
      <c r="A394" s="346"/>
      <c r="B394" s="359" t="s">
        <v>3850</v>
      </c>
      <c r="C394" s="382">
        <v>2</v>
      </c>
      <c r="D394" s="382">
        <v>1</v>
      </c>
      <c r="E394" s="383">
        <v>1.96</v>
      </c>
      <c r="F394" s="383">
        <v>0.6</v>
      </c>
      <c r="G394" s="383"/>
      <c r="H394" s="383">
        <f t="shared" si="16"/>
        <v>2.35</v>
      </c>
      <c r="I394" s="566"/>
    </row>
    <row r="395" spans="1:9" x14ac:dyDescent="0.25">
      <c r="A395" s="346"/>
      <c r="B395" s="359" t="s">
        <v>3851</v>
      </c>
      <c r="C395" s="382">
        <v>2</v>
      </c>
      <c r="D395" s="382">
        <v>2</v>
      </c>
      <c r="E395" s="383">
        <v>1.36</v>
      </c>
      <c r="F395" s="383">
        <v>0.6</v>
      </c>
      <c r="G395" s="383"/>
      <c r="H395" s="383">
        <f t="shared" si="16"/>
        <v>3.26</v>
      </c>
      <c r="I395" s="566"/>
    </row>
    <row r="396" spans="1:9" x14ac:dyDescent="0.25">
      <c r="A396" s="346"/>
      <c r="B396" s="359" t="s">
        <v>3852</v>
      </c>
      <c r="C396" s="382">
        <v>2</v>
      </c>
      <c r="D396" s="382">
        <v>4</v>
      </c>
      <c r="E396" s="383">
        <v>1.96</v>
      </c>
      <c r="F396" s="383">
        <v>0.6</v>
      </c>
      <c r="G396" s="383"/>
      <c r="H396" s="383">
        <f t="shared" si="16"/>
        <v>9.41</v>
      </c>
      <c r="I396" s="566"/>
    </row>
    <row r="397" spans="1:9" x14ac:dyDescent="0.25">
      <c r="A397" s="346"/>
      <c r="B397" s="359"/>
      <c r="C397" s="382"/>
      <c r="D397" s="382"/>
      <c r="E397" s="383"/>
      <c r="F397" s="383"/>
      <c r="G397" s="402" t="s">
        <v>1904</v>
      </c>
      <c r="H397" s="402">
        <f>SUM(H372:H396)</f>
        <v>915.38</v>
      </c>
      <c r="I397" s="566"/>
    </row>
    <row r="398" spans="1:9" x14ac:dyDescent="0.25">
      <c r="A398" s="493"/>
      <c r="B398" s="494"/>
      <c r="C398" s="503"/>
      <c r="D398" s="503"/>
      <c r="E398" s="496"/>
      <c r="F398" s="496"/>
      <c r="G398" s="504" t="s">
        <v>3456</v>
      </c>
      <c r="H398" s="504">
        <f>ROUNDUP(H397,1)</f>
        <v>915.4</v>
      </c>
      <c r="I398" s="568" t="s">
        <v>1941</v>
      </c>
    </row>
    <row r="399" spans="1:9" x14ac:dyDescent="0.25">
      <c r="A399" s="526">
        <v>36</v>
      </c>
      <c r="B399" s="371" t="s">
        <v>1498</v>
      </c>
      <c r="C399" s="362"/>
      <c r="D399" s="363"/>
      <c r="E399" s="375"/>
      <c r="F399" s="375"/>
      <c r="G399" s="375"/>
      <c r="H399" s="375"/>
      <c r="I399" s="571"/>
    </row>
    <row r="400" spans="1:9" x14ac:dyDescent="0.25">
      <c r="A400" s="348"/>
      <c r="B400" s="347" t="s">
        <v>3853</v>
      </c>
      <c r="C400" s="348"/>
      <c r="D400" s="348"/>
      <c r="E400" s="349"/>
      <c r="F400" s="349"/>
      <c r="G400" s="349"/>
      <c r="H400" s="350"/>
      <c r="I400" s="567"/>
    </row>
    <row r="401" spans="1:9" x14ac:dyDescent="0.25">
      <c r="A401" s="348"/>
      <c r="B401" s="351" t="s">
        <v>3854</v>
      </c>
      <c r="C401" s="348">
        <v>1</v>
      </c>
      <c r="D401" s="348">
        <v>3</v>
      </c>
      <c r="E401" s="349">
        <v>29.61</v>
      </c>
      <c r="F401" s="349"/>
      <c r="G401" s="349"/>
      <c r="H401" s="350">
        <f>PRODUCT(C401:G401)</f>
        <v>88.83</v>
      </c>
      <c r="I401" s="567"/>
    </row>
    <row r="402" spans="1:9" x14ac:dyDescent="0.25">
      <c r="A402" s="348"/>
      <c r="B402" s="351" t="s">
        <v>3855</v>
      </c>
      <c r="C402" s="348">
        <v>1</v>
      </c>
      <c r="D402" s="348">
        <v>2</v>
      </c>
      <c r="E402" s="349">
        <v>15.84</v>
      </c>
      <c r="F402" s="349"/>
      <c r="G402" s="349"/>
      <c r="H402" s="350">
        <f>PRODUCT(C402:G402)</f>
        <v>31.68</v>
      </c>
      <c r="I402" s="567"/>
    </row>
    <row r="403" spans="1:9" x14ac:dyDescent="0.25">
      <c r="A403" s="514"/>
      <c r="B403" s="515" t="s">
        <v>14</v>
      </c>
      <c r="C403" s="516"/>
      <c r="D403" s="516"/>
      <c r="E403" s="514"/>
      <c r="F403" s="514"/>
      <c r="G403" s="514"/>
      <c r="H403" s="520">
        <f>J404-J403</f>
        <v>0</v>
      </c>
      <c r="I403" s="568"/>
    </row>
    <row r="404" spans="1:9" x14ac:dyDescent="0.25">
      <c r="A404" s="514"/>
      <c r="B404" s="523"/>
      <c r="C404" s="516"/>
      <c r="D404" s="516"/>
      <c r="E404" s="514"/>
      <c r="F404" s="514"/>
      <c r="G404" s="514"/>
      <c r="H404" s="518">
        <f>SUM(H401:H403)</f>
        <v>120.51</v>
      </c>
      <c r="I404" s="568"/>
    </row>
    <row r="405" spans="1:9" x14ac:dyDescent="0.25">
      <c r="A405" s="493"/>
      <c r="B405" s="494"/>
      <c r="C405" s="503"/>
      <c r="D405" s="503"/>
      <c r="E405" s="496"/>
      <c r="F405" s="496"/>
      <c r="G405" s="504" t="s">
        <v>3456</v>
      </c>
      <c r="H405" s="504">
        <f>ROUNDUP(H404,1)</f>
        <v>120.6</v>
      </c>
      <c r="I405" s="568" t="s">
        <v>718</v>
      </c>
    </row>
    <row r="406" spans="1:9" x14ac:dyDescent="0.25">
      <c r="A406" s="348"/>
      <c r="B406" s="347" t="s">
        <v>3856</v>
      </c>
      <c r="C406" s="348"/>
      <c r="D406" s="348"/>
      <c r="E406" s="349"/>
      <c r="F406" s="349"/>
      <c r="G406" s="349"/>
      <c r="H406" s="350"/>
      <c r="I406" s="567"/>
    </row>
    <row r="407" spans="1:9" ht="28.5" x14ac:dyDescent="0.25">
      <c r="A407" s="348"/>
      <c r="B407" s="351" t="s">
        <v>3857</v>
      </c>
      <c r="C407" s="348">
        <v>1</v>
      </c>
      <c r="D407" s="348">
        <v>3</v>
      </c>
      <c r="E407" s="349">
        <f>+E401</f>
        <v>29.61</v>
      </c>
      <c r="F407" s="349"/>
      <c r="G407" s="349"/>
      <c r="H407" s="350">
        <f>PRODUCT(C407:G407)</f>
        <v>88.83</v>
      </c>
      <c r="I407" s="567"/>
    </row>
    <row r="408" spans="1:9" x14ac:dyDescent="0.25">
      <c r="A408" s="348"/>
      <c r="B408" s="351" t="s">
        <v>3855</v>
      </c>
      <c r="C408" s="348">
        <v>1</v>
      </c>
      <c r="D408" s="348">
        <v>2</v>
      </c>
      <c r="E408" s="349">
        <f>+E402</f>
        <v>15.84</v>
      </c>
      <c r="F408" s="349"/>
      <c r="G408" s="349"/>
      <c r="H408" s="350">
        <f>PRODUCT(C408:G408)</f>
        <v>31.68</v>
      </c>
      <c r="I408" s="567"/>
    </row>
    <row r="409" spans="1:9" x14ac:dyDescent="0.25">
      <c r="A409" s="514"/>
      <c r="B409" s="515" t="s">
        <v>14</v>
      </c>
      <c r="C409" s="516"/>
      <c r="D409" s="516"/>
      <c r="E409" s="514"/>
      <c r="F409" s="514"/>
      <c r="G409" s="514"/>
      <c r="H409" s="520">
        <f>J410-J409</f>
        <v>0</v>
      </c>
      <c r="I409" s="568"/>
    </row>
    <row r="410" spans="1:9" x14ac:dyDescent="0.25">
      <c r="A410" s="514"/>
      <c r="B410" s="523"/>
      <c r="C410" s="516"/>
      <c r="D410" s="516"/>
      <c r="E410" s="514"/>
      <c r="F410" s="514"/>
      <c r="G410" s="514"/>
      <c r="H410" s="518">
        <f>SUM(H407:H409)</f>
        <v>120.51</v>
      </c>
      <c r="I410" s="568"/>
    </row>
    <row r="411" spans="1:9" x14ac:dyDescent="0.25">
      <c r="A411" s="493"/>
      <c r="B411" s="494"/>
      <c r="C411" s="503"/>
      <c r="D411" s="503"/>
      <c r="E411" s="496" t="s">
        <v>5674</v>
      </c>
      <c r="F411" s="496"/>
      <c r="G411" s="504" t="s">
        <v>3456</v>
      </c>
      <c r="H411" s="504">
        <f>ROUNDUP(H410,1)</f>
        <v>120.6</v>
      </c>
      <c r="I411" s="568" t="s">
        <v>718</v>
      </c>
    </row>
    <row r="412" spans="1:9" x14ac:dyDescent="0.25">
      <c r="A412" s="348"/>
      <c r="B412" s="347" t="s">
        <v>3858</v>
      </c>
      <c r="C412" s="348"/>
      <c r="D412" s="348"/>
      <c r="E412" s="349"/>
      <c r="F412" s="349"/>
      <c r="G412" s="349"/>
      <c r="H412" s="353"/>
      <c r="I412" s="567"/>
    </row>
    <row r="413" spans="1:9" x14ac:dyDescent="0.25">
      <c r="A413" s="348"/>
      <c r="B413" s="351" t="s">
        <v>3854</v>
      </c>
      <c r="C413" s="348">
        <v>1</v>
      </c>
      <c r="D413" s="348">
        <v>3</v>
      </c>
      <c r="E413" s="349">
        <f>+E407</f>
        <v>29.61</v>
      </c>
      <c r="F413" s="349"/>
      <c r="G413" s="349"/>
      <c r="H413" s="350">
        <f>PRODUCT(C413:G413)</f>
        <v>88.83</v>
      </c>
      <c r="I413" s="567"/>
    </row>
    <row r="414" spans="1:9" x14ac:dyDescent="0.25">
      <c r="A414" s="348"/>
      <c r="B414" s="351" t="s">
        <v>3855</v>
      </c>
      <c r="C414" s="348">
        <v>1</v>
      </c>
      <c r="D414" s="348">
        <v>3</v>
      </c>
      <c r="E414" s="349">
        <f>+E408</f>
        <v>15.84</v>
      </c>
      <c r="F414" s="349"/>
      <c r="G414" s="349"/>
      <c r="H414" s="350">
        <f>PRODUCT(C414:G414)</f>
        <v>47.52</v>
      </c>
      <c r="I414" s="567"/>
    </row>
    <row r="415" spans="1:9" x14ac:dyDescent="0.25">
      <c r="A415" s="348"/>
      <c r="B415" s="351" t="s">
        <v>3859</v>
      </c>
      <c r="C415" s="348">
        <v>2</v>
      </c>
      <c r="D415" s="348">
        <v>12</v>
      </c>
      <c r="E415" s="349">
        <v>2.7</v>
      </c>
      <c r="F415" s="349"/>
      <c r="G415" s="349"/>
      <c r="H415" s="350">
        <f>PRODUCT(C415:G415)</f>
        <v>64.8</v>
      </c>
      <c r="I415" s="567"/>
    </row>
    <row r="416" spans="1:9" x14ac:dyDescent="0.25">
      <c r="A416" s="514"/>
      <c r="B416" s="515" t="s">
        <v>14</v>
      </c>
      <c r="C416" s="516"/>
      <c r="D416" s="516"/>
      <c r="E416" s="514"/>
      <c r="F416" s="514"/>
      <c r="G416" s="514"/>
      <c r="H416" s="520">
        <f>J417-J416</f>
        <v>0</v>
      </c>
      <c r="I416" s="568"/>
    </row>
    <row r="417" spans="1:9" x14ac:dyDescent="0.25">
      <c r="A417" s="514"/>
      <c r="B417" s="523"/>
      <c r="C417" s="516"/>
      <c r="D417" s="516"/>
      <c r="E417" s="514"/>
      <c r="F417" s="514"/>
      <c r="G417" s="514"/>
      <c r="H417" s="518">
        <f>SUM(H413:H416)</f>
        <v>201.15</v>
      </c>
      <c r="I417" s="568"/>
    </row>
    <row r="418" spans="1:9" x14ac:dyDescent="0.25">
      <c r="A418" s="493"/>
      <c r="B418" s="494"/>
      <c r="C418" s="503"/>
      <c r="D418" s="503"/>
      <c r="E418" s="496"/>
      <c r="F418" s="496"/>
      <c r="G418" s="504" t="s">
        <v>3456</v>
      </c>
      <c r="H418" s="504">
        <f>ROUNDUP(H417,1)</f>
        <v>201.2</v>
      </c>
      <c r="I418" s="568" t="s">
        <v>718</v>
      </c>
    </row>
    <row r="419" spans="1:9" x14ac:dyDescent="0.25">
      <c r="A419" s="346">
        <v>37.1</v>
      </c>
      <c r="B419" s="435" t="s">
        <v>3860</v>
      </c>
      <c r="C419" s="382"/>
      <c r="D419" s="382"/>
      <c r="E419" s="383"/>
      <c r="F419" s="383"/>
      <c r="G419" s="402"/>
      <c r="H419" s="402"/>
      <c r="I419" s="566"/>
    </row>
    <row r="420" spans="1:9" x14ac:dyDescent="0.25">
      <c r="A420" s="346"/>
      <c r="B420" s="381" t="s">
        <v>3861</v>
      </c>
      <c r="C420" s="382">
        <v>1</v>
      </c>
      <c r="D420" s="382">
        <v>1</v>
      </c>
      <c r="E420" s="383">
        <f>H397</f>
        <v>915.38</v>
      </c>
      <c r="F420" s="383"/>
      <c r="G420" s="383"/>
      <c r="H420" s="402">
        <f>PRODUCT(C420:G420)</f>
        <v>915.38</v>
      </c>
      <c r="I420" s="566"/>
    </row>
    <row r="421" spans="1:9" x14ac:dyDescent="0.25">
      <c r="A421" s="493"/>
      <c r="B421" s="494"/>
      <c r="C421" s="503"/>
      <c r="D421" s="503"/>
      <c r="E421" s="496"/>
      <c r="F421" s="496"/>
      <c r="G421" s="504" t="s">
        <v>3456</v>
      </c>
      <c r="H421" s="504">
        <f>ROUNDUP(H420,1)</f>
        <v>915.4</v>
      </c>
      <c r="I421" s="566" t="s">
        <v>1941</v>
      </c>
    </row>
    <row r="422" spans="1:9" x14ac:dyDescent="0.25">
      <c r="A422" s="368">
        <v>39</v>
      </c>
      <c r="B422" s="435" t="s">
        <v>3862</v>
      </c>
      <c r="C422" s="382"/>
      <c r="D422" s="382"/>
      <c r="E422" s="383"/>
      <c r="F422" s="527" t="s">
        <v>3863</v>
      </c>
      <c r="G422" s="383"/>
      <c r="H422" s="383"/>
      <c r="I422" s="566"/>
    </row>
    <row r="423" spans="1:9" x14ac:dyDescent="0.25">
      <c r="A423" s="346"/>
      <c r="B423" s="359" t="s">
        <v>3864</v>
      </c>
      <c r="C423" s="382">
        <v>2</v>
      </c>
      <c r="D423" s="382">
        <v>2</v>
      </c>
      <c r="E423" s="383">
        <v>0.9</v>
      </c>
      <c r="F423" s="383">
        <v>25</v>
      </c>
      <c r="G423" s="383">
        <v>2.1</v>
      </c>
      <c r="H423" s="383">
        <f>PRODUCT(C423:G423)</f>
        <v>189</v>
      </c>
      <c r="I423" s="566"/>
    </row>
    <row r="424" spans="1:9" x14ac:dyDescent="0.25">
      <c r="A424" s="346"/>
      <c r="B424" s="359" t="s">
        <v>3865</v>
      </c>
      <c r="C424" s="382">
        <v>2</v>
      </c>
      <c r="D424" s="382">
        <v>2</v>
      </c>
      <c r="E424" s="383">
        <v>2.88</v>
      </c>
      <c r="F424" s="383">
        <v>25</v>
      </c>
      <c r="G424" s="383">
        <v>0.3</v>
      </c>
      <c r="H424" s="383">
        <f>PRODUCT(C424:G424)</f>
        <v>86.4</v>
      </c>
      <c r="I424" s="566"/>
    </row>
    <row r="425" spans="1:9" x14ac:dyDescent="0.25">
      <c r="A425" s="346"/>
      <c r="B425" s="359" t="s">
        <v>3866</v>
      </c>
      <c r="C425" s="382">
        <v>2</v>
      </c>
      <c r="D425" s="382">
        <v>3</v>
      </c>
      <c r="E425" s="383">
        <v>7.75</v>
      </c>
      <c r="F425" s="383">
        <v>25</v>
      </c>
      <c r="G425" s="383">
        <v>0.3</v>
      </c>
      <c r="H425" s="383">
        <f>PRODUCT(C425:G425)</f>
        <v>348.75</v>
      </c>
      <c r="I425" s="566"/>
    </row>
    <row r="426" spans="1:9" x14ac:dyDescent="0.25">
      <c r="A426" s="346"/>
      <c r="B426" s="359"/>
      <c r="C426" s="382"/>
      <c r="D426" s="382"/>
      <c r="E426" s="383"/>
      <c r="F426" s="383"/>
      <c r="G426" s="402" t="s">
        <v>1904</v>
      </c>
      <c r="H426" s="402">
        <f>SUM(H423:H425)</f>
        <v>624.15</v>
      </c>
      <c r="I426" s="566"/>
    </row>
    <row r="427" spans="1:9" x14ac:dyDescent="0.25">
      <c r="A427" s="493"/>
      <c r="B427" s="494"/>
      <c r="C427" s="503"/>
      <c r="D427" s="503"/>
      <c r="E427" s="496"/>
      <c r="F427" s="496"/>
      <c r="G427" s="504" t="s">
        <v>3456</v>
      </c>
      <c r="H427" s="504">
        <f>ROUNDUP(H426,1)</f>
        <v>624.20000000000005</v>
      </c>
      <c r="I427" s="566" t="s">
        <v>3732</v>
      </c>
    </row>
    <row r="428" spans="1:9" x14ac:dyDescent="0.25">
      <c r="A428" s="360">
        <v>40</v>
      </c>
      <c r="B428" s="361" t="s">
        <v>1732</v>
      </c>
      <c r="C428" s="362"/>
      <c r="D428" s="363"/>
      <c r="E428" s="375"/>
      <c r="F428" s="528" t="s">
        <v>3867</v>
      </c>
      <c r="G428" s="375"/>
      <c r="H428" s="375"/>
      <c r="I428" s="571"/>
    </row>
    <row r="429" spans="1:9" x14ac:dyDescent="0.25">
      <c r="A429" s="360"/>
      <c r="B429" s="366" t="s">
        <v>3868</v>
      </c>
      <c r="C429" s="362">
        <v>3</v>
      </c>
      <c r="D429" s="363">
        <v>8</v>
      </c>
      <c r="E429" s="375">
        <v>0.9</v>
      </c>
      <c r="F429" s="383">
        <v>2.6</v>
      </c>
      <c r="G429" s="480">
        <v>2.1</v>
      </c>
      <c r="H429" s="375">
        <f>PRODUCT(C429:G429)</f>
        <v>117.94</v>
      </c>
      <c r="I429" s="571"/>
    </row>
    <row r="430" spans="1:9" x14ac:dyDescent="0.25">
      <c r="A430" s="360"/>
      <c r="B430" s="366"/>
      <c r="C430" s="362"/>
      <c r="D430" s="363"/>
      <c r="E430" s="375"/>
      <c r="F430" s="383"/>
      <c r="G430" s="375"/>
      <c r="H430" s="375">
        <v>0.08</v>
      </c>
      <c r="I430" s="571"/>
    </row>
    <row r="431" spans="1:9" x14ac:dyDescent="0.25">
      <c r="A431" s="360"/>
      <c r="B431" s="366"/>
      <c r="C431" s="362"/>
      <c r="D431" s="363"/>
      <c r="E431" s="375"/>
      <c r="F431" s="383"/>
      <c r="G431" s="402" t="s">
        <v>1904</v>
      </c>
      <c r="H431" s="378">
        <f>SUM(H429:H430)</f>
        <v>118.02</v>
      </c>
      <c r="I431" s="571"/>
    </row>
    <row r="432" spans="1:9" x14ac:dyDescent="0.25">
      <c r="A432" s="493"/>
      <c r="B432" s="494"/>
      <c r="C432" s="503"/>
      <c r="D432" s="503"/>
      <c r="E432" s="496"/>
      <c r="F432" s="496"/>
      <c r="G432" s="504" t="s">
        <v>3456</v>
      </c>
      <c r="H432" s="504">
        <f>ROUNDUP(H431,1)</f>
        <v>118.1</v>
      </c>
      <c r="I432" s="571" t="s">
        <v>1941</v>
      </c>
    </row>
    <row r="433" spans="1:9" x14ac:dyDescent="0.25">
      <c r="A433" s="360">
        <v>41</v>
      </c>
      <c r="B433" s="361" t="s">
        <v>1661</v>
      </c>
      <c r="C433" s="362"/>
      <c r="D433" s="363"/>
      <c r="E433" s="375"/>
      <c r="F433" s="528" t="s">
        <v>3867</v>
      </c>
      <c r="G433" s="375"/>
      <c r="H433" s="375"/>
      <c r="I433" s="571"/>
    </row>
    <row r="434" spans="1:9" x14ac:dyDescent="0.25">
      <c r="A434" s="348"/>
      <c r="B434" s="351" t="s">
        <v>3777</v>
      </c>
      <c r="C434" s="348">
        <v>1</v>
      </c>
      <c r="D434" s="348">
        <v>12</v>
      </c>
      <c r="E434" s="383">
        <v>1.35</v>
      </c>
      <c r="F434" s="375">
        <v>1</v>
      </c>
      <c r="G434" s="383">
        <v>1.05</v>
      </c>
      <c r="H434" s="375">
        <f t="shared" ref="H434:H442" si="17">PRODUCT(C434:G434)</f>
        <v>17.010000000000002</v>
      </c>
      <c r="I434" s="567"/>
    </row>
    <row r="435" spans="1:9" x14ac:dyDescent="0.25">
      <c r="A435" s="348"/>
      <c r="B435" s="351" t="s">
        <v>3776</v>
      </c>
      <c r="C435" s="348">
        <v>3</v>
      </c>
      <c r="D435" s="348">
        <v>12</v>
      </c>
      <c r="E435" s="383">
        <v>1.8</v>
      </c>
      <c r="F435" s="375">
        <v>1</v>
      </c>
      <c r="G435" s="383">
        <v>1.35</v>
      </c>
      <c r="H435" s="375">
        <f t="shared" si="17"/>
        <v>87.48</v>
      </c>
      <c r="I435" s="567"/>
    </row>
    <row r="436" spans="1:9" x14ac:dyDescent="0.25">
      <c r="A436" s="360"/>
      <c r="B436" s="480" t="s">
        <v>3869</v>
      </c>
      <c r="C436" s="362">
        <v>2</v>
      </c>
      <c r="D436" s="362">
        <v>2</v>
      </c>
      <c r="E436" s="383">
        <v>0.9</v>
      </c>
      <c r="F436" s="375">
        <v>1</v>
      </c>
      <c r="G436" s="383">
        <v>2.1</v>
      </c>
      <c r="H436" s="375">
        <f t="shared" si="17"/>
        <v>7.56</v>
      </c>
      <c r="I436" s="571"/>
    </row>
    <row r="437" spans="1:9" x14ac:dyDescent="0.25">
      <c r="A437" s="346"/>
      <c r="B437" s="359" t="s">
        <v>3865</v>
      </c>
      <c r="C437" s="382">
        <v>2</v>
      </c>
      <c r="D437" s="382">
        <v>2</v>
      </c>
      <c r="E437" s="383">
        <v>2.88</v>
      </c>
      <c r="F437" s="375">
        <v>1</v>
      </c>
      <c r="G437" s="383">
        <v>0.3</v>
      </c>
      <c r="H437" s="375">
        <f t="shared" si="17"/>
        <v>3.46</v>
      </c>
      <c r="I437" s="566"/>
    </row>
    <row r="438" spans="1:9" x14ac:dyDescent="0.25">
      <c r="A438" s="346"/>
      <c r="B438" s="359" t="s">
        <v>3866</v>
      </c>
      <c r="C438" s="382">
        <v>2</v>
      </c>
      <c r="D438" s="382">
        <v>3</v>
      </c>
      <c r="E438" s="383">
        <v>7.75</v>
      </c>
      <c r="F438" s="375">
        <v>1</v>
      </c>
      <c r="G438" s="383">
        <v>0.3</v>
      </c>
      <c r="H438" s="375">
        <f t="shared" si="17"/>
        <v>13.95</v>
      </c>
      <c r="I438" s="566"/>
    </row>
    <row r="439" spans="1:9" x14ac:dyDescent="0.25">
      <c r="A439" s="360"/>
      <c r="B439" s="366" t="s">
        <v>3870</v>
      </c>
      <c r="C439" s="362">
        <v>1</v>
      </c>
      <c r="D439" s="374">
        <v>3.14</v>
      </c>
      <c r="E439" s="375">
        <v>56</v>
      </c>
      <c r="F439" s="375">
        <v>1</v>
      </c>
      <c r="G439" s="376">
        <v>3.2000000000000001E-2</v>
      </c>
      <c r="H439" s="375">
        <f t="shared" si="17"/>
        <v>5.63</v>
      </c>
      <c r="I439" s="571"/>
    </row>
    <row r="440" spans="1:9" x14ac:dyDescent="0.25">
      <c r="A440" s="360"/>
      <c r="B440" s="366" t="s">
        <v>3871</v>
      </c>
      <c r="C440" s="362">
        <v>1</v>
      </c>
      <c r="D440" s="374">
        <v>3.14</v>
      </c>
      <c r="E440" s="375">
        <v>332</v>
      </c>
      <c r="F440" s="375">
        <v>1</v>
      </c>
      <c r="G440" s="376">
        <v>2.5000000000000001E-2</v>
      </c>
      <c r="H440" s="375">
        <f t="shared" si="17"/>
        <v>26.06</v>
      </c>
      <c r="I440" s="571"/>
    </row>
    <row r="441" spans="1:9" x14ac:dyDescent="0.25">
      <c r="A441" s="360"/>
      <c r="B441" s="366" t="s">
        <v>3872</v>
      </c>
      <c r="C441" s="362">
        <v>1</v>
      </c>
      <c r="D441" s="374">
        <v>3.14</v>
      </c>
      <c r="E441" s="375">
        <v>0.11</v>
      </c>
      <c r="F441" s="375">
        <v>1</v>
      </c>
      <c r="G441" s="375">
        <v>255</v>
      </c>
      <c r="H441" s="375">
        <f t="shared" si="17"/>
        <v>88.08</v>
      </c>
      <c r="I441" s="571"/>
    </row>
    <row r="442" spans="1:9" x14ac:dyDescent="0.25">
      <c r="A442" s="360"/>
      <c r="B442" s="366" t="s">
        <v>3873</v>
      </c>
      <c r="C442" s="362">
        <v>1</v>
      </c>
      <c r="D442" s="374">
        <v>3.14</v>
      </c>
      <c r="E442" s="376">
        <v>7.4999999999999997E-2</v>
      </c>
      <c r="F442" s="375">
        <v>1</v>
      </c>
      <c r="G442" s="375">
        <v>259.7</v>
      </c>
      <c r="H442" s="375">
        <f t="shared" si="17"/>
        <v>61.16</v>
      </c>
      <c r="I442" s="571"/>
    </row>
    <row r="443" spans="1:9" x14ac:dyDescent="0.25">
      <c r="A443" s="360"/>
      <c r="B443" s="366"/>
      <c r="C443" s="362"/>
      <c r="D443" s="363"/>
      <c r="E443" s="375"/>
      <c r="F443" s="375"/>
      <c r="G443" s="378" t="s">
        <v>1904</v>
      </c>
      <c r="H443" s="378">
        <f>SUM(H434:H442)</f>
        <v>310.39</v>
      </c>
      <c r="I443" s="571"/>
    </row>
    <row r="444" spans="1:9" x14ac:dyDescent="0.25">
      <c r="A444" s="493"/>
      <c r="B444" s="494"/>
      <c r="C444" s="503"/>
      <c r="D444" s="503"/>
      <c r="E444" s="496"/>
      <c r="F444" s="496"/>
      <c r="G444" s="504" t="s">
        <v>3456</v>
      </c>
      <c r="H444" s="504">
        <f>ROUNDUP(H443,1)</f>
        <v>310.39999999999998</v>
      </c>
      <c r="I444" s="571" t="s">
        <v>1941</v>
      </c>
    </row>
    <row r="445" spans="1:9" x14ac:dyDescent="0.25">
      <c r="A445" s="360">
        <v>46</v>
      </c>
      <c r="B445" s="1741" t="s">
        <v>3874</v>
      </c>
      <c r="C445" s="1741"/>
      <c r="D445" s="1741"/>
      <c r="E445" s="375"/>
      <c r="F445" s="375"/>
      <c r="G445" s="378"/>
      <c r="H445" s="378"/>
      <c r="I445" s="571"/>
    </row>
    <row r="446" spans="1:9" x14ac:dyDescent="0.25">
      <c r="A446" s="360"/>
      <c r="B446" s="366" t="s">
        <v>3875</v>
      </c>
      <c r="C446" s="362">
        <v>2</v>
      </c>
      <c r="D446" s="363">
        <v>12</v>
      </c>
      <c r="E446" s="375">
        <v>1</v>
      </c>
      <c r="F446" s="375"/>
      <c r="G446" s="378"/>
      <c r="H446" s="378">
        <f>PRODUCT(C446:G446)</f>
        <v>24</v>
      </c>
      <c r="I446" s="571" t="s">
        <v>718</v>
      </c>
    </row>
    <row r="447" spans="1:9" x14ac:dyDescent="0.25">
      <c r="A447" s="360">
        <v>47</v>
      </c>
      <c r="B447" s="1741" t="s">
        <v>3876</v>
      </c>
      <c r="C447" s="1741"/>
      <c r="D447" s="1741"/>
      <c r="E447" s="375"/>
      <c r="F447" s="375"/>
      <c r="G447" s="378"/>
      <c r="H447" s="378"/>
      <c r="I447" s="571"/>
    </row>
    <row r="448" spans="1:9" x14ac:dyDescent="0.25">
      <c r="A448" s="360"/>
      <c r="B448" s="366" t="s">
        <v>3877</v>
      </c>
      <c r="C448" s="362">
        <v>2</v>
      </c>
      <c r="D448" s="363">
        <v>12</v>
      </c>
      <c r="E448" s="375"/>
      <c r="F448" s="375"/>
      <c r="G448" s="378"/>
      <c r="H448" s="378">
        <f>PRODUCT(C448:G448)</f>
        <v>24</v>
      </c>
      <c r="I448" s="571" t="s">
        <v>1228</v>
      </c>
    </row>
    <row r="449" spans="1:9" x14ac:dyDescent="0.25">
      <c r="A449" s="360">
        <v>48</v>
      </c>
      <c r="B449" s="371" t="s">
        <v>3878</v>
      </c>
      <c r="C449" s="371"/>
      <c r="D449" s="371"/>
      <c r="E449" s="375"/>
      <c r="F449" s="375"/>
      <c r="G449" s="378"/>
      <c r="H449" s="378"/>
      <c r="I449" s="571"/>
    </row>
    <row r="450" spans="1:9" x14ac:dyDescent="0.25">
      <c r="A450" s="360"/>
      <c r="B450" s="366" t="s">
        <v>3879</v>
      </c>
      <c r="C450" s="362">
        <v>3</v>
      </c>
      <c r="D450" s="363">
        <v>12</v>
      </c>
      <c r="E450" s="375"/>
      <c r="F450" s="375"/>
      <c r="G450" s="378"/>
      <c r="H450" s="378">
        <f>PRODUCT(C450:G450)</f>
        <v>36</v>
      </c>
      <c r="I450" s="571" t="s">
        <v>1228</v>
      </c>
    </row>
    <row r="451" spans="1:9" x14ac:dyDescent="0.25">
      <c r="A451" s="360">
        <v>49</v>
      </c>
      <c r="B451" s="1741" t="s">
        <v>3880</v>
      </c>
      <c r="C451" s="1741"/>
      <c r="D451" s="1741"/>
      <c r="E451" s="375"/>
      <c r="F451" s="375"/>
      <c r="G451" s="378"/>
      <c r="H451" s="378"/>
      <c r="I451" s="571"/>
    </row>
    <row r="452" spans="1:9" x14ac:dyDescent="0.25">
      <c r="A452" s="360"/>
      <c r="B452" s="366" t="s">
        <v>3881</v>
      </c>
      <c r="C452" s="362">
        <v>10</v>
      </c>
      <c r="D452" s="363">
        <v>12</v>
      </c>
      <c r="E452" s="375"/>
      <c r="F452" s="375"/>
      <c r="G452" s="378"/>
      <c r="H452" s="378">
        <f>PRODUCT(C452:G452)</f>
        <v>120</v>
      </c>
      <c r="I452" s="571" t="s">
        <v>1228</v>
      </c>
    </row>
    <row r="453" spans="1:9" x14ac:dyDescent="0.25">
      <c r="A453" s="360">
        <v>50.3</v>
      </c>
      <c r="B453" s="361" t="s">
        <v>3882</v>
      </c>
      <c r="C453" s="362"/>
      <c r="D453" s="363"/>
      <c r="E453" s="375"/>
      <c r="F453" s="375"/>
      <c r="G453" s="378"/>
      <c r="H453" s="378"/>
      <c r="I453" s="571"/>
    </row>
    <row r="454" spans="1:9" x14ac:dyDescent="0.25">
      <c r="A454" s="360"/>
      <c r="B454" s="366" t="s">
        <v>3883</v>
      </c>
      <c r="C454" s="362">
        <v>1</v>
      </c>
      <c r="D454" s="363">
        <v>5</v>
      </c>
      <c r="E454" s="375"/>
      <c r="F454" s="375"/>
      <c r="G454" s="378"/>
      <c r="H454" s="378">
        <f>PRODUCT(C454:G454)</f>
        <v>5</v>
      </c>
      <c r="I454" s="571" t="s">
        <v>1228</v>
      </c>
    </row>
    <row r="455" spans="1:9" x14ac:dyDescent="0.25">
      <c r="A455" s="360">
        <v>50.4</v>
      </c>
      <c r="B455" s="361" t="s">
        <v>3884</v>
      </c>
      <c r="C455" s="362">
        <v>1</v>
      </c>
      <c r="D455" s="363">
        <v>5</v>
      </c>
      <c r="E455" s="375"/>
      <c r="F455" s="375"/>
      <c r="G455" s="378"/>
      <c r="H455" s="378">
        <f>PRODUCT(C455:G455)</f>
        <v>5</v>
      </c>
      <c r="I455" s="571" t="s">
        <v>1228</v>
      </c>
    </row>
    <row r="456" spans="1:9" x14ac:dyDescent="0.25">
      <c r="A456" s="360"/>
      <c r="B456" s="361"/>
      <c r="C456" s="362"/>
      <c r="D456" s="363"/>
      <c r="E456" s="375"/>
      <c r="F456" s="375"/>
      <c r="G456" s="378"/>
      <c r="H456" s="378"/>
      <c r="I456" s="571"/>
    </row>
    <row r="457" spans="1:9" x14ac:dyDescent="0.25">
      <c r="A457" s="360">
        <v>52</v>
      </c>
      <c r="B457" s="361" t="s">
        <v>213</v>
      </c>
      <c r="C457" s="362"/>
      <c r="D457" s="363"/>
      <c r="E457" s="375"/>
      <c r="F457" s="375"/>
      <c r="G457" s="378"/>
      <c r="H457" s="378"/>
      <c r="I457" s="571"/>
    </row>
    <row r="458" spans="1:9" x14ac:dyDescent="0.25">
      <c r="A458" s="360"/>
      <c r="B458" s="371" t="s">
        <v>3885</v>
      </c>
      <c r="C458" s="362"/>
      <c r="D458" s="363"/>
      <c r="E458" s="375"/>
      <c r="F458" s="375"/>
      <c r="G458" s="378"/>
      <c r="H458" s="378"/>
      <c r="I458" s="571"/>
    </row>
    <row r="459" spans="1:9" x14ac:dyDescent="0.25">
      <c r="A459" s="360"/>
      <c r="B459" s="366" t="s">
        <v>3886</v>
      </c>
      <c r="C459" s="362">
        <v>1</v>
      </c>
      <c r="D459" s="363">
        <v>3</v>
      </c>
      <c r="E459" s="375">
        <v>18.5</v>
      </c>
      <c r="F459" s="375"/>
      <c r="G459" s="378"/>
      <c r="H459" s="378">
        <f>PRODUCT(C459:G459)</f>
        <v>55.5</v>
      </c>
      <c r="I459" s="571" t="s">
        <v>718</v>
      </c>
    </row>
    <row r="460" spans="1:9" x14ac:dyDescent="0.25">
      <c r="A460" s="360"/>
      <c r="B460" s="371" t="s">
        <v>3887</v>
      </c>
      <c r="C460" s="362"/>
      <c r="D460" s="363"/>
      <c r="E460" s="375"/>
      <c r="F460" s="375"/>
      <c r="G460" s="378"/>
      <c r="H460" s="378"/>
      <c r="I460" s="571"/>
    </row>
    <row r="461" spans="1:9" x14ac:dyDescent="0.25">
      <c r="A461" s="360"/>
      <c r="B461" s="379" t="s">
        <v>3888</v>
      </c>
      <c r="C461" s="362">
        <v>1</v>
      </c>
      <c r="D461" s="363">
        <v>2</v>
      </c>
      <c r="E461" s="375">
        <v>7.5</v>
      </c>
      <c r="F461" s="375"/>
      <c r="G461" s="378"/>
      <c r="H461" s="375">
        <f t="shared" ref="H461:H471" si="18">PRODUCT(C461:G461)</f>
        <v>15</v>
      </c>
      <c r="I461" s="571"/>
    </row>
    <row r="462" spans="1:9" x14ac:dyDescent="0.25">
      <c r="A462" s="360"/>
      <c r="B462" s="366" t="s">
        <v>3889</v>
      </c>
      <c r="C462" s="362">
        <v>1</v>
      </c>
      <c r="D462" s="363">
        <v>3</v>
      </c>
      <c r="E462" s="375">
        <v>15</v>
      </c>
      <c r="F462" s="375"/>
      <c r="G462" s="378"/>
      <c r="H462" s="375">
        <f t="shared" si="18"/>
        <v>45</v>
      </c>
      <c r="I462" s="571"/>
    </row>
    <row r="463" spans="1:9" x14ac:dyDescent="0.25">
      <c r="A463" s="360"/>
      <c r="B463" s="366" t="s">
        <v>3890</v>
      </c>
      <c r="C463" s="362">
        <v>1</v>
      </c>
      <c r="D463" s="363">
        <v>3</v>
      </c>
      <c r="E463" s="375">
        <v>11</v>
      </c>
      <c r="F463" s="375"/>
      <c r="G463" s="378"/>
      <c r="H463" s="375">
        <f t="shared" si="18"/>
        <v>33</v>
      </c>
      <c r="I463" s="571"/>
    </row>
    <row r="464" spans="1:9" x14ac:dyDescent="0.25">
      <c r="A464" s="360"/>
      <c r="B464" s="366" t="s">
        <v>3891</v>
      </c>
      <c r="C464" s="362">
        <v>1</v>
      </c>
      <c r="D464" s="363">
        <v>3</v>
      </c>
      <c r="E464" s="375">
        <v>9</v>
      </c>
      <c r="F464" s="375"/>
      <c r="G464" s="378"/>
      <c r="H464" s="375">
        <f t="shared" si="18"/>
        <v>27</v>
      </c>
      <c r="I464" s="571"/>
    </row>
    <row r="465" spans="1:9" x14ac:dyDescent="0.25">
      <c r="A465" s="360"/>
      <c r="B465" s="366" t="s">
        <v>3892</v>
      </c>
      <c r="C465" s="362">
        <v>1</v>
      </c>
      <c r="D465" s="363">
        <v>3</v>
      </c>
      <c r="E465" s="375">
        <v>8</v>
      </c>
      <c r="F465" s="375"/>
      <c r="G465" s="378"/>
      <c r="H465" s="375">
        <f t="shared" si="18"/>
        <v>24</v>
      </c>
      <c r="I465" s="571"/>
    </row>
    <row r="466" spans="1:9" x14ac:dyDescent="0.25">
      <c r="A466" s="360"/>
      <c r="B466" s="366" t="s">
        <v>3893</v>
      </c>
      <c r="C466" s="362">
        <v>1</v>
      </c>
      <c r="D466" s="363">
        <v>3</v>
      </c>
      <c r="E466" s="375">
        <v>16.5</v>
      </c>
      <c r="F466" s="375"/>
      <c r="G466" s="378"/>
      <c r="H466" s="375">
        <f t="shared" si="18"/>
        <v>49.5</v>
      </c>
      <c r="I466" s="571"/>
    </row>
    <row r="467" spans="1:9" x14ac:dyDescent="0.25">
      <c r="A467" s="360"/>
      <c r="B467" s="366" t="s">
        <v>3894</v>
      </c>
      <c r="C467" s="362">
        <v>1</v>
      </c>
      <c r="D467" s="363">
        <v>3</v>
      </c>
      <c r="E467" s="375">
        <v>13.65</v>
      </c>
      <c r="F467" s="375"/>
      <c r="G467" s="378"/>
      <c r="H467" s="375">
        <f t="shared" si="18"/>
        <v>40.950000000000003</v>
      </c>
      <c r="I467" s="571"/>
    </row>
    <row r="468" spans="1:9" x14ac:dyDescent="0.25">
      <c r="A468" s="360"/>
      <c r="B468" s="366" t="s">
        <v>3895</v>
      </c>
      <c r="C468" s="362">
        <v>1</v>
      </c>
      <c r="D468" s="363">
        <v>3</v>
      </c>
      <c r="E468" s="375">
        <v>10.8</v>
      </c>
      <c r="F468" s="375"/>
      <c r="G468" s="378"/>
      <c r="H468" s="375">
        <f t="shared" si="18"/>
        <v>32.4</v>
      </c>
      <c r="I468" s="571"/>
    </row>
    <row r="469" spans="1:9" x14ac:dyDescent="0.25">
      <c r="A469" s="360"/>
      <c r="B469" s="366" t="s">
        <v>3896</v>
      </c>
      <c r="C469" s="362">
        <v>1</v>
      </c>
      <c r="D469" s="363">
        <v>3</v>
      </c>
      <c r="E469" s="375">
        <v>7.95</v>
      </c>
      <c r="F469" s="375"/>
      <c r="G469" s="378"/>
      <c r="H469" s="375">
        <f t="shared" si="18"/>
        <v>23.85</v>
      </c>
      <c r="I469" s="571"/>
    </row>
    <row r="470" spans="1:9" x14ac:dyDescent="0.25">
      <c r="A470" s="380"/>
      <c r="B470" s="381" t="s">
        <v>3897</v>
      </c>
      <c r="C470" s="362">
        <v>1</v>
      </c>
      <c r="D470" s="382">
        <v>12</v>
      </c>
      <c r="E470" s="383">
        <v>1.5</v>
      </c>
      <c r="F470" s="384"/>
      <c r="G470" s="384"/>
      <c r="H470" s="375">
        <f t="shared" si="18"/>
        <v>18</v>
      </c>
      <c r="I470" s="572"/>
    </row>
    <row r="471" spans="1:9" x14ac:dyDescent="0.25">
      <c r="A471" s="380"/>
      <c r="B471" s="381" t="s">
        <v>3898</v>
      </c>
      <c r="C471" s="362">
        <v>1</v>
      </c>
      <c r="D471" s="382">
        <v>3</v>
      </c>
      <c r="E471" s="383">
        <v>9</v>
      </c>
      <c r="F471" s="384"/>
      <c r="G471" s="384"/>
      <c r="H471" s="375">
        <f t="shared" si="18"/>
        <v>27</v>
      </c>
      <c r="I471" s="572"/>
    </row>
    <row r="472" spans="1:9" x14ac:dyDescent="0.25">
      <c r="A472" s="360"/>
      <c r="B472" s="366"/>
      <c r="C472" s="362"/>
      <c r="D472" s="363"/>
      <c r="E472" s="375"/>
      <c r="F472" s="375"/>
      <c r="G472" s="378" t="s">
        <v>1904</v>
      </c>
      <c r="H472" s="378">
        <f>SUM(H461:H471)</f>
        <v>335.7</v>
      </c>
      <c r="I472" s="571"/>
    </row>
    <row r="473" spans="1:9" x14ac:dyDescent="0.25">
      <c r="A473" s="493"/>
      <c r="B473" s="494"/>
      <c r="C473" s="503"/>
      <c r="D473" s="503"/>
      <c r="E473" s="496"/>
      <c r="F473" s="496"/>
      <c r="G473" s="504" t="s">
        <v>3456</v>
      </c>
      <c r="H473" s="504">
        <f>ROUNDUP(H472,1)</f>
        <v>335.7</v>
      </c>
      <c r="I473" s="571" t="s">
        <v>718</v>
      </c>
    </row>
    <row r="474" spans="1:9" ht="30" x14ac:dyDescent="0.25">
      <c r="A474" s="360">
        <v>52.1</v>
      </c>
      <c r="B474" s="361" t="s">
        <v>3899</v>
      </c>
      <c r="C474" s="363">
        <v>1</v>
      </c>
      <c r="D474" s="363">
        <v>12</v>
      </c>
      <c r="E474" s="375">
        <v>2</v>
      </c>
      <c r="F474" s="375"/>
      <c r="G474" s="375"/>
      <c r="H474" s="378">
        <f>PRODUCT(C474:G474)</f>
        <v>24</v>
      </c>
      <c r="I474" s="571" t="s">
        <v>718</v>
      </c>
    </row>
    <row r="475" spans="1:9" ht="30" x14ac:dyDescent="0.25">
      <c r="A475" s="387">
        <v>59.2</v>
      </c>
      <c r="B475" s="361" t="s">
        <v>3900</v>
      </c>
      <c r="C475" s="362">
        <v>1</v>
      </c>
      <c r="D475" s="363">
        <v>9</v>
      </c>
      <c r="E475" s="375"/>
      <c r="F475" s="375"/>
      <c r="G475" s="378"/>
      <c r="H475" s="378">
        <f>PRODUCT(C475:G475)</f>
        <v>9</v>
      </c>
      <c r="I475" s="571" t="s">
        <v>1228</v>
      </c>
    </row>
    <row r="476" spans="1:9" x14ac:dyDescent="0.25">
      <c r="A476" s="360">
        <v>60</v>
      </c>
      <c r="B476" s="361" t="s">
        <v>1316</v>
      </c>
      <c r="C476" s="362"/>
      <c r="D476" s="363"/>
      <c r="E476" s="375"/>
      <c r="F476" s="375"/>
      <c r="G476" s="375"/>
      <c r="H476" s="375"/>
      <c r="I476" s="571"/>
    </row>
    <row r="477" spans="1:9" x14ac:dyDescent="0.25">
      <c r="A477" s="360"/>
      <c r="B477" s="366" t="s">
        <v>3901</v>
      </c>
      <c r="C477" s="362">
        <v>5</v>
      </c>
      <c r="D477" s="363">
        <v>12</v>
      </c>
      <c r="E477" s="375"/>
      <c r="F477" s="375"/>
      <c r="G477" s="375"/>
      <c r="H477" s="378">
        <f>PRODUCT(C477:G477)</f>
        <v>60</v>
      </c>
      <c r="I477" s="571" t="s">
        <v>1228</v>
      </c>
    </row>
    <row r="478" spans="1:9" x14ac:dyDescent="0.25">
      <c r="A478" s="360"/>
      <c r="B478" s="361" t="s">
        <v>1819</v>
      </c>
      <c r="C478" s="362"/>
      <c r="D478" s="363"/>
      <c r="E478" s="375"/>
      <c r="F478" s="375"/>
      <c r="G478" s="375"/>
      <c r="H478" s="375"/>
      <c r="I478" s="571"/>
    </row>
    <row r="479" spans="1:9" x14ac:dyDescent="0.25">
      <c r="A479" s="360">
        <v>69</v>
      </c>
      <c r="B479" s="361" t="s">
        <v>1542</v>
      </c>
      <c r="C479" s="362"/>
      <c r="D479" s="363"/>
      <c r="E479" s="375"/>
      <c r="F479" s="375"/>
      <c r="G479" s="375"/>
      <c r="H479" s="375"/>
      <c r="I479" s="571"/>
    </row>
    <row r="480" spans="1:9" ht="28.5" x14ac:dyDescent="0.25">
      <c r="A480" s="360"/>
      <c r="B480" s="366" t="s">
        <v>3902</v>
      </c>
      <c r="C480" s="362">
        <v>3</v>
      </c>
      <c r="D480" s="363">
        <v>12</v>
      </c>
      <c r="E480" s="375"/>
      <c r="F480" s="375"/>
      <c r="G480" s="375"/>
      <c r="H480" s="378">
        <f>PRODUCT(C480:G480)</f>
        <v>36</v>
      </c>
      <c r="I480" s="571" t="s">
        <v>1228</v>
      </c>
    </row>
    <row r="481" spans="1:9" x14ac:dyDescent="0.25">
      <c r="A481" s="360">
        <v>72</v>
      </c>
      <c r="B481" s="361" t="s">
        <v>792</v>
      </c>
      <c r="C481" s="362"/>
      <c r="D481" s="363"/>
      <c r="E481" s="375"/>
      <c r="F481" s="375"/>
      <c r="G481" s="375"/>
      <c r="H481" s="375"/>
      <c r="I481" s="571"/>
    </row>
    <row r="482" spans="1:9" x14ac:dyDescent="0.25">
      <c r="A482" s="360"/>
      <c r="B482" s="366" t="s">
        <v>3903</v>
      </c>
      <c r="C482" s="362">
        <v>2</v>
      </c>
      <c r="D482" s="363">
        <v>12</v>
      </c>
      <c r="E482" s="375"/>
      <c r="F482" s="375"/>
      <c r="G482" s="375"/>
      <c r="H482" s="375">
        <f>PRODUCT(C482:G482)</f>
        <v>24</v>
      </c>
      <c r="I482" s="571"/>
    </row>
    <row r="483" spans="1:9" x14ac:dyDescent="0.25">
      <c r="A483" s="360"/>
      <c r="B483" s="366" t="s">
        <v>3904</v>
      </c>
      <c r="C483" s="362">
        <v>2</v>
      </c>
      <c r="D483" s="363">
        <v>12</v>
      </c>
      <c r="E483" s="375"/>
      <c r="F483" s="375"/>
      <c r="G483" s="375"/>
      <c r="H483" s="375">
        <f>PRODUCT(C483:G483)</f>
        <v>24</v>
      </c>
      <c r="I483" s="571"/>
    </row>
    <row r="484" spans="1:9" x14ac:dyDescent="0.25">
      <c r="A484" s="360"/>
      <c r="B484" s="366" t="s">
        <v>3905</v>
      </c>
      <c r="C484" s="362">
        <v>2</v>
      </c>
      <c r="D484" s="363">
        <v>12</v>
      </c>
      <c r="E484" s="375"/>
      <c r="F484" s="375"/>
      <c r="G484" s="375"/>
      <c r="H484" s="375">
        <f>PRODUCT(C484:G484)</f>
        <v>24</v>
      </c>
      <c r="I484" s="571"/>
    </row>
    <row r="485" spans="1:9" x14ac:dyDescent="0.25">
      <c r="A485" s="360"/>
      <c r="B485" s="366"/>
      <c r="C485" s="362"/>
      <c r="D485" s="363"/>
      <c r="E485" s="375"/>
      <c r="F485" s="375"/>
      <c r="G485" s="378" t="s">
        <v>1904</v>
      </c>
      <c r="H485" s="378">
        <f>SUM(H482:H484)</f>
        <v>72</v>
      </c>
      <c r="I485" s="571" t="s">
        <v>1228</v>
      </c>
    </row>
    <row r="486" spans="1:9" x14ac:dyDescent="0.25">
      <c r="A486" s="360">
        <v>73.099999999999994</v>
      </c>
      <c r="B486" s="361" t="s">
        <v>4687</v>
      </c>
      <c r="C486" s="362">
        <v>1</v>
      </c>
      <c r="D486" s="363">
        <v>2</v>
      </c>
      <c r="E486" s="375"/>
      <c r="F486" s="375"/>
      <c r="G486" s="378"/>
      <c r="H486" s="378">
        <f>PRODUCT(C486:G486)</f>
        <v>2</v>
      </c>
      <c r="I486" s="571" t="s">
        <v>1228</v>
      </c>
    </row>
    <row r="487" spans="1:9" x14ac:dyDescent="0.25">
      <c r="A487" s="360">
        <v>74</v>
      </c>
      <c r="B487" s="361" t="s">
        <v>795</v>
      </c>
      <c r="C487" s="362">
        <v>4</v>
      </c>
      <c r="D487" s="363">
        <v>12</v>
      </c>
      <c r="E487" s="375"/>
      <c r="F487" s="375"/>
      <c r="G487" s="375"/>
      <c r="H487" s="378">
        <f>PRODUCT(C487:G487)</f>
        <v>48</v>
      </c>
      <c r="I487" s="571" t="s">
        <v>1228</v>
      </c>
    </row>
    <row r="488" spans="1:9" x14ac:dyDescent="0.25">
      <c r="A488" s="360">
        <v>76</v>
      </c>
      <c r="B488" s="361" t="s">
        <v>799</v>
      </c>
      <c r="C488" s="362">
        <v>1</v>
      </c>
      <c r="D488" s="363">
        <v>2</v>
      </c>
      <c r="E488" s="375">
        <v>15</v>
      </c>
      <c r="F488" s="375"/>
      <c r="G488" s="375"/>
      <c r="H488" s="378">
        <f>PRODUCT(C488:G488)</f>
        <v>30</v>
      </c>
      <c r="I488" s="571" t="s">
        <v>718</v>
      </c>
    </row>
    <row r="489" spans="1:9" x14ac:dyDescent="0.25">
      <c r="A489" s="360">
        <v>77.3</v>
      </c>
      <c r="B489" s="361" t="s">
        <v>1153</v>
      </c>
      <c r="C489" s="362"/>
      <c r="D489" s="363"/>
      <c r="E489" s="375"/>
      <c r="F489" s="375"/>
      <c r="G489" s="375"/>
      <c r="H489" s="375"/>
      <c r="I489" s="571"/>
    </row>
    <row r="490" spans="1:9" x14ac:dyDescent="0.25">
      <c r="A490" s="360"/>
      <c r="B490" s="366" t="s">
        <v>3906</v>
      </c>
      <c r="C490" s="362">
        <v>3</v>
      </c>
      <c r="D490" s="362">
        <v>12</v>
      </c>
      <c r="E490" s="375"/>
      <c r="F490" s="375"/>
      <c r="G490" s="375"/>
      <c r="H490" s="378">
        <f>PRODUCT(C490:G490)</f>
        <v>36</v>
      </c>
      <c r="I490" s="571" t="s">
        <v>1228</v>
      </c>
    </row>
    <row r="491" spans="1:9" ht="30" x14ac:dyDescent="0.25">
      <c r="A491" s="360">
        <v>77.400000000000006</v>
      </c>
      <c r="B491" s="361" t="s">
        <v>918</v>
      </c>
      <c r="C491" s="362"/>
      <c r="D491" s="363"/>
      <c r="E491" s="375"/>
      <c r="F491" s="375"/>
      <c r="G491" s="375"/>
      <c r="H491" s="375" t="s">
        <v>852</v>
      </c>
      <c r="I491" s="571"/>
    </row>
    <row r="492" spans="1:9" x14ac:dyDescent="0.25">
      <c r="A492" s="360"/>
      <c r="B492" s="351" t="s">
        <v>3907</v>
      </c>
      <c r="C492" s="348">
        <v>3</v>
      </c>
      <c r="D492" s="348">
        <v>12</v>
      </c>
      <c r="E492" s="349">
        <v>6.5</v>
      </c>
      <c r="F492" s="375"/>
      <c r="G492" s="375"/>
      <c r="H492" s="375">
        <f>PRODUCT(C492:G492)</f>
        <v>234</v>
      </c>
      <c r="I492" s="571"/>
    </row>
    <row r="493" spans="1:9" x14ac:dyDescent="0.25">
      <c r="A493" s="360"/>
      <c r="B493" s="366"/>
      <c r="C493" s="362"/>
      <c r="D493" s="363"/>
      <c r="E493" s="375"/>
      <c r="F493" s="375"/>
      <c r="G493" s="378" t="s">
        <v>1904</v>
      </c>
      <c r="H493" s="378">
        <f>SUM(H492:H492)</f>
        <v>234</v>
      </c>
      <c r="I493" s="571" t="s">
        <v>718</v>
      </c>
    </row>
    <row r="494" spans="1:9" x14ac:dyDescent="0.25">
      <c r="A494" s="360"/>
      <c r="B494" s="366"/>
      <c r="C494" s="362"/>
      <c r="D494" s="363"/>
      <c r="E494" s="375"/>
      <c r="F494" s="375"/>
      <c r="G494" s="378"/>
      <c r="H494" s="378"/>
      <c r="I494" s="571"/>
    </row>
    <row r="495" spans="1:9" x14ac:dyDescent="0.25">
      <c r="A495" s="360">
        <v>78</v>
      </c>
      <c r="B495" s="361" t="s">
        <v>1843</v>
      </c>
      <c r="C495" s="362">
        <v>1</v>
      </c>
      <c r="D495" s="363">
        <v>2</v>
      </c>
      <c r="E495" s="375"/>
      <c r="F495" s="375"/>
      <c r="G495" s="375"/>
      <c r="H495" s="378">
        <f>PRODUCT(C495:G495)</f>
        <v>2</v>
      </c>
      <c r="I495" s="571" t="s">
        <v>1228</v>
      </c>
    </row>
    <row r="496" spans="1:9" x14ac:dyDescent="0.25">
      <c r="A496" s="360">
        <v>86</v>
      </c>
      <c r="B496" s="361" t="s">
        <v>211</v>
      </c>
      <c r="C496" s="363"/>
      <c r="D496" s="363"/>
      <c r="E496" s="375"/>
      <c r="F496" s="375"/>
      <c r="G496" s="375"/>
      <c r="H496" s="375"/>
      <c r="I496" s="571"/>
    </row>
    <row r="497" spans="1:9" x14ac:dyDescent="0.25">
      <c r="A497" s="396"/>
      <c r="B497" s="397" t="s">
        <v>3908</v>
      </c>
      <c r="C497" s="398">
        <v>1</v>
      </c>
      <c r="D497" s="399">
        <v>1</v>
      </c>
      <c r="E497" s="386">
        <v>28.91</v>
      </c>
      <c r="F497" s="386">
        <v>6.73</v>
      </c>
      <c r="G497" s="386"/>
      <c r="H497" s="375">
        <f>PRODUCT(C497:G497)</f>
        <v>194.56</v>
      </c>
      <c r="I497" s="562"/>
    </row>
    <row r="498" spans="1:9" x14ac:dyDescent="0.25">
      <c r="A498" s="396"/>
      <c r="B498" s="397" t="s">
        <v>3909</v>
      </c>
      <c r="C498" s="398">
        <v>1</v>
      </c>
      <c r="D498" s="399">
        <v>2</v>
      </c>
      <c r="E498" s="386">
        <v>5.38</v>
      </c>
      <c r="F498" s="386">
        <v>1</v>
      </c>
      <c r="G498" s="386"/>
      <c r="H498" s="375">
        <f>PRODUCT(C498:G498)</f>
        <v>10.76</v>
      </c>
      <c r="I498" s="562"/>
    </row>
    <row r="499" spans="1:9" x14ac:dyDescent="0.25">
      <c r="A499" s="396"/>
      <c r="B499" s="397"/>
      <c r="C499" s="399"/>
      <c r="D499" s="399"/>
      <c r="E499" s="386"/>
      <c r="F499" s="386"/>
      <c r="G499" s="529" t="s">
        <v>1904</v>
      </c>
      <c r="H499" s="404">
        <f>SUM(H497:H498)</f>
        <v>205.32</v>
      </c>
      <c r="I499" s="571"/>
    </row>
    <row r="500" spans="1:9" x14ac:dyDescent="0.25">
      <c r="A500" s="493"/>
      <c r="B500" s="494"/>
      <c r="C500" s="503"/>
      <c r="D500" s="503"/>
      <c r="E500" s="496"/>
      <c r="F500" s="496"/>
      <c r="G500" s="504" t="s">
        <v>3456</v>
      </c>
      <c r="H500" s="504">
        <f>ROUNDUP(H499,1)</f>
        <v>205.4</v>
      </c>
      <c r="I500" s="571" t="s">
        <v>1941</v>
      </c>
    </row>
    <row r="501" spans="1:9" x14ac:dyDescent="0.25">
      <c r="A501" s="396"/>
      <c r="B501" s="530" t="s">
        <v>2526</v>
      </c>
      <c r="C501" s="399"/>
      <c r="D501" s="399"/>
      <c r="E501" s="386"/>
      <c r="F501" s="386"/>
      <c r="G501" s="529"/>
      <c r="H501" s="404"/>
      <c r="I501" s="571"/>
    </row>
    <row r="502" spans="1:9" x14ac:dyDescent="0.25">
      <c r="A502" s="387">
        <v>14.1</v>
      </c>
      <c r="B502" s="388" t="s">
        <v>3912</v>
      </c>
      <c r="C502" s="363"/>
      <c r="D502" s="363"/>
      <c r="E502" s="364"/>
      <c r="F502" s="364"/>
      <c r="G502" s="364"/>
      <c r="H502" s="364"/>
      <c r="I502" s="570"/>
    </row>
    <row r="503" spans="1:9" x14ac:dyDescent="0.25">
      <c r="A503" s="348"/>
      <c r="B503" s="347" t="s">
        <v>3716</v>
      </c>
      <c r="C503" s="348"/>
      <c r="D503" s="348"/>
      <c r="E503" s="349"/>
      <c r="F503" s="349"/>
      <c r="G503" s="349"/>
      <c r="H503" s="350"/>
      <c r="I503" s="567"/>
    </row>
    <row r="504" spans="1:9" x14ac:dyDescent="0.25">
      <c r="A504" s="348"/>
      <c r="B504" s="351" t="s">
        <v>3913</v>
      </c>
      <c r="C504" s="348">
        <v>4</v>
      </c>
      <c r="D504" s="348">
        <v>3</v>
      </c>
      <c r="E504" s="349">
        <v>1</v>
      </c>
      <c r="F504" s="349">
        <v>0.6</v>
      </c>
      <c r="G504" s="349"/>
      <c r="H504" s="350">
        <f>PRODUCT(C504:G504)</f>
        <v>7.2</v>
      </c>
      <c r="I504" s="567"/>
    </row>
    <row r="505" spans="1:9" x14ac:dyDescent="0.25">
      <c r="A505" s="348"/>
      <c r="B505" s="351" t="s">
        <v>3914</v>
      </c>
      <c r="C505" s="348">
        <v>8</v>
      </c>
      <c r="D505" s="348">
        <v>3</v>
      </c>
      <c r="E505" s="349">
        <v>1</v>
      </c>
      <c r="F505" s="349">
        <v>0.45</v>
      </c>
      <c r="G505" s="349"/>
      <c r="H505" s="350">
        <f>PRODUCT(C505:G505)</f>
        <v>10.8</v>
      </c>
      <c r="I505" s="567"/>
    </row>
    <row r="506" spans="1:9" x14ac:dyDescent="0.25">
      <c r="A506" s="348"/>
      <c r="B506" s="351" t="s">
        <v>3915</v>
      </c>
      <c r="C506" s="348">
        <v>3</v>
      </c>
      <c r="D506" s="348">
        <v>8</v>
      </c>
      <c r="E506" s="349">
        <v>0.9</v>
      </c>
      <c r="F506" s="349">
        <v>0.45</v>
      </c>
      <c r="G506" s="349"/>
      <c r="H506" s="350">
        <f>PRODUCT(C506:G506)</f>
        <v>9.7200000000000006</v>
      </c>
      <c r="I506" s="567"/>
    </row>
    <row r="507" spans="1:9" x14ac:dyDescent="0.25">
      <c r="A507" s="348"/>
      <c r="B507" s="351" t="s">
        <v>3916</v>
      </c>
      <c r="C507" s="348">
        <v>3</v>
      </c>
      <c r="D507" s="348">
        <v>5</v>
      </c>
      <c r="E507" s="349">
        <v>0.9</v>
      </c>
      <c r="F507" s="349">
        <v>0.3</v>
      </c>
      <c r="G507" s="349"/>
      <c r="H507" s="350">
        <f>PRODUCT(C507:G507)</f>
        <v>4.05</v>
      </c>
      <c r="I507" s="567"/>
    </row>
    <row r="508" spans="1:9" x14ac:dyDescent="0.25">
      <c r="A508" s="348"/>
      <c r="B508" s="351" t="s">
        <v>3917</v>
      </c>
      <c r="C508" s="348">
        <v>3</v>
      </c>
      <c r="D508" s="348">
        <v>3</v>
      </c>
      <c r="E508" s="349">
        <v>0.75</v>
      </c>
      <c r="F508" s="349">
        <v>0.3</v>
      </c>
      <c r="G508" s="349"/>
      <c r="H508" s="350">
        <f>PRODUCT(C508:G508)</f>
        <v>2.0299999999999998</v>
      </c>
      <c r="I508" s="567"/>
    </row>
    <row r="509" spans="1:9" x14ac:dyDescent="0.25">
      <c r="A509" s="514"/>
      <c r="B509" s="515" t="s">
        <v>14</v>
      </c>
      <c r="C509" s="516"/>
      <c r="D509" s="516"/>
      <c r="E509" s="514"/>
      <c r="F509" s="514"/>
      <c r="G509" s="402" t="s">
        <v>1904</v>
      </c>
      <c r="H509" s="518">
        <f>SUM(H504:H508)</f>
        <v>33.799999999999997</v>
      </c>
      <c r="I509" s="568"/>
    </row>
    <row r="510" spans="1:9" x14ac:dyDescent="0.25">
      <c r="A510" s="493"/>
      <c r="B510" s="494"/>
      <c r="C510" s="503"/>
      <c r="D510" s="503"/>
      <c r="E510" s="496"/>
      <c r="F510" s="496"/>
      <c r="G510" s="504" t="s">
        <v>3456</v>
      </c>
      <c r="H510" s="504">
        <f>ROUNDUP(H509,1)</f>
        <v>33.799999999999997</v>
      </c>
      <c r="I510" s="571" t="s">
        <v>1941</v>
      </c>
    </row>
    <row r="511" spans="1:9" x14ac:dyDescent="0.25">
      <c r="A511" s="348"/>
      <c r="B511" s="347" t="s">
        <v>3675</v>
      </c>
      <c r="C511" s="348"/>
      <c r="D511" s="348"/>
      <c r="E511" s="349"/>
      <c r="F511" s="349"/>
      <c r="G511" s="349"/>
      <c r="H511" s="350"/>
      <c r="I511" s="567"/>
    </row>
    <row r="512" spans="1:9" x14ac:dyDescent="0.25">
      <c r="A512" s="348"/>
      <c r="B512" s="351" t="s">
        <v>3718</v>
      </c>
      <c r="C512" s="348"/>
      <c r="D512" s="348"/>
      <c r="E512" s="349"/>
      <c r="F512" s="349"/>
      <c r="G512" s="402" t="s">
        <v>1904</v>
      </c>
      <c r="H512" s="353">
        <f>H510</f>
        <v>33.799999999999997</v>
      </c>
      <c r="I512" s="567"/>
    </row>
    <row r="513" spans="1:9" x14ac:dyDescent="0.25">
      <c r="A513" s="348"/>
      <c r="B513" s="347" t="s">
        <v>3919</v>
      </c>
      <c r="C513" s="348"/>
      <c r="D513" s="348"/>
      <c r="E513" s="349"/>
      <c r="F513" s="349"/>
      <c r="G513" s="349"/>
      <c r="H513" s="350"/>
      <c r="I513" s="567"/>
    </row>
    <row r="514" spans="1:9" x14ac:dyDescent="0.25">
      <c r="A514" s="348"/>
      <c r="B514" s="351" t="s">
        <v>3718</v>
      </c>
      <c r="C514" s="348"/>
      <c r="D514" s="348"/>
      <c r="E514" s="349"/>
      <c r="F514" s="349"/>
      <c r="G514" s="402" t="s">
        <v>1904</v>
      </c>
      <c r="H514" s="353">
        <f>H512</f>
        <v>33.799999999999997</v>
      </c>
      <c r="I514" s="567"/>
    </row>
    <row r="515" spans="1:9" x14ac:dyDescent="0.25">
      <c r="A515" s="348"/>
      <c r="B515" s="347" t="s">
        <v>3920</v>
      </c>
      <c r="C515" s="348"/>
      <c r="D515" s="348"/>
      <c r="E515" s="349"/>
      <c r="F515" s="349"/>
      <c r="G515" s="349"/>
      <c r="H515" s="350"/>
      <c r="I515" s="567"/>
    </row>
    <row r="516" spans="1:9" x14ac:dyDescent="0.25">
      <c r="A516" s="348"/>
      <c r="B516" s="351" t="s">
        <v>3718</v>
      </c>
      <c r="C516" s="348"/>
      <c r="D516" s="348"/>
      <c r="E516" s="349"/>
      <c r="F516" s="349"/>
      <c r="G516" s="402" t="s">
        <v>1904</v>
      </c>
      <c r="H516" s="353">
        <f>H514</f>
        <v>33.799999999999997</v>
      </c>
      <c r="I516" s="567"/>
    </row>
    <row r="517" spans="1:9" x14ac:dyDescent="0.25">
      <c r="A517" s="389">
        <v>14.2</v>
      </c>
      <c r="B517" s="388" t="s">
        <v>3921</v>
      </c>
      <c r="C517" s="363"/>
      <c r="D517" s="363"/>
      <c r="E517" s="364"/>
      <c r="F517" s="364"/>
      <c r="G517" s="364"/>
      <c r="H517" s="364"/>
      <c r="I517" s="570"/>
    </row>
    <row r="518" spans="1:9" x14ac:dyDescent="0.25">
      <c r="A518" s="389"/>
      <c r="B518" s="388" t="s">
        <v>3922</v>
      </c>
      <c r="C518" s="363"/>
      <c r="D518" s="363"/>
      <c r="E518" s="364"/>
      <c r="F518" s="364"/>
      <c r="G518" s="367"/>
      <c r="H518" s="364"/>
      <c r="I518" s="570"/>
    </row>
    <row r="519" spans="1:9" x14ac:dyDescent="0.25">
      <c r="A519" s="389"/>
      <c r="B519" s="390" t="s">
        <v>3654</v>
      </c>
      <c r="C519" s="363">
        <v>1</v>
      </c>
      <c r="D519" s="363">
        <v>12</v>
      </c>
      <c r="E519" s="364">
        <v>0.75</v>
      </c>
      <c r="F519" s="364">
        <v>0.75</v>
      </c>
      <c r="G519" s="364"/>
      <c r="H519" s="367">
        <f>PRODUCT(C519:G519)</f>
        <v>6.75</v>
      </c>
      <c r="I519" s="566" t="s">
        <v>1941</v>
      </c>
    </row>
    <row r="520" spans="1:9" x14ac:dyDescent="0.25">
      <c r="A520" s="389"/>
      <c r="B520" s="1357" t="s">
        <v>5325</v>
      </c>
      <c r="C520" s="363"/>
      <c r="D520" s="363"/>
      <c r="E520" s="364"/>
      <c r="F520" s="364"/>
      <c r="G520" s="364"/>
      <c r="H520" s="367"/>
      <c r="I520" s="566"/>
    </row>
    <row r="521" spans="1:9" x14ac:dyDescent="0.25">
      <c r="A521" s="389"/>
      <c r="B521" s="483" t="s">
        <v>4328</v>
      </c>
      <c r="C521" s="363">
        <v>1</v>
      </c>
      <c r="D521" s="363">
        <v>12</v>
      </c>
      <c r="E521" s="364">
        <v>1</v>
      </c>
      <c r="F521" s="364">
        <v>0.3</v>
      </c>
      <c r="G521" s="364"/>
      <c r="H521" s="367">
        <f t="shared" ref="H521:H527" si="19">PRODUCT(C521:G521)</f>
        <v>3.6</v>
      </c>
      <c r="I521" s="566"/>
    </row>
    <row r="522" spans="1:9" x14ac:dyDescent="0.25">
      <c r="A522" s="389"/>
      <c r="B522" s="388" t="s">
        <v>5326</v>
      </c>
      <c r="C522" s="363"/>
      <c r="D522" s="363"/>
      <c r="E522" s="364"/>
      <c r="F522" s="364"/>
      <c r="G522" s="364"/>
      <c r="H522" s="367"/>
      <c r="I522" s="566"/>
    </row>
    <row r="523" spans="1:9" x14ac:dyDescent="0.25">
      <c r="A523" s="389"/>
      <c r="B523" s="483" t="s">
        <v>4328</v>
      </c>
      <c r="C523" s="363">
        <v>1</v>
      </c>
      <c r="D523" s="363">
        <v>12</v>
      </c>
      <c r="E523" s="364">
        <v>1</v>
      </c>
      <c r="F523" s="364">
        <v>0.3</v>
      </c>
      <c r="G523" s="364"/>
      <c r="H523" s="367">
        <f t="shared" si="19"/>
        <v>3.6</v>
      </c>
      <c r="I523" s="566"/>
    </row>
    <row r="524" spans="1:9" x14ac:dyDescent="0.25">
      <c r="A524" s="389"/>
      <c r="B524" s="388" t="s">
        <v>5327</v>
      </c>
      <c r="C524" s="363"/>
      <c r="D524" s="363"/>
      <c r="E524" s="364"/>
      <c r="F524" s="364"/>
      <c r="G524" s="364"/>
      <c r="H524" s="367"/>
      <c r="I524" s="566"/>
    </row>
    <row r="525" spans="1:9" x14ac:dyDescent="0.25">
      <c r="A525" s="389"/>
      <c r="B525" s="483" t="s">
        <v>4328</v>
      </c>
      <c r="C525" s="363">
        <v>1</v>
      </c>
      <c r="D525" s="363">
        <v>12</v>
      </c>
      <c r="E525" s="364">
        <v>1</v>
      </c>
      <c r="F525" s="364">
        <v>0.3</v>
      </c>
      <c r="G525" s="364"/>
      <c r="H525" s="367">
        <f t="shared" si="19"/>
        <v>3.6</v>
      </c>
      <c r="I525" s="566"/>
    </row>
    <row r="526" spans="1:9" x14ac:dyDescent="0.25">
      <c r="A526" s="389"/>
      <c r="B526" s="388" t="s">
        <v>5328</v>
      </c>
      <c r="C526" s="363"/>
      <c r="D526" s="363"/>
      <c r="E526" s="364"/>
      <c r="F526" s="364"/>
      <c r="G526" s="364"/>
      <c r="H526" s="367"/>
      <c r="I526" s="566"/>
    </row>
    <row r="527" spans="1:9" x14ac:dyDescent="0.25">
      <c r="A527" s="389"/>
      <c r="B527" s="483" t="s">
        <v>4328</v>
      </c>
      <c r="C527" s="363">
        <v>1</v>
      </c>
      <c r="D527" s="363">
        <v>12</v>
      </c>
      <c r="E527" s="364">
        <v>1</v>
      </c>
      <c r="F527" s="364">
        <v>0.3</v>
      </c>
      <c r="G527" s="364"/>
      <c r="H527" s="367">
        <f t="shared" si="19"/>
        <v>3.6</v>
      </c>
      <c r="I527" s="566"/>
    </row>
    <row r="528" spans="1:9" x14ac:dyDescent="0.25">
      <c r="A528" s="389"/>
      <c r="B528" s="390"/>
      <c r="C528" s="363"/>
      <c r="D528" s="363"/>
      <c r="E528" s="364"/>
      <c r="F528" s="364"/>
      <c r="G528" s="364"/>
      <c r="H528" s="367"/>
      <c r="I528" s="566"/>
    </row>
    <row r="529" spans="1:9" x14ac:dyDescent="0.25">
      <c r="A529" s="389"/>
      <c r="B529" s="390"/>
      <c r="C529" s="363"/>
      <c r="D529" s="363"/>
      <c r="E529" s="364"/>
      <c r="F529" s="364"/>
      <c r="G529" s="364"/>
      <c r="H529" s="367"/>
      <c r="I529" s="566"/>
    </row>
    <row r="530" spans="1:9" x14ac:dyDescent="0.25">
      <c r="A530" s="360">
        <v>16.100000000000001</v>
      </c>
      <c r="B530" s="361" t="s">
        <v>3923</v>
      </c>
      <c r="C530" s="362"/>
      <c r="D530" s="363"/>
      <c r="E530" s="375"/>
      <c r="F530" s="375"/>
      <c r="G530" s="375"/>
      <c r="H530" s="375"/>
      <c r="I530" s="571"/>
    </row>
    <row r="531" spans="1:9" x14ac:dyDescent="0.25">
      <c r="A531" s="360"/>
      <c r="B531" s="361" t="s">
        <v>3924</v>
      </c>
      <c r="C531" s="362"/>
      <c r="D531" s="363"/>
      <c r="E531" s="375"/>
      <c r="F531" s="375"/>
      <c r="G531" s="375"/>
      <c r="H531" s="375"/>
      <c r="I531" s="571"/>
    </row>
    <row r="532" spans="1:9" x14ac:dyDescent="0.25">
      <c r="A532" s="360"/>
      <c r="B532" s="366" t="s">
        <v>3925</v>
      </c>
      <c r="C532" s="362">
        <v>2</v>
      </c>
      <c r="D532" s="363">
        <v>3</v>
      </c>
      <c r="E532" s="375">
        <v>0.75</v>
      </c>
      <c r="F532" s="375"/>
      <c r="G532" s="375">
        <v>0.6</v>
      </c>
      <c r="H532" s="375">
        <f>PRODUCT(C532:G532)</f>
        <v>2.7</v>
      </c>
      <c r="I532" s="571"/>
    </row>
    <row r="533" spans="1:9" x14ac:dyDescent="0.25">
      <c r="A533" s="360"/>
      <c r="B533" s="366" t="s">
        <v>3926</v>
      </c>
      <c r="C533" s="362">
        <v>1</v>
      </c>
      <c r="D533" s="363">
        <v>2</v>
      </c>
      <c r="E533" s="375">
        <v>1.5</v>
      </c>
      <c r="F533" s="375"/>
      <c r="G533" s="375">
        <v>1.35</v>
      </c>
      <c r="H533" s="375">
        <f>PRODUCT(C533:G533)</f>
        <v>4.05</v>
      </c>
      <c r="I533" s="571"/>
    </row>
    <row r="534" spans="1:9" x14ac:dyDescent="0.25">
      <c r="A534" s="360"/>
      <c r="B534" s="366"/>
      <c r="C534" s="362"/>
      <c r="D534" s="363"/>
      <c r="E534" s="375"/>
      <c r="F534" s="375"/>
      <c r="G534" s="378" t="s">
        <v>1904</v>
      </c>
      <c r="H534" s="378">
        <f>SUM(H532:H533)</f>
        <v>6.75</v>
      </c>
      <c r="I534" s="571"/>
    </row>
    <row r="535" spans="1:9" x14ac:dyDescent="0.25">
      <c r="A535" s="493"/>
      <c r="B535" s="494"/>
      <c r="C535" s="503"/>
      <c r="D535" s="503"/>
      <c r="E535" s="496"/>
      <c r="F535" s="496"/>
      <c r="G535" s="504" t="s">
        <v>3456</v>
      </c>
      <c r="H535" s="504">
        <f>ROUNDUP(H534,1)</f>
        <v>6.8</v>
      </c>
      <c r="I535" s="571" t="s">
        <v>1941</v>
      </c>
    </row>
    <row r="536" spans="1:9" x14ac:dyDescent="0.25">
      <c r="A536" s="360"/>
      <c r="B536" s="361" t="s">
        <v>3927</v>
      </c>
      <c r="C536" s="362"/>
      <c r="D536" s="363"/>
      <c r="E536" s="375"/>
      <c r="F536" s="375"/>
      <c r="G536" s="375"/>
      <c r="H536" s="375"/>
      <c r="I536" s="571"/>
    </row>
    <row r="537" spans="1:9" x14ac:dyDescent="0.25">
      <c r="A537" s="360"/>
      <c r="B537" s="359" t="s">
        <v>3928</v>
      </c>
      <c r="C537" s="362">
        <v>1</v>
      </c>
      <c r="D537" s="363">
        <v>1</v>
      </c>
      <c r="E537" s="375">
        <f>H535</f>
        <v>6.8</v>
      </c>
      <c r="F537" s="375"/>
      <c r="G537" s="375"/>
      <c r="H537" s="378">
        <f>PRODUCT(C537:G537)</f>
        <v>6.8</v>
      </c>
      <c r="I537" s="571" t="s">
        <v>1941</v>
      </c>
    </row>
    <row r="538" spans="1:9" x14ac:dyDescent="0.25">
      <c r="A538" s="360"/>
      <c r="B538" s="361" t="s">
        <v>3929</v>
      </c>
      <c r="C538" s="362"/>
      <c r="D538" s="363"/>
      <c r="E538" s="375"/>
      <c r="F538" s="375"/>
      <c r="G538" s="375"/>
      <c r="H538" s="375"/>
      <c r="I538" s="571"/>
    </row>
    <row r="539" spans="1:9" x14ac:dyDescent="0.25">
      <c r="A539" s="360"/>
      <c r="B539" s="359" t="s">
        <v>3928</v>
      </c>
      <c r="C539" s="362">
        <v>1</v>
      </c>
      <c r="D539" s="363">
        <v>1</v>
      </c>
      <c r="E539" s="375">
        <f>H537</f>
        <v>6.8</v>
      </c>
      <c r="F539" s="375"/>
      <c r="G539" s="375"/>
      <c r="H539" s="378">
        <f>PRODUCT(C539:G539)</f>
        <v>6.8</v>
      </c>
      <c r="I539" s="571" t="s">
        <v>1941</v>
      </c>
    </row>
    <row r="540" spans="1:9" x14ac:dyDescent="0.25">
      <c r="A540" s="360"/>
      <c r="B540" s="361" t="s">
        <v>3930</v>
      </c>
      <c r="C540" s="362"/>
      <c r="D540" s="363"/>
      <c r="E540" s="375"/>
      <c r="F540" s="375"/>
      <c r="G540" s="375"/>
      <c r="H540" s="375"/>
      <c r="I540" s="571"/>
    </row>
    <row r="541" spans="1:9" x14ac:dyDescent="0.25">
      <c r="A541" s="360"/>
      <c r="B541" s="359" t="s">
        <v>3928</v>
      </c>
      <c r="C541" s="362">
        <v>1</v>
      </c>
      <c r="D541" s="363">
        <v>1</v>
      </c>
      <c r="E541" s="375">
        <f>H539</f>
        <v>6.8</v>
      </c>
      <c r="F541" s="375"/>
      <c r="G541" s="375"/>
      <c r="H541" s="378">
        <f>PRODUCT(C541:G541)</f>
        <v>6.8</v>
      </c>
      <c r="I541" s="571" t="s">
        <v>1941</v>
      </c>
    </row>
    <row r="542" spans="1:9" x14ac:dyDescent="0.25">
      <c r="A542" s="360"/>
      <c r="B542" s="361" t="s">
        <v>3931</v>
      </c>
      <c r="C542" s="362"/>
      <c r="D542" s="363"/>
      <c r="E542" s="375"/>
      <c r="F542" s="375"/>
      <c r="G542" s="375"/>
      <c r="H542" s="375"/>
      <c r="I542" s="571"/>
    </row>
    <row r="543" spans="1:9" x14ac:dyDescent="0.25">
      <c r="A543" s="360"/>
      <c r="B543" s="480" t="s">
        <v>3932</v>
      </c>
      <c r="C543" s="362">
        <v>1</v>
      </c>
      <c r="D543" s="363">
        <v>2</v>
      </c>
      <c r="E543" s="375">
        <v>1.5</v>
      </c>
      <c r="F543" s="375"/>
      <c r="G543" s="375">
        <v>1.35</v>
      </c>
      <c r="H543" s="378">
        <f>PRODUCT(C543:G543)</f>
        <v>4.05</v>
      </c>
      <c r="I543" s="571"/>
    </row>
    <row r="544" spans="1:9" x14ac:dyDescent="0.25">
      <c r="A544" s="493"/>
      <c r="B544" s="494"/>
      <c r="C544" s="503"/>
      <c r="D544" s="503"/>
      <c r="E544" s="496"/>
      <c r="F544" s="496"/>
      <c r="G544" s="504" t="s">
        <v>3456</v>
      </c>
      <c r="H544" s="504">
        <f>ROUNDUP(H543,1)</f>
        <v>4.0999999999999996</v>
      </c>
      <c r="I544" s="571" t="s">
        <v>1941</v>
      </c>
    </row>
    <row r="545" spans="1:9" x14ac:dyDescent="0.25">
      <c r="A545" s="531">
        <v>4</v>
      </c>
      <c r="B545" s="1744" t="s">
        <v>3933</v>
      </c>
      <c r="C545" s="1744"/>
      <c r="D545" s="399"/>
      <c r="E545" s="400"/>
      <c r="F545" s="492"/>
      <c r="G545" s="400"/>
      <c r="H545" s="386"/>
      <c r="I545" s="562"/>
    </row>
    <row r="546" spans="1:9" x14ac:dyDescent="0.25">
      <c r="A546" s="493"/>
      <c r="B546" s="494" t="s">
        <v>3603</v>
      </c>
      <c r="C546" s="495">
        <v>1</v>
      </c>
      <c r="D546" s="495">
        <v>3</v>
      </c>
      <c r="E546" s="496">
        <v>1</v>
      </c>
      <c r="F546" s="496">
        <v>1</v>
      </c>
      <c r="G546" s="496">
        <v>0.25</v>
      </c>
      <c r="H546" s="496">
        <f t="shared" ref="H546:H576" si="20">PRODUCT(C546:G546)</f>
        <v>0.75</v>
      </c>
      <c r="I546" s="563"/>
    </row>
    <row r="547" spans="1:9" x14ac:dyDescent="0.25">
      <c r="A547" s="493"/>
      <c r="B547" s="494" t="s">
        <v>3604</v>
      </c>
      <c r="C547" s="495">
        <v>1</v>
      </c>
      <c r="D547" s="495">
        <v>15</v>
      </c>
      <c r="E547" s="496">
        <v>1.1499999999999999</v>
      </c>
      <c r="F547" s="496">
        <v>1.1499999999999999</v>
      </c>
      <c r="G547" s="496">
        <v>0.3</v>
      </c>
      <c r="H547" s="496">
        <f t="shared" si="20"/>
        <v>5.95</v>
      </c>
      <c r="I547" s="563"/>
    </row>
    <row r="548" spans="1:9" x14ac:dyDescent="0.25">
      <c r="A548" s="493"/>
      <c r="B548" s="494" t="s">
        <v>3605</v>
      </c>
      <c r="C548" s="495">
        <v>1</v>
      </c>
      <c r="D548" s="495">
        <v>9</v>
      </c>
      <c r="E548" s="496">
        <v>1.3</v>
      </c>
      <c r="F548" s="496">
        <v>1.3</v>
      </c>
      <c r="G548" s="496">
        <v>0.35</v>
      </c>
      <c r="H548" s="496">
        <f t="shared" si="20"/>
        <v>5.32</v>
      </c>
      <c r="I548" s="563"/>
    </row>
    <row r="549" spans="1:9" x14ac:dyDescent="0.25">
      <c r="A549" s="493"/>
      <c r="B549" s="494" t="s">
        <v>3606</v>
      </c>
      <c r="C549" s="495">
        <v>1</v>
      </c>
      <c r="D549" s="495">
        <v>7</v>
      </c>
      <c r="E549" s="496">
        <v>1.5</v>
      </c>
      <c r="F549" s="496">
        <v>1.5</v>
      </c>
      <c r="G549" s="496">
        <v>0.5</v>
      </c>
      <c r="H549" s="496">
        <f t="shared" si="20"/>
        <v>7.88</v>
      </c>
      <c r="I549" s="563"/>
    </row>
    <row r="550" spans="1:9" x14ac:dyDescent="0.25">
      <c r="A550" s="493"/>
      <c r="B550" s="494" t="s">
        <v>3607</v>
      </c>
      <c r="C550" s="495">
        <v>1</v>
      </c>
      <c r="D550" s="495">
        <v>2</v>
      </c>
      <c r="E550" s="496">
        <v>1.7</v>
      </c>
      <c r="F550" s="496">
        <v>1.7</v>
      </c>
      <c r="G550" s="496">
        <v>0.55000000000000004</v>
      </c>
      <c r="H550" s="496">
        <f t="shared" si="20"/>
        <v>3.18</v>
      </c>
      <c r="I550" s="563"/>
    </row>
    <row r="551" spans="1:9" x14ac:dyDescent="0.25">
      <c r="A551" s="493"/>
      <c r="B551" s="494" t="s">
        <v>3608</v>
      </c>
      <c r="C551" s="495">
        <v>1</v>
      </c>
      <c r="D551" s="495">
        <v>4</v>
      </c>
      <c r="E551" s="496">
        <v>1</v>
      </c>
      <c r="F551" s="496">
        <v>1</v>
      </c>
      <c r="G551" s="496">
        <v>0.2</v>
      </c>
      <c r="H551" s="496">
        <f t="shared" si="20"/>
        <v>0.8</v>
      </c>
      <c r="I551" s="563"/>
    </row>
    <row r="552" spans="1:9" x14ac:dyDescent="0.25">
      <c r="A552" s="493"/>
      <c r="B552" s="494" t="s">
        <v>5658</v>
      </c>
      <c r="C552" s="495">
        <v>1</v>
      </c>
      <c r="D552" s="495">
        <v>25</v>
      </c>
      <c r="E552" s="496">
        <v>0.23</v>
      </c>
      <c r="F552" s="496">
        <v>0.38</v>
      </c>
      <c r="G552" s="532">
        <v>1.5</v>
      </c>
      <c r="H552" s="496">
        <f t="shared" si="20"/>
        <v>3.28</v>
      </c>
      <c r="I552" s="563"/>
    </row>
    <row r="553" spans="1:9" x14ac:dyDescent="0.25">
      <c r="A553" s="493"/>
      <c r="B553" s="494" t="s">
        <v>3942</v>
      </c>
      <c r="C553" s="495">
        <v>1</v>
      </c>
      <c r="D553" s="495">
        <v>3</v>
      </c>
      <c r="E553" s="496">
        <v>0.23</v>
      </c>
      <c r="F553" s="496">
        <v>0.3</v>
      </c>
      <c r="G553" s="532">
        <v>1.5</v>
      </c>
      <c r="H553" s="496">
        <f t="shared" si="20"/>
        <v>0.31</v>
      </c>
      <c r="I553" s="563"/>
    </row>
    <row r="554" spans="1:9" x14ac:dyDescent="0.25">
      <c r="A554" s="493"/>
      <c r="B554" s="494" t="s">
        <v>5666</v>
      </c>
      <c r="C554" s="495">
        <v>1</v>
      </c>
      <c r="D554" s="495">
        <v>8</v>
      </c>
      <c r="E554" s="496">
        <v>0.23</v>
      </c>
      <c r="F554" s="496">
        <v>0.38</v>
      </c>
      <c r="G554" s="532">
        <v>1.5</v>
      </c>
      <c r="H554" s="496">
        <f t="shared" si="20"/>
        <v>1.05</v>
      </c>
      <c r="I554" s="563"/>
    </row>
    <row r="555" spans="1:9" x14ac:dyDescent="0.25">
      <c r="A555" s="493"/>
      <c r="B555" s="494" t="s">
        <v>5659</v>
      </c>
      <c r="C555" s="495">
        <v>1</v>
      </c>
      <c r="D555" s="495">
        <v>4</v>
      </c>
      <c r="E555" s="496">
        <v>0.23</v>
      </c>
      <c r="F555" s="496">
        <v>0.23</v>
      </c>
      <c r="G555" s="532">
        <v>1.5</v>
      </c>
      <c r="H555" s="496">
        <f t="shared" si="20"/>
        <v>0.32</v>
      </c>
      <c r="I555" s="563"/>
    </row>
    <row r="556" spans="1:9" x14ac:dyDescent="0.25">
      <c r="A556" s="493"/>
      <c r="B556" s="497" t="s">
        <v>3609</v>
      </c>
      <c r="C556" s="495"/>
      <c r="D556" s="495"/>
      <c r="E556" s="496"/>
      <c r="F556" s="496"/>
      <c r="G556" s="496"/>
      <c r="H556" s="496">
        <f t="shared" si="20"/>
        <v>0</v>
      </c>
      <c r="I556" s="563"/>
    </row>
    <row r="557" spans="1:9" x14ac:dyDescent="0.25">
      <c r="A557" s="493"/>
      <c r="B557" s="494" t="s">
        <v>3610</v>
      </c>
      <c r="C557" s="495">
        <v>1</v>
      </c>
      <c r="D557" s="495">
        <v>1</v>
      </c>
      <c r="E557" s="496">
        <v>76.61</v>
      </c>
      <c r="F557" s="496">
        <v>0.23</v>
      </c>
      <c r="G557" s="496">
        <v>0.4</v>
      </c>
      <c r="H557" s="496">
        <f t="shared" si="20"/>
        <v>7.05</v>
      </c>
      <c r="I557" s="563"/>
    </row>
    <row r="558" spans="1:9" x14ac:dyDescent="0.25">
      <c r="A558" s="493"/>
      <c r="B558" s="494" t="s">
        <v>3611</v>
      </c>
      <c r="C558" s="495">
        <v>3</v>
      </c>
      <c r="D558" s="495">
        <v>1</v>
      </c>
      <c r="E558" s="496">
        <v>8.18</v>
      </c>
      <c r="F558" s="496">
        <v>0.23</v>
      </c>
      <c r="G558" s="496">
        <v>0.4</v>
      </c>
      <c r="H558" s="496">
        <f t="shared" si="20"/>
        <v>2.2599999999999998</v>
      </c>
      <c r="I558" s="563"/>
    </row>
    <row r="559" spans="1:9" x14ac:dyDescent="0.25">
      <c r="A559" s="493"/>
      <c r="B559" s="494" t="s">
        <v>3612</v>
      </c>
      <c r="C559" s="495">
        <v>2</v>
      </c>
      <c r="D559" s="495">
        <v>1</v>
      </c>
      <c r="E559" s="496">
        <v>2</v>
      </c>
      <c r="F559" s="496">
        <v>0.23</v>
      </c>
      <c r="G559" s="496">
        <v>0.4</v>
      </c>
      <c r="H559" s="496">
        <f t="shared" si="20"/>
        <v>0.37</v>
      </c>
      <c r="I559" s="563"/>
    </row>
    <row r="560" spans="1:9" x14ac:dyDescent="0.25">
      <c r="A560" s="493"/>
      <c r="B560" s="494" t="s">
        <v>3613</v>
      </c>
      <c r="C560" s="495">
        <v>3</v>
      </c>
      <c r="D560" s="495">
        <v>1</v>
      </c>
      <c r="E560" s="496">
        <v>6.5</v>
      </c>
      <c r="F560" s="496">
        <v>0.23</v>
      </c>
      <c r="G560" s="496">
        <v>0.4</v>
      </c>
      <c r="H560" s="496">
        <f t="shared" si="20"/>
        <v>1.79</v>
      </c>
      <c r="I560" s="563"/>
    </row>
    <row r="561" spans="1:9" x14ac:dyDescent="0.25">
      <c r="A561" s="493"/>
      <c r="B561" s="494" t="s">
        <v>3614</v>
      </c>
      <c r="C561" s="495">
        <v>3</v>
      </c>
      <c r="D561" s="495">
        <v>1</v>
      </c>
      <c r="E561" s="496">
        <v>2.94</v>
      </c>
      <c r="F561" s="496">
        <v>0.23</v>
      </c>
      <c r="G561" s="496">
        <v>0.4</v>
      </c>
      <c r="H561" s="496">
        <f t="shared" si="20"/>
        <v>0.81</v>
      </c>
      <c r="I561" s="563"/>
    </row>
    <row r="562" spans="1:9" ht="28.5" x14ac:dyDescent="0.25">
      <c r="A562" s="493"/>
      <c r="B562" s="494" t="s">
        <v>3635</v>
      </c>
      <c r="C562" s="495">
        <v>6</v>
      </c>
      <c r="D562" s="495">
        <v>1</v>
      </c>
      <c r="E562" s="496">
        <v>2.99</v>
      </c>
      <c r="F562" s="496">
        <v>0.23</v>
      </c>
      <c r="G562" s="496">
        <v>0.4</v>
      </c>
      <c r="H562" s="496">
        <f t="shared" si="20"/>
        <v>1.65</v>
      </c>
      <c r="I562" s="563"/>
    </row>
    <row r="563" spans="1:9" x14ac:dyDescent="0.25">
      <c r="A563" s="493"/>
      <c r="B563" s="494" t="s">
        <v>3616</v>
      </c>
      <c r="C563" s="495">
        <v>3</v>
      </c>
      <c r="D563" s="495">
        <v>1</v>
      </c>
      <c r="E563" s="496">
        <v>2.29</v>
      </c>
      <c r="F563" s="496">
        <v>0.23</v>
      </c>
      <c r="G563" s="496">
        <v>0.4</v>
      </c>
      <c r="H563" s="496">
        <f t="shared" si="20"/>
        <v>0.63</v>
      </c>
      <c r="I563" s="563"/>
    </row>
    <row r="564" spans="1:9" x14ac:dyDescent="0.25">
      <c r="A564" s="493"/>
      <c r="B564" s="494" t="s">
        <v>3935</v>
      </c>
      <c r="C564" s="495">
        <v>2</v>
      </c>
      <c r="D564" s="495">
        <v>1</v>
      </c>
      <c r="E564" s="496">
        <v>7.75</v>
      </c>
      <c r="F564" s="496">
        <v>0.23</v>
      </c>
      <c r="G564" s="496">
        <v>0.4</v>
      </c>
      <c r="H564" s="496">
        <f t="shared" si="20"/>
        <v>1.43</v>
      </c>
      <c r="I564" s="563"/>
    </row>
    <row r="565" spans="1:9" x14ac:dyDescent="0.25">
      <c r="A565" s="396"/>
      <c r="B565" s="533" t="s">
        <v>3936</v>
      </c>
      <c r="C565" s="399"/>
      <c r="D565" s="534"/>
      <c r="E565" s="386"/>
      <c r="F565" s="386"/>
      <c r="G565" s="386"/>
      <c r="H565" s="496">
        <f t="shared" si="20"/>
        <v>0</v>
      </c>
      <c r="I565" s="562"/>
    </row>
    <row r="566" spans="1:9" x14ac:dyDescent="0.25">
      <c r="A566" s="493"/>
      <c r="B566" s="494" t="s">
        <v>3610</v>
      </c>
      <c r="C566" s="495">
        <v>1</v>
      </c>
      <c r="D566" s="495">
        <v>1</v>
      </c>
      <c r="E566" s="496">
        <v>76.61</v>
      </c>
      <c r="F566" s="496">
        <v>0.23</v>
      </c>
      <c r="G566" s="496">
        <v>0.15</v>
      </c>
      <c r="H566" s="496">
        <f t="shared" si="20"/>
        <v>2.64</v>
      </c>
      <c r="I566" s="563"/>
    </row>
    <row r="567" spans="1:9" x14ac:dyDescent="0.25">
      <c r="A567" s="493"/>
      <c r="B567" s="494" t="s">
        <v>3611</v>
      </c>
      <c r="C567" s="495">
        <v>3</v>
      </c>
      <c r="D567" s="495">
        <v>1</v>
      </c>
      <c r="E567" s="496">
        <v>8.18</v>
      </c>
      <c r="F567" s="496">
        <v>0.23</v>
      </c>
      <c r="G567" s="496">
        <v>0.15</v>
      </c>
      <c r="H567" s="496">
        <f t="shared" si="20"/>
        <v>0.85</v>
      </c>
      <c r="I567" s="563"/>
    </row>
    <row r="568" spans="1:9" x14ac:dyDescent="0.25">
      <c r="A568" s="493"/>
      <c r="B568" s="494" t="s">
        <v>3612</v>
      </c>
      <c r="C568" s="495">
        <v>2</v>
      </c>
      <c r="D568" s="495">
        <v>1</v>
      </c>
      <c r="E568" s="496">
        <v>2</v>
      </c>
      <c r="F568" s="496">
        <v>0.23</v>
      </c>
      <c r="G568" s="496">
        <v>0.15</v>
      </c>
      <c r="H568" s="496">
        <f t="shared" si="20"/>
        <v>0.14000000000000001</v>
      </c>
      <c r="I568" s="563"/>
    </row>
    <row r="569" spans="1:9" x14ac:dyDescent="0.25">
      <c r="A569" s="493"/>
      <c r="B569" s="494" t="s">
        <v>3937</v>
      </c>
      <c r="C569" s="495">
        <v>5</v>
      </c>
      <c r="D569" s="495">
        <v>1</v>
      </c>
      <c r="E569" s="496">
        <v>1.0900000000000001</v>
      </c>
      <c r="F569" s="496">
        <v>0.23</v>
      </c>
      <c r="G569" s="496">
        <v>0.15</v>
      </c>
      <c r="H569" s="496">
        <f t="shared" si="20"/>
        <v>0.19</v>
      </c>
      <c r="I569" s="563"/>
    </row>
    <row r="570" spans="1:9" x14ac:dyDescent="0.25">
      <c r="A570" s="493"/>
      <c r="B570" s="494" t="s">
        <v>3613</v>
      </c>
      <c r="C570" s="495">
        <v>3</v>
      </c>
      <c r="D570" s="495">
        <v>3</v>
      </c>
      <c r="E570" s="496">
        <v>6.5</v>
      </c>
      <c r="F570" s="496">
        <v>0.23</v>
      </c>
      <c r="G570" s="496">
        <v>0.15</v>
      </c>
      <c r="H570" s="496">
        <f t="shared" si="20"/>
        <v>2.02</v>
      </c>
      <c r="I570" s="563"/>
    </row>
    <row r="571" spans="1:9" x14ac:dyDescent="0.25">
      <c r="A571" s="493"/>
      <c r="B571" s="494" t="s">
        <v>3614</v>
      </c>
      <c r="C571" s="495">
        <v>3</v>
      </c>
      <c r="D571" s="495">
        <v>1</v>
      </c>
      <c r="E571" s="496">
        <v>2.94</v>
      </c>
      <c r="F571" s="496">
        <v>0.23</v>
      </c>
      <c r="G571" s="496">
        <v>0.15</v>
      </c>
      <c r="H571" s="496">
        <f t="shared" si="20"/>
        <v>0.3</v>
      </c>
      <c r="I571" s="563"/>
    </row>
    <row r="572" spans="1:9" x14ac:dyDescent="0.25">
      <c r="A572" s="493"/>
      <c r="B572" s="494" t="s">
        <v>3938</v>
      </c>
      <c r="C572" s="495">
        <v>3</v>
      </c>
      <c r="D572" s="495">
        <v>1</v>
      </c>
      <c r="E572" s="496">
        <v>2.99</v>
      </c>
      <c r="F572" s="496">
        <v>0.23</v>
      </c>
      <c r="G572" s="496">
        <v>0.15</v>
      </c>
      <c r="H572" s="496">
        <f t="shared" si="20"/>
        <v>0.31</v>
      </c>
      <c r="I572" s="563"/>
    </row>
    <row r="573" spans="1:9" x14ac:dyDescent="0.25">
      <c r="A573" s="493"/>
      <c r="B573" s="494" t="s">
        <v>3616</v>
      </c>
      <c r="C573" s="495">
        <v>3</v>
      </c>
      <c r="D573" s="495">
        <v>1</v>
      </c>
      <c r="E573" s="496">
        <v>2.29</v>
      </c>
      <c r="F573" s="496">
        <v>0.23</v>
      </c>
      <c r="G573" s="496">
        <v>0.15</v>
      </c>
      <c r="H573" s="496">
        <f t="shared" si="20"/>
        <v>0.24</v>
      </c>
      <c r="I573" s="563"/>
    </row>
    <row r="574" spans="1:9" x14ac:dyDescent="0.25">
      <c r="A574" s="493"/>
      <c r="B574" s="494" t="s">
        <v>3617</v>
      </c>
      <c r="C574" s="495">
        <v>2</v>
      </c>
      <c r="D574" s="495">
        <v>1</v>
      </c>
      <c r="E574" s="496">
        <v>7.75</v>
      </c>
      <c r="F574" s="496">
        <v>0.23</v>
      </c>
      <c r="G574" s="496">
        <v>0.15</v>
      </c>
      <c r="H574" s="496">
        <f t="shared" si="20"/>
        <v>0.53</v>
      </c>
      <c r="I574" s="563"/>
    </row>
    <row r="575" spans="1:9" ht="28.5" x14ac:dyDescent="0.25">
      <c r="A575" s="493"/>
      <c r="B575" s="494" t="s">
        <v>3647</v>
      </c>
      <c r="C575" s="495">
        <v>1</v>
      </c>
      <c r="D575" s="495">
        <v>3</v>
      </c>
      <c r="E575" s="496">
        <v>2.99</v>
      </c>
      <c r="F575" s="496">
        <v>0.23</v>
      </c>
      <c r="G575" s="496">
        <v>0.15</v>
      </c>
      <c r="H575" s="496">
        <f t="shared" si="20"/>
        <v>0.31</v>
      </c>
      <c r="I575" s="563"/>
    </row>
    <row r="576" spans="1:9" x14ac:dyDescent="0.25">
      <c r="A576" s="396"/>
      <c r="B576" s="397" t="s">
        <v>3939</v>
      </c>
      <c r="C576" s="399">
        <v>1</v>
      </c>
      <c r="D576" s="399">
        <v>2</v>
      </c>
      <c r="E576" s="496">
        <v>2.46</v>
      </c>
      <c r="F576" s="496">
        <v>0.23</v>
      </c>
      <c r="G576" s="386">
        <v>0.3</v>
      </c>
      <c r="H576" s="496">
        <f t="shared" si="20"/>
        <v>0.34</v>
      </c>
      <c r="I576" s="562"/>
    </row>
    <row r="577" spans="1:9" x14ac:dyDescent="0.25">
      <c r="A577" s="396"/>
      <c r="B577" s="397"/>
      <c r="C577" s="399"/>
      <c r="D577" s="399"/>
      <c r="E577" s="386"/>
      <c r="F577" s="386"/>
      <c r="G577" s="404" t="s">
        <v>1904</v>
      </c>
      <c r="H577" s="404">
        <f>SUM(H546:H576)</f>
        <v>52.7</v>
      </c>
      <c r="I577" s="562"/>
    </row>
    <row r="578" spans="1:9" x14ac:dyDescent="0.25">
      <c r="A578" s="493"/>
      <c r="B578" s="494"/>
      <c r="C578" s="503"/>
      <c r="D578" s="503"/>
      <c r="E578" s="496"/>
      <c r="F578" s="496"/>
      <c r="G578" s="504" t="s">
        <v>3456</v>
      </c>
      <c r="H578" s="504">
        <f>ROUNDUP(H577,1)</f>
        <v>52.7</v>
      </c>
      <c r="I578" s="562" t="s">
        <v>1829</v>
      </c>
    </row>
    <row r="579" spans="1:9" x14ac:dyDescent="0.25">
      <c r="A579" s="360">
        <v>8</v>
      </c>
      <c r="B579" s="371" t="s">
        <v>3940</v>
      </c>
      <c r="C579" s="399"/>
      <c r="D579" s="399"/>
      <c r="E579" s="400"/>
      <c r="F579" s="492"/>
      <c r="G579" s="400"/>
      <c r="H579" s="386"/>
      <c r="I579" s="562"/>
    </row>
    <row r="580" spans="1:9" x14ac:dyDescent="0.25">
      <c r="A580" s="346"/>
      <c r="B580" s="535" t="s">
        <v>3941</v>
      </c>
      <c r="C580" s="382"/>
      <c r="D580" s="382"/>
      <c r="E580" s="384"/>
      <c r="F580" s="384"/>
      <c r="G580" s="384"/>
      <c r="H580" s="384"/>
      <c r="I580" s="566"/>
    </row>
    <row r="581" spans="1:9" x14ac:dyDescent="0.25">
      <c r="A581" s="493"/>
      <c r="B581" s="494" t="s">
        <v>5658</v>
      </c>
      <c r="C581" s="495">
        <v>1</v>
      </c>
      <c r="D581" s="495">
        <v>25</v>
      </c>
      <c r="E581" s="496">
        <v>0.23</v>
      </c>
      <c r="F581" s="496">
        <v>0.38</v>
      </c>
      <c r="G581" s="496">
        <v>2.4500000000000002</v>
      </c>
      <c r="H581" s="496">
        <f t="shared" ref="H581:H608" si="21">PRODUCT(C581:G581)</f>
        <v>5.35</v>
      </c>
      <c r="I581" s="563"/>
    </row>
    <row r="582" spans="1:9" x14ac:dyDescent="0.25">
      <c r="A582" s="493"/>
      <c r="B582" s="494" t="s">
        <v>3942</v>
      </c>
      <c r="C582" s="495">
        <v>1</v>
      </c>
      <c r="D582" s="495">
        <v>3</v>
      </c>
      <c r="E582" s="496">
        <v>0.23</v>
      </c>
      <c r="F582" s="496">
        <v>0.3</v>
      </c>
      <c r="G582" s="496">
        <v>2.4500000000000002</v>
      </c>
      <c r="H582" s="496">
        <f t="shared" si="21"/>
        <v>0.51</v>
      </c>
      <c r="I582" s="563"/>
    </row>
    <row r="583" spans="1:9" x14ac:dyDescent="0.25">
      <c r="A583" s="493"/>
      <c r="B583" s="494" t="s">
        <v>5666</v>
      </c>
      <c r="C583" s="495">
        <v>1</v>
      </c>
      <c r="D583" s="495">
        <v>8</v>
      </c>
      <c r="E583" s="496">
        <v>0.23</v>
      </c>
      <c r="F583" s="496">
        <v>0.38</v>
      </c>
      <c r="G583" s="496">
        <v>2.4500000000000002</v>
      </c>
      <c r="H583" s="496">
        <f t="shared" si="21"/>
        <v>1.71</v>
      </c>
      <c r="I583" s="563"/>
    </row>
    <row r="584" spans="1:9" x14ac:dyDescent="0.25">
      <c r="A584" s="493"/>
      <c r="B584" s="494" t="s">
        <v>5659</v>
      </c>
      <c r="C584" s="495">
        <v>1</v>
      </c>
      <c r="D584" s="495">
        <v>4</v>
      </c>
      <c r="E584" s="496">
        <v>0.23</v>
      </c>
      <c r="F584" s="496">
        <v>0.38</v>
      </c>
      <c r="G584" s="496">
        <v>2.4500000000000002</v>
      </c>
      <c r="H584" s="496">
        <f t="shared" si="21"/>
        <v>0.86</v>
      </c>
      <c r="I584" s="563"/>
    </row>
    <row r="585" spans="1:9" x14ac:dyDescent="0.25">
      <c r="A585" s="346"/>
      <c r="B585" s="391" t="s">
        <v>3943</v>
      </c>
      <c r="C585" s="382">
        <v>2</v>
      </c>
      <c r="D585" s="382">
        <v>1</v>
      </c>
      <c r="E585" s="383">
        <v>3.9</v>
      </c>
      <c r="F585" s="384">
        <v>0.23</v>
      </c>
      <c r="G585" s="383">
        <v>0.3</v>
      </c>
      <c r="H585" s="496">
        <f t="shared" si="21"/>
        <v>0.54</v>
      </c>
      <c r="I585" s="566"/>
    </row>
    <row r="586" spans="1:9" x14ac:dyDescent="0.25">
      <c r="A586" s="346"/>
      <c r="B586" s="391" t="s">
        <v>3944</v>
      </c>
      <c r="C586" s="382">
        <v>2</v>
      </c>
      <c r="D586" s="382">
        <v>1</v>
      </c>
      <c r="E586" s="383">
        <v>1</v>
      </c>
      <c r="F586" s="383">
        <v>2</v>
      </c>
      <c r="G586" s="384">
        <v>0.125</v>
      </c>
      <c r="H586" s="496">
        <f t="shared" si="21"/>
        <v>0.5</v>
      </c>
      <c r="I586" s="566"/>
    </row>
    <row r="587" spans="1:9" x14ac:dyDescent="0.25">
      <c r="A587" s="346"/>
      <c r="B587" s="391" t="s">
        <v>3945</v>
      </c>
      <c r="C587" s="382">
        <v>2</v>
      </c>
      <c r="D587" s="382">
        <v>1</v>
      </c>
      <c r="E587" s="383">
        <v>0.3</v>
      </c>
      <c r="F587" s="383">
        <v>1</v>
      </c>
      <c r="G587" s="384">
        <v>0.125</v>
      </c>
      <c r="H587" s="496">
        <f t="shared" si="21"/>
        <v>0.08</v>
      </c>
      <c r="I587" s="566"/>
    </row>
    <row r="588" spans="1:9" x14ac:dyDescent="0.25">
      <c r="A588" s="346"/>
      <c r="B588" s="391" t="s">
        <v>3946</v>
      </c>
      <c r="C588" s="382">
        <v>2</v>
      </c>
      <c r="D588" s="382">
        <v>1</v>
      </c>
      <c r="E588" s="384">
        <v>3.1</v>
      </c>
      <c r="F588" s="383">
        <v>1</v>
      </c>
      <c r="G588" s="384">
        <v>0.125</v>
      </c>
      <c r="H588" s="496">
        <f t="shared" si="21"/>
        <v>0.78</v>
      </c>
      <c r="I588" s="566"/>
    </row>
    <row r="589" spans="1:9" x14ac:dyDescent="0.25">
      <c r="A589" s="346"/>
      <c r="B589" s="391" t="s">
        <v>3947</v>
      </c>
      <c r="C589" s="382">
        <v>0.5</v>
      </c>
      <c r="D589" s="382">
        <v>20</v>
      </c>
      <c r="E589" s="383">
        <v>1</v>
      </c>
      <c r="F589" s="383">
        <v>0.3</v>
      </c>
      <c r="G589" s="384">
        <v>0.15</v>
      </c>
      <c r="H589" s="496">
        <f t="shared" si="21"/>
        <v>0.45</v>
      </c>
      <c r="I589" s="566"/>
    </row>
    <row r="590" spans="1:9" x14ac:dyDescent="0.25">
      <c r="A590" s="346"/>
      <c r="B590" s="391" t="s">
        <v>3665</v>
      </c>
      <c r="C590" s="382">
        <v>3</v>
      </c>
      <c r="D590" s="382">
        <v>3</v>
      </c>
      <c r="E590" s="383">
        <v>2.4</v>
      </c>
      <c r="F590" s="384">
        <v>0.23</v>
      </c>
      <c r="G590" s="384">
        <v>0.05</v>
      </c>
      <c r="H590" s="496">
        <f t="shared" si="21"/>
        <v>0.25</v>
      </c>
      <c r="I590" s="566"/>
    </row>
    <row r="591" spans="1:9" x14ac:dyDescent="0.25">
      <c r="A591" s="346"/>
      <c r="B591" s="391" t="s">
        <v>3666</v>
      </c>
      <c r="C591" s="382">
        <v>1</v>
      </c>
      <c r="D591" s="382">
        <v>3</v>
      </c>
      <c r="E591" s="384">
        <v>1.95</v>
      </c>
      <c r="F591" s="384">
        <v>0.23</v>
      </c>
      <c r="G591" s="384">
        <v>0.05</v>
      </c>
      <c r="H591" s="496">
        <f t="shared" si="21"/>
        <v>7.0000000000000007E-2</v>
      </c>
      <c r="I591" s="566"/>
    </row>
    <row r="592" spans="1:9" x14ac:dyDescent="0.25">
      <c r="A592" s="346"/>
      <c r="B592" s="391" t="s">
        <v>3917</v>
      </c>
      <c r="C592" s="382">
        <v>1</v>
      </c>
      <c r="D592" s="382">
        <v>3</v>
      </c>
      <c r="E592" s="384">
        <v>1.46</v>
      </c>
      <c r="F592" s="384">
        <v>0.23</v>
      </c>
      <c r="G592" s="384">
        <v>0.15</v>
      </c>
      <c r="H592" s="496">
        <f t="shared" si="21"/>
        <v>0.15</v>
      </c>
      <c r="I592" s="566"/>
    </row>
    <row r="593" spans="1:9" x14ac:dyDescent="0.25">
      <c r="A593" s="346"/>
      <c r="B593" s="391" t="s">
        <v>3948</v>
      </c>
      <c r="C593" s="382">
        <v>1</v>
      </c>
      <c r="D593" s="382">
        <v>3</v>
      </c>
      <c r="E593" s="384">
        <v>5.68</v>
      </c>
      <c r="F593" s="383">
        <v>0.83</v>
      </c>
      <c r="G593" s="384">
        <v>0.05</v>
      </c>
      <c r="H593" s="496">
        <f t="shared" si="21"/>
        <v>0.71</v>
      </c>
      <c r="I593" s="566"/>
    </row>
    <row r="594" spans="1:9" x14ac:dyDescent="0.25">
      <c r="A594" s="346"/>
      <c r="B594" s="391" t="s">
        <v>3949</v>
      </c>
      <c r="C594" s="382">
        <v>1</v>
      </c>
      <c r="D594" s="382">
        <v>3</v>
      </c>
      <c r="E594" s="384">
        <v>1.46</v>
      </c>
      <c r="F594" s="384">
        <v>0.23</v>
      </c>
      <c r="G594" s="384">
        <v>0.15</v>
      </c>
      <c r="H594" s="496">
        <f t="shared" si="21"/>
        <v>0.15</v>
      </c>
      <c r="I594" s="566"/>
    </row>
    <row r="595" spans="1:9" x14ac:dyDescent="0.25">
      <c r="A595" s="346"/>
      <c r="B595" s="391" t="s">
        <v>3950</v>
      </c>
      <c r="C595" s="382">
        <v>1</v>
      </c>
      <c r="D595" s="382">
        <v>3</v>
      </c>
      <c r="E595" s="384">
        <v>3.51</v>
      </c>
      <c r="F595" s="384">
        <v>0.23</v>
      </c>
      <c r="G595" s="383">
        <v>0.2</v>
      </c>
      <c r="H595" s="496">
        <f t="shared" si="21"/>
        <v>0.48</v>
      </c>
      <c r="I595" s="566"/>
    </row>
    <row r="596" spans="1:9" x14ac:dyDescent="0.25">
      <c r="A596" s="346"/>
      <c r="B596" s="391" t="s">
        <v>3951</v>
      </c>
      <c r="C596" s="382">
        <v>3</v>
      </c>
      <c r="D596" s="382">
        <v>3</v>
      </c>
      <c r="E596" s="383">
        <v>2.2599999999999998</v>
      </c>
      <c r="F596" s="384">
        <v>0.23</v>
      </c>
      <c r="G596" s="384">
        <v>0.15</v>
      </c>
      <c r="H596" s="496">
        <f t="shared" si="21"/>
        <v>0.7</v>
      </c>
      <c r="I596" s="566"/>
    </row>
    <row r="597" spans="1:9" x14ac:dyDescent="0.25">
      <c r="A597" s="346"/>
      <c r="B597" s="391" t="s">
        <v>3952</v>
      </c>
      <c r="C597" s="382">
        <v>1</v>
      </c>
      <c r="D597" s="382">
        <v>3</v>
      </c>
      <c r="E597" s="384">
        <v>1.81</v>
      </c>
      <c r="F597" s="384">
        <v>0.23</v>
      </c>
      <c r="G597" s="384">
        <v>0.15</v>
      </c>
      <c r="H597" s="496">
        <f t="shared" si="21"/>
        <v>0.19</v>
      </c>
      <c r="I597" s="566"/>
    </row>
    <row r="598" spans="1:9" x14ac:dyDescent="0.25">
      <c r="A598" s="346"/>
      <c r="B598" s="391" t="s">
        <v>3953</v>
      </c>
      <c r="C598" s="382">
        <v>1</v>
      </c>
      <c r="D598" s="382">
        <v>3</v>
      </c>
      <c r="E598" s="384">
        <v>3.56</v>
      </c>
      <c r="F598" s="384">
        <v>0.23</v>
      </c>
      <c r="G598" s="383">
        <v>0.2</v>
      </c>
      <c r="H598" s="496">
        <f t="shared" si="21"/>
        <v>0.49</v>
      </c>
      <c r="I598" s="566"/>
    </row>
    <row r="599" spans="1:9" x14ac:dyDescent="0.25">
      <c r="A599" s="346"/>
      <c r="B599" s="391" t="s">
        <v>3954</v>
      </c>
      <c r="C599" s="382">
        <v>1</v>
      </c>
      <c r="D599" s="382">
        <v>6</v>
      </c>
      <c r="E599" s="383">
        <v>1.2</v>
      </c>
      <c r="F599" s="384">
        <v>0.115</v>
      </c>
      <c r="G599" s="383">
        <v>0.1</v>
      </c>
      <c r="H599" s="496">
        <f t="shared" si="21"/>
        <v>0.08</v>
      </c>
      <c r="I599" s="566"/>
    </row>
    <row r="600" spans="1:9" x14ac:dyDescent="0.25">
      <c r="A600" s="346"/>
      <c r="B600" s="391" t="s">
        <v>3955</v>
      </c>
      <c r="C600" s="382">
        <v>1</v>
      </c>
      <c r="D600" s="382">
        <v>6</v>
      </c>
      <c r="E600" s="384">
        <v>1.21</v>
      </c>
      <c r="F600" s="384">
        <v>0.23</v>
      </c>
      <c r="G600" s="383">
        <v>0.1</v>
      </c>
      <c r="H600" s="496">
        <f t="shared" si="21"/>
        <v>0.17</v>
      </c>
      <c r="I600" s="566"/>
    </row>
    <row r="601" spans="1:9" x14ac:dyDescent="0.25">
      <c r="A601" s="346"/>
      <c r="B601" s="391" t="s">
        <v>3956</v>
      </c>
      <c r="C601" s="382">
        <v>1</v>
      </c>
      <c r="D601" s="382">
        <v>3</v>
      </c>
      <c r="E601" s="384">
        <v>5.43</v>
      </c>
      <c r="F601" s="384">
        <v>0.23</v>
      </c>
      <c r="G601" s="384">
        <v>0.15</v>
      </c>
      <c r="H601" s="496">
        <f t="shared" si="21"/>
        <v>0.56000000000000005</v>
      </c>
      <c r="I601" s="566"/>
    </row>
    <row r="602" spans="1:9" x14ac:dyDescent="0.25">
      <c r="A602" s="346"/>
      <c r="B602" s="391" t="s">
        <v>3957</v>
      </c>
      <c r="C602" s="382">
        <v>3</v>
      </c>
      <c r="D602" s="382">
        <v>3</v>
      </c>
      <c r="E602" s="383">
        <v>2.2599999999999998</v>
      </c>
      <c r="F602" s="383">
        <v>0.6</v>
      </c>
      <c r="G602" s="384">
        <v>6.5000000000000002E-2</v>
      </c>
      <c r="H602" s="496">
        <f t="shared" si="21"/>
        <v>0.79</v>
      </c>
      <c r="I602" s="566"/>
    </row>
    <row r="603" spans="1:9" x14ac:dyDescent="0.25">
      <c r="A603" s="346"/>
      <c r="B603" s="391" t="s">
        <v>3849</v>
      </c>
      <c r="C603" s="382">
        <v>1</v>
      </c>
      <c r="D603" s="382">
        <v>3</v>
      </c>
      <c r="E603" s="384">
        <v>1.81</v>
      </c>
      <c r="F603" s="383">
        <v>0.6</v>
      </c>
      <c r="G603" s="384">
        <v>6.5000000000000002E-2</v>
      </c>
      <c r="H603" s="496">
        <f t="shared" si="21"/>
        <v>0.21</v>
      </c>
      <c r="I603" s="566"/>
    </row>
    <row r="604" spans="1:9" x14ac:dyDescent="0.25">
      <c r="A604" s="346"/>
      <c r="B604" s="391" t="s">
        <v>3958</v>
      </c>
      <c r="C604" s="382">
        <v>1</v>
      </c>
      <c r="D604" s="382">
        <v>3</v>
      </c>
      <c r="E604" s="384">
        <v>3.51</v>
      </c>
      <c r="F604" s="384">
        <v>0.78500000000000003</v>
      </c>
      <c r="G604" s="384">
        <v>0.05</v>
      </c>
      <c r="H604" s="496">
        <f t="shared" si="21"/>
        <v>0.41</v>
      </c>
      <c r="I604" s="566"/>
    </row>
    <row r="605" spans="1:9" x14ac:dyDescent="0.25">
      <c r="A605" s="346"/>
      <c r="B605" s="391" t="s">
        <v>3959</v>
      </c>
      <c r="C605" s="382">
        <v>1</v>
      </c>
      <c r="D605" s="382">
        <v>3</v>
      </c>
      <c r="E605" s="384">
        <v>3.56</v>
      </c>
      <c r="F605" s="383">
        <v>0.6</v>
      </c>
      <c r="G605" s="384">
        <v>0.05</v>
      </c>
      <c r="H605" s="496">
        <f t="shared" si="21"/>
        <v>0.32</v>
      </c>
      <c r="I605" s="566"/>
    </row>
    <row r="606" spans="1:9" x14ac:dyDescent="0.25">
      <c r="A606" s="346"/>
      <c r="B606" s="391" t="s">
        <v>3960</v>
      </c>
      <c r="C606" s="382">
        <v>1</v>
      </c>
      <c r="D606" s="382">
        <v>3</v>
      </c>
      <c r="E606" s="384">
        <v>4.83</v>
      </c>
      <c r="F606" s="383">
        <v>0.6</v>
      </c>
      <c r="G606" s="384">
        <v>0.05</v>
      </c>
      <c r="H606" s="496">
        <f t="shared" si="21"/>
        <v>0.43</v>
      </c>
      <c r="I606" s="566"/>
    </row>
    <row r="607" spans="1:9" x14ac:dyDescent="0.25">
      <c r="A607" s="346"/>
      <c r="B607" s="391" t="s">
        <v>3961</v>
      </c>
      <c r="C607" s="382">
        <v>1</v>
      </c>
      <c r="D607" s="382">
        <v>2</v>
      </c>
      <c r="E607" s="384">
        <v>2.46</v>
      </c>
      <c r="F607" s="383">
        <v>0.23</v>
      </c>
      <c r="G607" s="384">
        <v>0.15</v>
      </c>
      <c r="H607" s="496">
        <f t="shared" si="21"/>
        <v>0.17</v>
      </c>
      <c r="I607" s="566"/>
    </row>
    <row r="608" spans="1:9" x14ac:dyDescent="0.25">
      <c r="A608" s="346"/>
      <c r="B608" s="391" t="s">
        <v>3962</v>
      </c>
      <c r="C608" s="382">
        <v>1</v>
      </c>
      <c r="D608" s="382">
        <v>2</v>
      </c>
      <c r="E608" s="384">
        <v>2.46</v>
      </c>
      <c r="F608" s="383">
        <v>0.6</v>
      </c>
      <c r="G608" s="384">
        <v>6.5000000000000002E-2</v>
      </c>
      <c r="H608" s="496">
        <f t="shared" si="21"/>
        <v>0.19</v>
      </c>
      <c r="I608" s="566"/>
    </row>
    <row r="609" spans="1:9" x14ac:dyDescent="0.25">
      <c r="A609" s="346"/>
      <c r="B609" s="401" t="s">
        <v>3963</v>
      </c>
      <c r="C609" s="382"/>
      <c r="D609" s="382"/>
      <c r="E609" s="384"/>
      <c r="F609" s="384"/>
      <c r="G609" s="384"/>
      <c r="H609" s="383"/>
      <c r="I609" s="566"/>
    </row>
    <row r="610" spans="1:9" x14ac:dyDescent="0.25">
      <c r="A610" s="346"/>
      <c r="B610" s="393" t="s">
        <v>3964</v>
      </c>
      <c r="C610" s="382"/>
      <c r="D610" s="382"/>
      <c r="E610" s="384"/>
      <c r="F610" s="384"/>
      <c r="G610" s="384"/>
      <c r="H610" s="383"/>
      <c r="I610" s="566"/>
    </row>
    <row r="611" spans="1:9" x14ac:dyDescent="0.25">
      <c r="A611" s="346"/>
      <c r="B611" s="391" t="s">
        <v>3965</v>
      </c>
      <c r="C611" s="382">
        <v>1</v>
      </c>
      <c r="D611" s="382">
        <v>1</v>
      </c>
      <c r="E611" s="383">
        <v>29.91</v>
      </c>
      <c r="F611" s="384">
        <v>0.23</v>
      </c>
      <c r="G611" s="383">
        <v>0.4</v>
      </c>
      <c r="H611" s="383">
        <f>PRODUCT(C611:G611)</f>
        <v>2.75</v>
      </c>
      <c r="I611" s="566"/>
    </row>
    <row r="612" spans="1:9" x14ac:dyDescent="0.25">
      <c r="A612" s="346"/>
      <c r="B612" s="391" t="s">
        <v>3966</v>
      </c>
      <c r="C612" s="382">
        <v>3</v>
      </c>
      <c r="D612" s="382">
        <v>1</v>
      </c>
      <c r="E612" s="384">
        <v>8.64</v>
      </c>
      <c r="F612" s="384">
        <v>0.23</v>
      </c>
      <c r="G612" s="383">
        <v>0.4</v>
      </c>
      <c r="H612" s="383">
        <f>PRODUCT(C612:G612)</f>
        <v>2.38</v>
      </c>
      <c r="I612" s="566"/>
    </row>
    <row r="613" spans="1:9" x14ac:dyDescent="0.25">
      <c r="A613" s="346"/>
      <c r="B613" s="391" t="s">
        <v>3967</v>
      </c>
      <c r="C613" s="382">
        <v>3</v>
      </c>
      <c r="D613" s="382">
        <v>1</v>
      </c>
      <c r="E613" s="384">
        <v>7.32</v>
      </c>
      <c r="F613" s="384">
        <v>0.23</v>
      </c>
      <c r="G613" s="383">
        <v>0.3</v>
      </c>
      <c r="H613" s="383">
        <f>PRODUCT(C613:G613)</f>
        <v>1.52</v>
      </c>
      <c r="I613" s="566"/>
    </row>
    <row r="614" spans="1:9" x14ac:dyDescent="0.25">
      <c r="A614" s="346"/>
      <c r="B614" s="391" t="s">
        <v>3968</v>
      </c>
      <c r="C614" s="382">
        <v>3</v>
      </c>
      <c r="D614" s="382">
        <v>1</v>
      </c>
      <c r="E614" s="384">
        <v>1.085</v>
      </c>
      <c r="F614" s="384">
        <v>0.23</v>
      </c>
      <c r="G614" s="383">
        <v>0.15</v>
      </c>
      <c r="H614" s="383">
        <f>PRODUCT(C614:G614)</f>
        <v>0.11</v>
      </c>
      <c r="I614" s="566"/>
    </row>
    <row r="615" spans="1:9" x14ac:dyDescent="0.25">
      <c r="A615" s="346"/>
      <c r="B615" s="394" t="s">
        <v>5672</v>
      </c>
      <c r="C615" s="382">
        <v>-1</v>
      </c>
      <c r="D615" s="382">
        <v>1</v>
      </c>
      <c r="E615" s="384">
        <v>3.99</v>
      </c>
      <c r="F615" s="384">
        <v>0.23</v>
      </c>
      <c r="G615" s="384">
        <v>0.4</v>
      </c>
      <c r="H615" s="383">
        <f>PRODUCT(C615:G615)</f>
        <v>-0.37</v>
      </c>
      <c r="I615" s="566"/>
    </row>
    <row r="616" spans="1:9" x14ac:dyDescent="0.25">
      <c r="A616" s="346"/>
      <c r="B616" s="391" t="s">
        <v>3970</v>
      </c>
      <c r="C616" s="382">
        <v>3</v>
      </c>
      <c r="D616" s="382">
        <v>1</v>
      </c>
      <c r="E616" s="383">
        <v>6.73</v>
      </c>
      <c r="F616" s="384">
        <v>0.23</v>
      </c>
      <c r="G616" s="383">
        <v>0.4</v>
      </c>
      <c r="H616" s="383">
        <f t="shared" ref="H616:H622" si="22">PRODUCT(C616:G616)</f>
        <v>1.86</v>
      </c>
      <c r="I616" s="566"/>
    </row>
    <row r="617" spans="1:9" x14ac:dyDescent="0.25">
      <c r="A617" s="346"/>
      <c r="B617" s="391" t="s">
        <v>3971</v>
      </c>
      <c r="C617" s="382">
        <v>3</v>
      </c>
      <c r="D617" s="382">
        <v>1</v>
      </c>
      <c r="E617" s="384">
        <v>6.4950000000000001</v>
      </c>
      <c r="F617" s="383">
        <v>0.23</v>
      </c>
      <c r="G617" s="383" t="s">
        <v>3972</v>
      </c>
      <c r="H617" s="383">
        <f t="shared" si="22"/>
        <v>4.4800000000000004</v>
      </c>
      <c r="I617" s="566"/>
    </row>
    <row r="618" spans="1:9" x14ac:dyDescent="0.25">
      <c r="A618" s="346"/>
      <c r="B618" s="351" t="s">
        <v>3973</v>
      </c>
      <c r="C618" s="382">
        <v>3</v>
      </c>
      <c r="D618" s="382">
        <v>1</v>
      </c>
      <c r="E618" s="383">
        <v>2.99</v>
      </c>
      <c r="F618" s="383">
        <v>0.23</v>
      </c>
      <c r="G618" s="383">
        <v>0.57999999999999996</v>
      </c>
      <c r="H618" s="383">
        <f t="shared" si="22"/>
        <v>1.2</v>
      </c>
      <c r="I618" s="566"/>
    </row>
    <row r="619" spans="1:9" x14ac:dyDescent="0.25">
      <c r="A619" s="346"/>
      <c r="B619" s="391" t="s">
        <v>3974</v>
      </c>
      <c r="C619" s="382">
        <v>3</v>
      </c>
      <c r="D619" s="382">
        <v>1</v>
      </c>
      <c r="E619" s="383">
        <v>3.4</v>
      </c>
      <c r="F619" s="384">
        <v>0.23</v>
      </c>
      <c r="G619" s="383">
        <v>0.4</v>
      </c>
      <c r="H619" s="383">
        <f t="shared" si="22"/>
        <v>0.94</v>
      </c>
      <c r="I619" s="566"/>
    </row>
    <row r="620" spans="1:9" x14ac:dyDescent="0.25">
      <c r="A620" s="346"/>
      <c r="B620" s="391" t="s">
        <v>3974</v>
      </c>
      <c r="C620" s="382">
        <v>3</v>
      </c>
      <c r="D620" s="382">
        <v>1</v>
      </c>
      <c r="E620" s="383">
        <v>2.86</v>
      </c>
      <c r="F620" s="384">
        <v>0.23</v>
      </c>
      <c r="G620" s="383">
        <v>0.3</v>
      </c>
      <c r="H620" s="383">
        <f t="shared" si="22"/>
        <v>0.59</v>
      </c>
      <c r="I620" s="566"/>
    </row>
    <row r="621" spans="1:9" x14ac:dyDescent="0.25">
      <c r="A621" s="346"/>
      <c r="B621" s="391" t="s">
        <v>3975</v>
      </c>
      <c r="C621" s="382">
        <v>3</v>
      </c>
      <c r="D621" s="382">
        <v>1</v>
      </c>
      <c r="E621" s="383">
        <v>2.99</v>
      </c>
      <c r="F621" s="384">
        <v>0.23</v>
      </c>
      <c r="G621" s="383">
        <v>0.3</v>
      </c>
      <c r="H621" s="383">
        <f t="shared" si="22"/>
        <v>0.62</v>
      </c>
      <c r="I621" s="566"/>
    </row>
    <row r="622" spans="1:9" x14ac:dyDescent="0.25">
      <c r="A622" s="346"/>
      <c r="B622" s="391" t="s">
        <v>3976</v>
      </c>
      <c r="C622" s="382">
        <v>2</v>
      </c>
      <c r="D622" s="382">
        <v>2</v>
      </c>
      <c r="E622" s="383">
        <v>1</v>
      </c>
      <c r="F622" s="383">
        <v>0.23</v>
      </c>
      <c r="G622" s="383">
        <v>0.3</v>
      </c>
      <c r="H622" s="383">
        <f t="shared" si="22"/>
        <v>0.28000000000000003</v>
      </c>
      <c r="I622" s="566"/>
    </row>
    <row r="623" spans="1:9" x14ac:dyDescent="0.25">
      <c r="A623" s="346"/>
      <c r="B623" s="395" t="s">
        <v>3977</v>
      </c>
      <c r="C623" s="382"/>
      <c r="D623" s="382"/>
      <c r="E623" s="384"/>
      <c r="F623" s="384"/>
      <c r="G623" s="384"/>
      <c r="H623" s="383"/>
      <c r="I623" s="566"/>
    </row>
    <row r="624" spans="1:9" x14ac:dyDescent="0.25">
      <c r="A624" s="396"/>
      <c r="B624" s="397" t="s">
        <v>3978</v>
      </c>
      <c r="C624" s="398">
        <v>1</v>
      </c>
      <c r="D624" s="399">
        <v>2</v>
      </c>
      <c r="E624" s="386">
        <v>5.75</v>
      </c>
      <c r="F624" s="386">
        <v>1</v>
      </c>
      <c r="G624" s="400">
        <v>0.125</v>
      </c>
      <c r="H624" s="383">
        <f t="shared" ref="H624:H634" si="23">PRODUCT(C624:G624)</f>
        <v>1.44</v>
      </c>
      <c r="I624" s="562"/>
    </row>
    <row r="625" spans="1:9" x14ac:dyDescent="0.25">
      <c r="A625" s="396"/>
      <c r="B625" s="397" t="s">
        <v>3979</v>
      </c>
      <c r="C625" s="399">
        <v>3</v>
      </c>
      <c r="D625" s="399">
        <v>1</v>
      </c>
      <c r="E625" s="386">
        <v>4.72</v>
      </c>
      <c r="F625" s="386">
        <v>3.05</v>
      </c>
      <c r="G625" s="400">
        <v>0.125</v>
      </c>
      <c r="H625" s="383">
        <f t="shared" si="23"/>
        <v>5.4</v>
      </c>
      <c r="I625" s="562"/>
    </row>
    <row r="626" spans="1:9" x14ac:dyDescent="0.25">
      <c r="A626" s="396"/>
      <c r="B626" s="397" t="s">
        <v>3980</v>
      </c>
      <c r="C626" s="398">
        <v>3</v>
      </c>
      <c r="D626" s="399">
        <v>1</v>
      </c>
      <c r="E626" s="386">
        <v>3.23</v>
      </c>
      <c r="F626" s="386">
        <v>2.94</v>
      </c>
      <c r="G626" s="400">
        <v>0.125</v>
      </c>
      <c r="H626" s="383">
        <f t="shared" si="23"/>
        <v>3.56</v>
      </c>
      <c r="I626" s="562"/>
    </row>
    <row r="627" spans="1:9" x14ac:dyDescent="0.25">
      <c r="A627" s="396"/>
      <c r="B627" s="397" t="s">
        <v>3981</v>
      </c>
      <c r="C627" s="399">
        <v>3</v>
      </c>
      <c r="D627" s="399">
        <v>1</v>
      </c>
      <c r="E627" s="386">
        <v>3.1</v>
      </c>
      <c r="F627" s="386">
        <v>2.99</v>
      </c>
      <c r="G627" s="400">
        <v>0.125</v>
      </c>
      <c r="H627" s="383">
        <f t="shared" si="23"/>
        <v>3.48</v>
      </c>
      <c r="I627" s="562"/>
    </row>
    <row r="628" spans="1:9" x14ac:dyDescent="0.25">
      <c r="A628" s="396"/>
      <c r="B628" s="397" t="s">
        <v>3982</v>
      </c>
      <c r="C628" s="399">
        <v>3</v>
      </c>
      <c r="D628" s="399">
        <v>1</v>
      </c>
      <c r="E628" s="386">
        <v>1.0900000000000001</v>
      </c>
      <c r="F628" s="386">
        <v>2.99</v>
      </c>
      <c r="G628" s="400">
        <v>0.125</v>
      </c>
      <c r="H628" s="383">
        <f t="shared" si="23"/>
        <v>1.22</v>
      </c>
      <c r="I628" s="562"/>
    </row>
    <row r="629" spans="1:9" x14ac:dyDescent="0.25">
      <c r="A629" s="396"/>
      <c r="B629" s="397" t="s">
        <v>3631</v>
      </c>
      <c r="C629" s="399">
        <v>3</v>
      </c>
      <c r="D629" s="399">
        <v>1</v>
      </c>
      <c r="E629" s="386">
        <v>2.2200000000000002</v>
      </c>
      <c r="F629" s="386">
        <v>2.99</v>
      </c>
      <c r="G629" s="400">
        <v>0.125</v>
      </c>
      <c r="H629" s="383">
        <f t="shared" si="23"/>
        <v>2.4900000000000002</v>
      </c>
      <c r="I629" s="562"/>
    </row>
    <row r="630" spans="1:9" x14ac:dyDescent="0.25">
      <c r="A630" s="396"/>
      <c r="B630" s="397" t="s">
        <v>3983</v>
      </c>
      <c r="C630" s="399">
        <v>3</v>
      </c>
      <c r="D630" s="399">
        <v>1</v>
      </c>
      <c r="E630" s="386">
        <v>1.0900000000000001</v>
      </c>
      <c r="F630" s="386">
        <v>2.29</v>
      </c>
      <c r="G630" s="400">
        <v>0.125</v>
      </c>
      <c r="H630" s="383">
        <f t="shared" si="23"/>
        <v>0.94</v>
      </c>
      <c r="I630" s="562"/>
    </row>
    <row r="631" spans="1:9" x14ac:dyDescent="0.25">
      <c r="A631" s="346"/>
      <c r="B631" s="391" t="s">
        <v>3984</v>
      </c>
      <c r="C631" s="382">
        <v>2</v>
      </c>
      <c r="D631" s="382">
        <v>1</v>
      </c>
      <c r="E631" s="384">
        <v>2.86</v>
      </c>
      <c r="F631" s="383">
        <v>1</v>
      </c>
      <c r="G631" s="384">
        <v>0.125</v>
      </c>
      <c r="H631" s="383">
        <f t="shared" si="23"/>
        <v>0.72</v>
      </c>
      <c r="I631" s="566"/>
    </row>
    <row r="632" spans="1:9" x14ac:dyDescent="0.25">
      <c r="A632" s="346"/>
      <c r="B632" s="391" t="s">
        <v>3985</v>
      </c>
      <c r="C632" s="382">
        <v>2</v>
      </c>
      <c r="D632" s="382">
        <v>1</v>
      </c>
      <c r="E632" s="383">
        <v>2</v>
      </c>
      <c r="F632" s="383">
        <v>0.3</v>
      </c>
      <c r="G632" s="384">
        <v>0.125</v>
      </c>
      <c r="H632" s="383">
        <f t="shared" si="23"/>
        <v>0.15</v>
      </c>
      <c r="I632" s="566"/>
    </row>
    <row r="633" spans="1:9" x14ac:dyDescent="0.25">
      <c r="A633" s="346"/>
      <c r="B633" s="391" t="s">
        <v>3947</v>
      </c>
      <c r="C633" s="382">
        <v>0.5</v>
      </c>
      <c r="D633" s="382">
        <v>18</v>
      </c>
      <c r="E633" s="383">
        <v>1</v>
      </c>
      <c r="F633" s="383">
        <v>0.3</v>
      </c>
      <c r="G633" s="384">
        <v>0.15</v>
      </c>
      <c r="H633" s="383">
        <f t="shared" si="23"/>
        <v>0.41</v>
      </c>
      <c r="I633" s="566"/>
    </row>
    <row r="634" spans="1:9" x14ac:dyDescent="0.25">
      <c r="A634" s="346"/>
      <c r="B634" s="391" t="s">
        <v>3986</v>
      </c>
      <c r="C634" s="382">
        <v>1</v>
      </c>
      <c r="D634" s="382">
        <v>2</v>
      </c>
      <c r="E634" s="384">
        <v>7.98</v>
      </c>
      <c r="F634" s="384">
        <v>0.05</v>
      </c>
      <c r="G634" s="384">
        <v>0.63</v>
      </c>
      <c r="H634" s="383">
        <f t="shared" si="23"/>
        <v>0.5</v>
      </c>
      <c r="I634" s="566"/>
    </row>
    <row r="635" spans="1:9" x14ac:dyDescent="0.25">
      <c r="A635" s="346"/>
      <c r="B635" s="391"/>
      <c r="C635" s="382"/>
      <c r="D635" s="382"/>
      <c r="E635" s="384"/>
      <c r="F635" s="384"/>
      <c r="G635" s="536" t="s">
        <v>1904</v>
      </c>
      <c r="H635" s="402">
        <f>SUM(H581:H634)</f>
        <v>53.97</v>
      </c>
      <c r="I635" s="566"/>
    </row>
    <row r="636" spans="1:9" x14ac:dyDescent="0.25">
      <c r="A636" s="493"/>
      <c r="B636" s="494"/>
      <c r="C636" s="503"/>
      <c r="D636" s="503"/>
      <c r="E636" s="496"/>
      <c r="F636" s="496"/>
      <c r="G636" s="504" t="s">
        <v>3456</v>
      </c>
      <c r="H636" s="504">
        <f>ROUNDUP(H635,1)</f>
        <v>54</v>
      </c>
      <c r="I636" s="562" t="s">
        <v>1829</v>
      </c>
    </row>
    <row r="637" spans="1:9" x14ac:dyDescent="0.25">
      <c r="A637" s="346"/>
      <c r="B637" s="535" t="s">
        <v>3987</v>
      </c>
      <c r="C637" s="382"/>
      <c r="D637" s="382"/>
      <c r="E637" s="384"/>
      <c r="F637" s="384"/>
      <c r="G637" s="384"/>
      <c r="H637" s="384"/>
      <c r="I637" s="566"/>
    </row>
    <row r="638" spans="1:9" x14ac:dyDescent="0.25">
      <c r="A638" s="493"/>
      <c r="B638" s="494" t="s">
        <v>3928</v>
      </c>
      <c r="C638" s="495">
        <v>1</v>
      </c>
      <c r="D638" s="495">
        <v>1</v>
      </c>
      <c r="E638" s="496">
        <f>H636</f>
        <v>54</v>
      </c>
      <c r="F638" s="496"/>
      <c r="G638" s="496"/>
      <c r="H638" s="504">
        <f>PRODUCT(C638:G638)</f>
        <v>54</v>
      </c>
      <c r="I638" s="566" t="s">
        <v>1829</v>
      </c>
    </row>
    <row r="639" spans="1:9" x14ac:dyDescent="0.25">
      <c r="A639" s="346"/>
      <c r="B639" s="535" t="s">
        <v>3988</v>
      </c>
      <c r="C639" s="382"/>
      <c r="D639" s="382"/>
      <c r="E639" s="384"/>
      <c r="F639" s="384"/>
      <c r="G639" s="384"/>
      <c r="H639" s="384"/>
      <c r="I639" s="566"/>
    </row>
    <row r="640" spans="1:9" x14ac:dyDescent="0.25">
      <c r="A640" s="493"/>
      <c r="B640" s="494" t="s">
        <v>3928</v>
      </c>
      <c r="C640" s="495">
        <v>1</v>
      </c>
      <c r="D640" s="495">
        <v>1</v>
      </c>
      <c r="E640" s="496">
        <f>H638</f>
        <v>54</v>
      </c>
      <c r="F640" s="496"/>
      <c r="G640" s="496"/>
      <c r="H640" s="504">
        <f>PRODUCT(C640:G640)</f>
        <v>54</v>
      </c>
      <c r="I640" s="566" t="s">
        <v>1829</v>
      </c>
    </row>
    <row r="641" spans="1:12" x14ac:dyDescent="0.25">
      <c r="A641" s="346"/>
      <c r="B641" s="535" t="s">
        <v>3989</v>
      </c>
      <c r="C641" s="382"/>
      <c r="D641" s="382"/>
      <c r="E641" s="384"/>
      <c r="F641" s="384"/>
      <c r="G641" s="384"/>
      <c r="H641" s="384" t="s">
        <v>852</v>
      </c>
      <c r="I641" s="566"/>
    </row>
    <row r="642" spans="1:12" x14ac:dyDescent="0.25">
      <c r="A642" s="493"/>
      <c r="B642" s="494" t="s">
        <v>3928</v>
      </c>
      <c r="C642" s="495">
        <v>1</v>
      </c>
      <c r="D642" s="495">
        <v>1</v>
      </c>
      <c r="E642" s="496">
        <f>H640</f>
        <v>54</v>
      </c>
      <c r="F642" s="496"/>
      <c r="G642" s="496"/>
      <c r="H642" s="496">
        <f>PRODUCT(C642:G642)</f>
        <v>54</v>
      </c>
      <c r="I642" s="566"/>
    </row>
    <row r="643" spans="1:12" x14ac:dyDescent="0.25">
      <c r="A643" s="346"/>
      <c r="B643" s="391"/>
      <c r="C643" s="382"/>
      <c r="D643" s="382"/>
      <c r="E643" s="384"/>
      <c r="F643" s="384"/>
      <c r="G643" s="536" t="s">
        <v>1904</v>
      </c>
      <c r="H643" s="402">
        <f>SUM(H642:H642)</f>
        <v>54</v>
      </c>
      <c r="I643" s="566" t="s">
        <v>1829</v>
      </c>
    </row>
    <row r="644" spans="1:12" x14ac:dyDescent="0.25">
      <c r="A644" s="346"/>
      <c r="B644" s="535" t="s">
        <v>3990</v>
      </c>
      <c r="C644" s="382"/>
      <c r="D644" s="382"/>
      <c r="E644" s="384"/>
      <c r="F644" s="384"/>
      <c r="G644" s="384"/>
      <c r="H644" s="383"/>
      <c r="I644" s="566"/>
    </row>
    <row r="645" spans="1:12" x14ac:dyDescent="0.25">
      <c r="A645" s="396"/>
      <c r="B645" s="537" t="s">
        <v>3991</v>
      </c>
      <c r="C645" s="399"/>
      <c r="D645" s="399"/>
      <c r="E645" s="492"/>
      <c r="F645" s="492"/>
      <c r="G645" s="492"/>
      <c r="H645" s="492"/>
    </row>
    <row r="646" spans="1:12" x14ac:dyDescent="0.25">
      <c r="A646" s="493"/>
      <c r="B646" s="494" t="s">
        <v>3619</v>
      </c>
      <c r="C646" s="495">
        <v>3</v>
      </c>
      <c r="D646" s="495">
        <v>1</v>
      </c>
      <c r="E646" s="496">
        <v>0.23</v>
      </c>
      <c r="F646" s="496">
        <v>0.38</v>
      </c>
      <c r="G646" s="496">
        <v>2.25</v>
      </c>
      <c r="H646" s="496">
        <f>PRODUCT(C646:G646)</f>
        <v>0.59</v>
      </c>
      <c r="I646" s="563"/>
    </row>
    <row r="647" spans="1:12" x14ac:dyDescent="0.25">
      <c r="A647" s="493"/>
      <c r="B647" s="494" t="s">
        <v>3621</v>
      </c>
      <c r="C647" s="495">
        <v>3</v>
      </c>
      <c r="D647" s="495">
        <v>1</v>
      </c>
      <c r="E647" s="496">
        <v>0.23</v>
      </c>
      <c r="F647" s="496">
        <v>0.38</v>
      </c>
      <c r="G647" s="496">
        <v>2.25</v>
      </c>
      <c r="H647" s="496">
        <f>PRODUCT(C647:G647)</f>
        <v>0.59</v>
      </c>
      <c r="I647" s="563"/>
    </row>
    <row r="648" spans="1:12" x14ac:dyDescent="0.25">
      <c r="A648" s="346"/>
      <c r="B648" s="401" t="s">
        <v>3992</v>
      </c>
      <c r="C648" s="382"/>
      <c r="D648" s="382"/>
      <c r="E648" s="384"/>
      <c r="F648" s="384"/>
      <c r="G648" s="384"/>
      <c r="H648" s="383"/>
      <c r="I648" s="566"/>
    </row>
    <row r="649" spans="1:12" x14ac:dyDescent="0.25">
      <c r="A649" s="493"/>
      <c r="B649" s="494" t="s">
        <v>3619</v>
      </c>
      <c r="C649" s="495">
        <v>1</v>
      </c>
      <c r="D649" s="495">
        <v>21</v>
      </c>
      <c r="E649" s="496">
        <v>0.23</v>
      </c>
      <c r="F649" s="496">
        <v>0.38</v>
      </c>
      <c r="G649" s="496">
        <v>1.2</v>
      </c>
      <c r="H649" s="496">
        <f t="shared" ref="H649:H655" si="24">PRODUCT(C649:G649)</f>
        <v>2.2000000000000002</v>
      </c>
      <c r="I649" s="563"/>
    </row>
    <row r="650" spans="1:12" x14ac:dyDescent="0.25">
      <c r="A650" s="346"/>
      <c r="B650" s="391" t="s">
        <v>3993</v>
      </c>
      <c r="C650" s="382">
        <v>1</v>
      </c>
      <c r="D650" s="382">
        <v>2</v>
      </c>
      <c r="E650" s="384">
        <v>14.69</v>
      </c>
      <c r="F650" s="384">
        <v>0.23</v>
      </c>
      <c r="G650" s="383">
        <v>0.3</v>
      </c>
      <c r="H650" s="496">
        <f t="shared" si="24"/>
        <v>2.0299999999999998</v>
      </c>
      <c r="I650" s="566"/>
    </row>
    <row r="651" spans="1:12" x14ac:dyDescent="0.25">
      <c r="A651" s="346"/>
      <c r="B651" s="391" t="s">
        <v>3994</v>
      </c>
      <c r="C651" s="382">
        <v>1</v>
      </c>
      <c r="D651" s="382">
        <v>2</v>
      </c>
      <c r="E651" s="383">
        <v>2.46</v>
      </c>
      <c r="F651" s="383">
        <v>5.35</v>
      </c>
      <c r="G651" s="384">
        <v>0.13</v>
      </c>
      <c r="H651" s="496">
        <f t="shared" si="24"/>
        <v>3.42</v>
      </c>
      <c r="I651" s="566"/>
    </row>
    <row r="652" spans="1:12" x14ac:dyDescent="0.25">
      <c r="A652" s="346"/>
      <c r="B652" s="391" t="s">
        <v>3995</v>
      </c>
      <c r="C652" s="382">
        <v>2</v>
      </c>
      <c r="D652" s="382">
        <v>2</v>
      </c>
      <c r="E652" s="384">
        <v>1.36</v>
      </c>
      <c r="F652" s="384">
        <v>0.23</v>
      </c>
      <c r="G652" s="384">
        <v>0.15</v>
      </c>
      <c r="H652" s="496">
        <f t="shared" si="24"/>
        <v>0.19</v>
      </c>
      <c r="I652" s="566"/>
    </row>
    <row r="653" spans="1:12" x14ac:dyDescent="0.25">
      <c r="A653" s="346"/>
      <c r="B653" s="391" t="s">
        <v>3996</v>
      </c>
      <c r="C653" s="382">
        <v>1</v>
      </c>
      <c r="D653" s="382">
        <v>2</v>
      </c>
      <c r="E653" s="384">
        <v>1.96</v>
      </c>
      <c r="F653" s="384">
        <v>0.23</v>
      </c>
      <c r="G653" s="384">
        <v>0.15</v>
      </c>
      <c r="H653" s="496">
        <f t="shared" si="24"/>
        <v>0.14000000000000001</v>
      </c>
      <c r="I653" s="566"/>
    </row>
    <row r="654" spans="1:12" x14ac:dyDescent="0.25">
      <c r="A654" s="346"/>
      <c r="B654" s="391" t="s">
        <v>3997</v>
      </c>
      <c r="C654" s="382">
        <v>2</v>
      </c>
      <c r="D654" s="382">
        <v>2</v>
      </c>
      <c r="E654" s="384">
        <v>1.46</v>
      </c>
      <c r="F654" s="383">
        <v>0.6</v>
      </c>
      <c r="G654" s="384">
        <v>6.5000000000000002E-2</v>
      </c>
      <c r="H654" s="496">
        <f t="shared" si="24"/>
        <v>0.23</v>
      </c>
      <c r="I654" s="566"/>
    </row>
    <row r="655" spans="1:12" x14ac:dyDescent="0.25">
      <c r="A655" s="346"/>
      <c r="B655" s="391" t="s">
        <v>3998</v>
      </c>
      <c r="C655" s="382">
        <v>1</v>
      </c>
      <c r="D655" s="382">
        <v>2</v>
      </c>
      <c r="E655" s="384">
        <v>1.96</v>
      </c>
      <c r="F655" s="383">
        <v>0.6</v>
      </c>
      <c r="G655" s="384">
        <v>6.5000000000000002E-2</v>
      </c>
      <c r="H655" s="496">
        <f t="shared" si="24"/>
        <v>0.15</v>
      </c>
      <c r="I655" s="566"/>
      <c r="L655" s="369" t="s">
        <v>4688</v>
      </c>
    </row>
    <row r="656" spans="1:12" x14ac:dyDescent="0.25">
      <c r="A656" s="346"/>
      <c r="B656" s="391" t="s">
        <v>852</v>
      </c>
      <c r="C656" s="382"/>
      <c r="D656" s="382"/>
      <c r="E656" s="384"/>
      <c r="F656" s="384"/>
      <c r="G656" s="536" t="s">
        <v>1904</v>
      </c>
      <c r="H656" s="402">
        <f>SUM(H646:H655)</f>
        <v>9.5399999999999991</v>
      </c>
      <c r="I656" s="566"/>
    </row>
    <row r="657" spans="1:9" x14ac:dyDescent="0.25">
      <c r="A657" s="493"/>
      <c r="B657" s="494"/>
      <c r="C657" s="503"/>
      <c r="D657" s="503"/>
      <c r="E657" s="496"/>
      <c r="F657" s="496"/>
      <c r="G657" s="504" t="s">
        <v>3456</v>
      </c>
      <c r="H657" s="504">
        <f>ROUNDUP(H656,1)</f>
        <v>9.6</v>
      </c>
      <c r="I657" s="562" t="s">
        <v>1829</v>
      </c>
    </row>
    <row r="658" spans="1:9" ht="57" customHeight="1" x14ac:dyDescent="0.25">
      <c r="A658" s="346"/>
      <c r="B658" s="1724" t="s">
        <v>4688</v>
      </c>
      <c r="C658" s="1725"/>
      <c r="D658" s="1725"/>
      <c r="E658" s="1725"/>
      <c r="F658" s="1725"/>
      <c r="G658" s="1726"/>
      <c r="H658" s="402"/>
      <c r="I658" s="566"/>
    </row>
    <row r="659" spans="1:9" x14ac:dyDescent="0.25">
      <c r="A659" s="346"/>
      <c r="B659" s="391" t="s">
        <v>4689</v>
      </c>
      <c r="C659" s="382">
        <v>1</v>
      </c>
      <c r="D659" s="382">
        <v>12</v>
      </c>
      <c r="E659" s="384"/>
      <c r="F659" s="384"/>
      <c r="G659" s="536"/>
      <c r="H659" s="402">
        <f>PRODUCT(C659:G659)</f>
        <v>12</v>
      </c>
      <c r="I659" s="566" t="s">
        <v>1228</v>
      </c>
    </row>
    <row r="660" spans="1:9" x14ac:dyDescent="0.25">
      <c r="A660" s="346"/>
      <c r="B660" s="391"/>
      <c r="C660" s="382"/>
      <c r="D660" s="382"/>
      <c r="E660" s="384"/>
      <c r="F660" s="384"/>
      <c r="G660" s="536"/>
      <c r="H660" s="402"/>
      <c r="I660" s="566"/>
    </row>
    <row r="661" spans="1:9" x14ac:dyDescent="0.25">
      <c r="A661" s="346">
        <v>35.1</v>
      </c>
      <c r="B661" s="472" t="s">
        <v>3999</v>
      </c>
      <c r="C661" s="382"/>
      <c r="D661" s="382"/>
      <c r="E661" s="383"/>
      <c r="F661" s="383"/>
      <c r="G661" s="402"/>
      <c r="H661" s="402"/>
      <c r="I661" s="566"/>
    </row>
    <row r="662" spans="1:9" x14ac:dyDescent="0.25">
      <c r="A662" s="346"/>
      <c r="B662" s="359" t="s">
        <v>4000</v>
      </c>
      <c r="C662" s="382">
        <v>3</v>
      </c>
      <c r="D662" s="382">
        <v>3</v>
      </c>
      <c r="E662" s="383">
        <v>6.64</v>
      </c>
      <c r="F662" s="383"/>
      <c r="G662" s="383">
        <v>0.45</v>
      </c>
      <c r="H662" s="383">
        <f>PRODUCT(C662:G662)</f>
        <v>26.89</v>
      </c>
      <c r="I662" s="566"/>
    </row>
    <row r="663" spans="1:9" x14ac:dyDescent="0.25">
      <c r="A663" s="346"/>
      <c r="B663" s="359" t="s">
        <v>4001</v>
      </c>
      <c r="C663" s="382">
        <v>3</v>
      </c>
      <c r="D663" s="382">
        <v>3</v>
      </c>
      <c r="E663" s="383">
        <v>1.2</v>
      </c>
      <c r="F663" s="383">
        <v>2.12</v>
      </c>
      <c r="G663" s="383"/>
      <c r="H663" s="383">
        <f>PRODUCT(C663:G663)</f>
        <v>22.9</v>
      </c>
      <c r="I663" s="566"/>
    </row>
    <row r="664" spans="1:9" x14ac:dyDescent="0.25">
      <c r="A664" s="346"/>
      <c r="B664" s="359" t="s">
        <v>4000</v>
      </c>
      <c r="C664" s="382">
        <v>3</v>
      </c>
      <c r="D664" s="382">
        <v>3</v>
      </c>
      <c r="E664" s="383">
        <v>7.2</v>
      </c>
      <c r="F664" s="383"/>
      <c r="G664" s="383">
        <v>0.23</v>
      </c>
      <c r="H664" s="383">
        <f>PRODUCT(C664:G664)</f>
        <v>14.9</v>
      </c>
      <c r="I664" s="566"/>
    </row>
    <row r="665" spans="1:9" x14ac:dyDescent="0.25">
      <c r="A665" s="346"/>
      <c r="B665" s="359" t="s">
        <v>4001</v>
      </c>
      <c r="C665" s="382">
        <v>3</v>
      </c>
      <c r="D665" s="382">
        <v>3</v>
      </c>
      <c r="E665" s="383">
        <v>1.2</v>
      </c>
      <c r="F665" s="383">
        <v>2.4</v>
      </c>
      <c r="G665" s="383"/>
      <c r="H665" s="383">
        <f>PRODUCT(C665:G665)</f>
        <v>25.92</v>
      </c>
      <c r="I665" s="566"/>
    </row>
    <row r="666" spans="1:9" x14ac:dyDescent="0.25">
      <c r="A666" s="346"/>
      <c r="B666" s="359"/>
      <c r="C666" s="382"/>
      <c r="D666" s="382"/>
      <c r="E666" s="383"/>
      <c r="F666" s="383"/>
      <c r="G666" s="402" t="s">
        <v>1904</v>
      </c>
      <c r="H666" s="402">
        <f>SUM(H662:H665)</f>
        <v>90.61</v>
      </c>
      <c r="I666" s="566"/>
    </row>
    <row r="667" spans="1:9" x14ac:dyDescent="0.25">
      <c r="A667" s="493"/>
      <c r="B667" s="494"/>
      <c r="C667" s="503"/>
      <c r="D667" s="503"/>
      <c r="E667" s="496"/>
      <c r="F667" s="496"/>
      <c r="G667" s="504" t="s">
        <v>3456</v>
      </c>
      <c r="H667" s="504">
        <f>ROUNDUP(H666,1)</f>
        <v>90.7</v>
      </c>
      <c r="I667" s="566" t="s">
        <v>1941</v>
      </c>
    </row>
    <row r="668" spans="1:9" x14ac:dyDescent="0.25">
      <c r="A668" s="493" t="s">
        <v>3910</v>
      </c>
      <c r="B668" s="1743" t="s">
        <v>3911</v>
      </c>
      <c r="C668" s="1743"/>
      <c r="D668" s="1743"/>
      <c r="E668" s="496"/>
      <c r="F668" s="496"/>
      <c r="G668" s="504"/>
      <c r="H668" s="504"/>
      <c r="I668" s="563"/>
    </row>
    <row r="669" spans="1:9" x14ac:dyDescent="0.25">
      <c r="A669" s="493"/>
      <c r="B669" s="397" t="s">
        <v>3626</v>
      </c>
      <c r="C669" s="398">
        <v>1</v>
      </c>
      <c r="D669" s="399">
        <v>2</v>
      </c>
      <c r="E669" s="386">
        <v>5.75</v>
      </c>
      <c r="F669" s="386">
        <v>1</v>
      </c>
      <c r="G669" s="386">
        <v>0.55000000000000004</v>
      </c>
      <c r="H669" s="386">
        <f t="shared" ref="H669:H676" si="25">PRODUCT(C669:G669)</f>
        <v>6.33</v>
      </c>
      <c r="I669" s="562"/>
    </row>
    <row r="670" spans="1:9" x14ac:dyDescent="0.25">
      <c r="A670" s="493"/>
      <c r="B670" s="397" t="s">
        <v>3627</v>
      </c>
      <c r="C670" s="399">
        <v>1</v>
      </c>
      <c r="D670" s="399">
        <v>3</v>
      </c>
      <c r="E670" s="386">
        <v>4.72</v>
      </c>
      <c r="F670" s="386">
        <v>3.05</v>
      </c>
      <c r="G670" s="386">
        <v>0.55000000000000004</v>
      </c>
      <c r="H670" s="386">
        <f t="shared" si="25"/>
        <v>23.75</v>
      </c>
      <c r="I670" s="562"/>
    </row>
    <row r="671" spans="1:9" x14ac:dyDescent="0.25">
      <c r="A671" s="493"/>
      <c r="B671" s="397" t="s">
        <v>3628</v>
      </c>
      <c r="C671" s="399">
        <v>1</v>
      </c>
      <c r="D671" s="399">
        <v>3</v>
      </c>
      <c r="E671" s="386">
        <v>3.23</v>
      </c>
      <c r="F671" s="386">
        <v>3.05</v>
      </c>
      <c r="G671" s="386">
        <v>0.55000000000000004</v>
      </c>
      <c r="H671" s="386">
        <f t="shared" si="25"/>
        <v>16.25</v>
      </c>
      <c r="I671" s="562"/>
    </row>
    <row r="672" spans="1:9" x14ac:dyDescent="0.25">
      <c r="A672" s="493"/>
      <c r="B672" s="397" t="s">
        <v>3629</v>
      </c>
      <c r="C672" s="399">
        <v>1</v>
      </c>
      <c r="D672" s="399">
        <v>3</v>
      </c>
      <c r="E672" s="386">
        <v>2.99</v>
      </c>
      <c r="F672" s="386">
        <v>2.99</v>
      </c>
      <c r="G672" s="386">
        <v>0.55000000000000004</v>
      </c>
      <c r="H672" s="386">
        <f t="shared" si="25"/>
        <v>14.75</v>
      </c>
      <c r="I672" s="562"/>
    </row>
    <row r="673" spans="1:9" x14ac:dyDescent="0.25">
      <c r="A673" s="493"/>
      <c r="B673" s="509" t="s">
        <v>3630</v>
      </c>
      <c r="C673" s="399">
        <v>1</v>
      </c>
      <c r="D673" s="399">
        <v>3</v>
      </c>
      <c r="E673" s="386">
        <v>1.0900000000000001</v>
      </c>
      <c r="F673" s="386">
        <v>2.99</v>
      </c>
      <c r="G673" s="386">
        <v>0.55000000000000004</v>
      </c>
      <c r="H673" s="386">
        <f t="shared" si="25"/>
        <v>5.38</v>
      </c>
      <c r="I673" s="562"/>
    </row>
    <row r="674" spans="1:9" x14ac:dyDescent="0.25">
      <c r="A674" s="493"/>
      <c r="B674" s="397" t="s">
        <v>3631</v>
      </c>
      <c r="C674" s="399">
        <v>1</v>
      </c>
      <c r="D674" s="399">
        <v>3</v>
      </c>
      <c r="E674" s="386">
        <v>2.2200000000000002</v>
      </c>
      <c r="F674" s="386">
        <v>2.99</v>
      </c>
      <c r="G674" s="386">
        <v>0.55000000000000004</v>
      </c>
      <c r="H674" s="386">
        <f t="shared" si="25"/>
        <v>10.95</v>
      </c>
      <c r="I674" s="562"/>
    </row>
    <row r="675" spans="1:9" x14ac:dyDescent="0.25">
      <c r="A675" s="493"/>
      <c r="B675" s="397" t="s">
        <v>3632</v>
      </c>
      <c r="C675" s="399">
        <v>1</v>
      </c>
      <c r="D675" s="399">
        <v>3</v>
      </c>
      <c r="E675" s="386">
        <v>1.0900000000000001</v>
      </c>
      <c r="F675" s="386">
        <v>2.29</v>
      </c>
      <c r="G675" s="386">
        <v>0.55000000000000004</v>
      </c>
      <c r="H675" s="386">
        <f t="shared" si="25"/>
        <v>4.12</v>
      </c>
      <c r="I675" s="562"/>
    </row>
    <row r="676" spans="1:9" x14ac:dyDescent="0.25">
      <c r="A676" s="493"/>
      <c r="B676" s="397" t="s">
        <v>3633</v>
      </c>
      <c r="C676" s="399">
        <v>1</v>
      </c>
      <c r="D676" s="399">
        <v>2</v>
      </c>
      <c r="E676" s="386">
        <v>2</v>
      </c>
      <c r="F676" s="386">
        <v>3.8</v>
      </c>
      <c r="G676" s="386">
        <v>0.55000000000000004</v>
      </c>
      <c r="H676" s="386">
        <f t="shared" si="25"/>
        <v>8.36</v>
      </c>
      <c r="I676" s="562"/>
    </row>
    <row r="677" spans="1:9" x14ac:dyDescent="0.25">
      <c r="A677" s="493"/>
      <c r="B677" s="359"/>
      <c r="C677" s="382"/>
      <c r="D677" s="382"/>
      <c r="E677" s="383"/>
      <c r="F677" s="383"/>
      <c r="G677" s="402" t="s">
        <v>1904</v>
      </c>
      <c r="H677" s="402">
        <f>SUM(H669:H676)</f>
        <v>89.89</v>
      </c>
      <c r="I677" s="566"/>
    </row>
    <row r="678" spans="1:9" x14ac:dyDescent="0.25">
      <c r="A678" s="493"/>
      <c r="B678" s="494"/>
      <c r="C678" s="503"/>
      <c r="D678" s="503"/>
      <c r="E678" s="496"/>
      <c r="F678" s="496"/>
      <c r="G678" s="504" t="s">
        <v>3456</v>
      </c>
      <c r="H678" s="504">
        <f>ROUNDUP(H677,1)</f>
        <v>89.9</v>
      </c>
      <c r="I678" s="566" t="s">
        <v>1829</v>
      </c>
    </row>
    <row r="679" spans="1:9" x14ac:dyDescent="0.25">
      <c r="A679" s="346">
        <v>18.100000000000001</v>
      </c>
      <c r="B679" s="435" t="s">
        <v>4002</v>
      </c>
      <c r="C679" s="382"/>
      <c r="D679" s="382"/>
      <c r="E679" s="383"/>
      <c r="F679" s="383"/>
      <c r="G679" s="402"/>
      <c r="H679" s="383"/>
      <c r="I679" s="566"/>
    </row>
    <row r="680" spans="1:9" x14ac:dyDescent="0.25">
      <c r="A680" s="346"/>
      <c r="B680" s="1730" t="s">
        <v>4003</v>
      </c>
      <c r="C680" s="1730"/>
      <c r="D680" s="1730"/>
      <c r="E680" s="383"/>
      <c r="F680" s="383"/>
      <c r="G680" s="383"/>
      <c r="H680" s="383"/>
      <c r="I680" s="566"/>
    </row>
    <row r="681" spans="1:9" x14ac:dyDescent="0.25">
      <c r="A681" s="493"/>
      <c r="B681" s="538" t="s">
        <v>3603</v>
      </c>
      <c r="C681" s="539">
        <v>1</v>
      </c>
      <c r="D681" s="539">
        <v>3</v>
      </c>
      <c r="E681" s="540">
        <v>4</v>
      </c>
      <c r="F681" s="540"/>
      <c r="G681" s="540">
        <v>0.25</v>
      </c>
      <c r="H681" s="496">
        <f t="shared" ref="H681:H694" si="26">PRODUCT(C681:G681)</f>
        <v>3</v>
      </c>
      <c r="I681" s="563"/>
    </row>
    <row r="682" spans="1:9" x14ac:dyDescent="0.25">
      <c r="A682" s="493"/>
      <c r="B682" s="538" t="s">
        <v>3604</v>
      </c>
      <c r="C682" s="539">
        <v>1</v>
      </c>
      <c r="D682" s="539">
        <v>15</v>
      </c>
      <c r="E682" s="540">
        <v>4.5999999999999996</v>
      </c>
      <c r="F682" s="540"/>
      <c r="G682" s="540">
        <v>0.3</v>
      </c>
      <c r="H682" s="496">
        <f t="shared" si="26"/>
        <v>20.7</v>
      </c>
      <c r="I682" s="563"/>
    </row>
    <row r="683" spans="1:9" x14ac:dyDescent="0.25">
      <c r="A683" s="493"/>
      <c r="B683" s="538" t="s">
        <v>3605</v>
      </c>
      <c r="C683" s="539">
        <v>1</v>
      </c>
      <c r="D683" s="539">
        <v>9</v>
      </c>
      <c r="E683" s="540">
        <v>5.2</v>
      </c>
      <c r="F683" s="540"/>
      <c r="G683" s="540">
        <v>0.35</v>
      </c>
      <c r="H683" s="496">
        <f t="shared" si="26"/>
        <v>16.38</v>
      </c>
      <c r="I683" s="563"/>
    </row>
    <row r="684" spans="1:9" x14ac:dyDescent="0.25">
      <c r="A684" s="493"/>
      <c r="B684" s="538" t="s">
        <v>3606</v>
      </c>
      <c r="C684" s="539">
        <v>1</v>
      </c>
      <c r="D684" s="539">
        <v>7</v>
      </c>
      <c r="E684" s="540">
        <v>6</v>
      </c>
      <c r="F684" s="541"/>
      <c r="G684" s="540">
        <v>0.5</v>
      </c>
      <c r="H684" s="496">
        <f t="shared" si="26"/>
        <v>21</v>
      </c>
      <c r="I684" s="563"/>
    </row>
    <row r="685" spans="1:9" x14ac:dyDescent="0.25">
      <c r="A685" s="493"/>
      <c r="B685" s="538" t="s">
        <v>3607</v>
      </c>
      <c r="C685" s="539">
        <v>1</v>
      </c>
      <c r="D685" s="539">
        <v>2</v>
      </c>
      <c r="E685" s="540">
        <v>5.6</v>
      </c>
      <c r="F685" s="540"/>
      <c r="G685" s="540">
        <v>0.55000000000000004</v>
      </c>
      <c r="H685" s="496">
        <f t="shared" si="26"/>
        <v>6.16</v>
      </c>
      <c r="I685" s="563"/>
    </row>
    <row r="686" spans="1:9" x14ac:dyDescent="0.25">
      <c r="A686" s="493"/>
      <c r="B686" s="538" t="s">
        <v>3608</v>
      </c>
      <c r="C686" s="539">
        <v>1</v>
      </c>
      <c r="D686" s="539">
        <v>4</v>
      </c>
      <c r="E686" s="540">
        <v>4</v>
      </c>
      <c r="F686" s="540"/>
      <c r="G686" s="540">
        <v>0.2</v>
      </c>
      <c r="H686" s="496">
        <f t="shared" si="26"/>
        <v>3.2</v>
      </c>
      <c r="I686" s="563"/>
    </row>
    <row r="687" spans="1:9" x14ac:dyDescent="0.25">
      <c r="A687" s="493"/>
      <c r="B687" s="542" t="s">
        <v>4004</v>
      </c>
      <c r="C687" s="539"/>
      <c r="D687" s="539"/>
      <c r="E687" s="540" t="s">
        <v>852</v>
      </c>
      <c r="F687" s="540"/>
      <c r="G687" s="540"/>
      <c r="H687" s="496">
        <f t="shared" si="26"/>
        <v>0</v>
      </c>
      <c r="I687" s="563"/>
    </row>
    <row r="688" spans="1:9" x14ac:dyDescent="0.25">
      <c r="A688" s="493"/>
      <c r="B688" s="538" t="s">
        <v>4005</v>
      </c>
      <c r="C688" s="543">
        <v>1</v>
      </c>
      <c r="D688" s="539">
        <v>1</v>
      </c>
      <c r="E688" s="540">
        <v>78.989999999999995</v>
      </c>
      <c r="F688" s="540"/>
      <c r="G688" s="540">
        <v>0.4</v>
      </c>
      <c r="H688" s="496">
        <f t="shared" si="26"/>
        <v>31.6</v>
      </c>
      <c r="I688" s="563"/>
    </row>
    <row r="689" spans="1:9" x14ac:dyDescent="0.25">
      <c r="A689" s="493"/>
      <c r="B689" s="538" t="s">
        <v>4006</v>
      </c>
      <c r="C689" s="539">
        <v>1</v>
      </c>
      <c r="D689" s="539">
        <v>3</v>
      </c>
      <c r="E689" s="540">
        <v>15.53</v>
      </c>
      <c r="F689" s="540"/>
      <c r="G689" s="540">
        <v>0.4</v>
      </c>
      <c r="H689" s="496">
        <f t="shared" si="26"/>
        <v>18.64</v>
      </c>
      <c r="I689" s="563"/>
    </row>
    <row r="690" spans="1:9" x14ac:dyDescent="0.25">
      <c r="A690" s="493"/>
      <c r="B690" s="538" t="s">
        <v>4007</v>
      </c>
      <c r="C690" s="539">
        <v>1</v>
      </c>
      <c r="D690" s="539">
        <v>3</v>
      </c>
      <c r="E690" s="540">
        <v>12.56</v>
      </c>
      <c r="F690" s="540"/>
      <c r="G690" s="540">
        <v>0.4</v>
      </c>
      <c r="H690" s="496">
        <f t="shared" si="26"/>
        <v>15.07</v>
      </c>
      <c r="I690" s="563"/>
    </row>
    <row r="691" spans="1:9" x14ac:dyDescent="0.25">
      <c r="A691" s="493"/>
      <c r="B691" s="538" t="s">
        <v>4008</v>
      </c>
      <c r="C691" s="539">
        <v>1</v>
      </c>
      <c r="D691" s="539">
        <v>3</v>
      </c>
      <c r="E691" s="540">
        <v>11.94</v>
      </c>
      <c r="F691" s="540"/>
      <c r="G691" s="540">
        <v>0.4</v>
      </c>
      <c r="H691" s="496">
        <f t="shared" si="26"/>
        <v>14.33</v>
      </c>
      <c r="I691" s="563"/>
    </row>
    <row r="692" spans="1:9" x14ac:dyDescent="0.25">
      <c r="A692" s="493"/>
      <c r="B692" s="538" t="s">
        <v>4009</v>
      </c>
      <c r="C692" s="539">
        <v>1</v>
      </c>
      <c r="D692" s="539">
        <v>3</v>
      </c>
      <c r="E692" s="540">
        <v>8.3699999999999992</v>
      </c>
      <c r="F692" s="540"/>
      <c r="G692" s="540">
        <v>0.4</v>
      </c>
      <c r="H692" s="496">
        <f t="shared" si="26"/>
        <v>10.039999999999999</v>
      </c>
      <c r="I692" s="563"/>
    </row>
    <row r="693" spans="1:9" x14ac:dyDescent="0.25">
      <c r="A693" s="346"/>
      <c r="B693" s="538" t="s">
        <v>4010</v>
      </c>
      <c r="C693" s="539">
        <v>1</v>
      </c>
      <c r="D693" s="539">
        <v>3</v>
      </c>
      <c r="E693" s="540">
        <v>10.4</v>
      </c>
      <c r="F693" s="540"/>
      <c r="G693" s="540">
        <v>0.4</v>
      </c>
      <c r="H693" s="496">
        <f t="shared" si="26"/>
        <v>12.48</v>
      </c>
      <c r="I693" s="566"/>
    </row>
    <row r="694" spans="1:9" x14ac:dyDescent="0.25">
      <c r="A694" s="493"/>
      <c r="B694" s="538" t="s">
        <v>4011</v>
      </c>
      <c r="C694" s="539">
        <v>1</v>
      </c>
      <c r="D694" s="539">
        <v>3</v>
      </c>
      <c r="E694" s="540">
        <v>6.74</v>
      </c>
      <c r="F694" s="540"/>
      <c r="G694" s="540">
        <v>0.4</v>
      </c>
      <c r="H694" s="496">
        <f t="shared" si="26"/>
        <v>8.09</v>
      </c>
      <c r="I694" s="566"/>
    </row>
    <row r="695" spans="1:9" x14ac:dyDescent="0.25">
      <c r="A695" s="493"/>
      <c r="B695" s="538" t="s">
        <v>4012</v>
      </c>
      <c r="C695" s="539">
        <v>2</v>
      </c>
      <c r="D695" s="539">
        <v>2</v>
      </c>
      <c r="E695" s="540">
        <v>2</v>
      </c>
      <c r="F695" s="540"/>
      <c r="G695" s="540">
        <v>0.4</v>
      </c>
      <c r="H695" s="496">
        <f>PRODUCT(C695:G695)</f>
        <v>3.2</v>
      </c>
      <c r="I695" s="566"/>
    </row>
    <row r="696" spans="1:9" x14ac:dyDescent="0.25">
      <c r="A696" s="493"/>
      <c r="B696" s="538" t="s">
        <v>4013</v>
      </c>
      <c r="C696" s="539">
        <v>1</v>
      </c>
      <c r="D696" s="539">
        <v>2</v>
      </c>
      <c r="E696" s="540">
        <v>7.53</v>
      </c>
      <c r="F696" s="540"/>
      <c r="G696" s="540">
        <v>0.4</v>
      </c>
      <c r="H696" s="496">
        <f t="shared" ref="H696:H709" si="27">PRODUCT(C696:G696)</f>
        <v>6.02</v>
      </c>
      <c r="I696" s="566"/>
    </row>
    <row r="697" spans="1:9" x14ac:dyDescent="0.25">
      <c r="A697" s="493"/>
      <c r="B697" s="538" t="s">
        <v>4014</v>
      </c>
      <c r="C697" s="543">
        <v>1</v>
      </c>
      <c r="D697" s="539">
        <v>2</v>
      </c>
      <c r="E697" s="540">
        <v>7.84</v>
      </c>
      <c r="F697" s="540"/>
      <c r="G697" s="540">
        <v>0.4</v>
      </c>
      <c r="H697" s="496">
        <f>C697*D697*E697*G697</f>
        <v>6.27</v>
      </c>
      <c r="I697" s="566"/>
    </row>
    <row r="698" spans="1:9" x14ac:dyDescent="0.25">
      <c r="A698" s="493"/>
      <c r="B698" s="544" t="s">
        <v>5672</v>
      </c>
      <c r="C698" s="539">
        <v>-1</v>
      </c>
      <c r="D698" s="545">
        <v>1</v>
      </c>
      <c r="E698" s="546">
        <v>3.99</v>
      </c>
      <c r="F698" s="546"/>
      <c r="G698" s="546">
        <v>0.4</v>
      </c>
      <c r="H698" s="496">
        <f t="shared" si="27"/>
        <v>-1.6</v>
      </c>
      <c r="I698" s="566"/>
    </row>
    <row r="699" spans="1:9" x14ac:dyDescent="0.25">
      <c r="A699" s="493"/>
      <c r="B699" s="538" t="s">
        <v>5673</v>
      </c>
      <c r="C699" s="543">
        <v>1</v>
      </c>
      <c r="D699" s="539">
        <v>1</v>
      </c>
      <c r="E699" s="540">
        <v>78.989999999999995</v>
      </c>
      <c r="F699" s="540"/>
      <c r="G699" s="540">
        <v>0.1</v>
      </c>
      <c r="H699" s="496">
        <f t="shared" si="27"/>
        <v>7.9</v>
      </c>
      <c r="I699" s="566"/>
    </row>
    <row r="700" spans="1:9" x14ac:dyDescent="0.25">
      <c r="A700" s="493"/>
      <c r="B700" s="538" t="s">
        <v>4006</v>
      </c>
      <c r="C700" s="543">
        <v>1</v>
      </c>
      <c r="D700" s="539">
        <v>3</v>
      </c>
      <c r="E700" s="540">
        <v>15.53</v>
      </c>
      <c r="F700" s="540"/>
      <c r="G700" s="540">
        <v>0.1</v>
      </c>
      <c r="H700" s="496">
        <f t="shared" si="27"/>
        <v>4.66</v>
      </c>
      <c r="I700" s="566"/>
    </row>
    <row r="701" spans="1:9" x14ac:dyDescent="0.25">
      <c r="A701" s="493"/>
      <c r="B701" s="538" t="s">
        <v>4007</v>
      </c>
      <c r="C701" s="543">
        <v>1</v>
      </c>
      <c r="D701" s="539">
        <v>3</v>
      </c>
      <c r="E701" s="540">
        <v>12.56</v>
      </c>
      <c r="F701" s="540"/>
      <c r="G701" s="540">
        <v>0.1</v>
      </c>
      <c r="H701" s="496">
        <f t="shared" si="27"/>
        <v>3.77</v>
      </c>
      <c r="I701" s="566"/>
    </row>
    <row r="702" spans="1:9" x14ac:dyDescent="0.25">
      <c r="A702" s="493"/>
      <c r="B702" s="538" t="s">
        <v>4008</v>
      </c>
      <c r="C702" s="543">
        <v>1</v>
      </c>
      <c r="D702" s="539">
        <v>3</v>
      </c>
      <c r="E702" s="540">
        <v>11.94</v>
      </c>
      <c r="F702" s="540"/>
      <c r="G702" s="540">
        <v>0.1</v>
      </c>
      <c r="H702" s="496">
        <f t="shared" si="27"/>
        <v>3.58</v>
      </c>
      <c r="I702" s="566"/>
    </row>
    <row r="703" spans="1:9" x14ac:dyDescent="0.25">
      <c r="A703" s="493"/>
      <c r="B703" s="538" t="s">
        <v>4009</v>
      </c>
      <c r="C703" s="543">
        <v>1</v>
      </c>
      <c r="D703" s="539">
        <v>3</v>
      </c>
      <c r="E703" s="540">
        <v>8.3699999999999992</v>
      </c>
      <c r="F703" s="540"/>
      <c r="G703" s="540">
        <v>0.1</v>
      </c>
      <c r="H703" s="496">
        <f t="shared" si="27"/>
        <v>2.5099999999999998</v>
      </c>
      <c r="I703" s="566"/>
    </row>
    <row r="704" spans="1:9" x14ac:dyDescent="0.25">
      <c r="A704" s="493"/>
      <c r="B704" s="538" t="s">
        <v>4010</v>
      </c>
      <c r="C704" s="543">
        <v>1</v>
      </c>
      <c r="D704" s="539">
        <v>3</v>
      </c>
      <c r="E704" s="540">
        <v>10.4</v>
      </c>
      <c r="F704" s="540"/>
      <c r="G704" s="540">
        <v>0.1</v>
      </c>
      <c r="H704" s="496">
        <f t="shared" si="27"/>
        <v>3.12</v>
      </c>
      <c r="I704" s="566"/>
    </row>
    <row r="705" spans="1:9" x14ac:dyDescent="0.25">
      <c r="A705" s="396"/>
      <c r="B705" s="538" t="s">
        <v>4011</v>
      </c>
      <c r="C705" s="543">
        <v>1</v>
      </c>
      <c r="D705" s="539">
        <v>3</v>
      </c>
      <c r="E705" s="540">
        <v>6.74</v>
      </c>
      <c r="F705" s="540"/>
      <c r="G705" s="540">
        <v>0.1</v>
      </c>
      <c r="H705" s="496">
        <f t="shared" si="27"/>
        <v>2.02</v>
      </c>
      <c r="I705" s="566"/>
    </row>
    <row r="706" spans="1:9" x14ac:dyDescent="0.25">
      <c r="A706" s="493"/>
      <c r="B706" s="538" t="s">
        <v>4015</v>
      </c>
      <c r="C706" s="543">
        <v>1</v>
      </c>
      <c r="D706" s="539">
        <v>3</v>
      </c>
      <c r="E706" s="540">
        <v>2</v>
      </c>
      <c r="F706" s="540"/>
      <c r="G706" s="540">
        <v>0.1</v>
      </c>
      <c r="H706" s="496">
        <f t="shared" si="27"/>
        <v>0.6</v>
      </c>
      <c r="I706" s="566"/>
    </row>
    <row r="707" spans="1:9" x14ac:dyDescent="0.25">
      <c r="A707" s="493"/>
      <c r="B707" s="538" t="s">
        <v>4013</v>
      </c>
      <c r="C707" s="543">
        <v>1</v>
      </c>
      <c r="D707" s="539">
        <v>3</v>
      </c>
      <c r="E707" s="540">
        <v>7.53</v>
      </c>
      <c r="F707" s="540"/>
      <c r="G707" s="540">
        <v>0.1</v>
      </c>
      <c r="H707" s="496">
        <f t="shared" si="27"/>
        <v>2.2599999999999998</v>
      </c>
      <c r="I707" s="566"/>
    </row>
    <row r="708" spans="1:9" x14ac:dyDescent="0.25">
      <c r="A708" s="493"/>
      <c r="B708" s="538" t="s">
        <v>4014</v>
      </c>
      <c r="C708" s="543">
        <v>1</v>
      </c>
      <c r="D708" s="539">
        <v>2</v>
      </c>
      <c r="E708" s="540">
        <v>7.84</v>
      </c>
      <c r="F708" s="540"/>
      <c r="G708" s="540">
        <v>0.1</v>
      </c>
      <c r="H708" s="496">
        <f t="shared" si="27"/>
        <v>1.57</v>
      </c>
      <c r="I708" s="566"/>
    </row>
    <row r="709" spans="1:9" x14ac:dyDescent="0.25">
      <c r="A709" s="493"/>
      <c r="B709" s="547" t="s">
        <v>3939</v>
      </c>
      <c r="C709" s="543">
        <v>1</v>
      </c>
      <c r="D709" s="543">
        <v>3</v>
      </c>
      <c r="E709" s="546">
        <v>2.46</v>
      </c>
      <c r="F709" s="546"/>
      <c r="G709" s="546">
        <v>0.1</v>
      </c>
      <c r="H709" s="496">
        <f t="shared" si="27"/>
        <v>0.74</v>
      </c>
      <c r="I709" s="566"/>
    </row>
    <row r="710" spans="1:9" x14ac:dyDescent="0.25">
      <c r="A710" s="346"/>
      <c r="B710" s="359"/>
      <c r="C710" s="382"/>
      <c r="D710" s="382"/>
      <c r="E710" s="384"/>
      <c r="F710" s="384"/>
      <c r="G710" s="402" t="s">
        <v>1904</v>
      </c>
      <c r="H710" s="402">
        <f>SUM(H681:H709)</f>
        <v>227.31</v>
      </c>
      <c r="I710" s="566"/>
    </row>
    <row r="711" spans="1:9" x14ac:dyDescent="0.25">
      <c r="A711" s="493"/>
      <c r="B711" s="494"/>
      <c r="C711" s="503"/>
      <c r="D711" s="503"/>
      <c r="E711" s="496"/>
      <c r="F711" s="496"/>
      <c r="G711" s="504" t="s">
        <v>3456</v>
      </c>
      <c r="H711" s="504">
        <f>ROUNDUP(H710,1)</f>
        <v>227.4</v>
      </c>
      <c r="I711" s="566" t="s">
        <v>1941</v>
      </c>
    </row>
    <row r="712" spans="1:9" x14ac:dyDescent="0.25">
      <c r="A712" s="396"/>
      <c r="B712" s="1743" t="s">
        <v>4016</v>
      </c>
      <c r="C712" s="1743"/>
      <c r="D712" s="403"/>
      <c r="E712" s="386"/>
      <c r="F712" s="386"/>
      <c r="G712" s="404"/>
      <c r="H712" s="404"/>
      <c r="I712" s="562"/>
    </row>
    <row r="713" spans="1:9" x14ac:dyDescent="0.25">
      <c r="A713" s="346"/>
      <c r="B713" s="391" t="s">
        <v>4017</v>
      </c>
      <c r="C713" s="382">
        <v>2</v>
      </c>
      <c r="D713" s="382">
        <v>4</v>
      </c>
      <c r="E713" s="383">
        <v>3.54</v>
      </c>
      <c r="F713" s="384"/>
      <c r="G713" s="408">
        <v>0.17499999999999999</v>
      </c>
      <c r="H713" s="383">
        <f t="shared" ref="H713:H776" si="28">PRODUCT(C713:G713)</f>
        <v>4.96</v>
      </c>
      <c r="I713" s="566"/>
    </row>
    <row r="714" spans="1:9" x14ac:dyDescent="0.25">
      <c r="A714" s="346"/>
      <c r="B714" s="391" t="s">
        <v>4018</v>
      </c>
      <c r="C714" s="382">
        <v>2</v>
      </c>
      <c r="D714" s="382">
        <v>4</v>
      </c>
      <c r="E714" s="383">
        <v>4.46</v>
      </c>
      <c r="F714" s="384"/>
      <c r="G714" s="383">
        <v>0.3</v>
      </c>
      <c r="H714" s="383">
        <f t="shared" si="28"/>
        <v>10.7</v>
      </c>
      <c r="I714" s="566"/>
    </row>
    <row r="715" spans="1:9" x14ac:dyDescent="0.25">
      <c r="A715" s="346"/>
      <c r="B715" s="391" t="s">
        <v>3944</v>
      </c>
      <c r="C715" s="382">
        <v>2</v>
      </c>
      <c r="D715" s="382">
        <v>4</v>
      </c>
      <c r="E715" s="383">
        <v>1</v>
      </c>
      <c r="F715" s="383">
        <v>2</v>
      </c>
      <c r="G715" s="384"/>
      <c r="H715" s="383">
        <f t="shared" si="28"/>
        <v>16</v>
      </c>
      <c r="I715" s="566"/>
    </row>
    <row r="716" spans="1:9" x14ac:dyDescent="0.25">
      <c r="A716" s="346"/>
      <c r="B716" s="391" t="s">
        <v>4019</v>
      </c>
      <c r="C716" s="382">
        <v>2</v>
      </c>
      <c r="D716" s="382">
        <v>4</v>
      </c>
      <c r="E716" s="384">
        <v>3.45</v>
      </c>
      <c r="F716" s="383">
        <v>1</v>
      </c>
      <c r="G716" s="384"/>
      <c r="H716" s="383">
        <f t="shared" si="28"/>
        <v>27.6</v>
      </c>
      <c r="I716" s="566"/>
    </row>
    <row r="717" spans="1:9" x14ac:dyDescent="0.25">
      <c r="A717" s="346"/>
      <c r="B717" s="391" t="s">
        <v>4020</v>
      </c>
      <c r="C717" s="382">
        <v>2</v>
      </c>
      <c r="D717" s="382">
        <v>3</v>
      </c>
      <c r="E717" s="384">
        <v>3.1</v>
      </c>
      <c r="F717" s="383"/>
      <c r="G717" s="384">
        <v>0.125</v>
      </c>
      <c r="H717" s="383">
        <f t="shared" si="28"/>
        <v>2.33</v>
      </c>
      <c r="I717" s="566"/>
    </row>
    <row r="718" spans="1:9" x14ac:dyDescent="0.25">
      <c r="A718" s="346"/>
      <c r="B718" s="391" t="s">
        <v>4021</v>
      </c>
      <c r="C718" s="382">
        <v>2</v>
      </c>
      <c r="D718" s="382">
        <v>1</v>
      </c>
      <c r="E718" s="384">
        <v>3.3</v>
      </c>
      <c r="F718" s="383"/>
      <c r="G718" s="384">
        <v>0.125</v>
      </c>
      <c r="H718" s="383">
        <f t="shared" si="28"/>
        <v>0.83</v>
      </c>
      <c r="I718" s="566"/>
    </row>
    <row r="719" spans="1:9" x14ac:dyDescent="0.25">
      <c r="A719" s="346"/>
      <c r="B719" s="391" t="s">
        <v>3947</v>
      </c>
      <c r="C719" s="382">
        <v>8</v>
      </c>
      <c r="D719" s="382">
        <v>10</v>
      </c>
      <c r="E719" s="383">
        <v>1</v>
      </c>
      <c r="F719" s="383"/>
      <c r="G719" s="384">
        <v>0.15</v>
      </c>
      <c r="H719" s="383">
        <f t="shared" si="28"/>
        <v>12</v>
      </c>
      <c r="I719" s="566"/>
    </row>
    <row r="720" spans="1:9" x14ac:dyDescent="0.25">
      <c r="A720" s="346"/>
      <c r="B720" s="391" t="s">
        <v>3665</v>
      </c>
      <c r="C720" s="382">
        <v>6</v>
      </c>
      <c r="D720" s="382">
        <v>12</v>
      </c>
      <c r="E720" s="383">
        <v>2.4</v>
      </c>
      <c r="F720" s="384"/>
      <c r="G720" s="384">
        <v>0.05</v>
      </c>
      <c r="H720" s="383">
        <f t="shared" si="28"/>
        <v>8.64</v>
      </c>
      <c r="I720" s="566"/>
    </row>
    <row r="721" spans="1:9" x14ac:dyDescent="0.25">
      <c r="A721" s="346"/>
      <c r="B721" s="391" t="s">
        <v>3666</v>
      </c>
      <c r="C721" s="382">
        <v>2</v>
      </c>
      <c r="D721" s="382">
        <v>12</v>
      </c>
      <c r="E721" s="384">
        <v>1.95</v>
      </c>
      <c r="F721" s="384"/>
      <c r="G721" s="384">
        <v>0.05</v>
      </c>
      <c r="H721" s="383">
        <f t="shared" si="28"/>
        <v>2.34</v>
      </c>
      <c r="I721" s="566"/>
    </row>
    <row r="722" spans="1:9" x14ac:dyDescent="0.25">
      <c r="A722" s="346"/>
      <c r="B722" s="391" t="s">
        <v>3917</v>
      </c>
      <c r="C722" s="382">
        <v>1</v>
      </c>
      <c r="D722" s="382">
        <v>12</v>
      </c>
      <c r="E722" s="384">
        <v>1.46</v>
      </c>
      <c r="F722" s="384"/>
      <c r="G722" s="384">
        <v>0.15</v>
      </c>
      <c r="H722" s="383">
        <f t="shared" si="28"/>
        <v>2.63</v>
      </c>
      <c r="I722" s="566"/>
    </row>
    <row r="723" spans="1:9" x14ac:dyDescent="0.25">
      <c r="A723" s="346"/>
      <c r="B723" s="391" t="s">
        <v>3948</v>
      </c>
      <c r="C723" s="382">
        <v>1</v>
      </c>
      <c r="D723" s="382">
        <v>12</v>
      </c>
      <c r="E723" s="384">
        <v>5.68</v>
      </c>
      <c r="F723" s="383">
        <v>0.83</v>
      </c>
      <c r="G723" s="384"/>
      <c r="H723" s="383">
        <f t="shared" si="28"/>
        <v>56.57</v>
      </c>
      <c r="I723" s="566"/>
    </row>
    <row r="724" spans="1:9" x14ac:dyDescent="0.25">
      <c r="A724" s="346"/>
      <c r="B724" s="391" t="s">
        <v>4022</v>
      </c>
      <c r="C724" s="382">
        <v>1</v>
      </c>
      <c r="D724" s="382">
        <v>12</v>
      </c>
      <c r="E724" s="384">
        <v>5.68</v>
      </c>
      <c r="F724" s="383"/>
      <c r="G724" s="384">
        <v>0.05</v>
      </c>
      <c r="H724" s="383">
        <f t="shared" si="28"/>
        <v>3.41</v>
      </c>
      <c r="I724" s="566"/>
    </row>
    <row r="725" spans="1:9" x14ac:dyDescent="0.25">
      <c r="A725" s="346"/>
      <c r="B725" s="391" t="s">
        <v>4023</v>
      </c>
      <c r="C725" s="382">
        <v>1</v>
      </c>
      <c r="D725" s="382">
        <v>12</v>
      </c>
      <c r="E725" s="383">
        <v>1</v>
      </c>
      <c r="F725" s="384">
        <v>0.23</v>
      </c>
      <c r="G725" s="384"/>
      <c r="H725" s="383">
        <f t="shared" si="28"/>
        <v>2.76</v>
      </c>
      <c r="I725" s="566"/>
    </row>
    <row r="726" spans="1:9" x14ac:dyDescent="0.25">
      <c r="A726" s="346"/>
      <c r="B726" s="391" t="s">
        <v>4024</v>
      </c>
      <c r="C726" s="382">
        <v>2</v>
      </c>
      <c r="D726" s="382">
        <v>12</v>
      </c>
      <c r="E726" s="383">
        <v>1.46</v>
      </c>
      <c r="F726" s="384"/>
      <c r="G726" s="384">
        <v>0.15</v>
      </c>
      <c r="H726" s="383">
        <f t="shared" si="28"/>
        <v>5.26</v>
      </c>
      <c r="I726" s="566"/>
    </row>
    <row r="727" spans="1:9" x14ac:dyDescent="0.25">
      <c r="A727" s="346"/>
      <c r="B727" s="391" t="s">
        <v>4025</v>
      </c>
      <c r="C727" s="382">
        <v>1</v>
      </c>
      <c r="D727" s="382">
        <v>12</v>
      </c>
      <c r="E727" s="384">
        <v>3.51</v>
      </c>
      <c r="F727" s="384">
        <v>0.23</v>
      </c>
      <c r="G727" s="383"/>
      <c r="H727" s="383">
        <f t="shared" si="28"/>
        <v>9.69</v>
      </c>
      <c r="I727" s="566"/>
    </row>
    <row r="728" spans="1:9" x14ac:dyDescent="0.25">
      <c r="A728" s="346"/>
      <c r="B728" s="391" t="s">
        <v>4026</v>
      </c>
      <c r="C728" s="382">
        <v>2</v>
      </c>
      <c r="D728" s="382">
        <v>12</v>
      </c>
      <c r="E728" s="384">
        <v>3.51</v>
      </c>
      <c r="F728" s="384"/>
      <c r="G728" s="383">
        <v>0.2</v>
      </c>
      <c r="H728" s="383">
        <f t="shared" si="28"/>
        <v>16.850000000000001</v>
      </c>
      <c r="I728" s="566"/>
    </row>
    <row r="729" spans="1:9" x14ac:dyDescent="0.25">
      <c r="A729" s="346"/>
      <c r="B729" s="391" t="s">
        <v>4027</v>
      </c>
      <c r="C729" s="382">
        <v>3</v>
      </c>
      <c r="D729" s="382">
        <v>12</v>
      </c>
      <c r="E729" s="383">
        <v>1.8</v>
      </c>
      <c r="F729" s="384">
        <v>0.23</v>
      </c>
      <c r="G729" s="384"/>
      <c r="H729" s="383">
        <f t="shared" si="28"/>
        <v>14.9</v>
      </c>
      <c r="I729" s="566"/>
    </row>
    <row r="730" spans="1:9" x14ac:dyDescent="0.25">
      <c r="A730" s="346"/>
      <c r="B730" s="391" t="s">
        <v>4028</v>
      </c>
      <c r="C730" s="382">
        <v>6</v>
      </c>
      <c r="D730" s="382">
        <v>12</v>
      </c>
      <c r="E730" s="383">
        <v>2.4</v>
      </c>
      <c r="F730" s="384"/>
      <c r="G730" s="384">
        <v>0.15</v>
      </c>
      <c r="H730" s="383">
        <f t="shared" si="28"/>
        <v>25.92</v>
      </c>
      <c r="I730" s="566"/>
    </row>
    <row r="731" spans="1:9" x14ac:dyDescent="0.25">
      <c r="A731" s="346"/>
      <c r="B731" s="391" t="s">
        <v>4029</v>
      </c>
      <c r="C731" s="382">
        <v>1</v>
      </c>
      <c r="D731" s="382">
        <v>12</v>
      </c>
      <c r="E731" s="384">
        <v>1.35</v>
      </c>
      <c r="F731" s="384">
        <v>0.23</v>
      </c>
      <c r="G731" s="384"/>
      <c r="H731" s="383">
        <f t="shared" si="28"/>
        <v>3.73</v>
      </c>
      <c r="I731" s="566"/>
    </row>
    <row r="732" spans="1:9" x14ac:dyDescent="0.25">
      <c r="A732" s="346"/>
      <c r="B732" s="391" t="s">
        <v>4030</v>
      </c>
      <c r="C732" s="382">
        <v>2</v>
      </c>
      <c r="D732" s="382">
        <v>12</v>
      </c>
      <c r="E732" s="384">
        <v>1.95</v>
      </c>
      <c r="F732" s="384"/>
      <c r="G732" s="384">
        <v>0.15</v>
      </c>
      <c r="H732" s="383">
        <f t="shared" si="28"/>
        <v>7.02</v>
      </c>
      <c r="I732" s="566"/>
    </row>
    <row r="733" spans="1:9" x14ac:dyDescent="0.25">
      <c r="A733" s="346"/>
      <c r="B733" s="391" t="s">
        <v>4031</v>
      </c>
      <c r="C733" s="382">
        <v>1</v>
      </c>
      <c r="D733" s="382">
        <v>12</v>
      </c>
      <c r="E733" s="383">
        <v>0.9</v>
      </c>
      <c r="F733" s="384">
        <v>0.115</v>
      </c>
      <c r="G733" s="383"/>
      <c r="H733" s="383">
        <f t="shared" si="28"/>
        <v>1.24</v>
      </c>
      <c r="I733" s="566"/>
    </row>
    <row r="734" spans="1:9" x14ac:dyDescent="0.25">
      <c r="A734" s="346"/>
      <c r="B734" s="391" t="s">
        <v>4032</v>
      </c>
      <c r="C734" s="382">
        <v>1</v>
      </c>
      <c r="D734" s="382">
        <v>12</v>
      </c>
      <c r="E734" s="384">
        <v>3.56</v>
      </c>
      <c r="F734" s="384"/>
      <c r="G734" s="383">
        <v>0.2</v>
      </c>
      <c r="H734" s="383">
        <f t="shared" si="28"/>
        <v>8.5399999999999991</v>
      </c>
      <c r="I734" s="566"/>
    </row>
    <row r="735" spans="1:9" x14ac:dyDescent="0.25">
      <c r="A735" s="346"/>
      <c r="B735" s="391" t="s">
        <v>4033</v>
      </c>
      <c r="C735" s="382">
        <v>1</v>
      </c>
      <c r="D735" s="382">
        <v>12</v>
      </c>
      <c r="E735" s="384">
        <v>3.56</v>
      </c>
      <c r="F735" s="384">
        <v>0.6</v>
      </c>
      <c r="G735" s="383"/>
      <c r="H735" s="383">
        <f t="shared" si="28"/>
        <v>25.63</v>
      </c>
      <c r="I735" s="566"/>
    </row>
    <row r="736" spans="1:9" x14ac:dyDescent="0.25">
      <c r="A736" s="346"/>
      <c r="B736" s="391" t="s">
        <v>4034</v>
      </c>
      <c r="C736" s="382">
        <v>2</v>
      </c>
      <c r="D736" s="382">
        <v>12</v>
      </c>
      <c r="E736" s="383">
        <v>0.75</v>
      </c>
      <c r="F736" s="384">
        <v>0.115</v>
      </c>
      <c r="G736" s="384"/>
      <c r="H736" s="383">
        <f t="shared" si="28"/>
        <v>2.0699999999999998</v>
      </c>
      <c r="I736" s="566"/>
    </row>
    <row r="737" spans="1:9" x14ac:dyDescent="0.25">
      <c r="A737" s="346"/>
      <c r="B737" s="391" t="s">
        <v>4035</v>
      </c>
      <c r="C737" s="382">
        <v>4</v>
      </c>
      <c r="D737" s="382">
        <v>12</v>
      </c>
      <c r="E737" s="383">
        <v>1.2</v>
      </c>
      <c r="F737" s="384"/>
      <c r="G737" s="383">
        <v>0.1</v>
      </c>
      <c r="H737" s="383">
        <f t="shared" si="28"/>
        <v>5.76</v>
      </c>
      <c r="I737" s="566"/>
    </row>
    <row r="738" spans="1:9" x14ac:dyDescent="0.25">
      <c r="A738" s="346"/>
      <c r="B738" s="391" t="s">
        <v>4036</v>
      </c>
      <c r="C738" s="382">
        <v>2</v>
      </c>
      <c r="D738" s="382">
        <v>12</v>
      </c>
      <c r="E738" s="384">
        <v>0.75</v>
      </c>
      <c r="F738" s="384">
        <v>0.23</v>
      </c>
      <c r="G738" s="383"/>
      <c r="H738" s="383">
        <f t="shared" si="28"/>
        <v>4.1399999999999997</v>
      </c>
      <c r="I738" s="566"/>
    </row>
    <row r="739" spans="1:9" x14ac:dyDescent="0.25">
      <c r="A739" s="346"/>
      <c r="B739" s="391" t="s">
        <v>4037</v>
      </c>
      <c r="C739" s="382">
        <v>4</v>
      </c>
      <c r="D739" s="382">
        <v>12</v>
      </c>
      <c r="E739" s="384">
        <v>1.21</v>
      </c>
      <c r="F739" s="384"/>
      <c r="G739" s="383">
        <v>0.1</v>
      </c>
      <c r="H739" s="383">
        <f t="shared" si="28"/>
        <v>5.81</v>
      </c>
      <c r="I739" s="566"/>
    </row>
    <row r="740" spans="1:9" x14ac:dyDescent="0.25">
      <c r="A740" s="346"/>
      <c r="B740" s="391" t="s">
        <v>4038</v>
      </c>
      <c r="C740" s="382">
        <v>1</v>
      </c>
      <c r="D740" s="382">
        <v>12</v>
      </c>
      <c r="E740" s="384">
        <v>0.75</v>
      </c>
      <c r="F740" s="384">
        <v>0.115</v>
      </c>
      <c r="G740" s="384"/>
      <c r="H740" s="383">
        <f t="shared" si="28"/>
        <v>1.04</v>
      </c>
      <c r="I740" s="566"/>
    </row>
    <row r="741" spans="1:9" x14ac:dyDescent="0.25">
      <c r="A741" s="346"/>
      <c r="B741" s="391" t="s">
        <v>4039</v>
      </c>
      <c r="C741" s="382">
        <v>2</v>
      </c>
      <c r="D741" s="382">
        <v>12</v>
      </c>
      <c r="E741" s="384">
        <v>5.43</v>
      </c>
      <c r="F741" s="384"/>
      <c r="G741" s="384">
        <v>0.115</v>
      </c>
      <c r="H741" s="383">
        <f t="shared" si="28"/>
        <v>14.99</v>
      </c>
      <c r="I741" s="566"/>
    </row>
    <row r="742" spans="1:9" x14ac:dyDescent="0.25">
      <c r="A742" s="346"/>
      <c r="B742" s="391" t="s">
        <v>4040</v>
      </c>
      <c r="C742" s="382">
        <v>1</v>
      </c>
      <c r="D742" s="382">
        <v>12</v>
      </c>
      <c r="E742" s="384">
        <v>4.83</v>
      </c>
      <c r="F742" s="383">
        <v>0.6</v>
      </c>
      <c r="G742" s="384"/>
      <c r="H742" s="383">
        <f t="shared" si="28"/>
        <v>34.78</v>
      </c>
      <c r="I742" s="566"/>
    </row>
    <row r="743" spans="1:9" x14ac:dyDescent="0.25">
      <c r="A743" s="346"/>
      <c r="B743" s="391" t="s">
        <v>4041</v>
      </c>
      <c r="C743" s="382">
        <v>1</v>
      </c>
      <c r="D743" s="382">
        <v>12</v>
      </c>
      <c r="E743" s="384">
        <v>3.51</v>
      </c>
      <c r="F743" s="384">
        <v>0.71499999999999997</v>
      </c>
      <c r="G743" s="384"/>
      <c r="H743" s="383">
        <f t="shared" si="28"/>
        <v>30.12</v>
      </c>
      <c r="I743" s="566"/>
    </row>
    <row r="744" spans="1:9" x14ac:dyDescent="0.25">
      <c r="A744" s="346"/>
      <c r="B744" s="391" t="s">
        <v>4042</v>
      </c>
      <c r="C744" s="382">
        <v>2</v>
      </c>
      <c r="D744" s="382">
        <v>4</v>
      </c>
      <c r="E744" s="383">
        <v>1.5</v>
      </c>
      <c r="F744" s="383">
        <v>0.23</v>
      </c>
      <c r="G744" s="384"/>
      <c r="H744" s="383">
        <f t="shared" si="28"/>
        <v>2.76</v>
      </c>
      <c r="I744" s="566"/>
    </row>
    <row r="745" spans="1:9" x14ac:dyDescent="0.25">
      <c r="A745" s="346"/>
      <c r="B745" s="391" t="s">
        <v>4043</v>
      </c>
      <c r="C745" s="382">
        <v>2</v>
      </c>
      <c r="D745" s="382">
        <v>4</v>
      </c>
      <c r="E745" s="384">
        <v>1.96</v>
      </c>
      <c r="F745" s="383"/>
      <c r="G745" s="384">
        <v>0.15</v>
      </c>
      <c r="H745" s="383">
        <f t="shared" si="28"/>
        <v>2.35</v>
      </c>
      <c r="I745" s="566"/>
    </row>
    <row r="746" spans="1:9" x14ac:dyDescent="0.25">
      <c r="A746" s="346"/>
      <c r="B746" s="401" t="s">
        <v>3963</v>
      </c>
      <c r="C746" s="382"/>
      <c r="D746" s="382"/>
      <c r="E746" s="384"/>
      <c r="F746" s="384"/>
      <c r="G746" s="384"/>
      <c r="H746" s="383">
        <f t="shared" si="28"/>
        <v>0</v>
      </c>
      <c r="I746" s="566"/>
    </row>
    <row r="747" spans="1:9" x14ac:dyDescent="0.25">
      <c r="A747" s="346"/>
      <c r="B747" s="391" t="s">
        <v>4044</v>
      </c>
      <c r="C747" s="382">
        <v>1</v>
      </c>
      <c r="D747" s="382">
        <v>12</v>
      </c>
      <c r="E747" s="383">
        <v>29.8</v>
      </c>
      <c r="F747" s="384">
        <v>0.23</v>
      </c>
      <c r="G747" s="384"/>
      <c r="H747" s="383">
        <f t="shared" si="28"/>
        <v>82.25</v>
      </c>
      <c r="I747" s="566"/>
    </row>
    <row r="748" spans="1:9" x14ac:dyDescent="0.25">
      <c r="A748" s="346"/>
      <c r="B748" s="391" t="s">
        <v>4045</v>
      </c>
      <c r="C748" s="382">
        <v>1</v>
      </c>
      <c r="D748" s="382">
        <v>12</v>
      </c>
      <c r="E748" s="384">
        <v>8.1750000000000007</v>
      </c>
      <c r="F748" s="384">
        <v>0.23</v>
      </c>
      <c r="G748" s="384"/>
      <c r="H748" s="383">
        <f t="shared" si="28"/>
        <v>22.56</v>
      </c>
      <c r="I748" s="566"/>
    </row>
    <row r="749" spans="1:9" x14ac:dyDescent="0.25">
      <c r="A749" s="346"/>
      <c r="B749" s="391" t="s">
        <v>4046</v>
      </c>
      <c r="C749" s="382">
        <v>2</v>
      </c>
      <c r="D749" s="382">
        <v>4</v>
      </c>
      <c r="E749" s="383">
        <v>2</v>
      </c>
      <c r="F749" s="384">
        <v>0.23</v>
      </c>
      <c r="G749" s="384"/>
      <c r="H749" s="383">
        <f t="shared" si="28"/>
        <v>3.68</v>
      </c>
      <c r="I749" s="566"/>
    </row>
    <row r="750" spans="1:9" x14ac:dyDescent="0.25">
      <c r="A750" s="346"/>
      <c r="B750" s="394" t="s">
        <v>3969</v>
      </c>
      <c r="C750" s="382"/>
      <c r="D750" s="382"/>
      <c r="E750" s="384"/>
      <c r="F750" s="384"/>
      <c r="G750" s="384"/>
      <c r="H750" s="383">
        <f t="shared" si="28"/>
        <v>0</v>
      </c>
      <c r="I750" s="566"/>
    </row>
    <row r="751" spans="1:9" x14ac:dyDescent="0.25">
      <c r="A751" s="346"/>
      <c r="B751" s="391" t="s">
        <v>4047</v>
      </c>
      <c r="C751" s="382">
        <v>1</v>
      </c>
      <c r="D751" s="382">
        <v>12</v>
      </c>
      <c r="E751" s="384">
        <v>3.05</v>
      </c>
      <c r="F751" s="383">
        <v>0.23</v>
      </c>
      <c r="G751" s="383"/>
      <c r="H751" s="383">
        <f t="shared" si="28"/>
        <v>8.42</v>
      </c>
      <c r="I751" s="566"/>
    </row>
    <row r="752" spans="1:9" x14ac:dyDescent="0.25">
      <c r="A752" s="346"/>
      <c r="B752" s="351" t="s">
        <v>4048</v>
      </c>
      <c r="C752" s="382">
        <v>2</v>
      </c>
      <c r="D752" s="382">
        <v>12</v>
      </c>
      <c r="E752" s="383">
        <v>2.99</v>
      </c>
      <c r="F752" s="383">
        <v>0.23</v>
      </c>
      <c r="G752" s="383"/>
      <c r="H752" s="383">
        <f t="shared" si="28"/>
        <v>16.5</v>
      </c>
      <c r="I752" s="566"/>
    </row>
    <row r="753" spans="1:9" x14ac:dyDescent="0.25">
      <c r="A753" s="346"/>
      <c r="B753" s="391" t="s">
        <v>4049</v>
      </c>
      <c r="C753" s="382">
        <v>1</v>
      </c>
      <c r="D753" s="382">
        <v>12</v>
      </c>
      <c r="E753" s="383">
        <v>1.0900000000000001</v>
      </c>
      <c r="F753" s="383">
        <v>0.22</v>
      </c>
      <c r="G753" s="383"/>
      <c r="H753" s="383">
        <f t="shared" si="28"/>
        <v>2.88</v>
      </c>
      <c r="I753" s="566"/>
    </row>
    <row r="754" spans="1:9" x14ac:dyDescent="0.25">
      <c r="A754" s="346"/>
      <c r="B754" s="391" t="s">
        <v>4050</v>
      </c>
      <c r="C754" s="382">
        <v>1</v>
      </c>
      <c r="D754" s="382">
        <v>12</v>
      </c>
      <c r="E754" s="383">
        <v>2.29</v>
      </c>
      <c r="F754" s="383">
        <v>0.23</v>
      </c>
      <c r="G754" s="383"/>
      <c r="H754" s="383">
        <f t="shared" si="28"/>
        <v>6.32</v>
      </c>
      <c r="I754" s="566"/>
    </row>
    <row r="755" spans="1:9" x14ac:dyDescent="0.25">
      <c r="A755" s="346"/>
      <c r="B755" s="391" t="s">
        <v>4051</v>
      </c>
      <c r="C755" s="382">
        <v>1</v>
      </c>
      <c r="D755" s="382">
        <v>12</v>
      </c>
      <c r="E755" s="384">
        <v>1.115</v>
      </c>
      <c r="F755" s="384">
        <v>0.23</v>
      </c>
      <c r="G755" s="383"/>
      <c r="H755" s="383">
        <f t="shared" si="28"/>
        <v>3.08</v>
      </c>
      <c r="I755" s="566"/>
    </row>
    <row r="756" spans="1:9" x14ac:dyDescent="0.25">
      <c r="A756" s="396"/>
      <c r="B756" s="397" t="s">
        <v>4052</v>
      </c>
      <c r="C756" s="399">
        <v>1</v>
      </c>
      <c r="D756" s="399">
        <v>12</v>
      </c>
      <c r="E756" s="386">
        <v>15.53</v>
      </c>
      <c r="F756" s="386"/>
      <c r="G756" s="386">
        <v>0.28000000000000003</v>
      </c>
      <c r="H756" s="383">
        <f t="shared" si="28"/>
        <v>52.18</v>
      </c>
      <c r="I756" s="562"/>
    </row>
    <row r="757" spans="1:9" x14ac:dyDescent="0.25">
      <c r="A757" s="396"/>
      <c r="B757" s="397" t="s">
        <v>4053</v>
      </c>
      <c r="C757" s="399">
        <v>1</v>
      </c>
      <c r="D757" s="399">
        <v>12</v>
      </c>
      <c r="E757" s="386">
        <v>4.72</v>
      </c>
      <c r="F757" s="386"/>
      <c r="G757" s="386">
        <v>0.19</v>
      </c>
      <c r="H757" s="383">
        <f t="shared" si="28"/>
        <v>10.76</v>
      </c>
      <c r="I757" s="562"/>
    </row>
    <row r="758" spans="1:9" x14ac:dyDescent="0.25">
      <c r="A758" s="396"/>
      <c r="B758" s="397" t="s">
        <v>3980</v>
      </c>
      <c r="C758" s="398">
        <v>1</v>
      </c>
      <c r="D758" s="399">
        <v>12</v>
      </c>
      <c r="E758" s="386">
        <v>12.56</v>
      </c>
      <c r="F758" s="386"/>
      <c r="G758" s="386">
        <v>0.28000000000000003</v>
      </c>
      <c r="H758" s="383">
        <f t="shared" si="28"/>
        <v>42.2</v>
      </c>
      <c r="I758" s="562"/>
    </row>
    <row r="759" spans="1:9" x14ac:dyDescent="0.25">
      <c r="A759" s="396"/>
      <c r="B759" s="397" t="s">
        <v>4053</v>
      </c>
      <c r="C759" s="399">
        <v>1</v>
      </c>
      <c r="D759" s="399">
        <v>12</v>
      </c>
      <c r="E759" s="386">
        <v>3.23</v>
      </c>
      <c r="F759" s="386"/>
      <c r="G759" s="386">
        <v>0.19</v>
      </c>
      <c r="H759" s="383">
        <f t="shared" si="28"/>
        <v>7.36</v>
      </c>
      <c r="I759" s="562"/>
    </row>
    <row r="760" spans="1:9" x14ac:dyDescent="0.25">
      <c r="A760" s="396"/>
      <c r="B760" s="397" t="s">
        <v>4053</v>
      </c>
      <c r="C760" s="399">
        <v>1</v>
      </c>
      <c r="D760" s="399">
        <v>12</v>
      </c>
      <c r="E760" s="386">
        <v>3.05</v>
      </c>
      <c r="F760" s="386"/>
      <c r="G760" s="386">
        <v>0.19</v>
      </c>
      <c r="H760" s="383">
        <f t="shared" si="28"/>
        <v>6.95</v>
      </c>
      <c r="I760" s="562"/>
    </row>
    <row r="761" spans="1:9" x14ac:dyDescent="0.25">
      <c r="A761" s="396"/>
      <c r="B761" s="397" t="s">
        <v>3981</v>
      </c>
      <c r="C761" s="399">
        <v>1</v>
      </c>
      <c r="D761" s="399">
        <v>12</v>
      </c>
      <c r="E761" s="386">
        <v>12.17</v>
      </c>
      <c r="F761" s="386"/>
      <c r="G761" s="386">
        <v>0.18</v>
      </c>
      <c r="H761" s="383">
        <f t="shared" si="28"/>
        <v>26.29</v>
      </c>
      <c r="I761" s="562"/>
    </row>
    <row r="762" spans="1:9" x14ac:dyDescent="0.25">
      <c r="A762" s="396"/>
      <c r="B762" s="397" t="s">
        <v>4054</v>
      </c>
      <c r="C762" s="399">
        <v>1</v>
      </c>
      <c r="D762" s="399">
        <v>12</v>
      </c>
      <c r="E762" s="386">
        <v>2.99</v>
      </c>
      <c r="F762" s="386"/>
      <c r="G762" s="386">
        <v>0.45</v>
      </c>
      <c r="H762" s="383">
        <f t="shared" si="28"/>
        <v>16.149999999999999</v>
      </c>
      <c r="I762" s="562"/>
    </row>
    <row r="763" spans="1:9" x14ac:dyDescent="0.25">
      <c r="A763" s="396"/>
      <c r="B763" s="397" t="s">
        <v>4054</v>
      </c>
      <c r="C763" s="399">
        <v>1</v>
      </c>
      <c r="D763" s="399">
        <v>12</v>
      </c>
      <c r="E763" s="386">
        <v>3.05</v>
      </c>
      <c r="F763" s="386"/>
      <c r="G763" s="386">
        <v>0.1</v>
      </c>
      <c r="H763" s="383">
        <f t="shared" si="28"/>
        <v>3.66</v>
      </c>
      <c r="I763" s="562"/>
    </row>
    <row r="764" spans="1:9" x14ac:dyDescent="0.25">
      <c r="A764" s="396"/>
      <c r="B764" s="397" t="s">
        <v>4054</v>
      </c>
      <c r="C764" s="399">
        <v>1</v>
      </c>
      <c r="D764" s="399">
        <v>12</v>
      </c>
      <c r="E764" s="386">
        <v>2.99</v>
      </c>
      <c r="F764" s="386"/>
      <c r="G764" s="386">
        <v>0.28000000000000003</v>
      </c>
      <c r="H764" s="383">
        <f t="shared" si="28"/>
        <v>10.050000000000001</v>
      </c>
      <c r="I764" s="562"/>
    </row>
    <row r="765" spans="1:9" x14ac:dyDescent="0.25">
      <c r="A765" s="396"/>
      <c r="B765" s="397" t="s">
        <v>3631</v>
      </c>
      <c r="C765" s="399">
        <v>1</v>
      </c>
      <c r="D765" s="399">
        <v>12</v>
      </c>
      <c r="E765" s="386">
        <v>10.4</v>
      </c>
      <c r="F765" s="386"/>
      <c r="G765" s="386">
        <v>0.18</v>
      </c>
      <c r="H765" s="383">
        <f t="shared" si="28"/>
        <v>22.46</v>
      </c>
      <c r="I765" s="562"/>
    </row>
    <row r="766" spans="1:9" x14ac:dyDescent="0.25">
      <c r="A766" s="396"/>
      <c r="B766" s="397" t="s">
        <v>4054</v>
      </c>
      <c r="C766" s="399">
        <v>1</v>
      </c>
      <c r="D766" s="399">
        <v>12</v>
      </c>
      <c r="E766" s="386">
        <v>2.99</v>
      </c>
      <c r="F766" s="386"/>
      <c r="G766" s="386">
        <v>0.45</v>
      </c>
      <c r="H766" s="383">
        <f t="shared" si="28"/>
        <v>16.149999999999999</v>
      </c>
      <c r="I766" s="562"/>
    </row>
    <row r="767" spans="1:9" x14ac:dyDescent="0.25">
      <c r="A767" s="396"/>
      <c r="B767" s="397" t="s">
        <v>4054</v>
      </c>
      <c r="C767" s="399">
        <v>1</v>
      </c>
      <c r="D767" s="399">
        <v>12</v>
      </c>
      <c r="E767" s="386">
        <v>2.2200000000000002</v>
      </c>
      <c r="F767" s="386"/>
      <c r="G767" s="386">
        <v>0.45</v>
      </c>
      <c r="H767" s="383">
        <f t="shared" si="28"/>
        <v>11.99</v>
      </c>
      <c r="I767" s="562"/>
    </row>
    <row r="768" spans="1:9" x14ac:dyDescent="0.25">
      <c r="A768" s="396"/>
      <c r="B768" s="397" t="s">
        <v>4054</v>
      </c>
      <c r="C768" s="399">
        <v>1</v>
      </c>
      <c r="D768" s="399">
        <v>12</v>
      </c>
      <c r="E768" s="386">
        <v>2.99</v>
      </c>
      <c r="F768" s="386"/>
      <c r="G768" s="386">
        <v>0.28000000000000003</v>
      </c>
      <c r="H768" s="383">
        <f t="shared" si="28"/>
        <v>10.050000000000001</v>
      </c>
      <c r="I768" s="562"/>
    </row>
    <row r="769" spans="1:9" x14ac:dyDescent="0.25">
      <c r="A769" s="396"/>
      <c r="B769" s="397" t="s">
        <v>3982</v>
      </c>
      <c r="C769" s="399">
        <v>1</v>
      </c>
      <c r="D769" s="399">
        <v>12</v>
      </c>
      <c r="E769" s="386">
        <v>8.14</v>
      </c>
      <c r="F769" s="386"/>
      <c r="G769" s="386">
        <v>0.33</v>
      </c>
      <c r="H769" s="383">
        <f t="shared" si="28"/>
        <v>32.229999999999997</v>
      </c>
      <c r="I769" s="562"/>
    </row>
    <row r="770" spans="1:9" x14ac:dyDescent="0.25">
      <c r="A770" s="396"/>
      <c r="B770" s="397" t="s">
        <v>4054</v>
      </c>
      <c r="C770" s="399">
        <v>1</v>
      </c>
      <c r="D770" s="399">
        <v>12</v>
      </c>
      <c r="E770" s="386">
        <v>2.99</v>
      </c>
      <c r="F770" s="386"/>
      <c r="G770" s="386">
        <v>0.13</v>
      </c>
      <c r="H770" s="383">
        <f t="shared" si="28"/>
        <v>4.66</v>
      </c>
      <c r="I770" s="562"/>
    </row>
    <row r="771" spans="1:9" x14ac:dyDescent="0.25">
      <c r="A771" s="396"/>
      <c r="B771" s="397" t="s">
        <v>4054</v>
      </c>
      <c r="C771" s="399">
        <v>1</v>
      </c>
      <c r="D771" s="399">
        <v>12</v>
      </c>
      <c r="E771" s="386">
        <v>1.0900000000000001</v>
      </c>
      <c r="F771" s="386"/>
      <c r="G771" s="386">
        <v>0.3</v>
      </c>
      <c r="H771" s="383">
        <f t="shared" si="28"/>
        <v>3.92</v>
      </c>
      <c r="I771" s="562"/>
    </row>
    <row r="772" spans="1:9" x14ac:dyDescent="0.25">
      <c r="A772" s="396"/>
      <c r="B772" s="397" t="s">
        <v>4054</v>
      </c>
      <c r="C772" s="399">
        <v>1</v>
      </c>
      <c r="D772" s="399">
        <v>12</v>
      </c>
      <c r="E772" s="386">
        <v>2.99</v>
      </c>
      <c r="F772" s="386"/>
      <c r="G772" s="386">
        <v>0.3</v>
      </c>
      <c r="H772" s="383">
        <f t="shared" si="28"/>
        <v>10.76</v>
      </c>
      <c r="I772" s="562"/>
    </row>
    <row r="773" spans="1:9" x14ac:dyDescent="0.25">
      <c r="A773" s="396"/>
      <c r="B773" s="397" t="s">
        <v>3983</v>
      </c>
      <c r="C773" s="399">
        <v>1</v>
      </c>
      <c r="D773" s="399">
        <v>12</v>
      </c>
      <c r="E773" s="386">
        <v>6.74</v>
      </c>
      <c r="F773" s="386"/>
      <c r="G773" s="386">
        <v>0.18</v>
      </c>
      <c r="H773" s="383">
        <f t="shared" si="28"/>
        <v>14.56</v>
      </c>
      <c r="I773" s="562"/>
    </row>
    <row r="774" spans="1:9" x14ac:dyDescent="0.25">
      <c r="A774" s="396"/>
      <c r="B774" s="397" t="s">
        <v>4054</v>
      </c>
      <c r="C774" s="399">
        <v>1</v>
      </c>
      <c r="D774" s="399">
        <v>12</v>
      </c>
      <c r="E774" s="386">
        <v>2.99</v>
      </c>
      <c r="F774" s="386"/>
      <c r="G774" s="386">
        <v>0.28000000000000003</v>
      </c>
      <c r="H774" s="383">
        <f t="shared" si="28"/>
        <v>10.050000000000001</v>
      </c>
      <c r="I774" s="562"/>
    </row>
    <row r="775" spans="1:9" x14ac:dyDescent="0.25">
      <c r="A775" s="396"/>
      <c r="B775" s="397" t="s">
        <v>4054</v>
      </c>
      <c r="C775" s="399">
        <v>1</v>
      </c>
      <c r="D775" s="399">
        <v>12</v>
      </c>
      <c r="E775" s="386">
        <v>1.0900000000000001</v>
      </c>
      <c r="F775" s="386"/>
      <c r="G775" s="386">
        <v>0.45</v>
      </c>
      <c r="H775" s="383">
        <f t="shared" si="28"/>
        <v>5.89</v>
      </c>
      <c r="I775" s="562"/>
    </row>
    <row r="776" spans="1:9" x14ac:dyDescent="0.25">
      <c r="A776" s="346"/>
      <c r="B776" s="391" t="s">
        <v>4055</v>
      </c>
      <c r="C776" s="382">
        <v>1</v>
      </c>
      <c r="D776" s="382">
        <v>12</v>
      </c>
      <c r="E776" s="383">
        <v>2</v>
      </c>
      <c r="F776" s="383"/>
      <c r="G776" s="386">
        <v>0.28000000000000003</v>
      </c>
      <c r="H776" s="383">
        <f t="shared" si="28"/>
        <v>6.72</v>
      </c>
      <c r="I776" s="566"/>
    </row>
    <row r="777" spans="1:9" x14ac:dyDescent="0.25">
      <c r="A777" s="346"/>
      <c r="B777" s="391" t="s">
        <v>4056</v>
      </c>
      <c r="C777" s="382">
        <v>2</v>
      </c>
      <c r="D777" s="382">
        <v>12</v>
      </c>
      <c r="E777" s="384">
        <v>1.115</v>
      </c>
      <c r="F777" s="384"/>
      <c r="G777" s="386">
        <v>0.19</v>
      </c>
      <c r="H777" s="383">
        <f t="shared" ref="H777:H792" si="29">PRODUCT(C777:G777)</f>
        <v>5.08</v>
      </c>
      <c r="I777" s="566"/>
    </row>
    <row r="778" spans="1:9" x14ac:dyDescent="0.25">
      <c r="A778" s="346"/>
      <c r="B778" s="395" t="s">
        <v>3977</v>
      </c>
      <c r="C778" s="382"/>
      <c r="D778" s="382"/>
      <c r="E778" s="384"/>
      <c r="F778" s="384"/>
      <c r="G778" s="384"/>
      <c r="H778" s="383">
        <f t="shared" si="29"/>
        <v>0</v>
      </c>
      <c r="I778" s="566"/>
    </row>
    <row r="779" spans="1:9" x14ac:dyDescent="0.25">
      <c r="A779" s="396"/>
      <c r="B779" s="397" t="s">
        <v>4052</v>
      </c>
      <c r="C779" s="399">
        <v>1</v>
      </c>
      <c r="D779" s="399">
        <v>12</v>
      </c>
      <c r="E779" s="386">
        <v>4.72</v>
      </c>
      <c r="F779" s="386">
        <v>3.05</v>
      </c>
      <c r="G779" s="386"/>
      <c r="H779" s="383">
        <f t="shared" si="29"/>
        <v>172.75</v>
      </c>
      <c r="I779" s="562"/>
    </row>
    <row r="780" spans="1:9" x14ac:dyDescent="0.25">
      <c r="A780" s="396"/>
      <c r="B780" s="397" t="s">
        <v>3980</v>
      </c>
      <c r="C780" s="398">
        <v>1</v>
      </c>
      <c r="D780" s="399">
        <v>12</v>
      </c>
      <c r="E780" s="386">
        <v>3.23</v>
      </c>
      <c r="F780" s="386">
        <v>3.05</v>
      </c>
      <c r="G780" s="386"/>
      <c r="H780" s="383">
        <f t="shared" si="29"/>
        <v>118.22</v>
      </c>
      <c r="I780" s="562"/>
    </row>
    <row r="781" spans="1:9" x14ac:dyDescent="0.25">
      <c r="A781" s="396"/>
      <c r="B781" s="397" t="s">
        <v>3981</v>
      </c>
      <c r="C781" s="399">
        <v>1</v>
      </c>
      <c r="D781" s="399">
        <v>12</v>
      </c>
      <c r="E781" s="386">
        <v>3.1</v>
      </c>
      <c r="F781" s="386">
        <v>2.99</v>
      </c>
      <c r="G781" s="386"/>
      <c r="H781" s="383">
        <f t="shared" si="29"/>
        <v>111.23</v>
      </c>
      <c r="I781" s="562"/>
    </row>
    <row r="782" spans="1:9" x14ac:dyDescent="0.25">
      <c r="A782" s="396"/>
      <c r="B782" s="397" t="s">
        <v>3982</v>
      </c>
      <c r="C782" s="399">
        <v>1</v>
      </c>
      <c r="D782" s="399">
        <v>12</v>
      </c>
      <c r="E782" s="386">
        <v>1.0900000000000001</v>
      </c>
      <c r="F782" s="386">
        <v>2.99</v>
      </c>
      <c r="G782" s="386"/>
      <c r="H782" s="383">
        <f t="shared" si="29"/>
        <v>39.11</v>
      </c>
      <c r="I782" s="562"/>
    </row>
    <row r="783" spans="1:9" x14ac:dyDescent="0.25">
      <c r="A783" s="396"/>
      <c r="B783" s="397" t="s">
        <v>3631</v>
      </c>
      <c r="C783" s="399">
        <v>1</v>
      </c>
      <c r="D783" s="399">
        <v>12</v>
      </c>
      <c r="E783" s="386">
        <v>2.2200000000000002</v>
      </c>
      <c r="F783" s="386">
        <v>2.99</v>
      </c>
      <c r="G783" s="386"/>
      <c r="H783" s="383">
        <f t="shared" si="29"/>
        <v>79.650000000000006</v>
      </c>
      <c r="I783" s="562"/>
    </row>
    <row r="784" spans="1:9" x14ac:dyDescent="0.25">
      <c r="A784" s="396"/>
      <c r="B784" s="397" t="s">
        <v>3983</v>
      </c>
      <c r="C784" s="399">
        <v>1</v>
      </c>
      <c r="D784" s="399">
        <v>12</v>
      </c>
      <c r="E784" s="386">
        <v>1.0900000000000001</v>
      </c>
      <c r="F784" s="386">
        <v>2.29</v>
      </c>
      <c r="G784" s="386"/>
      <c r="H784" s="383">
        <f t="shared" si="29"/>
        <v>29.95</v>
      </c>
      <c r="I784" s="562"/>
    </row>
    <row r="785" spans="1:9" x14ac:dyDescent="0.25">
      <c r="A785" s="346"/>
      <c r="B785" s="391" t="s">
        <v>4057</v>
      </c>
      <c r="C785" s="382">
        <v>2</v>
      </c>
      <c r="D785" s="382">
        <v>4</v>
      </c>
      <c r="E785" s="383">
        <v>3.1</v>
      </c>
      <c r="F785" s="383">
        <v>1</v>
      </c>
      <c r="G785" s="386"/>
      <c r="H785" s="383">
        <f t="shared" si="29"/>
        <v>24.8</v>
      </c>
      <c r="I785" s="566"/>
    </row>
    <row r="786" spans="1:9" x14ac:dyDescent="0.25">
      <c r="A786" s="346"/>
      <c r="B786" s="391" t="s">
        <v>4058</v>
      </c>
      <c r="C786" s="382">
        <v>2</v>
      </c>
      <c r="D786" s="382">
        <v>4</v>
      </c>
      <c r="E786" s="383">
        <v>3</v>
      </c>
      <c r="F786" s="383"/>
      <c r="G786" s="386">
        <v>0.27</v>
      </c>
      <c r="H786" s="383">
        <f t="shared" si="29"/>
        <v>6.48</v>
      </c>
      <c r="I786" s="566"/>
    </row>
    <row r="787" spans="1:9" x14ac:dyDescent="0.25">
      <c r="A787" s="346"/>
      <c r="B787" s="391" t="s">
        <v>3947</v>
      </c>
      <c r="C787" s="382">
        <v>8</v>
      </c>
      <c r="D787" s="382">
        <v>9</v>
      </c>
      <c r="E787" s="383">
        <v>1</v>
      </c>
      <c r="F787" s="383"/>
      <c r="G787" s="384">
        <v>0.15</v>
      </c>
      <c r="H787" s="383">
        <f t="shared" si="29"/>
        <v>10.8</v>
      </c>
      <c r="I787" s="566"/>
    </row>
    <row r="788" spans="1:9" x14ac:dyDescent="0.25">
      <c r="A788" s="396"/>
      <c r="B788" s="397" t="s">
        <v>3978</v>
      </c>
      <c r="C788" s="398">
        <v>2</v>
      </c>
      <c r="D788" s="382">
        <v>4</v>
      </c>
      <c r="E788" s="386">
        <v>5.75</v>
      </c>
      <c r="F788" s="386">
        <v>1.1200000000000001</v>
      </c>
      <c r="G788" s="386"/>
      <c r="H788" s="383">
        <f t="shared" si="29"/>
        <v>51.52</v>
      </c>
      <c r="I788" s="562"/>
    </row>
    <row r="789" spans="1:9" x14ac:dyDescent="0.25">
      <c r="A789" s="346"/>
      <c r="B789" s="391" t="s">
        <v>4059</v>
      </c>
      <c r="C789" s="382">
        <v>2</v>
      </c>
      <c r="D789" s="382">
        <v>1</v>
      </c>
      <c r="E789" s="384">
        <v>14.69</v>
      </c>
      <c r="F789" s="384">
        <v>0.23</v>
      </c>
      <c r="G789" s="383"/>
      <c r="H789" s="383">
        <f t="shared" si="29"/>
        <v>6.76</v>
      </c>
      <c r="I789" s="566"/>
    </row>
    <row r="790" spans="1:9" x14ac:dyDescent="0.25">
      <c r="A790" s="346"/>
      <c r="B790" s="391" t="s">
        <v>4060</v>
      </c>
      <c r="C790" s="382">
        <v>2</v>
      </c>
      <c r="D790" s="382">
        <v>1</v>
      </c>
      <c r="E790" s="384">
        <v>14.23</v>
      </c>
      <c r="F790" s="384"/>
      <c r="G790" s="383">
        <v>0.19</v>
      </c>
      <c r="H790" s="383">
        <f t="shared" si="29"/>
        <v>5.41</v>
      </c>
      <c r="I790" s="566"/>
    </row>
    <row r="791" spans="1:9" x14ac:dyDescent="0.25">
      <c r="A791" s="346"/>
      <c r="B791" s="391" t="s">
        <v>4061</v>
      </c>
      <c r="C791" s="382">
        <v>2</v>
      </c>
      <c r="D791" s="382">
        <v>1</v>
      </c>
      <c r="E791" s="384">
        <v>15.15</v>
      </c>
      <c r="F791" s="384"/>
      <c r="G791" s="383">
        <v>0.3</v>
      </c>
      <c r="H791" s="383">
        <f t="shared" si="29"/>
        <v>9.09</v>
      </c>
      <c r="I791" s="566"/>
    </row>
    <row r="792" spans="1:9" x14ac:dyDescent="0.25">
      <c r="A792" s="493"/>
      <c r="B792" s="391" t="s">
        <v>4062</v>
      </c>
      <c r="C792" s="495">
        <v>2</v>
      </c>
      <c r="D792" s="495">
        <v>1</v>
      </c>
      <c r="E792" s="496">
        <v>5.12</v>
      </c>
      <c r="F792" s="496">
        <v>2</v>
      </c>
      <c r="G792" s="496"/>
      <c r="H792" s="383">
        <f t="shared" si="29"/>
        <v>20.48</v>
      </c>
      <c r="I792" s="563"/>
    </row>
    <row r="793" spans="1:9" x14ac:dyDescent="0.25">
      <c r="A793" s="548"/>
      <c r="B793" s="549"/>
      <c r="C793" s="550"/>
      <c r="D793" s="550"/>
      <c r="E793" s="551"/>
      <c r="F793" s="551"/>
      <c r="G793" s="504" t="s">
        <v>1904</v>
      </c>
      <c r="H793" s="504">
        <f>SUM(H713:H792)</f>
        <v>1535.43</v>
      </c>
      <c r="I793" s="563"/>
    </row>
    <row r="794" spans="1:9" x14ac:dyDescent="0.25">
      <c r="A794" s="493"/>
      <c r="B794" s="494"/>
      <c r="C794" s="503"/>
      <c r="D794" s="503"/>
      <c r="E794" s="496"/>
      <c r="F794" s="496"/>
      <c r="G794" s="504" t="s">
        <v>3456</v>
      </c>
      <c r="H794" s="504">
        <f>ROUNDUP(H793,1)</f>
        <v>1535.5</v>
      </c>
      <c r="I794" s="566" t="s">
        <v>1941</v>
      </c>
    </row>
    <row r="795" spans="1:9" x14ac:dyDescent="0.25">
      <c r="A795" s="346"/>
      <c r="B795" s="1730" t="s">
        <v>4063</v>
      </c>
      <c r="C795" s="1730"/>
      <c r="D795" s="382"/>
      <c r="E795" s="383"/>
      <c r="F795" s="383"/>
      <c r="G795" s="383"/>
      <c r="H795" s="383"/>
      <c r="I795" s="566"/>
    </row>
    <row r="796" spans="1:9" x14ac:dyDescent="0.25">
      <c r="A796" s="493" t="s">
        <v>4064</v>
      </c>
      <c r="B796" s="494" t="s">
        <v>5667</v>
      </c>
      <c r="C796" s="495">
        <v>1</v>
      </c>
      <c r="D796" s="495">
        <v>25</v>
      </c>
      <c r="E796" s="496">
        <v>1.22</v>
      </c>
      <c r="F796" s="496"/>
      <c r="G796" s="496">
        <v>2.5</v>
      </c>
      <c r="H796" s="496">
        <f>PRODUCT(C796:G796)</f>
        <v>76.25</v>
      </c>
      <c r="I796" s="563"/>
    </row>
    <row r="797" spans="1:9" x14ac:dyDescent="0.25">
      <c r="A797" s="493"/>
      <c r="B797" s="494" t="s">
        <v>5668</v>
      </c>
      <c r="C797" s="495">
        <v>1</v>
      </c>
      <c r="D797" s="495">
        <v>3</v>
      </c>
      <c r="E797" s="496">
        <v>1.06</v>
      </c>
      <c r="F797" s="496"/>
      <c r="G797" s="496">
        <v>2.5</v>
      </c>
      <c r="H797" s="496">
        <f t="shared" ref="H797:H810" si="30">PRODUCT(C797:G797)</f>
        <v>7.95</v>
      </c>
      <c r="I797" s="563"/>
    </row>
    <row r="798" spans="1:9" x14ac:dyDescent="0.25">
      <c r="A798" s="493"/>
      <c r="B798" s="494" t="s">
        <v>5669</v>
      </c>
      <c r="C798" s="495">
        <v>1</v>
      </c>
      <c r="D798" s="495">
        <v>8</v>
      </c>
      <c r="E798" s="496">
        <v>1.22</v>
      </c>
      <c r="F798" s="496"/>
      <c r="G798" s="496">
        <v>2.5</v>
      </c>
      <c r="H798" s="496">
        <f t="shared" si="30"/>
        <v>24.4</v>
      </c>
      <c r="I798" s="563"/>
    </row>
    <row r="799" spans="1:9" x14ac:dyDescent="0.25">
      <c r="A799" s="493"/>
      <c r="B799" s="494" t="s">
        <v>5670</v>
      </c>
      <c r="C799" s="495">
        <v>1</v>
      </c>
      <c r="D799" s="495">
        <v>4</v>
      </c>
      <c r="E799" s="496">
        <v>0.92</v>
      </c>
      <c r="F799" s="496"/>
      <c r="G799" s="496">
        <v>1</v>
      </c>
      <c r="H799" s="496">
        <f t="shared" si="30"/>
        <v>3.68</v>
      </c>
      <c r="I799" s="563"/>
    </row>
    <row r="800" spans="1:9" x14ac:dyDescent="0.25">
      <c r="A800" s="493" t="s">
        <v>4064</v>
      </c>
      <c r="B800" s="494" t="s">
        <v>5671</v>
      </c>
      <c r="C800" s="495">
        <v>4</v>
      </c>
      <c r="D800" s="495">
        <v>25</v>
      </c>
      <c r="E800" s="496">
        <v>1.22</v>
      </c>
      <c r="F800" s="496"/>
      <c r="G800" s="496">
        <v>2.4500000000000002</v>
      </c>
      <c r="H800" s="496">
        <f t="shared" si="30"/>
        <v>298.89999999999998</v>
      </c>
      <c r="I800" s="563"/>
    </row>
    <row r="801" spans="1:9" x14ac:dyDescent="0.25">
      <c r="A801" s="493"/>
      <c r="B801" s="494" t="s">
        <v>3942</v>
      </c>
      <c r="C801" s="495">
        <v>4</v>
      </c>
      <c r="D801" s="495">
        <v>3</v>
      </c>
      <c r="E801" s="496">
        <v>1.06</v>
      </c>
      <c r="F801" s="496"/>
      <c r="G801" s="496">
        <v>2.4500000000000002</v>
      </c>
      <c r="H801" s="496">
        <f t="shared" si="30"/>
        <v>31.16</v>
      </c>
      <c r="I801" s="563"/>
    </row>
    <row r="802" spans="1:9" x14ac:dyDescent="0.25">
      <c r="A802" s="493"/>
      <c r="B802" s="494" t="s">
        <v>5654</v>
      </c>
      <c r="C802" s="495">
        <v>4</v>
      </c>
      <c r="D802" s="495">
        <v>8</v>
      </c>
      <c r="E802" s="496">
        <v>1.22</v>
      </c>
      <c r="F802" s="496"/>
      <c r="G802" s="496">
        <v>2.4500000000000002</v>
      </c>
      <c r="H802" s="496">
        <f t="shared" si="30"/>
        <v>95.65</v>
      </c>
      <c r="I802" s="563"/>
    </row>
    <row r="803" spans="1:9" x14ac:dyDescent="0.25">
      <c r="A803" s="493"/>
      <c r="B803" s="494" t="s">
        <v>5659</v>
      </c>
      <c r="C803" s="495">
        <v>4</v>
      </c>
      <c r="D803" s="495">
        <v>4</v>
      </c>
      <c r="E803" s="496">
        <v>1.22</v>
      </c>
      <c r="F803" s="496"/>
      <c r="G803" s="496">
        <v>2.4500000000000002</v>
      </c>
      <c r="H803" s="496">
        <f t="shared" si="30"/>
        <v>47.82</v>
      </c>
      <c r="I803" s="563"/>
    </row>
    <row r="804" spans="1:9" x14ac:dyDescent="0.25">
      <c r="A804" s="493"/>
      <c r="B804" s="494" t="s">
        <v>4065</v>
      </c>
      <c r="C804" s="495">
        <v>2</v>
      </c>
      <c r="D804" s="495">
        <v>2</v>
      </c>
      <c r="E804" s="496">
        <v>1.22</v>
      </c>
      <c r="F804" s="496"/>
      <c r="G804" s="496">
        <v>2.25</v>
      </c>
      <c r="H804" s="496">
        <f t="shared" si="30"/>
        <v>10.98</v>
      </c>
      <c r="I804" s="563"/>
    </row>
    <row r="805" spans="1:9" x14ac:dyDescent="0.25">
      <c r="A805" s="493"/>
      <c r="B805" s="494" t="s">
        <v>4066</v>
      </c>
      <c r="C805" s="495">
        <v>2</v>
      </c>
      <c r="D805" s="495">
        <v>2</v>
      </c>
      <c r="E805" s="496">
        <v>1.22</v>
      </c>
      <c r="F805" s="496"/>
      <c r="G805" s="496">
        <v>2.25</v>
      </c>
      <c r="H805" s="496">
        <f t="shared" si="30"/>
        <v>10.98</v>
      </c>
      <c r="I805" s="563"/>
    </row>
    <row r="806" spans="1:9" ht="28.5" x14ac:dyDescent="0.25">
      <c r="A806" s="346"/>
      <c r="B806" s="359" t="s">
        <v>4067</v>
      </c>
      <c r="C806" s="382">
        <v>1</v>
      </c>
      <c r="D806" s="382">
        <v>12</v>
      </c>
      <c r="E806" s="383">
        <v>2.2599999999999998</v>
      </c>
      <c r="F806" s="383">
        <v>0.6</v>
      </c>
      <c r="G806" s="383"/>
      <c r="H806" s="496">
        <f t="shared" si="30"/>
        <v>16.27</v>
      </c>
      <c r="I806" s="566"/>
    </row>
    <row r="807" spans="1:9" ht="28.5" x14ac:dyDescent="0.25">
      <c r="A807" s="346"/>
      <c r="B807" s="359" t="s">
        <v>4068</v>
      </c>
      <c r="C807" s="382">
        <v>1</v>
      </c>
      <c r="D807" s="382">
        <v>12</v>
      </c>
      <c r="E807" s="383">
        <v>1.81</v>
      </c>
      <c r="F807" s="383">
        <v>0.6</v>
      </c>
      <c r="G807" s="383"/>
      <c r="H807" s="496">
        <f t="shared" si="30"/>
        <v>13.03</v>
      </c>
      <c r="I807" s="566"/>
    </row>
    <row r="808" spans="1:9" ht="28.5" x14ac:dyDescent="0.25">
      <c r="A808" s="346"/>
      <c r="B808" s="359" t="s">
        <v>4069</v>
      </c>
      <c r="C808" s="382">
        <v>2</v>
      </c>
      <c r="D808" s="382">
        <v>4</v>
      </c>
      <c r="E808" s="383">
        <v>1.96</v>
      </c>
      <c r="F808" s="383">
        <v>0.6</v>
      </c>
      <c r="G808" s="383"/>
      <c r="H808" s="496">
        <f t="shared" si="30"/>
        <v>9.41</v>
      </c>
      <c r="I808" s="566"/>
    </row>
    <row r="809" spans="1:9" ht="28.5" x14ac:dyDescent="0.25">
      <c r="A809" s="346"/>
      <c r="B809" s="359" t="s">
        <v>4070</v>
      </c>
      <c r="C809" s="382">
        <v>2</v>
      </c>
      <c r="D809" s="382">
        <v>2</v>
      </c>
      <c r="E809" s="383">
        <v>1.46</v>
      </c>
      <c r="F809" s="383">
        <v>0.6</v>
      </c>
      <c r="G809" s="383"/>
      <c r="H809" s="496">
        <f t="shared" si="30"/>
        <v>3.5</v>
      </c>
      <c r="I809" s="566"/>
    </row>
    <row r="810" spans="1:9" x14ac:dyDescent="0.25">
      <c r="A810" s="346"/>
      <c r="B810" s="391" t="s">
        <v>3986</v>
      </c>
      <c r="C810" s="382">
        <v>4</v>
      </c>
      <c r="D810" s="382">
        <v>4</v>
      </c>
      <c r="E810" s="384">
        <v>7.75</v>
      </c>
      <c r="F810" s="384"/>
      <c r="G810" s="384">
        <v>0.63</v>
      </c>
      <c r="H810" s="496">
        <f t="shared" si="30"/>
        <v>78.12</v>
      </c>
      <c r="I810" s="566"/>
    </row>
    <row r="811" spans="1:9" x14ac:dyDescent="0.25">
      <c r="A811" s="346"/>
      <c r="B811" s="359"/>
      <c r="C811" s="382"/>
      <c r="D811" s="382"/>
      <c r="E811" s="383"/>
      <c r="F811" s="383"/>
      <c r="G811" s="402" t="s">
        <v>1904</v>
      </c>
      <c r="H811" s="402">
        <f>SUM(H796:H810)</f>
        <v>728.1</v>
      </c>
      <c r="I811" s="566"/>
    </row>
    <row r="812" spans="1:9" x14ac:dyDescent="0.25">
      <c r="A812" s="493"/>
      <c r="B812" s="494"/>
      <c r="C812" s="503"/>
      <c r="D812" s="503"/>
      <c r="E812" s="496"/>
      <c r="F812" s="496"/>
      <c r="G812" s="504" t="s">
        <v>3456</v>
      </c>
      <c r="H812" s="504">
        <f>ROUNDUP(H811,1)</f>
        <v>728.1</v>
      </c>
      <c r="I812" s="566" t="s">
        <v>1941</v>
      </c>
    </row>
    <row r="813" spans="1:9" x14ac:dyDescent="0.25">
      <c r="A813" s="346">
        <v>21.6</v>
      </c>
      <c r="B813" s="435" t="s">
        <v>4071</v>
      </c>
      <c r="C813" s="382"/>
      <c r="D813" s="382"/>
      <c r="E813" s="384"/>
      <c r="F813" s="384"/>
      <c r="G813" s="383"/>
      <c r="H813" s="383"/>
      <c r="I813" s="566"/>
    </row>
    <row r="814" spans="1:9" x14ac:dyDescent="0.25">
      <c r="A814" s="346"/>
      <c r="B814" s="435" t="s">
        <v>4072</v>
      </c>
      <c r="C814" s="382"/>
      <c r="D814" s="382"/>
      <c r="E814" s="384"/>
      <c r="F814" s="384"/>
      <c r="G814" s="383"/>
      <c r="H814" s="383"/>
      <c r="I814" s="566"/>
    </row>
    <row r="815" spans="1:9" x14ac:dyDescent="0.25">
      <c r="A815" s="346"/>
      <c r="B815" s="359" t="s">
        <v>3735</v>
      </c>
      <c r="C815" s="382">
        <v>2</v>
      </c>
      <c r="D815" s="382">
        <v>12</v>
      </c>
      <c r="E815" s="384"/>
      <c r="F815" s="384"/>
      <c r="G815" s="383"/>
      <c r="H815" s="402">
        <f>PRODUCT(C815:G815)</f>
        <v>24</v>
      </c>
      <c r="I815" s="566" t="s">
        <v>1228</v>
      </c>
    </row>
    <row r="816" spans="1:9" x14ac:dyDescent="0.25">
      <c r="A816" s="346" t="s">
        <v>4073</v>
      </c>
      <c r="B816" s="472" t="s">
        <v>4074</v>
      </c>
      <c r="C816" s="382"/>
      <c r="D816" s="382"/>
      <c r="E816" s="384"/>
      <c r="F816" s="384"/>
      <c r="G816" s="383"/>
      <c r="H816" s="383"/>
      <c r="I816" s="566"/>
    </row>
    <row r="817" spans="1:9" x14ac:dyDescent="0.25">
      <c r="A817" s="346"/>
      <c r="B817" s="435" t="s">
        <v>4075</v>
      </c>
      <c r="C817" s="382"/>
      <c r="D817" s="382"/>
      <c r="E817" s="384"/>
      <c r="F817" s="384"/>
      <c r="G817" s="383"/>
      <c r="H817" s="383"/>
      <c r="I817" s="566"/>
    </row>
    <row r="818" spans="1:9" x14ac:dyDescent="0.25">
      <c r="A818" s="346"/>
      <c r="B818" s="359" t="s">
        <v>4076</v>
      </c>
      <c r="C818" s="382">
        <v>1</v>
      </c>
      <c r="D818" s="382">
        <v>12</v>
      </c>
      <c r="E818" s="383">
        <v>0.9</v>
      </c>
      <c r="F818" s="384"/>
      <c r="G818" s="383">
        <v>2.0499999999999998</v>
      </c>
      <c r="H818" s="402">
        <f>PRODUCT(C818:G818)</f>
        <v>22.14</v>
      </c>
      <c r="I818" s="571"/>
    </row>
    <row r="819" spans="1:9" x14ac:dyDescent="0.25">
      <c r="A819" s="493"/>
      <c r="B819" s="494"/>
      <c r="C819" s="503"/>
      <c r="D819" s="503"/>
      <c r="E819" s="496"/>
      <c r="F819" s="496"/>
      <c r="G819" s="504" t="s">
        <v>3456</v>
      </c>
      <c r="H819" s="504">
        <f>ROUNDUP(H818,1)</f>
        <v>22.2</v>
      </c>
      <c r="I819" s="566" t="s">
        <v>1941</v>
      </c>
    </row>
    <row r="820" spans="1:9" ht="30" x14ac:dyDescent="0.25">
      <c r="A820" s="346" t="s">
        <v>4077</v>
      </c>
      <c r="B820" s="435" t="s">
        <v>4078</v>
      </c>
      <c r="C820" s="382"/>
      <c r="D820" s="382"/>
      <c r="E820" s="384"/>
      <c r="F820" s="384"/>
      <c r="G820" s="383"/>
      <c r="H820" s="383"/>
      <c r="I820" s="566"/>
    </row>
    <row r="821" spans="1:9" x14ac:dyDescent="0.25">
      <c r="A821" s="346"/>
      <c r="B821" s="435" t="s">
        <v>4072</v>
      </c>
      <c r="C821" s="382"/>
      <c r="D821" s="382"/>
      <c r="E821" s="384"/>
      <c r="F821" s="384"/>
      <c r="G821" s="383"/>
      <c r="H821" s="383"/>
      <c r="I821" s="566"/>
    </row>
    <row r="822" spans="1:9" x14ac:dyDescent="0.25">
      <c r="A822" s="346"/>
      <c r="B822" s="359" t="s">
        <v>3735</v>
      </c>
      <c r="C822" s="382">
        <v>2</v>
      </c>
      <c r="D822" s="382">
        <v>12</v>
      </c>
      <c r="E822" s="383">
        <v>0.8</v>
      </c>
      <c r="F822" s="384"/>
      <c r="G822" s="383">
        <v>2.0499999999999998</v>
      </c>
      <c r="H822" s="402">
        <f>PRODUCT(C822:G822)</f>
        <v>39.36</v>
      </c>
      <c r="I822" s="571"/>
    </row>
    <row r="823" spans="1:9" x14ac:dyDescent="0.25">
      <c r="A823" s="493"/>
      <c r="B823" s="494"/>
      <c r="C823" s="503"/>
      <c r="D823" s="503"/>
      <c r="E823" s="496"/>
      <c r="F823" s="496"/>
      <c r="G823" s="504" t="s">
        <v>3456</v>
      </c>
      <c r="H823" s="504">
        <f>ROUNDUP(H822,1)</f>
        <v>39.4</v>
      </c>
      <c r="I823" s="566" t="s">
        <v>1941</v>
      </c>
    </row>
    <row r="824" spans="1:9" ht="30" x14ac:dyDescent="0.25">
      <c r="A824" s="552" t="s">
        <v>3053</v>
      </c>
      <c r="B824" s="361" t="s">
        <v>4079</v>
      </c>
      <c r="C824" s="362"/>
      <c r="D824" s="363"/>
      <c r="E824" s="375"/>
      <c r="F824" s="375"/>
      <c r="G824" s="375"/>
      <c r="H824" s="378"/>
      <c r="I824" s="571"/>
    </row>
    <row r="825" spans="1:9" x14ac:dyDescent="0.25">
      <c r="A825" s="552"/>
      <c r="B825" s="366" t="s">
        <v>4080</v>
      </c>
      <c r="C825" s="362">
        <v>2</v>
      </c>
      <c r="D825" s="363">
        <v>12</v>
      </c>
      <c r="E825" s="375">
        <v>0.75</v>
      </c>
      <c r="F825" s="375"/>
      <c r="G825" s="375">
        <v>2.1</v>
      </c>
      <c r="H825" s="378">
        <f>PRODUCT(C825:G825)</f>
        <v>37.799999999999997</v>
      </c>
      <c r="I825" s="571" t="s">
        <v>1941</v>
      </c>
    </row>
    <row r="826" spans="1:9" x14ac:dyDescent="0.25">
      <c r="A826" s="346" t="s">
        <v>610</v>
      </c>
      <c r="B826" s="405" t="s">
        <v>4081</v>
      </c>
      <c r="C826" s="382"/>
      <c r="D826" s="382"/>
      <c r="E826" s="383"/>
      <c r="F826" s="384"/>
      <c r="G826" s="383"/>
      <c r="H826" s="402"/>
      <c r="I826" s="571"/>
    </row>
    <row r="827" spans="1:9" x14ac:dyDescent="0.25">
      <c r="A827" s="346"/>
      <c r="B827" s="359" t="s">
        <v>4082</v>
      </c>
      <c r="C827" s="382">
        <v>1</v>
      </c>
      <c r="D827" s="382">
        <v>12</v>
      </c>
      <c r="E827" s="383">
        <v>1.8</v>
      </c>
      <c r="F827" s="384">
        <v>0.85</v>
      </c>
      <c r="G827" s="383">
        <v>1.35</v>
      </c>
      <c r="H827" s="383">
        <f>PRODUCT(C827:G827)</f>
        <v>24.79</v>
      </c>
      <c r="I827" s="571"/>
    </row>
    <row r="828" spans="1:9" x14ac:dyDescent="0.25">
      <c r="A828" s="346"/>
      <c r="B828" s="359" t="s">
        <v>4083</v>
      </c>
      <c r="C828" s="382">
        <v>2</v>
      </c>
      <c r="D828" s="382">
        <v>12</v>
      </c>
      <c r="E828" s="383">
        <v>1.8</v>
      </c>
      <c r="F828" s="384">
        <v>0.85</v>
      </c>
      <c r="G828" s="383">
        <v>1.35</v>
      </c>
      <c r="H828" s="383">
        <f>PRODUCT(C828:G828)</f>
        <v>49.57</v>
      </c>
      <c r="I828" s="571"/>
    </row>
    <row r="829" spans="1:9" x14ac:dyDescent="0.25">
      <c r="A829" s="346"/>
      <c r="B829" s="359" t="s">
        <v>4084</v>
      </c>
      <c r="C829" s="382">
        <v>1</v>
      </c>
      <c r="D829" s="382">
        <v>12</v>
      </c>
      <c r="E829" s="383">
        <v>1.35</v>
      </c>
      <c r="F829" s="384">
        <v>0.85</v>
      </c>
      <c r="G829" s="383">
        <v>1.05</v>
      </c>
      <c r="H829" s="383">
        <f>PRODUCT(C829:G829)</f>
        <v>14.46</v>
      </c>
      <c r="I829" s="571"/>
    </row>
    <row r="830" spans="1:9" x14ac:dyDescent="0.25">
      <c r="A830" s="346"/>
      <c r="B830" s="359"/>
      <c r="C830" s="382"/>
      <c r="D830" s="382"/>
      <c r="E830" s="383"/>
      <c r="F830" s="384"/>
      <c r="G830" s="402" t="s">
        <v>1904</v>
      </c>
      <c r="H830" s="406">
        <f>SUM(H827:H829)</f>
        <v>88.82</v>
      </c>
      <c r="I830" s="571"/>
    </row>
    <row r="831" spans="1:9" x14ac:dyDescent="0.25">
      <c r="A831" s="493"/>
      <c r="B831" s="494"/>
      <c r="C831" s="503"/>
      <c r="D831" s="503"/>
      <c r="E831" s="496"/>
      <c r="F831" s="496"/>
      <c r="G831" s="504" t="s">
        <v>3456</v>
      </c>
      <c r="H831" s="504">
        <f>ROUNDUP(H830,1)</f>
        <v>88.9</v>
      </c>
      <c r="I831" s="566" t="s">
        <v>1941</v>
      </c>
    </row>
    <row r="832" spans="1:9" ht="34.5" customHeight="1" x14ac:dyDescent="0.25">
      <c r="A832" s="346">
        <v>29.8</v>
      </c>
      <c r="B832" s="435" t="s">
        <v>1479</v>
      </c>
      <c r="C832" s="382"/>
      <c r="D832" s="382"/>
      <c r="E832" s="383"/>
      <c r="F832" s="383"/>
      <c r="G832" s="383"/>
      <c r="H832" s="383"/>
      <c r="I832" s="566"/>
    </row>
    <row r="833" spans="1:9" x14ac:dyDescent="0.25">
      <c r="A833" s="348"/>
      <c r="B833" s="359" t="s">
        <v>4690</v>
      </c>
      <c r="C833" s="382">
        <v>1</v>
      </c>
      <c r="D833" s="382">
        <v>12</v>
      </c>
      <c r="E833" s="383">
        <v>6.64</v>
      </c>
      <c r="F833" s="383"/>
      <c r="G833" s="383">
        <v>1.58</v>
      </c>
      <c r="H833" s="350">
        <f t="shared" ref="H833:H847" si="31">PRODUCT(C833:G833)</f>
        <v>125.89</v>
      </c>
      <c r="I833" s="567"/>
    </row>
    <row r="834" spans="1:9" x14ac:dyDescent="0.25">
      <c r="A834" s="348"/>
      <c r="B834" s="359" t="s">
        <v>4691</v>
      </c>
      <c r="C834" s="382">
        <v>1</v>
      </c>
      <c r="D834" s="382">
        <v>12</v>
      </c>
      <c r="E834" s="383">
        <v>7.2</v>
      </c>
      <c r="F834" s="383"/>
      <c r="G834" s="383">
        <v>1.58</v>
      </c>
      <c r="H834" s="350">
        <f t="shared" si="31"/>
        <v>136.51</v>
      </c>
      <c r="I834" s="567"/>
    </row>
    <row r="835" spans="1:9" x14ac:dyDescent="0.25">
      <c r="A835" s="348"/>
      <c r="B835" s="359" t="s">
        <v>4692</v>
      </c>
      <c r="C835" s="382" t="s">
        <v>4693</v>
      </c>
      <c r="D835" s="382">
        <v>12</v>
      </c>
      <c r="E835" s="383">
        <v>0.12</v>
      </c>
      <c r="F835" s="383"/>
      <c r="G835" s="383">
        <v>1.58</v>
      </c>
      <c r="H835" s="350">
        <f>PRODUCT(D835:G835)*4</f>
        <v>9.1</v>
      </c>
      <c r="I835" s="567"/>
    </row>
    <row r="836" spans="1:9" x14ac:dyDescent="0.25">
      <c r="A836" s="348"/>
      <c r="B836" s="359" t="s">
        <v>4694</v>
      </c>
      <c r="C836" s="382">
        <v>-2</v>
      </c>
      <c r="D836" s="382">
        <v>12</v>
      </c>
      <c r="E836" s="383">
        <v>0.75</v>
      </c>
      <c r="F836" s="383"/>
      <c r="G836" s="383">
        <v>1.58</v>
      </c>
      <c r="H836" s="350">
        <f t="shared" si="31"/>
        <v>-28.44</v>
      </c>
      <c r="I836" s="567"/>
    </row>
    <row r="837" spans="1:9" x14ac:dyDescent="0.25">
      <c r="A837" s="348"/>
      <c r="B837" s="359" t="s">
        <v>4695</v>
      </c>
      <c r="C837" s="382">
        <v>1</v>
      </c>
      <c r="D837" s="382">
        <v>12</v>
      </c>
      <c r="E837" s="383">
        <v>15.53</v>
      </c>
      <c r="F837" s="383"/>
      <c r="G837" s="383">
        <v>0.1</v>
      </c>
      <c r="H837" s="350">
        <f t="shared" si="31"/>
        <v>18.64</v>
      </c>
      <c r="I837" s="567"/>
    </row>
    <row r="838" spans="1:9" x14ac:dyDescent="0.25">
      <c r="A838" s="348"/>
      <c r="B838" s="359" t="s">
        <v>4696</v>
      </c>
      <c r="C838" s="382">
        <v>1</v>
      </c>
      <c r="D838" s="382">
        <v>12</v>
      </c>
      <c r="E838" s="383">
        <v>12.79</v>
      </c>
      <c r="F838" s="383"/>
      <c r="G838" s="383">
        <v>0.1</v>
      </c>
      <c r="H838" s="350">
        <f t="shared" si="31"/>
        <v>15.35</v>
      </c>
      <c r="I838" s="567"/>
    </row>
    <row r="839" spans="1:9" x14ac:dyDescent="0.25">
      <c r="A839" s="348"/>
      <c r="B839" s="359" t="s">
        <v>4697</v>
      </c>
      <c r="C839" s="382">
        <v>1</v>
      </c>
      <c r="D839" s="382">
        <v>12</v>
      </c>
      <c r="E839" s="383">
        <v>12.4</v>
      </c>
      <c r="F839" s="383"/>
      <c r="G839" s="383">
        <v>0.1</v>
      </c>
      <c r="H839" s="350">
        <f t="shared" si="31"/>
        <v>14.88</v>
      </c>
      <c r="I839" s="567"/>
    </row>
    <row r="840" spans="1:9" x14ac:dyDescent="0.25">
      <c r="A840" s="348"/>
      <c r="B840" s="359" t="s">
        <v>4698</v>
      </c>
      <c r="C840" s="382">
        <v>1</v>
      </c>
      <c r="D840" s="382">
        <v>12</v>
      </c>
      <c r="E840" s="383">
        <v>10.86</v>
      </c>
      <c r="F840" s="383"/>
      <c r="G840" s="383">
        <v>0.1</v>
      </c>
      <c r="H840" s="350">
        <f t="shared" si="31"/>
        <v>13.03</v>
      </c>
      <c r="I840" s="567"/>
    </row>
    <row r="841" spans="1:9" x14ac:dyDescent="0.25">
      <c r="A841" s="348"/>
      <c r="B841" s="359" t="s">
        <v>4699</v>
      </c>
      <c r="C841" s="382">
        <v>-1</v>
      </c>
      <c r="D841" s="382">
        <v>12</v>
      </c>
      <c r="E841" s="383">
        <v>1</v>
      </c>
      <c r="F841" s="383"/>
      <c r="G841" s="383">
        <v>0.1</v>
      </c>
      <c r="H841" s="350">
        <f t="shared" si="31"/>
        <v>-1.2</v>
      </c>
      <c r="I841" s="567"/>
    </row>
    <row r="842" spans="1:9" x14ac:dyDescent="0.25">
      <c r="A842" s="348"/>
      <c r="B842" s="359" t="s">
        <v>4700</v>
      </c>
      <c r="C842" s="382">
        <v>-4</v>
      </c>
      <c r="D842" s="382">
        <v>12</v>
      </c>
      <c r="E842" s="383">
        <v>0.9</v>
      </c>
      <c r="F842" s="383"/>
      <c r="G842" s="383">
        <v>0.1</v>
      </c>
      <c r="H842" s="350">
        <f t="shared" si="31"/>
        <v>-4.32</v>
      </c>
      <c r="I842" s="567"/>
    </row>
    <row r="843" spans="1:9" x14ac:dyDescent="0.25">
      <c r="A843" s="348"/>
      <c r="B843" s="359" t="s">
        <v>4701</v>
      </c>
      <c r="C843" s="382">
        <v>-2</v>
      </c>
      <c r="D843" s="382">
        <v>12</v>
      </c>
      <c r="E843" s="383">
        <v>0.75</v>
      </c>
      <c r="F843" s="383"/>
      <c r="G843" s="383">
        <v>0.1</v>
      </c>
      <c r="H843" s="350">
        <f t="shared" si="31"/>
        <v>-1.8</v>
      </c>
      <c r="I843" s="567"/>
    </row>
    <row r="844" spans="1:9" x14ac:dyDescent="0.25">
      <c r="A844" s="348"/>
      <c r="B844" s="359" t="s">
        <v>3769</v>
      </c>
      <c r="C844" s="382">
        <v>1</v>
      </c>
      <c r="D844" s="382">
        <v>12</v>
      </c>
      <c r="E844" s="383">
        <v>4.3600000000000003</v>
      </c>
      <c r="F844" s="383"/>
      <c r="G844" s="383">
        <v>0.1</v>
      </c>
      <c r="H844" s="350">
        <f t="shared" si="31"/>
        <v>5.23</v>
      </c>
      <c r="I844" s="567"/>
    </row>
    <row r="845" spans="1:9" x14ac:dyDescent="0.25">
      <c r="A845" s="348"/>
      <c r="B845" s="359" t="s">
        <v>4702</v>
      </c>
      <c r="C845" s="382">
        <v>-2</v>
      </c>
      <c r="D845" s="382">
        <v>12</v>
      </c>
      <c r="E845" s="383">
        <v>0.75</v>
      </c>
      <c r="F845" s="383"/>
      <c r="G845" s="383">
        <v>0.1</v>
      </c>
      <c r="H845" s="350">
        <f t="shared" si="31"/>
        <v>-1.8</v>
      </c>
      <c r="I845" s="567"/>
    </row>
    <row r="846" spans="1:9" x14ac:dyDescent="0.25">
      <c r="A846" s="348"/>
      <c r="B846" s="359" t="s">
        <v>4703</v>
      </c>
      <c r="C846" s="382">
        <v>1</v>
      </c>
      <c r="D846" s="382">
        <v>12</v>
      </c>
      <c r="E846" s="383">
        <v>5.3</v>
      </c>
      <c r="F846" s="383"/>
      <c r="G846" s="383">
        <v>0.6</v>
      </c>
      <c r="H846" s="350">
        <f t="shared" si="31"/>
        <v>38.159999999999997</v>
      </c>
      <c r="I846" s="567"/>
    </row>
    <row r="847" spans="1:9" x14ac:dyDescent="0.25">
      <c r="A847" s="348"/>
      <c r="B847" s="359" t="s">
        <v>4703</v>
      </c>
      <c r="C847" s="382">
        <v>1</v>
      </c>
      <c r="D847" s="382">
        <v>12</v>
      </c>
      <c r="E847" s="383">
        <v>4.8</v>
      </c>
      <c r="F847" s="383"/>
      <c r="G847" s="383">
        <v>0.1</v>
      </c>
      <c r="H847" s="350">
        <f t="shared" si="31"/>
        <v>5.76</v>
      </c>
      <c r="I847" s="567"/>
    </row>
    <row r="848" spans="1:9" x14ac:dyDescent="0.25">
      <c r="A848" s="348"/>
      <c r="B848" s="351"/>
      <c r="C848" s="348"/>
      <c r="D848" s="348"/>
      <c r="E848" s="349"/>
      <c r="F848" s="349"/>
      <c r="G848" s="352" t="s">
        <v>1904</v>
      </c>
      <c r="H848" s="353">
        <f>SUM(H833:H847)</f>
        <v>344.99</v>
      </c>
      <c r="I848" s="567" t="s">
        <v>1941</v>
      </c>
    </row>
    <row r="849" spans="1:9" x14ac:dyDescent="0.25">
      <c r="A849" s="346">
        <v>29.9</v>
      </c>
      <c r="B849" s="435" t="s">
        <v>4085</v>
      </c>
      <c r="C849" s="382"/>
      <c r="D849" s="382"/>
      <c r="E849" s="383"/>
      <c r="F849" s="383"/>
      <c r="G849" s="383"/>
      <c r="H849" s="383"/>
      <c r="I849" s="566"/>
    </row>
    <row r="850" spans="1:9" x14ac:dyDescent="0.25">
      <c r="A850" s="348"/>
      <c r="B850" s="351" t="s">
        <v>3982</v>
      </c>
      <c r="C850" s="348">
        <v>1</v>
      </c>
      <c r="D850" s="348">
        <v>12</v>
      </c>
      <c r="E850" s="349">
        <v>1.2</v>
      </c>
      <c r="F850" s="349">
        <v>2.12</v>
      </c>
      <c r="G850" s="349"/>
      <c r="H850" s="350">
        <f>PRODUCT(C850:G850)</f>
        <v>30.53</v>
      </c>
      <c r="I850" s="567"/>
    </row>
    <row r="851" spans="1:9" x14ac:dyDescent="0.25">
      <c r="A851" s="348"/>
      <c r="B851" s="351" t="s">
        <v>3983</v>
      </c>
      <c r="C851" s="348">
        <v>1</v>
      </c>
      <c r="D851" s="348">
        <v>12</v>
      </c>
      <c r="E851" s="349">
        <v>1.2</v>
      </c>
      <c r="F851" s="349">
        <v>2.4</v>
      </c>
      <c r="G851" s="349"/>
      <c r="H851" s="350">
        <f>PRODUCT(C851:G851)</f>
        <v>34.56</v>
      </c>
      <c r="I851" s="567"/>
    </row>
    <row r="852" spans="1:9" x14ac:dyDescent="0.25">
      <c r="A852" s="348"/>
      <c r="B852" s="351" t="s">
        <v>4086</v>
      </c>
      <c r="C852" s="348">
        <v>2</v>
      </c>
      <c r="D852" s="348">
        <v>12</v>
      </c>
      <c r="E852" s="349">
        <v>0.75</v>
      </c>
      <c r="F852" s="349">
        <v>0.12</v>
      </c>
      <c r="G852" s="349"/>
      <c r="H852" s="350">
        <f>PRODUCT(C852:G852)</f>
        <v>2.16</v>
      </c>
      <c r="I852" s="567"/>
    </row>
    <row r="853" spans="1:9" x14ac:dyDescent="0.25">
      <c r="A853" s="514"/>
      <c r="B853" s="515" t="s">
        <v>14</v>
      </c>
      <c r="C853" s="516"/>
      <c r="D853" s="516"/>
      <c r="E853" s="514"/>
      <c r="F853" s="514"/>
      <c r="G853" s="514"/>
      <c r="H853" s="520">
        <v>7.0000000000000007E-2</v>
      </c>
      <c r="I853" s="568"/>
    </row>
    <row r="854" spans="1:9" x14ac:dyDescent="0.25">
      <c r="A854" s="346"/>
      <c r="B854" s="359"/>
      <c r="C854" s="382"/>
      <c r="D854" s="382"/>
      <c r="E854" s="383"/>
      <c r="F854" s="383"/>
      <c r="G854" s="402" t="s">
        <v>1904</v>
      </c>
      <c r="H854" s="402">
        <f>SUM(H850:H853)</f>
        <v>67.319999999999993</v>
      </c>
      <c r="I854" s="566" t="s">
        <v>1941</v>
      </c>
    </row>
    <row r="855" spans="1:9" x14ac:dyDescent="0.25">
      <c r="A855" s="346">
        <v>38.6</v>
      </c>
      <c r="B855" s="472" t="s">
        <v>4087</v>
      </c>
      <c r="C855" s="382"/>
      <c r="D855" s="382"/>
      <c r="E855" s="383"/>
      <c r="F855" s="383"/>
      <c r="G855" s="402"/>
      <c r="H855" s="402"/>
      <c r="I855" s="566"/>
    </row>
    <row r="856" spans="1:9" x14ac:dyDescent="0.25">
      <c r="A856" s="346"/>
      <c r="B856" s="359" t="s">
        <v>4088</v>
      </c>
      <c r="C856" s="382">
        <v>1</v>
      </c>
      <c r="D856" s="382">
        <v>1</v>
      </c>
      <c r="E856" s="383">
        <f>G318</f>
        <v>2836.47</v>
      </c>
      <c r="F856" s="383"/>
      <c r="G856" s="383"/>
      <c r="H856" s="383">
        <f>PRODUCT(C856:G856)</f>
        <v>2836.47</v>
      </c>
      <c r="I856" s="566"/>
    </row>
    <row r="857" spans="1:9" x14ac:dyDescent="0.25">
      <c r="A857" s="346"/>
      <c r="B857" s="359" t="s">
        <v>4089</v>
      </c>
      <c r="C857" s="382">
        <v>1</v>
      </c>
      <c r="D857" s="382">
        <v>1</v>
      </c>
      <c r="E857" s="383">
        <f>H369</f>
        <v>163.66999999999999</v>
      </c>
      <c r="F857" s="383"/>
      <c r="G857" s="383"/>
      <c r="H857" s="383">
        <f>PRODUCT(C857:G857)</f>
        <v>163.66999999999999</v>
      </c>
      <c r="I857" s="566"/>
    </row>
    <row r="858" spans="1:9" x14ac:dyDescent="0.25">
      <c r="A858" s="346"/>
      <c r="B858" s="359"/>
      <c r="C858" s="382"/>
      <c r="D858" s="382"/>
      <c r="E858" s="383"/>
      <c r="F858" s="383"/>
      <c r="G858" s="402" t="s">
        <v>1904</v>
      </c>
      <c r="H858" s="402">
        <f>SUM(H856:H857)</f>
        <v>3000.14</v>
      </c>
      <c r="I858" s="566"/>
    </row>
    <row r="859" spans="1:9" x14ac:dyDescent="0.25">
      <c r="A859" s="493"/>
      <c r="B859" s="494"/>
      <c r="C859" s="503"/>
      <c r="D859" s="503"/>
      <c r="E859" s="496"/>
      <c r="F859" s="496"/>
      <c r="G859" s="504" t="s">
        <v>3456</v>
      </c>
      <c r="H859" s="504">
        <f>ROUNDUP(H858,1)</f>
        <v>3000.2</v>
      </c>
      <c r="I859" s="566" t="s">
        <v>1941</v>
      </c>
    </row>
    <row r="860" spans="1:9" ht="33.75" customHeight="1" x14ac:dyDescent="0.25">
      <c r="A860" s="360">
        <v>43.1</v>
      </c>
      <c r="B860" s="1741" t="s">
        <v>4090</v>
      </c>
      <c r="C860" s="1741"/>
      <c r="D860" s="1741"/>
      <c r="E860" s="375"/>
      <c r="F860" s="375"/>
      <c r="G860" s="378"/>
      <c r="H860" s="378"/>
      <c r="I860" s="571"/>
    </row>
    <row r="861" spans="1:9" x14ac:dyDescent="0.25">
      <c r="A861" s="407"/>
      <c r="B861" s="366" t="s">
        <v>4091</v>
      </c>
      <c r="C861" s="362">
        <v>1</v>
      </c>
      <c r="D861" s="363">
        <v>1</v>
      </c>
      <c r="E861" s="376">
        <v>30.45</v>
      </c>
      <c r="F861" s="375"/>
      <c r="G861" s="378"/>
      <c r="H861" s="408">
        <f>PRODUCT(C861:G861)</f>
        <v>30.45</v>
      </c>
      <c r="I861" s="571"/>
    </row>
    <row r="862" spans="1:9" x14ac:dyDescent="0.25">
      <c r="A862" s="407"/>
      <c r="B862" s="366"/>
      <c r="C862" s="362"/>
      <c r="D862" s="363"/>
      <c r="E862" s="375"/>
      <c r="F862" s="375"/>
      <c r="G862" s="378" t="s">
        <v>1904</v>
      </c>
      <c r="H862" s="409">
        <f>SUM(H861:H861)</f>
        <v>30.45</v>
      </c>
      <c r="I862" s="571" t="s">
        <v>452</v>
      </c>
    </row>
    <row r="863" spans="1:9" ht="30" x14ac:dyDescent="0.25">
      <c r="A863" s="360">
        <v>44.6</v>
      </c>
      <c r="B863" s="361" t="s">
        <v>4092</v>
      </c>
      <c r="C863" s="362"/>
      <c r="D863" s="363"/>
      <c r="E863" s="375"/>
      <c r="F863" s="375"/>
      <c r="G863" s="378"/>
      <c r="H863" s="378"/>
      <c r="I863" s="571"/>
    </row>
    <row r="864" spans="1:9" x14ac:dyDescent="0.25">
      <c r="A864" s="360"/>
      <c r="B864" s="366" t="s">
        <v>4093</v>
      </c>
      <c r="C864" s="362">
        <v>1</v>
      </c>
      <c r="D864" s="363">
        <v>3</v>
      </c>
      <c r="E864" s="375">
        <v>14.5</v>
      </c>
      <c r="F864" s="375"/>
      <c r="G864" s="378"/>
      <c r="H864" s="375">
        <f>PRODUCT(C864:G864)</f>
        <v>43.5</v>
      </c>
      <c r="I864" s="571"/>
    </row>
    <row r="865" spans="1:9" x14ac:dyDescent="0.25">
      <c r="A865" s="360"/>
      <c r="B865" s="366" t="s">
        <v>4094</v>
      </c>
      <c r="C865" s="362">
        <v>1</v>
      </c>
      <c r="D865" s="363">
        <v>2</v>
      </c>
      <c r="E865" s="375">
        <v>3</v>
      </c>
      <c r="F865" s="375"/>
      <c r="G865" s="378"/>
      <c r="H865" s="375">
        <f>PRODUCT(C865:G865)</f>
        <v>6</v>
      </c>
      <c r="I865" s="571"/>
    </row>
    <row r="866" spans="1:9" x14ac:dyDescent="0.25">
      <c r="A866" s="360"/>
      <c r="B866" s="366" t="s">
        <v>4095</v>
      </c>
      <c r="C866" s="362">
        <v>1</v>
      </c>
      <c r="D866" s="363">
        <v>3</v>
      </c>
      <c r="E866" s="375">
        <v>4</v>
      </c>
      <c r="F866" s="375"/>
      <c r="G866" s="378"/>
      <c r="H866" s="375">
        <f>PRODUCT(C866:G866)</f>
        <v>12</v>
      </c>
      <c r="I866" s="571"/>
    </row>
    <row r="867" spans="1:9" x14ac:dyDescent="0.25">
      <c r="A867" s="360"/>
      <c r="B867" s="366"/>
      <c r="C867" s="362"/>
      <c r="D867" s="363"/>
      <c r="E867" s="375"/>
      <c r="F867" s="375"/>
      <c r="G867" s="378" t="s">
        <v>1904</v>
      </c>
      <c r="H867" s="378">
        <f>SUM(H864:H866)</f>
        <v>61.5</v>
      </c>
      <c r="I867" s="571" t="s">
        <v>718</v>
      </c>
    </row>
    <row r="868" spans="1:9" x14ac:dyDescent="0.25">
      <c r="A868" s="360">
        <v>52.4</v>
      </c>
      <c r="B868" s="361" t="s">
        <v>4096</v>
      </c>
      <c r="C868" s="362"/>
      <c r="D868" s="363"/>
      <c r="E868" s="375"/>
      <c r="F868" s="375"/>
      <c r="G868" s="378"/>
      <c r="H868" s="378"/>
      <c r="I868" s="571"/>
    </row>
    <row r="869" spans="1:9" x14ac:dyDescent="0.25">
      <c r="A869" s="348"/>
      <c r="B869" s="351" t="s">
        <v>4097</v>
      </c>
      <c r="C869" s="348">
        <v>2</v>
      </c>
      <c r="D869" s="348">
        <v>12</v>
      </c>
      <c r="E869" s="349">
        <v>7.5</v>
      </c>
      <c r="F869" s="349"/>
      <c r="G869" s="349"/>
      <c r="H869" s="350">
        <f>PRODUCT(C869:G869)</f>
        <v>180</v>
      </c>
      <c r="I869" s="567"/>
    </row>
    <row r="870" spans="1:9" x14ac:dyDescent="0.25">
      <c r="A870" s="348"/>
      <c r="B870" s="351" t="s">
        <v>48</v>
      </c>
      <c r="C870" s="348">
        <v>2</v>
      </c>
      <c r="D870" s="348">
        <v>12</v>
      </c>
      <c r="E870" s="349">
        <v>2.5</v>
      </c>
      <c r="F870" s="349"/>
      <c r="G870" s="349"/>
      <c r="H870" s="350">
        <f>PRODUCT(C870:G870)</f>
        <v>60</v>
      </c>
      <c r="I870" s="567"/>
    </row>
    <row r="871" spans="1:9" x14ac:dyDescent="0.25">
      <c r="A871" s="348"/>
      <c r="B871" s="351" t="s">
        <v>3835</v>
      </c>
      <c r="C871" s="348">
        <v>1</v>
      </c>
      <c r="D871" s="348">
        <v>12</v>
      </c>
      <c r="E871" s="349">
        <v>1.5</v>
      </c>
      <c r="F871" s="349"/>
      <c r="G871" s="349"/>
      <c r="H871" s="350">
        <f>PRODUCT(C871:G871)</f>
        <v>18</v>
      </c>
      <c r="I871" s="567"/>
    </row>
    <row r="872" spans="1:9" x14ac:dyDescent="0.25">
      <c r="A872" s="360"/>
      <c r="B872" s="366"/>
      <c r="C872" s="362"/>
      <c r="D872" s="363"/>
      <c r="E872" s="375"/>
      <c r="F872" s="375"/>
      <c r="G872" s="378" t="s">
        <v>1904</v>
      </c>
      <c r="H872" s="378">
        <f>SUM(H869:H871)</f>
        <v>258</v>
      </c>
      <c r="I872" s="571" t="s">
        <v>718</v>
      </c>
    </row>
    <row r="873" spans="1:9" x14ac:dyDescent="0.25">
      <c r="A873" s="360">
        <v>53.5</v>
      </c>
      <c r="B873" s="371" t="s">
        <v>4098</v>
      </c>
      <c r="C873" s="362"/>
      <c r="D873" s="363"/>
      <c r="E873" s="375"/>
      <c r="F873" s="375"/>
      <c r="G873" s="378"/>
      <c r="H873" s="378"/>
      <c r="I873" s="571"/>
    </row>
    <row r="874" spans="1:9" x14ac:dyDescent="0.25">
      <c r="A874" s="360"/>
      <c r="B874" s="366" t="s">
        <v>4099</v>
      </c>
      <c r="C874" s="362">
        <v>2</v>
      </c>
      <c r="D874" s="363">
        <v>12</v>
      </c>
      <c r="E874" s="375"/>
      <c r="F874" s="375"/>
      <c r="G874" s="378"/>
      <c r="H874" s="378">
        <f>PRODUCT(C874:G874)</f>
        <v>24</v>
      </c>
      <c r="I874" s="571" t="s">
        <v>1228</v>
      </c>
    </row>
    <row r="875" spans="1:9" x14ac:dyDescent="0.25">
      <c r="A875" s="360">
        <v>58.3</v>
      </c>
      <c r="B875" s="361" t="s">
        <v>342</v>
      </c>
      <c r="C875" s="362"/>
      <c r="D875" s="363"/>
      <c r="E875" s="375"/>
      <c r="F875" s="375"/>
      <c r="G875" s="375"/>
      <c r="H875" s="375"/>
      <c r="I875" s="571"/>
    </row>
    <row r="876" spans="1:9" x14ac:dyDescent="0.25">
      <c r="A876" s="552"/>
      <c r="B876" s="361" t="s">
        <v>4100</v>
      </c>
      <c r="C876" s="362"/>
      <c r="D876" s="363"/>
      <c r="E876" s="375"/>
      <c r="F876" s="375"/>
      <c r="G876" s="375"/>
      <c r="H876" s="375"/>
      <c r="I876" s="571"/>
    </row>
    <row r="877" spans="1:9" x14ac:dyDescent="0.25">
      <c r="A877" s="552"/>
      <c r="B877" s="366" t="s">
        <v>4101</v>
      </c>
      <c r="C877" s="362">
        <v>1</v>
      </c>
      <c r="D877" s="363">
        <v>3</v>
      </c>
      <c r="E877" s="453">
        <v>2.5</v>
      </c>
      <c r="F877" s="375"/>
      <c r="G877" s="375"/>
      <c r="H877" s="375">
        <f t="shared" ref="H877:H882" si="32">PRODUCT(C877:G877)</f>
        <v>7.5</v>
      </c>
      <c r="I877" s="571"/>
    </row>
    <row r="878" spans="1:9" x14ac:dyDescent="0.25">
      <c r="A878" s="380"/>
      <c r="B878" s="381" t="s">
        <v>4102</v>
      </c>
      <c r="C878" s="362">
        <v>1</v>
      </c>
      <c r="D878" s="382">
        <v>3</v>
      </c>
      <c r="E878" s="374">
        <v>2.5</v>
      </c>
      <c r="F878" s="383"/>
      <c r="G878" s="408"/>
      <c r="H878" s="375">
        <f t="shared" si="32"/>
        <v>7.5</v>
      </c>
      <c r="I878" s="566"/>
    </row>
    <row r="879" spans="1:9" ht="28.5" x14ac:dyDescent="0.25">
      <c r="A879" s="552"/>
      <c r="B879" s="366" t="s">
        <v>4103</v>
      </c>
      <c r="C879" s="362">
        <v>1</v>
      </c>
      <c r="D879" s="363">
        <v>3</v>
      </c>
      <c r="E879" s="453">
        <v>13</v>
      </c>
      <c r="F879" s="375"/>
      <c r="G879" s="375"/>
      <c r="H879" s="375">
        <f t="shared" si="32"/>
        <v>39</v>
      </c>
      <c r="I879" s="571"/>
    </row>
    <row r="880" spans="1:9" ht="28.5" x14ac:dyDescent="0.25">
      <c r="A880" s="552"/>
      <c r="B880" s="366" t="s">
        <v>4104</v>
      </c>
      <c r="C880" s="362">
        <v>1</v>
      </c>
      <c r="D880" s="363">
        <v>3</v>
      </c>
      <c r="E880" s="453">
        <v>14</v>
      </c>
      <c r="F880" s="375"/>
      <c r="G880" s="375"/>
      <c r="H880" s="375">
        <f t="shared" si="32"/>
        <v>42</v>
      </c>
      <c r="I880" s="571"/>
    </row>
    <row r="881" spans="1:9" ht="28.5" x14ac:dyDescent="0.25">
      <c r="A881" s="552"/>
      <c r="B881" s="366" t="s">
        <v>4105</v>
      </c>
      <c r="C881" s="362">
        <v>3</v>
      </c>
      <c r="D881" s="363">
        <v>3</v>
      </c>
      <c r="E881" s="453">
        <v>3</v>
      </c>
      <c r="F881" s="375"/>
      <c r="G881" s="375"/>
      <c r="H881" s="375">
        <f t="shared" si="32"/>
        <v>27</v>
      </c>
      <c r="I881" s="571"/>
    </row>
    <row r="882" spans="1:9" ht="28.5" x14ac:dyDescent="0.25">
      <c r="A882" s="552"/>
      <c r="B882" s="366" t="s">
        <v>4106</v>
      </c>
      <c r="C882" s="362">
        <v>2</v>
      </c>
      <c r="D882" s="363">
        <v>12</v>
      </c>
      <c r="E882" s="453">
        <v>3</v>
      </c>
      <c r="F882" s="375"/>
      <c r="G882" s="375"/>
      <c r="H882" s="375">
        <f t="shared" si="32"/>
        <v>72</v>
      </c>
      <c r="I882" s="571"/>
    </row>
    <row r="883" spans="1:9" x14ac:dyDescent="0.25">
      <c r="A883" s="552"/>
      <c r="B883" s="366"/>
      <c r="C883" s="362"/>
      <c r="D883" s="363"/>
      <c r="E883" s="375"/>
      <c r="F883" s="375"/>
      <c r="G883" s="378" t="s">
        <v>1904</v>
      </c>
      <c r="H883" s="378">
        <f>SUM(H877:H882)</f>
        <v>195</v>
      </c>
      <c r="I883" s="571" t="s">
        <v>718</v>
      </c>
    </row>
    <row r="884" spans="1:9" x14ac:dyDescent="0.25">
      <c r="A884" s="407"/>
      <c r="B884" s="361" t="s">
        <v>4107</v>
      </c>
      <c r="C884" s="362"/>
      <c r="D884" s="363"/>
      <c r="E884" s="375"/>
      <c r="F884" s="375"/>
      <c r="G884" s="375"/>
      <c r="H884" s="375"/>
      <c r="I884" s="571"/>
    </row>
    <row r="885" spans="1:9" x14ac:dyDescent="0.25">
      <c r="A885" s="407"/>
      <c r="B885" s="366" t="s">
        <v>4108</v>
      </c>
      <c r="C885" s="362">
        <v>1</v>
      </c>
      <c r="D885" s="363">
        <v>3</v>
      </c>
      <c r="E885" s="375">
        <v>10.199999999999999</v>
      </c>
      <c r="F885" s="375"/>
      <c r="G885" s="375"/>
      <c r="H885" s="375">
        <f>PRODUCT(C885:G885)</f>
        <v>30.6</v>
      </c>
      <c r="I885" s="571"/>
    </row>
    <row r="886" spans="1:9" x14ac:dyDescent="0.25">
      <c r="A886" s="407"/>
      <c r="B886" s="366" t="s">
        <v>4109</v>
      </c>
      <c r="C886" s="362">
        <v>1</v>
      </c>
      <c r="D886" s="363">
        <v>3</v>
      </c>
      <c r="E886" s="375">
        <v>12</v>
      </c>
      <c r="F886" s="375"/>
      <c r="G886" s="375"/>
      <c r="H886" s="375">
        <f t="shared" ref="H886:H892" si="33">PRODUCT(C886:G886)</f>
        <v>36</v>
      </c>
      <c r="I886" s="571"/>
    </row>
    <row r="887" spans="1:9" x14ac:dyDescent="0.25">
      <c r="A887" s="407"/>
      <c r="B887" s="366" t="s">
        <v>4110</v>
      </c>
      <c r="C887" s="362">
        <v>1</v>
      </c>
      <c r="D887" s="363">
        <v>3</v>
      </c>
      <c r="E887" s="375">
        <v>12</v>
      </c>
      <c r="F887" s="375"/>
      <c r="G887" s="375"/>
      <c r="H887" s="375">
        <f t="shared" si="33"/>
        <v>36</v>
      </c>
      <c r="I887" s="571"/>
    </row>
    <row r="888" spans="1:9" ht="28.5" x14ac:dyDescent="0.25">
      <c r="A888" s="407"/>
      <c r="B888" s="366" t="s">
        <v>4111</v>
      </c>
      <c r="C888" s="362">
        <v>2</v>
      </c>
      <c r="D888" s="363">
        <v>12</v>
      </c>
      <c r="E888" s="375">
        <v>3</v>
      </c>
      <c r="F888" s="375"/>
      <c r="G888" s="375"/>
      <c r="H888" s="375">
        <f t="shared" si="33"/>
        <v>72</v>
      </c>
      <c r="I888" s="571"/>
    </row>
    <row r="889" spans="1:9" x14ac:dyDescent="0.25">
      <c r="A889" s="407"/>
      <c r="B889" s="366" t="s">
        <v>4112</v>
      </c>
      <c r="C889" s="362">
        <v>1</v>
      </c>
      <c r="D889" s="363">
        <v>12</v>
      </c>
      <c r="E889" s="375">
        <v>2.4</v>
      </c>
      <c r="F889" s="375"/>
      <c r="G889" s="375"/>
      <c r="H889" s="375">
        <f t="shared" si="33"/>
        <v>28.8</v>
      </c>
      <c r="I889" s="571"/>
    </row>
    <row r="890" spans="1:9" x14ac:dyDescent="0.25">
      <c r="A890" s="407"/>
      <c r="B890" s="366" t="s">
        <v>4113</v>
      </c>
      <c r="C890" s="362">
        <v>9</v>
      </c>
      <c r="D890" s="363">
        <v>1</v>
      </c>
      <c r="E890" s="375">
        <v>3</v>
      </c>
      <c r="F890" s="375"/>
      <c r="G890" s="375"/>
      <c r="H890" s="375">
        <f t="shared" si="33"/>
        <v>27</v>
      </c>
      <c r="I890" s="571"/>
    </row>
    <row r="891" spans="1:9" x14ac:dyDescent="0.25">
      <c r="A891" s="407"/>
      <c r="B891" s="366" t="s">
        <v>4114</v>
      </c>
      <c r="C891" s="362">
        <v>9</v>
      </c>
      <c r="D891" s="363">
        <v>1</v>
      </c>
      <c r="E891" s="375">
        <v>2.5</v>
      </c>
      <c r="F891" s="375"/>
      <c r="G891" s="375"/>
      <c r="H891" s="375">
        <f t="shared" si="33"/>
        <v>22.5</v>
      </c>
      <c r="I891" s="571"/>
    </row>
    <row r="892" spans="1:9" ht="28.5" x14ac:dyDescent="0.25">
      <c r="A892" s="407"/>
      <c r="B892" s="366" t="s">
        <v>4115</v>
      </c>
      <c r="C892" s="362">
        <v>3</v>
      </c>
      <c r="D892" s="363">
        <v>3</v>
      </c>
      <c r="E892" s="375">
        <v>0.75</v>
      </c>
      <c r="F892" s="375"/>
      <c r="G892" s="375"/>
      <c r="H892" s="375">
        <f t="shared" si="33"/>
        <v>6.75</v>
      </c>
      <c r="I892" s="571"/>
    </row>
    <row r="893" spans="1:9" x14ac:dyDescent="0.25">
      <c r="A893" s="407"/>
      <c r="B893" s="366"/>
      <c r="C893" s="362"/>
      <c r="D893" s="363"/>
      <c r="E893" s="375"/>
      <c r="F893" s="375"/>
      <c r="G893" s="378" t="s">
        <v>1904</v>
      </c>
      <c r="H893" s="378">
        <f>SUM(H885:H892)</f>
        <v>259.64999999999998</v>
      </c>
      <c r="I893" s="571" t="s">
        <v>718</v>
      </c>
    </row>
    <row r="894" spans="1:9" x14ac:dyDescent="0.25">
      <c r="A894" s="360">
        <v>58.4</v>
      </c>
      <c r="B894" s="1741" t="s">
        <v>4116</v>
      </c>
      <c r="C894" s="1741"/>
      <c r="D894" s="1741"/>
      <c r="E894" s="375"/>
      <c r="F894" s="375"/>
      <c r="G894" s="375"/>
      <c r="H894" s="375"/>
      <c r="I894" s="571"/>
    </row>
    <row r="895" spans="1:9" x14ac:dyDescent="0.25">
      <c r="A895" s="360"/>
      <c r="B895" s="366" t="s">
        <v>4117</v>
      </c>
      <c r="C895" s="362">
        <v>1</v>
      </c>
      <c r="D895" s="363">
        <v>12</v>
      </c>
      <c r="E895" s="375">
        <v>3</v>
      </c>
      <c r="F895" s="375"/>
      <c r="G895" s="375"/>
      <c r="H895" s="375">
        <f>PRODUCT(C895:G895)</f>
        <v>36</v>
      </c>
      <c r="I895" s="571"/>
    </row>
    <row r="896" spans="1:9" x14ac:dyDescent="0.25">
      <c r="A896" s="360"/>
      <c r="B896" s="366" t="s">
        <v>3632</v>
      </c>
      <c r="C896" s="362">
        <v>1</v>
      </c>
      <c r="D896" s="363">
        <v>12</v>
      </c>
      <c r="E896" s="375">
        <v>1</v>
      </c>
      <c r="F896" s="375"/>
      <c r="G896" s="375"/>
      <c r="H896" s="375">
        <f>PRODUCT(C896:G896)</f>
        <v>12</v>
      </c>
      <c r="I896" s="571"/>
    </row>
    <row r="897" spans="1:9" x14ac:dyDescent="0.25">
      <c r="A897" s="360"/>
      <c r="B897" s="366" t="s">
        <v>3835</v>
      </c>
      <c r="C897" s="362">
        <v>1</v>
      </c>
      <c r="D897" s="363">
        <v>12</v>
      </c>
      <c r="E897" s="375">
        <v>1</v>
      </c>
      <c r="F897" s="375"/>
      <c r="G897" s="375"/>
      <c r="H897" s="375">
        <f>PRODUCT(C897:G897)</f>
        <v>12</v>
      </c>
      <c r="I897" s="571"/>
    </row>
    <row r="898" spans="1:9" x14ac:dyDescent="0.25">
      <c r="A898" s="360"/>
      <c r="B898" s="366"/>
      <c r="C898" s="362"/>
      <c r="D898" s="363"/>
      <c r="E898" s="375"/>
      <c r="F898" s="375"/>
      <c r="G898" s="378" t="s">
        <v>1904</v>
      </c>
      <c r="H898" s="378">
        <f>SUM(H895:H897)</f>
        <v>60</v>
      </c>
      <c r="I898" s="571" t="s">
        <v>718</v>
      </c>
    </row>
    <row r="899" spans="1:9" x14ac:dyDescent="0.25">
      <c r="A899" s="360">
        <v>64.099999999999994</v>
      </c>
      <c r="B899" s="361" t="s">
        <v>4118</v>
      </c>
      <c r="C899" s="362"/>
      <c r="D899" s="363"/>
      <c r="E899" s="375"/>
      <c r="F899" s="375"/>
      <c r="G899" s="375"/>
      <c r="H899" s="375"/>
      <c r="I899" s="571"/>
    </row>
    <row r="900" spans="1:9" x14ac:dyDescent="0.25">
      <c r="A900" s="360"/>
      <c r="B900" s="366" t="s">
        <v>3903</v>
      </c>
      <c r="C900" s="363">
        <v>2</v>
      </c>
      <c r="D900" s="363">
        <v>12</v>
      </c>
      <c r="E900" s="375"/>
      <c r="F900" s="375"/>
      <c r="G900" s="375"/>
      <c r="H900" s="375">
        <f>D900*C900</f>
        <v>24</v>
      </c>
      <c r="I900" s="571"/>
    </row>
    <row r="901" spans="1:9" x14ac:dyDescent="0.25">
      <c r="A901" s="360"/>
      <c r="B901" s="366" t="s">
        <v>3904</v>
      </c>
      <c r="C901" s="363">
        <v>2</v>
      </c>
      <c r="D901" s="363">
        <v>12</v>
      </c>
      <c r="E901" s="375"/>
      <c r="F901" s="375"/>
      <c r="G901" s="375"/>
      <c r="H901" s="375">
        <f t="shared" ref="H901:H907" si="34">PRODUCT(C901:G901)</f>
        <v>24</v>
      </c>
      <c r="I901" s="571"/>
    </row>
    <row r="902" spans="1:9" x14ac:dyDescent="0.25">
      <c r="A902" s="360"/>
      <c r="B902" s="366" t="s">
        <v>4119</v>
      </c>
      <c r="C902" s="363">
        <v>1</v>
      </c>
      <c r="D902" s="363">
        <v>12</v>
      </c>
      <c r="E902" s="375"/>
      <c r="F902" s="375"/>
      <c r="G902" s="375"/>
      <c r="H902" s="375">
        <f t="shared" si="34"/>
        <v>12</v>
      </c>
      <c r="I902" s="571"/>
    </row>
    <row r="903" spans="1:9" x14ac:dyDescent="0.25">
      <c r="A903" s="360"/>
      <c r="B903" s="366" t="s">
        <v>3590</v>
      </c>
      <c r="C903" s="363">
        <v>1</v>
      </c>
      <c r="D903" s="363">
        <v>12</v>
      </c>
      <c r="E903" s="375"/>
      <c r="F903" s="375"/>
      <c r="G903" s="375"/>
      <c r="H903" s="375">
        <f t="shared" si="34"/>
        <v>12</v>
      </c>
      <c r="I903" s="571"/>
    </row>
    <row r="904" spans="1:9" x14ac:dyDescent="0.25">
      <c r="A904" s="360"/>
      <c r="B904" s="366" t="s">
        <v>4120</v>
      </c>
      <c r="C904" s="363">
        <v>1</v>
      </c>
      <c r="D904" s="363">
        <v>12</v>
      </c>
      <c r="E904" s="375"/>
      <c r="F904" s="375"/>
      <c r="G904" s="375"/>
      <c r="H904" s="375">
        <f t="shared" si="34"/>
        <v>12</v>
      </c>
      <c r="I904" s="571"/>
    </row>
    <row r="905" spans="1:9" x14ac:dyDescent="0.25">
      <c r="A905" s="360"/>
      <c r="B905" s="366" t="s">
        <v>4121</v>
      </c>
      <c r="C905" s="363">
        <v>2</v>
      </c>
      <c r="D905" s="363">
        <v>4</v>
      </c>
      <c r="E905" s="375"/>
      <c r="F905" s="375"/>
      <c r="G905" s="375"/>
      <c r="H905" s="375">
        <f t="shared" si="34"/>
        <v>8</v>
      </c>
      <c r="I905" s="571"/>
    </row>
    <row r="906" spans="1:9" x14ac:dyDescent="0.25">
      <c r="A906" s="360"/>
      <c r="B906" s="366" t="s">
        <v>4122</v>
      </c>
      <c r="C906" s="363">
        <v>2</v>
      </c>
      <c r="D906" s="363">
        <v>5</v>
      </c>
      <c r="E906" s="375"/>
      <c r="F906" s="375"/>
      <c r="G906" s="375"/>
      <c r="H906" s="375">
        <f t="shared" si="34"/>
        <v>10</v>
      </c>
      <c r="I906" s="571"/>
    </row>
    <row r="907" spans="1:9" x14ac:dyDescent="0.25">
      <c r="A907" s="360"/>
      <c r="B907" s="366" t="s">
        <v>4123</v>
      </c>
      <c r="C907" s="363">
        <v>2</v>
      </c>
      <c r="D907" s="363">
        <v>2</v>
      </c>
      <c r="E907" s="375"/>
      <c r="F907" s="375"/>
      <c r="G907" s="375"/>
      <c r="H907" s="375">
        <f t="shared" si="34"/>
        <v>4</v>
      </c>
      <c r="I907" s="571"/>
    </row>
    <row r="908" spans="1:9" x14ac:dyDescent="0.25">
      <c r="A908" s="360"/>
      <c r="B908" s="366"/>
      <c r="C908" s="362"/>
      <c r="D908" s="363"/>
      <c r="E908" s="375"/>
      <c r="F908" s="375"/>
      <c r="G908" s="378" t="s">
        <v>1904</v>
      </c>
      <c r="H908" s="378">
        <f>SUM(H900:H907)</f>
        <v>106</v>
      </c>
      <c r="I908" s="571" t="s">
        <v>1228</v>
      </c>
    </row>
    <row r="909" spans="1:9" x14ac:dyDescent="0.25">
      <c r="A909" s="552"/>
      <c r="B909" s="371" t="s">
        <v>4124</v>
      </c>
      <c r="C909" s="362"/>
      <c r="D909" s="363"/>
      <c r="E909" s="375"/>
      <c r="F909" s="375"/>
      <c r="G909" s="375"/>
      <c r="H909" s="375"/>
      <c r="I909" s="571"/>
    </row>
    <row r="910" spans="1:9" x14ac:dyDescent="0.25">
      <c r="A910" s="552"/>
      <c r="B910" s="366" t="s">
        <v>4125</v>
      </c>
      <c r="C910" s="363">
        <v>6</v>
      </c>
      <c r="D910" s="363">
        <v>12</v>
      </c>
      <c r="E910" s="375"/>
      <c r="F910" s="375"/>
      <c r="G910" s="375"/>
      <c r="H910" s="375">
        <f>PRODUCT(C910:G910)</f>
        <v>72</v>
      </c>
      <c r="I910" s="571"/>
    </row>
    <row r="911" spans="1:9" x14ac:dyDescent="0.25">
      <c r="A911" s="552"/>
      <c r="B911" s="366" t="s">
        <v>4126</v>
      </c>
      <c r="C911" s="363">
        <v>1</v>
      </c>
      <c r="D911" s="363">
        <v>12</v>
      </c>
      <c r="E911" s="375"/>
      <c r="F911" s="375"/>
      <c r="G911" s="375"/>
      <c r="H911" s="375">
        <f>PRODUCT(C911:G911)</f>
        <v>12</v>
      </c>
      <c r="I911" s="571"/>
    </row>
    <row r="912" spans="1:9" x14ac:dyDescent="0.25">
      <c r="A912" s="552"/>
      <c r="B912" s="366" t="s">
        <v>4127</v>
      </c>
      <c r="C912" s="363">
        <v>2</v>
      </c>
      <c r="D912" s="363">
        <v>12</v>
      </c>
      <c r="E912" s="375"/>
      <c r="F912" s="375"/>
      <c r="G912" s="375"/>
      <c r="H912" s="375">
        <f>PRODUCT(C912:G912)</f>
        <v>24</v>
      </c>
      <c r="I912" s="571"/>
    </row>
    <row r="913" spans="1:9" x14ac:dyDescent="0.25">
      <c r="A913" s="552"/>
      <c r="B913" s="366" t="s">
        <v>3838</v>
      </c>
      <c r="C913" s="363">
        <v>1</v>
      </c>
      <c r="D913" s="363">
        <v>12</v>
      </c>
      <c r="E913" s="375"/>
      <c r="F913" s="375"/>
      <c r="G913" s="375"/>
      <c r="H913" s="375">
        <f>PRODUCT(C913:G913)</f>
        <v>12</v>
      </c>
      <c r="I913" s="571"/>
    </row>
    <row r="914" spans="1:9" x14ac:dyDescent="0.25">
      <c r="A914" s="552"/>
      <c r="B914" s="366" t="s">
        <v>4128</v>
      </c>
      <c r="C914" s="363">
        <v>2</v>
      </c>
      <c r="D914" s="363">
        <v>2</v>
      </c>
      <c r="E914" s="375"/>
      <c r="F914" s="375"/>
      <c r="G914" s="375"/>
      <c r="H914" s="375">
        <f>PRODUCT(C914:G914)</f>
        <v>4</v>
      </c>
      <c r="I914" s="571"/>
    </row>
    <row r="915" spans="1:9" x14ac:dyDescent="0.25">
      <c r="A915" s="552"/>
      <c r="B915" s="366"/>
      <c r="C915" s="362"/>
      <c r="D915" s="363"/>
      <c r="E915" s="375"/>
      <c r="F915" s="375"/>
      <c r="G915" s="378" t="s">
        <v>1904</v>
      </c>
      <c r="H915" s="378">
        <f>SUM(H910:H914)</f>
        <v>124</v>
      </c>
      <c r="I915" s="571" t="s">
        <v>1228</v>
      </c>
    </row>
    <row r="916" spans="1:9" ht="30" x14ac:dyDescent="0.25">
      <c r="A916" s="407"/>
      <c r="B916" s="361" t="s">
        <v>4129</v>
      </c>
      <c r="C916" s="362">
        <v>1</v>
      </c>
      <c r="D916" s="362">
        <v>12</v>
      </c>
      <c r="E916" s="375"/>
      <c r="F916" s="375"/>
      <c r="G916" s="375"/>
      <c r="H916" s="378">
        <f>PRODUCT(C916:G916)</f>
        <v>12</v>
      </c>
      <c r="I916" s="571" t="s">
        <v>1228</v>
      </c>
    </row>
    <row r="917" spans="1:9" x14ac:dyDescent="0.25">
      <c r="A917" s="360">
        <v>65.099999999999994</v>
      </c>
      <c r="B917" s="361" t="s">
        <v>268</v>
      </c>
      <c r="C917" s="362"/>
      <c r="D917" s="363"/>
      <c r="E917" s="375"/>
      <c r="F917" s="375"/>
      <c r="G917" s="375"/>
      <c r="H917" s="375"/>
      <c r="I917" s="571"/>
    </row>
    <row r="918" spans="1:9" x14ac:dyDescent="0.25">
      <c r="A918" s="360"/>
      <c r="B918" s="366" t="s">
        <v>3903</v>
      </c>
      <c r="C918" s="362">
        <v>12</v>
      </c>
      <c r="D918" s="363">
        <v>2</v>
      </c>
      <c r="E918" s="375"/>
      <c r="F918" s="375"/>
      <c r="G918" s="375"/>
      <c r="H918" s="375">
        <f>PRODUCT(C918:G918)</f>
        <v>24</v>
      </c>
      <c r="I918" s="571"/>
    </row>
    <row r="919" spans="1:9" x14ac:dyDescent="0.25">
      <c r="A919" s="360"/>
      <c r="B919" s="366" t="s">
        <v>3904</v>
      </c>
      <c r="C919" s="362">
        <v>12</v>
      </c>
      <c r="D919" s="363">
        <v>2</v>
      </c>
      <c r="E919" s="375"/>
      <c r="F919" s="375"/>
      <c r="G919" s="375"/>
      <c r="H919" s="375">
        <f>PRODUCT(C919:G919)</f>
        <v>24</v>
      </c>
      <c r="I919" s="571"/>
    </row>
    <row r="920" spans="1:9" x14ac:dyDescent="0.25">
      <c r="A920" s="360"/>
      <c r="B920" s="366"/>
      <c r="C920" s="362"/>
      <c r="D920" s="363"/>
      <c r="E920" s="375"/>
      <c r="F920" s="375"/>
      <c r="G920" s="378" t="s">
        <v>1904</v>
      </c>
      <c r="H920" s="378">
        <f>SUM(H918:H919)</f>
        <v>48</v>
      </c>
      <c r="I920" s="571" t="s">
        <v>1228</v>
      </c>
    </row>
    <row r="921" spans="1:9" x14ac:dyDescent="0.25">
      <c r="A921" s="360">
        <v>66.099999999999994</v>
      </c>
      <c r="B921" s="361" t="s">
        <v>269</v>
      </c>
      <c r="C921" s="362"/>
      <c r="D921" s="363"/>
      <c r="E921" s="375"/>
      <c r="F921" s="375"/>
      <c r="G921" s="375"/>
      <c r="H921" s="378"/>
      <c r="I921" s="571"/>
    </row>
    <row r="922" spans="1:9" x14ac:dyDescent="0.25">
      <c r="A922" s="360"/>
      <c r="B922" s="366" t="s">
        <v>4130</v>
      </c>
      <c r="C922" s="362">
        <v>2</v>
      </c>
      <c r="D922" s="363">
        <v>5</v>
      </c>
      <c r="E922" s="375"/>
      <c r="F922" s="375"/>
      <c r="G922" s="375"/>
      <c r="H922" s="378">
        <f>PRODUCT(C922:G922)</f>
        <v>10</v>
      </c>
      <c r="I922" s="571" t="s">
        <v>1228</v>
      </c>
    </row>
    <row r="923" spans="1:9" ht="30" x14ac:dyDescent="0.25">
      <c r="A923" s="360">
        <v>67.099999999999994</v>
      </c>
      <c r="B923" s="361" t="s">
        <v>4131</v>
      </c>
      <c r="C923" s="362"/>
      <c r="D923" s="363"/>
      <c r="E923" s="375"/>
      <c r="F923" s="375"/>
      <c r="G923" s="375"/>
      <c r="H923" s="378"/>
      <c r="I923" s="571"/>
    </row>
    <row r="924" spans="1:9" x14ac:dyDescent="0.25">
      <c r="A924" s="360"/>
      <c r="B924" s="366" t="s">
        <v>3903</v>
      </c>
      <c r="C924" s="362">
        <v>12</v>
      </c>
      <c r="D924" s="363">
        <v>2</v>
      </c>
      <c r="E924" s="375"/>
      <c r="F924" s="375"/>
      <c r="G924" s="375"/>
      <c r="H924" s="375">
        <f>PRODUCT(C924:G924)</f>
        <v>24</v>
      </c>
      <c r="I924" s="571"/>
    </row>
    <row r="925" spans="1:9" x14ac:dyDescent="0.25">
      <c r="A925" s="360"/>
      <c r="B925" s="366" t="s">
        <v>3904</v>
      </c>
      <c r="C925" s="362">
        <v>12</v>
      </c>
      <c r="D925" s="363">
        <v>2</v>
      </c>
      <c r="E925" s="375"/>
      <c r="F925" s="375"/>
      <c r="G925" s="375"/>
      <c r="H925" s="375">
        <f>PRODUCT(C925:G925)</f>
        <v>24</v>
      </c>
      <c r="I925" s="571"/>
    </row>
    <row r="926" spans="1:9" x14ac:dyDescent="0.25">
      <c r="A926" s="360"/>
      <c r="B926" s="366" t="s">
        <v>4119</v>
      </c>
      <c r="C926" s="362">
        <v>12</v>
      </c>
      <c r="D926" s="363">
        <v>1</v>
      </c>
      <c r="E926" s="375"/>
      <c r="F926" s="375"/>
      <c r="G926" s="375"/>
      <c r="H926" s="375">
        <f>PRODUCT(C926:G926)</f>
        <v>12</v>
      </c>
      <c r="I926" s="571"/>
    </row>
    <row r="927" spans="1:9" x14ac:dyDescent="0.25">
      <c r="A927" s="360"/>
      <c r="B927" s="366" t="s">
        <v>3838</v>
      </c>
      <c r="C927" s="362">
        <v>2</v>
      </c>
      <c r="D927" s="363">
        <v>8</v>
      </c>
      <c r="E927" s="375"/>
      <c r="F927" s="375"/>
      <c r="G927" s="375"/>
      <c r="H927" s="375">
        <f>PRODUCT(C927:G927)</f>
        <v>16</v>
      </c>
      <c r="I927" s="571"/>
    </row>
    <row r="928" spans="1:9" x14ac:dyDescent="0.25">
      <c r="A928" s="360"/>
      <c r="B928" s="366"/>
      <c r="C928" s="362"/>
      <c r="D928" s="363"/>
      <c r="E928" s="375"/>
      <c r="F928" s="375"/>
      <c r="G928" s="378" t="s">
        <v>1904</v>
      </c>
      <c r="H928" s="378">
        <f>SUM(H924:H927)</f>
        <v>76</v>
      </c>
      <c r="I928" s="571" t="s">
        <v>1228</v>
      </c>
    </row>
    <row r="929" spans="1:9" ht="30" x14ac:dyDescent="0.25">
      <c r="A929" s="360">
        <v>68.2</v>
      </c>
      <c r="B929" s="361" t="s">
        <v>1541</v>
      </c>
      <c r="C929" s="362"/>
      <c r="D929" s="363"/>
      <c r="E929" s="375"/>
      <c r="F929" s="375"/>
      <c r="G929" s="375"/>
      <c r="H929" s="378"/>
      <c r="I929" s="571"/>
    </row>
    <row r="930" spans="1:9" ht="28.5" x14ac:dyDescent="0.25">
      <c r="A930" s="360"/>
      <c r="B930" s="366" t="s">
        <v>4132</v>
      </c>
      <c r="C930" s="362">
        <v>12</v>
      </c>
      <c r="D930" s="363">
        <v>2</v>
      </c>
      <c r="E930" s="375"/>
      <c r="F930" s="375"/>
      <c r="G930" s="375"/>
      <c r="H930" s="375">
        <f>PRODUCT(C930:G930)</f>
        <v>24</v>
      </c>
      <c r="I930" s="571"/>
    </row>
    <row r="931" spans="1:9" x14ac:dyDescent="0.25">
      <c r="A931" s="360"/>
      <c r="B931" s="366" t="s">
        <v>3904</v>
      </c>
      <c r="C931" s="362">
        <v>12</v>
      </c>
      <c r="D931" s="363">
        <v>1</v>
      </c>
      <c r="E931" s="375"/>
      <c r="F931" s="375"/>
      <c r="G931" s="375"/>
      <c r="H931" s="375">
        <f>PRODUCT(C931:G931)</f>
        <v>12</v>
      </c>
      <c r="I931" s="571"/>
    </row>
    <row r="932" spans="1:9" x14ac:dyDescent="0.25">
      <c r="A932" s="360"/>
      <c r="B932" s="366" t="s">
        <v>4133</v>
      </c>
      <c r="C932" s="362">
        <v>12</v>
      </c>
      <c r="D932" s="363">
        <v>2</v>
      </c>
      <c r="E932" s="375"/>
      <c r="F932" s="375"/>
      <c r="G932" s="375"/>
      <c r="H932" s="375">
        <f>PRODUCT(C932:G932)</f>
        <v>24</v>
      </c>
      <c r="I932" s="571"/>
    </row>
    <row r="933" spans="1:9" x14ac:dyDescent="0.25">
      <c r="A933" s="360"/>
      <c r="B933" s="366"/>
      <c r="C933" s="362"/>
      <c r="D933" s="363"/>
      <c r="E933" s="375"/>
      <c r="F933" s="375"/>
      <c r="G933" s="378" t="s">
        <v>1904</v>
      </c>
      <c r="H933" s="378">
        <f>SUM(H930:H932)</f>
        <v>60</v>
      </c>
      <c r="I933" s="571" t="s">
        <v>1228</v>
      </c>
    </row>
    <row r="934" spans="1:9" x14ac:dyDescent="0.25">
      <c r="A934" s="360" t="s">
        <v>4136</v>
      </c>
      <c r="B934" s="1741" t="s">
        <v>4137</v>
      </c>
      <c r="C934" s="1741"/>
      <c r="D934" s="1741"/>
      <c r="E934" s="375"/>
      <c r="F934" s="375"/>
      <c r="G934" s="375"/>
      <c r="H934" s="375"/>
      <c r="I934" s="571"/>
    </row>
    <row r="935" spans="1:9" x14ac:dyDescent="0.25">
      <c r="A935" s="407"/>
      <c r="B935" s="361" t="s">
        <v>4138</v>
      </c>
      <c r="C935" s="362"/>
      <c r="D935" s="363"/>
      <c r="E935" s="375"/>
      <c r="F935" s="375"/>
      <c r="G935" s="375"/>
      <c r="H935" s="375"/>
      <c r="I935" s="571"/>
    </row>
    <row r="936" spans="1:9" x14ac:dyDescent="0.25">
      <c r="A936" s="407"/>
      <c r="B936" s="366" t="s">
        <v>4139</v>
      </c>
      <c r="C936" s="362">
        <v>4</v>
      </c>
      <c r="D936" s="363">
        <v>12</v>
      </c>
      <c r="E936" s="375"/>
      <c r="F936" s="375"/>
      <c r="G936" s="375"/>
      <c r="H936" s="378">
        <f>PRODUCT(C936:G936)</f>
        <v>48</v>
      </c>
      <c r="I936" s="571" t="s">
        <v>1228</v>
      </c>
    </row>
    <row r="937" spans="1:9" x14ac:dyDescent="0.25">
      <c r="A937" s="346">
        <v>77</v>
      </c>
      <c r="B937" s="435" t="s">
        <v>4140</v>
      </c>
      <c r="C937" s="382"/>
      <c r="D937" s="382"/>
      <c r="E937" s="383"/>
      <c r="F937" s="383"/>
      <c r="G937" s="383"/>
      <c r="H937" s="402"/>
      <c r="I937" s="566"/>
    </row>
    <row r="938" spans="1:9" x14ac:dyDescent="0.25">
      <c r="A938" s="411"/>
      <c r="B938" s="487" t="s">
        <v>4141</v>
      </c>
      <c r="C938" s="412"/>
      <c r="D938" s="413"/>
      <c r="E938" s="349"/>
      <c r="F938" s="349"/>
      <c r="G938" s="349"/>
      <c r="H938" s="350"/>
      <c r="I938" s="567"/>
    </row>
    <row r="939" spans="1:9" x14ac:dyDescent="0.25">
      <c r="A939" s="411"/>
      <c r="B939" s="414" t="s">
        <v>4142</v>
      </c>
      <c r="C939" s="412">
        <v>1</v>
      </c>
      <c r="D939" s="413">
        <v>1</v>
      </c>
      <c r="E939" s="349">
        <v>10</v>
      </c>
      <c r="F939" s="349"/>
      <c r="G939" s="349"/>
      <c r="H939" s="350">
        <f t="shared" ref="H939:H944" si="35">PRODUCT(C939:G939)</f>
        <v>10</v>
      </c>
      <c r="I939" s="567"/>
    </row>
    <row r="940" spans="1:9" x14ac:dyDescent="0.25">
      <c r="A940" s="411"/>
      <c r="B940" s="414" t="s">
        <v>4143</v>
      </c>
      <c r="C940" s="412">
        <v>1</v>
      </c>
      <c r="D940" s="413">
        <v>2</v>
      </c>
      <c r="E940" s="349">
        <v>13</v>
      </c>
      <c r="F940" s="349"/>
      <c r="G940" s="349"/>
      <c r="H940" s="350">
        <f t="shared" si="35"/>
        <v>26</v>
      </c>
      <c r="I940" s="567"/>
    </row>
    <row r="941" spans="1:9" x14ac:dyDescent="0.25">
      <c r="A941" s="411"/>
      <c r="B941" s="414" t="s">
        <v>4144</v>
      </c>
      <c r="C941" s="412">
        <v>1</v>
      </c>
      <c r="D941" s="413">
        <v>1</v>
      </c>
      <c r="E941" s="349">
        <v>16</v>
      </c>
      <c r="F941" s="349"/>
      <c r="G941" s="349"/>
      <c r="H941" s="350">
        <f t="shared" si="35"/>
        <v>16</v>
      </c>
      <c r="I941" s="567"/>
    </row>
    <row r="942" spans="1:9" x14ac:dyDescent="0.25">
      <c r="A942" s="411"/>
      <c r="B942" s="414" t="s">
        <v>4145</v>
      </c>
      <c r="C942" s="412">
        <v>1</v>
      </c>
      <c r="D942" s="413">
        <v>2</v>
      </c>
      <c r="E942" s="349">
        <v>19</v>
      </c>
      <c r="F942" s="349"/>
      <c r="G942" s="349"/>
      <c r="H942" s="350">
        <f t="shared" si="35"/>
        <v>38</v>
      </c>
      <c r="I942" s="567"/>
    </row>
    <row r="943" spans="1:9" x14ac:dyDescent="0.25">
      <c r="A943" s="411"/>
      <c r="B943" s="414" t="s">
        <v>4146</v>
      </c>
      <c r="C943" s="412">
        <v>1</v>
      </c>
      <c r="D943" s="413">
        <v>1</v>
      </c>
      <c r="E943" s="349">
        <v>12</v>
      </c>
      <c r="F943" s="349"/>
      <c r="G943" s="349"/>
      <c r="H943" s="350">
        <f t="shared" si="35"/>
        <v>12</v>
      </c>
      <c r="I943" s="567"/>
    </row>
    <row r="944" spans="1:9" x14ac:dyDescent="0.25">
      <c r="A944" s="411"/>
      <c r="B944" s="414" t="s">
        <v>4147</v>
      </c>
      <c r="C944" s="412">
        <v>1</v>
      </c>
      <c r="D944" s="413">
        <v>2</v>
      </c>
      <c r="E944" s="349">
        <v>15</v>
      </c>
      <c r="F944" s="349"/>
      <c r="G944" s="349"/>
      <c r="H944" s="350">
        <f t="shared" si="35"/>
        <v>30</v>
      </c>
      <c r="I944" s="567"/>
    </row>
    <row r="945" spans="1:9" x14ac:dyDescent="0.25">
      <c r="A945" s="411"/>
      <c r="B945" s="414" t="s">
        <v>4148</v>
      </c>
      <c r="C945" s="412">
        <v>1</v>
      </c>
      <c r="D945" s="413">
        <v>1</v>
      </c>
      <c r="E945" s="349">
        <v>18</v>
      </c>
      <c r="F945" s="349"/>
      <c r="G945" s="349"/>
      <c r="H945" s="350">
        <f>PRODUCT(C945:G945)</f>
        <v>18</v>
      </c>
      <c r="I945" s="567"/>
    </row>
    <row r="946" spans="1:9" x14ac:dyDescent="0.25">
      <c r="A946" s="411"/>
      <c r="B946" s="414" t="s">
        <v>4149</v>
      </c>
      <c r="C946" s="412">
        <v>1</v>
      </c>
      <c r="D946" s="413">
        <v>2</v>
      </c>
      <c r="E946" s="349">
        <v>21</v>
      </c>
      <c r="F946" s="349"/>
      <c r="G946" s="349"/>
      <c r="H946" s="350">
        <f>PRODUCT(C946:G946)</f>
        <v>42</v>
      </c>
      <c r="I946" s="567"/>
    </row>
    <row r="947" spans="1:9" x14ac:dyDescent="0.25">
      <c r="A947" s="346"/>
      <c r="B947" s="359"/>
      <c r="C947" s="382"/>
      <c r="D947" s="382"/>
      <c r="E947" s="383"/>
      <c r="F947" s="383"/>
      <c r="G947" s="402" t="s">
        <v>1904</v>
      </c>
      <c r="H947" s="402">
        <f>SUM(H939:H946)</f>
        <v>192</v>
      </c>
      <c r="I947" s="566" t="s">
        <v>718</v>
      </c>
    </row>
    <row r="948" spans="1:9" ht="30" x14ac:dyDescent="0.25">
      <c r="A948" s="411">
        <v>77.2</v>
      </c>
      <c r="B948" s="487" t="s">
        <v>4150</v>
      </c>
      <c r="C948" s="348"/>
      <c r="D948" s="348"/>
      <c r="E948" s="349"/>
      <c r="F948" s="349"/>
      <c r="G948" s="349"/>
      <c r="H948" s="350"/>
      <c r="I948" s="567"/>
    </row>
    <row r="949" spans="1:9" x14ac:dyDescent="0.25">
      <c r="A949" s="348"/>
      <c r="B949" s="351" t="s">
        <v>4141</v>
      </c>
      <c r="C949" s="348">
        <v>1</v>
      </c>
      <c r="D949" s="348">
        <v>12</v>
      </c>
      <c r="E949" s="349">
        <v>10</v>
      </c>
      <c r="F949" s="349"/>
      <c r="G949" s="349"/>
      <c r="H949" s="353">
        <f>PRODUCT(C949:G949)</f>
        <v>120</v>
      </c>
      <c r="I949" s="574" t="s">
        <v>718</v>
      </c>
    </row>
    <row r="950" spans="1:9" x14ac:dyDescent="0.25">
      <c r="A950" s="360">
        <v>77.7</v>
      </c>
      <c r="B950" s="371" t="s">
        <v>4151</v>
      </c>
      <c r="C950" s="362"/>
      <c r="D950" s="363"/>
      <c r="E950" s="375"/>
      <c r="F950" s="375"/>
      <c r="G950" s="375"/>
      <c r="H950" s="375"/>
      <c r="I950" s="571"/>
    </row>
    <row r="951" spans="1:9" x14ac:dyDescent="0.25">
      <c r="A951" s="360"/>
      <c r="B951" s="366" t="s">
        <v>4152</v>
      </c>
      <c r="C951" s="362">
        <v>1</v>
      </c>
      <c r="D951" s="362">
        <v>3</v>
      </c>
      <c r="E951" s="375">
        <v>10</v>
      </c>
      <c r="F951" s="375"/>
      <c r="G951" s="375"/>
      <c r="H951" s="375">
        <f t="shared" ref="H951:H958" si="36">PRODUCT(C951:G951)</f>
        <v>30</v>
      </c>
      <c r="I951" s="571"/>
    </row>
    <row r="952" spans="1:9" x14ac:dyDescent="0.25">
      <c r="A952" s="360"/>
      <c r="B952" s="366" t="s">
        <v>4153</v>
      </c>
      <c r="C952" s="362">
        <v>1</v>
      </c>
      <c r="D952" s="362">
        <v>3</v>
      </c>
      <c r="E952" s="375">
        <v>9</v>
      </c>
      <c r="F952" s="375"/>
      <c r="G952" s="375"/>
      <c r="H952" s="375">
        <f t="shared" si="36"/>
        <v>27</v>
      </c>
      <c r="I952" s="571"/>
    </row>
    <row r="953" spans="1:9" x14ac:dyDescent="0.25">
      <c r="A953" s="360"/>
      <c r="B953" s="366" t="s">
        <v>4152</v>
      </c>
      <c r="C953" s="362">
        <v>1</v>
      </c>
      <c r="D953" s="362">
        <v>3</v>
      </c>
      <c r="E953" s="375">
        <v>10</v>
      </c>
      <c r="F953" s="375"/>
      <c r="G953" s="375"/>
      <c r="H953" s="375">
        <f t="shared" si="36"/>
        <v>30</v>
      </c>
      <c r="I953" s="571"/>
    </row>
    <row r="954" spans="1:9" x14ac:dyDescent="0.25">
      <c r="A954" s="360"/>
      <c r="B954" s="366" t="s">
        <v>4153</v>
      </c>
      <c r="C954" s="362">
        <v>1</v>
      </c>
      <c r="D954" s="362">
        <v>3</v>
      </c>
      <c r="E954" s="375">
        <v>9</v>
      </c>
      <c r="F954" s="375"/>
      <c r="G954" s="375"/>
      <c r="H954" s="375">
        <f t="shared" si="36"/>
        <v>27</v>
      </c>
      <c r="I954" s="571"/>
    </row>
    <row r="955" spans="1:9" x14ac:dyDescent="0.25">
      <c r="A955" s="360"/>
      <c r="B955" s="366" t="s">
        <v>4152</v>
      </c>
      <c r="C955" s="362">
        <v>1</v>
      </c>
      <c r="D955" s="362">
        <v>3</v>
      </c>
      <c r="E955" s="375">
        <v>10</v>
      </c>
      <c r="F955" s="375"/>
      <c r="G955" s="375"/>
      <c r="H955" s="375">
        <f t="shared" si="36"/>
        <v>30</v>
      </c>
      <c r="I955" s="571"/>
    </row>
    <row r="956" spans="1:9" x14ac:dyDescent="0.25">
      <c r="A956" s="360"/>
      <c r="B956" s="366" t="s">
        <v>4153</v>
      </c>
      <c r="C956" s="362">
        <v>1</v>
      </c>
      <c r="D956" s="362">
        <v>3</v>
      </c>
      <c r="E956" s="375">
        <v>9</v>
      </c>
      <c r="F956" s="375"/>
      <c r="G956" s="375"/>
      <c r="H956" s="375">
        <f t="shared" si="36"/>
        <v>27</v>
      </c>
      <c r="I956" s="571"/>
    </row>
    <row r="957" spans="1:9" x14ac:dyDescent="0.25">
      <c r="A957" s="360"/>
      <c r="B957" s="366" t="s">
        <v>4152</v>
      </c>
      <c r="C957" s="362">
        <v>1</v>
      </c>
      <c r="D957" s="362">
        <v>3</v>
      </c>
      <c r="E957" s="375">
        <v>10</v>
      </c>
      <c r="F957" s="375"/>
      <c r="G957" s="375"/>
      <c r="H957" s="375">
        <f t="shared" si="36"/>
        <v>30</v>
      </c>
      <c r="I957" s="571"/>
    </row>
    <row r="958" spans="1:9" x14ac:dyDescent="0.25">
      <c r="A958" s="360"/>
      <c r="B958" s="366" t="s">
        <v>4153</v>
      </c>
      <c r="C958" s="362">
        <v>1</v>
      </c>
      <c r="D958" s="362">
        <v>3</v>
      </c>
      <c r="E958" s="375">
        <v>9</v>
      </c>
      <c r="F958" s="375"/>
      <c r="G958" s="375"/>
      <c r="H958" s="375">
        <f t="shared" si="36"/>
        <v>27</v>
      </c>
      <c r="I958" s="571"/>
    </row>
    <row r="959" spans="1:9" x14ac:dyDescent="0.25">
      <c r="A959" s="360"/>
      <c r="B959" s="366"/>
      <c r="C959" s="362"/>
      <c r="D959" s="363"/>
      <c r="E959" s="375"/>
      <c r="F959" s="375"/>
      <c r="G959" s="378" t="s">
        <v>1904</v>
      </c>
      <c r="H959" s="378">
        <f>SUM(H951:H958)</f>
        <v>228</v>
      </c>
      <c r="I959" s="571" t="s">
        <v>718</v>
      </c>
    </row>
    <row r="960" spans="1:9" x14ac:dyDescent="0.25">
      <c r="A960" s="360">
        <v>112.1</v>
      </c>
      <c r="B960" s="361" t="s">
        <v>4154</v>
      </c>
      <c r="C960" s="362"/>
      <c r="D960" s="363"/>
      <c r="E960" s="375"/>
      <c r="F960" s="375"/>
      <c r="G960" s="375"/>
      <c r="H960" s="378"/>
      <c r="I960" s="571"/>
    </row>
    <row r="961" spans="1:9" x14ac:dyDescent="0.25">
      <c r="A961" s="360"/>
      <c r="B961" s="366" t="s">
        <v>4155</v>
      </c>
      <c r="C961" s="363">
        <v>1</v>
      </c>
      <c r="D961" s="363">
        <v>12</v>
      </c>
      <c r="E961" s="375"/>
      <c r="F961" s="375"/>
      <c r="G961" s="375"/>
      <c r="H961" s="378">
        <f>PRODUCT(C961:G961)</f>
        <v>12</v>
      </c>
      <c r="I961" s="571" t="s">
        <v>1228</v>
      </c>
    </row>
    <row r="962" spans="1:9" x14ac:dyDescent="0.25">
      <c r="A962" s="360">
        <v>44.2</v>
      </c>
      <c r="B962" s="1741" t="s">
        <v>1628</v>
      </c>
      <c r="C962" s="1741"/>
      <c r="D962" s="1741"/>
      <c r="E962" s="375"/>
      <c r="F962" s="375"/>
      <c r="G962" s="375"/>
      <c r="H962" s="378"/>
      <c r="I962" s="571"/>
    </row>
    <row r="963" spans="1:9" x14ac:dyDescent="0.25">
      <c r="A963" s="360"/>
      <c r="B963" s="366" t="s">
        <v>1629</v>
      </c>
      <c r="C963" s="362">
        <v>1</v>
      </c>
      <c r="D963" s="363">
        <v>1</v>
      </c>
      <c r="E963" s="375">
        <v>2</v>
      </c>
      <c r="F963" s="375"/>
      <c r="G963" s="375"/>
      <c r="H963" s="378">
        <f>PRODUCT(C963:G963)</f>
        <v>2</v>
      </c>
      <c r="I963" s="571" t="s">
        <v>1228</v>
      </c>
    </row>
    <row r="964" spans="1:9" x14ac:dyDescent="0.25">
      <c r="A964" s="360"/>
      <c r="B964" s="366" t="s">
        <v>284</v>
      </c>
      <c r="C964" s="362">
        <v>1</v>
      </c>
      <c r="D964" s="363">
        <v>2</v>
      </c>
      <c r="E964" s="375">
        <v>3</v>
      </c>
      <c r="F964" s="375"/>
      <c r="G964" s="375"/>
      <c r="H964" s="378">
        <f>PRODUCT(C964:G964)</f>
        <v>6</v>
      </c>
      <c r="I964" s="571" t="s">
        <v>718</v>
      </c>
    </row>
    <row r="965" spans="1:9" x14ac:dyDescent="0.25">
      <c r="A965" s="360">
        <v>344.2</v>
      </c>
      <c r="B965" s="371" t="s">
        <v>667</v>
      </c>
      <c r="C965" s="362"/>
      <c r="D965" s="363"/>
      <c r="E965" s="375"/>
      <c r="F965" s="375"/>
      <c r="G965" s="375"/>
      <c r="H965" s="375"/>
      <c r="I965" s="571"/>
    </row>
    <row r="966" spans="1:9" x14ac:dyDescent="0.25">
      <c r="A966" s="360"/>
      <c r="B966" s="366" t="s">
        <v>4156</v>
      </c>
      <c r="C966" s="362">
        <v>2</v>
      </c>
      <c r="D966" s="363">
        <v>12</v>
      </c>
      <c r="E966" s="375"/>
      <c r="F966" s="375"/>
      <c r="G966" s="375"/>
      <c r="H966" s="378">
        <f>PRODUCT(C966:G966)</f>
        <v>24</v>
      </c>
      <c r="I966" s="571" t="s">
        <v>1228</v>
      </c>
    </row>
    <row r="967" spans="1:9" x14ac:dyDescent="0.25">
      <c r="A967" s="553">
        <v>383</v>
      </c>
      <c r="B967" s="371" t="s">
        <v>1407</v>
      </c>
      <c r="C967" s="362"/>
      <c r="D967" s="363"/>
      <c r="E967" s="375"/>
      <c r="F967" s="375"/>
      <c r="G967" s="375"/>
      <c r="H967" s="375"/>
      <c r="I967" s="571"/>
    </row>
    <row r="968" spans="1:9" x14ac:dyDescent="0.25">
      <c r="A968" s="553"/>
      <c r="B968" s="366" t="s">
        <v>4155</v>
      </c>
      <c r="C968" s="362">
        <v>1</v>
      </c>
      <c r="D968" s="363">
        <v>12</v>
      </c>
      <c r="E968" s="375"/>
      <c r="F968" s="375"/>
      <c r="G968" s="375"/>
      <c r="H968" s="378">
        <f>PRODUCT(C968:G968)</f>
        <v>12</v>
      </c>
      <c r="I968" s="571" t="s">
        <v>1228</v>
      </c>
    </row>
    <row r="969" spans="1:9" x14ac:dyDescent="0.25">
      <c r="A969" s="346">
        <v>71</v>
      </c>
      <c r="B969" s="435" t="s">
        <v>4175</v>
      </c>
      <c r="C969" s="382">
        <v>1</v>
      </c>
      <c r="D969" s="382">
        <v>14</v>
      </c>
      <c r="E969" s="383"/>
      <c r="F969" s="383"/>
      <c r="G969" s="383"/>
      <c r="H969" s="402">
        <f>PRODUCT(C969:G969)</f>
        <v>14</v>
      </c>
      <c r="I969" s="566" t="s">
        <v>1228</v>
      </c>
    </row>
    <row r="970" spans="1:9" x14ac:dyDescent="0.25">
      <c r="A970" s="346">
        <v>80</v>
      </c>
      <c r="B970" s="435" t="s">
        <v>4176</v>
      </c>
      <c r="C970" s="382"/>
      <c r="D970" s="382"/>
      <c r="E970" s="383"/>
      <c r="F970" s="383"/>
      <c r="G970" s="383"/>
      <c r="H970" s="402"/>
      <c r="I970" s="566"/>
    </row>
    <row r="971" spans="1:9" x14ac:dyDescent="0.25">
      <c r="A971" s="348"/>
      <c r="B971" s="351" t="s">
        <v>4177</v>
      </c>
      <c r="C971" s="348">
        <v>1</v>
      </c>
      <c r="D971" s="348">
        <v>12</v>
      </c>
      <c r="E971" s="349"/>
      <c r="F971" s="349"/>
      <c r="G971" s="349"/>
      <c r="H971" s="350">
        <f>PRODUCT(C971:G971)</f>
        <v>12</v>
      </c>
      <c r="I971" s="567"/>
    </row>
    <row r="972" spans="1:9" x14ac:dyDescent="0.25">
      <c r="A972" s="348"/>
      <c r="B972" s="351" t="s">
        <v>4178</v>
      </c>
      <c r="C972" s="348">
        <v>1</v>
      </c>
      <c r="D972" s="348">
        <v>2</v>
      </c>
      <c r="E972" s="349"/>
      <c r="F972" s="349"/>
      <c r="G972" s="349"/>
      <c r="H972" s="350">
        <f>PRODUCT(C972:G972)</f>
        <v>2</v>
      </c>
      <c r="I972" s="567"/>
    </row>
    <row r="973" spans="1:9" x14ac:dyDescent="0.25">
      <c r="A973" s="348"/>
      <c r="B973" s="351" t="s">
        <v>4179</v>
      </c>
      <c r="C973" s="348">
        <v>1</v>
      </c>
      <c r="D973" s="348">
        <v>2</v>
      </c>
      <c r="E973" s="349"/>
      <c r="F973" s="349"/>
      <c r="G973" s="349"/>
      <c r="H973" s="350">
        <f>PRODUCT(C973:G973)</f>
        <v>2</v>
      </c>
      <c r="I973" s="567"/>
    </row>
    <row r="974" spans="1:9" x14ac:dyDescent="0.25">
      <c r="A974" s="348"/>
      <c r="B974" s="351"/>
      <c r="C974" s="348"/>
      <c r="D974" s="348"/>
      <c r="E974" s="349"/>
      <c r="F974" s="349"/>
      <c r="G974" s="402" t="s">
        <v>1904</v>
      </c>
      <c r="H974" s="353">
        <f>SUM(H971:H973)</f>
        <v>16</v>
      </c>
      <c r="I974" s="574" t="s">
        <v>1228</v>
      </c>
    </row>
    <row r="975" spans="1:9" ht="30" x14ac:dyDescent="0.25">
      <c r="A975" s="346"/>
      <c r="B975" s="435" t="s">
        <v>2053</v>
      </c>
      <c r="C975" s="382">
        <v>1</v>
      </c>
      <c r="D975" s="382">
        <v>12</v>
      </c>
      <c r="E975" s="383"/>
      <c r="F975" s="383"/>
      <c r="G975" s="383"/>
      <c r="H975" s="402">
        <f>PRODUCT(C975:G975)</f>
        <v>12</v>
      </c>
      <c r="I975" s="566" t="s">
        <v>1228</v>
      </c>
    </row>
    <row r="976" spans="1:9" x14ac:dyDescent="0.25">
      <c r="A976" s="346">
        <v>38.700000000000003</v>
      </c>
      <c r="B976" s="472" t="s">
        <v>4134</v>
      </c>
      <c r="C976" s="382"/>
      <c r="D976" s="382"/>
      <c r="E976" s="383"/>
      <c r="F976" s="383"/>
      <c r="G976" s="402"/>
      <c r="H976" s="402"/>
      <c r="I976" s="566"/>
    </row>
    <row r="977" spans="1:9" x14ac:dyDescent="0.25">
      <c r="A977" s="346"/>
      <c r="B977" s="359" t="s">
        <v>4135</v>
      </c>
      <c r="C977" s="382">
        <v>1</v>
      </c>
      <c r="D977" s="382">
        <v>1</v>
      </c>
      <c r="E977" s="383">
        <f>H357</f>
        <v>1256.1600000000001</v>
      </c>
      <c r="F977" s="383"/>
      <c r="G977" s="383"/>
      <c r="H977" s="383">
        <f>PRODUCT(C977:G977)</f>
        <v>1256.1600000000001</v>
      </c>
      <c r="I977" s="566"/>
    </row>
    <row r="978" spans="1:9" x14ac:dyDescent="0.25">
      <c r="A978" s="346"/>
      <c r="B978" s="359"/>
      <c r="C978" s="382"/>
      <c r="D978" s="382"/>
      <c r="E978" s="383"/>
      <c r="F978" s="383"/>
      <c r="G978" s="402" t="s">
        <v>3385</v>
      </c>
      <c r="H978" s="402">
        <v>919.6</v>
      </c>
      <c r="I978" s="566" t="s">
        <v>1941</v>
      </c>
    </row>
    <row r="979" spans="1:9" ht="30" x14ac:dyDescent="0.25">
      <c r="A979" s="368">
        <v>799</v>
      </c>
      <c r="B979" s="435" t="s">
        <v>4173</v>
      </c>
      <c r="C979" s="382"/>
      <c r="D979" s="382"/>
      <c r="E979" s="383"/>
      <c r="F979" s="383"/>
      <c r="G979" s="402"/>
      <c r="H979" s="402"/>
      <c r="I979" s="566"/>
    </row>
    <row r="980" spans="1:9" x14ac:dyDescent="0.25">
      <c r="A980" s="346"/>
      <c r="B980" s="359" t="s">
        <v>4174</v>
      </c>
      <c r="C980" s="382">
        <v>1</v>
      </c>
      <c r="D980" s="382">
        <v>1</v>
      </c>
      <c r="E980" s="383">
        <f>H858</f>
        <v>3000.14</v>
      </c>
      <c r="F980" s="383"/>
      <c r="G980" s="383"/>
      <c r="H980" s="402">
        <f>PRODUCT(C980:G980)</f>
        <v>3000.14</v>
      </c>
      <c r="I980" s="566"/>
    </row>
    <row r="981" spans="1:9" x14ac:dyDescent="0.25">
      <c r="A981" s="346"/>
      <c r="B981" s="359"/>
      <c r="C981" s="382"/>
      <c r="D981" s="382"/>
      <c r="E981" s="383"/>
      <c r="F981" s="383"/>
      <c r="G981" s="402" t="s">
        <v>3456</v>
      </c>
      <c r="H981" s="402">
        <f>ROUNDUP(H980,1)</f>
        <v>3000.2</v>
      </c>
      <c r="I981" s="566" t="s">
        <v>1941</v>
      </c>
    </row>
    <row r="982" spans="1:9" x14ac:dyDescent="0.25">
      <c r="A982" s="346"/>
      <c r="B982" s="435"/>
      <c r="C982" s="382"/>
      <c r="D982" s="382"/>
      <c r="E982" s="383"/>
      <c r="F982" s="383"/>
      <c r="G982" s="383"/>
      <c r="H982" s="402"/>
      <c r="I982" s="566"/>
    </row>
    <row r="983" spans="1:9" ht="30" x14ac:dyDescent="0.25">
      <c r="A983" s="554">
        <v>448.2</v>
      </c>
      <c r="B983" s="555" t="s">
        <v>4172</v>
      </c>
      <c r="C983" s="489">
        <v>3</v>
      </c>
      <c r="D983" s="489">
        <v>12</v>
      </c>
      <c r="E983" s="556"/>
      <c r="F983" s="557"/>
      <c r="G983" s="556"/>
      <c r="H983" s="378">
        <f>PRODUCT(C983:G983)</f>
        <v>36</v>
      </c>
      <c r="I983" s="575" t="s">
        <v>1228</v>
      </c>
    </row>
    <row r="984" spans="1:9" x14ac:dyDescent="0.25">
      <c r="A984" s="346">
        <v>367</v>
      </c>
      <c r="B984" s="472" t="s">
        <v>4157</v>
      </c>
      <c r="C984" s="382"/>
      <c r="D984" s="382"/>
      <c r="E984" s="384"/>
      <c r="F984" s="384" t="s">
        <v>4158</v>
      </c>
      <c r="G984" s="383"/>
      <c r="H984" s="383"/>
      <c r="I984" s="566"/>
    </row>
    <row r="985" spans="1:9" x14ac:dyDescent="0.25">
      <c r="A985" s="346"/>
      <c r="B985" s="359" t="s">
        <v>4076</v>
      </c>
      <c r="C985" s="382">
        <v>1</v>
      </c>
      <c r="D985" s="382">
        <v>12</v>
      </c>
      <c r="E985" s="383">
        <v>1</v>
      </c>
      <c r="F985" s="384">
        <v>2.25</v>
      </c>
      <c r="G985" s="383">
        <v>2.1</v>
      </c>
      <c r="H985" s="402">
        <f>PRODUCT(C985:G985)</f>
        <v>56.7</v>
      </c>
      <c r="I985" s="571" t="s">
        <v>1941</v>
      </c>
    </row>
    <row r="986" spans="1:9" x14ac:dyDescent="0.25">
      <c r="A986" s="346">
        <v>380</v>
      </c>
      <c r="B986" s="435" t="s">
        <v>4165</v>
      </c>
      <c r="C986" s="382"/>
      <c r="D986" s="382"/>
      <c r="E986" s="383"/>
      <c r="F986" s="383"/>
      <c r="G986" s="383"/>
      <c r="H986" s="383"/>
      <c r="I986" s="566"/>
    </row>
    <row r="987" spans="1:9" x14ac:dyDescent="0.25">
      <c r="A987" s="346"/>
      <c r="B987" s="359" t="s">
        <v>4166</v>
      </c>
      <c r="C987" s="382">
        <v>1</v>
      </c>
      <c r="D987" s="382">
        <v>12</v>
      </c>
      <c r="E987" s="383">
        <v>4.72</v>
      </c>
      <c r="F987" s="383">
        <v>3.05</v>
      </c>
      <c r="G987" s="383"/>
      <c r="H987" s="386">
        <f>PRODUCT(C987:G987)</f>
        <v>172.75</v>
      </c>
      <c r="I987" s="566"/>
    </row>
    <row r="988" spans="1:9" x14ac:dyDescent="0.25">
      <c r="A988" s="346"/>
      <c r="B988" s="359" t="s">
        <v>3831</v>
      </c>
      <c r="C988" s="382">
        <v>1</v>
      </c>
      <c r="D988" s="382">
        <v>12</v>
      </c>
      <c r="E988" s="383">
        <v>3.35</v>
      </c>
      <c r="F988" s="383">
        <v>3.05</v>
      </c>
      <c r="G988" s="383"/>
      <c r="H988" s="386">
        <f t="shared" ref="H988:H995" si="37">PRODUCT(C988:G988)</f>
        <v>122.61</v>
      </c>
      <c r="I988" s="566"/>
    </row>
    <row r="989" spans="1:9" x14ac:dyDescent="0.25">
      <c r="A989" s="346"/>
      <c r="B989" s="359" t="s">
        <v>3833</v>
      </c>
      <c r="C989" s="382">
        <v>1</v>
      </c>
      <c r="D989" s="382">
        <v>12</v>
      </c>
      <c r="E989" s="383">
        <v>3.1</v>
      </c>
      <c r="F989" s="383">
        <v>3.1</v>
      </c>
      <c r="G989" s="383"/>
      <c r="H989" s="386">
        <f t="shared" si="37"/>
        <v>115.32</v>
      </c>
      <c r="I989" s="566"/>
    </row>
    <row r="990" spans="1:9" x14ac:dyDescent="0.25">
      <c r="A990" s="346"/>
      <c r="B990" s="359" t="s">
        <v>3835</v>
      </c>
      <c r="C990" s="382">
        <v>1</v>
      </c>
      <c r="D990" s="382">
        <v>12</v>
      </c>
      <c r="E990" s="383">
        <v>2.33</v>
      </c>
      <c r="F990" s="383">
        <v>3.1</v>
      </c>
      <c r="G990" s="383"/>
      <c r="H990" s="386">
        <f t="shared" si="37"/>
        <v>86.68</v>
      </c>
      <c r="I990" s="566"/>
    </row>
    <row r="991" spans="1:9" x14ac:dyDescent="0.25">
      <c r="A991" s="346"/>
      <c r="B991" s="359" t="s">
        <v>4167</v>
      </c>
      <c r="C991" s="382">
        <v>1</v>
      </c>
      <c r="D991" s="382">
        <v>12</v>
      </c>
      <c r="E991" s="383">
        <v>1.2</v>
      </c>
      <c r="F991" s="383">
        <v>0.75</v>
      </c>
      <c r="G991" s="383"/>
      <c r="H991" s="386">
        <f t="shared" si="37"/>
        <v>10.8</v>
      </c>
      <c r="I991" s="566"/>
    </row>
    <row r="992" spans="1:9" x14ac:dyDescent="0.25">
      <c r="A992" s="346"/>
      <c r="B992" s="359" t="s">
        <v>4168</v>
      </c>
      <c r="C992" s="382">
        <v>1</v>
      </c>
      <c r="D992" s="382">
        <v>12</v>
      </c>
      <c r="E992" s="383">
        <v>1</v>
      </c>
      <c r="F992" s="383">
        <v>0.12</v>
      </c>
      <c r="G992" s="383"/>
      <c r="H992" s="386">
        <f t="shared" si="37"/>
        <v>1.44</v>
      </c>
      <c r="I992" s="566"/>
    </row>
    <row r="993" spans="1:9" x14ac:dyDescent="0.25">
      <c r="A993" s="346"/>
      <c r="B993" s="359" t="s">
        <v>4169</v>
      </c>
      <c r="C993" s="382">
        <v>2</v>
      </c>
      <c r="D993" s="382">
        <v>12</v>
      </c>
      <c r="E993" s="383">
        <v>0.9</v>
      </c>
      <c r="F993" s="383">
        <v>0.1</v>
      </c>
      <c r="G993" s="383"/>
      <c r="H993" s="386">
        <f t="shared" si="37"/>
        <v>2.16</v>
      </c>
      <c r="I993" s="566"/>
    </row>
    <row r="994" spans="1:9" x14ac:dyDescent="0.25">
      <c r="A994" s="346"/>
      <c r="B994" s="359" t="s">
        <v>4170</v>
      </c>
      <c r="C994" s="382">
        <v>2</v>
      </c>
      <c r="D994" s="382">
        <v>12</v>
      </c>
      <c r="E994" s="383">
        <v>0.75</v>
      </c>
      <c r="F994" s="383">
        <v>0.23</v>
      </c>
      <c r="G994" s="383"/>
      <c r="H994" s="386">
        <f t="shared" si="37"/>
        <v>4.1399999999999997</v>
      </c>
      <c r="I994" s="566"/>
    </row>
    <row r="995" spans="1:9" x14ac:dyDescent="0.25">
      <c r="A995" s="346"/>
      <c r="B995" s="359" t="s">
        <v>4171</v>
      </c>
      <c r="C995" s="382">
        <v>2</v>
      </c>
      <c r="D995" s="382">
        <v>12</v>
      </c>
      <c r="E995" s="383">
        <v>1.0900000000000001</v>
      </c>
      <c r="F995" s="383">
        <v>0.23</v>
      </c>
      <c r="G995" s="383"/>
      <c r="H995" s="386">
        <f t="shared" si="37"/>
        <v>6.02</v>
      </c>
      <c r="I995" s="566"/>
    </row>
    <row r="996" spans="1:9" x14ac:dyDescent="0.25">
      <c r="A996" s="346"/>
      <c r="B996" s="359"/>
      <c r="C996" s="382"/>
      <c r="D996" s="382"/>
      <c r="E996" s="383"/>
      <c r="F996" s="383"/>
      <c r="G996" s="402" t="s">
        <v>1904</v>
      </c>
      <c r="H996" s="402">
        <f>SUM(H987:H995)</f>
        <v>521.91999999999996</v>
      </c>
      <c r="I996" s="566"/>
    </row>
    <row r="997" spans="1:9" x14ac:dyDescent="0.25">
      <c r="A997" s="346"/>
      <c r="B997" s="359"/>
      <c r="C997" s="382"/>
      <c r="D997" s="382"/>
      <c r="E997" s="383"/>
      <c r="F997" s="383"/>
      <c r="G997" s="402" t="s">
        <v>3456</v>
      </c>
      <c r="H997" s="402">
        <f>ROUNDUP(H996,1)</f>
        <v>522</v>
      </c>
      <c r="I997" s="566" t="s">
        <v>1941</v>
      </c>
    </row>
    <row r="998" spans="1:9" x14ac:dyDescent="0.25">
      <c r="A998" s="360" t="s">
        <v>4159</v>
      </c>
      <c r="B998" s="1741" t="s">
        <v>4160</v>
      </c>
      <c r="C998" s="1741"/>
      <c r="D998" s="1741"/>
      <c r="E998" s="375"/>
      <c r="F998" s="375"/>
      <c r="G998" s="378"/>
      <c r="H998" s="409"/>
      <c r="I998" s="571"/>
    </row>
    <row r="999" spans="1:9" x14ac:dyDescent="0.25">
      <c r="A999" s="360"/>
      <c r="B999" s="366" t="s">
        <v>4161</v>
      </c>
      <c r="C999" s="362">
        <v>1</v>
      </c>
      <c r="D999" s="363">
        <v>3</v>
      </c>
      <c r="E999" s="375">
        <v>5.33</v>
      </c>
      <c r="F999" s="375">
        <v>0.6</v>
      </c>
      <c r="G999" s="378"/>
      <c r="H999" s="378">
        <f>PRODUCT(C999:G999)</f>
        <v>9.59</v>
      </c>
      <c r="I999" s="571" t="s">
        <v>1941</v>
      </c>
    </row>
    <row r="1000" spans="1:9" x14ac:dyDescent="0.25">
      <c r="A1000" s="360"/>
      <c r="B1000" s="366" t="s">
        <v>4162</v>
      </c>
      <c r="C1000" s="362">
        <v>1</v>
      </c>
      <c r="D1000" s="363">
        <v>3</v>
      </c>
      <c r="E1000" s="375">
        <v>5.33</v>
      </c>
      <c r="F1000" s="375">
        <v>0.6</v>
      </c>
      <c r="G1000" s="378"/>
      <c r="H1000" s="378">
        <f>PRODUCT(C1000:G1000)</f>
        <v>9.59</v>
      </c>
      <c r="I1000" s="571" t="s">
        <v>1941</v>
      </c>
    </row>
    <row r="1001" spans="1:9" x14ac:dyDescent="0.25">
      <c r="A1001" s="360"/>
      <c r="B1001" s="366" t="s">
        <v>4163</v>
      </c>
      <c r="C1001" s="362">
        <v>1</v>
      </c>
      <c r="D1001" s="363">
        <v>3</v>
      </c>
      <c r="E1001" s="375">
        <v>5.33</v>
      </c>
      <c r="F1001" s="375">
        <v>0.6</v>
      </c>
      <c r="G1001" s="378"/>
      <c r="H1001" s="378">
        <f>PRODUCT(C1001:G1001)</f>
        <v>9.59</v>
      </c>
      <c r="I1001" s="571" t="s">
        <v>1941</v>
      </c>
    </row>
    <row r="1002" spans="1:9" x14ac:dyDescent="0.25">
      <c r="A1002" s="360"/>
      <c r="B1002" s="366" t="s">
        <v>4164</v>
      </c>
      <c r="C1002" s="362">
        <v>1</v>
      </c>
      <c r="D1002" s="363">
        <v>3</v>
      </c>
      <c r="E1002" s="375">
        <v>5.33</v>
      </c>
      <c r="F1002" s="375">
        <v>0.6</v>
      </c>
      <c r="G1002" s="378"/>
      <c r="H1002" s="378">
        <f>PRODUCT(C1002:G1002)</f>
        <v>9.59</v>
      </c>
      <c r="I1002" s="571" t="s">
        <v>1941</v>
      </c>
    </row>
    <row r="1003" spans="1:9" x14ac:dyDescent="0.25">
      <c r="A1003" s="346"/>
      <c r="B1003" s="359"/>
      <c r="C1003" s="382"/>
      <c r="D1003" s="382"/>
      <c r="E1003" s="383"/>
      <c r="F1003" s="383"/>
      <c r="G1003" s="383"/>
      <c r="H1003" s="402"/>
      <c r="I1003" s="566"/>
    </row>
    <row r="1004" spans="1:9" ht="30" x14ac:dyDescent="0.25">
      <c r="A1004" s="346">
        <v>31.2</v>
      </c>
      <c r="B1004" s="435" t="s">
        <v>4180</v>
      </c>
      <c r="C1004" s="382"/>
      <c r="D1004" s="382"/>
      <c r="E1004" s="383"/>
      <c r="F1004" s="383"/>
      <c r="G1004" s="383"/>
      <c r="H1004" s="383"/>
      <c r="I1004" s="566"/>
    </row>
    <row r="1005" spans="1:9" x14ac:dyDescent="0.25">
      <c r="A1005" s="346"/>
      <c r="B1005" s="359" t="s">
        <v>4181</v>
      </c>
      <c r="C1005" s="382">
        <v>3</v>
      </c>
      <c r="D1005" s="382">
        <v>1</v>
      </c>
      <c r="E1005" s="383">
        <v>8.41</v>
      </c>
      <c r="F1005" s="383">
        <v>6.5</v>
      </c>
      <c r="G1005" s="383"/>
      <c r="H1005" s="383">
        <f>PRODUCT(C1005:G1005)</f>
        <v>164</v>
      </c>
      <c r="I1005" s="566"/>
    </row>
    <row r="1006" spans="1:9" x14ac:dyDescent="0.25">
      <c r="A1006" s="346"/>
      <c r="B1006" s="359" t="s">
        <v>4182</v>
      </c>
      <c r="C1006" s="382">
        <v>3</v>
      </c>
      <c r="D1006" s="382">
        <v>1</v>
      </c>
      <c r="E1006" s="383">
        <v>1</v>
      </c>
      <c r="F1006" s="383">
        <v>1.23</v>
      </c>
      <c r="G1006" s="383"/>
      <c r="H1006" s="383">
        <f>PRODUCT(C1006:G1006)</f>
        <v>3.69</v>
      </c>
      <c r="I1006" s="566"/>
    </row>
    <row r="1007" spans="1:9" x14ac:dyDescent="0.25">
      <c r="A1007" s="346"/>
      <c r="B1007" s="359" t="s">
        <v>4183</v>
      </c>
      <c r="C1007" s="382">
        <v>3</v>
      </c>
      <c r="D1007" s="382">
        <v>1</v>
      </c>
      <c r="E1007" s="383">
        <v>29.85</v>
      </c>
      <c r="F1007" s="383">
        <v>0.1</v>
      </c>
      <c r="G1007" s="383"/>
      <c r="H1007" s="383">
        <f>PRODUCT(C1007:G1007)</f>
        <v>8.9600000000000009</v>
      </c>
      <c r="I1007" s="566"/>
    </row>
    <row r="1008" spans="1:9" x14ac:dyDescent="0.25">
      <c r="A1008" s="346"/>
      <c r="B1008" s="359" t="s">
        <v>4184</v>
      </c>
      <c r="C1008" s="382">
        <v>2</v>
      </c>
      <c r="D1008" s="382">
        <v>1</v>
      </c>
      <c r="E1008" s="383">
        <v>2.23</v>
      </c>
      <c r="F1008" s="383">
        <v>5.12</v>
      </c>
      <c r="G1008" s="383"/>
      <c r="H1008" s="383">
        <f>PRODUCT(C1008:G1008)</f>
        <v>22.84</v>
      </c>
      <c r="I1008" s="566"/>
    </row>
    <row r="1009" spans="1:9" x14ac:dyDescent="0.25">
      <c r="A1009" s="346"/>
      <c r="B1009" s="359" t="s">
        <v>4183</v>
      </c>
      <c r="C1009" s="382">
        <v>2</v>
      </c>
      <c r="D1009" s="382">
        <v>1</v>
      </c>
      <c r="E1009" s="383">
        <v>14.75</v>
      </c>
      <c r="F1009" s="383">
        <v>0.1</v>
      </c>
      <c r="G1009" s="383"/>
      <c r="H1009" s="383">
        <f>PRODUCT(C1009:G1009)</f>
        <v>2.95</v>
      </c>
      <c r="I1009" s="566"/>
    </row>
    <row r="1010" spans="1:9" x14ac:dyDescent="0.25">
      <c r="A1010" s="346"/>
      <c r="B1010" s="359"/>
      <c r="C1010" s="382"/>
      <c r="D1010" s="382"/>
      <c r="E1010" s="383"/>
      <c r="F1010" s="383"/>
      <c r="G1010" s="402" t="s">
        <v>1904</v>
      </c>
      <c r="H1010" s="402">
        <f>SUM(H1005:H1009)</f>
        <v>202.44</v>
      </c>
      <c r="I1010" s="566"/>
    </row>
    <row r="1011" spans="1:9" x14ac:dyDescent="0.25">
      <c r="A1011" s="346"/>
      <c r="B1011" s="359"/>
      <c r="C1011" s="382"/>
      <c r="D1011" s="382"/>
      <c r="E1011" s="383"/>
      <c r="F1011" s="383"/>
      <c r="G1011" s="402" t="s">
        <v>3456</v>
      </c>
      <c r="H1011" s="402">
        <f>ROUNDUP(H1010,1)</f>
        <v>202.5</v>
      </c>
      <c r="I1011" s="566" t="s">
        <v>1941</v>
      </c>
    </row>
    <row r="1012" spans="1:9" ht="30" x14ac:dyDescent="0.25">
      <c r="A1012" s="360" t="s">
        <v>589</v>
      </c>
      <c r="B1012" s="415" t="s">
        <v>4185</v>
      </c>
      <c r="C1012" s="362"/>
      <c r="D1012" s="363"/>
      <c r="E1012" s="375"/>
      <c r="F1012" s="375"/>
      <c r="G1012" s="375"/>
      <c r="H1012" s="378"/>
      <c r="I1012" s="571"/>
    </row>
    <row r="1013" spans="1:9" x14ac:dyDescent="0.25">
      <c r="A1013" s="360"/>
      <c r="B1013" s="416" t="s">
        <v>3227</v>
      </c>
      <c r="C1013" s="362">
        <v>1</v>
      </c>
      <c r="D1013" s="363">
        <v>2</v>
      </c>
      <c r="E1013" s="375">
        <v>30</v>
      </c>
      <c r="F1013" s="375"/>
      <c r="G1013" s="375"/>
      <c r="H1013" s="378">
        <f>PRODUCT(C1013:G1013)</f>
        <v>60</v>
      </c>
      <c r="I1013" s="571" t="s">
        <v>718</v>
      </c>
    </row>
    <row r="1014" spans="1:9" x14ac:dyDescent="0.25">
      <c r="A1014" s="360"/>
      <c r="B1014" s="416" t="s">
        <v>3356</v>
      </c>
      <c r="C1014" s="362">
        <v>1</v>
      </c>
      <c r="D1014" s="363">
        <v>2</v>
      </c>
      <c r="E1014" s="375">
        <v>30</v>
      </c>
      <c r="F1014" s="375"/>
      <c r="G1014" s="375"/>
      <c r="H1014" s="378">
        <f>PRODUCT(C1014:G1014)</f>
        <v>60</v>
      </c>
      <c r="I1014" s="571" t="s">
        <v>718</v>
      </c>
    </row>
    <row r="1015" spans="1:9" ht="30" x14ac:dyDescent="0.25">
      <c r="A1015" s="360" t="s">
        <v>589</v>
      </c>
      <c r="B1015" s="361" t="s">
        <v>3228</v>
      </c>
      <c r="C1015" s="362"/>
      <c r="D1015" s="363"/>
      <c r="E1015" s="375"/>
      <c r="F1015" s="375"/>
      <c r="G1015" s="375"/>
      <c r="H1015" s="378"/>
      <c r="I1015" s="571"/>
    </row>
    <row r="1016" spans="1:9" ht="28.5" x14ac:dyDescent="0.25">
      <c r="A1016" s="360"/>
      <c r="B1016" s="366" t="s">
        <v>4186</v>
      </c>
      <c r="C1016" s="362">
        <v>1</v>
      </c>
      <c r="D1016" s="363">
        <v>6</v>
      </c>
      <c r="E1016" s="375"/>
      <c r="F1016" s="375"/>
      <c r="G1016" s="375"/>
      <c r="H1016" s="378">
        <f>PRODUCT(C1016:G1016)</f>
        <v>6</v>
      </c>
      <c r="I1016" s="571" t="s">
        <v>1228</v>
      </c>
    </row>
    <row r="1017" spans="1:9" ht="28.5" x14ac:dyDescent="0.25">
      <c r="A1017" s="360"/>
      <c r="B1017" s="366" t="s">
        <v>4187</v>
      </c>
      <c r="C1017" s="362">
        <v>1</v>
      </c>
      <c r="D1017" s="363">
        <v>6</v>
      </c>
      <c r="E1017" s="375"/>
      <c r="F1017" s="375"/>
      <c r="G1017" s="375"/>
      <c r="H1017" s="378">
        <f>PRODUCT(C1017:G1017)</f>
        <v>6</v>
      </c>
      <c r="I1017" s="571" t="s">
        <v>1228</v>
      </c>
    </row>
    <row r="1018" spans="1:9" ht="30" x14ac:dyDescent="0.25">
      <c r="A1018" s="360" t="s">
        <v>589</v>
      </c>
      <c r="B1018" s="361" t="s">
        <v>3229</v>
      </c>
      <c r="C1018" s="362"/>
      <c r="D1018" s="363"/>
      <c r="E1018" s="375"/>
      <c r="F1018" s="375"/>
      <c r="G1018" s="375"/>
      <c r="H1018" s="378"/>
      <c r="I1018" s="571"/>
    </row>
    <row r="1019" spans="1:9" ht="28.5" x14ac:dyDescent="0.25">
      <c r="A1019" s="360"/>
      <c r="B1019" s="366" t="s">
        <v>4188</v>
      </c>
      <c r="C1019" s="362">
        <v>1</v>
      </c>
      <c r="D1019" s="363">
        <v>6</v>
      </c>
      <c r="E1019" s="375"/>
      <c r="F1019" s="375"/>
      <c r="G1019" s="375"/>
      <c r="H1019" s="378">
        <f t="shared" ref="H1019:H1025" si="38">PRODUCT(C1019:G1019)</f>
        <v>6</v>
      </c>
      <c r="I1019" s="571" t="s">
        <v>1228</v>
      </c>
    </row>
    <row r="1020" spans="1:9" ht="28.5" x14ac:dyDescent="0.25">
      <c r="A1020" s="360"/>
      <c r="B1020" s="366" t="s">
        <v>3357</v>
      </c>
      <c r="C1020" s="362">
        <v>1</v>
      </c>
      <c r="D1020" s="363">
        <v>6</v>
      </c>
      <c r="E1020" s="375"/>
      <c r="F1020" s="375"/>
      <c r="G1020" s="375"/>
      <c r="H1020" s="378">
        <f t="shared" si="38"/>
        <v>6</v>
      </c>
      <c r="I1020" s="571" t="s">
        <v>1228</v>
      </c>
    </row>
    <row r="1021" spans="1:9" x14ac:dyDescent="0.25">
      <c r="A1021" s="360">
        <v>56.3</v>
      </c>
      <c r="B1021" s="361" t="s">
        <v>4189</v>
      </c>
      <c r="C1021" s="362">
        <v>1</v>
      </c>
      <c r="D1021" s="363">
        <v>3</v>
      </c>
      <c r="E1021" s="375"/>
      <c r="F1021" s="375"/>
      <c r="G1021" s="375"/>
      <c r="H1021" s="378">
        <f t="shared" si="38"/>
        <v>3</v>
      </c>
      <c r="I1021" s="571" t="s">
        <v>1228</v>
      </c>
    </row>
    <row r="1022" spans="1:9" ht="30" x14ac:dyDescent="0.25">
      <c r="A1022" s="360">
        <v>56.4</v>
      </c>
      <c r="B1022" s="361" t="s">
        <v>4190</v>
      </c>
      <c r="C1022" s="362">
        <v>1</v>
      </c>
      <c r="D1022" s="363">
        <v>9</v>
      </c>
      <c r="E1022" s="375"/>
      <c r="F1022" s="375"/>
      <c r="G1022" s="375"/>
      <c r="H1022" s="378">
        <f t="shared" si="38"/>
        <v>9</v>
      </c>
      <c r="I1022" s="571" t="s">
        <v>1228</v>
      </c>
    </row>
    <row r="1023" spans="1:9" x14ac:dyDescent="0.25">
      <c r="A1023" s="553">
        <v>57</v>
      </c>
      <c r="B1023" s="361" t="s">
        <v>4191</v>
      </c>
      <c r="C1023" s="362">
        <v>1</v>
      </c>
      <c r="D1023" s="363">
        <v>12</v>
      </c>
      <c r="E1023" s="375"/>
      <c r="F1023" s="375"/>
      <c r="G1023" s="375"/>
      <c r="H1023" s="378">
        <f t="shared" si="38"/>
        <v>12</v>
      </c>
      <c r="I1023" s="571" t="s">
        <v>1228</v>
      </c>
    </row>
    <row r="1024" spans="1:9" ht="30" x14ac:dyDescent="0.25">
      <c r="A1024" s="360" t="s">
        <v>4192</v>
      </c>
      <c r="B1024" s="361" t="s">
        <v>3130</v>
      </c>
      <c r="C1024" s="363">
        <v>3</v>
      </c>
      <c r="D1024" s="363">
        <v>12</v>
      </c>
      <c r="E1024" s="375"/>
      <c r="F1024" s="375"/>
      <c r="G1024" s="375"/>
      <c r="H1024" s="378">
        <f t="shared" si="38"/>
        <v>36</v>
      </c>
      <c r="I1024" s="571" t="s">
        <v>1228</v>
      </c>
    </row>
    <row r="1025" spans="1:9" ht="30" x14ac:dyDescent="0.25">
      <c r="A1025" s="360" t="s">
        <v>4193</v>
      </c>
      <c r="B1025" s="361" t="s">
        <v>3131</v>
      </c>
      <c r="C1025" s="363">
        <v>2</v>
      </c>
      <c r="D1025" s="363">
        <v>12</v>
      </c>
      <c r="E1025" s="375"/>
      <c r="F1025" s="375"/>
      <c r="G1025" s="375"/>
      <c r="H1025" s="378">
        <f t="shared" si="38"/>
        <v>24</v>
      </c>
      <c r="I1025" s="571" t="s">
        <v>1228</v>
      </c>
    </row>
    <row r="1028" spans="1:9" x14ac:dyDescent="0.25">
      <c r="D1028" s="559" t="s">
        <v>5674</v>
      </c>
    </row>
    <row r="1029" spans="1:9" x14ac:dyDescent="0.25">
      <c r="A1029" s="1745" t="s">
        <v>4194</v>
      </c>
      <c r="B1029" s="1745"/>
      <c r="C1029" s="1745"/>
      <c r="D1029" s="1745"/>
      <c r="E1029" s="1745"/>
      <c r="F1029" s="1745"/>
      <c r="G1029" s="1745"/>
      <c r="H1029" s="1745"/>
      <c r="I1029" s="1745"/>
    </row>
  </sheetData>
  <mergeCells count="27">
    <mergeCell ref="B894:D894"/>
    <mergeCell ref="B934:D934"/>
    <mergeCell ref="B962:D962"/>
    <mergeCell ref="B998:D998"/>
    <mergeCell ref="A1029:I1029"/>
    <mergeCell ref="B860:D860"/>
    <mergeCell ref="B8:D8"/>
    <mergeCell ref="B80:D80"/>
    <mergeCell ref="B445:D445"/>
    <mergeCell ref="B447:D447"/>
    <mergeCell ref="B451:D451"/>
    <mergeCell ref="B545:C545"/>
    <mergeCell ref="B658:G658"/>
    <mergeCell ref="B668:D668"/>
    <mergeCell ref="B680:D680"/>
    <mergeCell ref="B712:C712"/>
    <mergeCell ref="B795:C795"/>
    <mergeCell ref="A1:I1"/>
    <mergeCell ref="A2:I2"/>
    <mergeCell ref="A3:I3"/>
    <mergeCell ref="A4:I4"/>
    <mergeCell ref="A5:I5"/>
    <mergeCell ref="A6:A7"/>
    <mergeCell ref="B6:B7"/>
    <mergeCell ref="C6:D7"/>
    <mergeCell ref="E6:G6"/>
    <mergeCell ref="H6:H7"/>
  </mergeCells>
  <printOptions horizontalCentered="1"/>
  <pageMargins left="0.78740157480314965" right="0.31496062992125984" top="0.59055118110236227" bottom="0.19685039370078741" header="0.31496062992125984" footer="0.31496062992125984"/>
  <pageSetup paperSize="9" scale="90"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FFFF00"/>
  </sheetPr>
  <dimension ref="A1:K1074"/>
  <sheetViews>
    <sheetView view="pageBreakPreview" topLeftCell="A279" zoomScale="90" zoomScaleSheetLayoutView="90" workbookViewId="0">
      <selection activeCell="F304" sqref="F304"/>
    </sheetView>
  </sheetViews>
  <sheetFormatPr defaultRowHeight="15.75" x14ac:dyDescent="0.25"/>
  <cols>
    <col min="1" max="1" width="6.33203125" style="1309" customWidth="1"/>
    <col min="2" max="2" width="30.77734375" style="1310" customWidth="1"/>
    <col min="3" max="3" width="5.21875" style="1309" bestFit="1" customWidth="1"/>
    <col min="4" max="4" width="4.33203125" style="1309" customWidth="1"/>
    <col min="5" max="8" width="8.77734375" style="1311" customWidth="1"/>
    <col min="9" max="9" width="4.21875" style="1213" customWidth="1"/>
    <col min="257" max="257" width="6.33203125" customWidth="1"/>
    <col min="258" max="258" width="30.77734375" customWidth="1"/>
    <col min="259" max="259" width="5.21875" bestFit="1" customWidth="1"/>
    <col min="260" max="260" width="4.33203125" customWidth="1"/>
    <col min="261" max="264" width="8.77734375" customWidth="1"/>
    <col min="265" max="265" width="4.21875" customWidth="1"/>
    <col min="513" max="513" width="6.33203125" customWidth="1"/>
    <col min="514" max="514" width="30.77734375" customWidth="1"/>
    <col min="515" max="515" width="5.21875" bestFit="1" customWidth="1"/>
    <col min="516" max="516" width="4.33203125" customWidth="1"/>
    <col min="517" max="520" width="8.77734375" customWidth="1"/>
    <col min="521" max="521" width="4.21875" customWidth="1"/>
    <col min="769" max="769" width="6.33203125" customWidth="1"/>
    <col min="770" max="770" width="30.77734375" customWidth="1"/>
    <col min="771" max="771" width="5.21875" bestFit="1" customWidth="1"/>
    <col min="772" max="772" width="4.33203125" customWidth="1"/>
    <col min="773" max="776" width="8.77734375" customWidth="1"/>
    <col min="777" max="777" width="4.21875" customWidth="1"/>
    <col min="1025" max="1025" width="6.33203125" customWidth="1"/>
    <col min="1026" max="1026" width="30.77734375" customWidth="1"/>
    <col min="1027" max="1027" width="5.21875" bestFit="1" customWidth="1"/>
    <col min="1028" max="1028" width="4.33203125" customWidth="1"/>
    <col min="1029" max="1032" width="8.77734375" customWidth="1"/>
    <col min="1033" max="1033" width="4.21875" customWidth="1"/>
    <col min="1281" max="1281" width="6.33203125" customWidth="1"/>
    <col min="1282" max="1282" width="30.77734375" customWidth="1"/>
    <col min="1283" max="1283" width="5.21875" bestFit="1" customWidth="1"/>
    <col min="1284" max="1284" width="4.33203125" customWidth="1"/>
    <col min="1285" max="1288" width="8.77734375" customWidth="1"/>
    <col min="1289" max="1289" width="4.21875" customWidth="1"/>
    <col min="1537" max="1537" width="6.33203125" customWidth="1"/>
    <col min="1538" max="1538" width="30.77734375" customWidth="1"/>
    <col min="1539" max="1539" width="5.21875" bestFit="1" customWidth="1"/>
    <col min="1540" max="1540" width="4.33203125" customWidth="1"/>
    <col min="1541" max="1544" width="8.77734375" customWidth="1"/>
    <col min="1545" max="1545" width="4.21875" customWidth="1"/>
    <col min="1793" max="1793" width="6.33203125" customWidth="1"/>
    <col min="1794" max="1794" width="30.77734375" customWidth="1"/>
    <col min="1795" max="1795" width="5.21875" bestFit="1" customWidth="1"/>
    <col min="1796" max="1796" width="4.33203125" customWidth="1"/>
    <col min="1797" max="1800" width="8.77734375" customWidth="1"/>
    <col min="1801" max="1801" width="4.21875" customWidth="1"/>
    <col min="2049" max="2049" width="6.33203125" customWidth="1"/>
    <col min="2050" max="2050" width="30.77734375" customWidth="1"/>
    <col min="2051" max="2051" width="5.21875" bestFit="1" customWidth="1"/>
    <col min="2052" max="2052" width="4.33203125" customWidth="1"/>
    <col min="2053" max="2056" width="8.77734375" customWidth="1"/>
    <col min="2057" max="2057" width="4.21875" customWidth="1"/>
    <col min="2305" max="2305" width="6.33203125" customWidth="1"/>
    <col min="2306" max="2306" width="30.77734375" customWidth="1"/>
    <col min="2307" max="2307" width="5.21875" bestFit="1" customWidth="1"/>
    <col min="2308" max="2308" width="4.33203125" customWidth="1"/>
    <col min="2309" max="2312" width="8.77734375" customWidth="1"/>
    <col min="2313" max="2313" width="4.21875" customWidth="1"/>
    <col min="2561" max="2561" width="6.33203125" customWidth="1"/>
    <col min="2562" max="2562" width="30.77734375" customWidth="1"/>
    <col min="2563" max="2563" width="5.21875" bestFit="1" customWidth="1"/>
    <col min="2564" max="2564" width="4.33203125" customWidth="1"/>
    <col min="2565" max="2568" width="8.77734375" customWidth="1"/>
    <col min="2569" max="2569" width="4.21875" customWidth="1"/>
    <col min="2817" max="2817" width="6.33203125" customWidth="1"/>
    <col min="2818" max="2818" width="30.77734375" customWidth="1"/>
    <col min="2819" max="2819" width="5.21875" bestFit="1" customWidth="1"/>
    <col min="2820" max="2820" width="4.33203125" customWidth="1"/>
    <col min="2821" max="2824" width="8.77734375" customWidth="1"/>
    <col min="2825" max="2825" width="4.21875" customWidth="1"/>
    <col min="3073" max="3073" width="6.33203125" customWidth="1"/>
    <col min="3074" max="3074" width="30.77734375" customWidth="1"/>
    <col min="3075" max="3075" width="5.21875" bestFit="1" customWidth="1"/>
    <col min="3076" max="3076" width="4.33203125" customWidth="1"/>
    <col min="3077" max="3080" width="8.77734375" customWidth="1"/>
    <col min="3081" max="3081" width="4.21875" customWidth="1"/>
    <col min="3329" max="3329" width="6.33203125" customWidth="1"/>
    <col min="3330" max="3330" width="30.77734375" customWidth="1"/>
    <col min="3331" max="3331" width="5.21875" bestFit="1" customWidth="1"/>
    <col min="3332" max="3332" width="4.33203125" customWidth="1"/>
    <col min="3333" max="3336" width="8.77734375" customWidth="1"/>
    <col min="3337" max="3337" width="4.21875" customWidth="1"/>
    <col min="3585" max="3585" width="6.33203125" customWidth="1"/>
    <col min="3586" max="3586" width="30.77734375" customWidth="1"/>
    <col min="3587" max="3587" width="5.21875" bestFit="1" customWidth="1"/>
    <col min="3588" max="3588" width="4.33203125" customWidth="1"/>
    <col min="3589" max="3592" width="8.77734375" customWidth="1"/>
    <col min="3593" max="3593" width="4.21875" customWidth="1"/>
    <col min="3841" max="3841" width="6.33203125" customWidth="1"/>
    <col min="3842" max="3842" width="30.77734375" customWidth="1"/>
    <col min="3843" max="3843" width="5.21875" bestFit="1" customWidth="1"/>
    <col min="3844" max="3844" width="4.33203125" customWidth="1"/>
    <col min="3845" max="3848" width="8.77734375" customWidth="1"/>
    <col min="3849" max="3849" width="4.21875" customWidth="1"/>
    <col min="4097" max="4097" width="6.33203125" customWidth="1"/>
    <col min="4098" max="4098" width="30.77734375" customWidth="1"/>
    <col min="4099" max="4099" width="5.21875" bestFit="1" customWidth="1"/>
    <col min="4100" max="4100" width="4.33203125" customWidth="1"/>
    <col min="4101" max="4104" width="8.77734375" customWidth="1"/>
    <col min="4105" max="4105" width="4.21875" customWidth="1"/>
    <col min="4353" max="4353" width="6.33203125" customWidth="1"/>
    <col min="4354" max="4354" width="30.77734375" customWidth="1"/>
    <col min="4355" max="4355" width="5.21875" bestFit="1" customWidth="1"/>
    <col min="4356" max="4356" width="4.33203125" customWidth="1"/>
    <col min="4357" max="4360" width="8.77734375" customWidth="1"/>
    <col min="4361" max="4361" width="4.21875" customWidth="1"/>
    <col min="4609" max="4609" width="6.33203125" customWidth="1"/>
    <col min="4610" max="4610" width="30.77734375" customWidth="1"/>
    <col min="4611" max="4611" width="5.21875" bestFit="1" customWidth="1"/>
    <col min="4612" max="4612" width="4.33203125" customWidth="1"/>
    <col min="4613" max="4616" width="8.77734375" customWidth="1"/>
    <col min="4617" max="4617" width="4.21875" customWidth="1"/>
    <col min="4865" max="4865" width="6.33203125" customWidth="1"/>
    <col min="4866" max="4866" width="30.77734375" customWidth="1"/>
    <col min="4867" max="4867" width="5.21875" bestFit="1" customWidth="1"/>
    <col min="4868" max="4868" width="4.33203125" customWidth="1"/>
    <col min="4869" max="4872" width="8.77734375" customWidth="1"/>
    <col min="4873" max="4873" width="4.21875" customWidth="1"/>
    <col min="5121" max="5121" width="6.33203125" customWidth="1"/>
    <col min="5122" max="5122" width="30.77734375" customWidth="1"/>
    <col min="5123" max="5123" width="5.21875" bestFit="1" customWidth="1"/>
    <col min="5124" max="5124" width="4.33203125" customWidth="1"/>
    <col min="5125" max="5128" width="8.77734375" customWidth="1"/>
    <col min="5129" max="5129" width="4.21875" customWidth="1"/>
    <col min="5377" max="5377" width="6.33203125" customWidth="1"/>
    <col min="5378" max="5378" width="30.77734375" customWidth="1"/>
    <col min="5379" max="5379" width="5.21875" bestFit="1" customWidth="1"/>
    <col min="5380" max="5380" width="4.33203125" customWidth="1"/>
    <col min="5381" max="5384" width="8.77734375" customWidth="1"/>
    <col min="5385" max="5385" width="4.21875" customWidth="1"/>
    <col min="5633" max="5633" width="6.33203125" customWidth="1"/>
    <col min="5634" max="5634" width="30.77734375" customWidth="1"/>
    <col min="5635" max="5635" width="5.21875" bestFit="1" customWidth="1"/>
    <col min="5636" max="5636" width="4.33203125" customWidth="1"/>
    <col min="5637" max="5640" width="8.77734375" customWidth="1"/>
    <col min="5641" max="5641" width="4.21875" customWidth="1"/>
    <col min="5889" max="5889" width="6.33203125" customWidth="1"/>
    <col min="5890" max="5890" width="30.77734375" customWidth="1"/>
    <col min="5891" max="5891" width="5.21875" bestFit="1" customWidth="1"/>
    <col min="5892" max="5892" width="4.33203125" customWidth="1"/>
    <col min="5893" max="5896" width="8.77734375" customWidth="1"/>
    <col min="5897" max="5897" width="4.21875" customWidth="1"/>
    <col min="6145" max="6145" width="6.33203125" customWidth="1"/>
    <col min="6146" max="6146" width="30.77734375" customWidth="1"/>
    <col min="6147" max="6147" width="5.21875" bestFit="1" customWidth="1"/>
    <col min="6148" max="6148" width="4.33203125" customWidth="1"/>
    <col min="6149" max="6152" width="8.77734375" customWidth="1"/>
    <col min="6153" max="6153" width="4.21875" customWidth="1"/>
    <col min="6401" max="6401" width="6.33203125" customWidth="1"/>
    <col min="6402" max="6402" width="30.77734375" customWidth="1"/>
    <col min="6403" max="6403" width="5.21875" bestFit="1" customWidth="1"/>
    <col min="6404" max="6404" width="4.33203125" customWidth="1"/>
    <col min="6405" max="6408" width="8.77734375" customWidth="1"/>
    <col min="6409" max="6409" width="4.21875" customWidth="1"/>
    <col min="6657" max="6657" width="6.33203125" customWidth="1"/>
    <col min="6658" max="6658" width="30.77734375" customWidth="1"/>
    <col min="6659" max="6659" width="5.21875" bestFit="1" customWidth="1"/>
    <col min="6660" max="6660" width="4.33203125" customWidth="1"/>
    <col min="6661" max="6664" width="8.77734375" customWidth="1"/>
    <col min="6665" max="6665" width="4.21875" customWidth="1"/>
    <col min="6913" max="6913" width="6.33203125" customWidth="1"/>
    <col min="6914" max="6914" width="30.77734375" customWidth="1"/>
    <col min="6915" max="6915" width="5.21875" bestFit="1" customWidth="1"/>
    <col min="6916" max="6916" width="4.33203125" customWidth="1"/>
    <col min="6917" max="6920" width="8.77734375" customWidth="1"/>
    <col min="6921" max="6921" width="4.21875" customWidth="1"/>
    <col min="7169" max="7169" width="6.33203125" customWidth="1"/>
    <col min="7170" max="7170" width="30.77734375" customWidth="1"/>
    <col min="7171" max="7171" width="5.21875" bestFit="1" customWidth="1"/>
    <col min="7172" max="7172" width="4.33203125" customWidth="1"/>
    <col min="7173" max="7176" width="8.77734375" customWidth="1"/>
    <col min="7177" max="7177" width="4.21875" customWidth="1"/>
    <col min="7425" max="7425" width="6.33203125" customWidth="1"/>
    <col min="7426" max="7426" width="30.77734375" customWidth="1"/>
    <col min="7427" max="7427" width="5.21875" bestFit="1" customWidth="1"/>
    <col min="7428" max="7428" width="4.33203125" customWidth="1"/>
    <col min="7429" max="7432" width="8.77734375" customWidth="1"/>
    <col min="7433" max="7433" width="4.21875" customWidth="1"/>
    <col min="7681" max="7681" width="6.33203125" customWidth="1"/>
    <col min="7682" max="7682" width="30.77734375" customWidth="1"/>
    <col min="7683" max="7683" width="5.21875" bestFit="1" customWidth="1"/>
    <col min="7684" max="7684" width="4.33203125" customWidth="1"/>
    <col min="7685" max="7688" width="8.77734375" customWidth="1"/>
    <col min="7689" max="7689" width="4.21875" customWidth="1"/>
    <col min="7937" max="7937" width="6.33203125" customWidth="1"/>
    <col min="7938" max="7938" width="30.77734375" customWidth="1"/>
    <col min="7939" max="7939" width="5.21875" bestFit="1" customWidth="1"/>
    <col min="7940" max="7940" width="4.33203125" customWidth="1"/>
    <col min="7941" max="7944" width="8.77734375" customWidth="1"/>
    <col min="7945" max="7945" width="4.21875" customWidth="1"/>
    <col min="8193" max="8193" width="6.33203125" customWidth="1"/>
    <col min="8194" max="8194" width="30.77734375" customWidth="1"/>
    <col min="8195" max="8195" width="5.21875" bestFit="1" customWidth="1"/>
    <col min="8196" max="8196" width="4.33203125" customWidth="1"/>
    <col min="8197" max="8200" width="8.77734375" customWidth="1"/>
    <col min="8201" max="8201" width="4.21875" customWidth="1"/>
    <col min="8449" max="8449" width="6.33203125" customWidth="1"/>
    <col min="8450" max="8450" width="30.77734375" customWidth="1"/>
    <col min="8451" max="8451" width="5.21875" bestFit="1" customWidth="1"/>
    <col min="8452" max="8452" width="4.33203125" customWidth="1"/>
    <col min="8453" max="8456" width="8.77734375" customWidth="1"/>
    <col min="8457" max="8457" width="4.21875" customWidth="1"/>
    <col min="8705" max="8705" width="6.33203125" customWidth="1"/>
    <col min="8706" max="8706" width="30.77734375" customWidth="1"/>
    <col min="8707" max="8707" width="5.21875" bestFit="1" customWidth="1"/>
    <col min="8708" max="8708" width="4.33203125" customWidth="1"/>
    <col min="8709" max="8712" width="8.77734375" customWidth="1"/>
    <col min="8713" max="8713" width="4.21875" customWidth="1"/>
    <col min="8961" max="8961" width="6.33203125" customWidth="1"/>
    <col min="8962" max="8962" width="30.77734375" customWidth="1"/>
    <col min="8963" max="8963" width="5.21875" bestFit="1" customWidth="1"/>
    <col min="8964" max="8964" width="4.33203125" customWidth="1"/>
    <col min="8965" max="8968" width="8.77734375" customWidth="1"/>
    <col min="8969" max="8969" width="4.21875" customWidth="1"/>
    <col min="9217" max="9217" width="6.33203125" customWidth="1"/>
    <col min="9218" max="9218" width="30.77734375" customWidth="1"/>
    <col min="9219" max="9219" width="5.21875" bestFit="1" customWidth="1"/>
    <col min="9220" max="9220" width="4.33203125" customWidth="1"/>
    <col min="9221" max="9224" width="8.77734375" customWidth="1"/>
    <col min="9225" max="9225" width="4.21875" customWidth="1"/>
    <col min="9473" max="9473" width="6.33203125" customWidth="1"/>
    <col min="9474" max="9474" width="30.77734375" customWidth="1"/>
    <col min="9475" max="9475" width="5.21875" bestFit="1" customWidth="1"/>
    <col min="9476" max="9476" width="4.33203125" customWidth="1"/>
    <col min="9477" max="9480" width="8.77734375" customWidth="1"/>
    <col min="9481" max="9481" width="4.21875" customWidth="1"/>
    <col min="9729" max="9729" width="6.33203125" customWidth="1"/>
    <col min="9730" max="9730" width="30.77734375" customWidth="1"/>
    <col min="9731" max="9731" width="5.21875" bestFit="1" customWidth="1"/>
    <col min="9732" max="9732" width="4.33203125" customWidth="1"/>
    <col min="9733" max="9736" width="8.77734375" customWidth="1"/>
    <col min="9737" max="9737" width="4.21875" customWidth="1"/>
    <col min="9985" max="9985" width="6.33203125" customWidth="1"/>
    <col min="9986" max="9986" width="30.77734375" customWidth="1"/>
    <col min="9987" max="9987" width="5.21875" bestFit="1" customWidth="1"/>
    <col min="9988" max="9988" width="4.33203125" customWidth="1"/>
    <col min="9989" max="9992" width="8.77734375" customWidth="1"/>
    <col min="9993" max="9993" width="4.21875" customWidth="1"/>
    <col min="10241" max="10241" width="6.33203125" customWidth="1"/>
    <col min="10242" max="10242" width="30.77734375" customWidth="1"/>
    <col min="10243" max="10243" width="5.21875" bestFit="1" customWidth="1"/>
    <col min="10244" max="10244" width="4.33203125" customWidth="1"/>
    <col min="10245" max="10248" width="8.77734375" customWidth="1"/>
    <col min="10249" max="10249" width="4.21875" customWidth="1"/>
    <col min="10497" max="10497" width="6.33203125" customWidth="1"/>
    <col min="10498" max="10498" width="30.77734375" customWidth="1"/>
    <col min="10499" max="10499" width="5.21875" bestFit="1" customWidth="1"/>
    <col min="10500" max="10500" width="4.33203125" customWidth="1"/>
    <col min="10501" max="10504" width="8.77734375" customWidth="1"/>
    <col min="10505" max="10505" width="4.21875" customWidth="1"/>
    <col min="10753" max="10753" width="6.33203125" customWidth="1"/>
    <col min="10754" max="10754" width="30.77734375" customWidth="1"/>
    <col min="10755" max="10755" width="5.21875" bestFit="1" customWidth="1"/>
    <col min="10756" max="10756" width="4.33203125" customWidth="1"/>
    <col min="10757" max="10760" width="8.77734375" customWidth="1"/>
    <col min="10761" max="10761" width="4.21875" customWidth="1"/>
    <col min="11009" max="11009" width="6.33203125" customWidth="1"/>
    <col min="11010" max="11010" width="30.77734375" customWidth="1"/>
    <col min="11011" max="11011" width="5.21875" bestFit="1" customWidth="1"/>
    <col min="11012" max="11012" width="4.33203125" customWidth="1"/>
    <col min="11013" max="11016" width="8.77734375" customWidth="1"/>
    <col min="11017" max="11017" width="4.21875" customWidth="1"/>
    <col min="11265" max="11265" width="6.33203125" customWidth="1"/>
    <col min="11266" max="11266" width="30.77734375" customWidth="1"/>
    <col min="11267" max="11267" width="5.21875" bestFit="1" customWidth="1"/>
    <col min="11268" max="11268" width="4.33203125" customWidth="1"/>
    <col min="11269" max="11272" width="8.77734375" customWidth="1"/>
    <col min="11273" max="11273" width="4.21875" customWidth="1"/>
    <col min="11521" max="11521" width="6.33203125" customWidth="1"/>
    <col min="11522" max="11522" width="30.77734375" customWidth="1"/>
    <col min="11523" max="11523" width="5.21875" bestFit="1" customWidth="1"/>
    <col min="11524" max="11524" width="4.33203125" customWidth="1"/>
    <col min="11525" max="11528" width="8.77734375" customWidth="1"/>
    <col min="11529" max="11529" width="4.21875" customWidth="1"/>
    <col min="11777" max="11777" width="6.33203125" customWidth="1"/>
    <col min="11778" max="11778" width="30.77734375" customWidth="1"/>
    <col min="11779" max="11779" width="5.21875" bestFit="1" customWidth="1"/>
    <col min="11780" max="11780" width="4.33203125" customWidth="1"/>
    <col min="11781" max="11784" width="8.77734375" customWidth="1"/>
    <col min="11785" max="11785" width="4.21875" customWidth="1"/>
    <col min="12033" max="12033" width="6.33203125" customWidth="1"/>
    <col min="12034" max="12034" width="30.77734375" customWidth="1"/>
    <col min="12035" max="12035" width="5.21875" bestFit="1" customWidth="1"/>
    <col min="12036" max="12036" width="4.33203125" customWidth="1"/>
    <col min="12037" max="12040" width="8.77734375" customWidth="1"/>
    <col min="12041" max="12041" width="4.21875" customWidth="1"/>
    <col min="12289" max="12289" width="6.33203125" customWidth="1"/>
    <col min="12290" max="12290" width="30.77734375" customWidth="1"/>
    <col min="12291" max="12291" width="5.21875" bestFit="1" customWidth="1"/>
    <col min="12292" max="12292" width="4.33203125" customWidth="1"/>
    <col min="12293" max="12296" width="8.77734375" customWidth="1"/>
    <col min="12297" max="12297" width="4.21875" customWidth="1"/>
    <col min="12545" max="12545" width="6.33203125" customWidth="1"/>
    <col min="12546" max="12546" width="30.77734375" customWidth="1"/>
    <col min="12547" max="12547" width="5.21875" bestFit="1" customWidth="1"/>
    <col min="12548" max="12548" width="4.33203125" customWidth="1"/>
    <col min="12549" max="12552" width="8.77734375" customWidth="1"/>
    <col min="12553" max="12553" width="4.21875" customWidth="1"/>
    <col min="12801" max="12801" width="6.33203125" customWidth="1"/>
    <col min="12802" max="12802" width="30.77734375" customWidth="1"/>
    <col min="12803" max="12803" width="5.21875" bestFit="1" customWidth="1"/>
    <col min="12804" max="12804" width="4.33203125" customWidth="1"/>
    <col min="12805" max="12808" width="8.77734375" customWidth="1"/>
    <col min="12809" max="12809" width="4.21875" customWidth="1"/>
    <col min="13057" max="13057" width="6.33203125" customWidth="1"/>
    <col min="13058" max="13058" width="30.77734375" customWidth="1"/>
    <col min="13059" max="13059" width="5.21875" bestFit="1" customWidth="1"/>
    <col min="13060" max="13060" width="4.33203125" customWidth="1"/>
    <col min="13061" max="13064" width="8.77734375" customWidth="1"/>
    <col min="13065" max="13065" width="4.21875" customWidth="1"/>
    <col min="13313" max="13313" width="6.33203125" customWidth="1"/>
    <col min="13314" max="13314" width="30.77734375" customWidth="1"/>
    <col min="13315" max="13315" width="5.21875" bestFit="1" customWidth="1"/>
    <col min="13316" max="13316" width="4.33203125" customWidth="1"/>
    <col min="13317" max="13320" width="8.77734375" customWidth="1"/>
    <col min="13321" max="13321" width="4.21875" customWidth="1"/>
    <col min="13569" max="13569" width="6.33203125" customWidth="1"/>
    <col min="13570" max="13570" width="30.77734375" customWidth="1"/>
    <col min="13571" max="13571" width="5.21875" bestFit="1" customWidth="1"/>
    <col min="13572" max="13572" width="4.33203125" customWidth="1"/>
    <col min="13573" max="13576" width="8.77734375" customWidth="1"/>
    <col min="13577" max="13577" width="4.21875" customWidth="1"/>
    <col min="13825" max="13825" width="6.33203125" customWidth="1"/>
    <col min="13826" max="13826" width="30.77734375" customWidth="1"/>
    <col min="13827" max="13827" width="5.21875" bestFit="1" customWidth="1"/>
    <col min="13828" max="13828" width="4.33203125" customWidth="1"/>
    <col min="13829" max="13832" width="8.77734375" customWidth="1"/>
    <col min="13833" max="13833" width="4.21875" customWidth="1"/>
    <col min="14081" max="14081" width="6.33203125" customWidth="1"/>
    <col min="14082" max="14082" width="30.77734375" customWidth="1"/>
    <col min="14083" max="14083" width="5.21875" bestFit="1" customWidth="1"/>
    <col min="14084" max="14084" width="4.33203125" customWidth="1"/>
    <col min="14085" max="14088" width="8.77734375" customWidth="1"/>
    <col min="14089" max="14089" width="4.21875" customWidth="1"/>
    <col min="14337" max="14337" width="6.33203125" customWidth="1"/>
    <col min="14338" max="14338" width="30.77734375" customWidth="1"/>
    <col min="14339" max="14339" width="5.21875" bestFit="1" customWidth="1"/>
    <col min="14340" max="14340" width="4.33203125" customWidth="1"/>
    <col min="14341" max="14344" width="8.77734375" customWidth="1"/>
    <col min="14345" max="14345" width="4.21875" customWidth="1"/>
    <col min="14593" max="14593" width="6.33203125" customWidth="1"/>
    <col min="14594" max="14594" width="30.77734375" customWidth="1"/>
    <col min="14595" max="14595" width="5.21875" bestFit="1" customWidth="1"/>
    <col min="14596" max="14596" width="4.33203125" customWidth="1"/>
    <col min="14597" max="14600" width="8.77734375" customWidth="1"/>
    <col min="14601" max="14601" width="4.21875" customWidth="1"/>
    <col min="14849" max="14849" width="6.33203125" customWidth="1"/>
    <col min="14850" max="14850" width="30.77734375" customWidth="1"/>
    <col min="14851" max="14851" width="5.21875" bestFit="1" customWidth="1"/>
    <col min="14852" max="14852" width="4.33203125" customWidth="1"/>
    <col min="14853" max="14856" width="8.77734375" customWidth="1"/>
    <col min="14857" max="14857" width="4.21875" customWidth="1"/>
    <col min="15105" max="15105" width="6.33203125" customWidth="1"/>
    <col min="15106" max="15106" width="30.77734375" customWidth="1"/>
    <col min="15107" max="15107" width="5.21875" bestFit="1" customWidth="1"/>
    <col min="15108" max="15108" width="4.33203125" customWidth="1"/>
    <col min="15109" max="15112" width="8.77734375" customWidth="1"/>
    <col min="15113" max="15113" width="4.21875" customWidth="1"/>
    <col min="15361" max="15361" width="6.33203125" customWidth="1"/>
    <col min="15362" max="15362" width="30.77734375" customWidth="1"/>
    <col min="15363" max="15363" width="5.21875" bestFit="1" customWidth="1"/>
    <col min="15364" max="15364" width="4.33203125" customWidth="1"/>
    <col min="15365" max="15368" width="8.77734375" customWidth="1"/>
    <col min="15369" max="15369" width="4.21875" customWidth="1"/>
    <col min="15617" max="15617" width="6.33203125" customWidth="1"/>
    <col min="15618" max="15618" width="30.77734375" customWidth="1"/>
    <col min="15619" max="15619" width="5.21875" bestFit="1" customWidth="1"/>
    <col min="15620" max="15620" width="4.33203125" customWidth="1"/>
    <col min="15621" max="15624" width="8.77734375" customWidth="1"/>
    <col min="15625" max="15625" width="4.21875" customWidth="1"/>
    <col min="15873" max="15873" width="6.33203125" customWidth="1"/>
    <col min="15874" max="15874" width="30.77734375" customWidth="1"/>
    <col min="15875" max="15875" width="5.21875" bestFit="1" customWidth="1"/>
    <col min="15876" max="15876" width="4.33203125" customWidth="1"/>
    <col min="15877" max="15880" width="8.77734375" customWidth="1"/>
    <col min="15881" max="15881" width="4.21875" customWidth="1"/>
    <col min="16129" max="16129" width="6.33203125" customWidth="1"/>
    <col min="16130" max="16130" width="30.77734375" customWidth="1"/>
    <col min="16131" max="16131" width="5.21875" bestFit="1" customWidth="1"/>
    <col min="16132" max="16132" width="4.33203125" customWidth="1"/>
    <col min="16133" max="16136" width="8.77734375" customWidth="1"/>
    <col min="16137" max="16137" width="4.21875" customWidth="1"/>
  </cols>
  <sheetData>
    <row r="1" spans="1:9" ht="21" customHeight="1" x14ac:dyDescent="0.25">
      <c r="A1" s="1749" t="s">
        <v>3597</v>
      </c>
      <c r="B1" s="1749"/>
      <c r="C1" s="1749"/>
      <c r="D1" s="1749"/>
      <c r="E1" s="1749"/>
      <c r="F1" s="1749"/>
      <c r="G1" s="1749"/>
      <c r="H1" s="1749"/>
      <c r="I1" s="1749"/>
    </row>
    <row r="2" spans="1:9" ht="21" customHeight="1" x14ac:dyDescent="0.25">
      <c r="A2" s="1749" t="str">
        <f>'[9]PC 8 IN 1'!A2:I2</f>
        <v>COIMBATORE DIVISION</v>
      </c>
      <c r="B2" s="1749"/>
      <c r="C2" s="1749"/>
      <c r="D2" s="1749"/>
      <c r="E2" s="1749"/>
      <c r="F2" s="1749"/>
      <c r="G2" s="1749"/>
      <c r="H2" s="1749"/>
      <c r="I2" s="1749"/>
    </row>
    <row r="3" spans="1:9" ht="40.5" customHeight="1" x14ac:dyDescent="0.25">
      <c r="A3" s="1750" t="s">
        <v>5163</v>
      </c>
      <c r="B3" s="1732"/>
      <c r="C3" s="1732"/>
      <c r="D3" s="1732"/>
      <c r="E3" s="1732"/>
      <c r="F3" s="1732"/>
      <c r="G3" s="1732"/>
      <c r="H3" s="1732"/>
      <c r="I3" s="1732"/>
    </row>
    <row r="4" spans="1:9" ht="21" customHeight="1" x14ac:dyDescent="0.25">
      <c r="A4" s="1751" t="s">
        <v>4717</v>
      </c>
      <c r="B4" s="1751"/>
      <c r="C4" s="1751"/>
      <c r="D4" s="1751"/>
      <c r="E4" s="1751"/>
      <c r="F4" s="1751"/>
      <c r="G4" s="1751"/>
      <c r="H4" s="1751"/>
      <c r="I4" s="1751"/>
    </row>
    <row r="5" spans="1:9" ht="21" customHeight="1" x14ac:dyDescent="0.25">
      <c r="A5" s="1751" t="s">
        <v>5164</v>
      </c>
      <c r="B5" s="1751"/>
      <c r="C5" s="1751"/>
      <c r="D5" s="1751"/>
      <c r="E5" s="1751"/>
      <c r="F5" s="1751"/>
      <c r="G5" s="1751"/>
      <c r="H5" s="1751"/>
      <c r="I5" s="1751"/>
    </row>
    <row r="6" spans="1:9" x14ac:dyDescent="0.25">
      <c r="A6" s="1746" t="s">
        <v>3586</v>
      </c>
      <c r="B6" s="1746" t="s">
        <v>1531</v>
      </c>
      <c r="C6" s="1746" t="s">
        <v>1228</v>
      </c>
      <c r="D6" s="1746"/>
      <c r="E6" s="1747" t="s">
        <v>4196</v>
      </c>
      <c r="F6" s="1747"/>
      <c r="G6" s="1747"/>
      <c r="H6" s="1748" t="s">
        <v>909</v>
      </c>
      <c r="I6" s="1151"/>
    </row>
    <row r="7" spans="1:9" x14ac:dyDescent="0.25">
      <c r="A7" s="1746"/>
      <c r="B7" s="1746"/>
      <c r="C7" s="1746"/>
      <c r="D7" s="1746"/>
      <c r="E7" s="1152" t="s">
        <v>3591</v>
      </c>
      <c r="F7" s="1153" t="s">
        <v>1342</v>
      </c>
      <c r="G7" s="1152" t="s">
        <v>3588</v>
      </c>
      <c r="H7" s="1748"/>
      <c r="I7" s="1151"/>
    </row>
    <row r="8" spans="1:9" x14ac:dyDescent="0.25">
      <c r="A8" s="1154">
        <v>1.1000000000000001</v>
      </c>
      <c r="B8" s="1753" t="s">
        <v>4197</v>
      </c>
      <c r="C8" s="1753"/>
      <c r="D8" s="1753"/>
      <c r="E8" s="1155"/>
      <c r="F8" s="1156"/>
      <c r="G8" s="1157"/>
      <c r="H8" s="1158"/>
      <c r="I8" s="1159"/>
    </row>
    <row r="9" spans="1:9" x14ac:dyDescent="0.25">
      <c r="A9" s="1181"/>
      <c r="B9" s="1173" t="s">
        <v>3603</v>
      </c>
      <c r="C9" s="1194">
        <v>1</v>
      </c>
      <c r="D9" s="1194">
        <v>1</v>
      </c>
      <c r="E9" s="1170">
        <v>1.3</v>
      </c>
      <c r="F9" s="1170">
        <v>1.3</v>
      </c>
      <c r="G9" s="1170">
        <v>1</v>
      </c>
      <c r="H9" s="1170">
        <f t="shared" ref="H9:H32" si="0">PRODUCT(C9:G9)</f>
        <v>1.69</v>
      </c>
      <c r="I9" s="1312"/>
    </row>
    <row r="10" spans="1:9" x14ac:dyDescent="0.25">
      <c r="A10" s="1181"/>
      <c r="B10" s="1173" t="s">
        <v>3604</v>
      </c>
      <c r="C10" s="1194">
        <v>1</v>
      </c>
      <c r="D10" s="1194">
        <v>5</v>
      </c>
      <c r="E10" s="1170">
        <v>1.45</v>
      </c>
      <c r="F10" s="1170">
        <v>1.45</v>
      </c>
      <c r="G10" s="1170">
        <v>1</v>
      </c>
      <c r="H10" s="1170">
        <f t="shared" si="0"/>
        <v>10.51</v>
      </c>
      <c r="I10" s="1312"/>
    </row>
    <row r="11" spans="1:9" x14ac:dyDescent="0.25">
      <c r="A11" s="1181"/>
      <c r="B11" s="1173" t="s">
        <v>3605</v>
      </c>
      <c r="C11" s="1194">
        <v>1</v>
      </c>
      <c r="D11" s="1194">
        <v>4</v>
      </c>
      <c r="E11" s="1170">
        <v>1.6</v>
      </c>
      <c r="F11" s="1170">
        <v>1.6</v>
      </c>
      <c r="G11" s="1170">
        <v>1</v>
      </c>
      <c r="H11" s="1170">
        <f t="shared" si="0"/>
        <v>10.24</v>
      </c>
      <c r="I11" s="1312"/>
    </row>
    <row r="12" spans="1:9" x14ac:dyDescent="0.25">
      <c r="A12" s="1181"/>
      <c r="B12" s="1173" t="s">
        <v>3606</v>
      </c>
      <c r="C12" s="1194">
        <v>1</v>
      </c>
      <c r="D12" s="1194">
        <v>4</v>
      </c>
      <c r="E12" s="1170">
        <v>1.8</v>
      </c>
      <c r="F12" s="1170">
        <v>1.8</v>
      </c>
      <c r="G12" s="1170">
        <v>1</v>
      </c>
      <c r="H12" s="1170">
        <f t="shared" si="0"/>
        <v>12.96</v>
      </c>
      <c r="I12" s="1312"/>
    </row>
    <row r="13" spans="1:9" x14ac:dyDescent="0.25">
      <c r="A13" s="1181"/>
      <c r="B13" s="1173" t="s">
        <v>5677</v>
      </c>
      <c r="C13" s="1194">
        <v>1</v>
      </c>
      <c r="D13" s="1194">
        <v>2</v>
      </c>
      <c r="E13" s="1170">
        <v>1.3</v>
      </c>
      <c r="F13" s="1170">
        <v>1.3</v>
      </c>
      <c r="G13" s="1170">
        <v>1</v>
      </c>
      <c r="H13" s="1170">
        <f t="shared" si="0"/>
        <v>3.38</v>
      </c>
      <c r="I13" s="1312"/>
    </row>
    <row r="14" spans="1:9" x14ac:dyDescent="0.25">
      <c r="A14" s="1181"/>
      <c r="B14" s="1195" t="s">
        <v>3609</v>
      </c>
      <c r="C14" s="1194"/>
      <c r="D14" s="1194"/>
      <c r="E14" s="1313"/>
      <c r="F14" s="1313"/>
      <c r="G14" s="1313"/>
      <c r="H14" s="1313"/>
      <c r="I14" s="1312"/>
    </row>
    <row r="15" spans="1:9" x14ac:dyDescent="0.25">
      <c r="A15" s="1181"/>
      <c r="B15" s="1173" t="s">
        <v>5165</v>
      </c>
      <c r="C15" s="1194">
        <v>1</v>
      </c>
      <c r="D15" s="1194">
        <v>1</v>
      </c>
      <c r="E15" s="1313">
        <v>29.1</v>
      </c>
      <c r="F15" s="1313">
        <v>0.38</v>
      </c>
      <c r="G15" s="1313">
        <v>0.4</v>
      </c>
      <c r="H15" s="1313">
        <f t="shared" si="0"/>
        <v>4.423</v>
      </c>
      <c r="I15" s="1312"/>
    </row>
    <row r="16" spans="1:9" x14ac:dyDescent="0.25">
      <c r="A16" s="1181"/>
      <c r="B16" s="1173" t="s">
        <v>5166</v>
      </c>
      <c r="C16" s="1194">
        <v>1</v>
      </c>
      <c r="D16" s="1194">
        <v>1</v>
      </c>
      <c r="E16" s="1313">
        <v>8.4049999999999994</v>
      </c>
      <c r="F16" s="1313">
        <v>0.38</v>
      </c>
      <c r="G16" s="1313">
        <v>0.4</v>
      </c>
      <c r="H16" s="1313">
        <f t="shared" si="0"/>
        <v>1.278</v>
      </c>
      <c r="I16" s="1312"/>
    </row>
    <row r="17" spans="1:9" x14ac:dyDescent="0.25">
      <c r="A17" s="1181"/>
      <c r="B17" s="1173" t="s">
        <v>5167</v>
      </c>
      <c r="C17" s="1194">
        <v>1</v>
      </c>
      <c r="D17" s="1194">
        <v>1</v>
      </c>
      <c r="E17" s="1313">
        <v>2.5150000000000001</v>
      </c>
      <c r="F17" s="1313">
        <v>0.38</v>
      </c>
      <c r="G17" s="1313">
        <v>0.4</v>
      </c>
      <c r="H17" s="1313">
        <f t="shared" si="0"/>
        <v>0.38200000000000001</v>
      </c>
      <c r="I17" s="1312"/>
    </row>
    <row r="18" spans="1:9" x14ac:dyDescent="0.25">
      <c r="A18" s="1181"/>
      <c r="B18" s="1173" t="s">
        <v>5168</v>
      </c>
      <c r="C18" s="1194">
        <v>2</v>
      </c>
      <c r="D18" s="1194">
        <v>1</v>
      </c>
      <c r="E18" s="1313">
        <v>3.2149999999999999</v>
      </c>
      <c r="F18" s="1313">
        <v>0.38</v>
      </c>
      <c r="G18" s="1313">
        <v>0.4</v>
      </c>
      <c r="H18" s="1313">
        <f t="shared" si="0"/>
        <v>0.97699999999999998</v>
      </c>
      <c r="I18" s="1312"/>
    </row>
    <row r="19" spans="1:9" x14ac:dyDescent="0.25">
      <c r="A19" s="1181"/>
      <c r="B19" s="1173" t="s">
        <v>5169</v>
      </c>
      <c r="C19" s="1194">
        <v>1</v>
      </c>
      <c r="D19" s="1194">
        <v>1</v>
      </c>
      <c r="E19" s="1313">
        <v>3.28</v>
      </c>
      <c r="F19" s="1313">
        <v>0.38</v>
      </c>
      <c r="G19" s="1313">
        <v>0.4</v>
      </c>
      <c r="H19" s="1313">
        <f t="shared" si="0"/>
        <v>0.499</v>
      </c>
      <c r="I19" s="1312"/>
    </row>
    <row r="20" spans="1:9" x14ac:dyDescent="0.25">
      <c r="A20" s="1181"/>
      <c r="B20" s="1173" t="s">
        <v>5170</v>
      </c>
      <c r="C20" s="1194">
        <v>1</v>
      </c>
      <c r="D20" s="1194">
        <v>1</v>
      </c>
      <c r="E20" s="1313">
        <v>2.23</v>
      </c>
      <c r="F20" s="1313">
        <v>0.38</v>
      </c>
      <c r="G20" s="1313">
        <v>0.4</v>
      </c>
      <c r="H20" s="1313">
        <f t="shared" si="0"/>
        <v>0.33900000000000002</v>
      </c>
      <c r="I20" s="1312"/>
    </row>
    <row r="21" spans="1:9" ht="15" customHeight="1" x14ac:dyDescent="0.25">
      <c r="A21" s="1181"/>
      <c r="B21" s="1173" t="s">
        <v>5171</v>
      </c>
      <c r="C21" s="1194">
        <v>1</v>
      </c>
      <c r="D21" s="1194">
        <v>1</v>
      </c>
      <c r="E21" s="1313">
        <v>4</v>
      </c>
      <c r="F21" s="1170">
        <v>0.38</v>
      </c>
      <c r="G21" s="1313">
        <v>0.4</v>
      </c>
      <c r="H21" s="1170">
        <f t="shared" si="0"/>
        <v>0.61</v>
      </c>
      <c r="I21" s="1312"/>
    </row>
    <row r="22" spans="1:9" x14ac:dyDescent="0.25">
      <c r="A22" s="1181"/>
      <c r="B22" s="1173" t="s">
        <v>5172</v>
      </c>
      <c r="C22" s="1194">
        <v>1</v>
      </c>
      <c r="D22" s="1194">
        <v>1</v>
      </c>
      <c r="E22" s="1313">
        <v>6.92</v>
      </c>
      <c r="F22" s="1313">
        <v>0.38</v>
      </c>
      <c r="G22" s="1313">
        <v>0.4</v>
      </c>
      <c r="H22" s="1313">
        <f t="shared" si="0"/>
        <v>1.052</v>
      </c>
      <c r="I22" s="1312"/>
    </row>
    <row r="23" spans="1:9" x14ac:dyDescent="0.25">
      <c r="A23" s="1181"/>
      <c r="B23" s="1314" t="s">
        <v>3618</v>
      </c>
      <c r="C23" s="1194"/>
      <c r="D23" s="1194"/>
      <c r="E23" s="1313"/>
      <c r="F23" s="1313"/>
      <c r="G23" s="1313"/>
      <c r="H23" s="1313"/>
      <c r="I23" s="1312"/>
    </row>
    <row r="24" spans="1:9" x14ac:dyDescent="0.25">
      <c r="A24" s="1181"/>
      <c r="B24" s="1173" t="s">
        <v>5671</v>
      </c>
      <c r="C24" s="1194">
        <v>-1</v>
      </c>
      <c r="D24" s="1194">
        <v>10</v>
      </c>
      <c r="E24" s="1313">
        <v>0.23</v>
      </c>
      <c r="F24" s="1313">
        <v>0.38</v>
      </c>
      <c r="G24" s="1313">
        <v>0.4</v>
      </c>
      <c r="H24" s="1313">
        <f>PRODUCT(C24:G24)</f>
        <v>-0.35</v>
      </c>
      <c r="I24" s="1312"/>
    </row>
    <row r="25" spans="1:9" x14ac:dyDescent="0.25">
      <c r="A25" s="1181"/>
      <c r="B25" s="1173" t="s">
        <v>3942</v>
      </c>
      <c r="C25" s="1194">
        <v>-1</v>
      </c>
      <c r="D25" s="1194">
        <v>1</v>
      </c>
      <c r="E25" s="1313">
        <v>0.23</v>
      </c>
      <c r="F25" s="1313">
        <v>0.38</v>
      </c>
      <c r="G25" s="1313">
        <v>0.4</v>
      </c>
      <c r="H25" s="1313">
        <f>PRODUCT(C25:G25)</f>
        <v>-3.5000000000000003E-2</v>
      </c>
      <c r="I25" s="1312"/>
    </row>
    <row r="26" spans="1:9" x14ac:dyDescent="0.25">
      <c r="A26" s="1181"/>
      <c r="B26" s="1173" t="s">
        <v>5654</v>
      </c>
      <c r="C26" s="1194">
        <v>-1</v>
      </c>
      <c r="D26" s="1194">
        <v>3</v>
      </c>
      <c r="E26" s="1313">
        <v>0.23</v>
      </c>
      <c r="F26" s="1313">
        <v>0.3</v>
      </c>
      <c r="G26" s="1313">
        <v>0.4</v>
      </c>
      <c r="H26" s="1313">
        <f>PRODUCT(C26:G26)</f>
        <v>-8.3000000000000004E-2</v>
      </c>
      <c r="I26" s="1312"/>
    </row>
    <row r="27" spans="1:9" x14ac:dyDescent="0.25">
      <c r="A27" s="1181"/>
      <c r="B27" s="1173" t="s">
        <v>5659</v>
      </c>
      <c r="C27" s="1194">
        <v>-1</v>
      </c>
      <c r="D27" s="1194">
        <v>2</v>
      </c>
      <c r="E27" s="1313">
        <v>0.23</v>
      </c>
      <c r="F27" s="1313">
        <v>0.23</v>
      </c>
      <c r="G27" s="1313">
        <v>0.4</v>
      </c>
      <c r="H27" s="1313">
        <f>PRODUCT(C27:G27)</f>
        <v>-4.2000000000000003E-2</v>
      </c>
      <c r="I27" s="1312"/>
    </row>
    <row r="28" spans="1:9" x14ac:dyDescent="0.25">
      <c r="A28" s="1181"/>
      <c r="B28" s="1173" t="s">
        <v>5173</v>
      </c>
      <c r="C28" s="1194">
        <v>1</v>
      </c>
      <c r="D28" s="1194">
        <v>1</v>
      </c>
      <c r="E28" s="1170">
        <v>6.92</v>
      </c>
      <c r="F28" s="1170">
        <v>0.38</v>
      </c>
      <c r="G28" s="1313">
        <v>0.4</v>
      </c>
      <c r="H28" s="1170">
        <f t="shared" si="0"/>
        <v>1.05</v>
      </c>
      <c r="I28" s="1312"/>
    </row>
    <row r="29" spans="1:9" ht="15" customHeight="1" x14ac:dyDescent="0.25">
      <c r="A29" s="1181"/>
      <c r="B29" s="1173" t="s">
        <v>5171</v>
      </c>
      <c r="C29" s="1194">
        <v>1</v>
      </c>
      <c r="D29" s="1194">
        <v>1</v>
      </c>
      <c r="E29" s="1313">
        <v>4</v>
      </c>
      <c r="F29" s="1170">
        <v>0.38</v>
      </c>
      <c r="G29" s="1313">
        <v>0.4</v>
      </c>
      <c r="H29" s="1170">
        <f t="shared" si="0"/>
        <v>0.61</v>
      </c>
      <c r="I29" s="1312"/>
    </row>
    <row r="30" spans="1:9" x14ac:dyDescent="0.25">
      <c r="A30" s="1181"/>
      <c r="B30" s="1173" t="s">
        <v>5174</v>
      </c>
      <c r="C30" s="1194">
        <v>-1</v>
      </c>
      <c r="D30" s="1194">
        <v>1</v>
      </c>
      <c r="E30" s="1313">
        <v>0.97499999999999998</v>
      </c>
      <c r="F30" s="1170">
        <v>0.38</v>
      </c>
      <c r="G30" s="1313">
        <v>0.4</v>
      </c>
      <c r="H30" s="1170">
        <f t="shared" si="0"/>
        <v>-0.15</v>
      </c>
      <c r="I30" s="1312"/>
    </row>
    <row r="31" spans="1:9" x14ac:dyDescent="0.25">
      <c r="A31" s="1181"/>
      <c r="B31" s="1173" t="s">
        <v>5175</v>
      </c>
      <c r="C31" s="1194">
        <v>-1</v>
      </c>
      <c r="D31" s="1194">
        <v>1</v>
      </c>
      <c r="E31" s="1170">
        <v>0.98</v>
      </c>
      <c r="F31" s="1170">
        <v>0.38</v>
      </c>
      <c r="G31" s="1313">
        <v>0.4</v>
      </c>
      <c r="H31" s="1170">
        <f t="shared" si="0"/>
        <v>-0.15</v>
      </c>
      <c r="I31" s="1312"/>
    </row>
    <row r="32" spans="1:9" x14ac:dyDescent="0.25">
      <c r="A32" s="1160"/>
      <c r="B32" s="1161" t="s">
        <v>3622</v>
      </c>
      <c r="C32" s="1162">
        <v>1</v>
      </c>
      <c r="D32" s="1162">
        <v>1</v>
      </c>
      <c r="E32" s="1163">
        <v>2.76</v>
      </c>
      <c r="F32" s="1164">
        <v>1.65</v>
      </c>
      <c r="G32" s="1163">
        <v>0.6</v>
      </c>
      <c r="H32" s="1170">
        <f t="shared" si="0"/>
        <v>2.73</v>
      </c>
      <c r="I32" s="1315"/>
    </row>
    <row r="33" spans="1:9" x14ac:dyDescent="0.25">
      <c r="A33" s="1165"/>
      <c r="B33" s="1166" t="s">
        <v>3623</v>
      </c>
      <c r="C33" s="1167">
        <v>1</v>
      </c>
      <c r="D33" s="1167">
        <v>4</v>
      </c>
      <c r="E33" s="1168">
        <v>1.26</v>
      </c>
      <c r="F33" s="1169">
        <v>1.26</v>
      </c>
      <c r="G33" s="1168">
        <v>0.45</v>
      </c>
      <c r="H33" s="1170">
        <f>PRODUCT(C33:G33)</f>
        <v>2.86</v>
      </c>
      <c r="I33" s="1171"/>
    </row>
    <row r="34" spans="1:9" x14ac:dyDescent="0.25">
      <c r="A34" s="1165"/>
      <c r="B34" s="1166"/>
      <c r="C34" s="1167"/>
      <c r="D34" s="1167"/>
      <c r="E34" s="1168"/>
      <c r="F34" s="1169"/>
      <c r="G34" s="1168"/>
      <c r="H34" s="1170">
        <f>SUM(H9:H33)</f>
        <v>54.78</v>
      </c>
      <c r="I34" s="1171"/>
    </row>
    <row r="35" spans="1:9" x14ac:dyDescent="0.25">
      <c r="A35" s="1172"/>
      <c r="B35" s="1173"/>
      <c r="C35" s="1172"/>
      <c r="D35" s="1172"/>
      <c r="E35" s="1170"/>
      <c r="F35" s="1170"/>
      <c r="G35" s="1174" t="s">
        <v>1904</v>
      </c>
      <c r="H35" s="1174">
        <v>54</v>
      </c>
      <c r="I35" s="1175" t="s">
        <v>1829</v>
      </c>
    </row>
    <row r="36" spans="1:9" x14ac:dyDescent="0.25">
      <c r="A36" s="1181">
        <v>1.3</v>
      </c>
      <c r="B36" s="1356" t="s">
        <v>4198</v>
      </c>
      <c r="C36" s="1316"/>
      <c r="D36" s="1316"/>
      <c r="E36" s="1316"/>
      <c r="F36" s="1316"/>
      <c r="G36" s="1316"/>
      <c r="H36" s="1317"/>
      <c r="I36" s="1318"/>
    </row>
    <row r="37" spans="1:9" x14ac:dyDescent="0.25">
      <c r="A37" s="1181"/>
      <c r="B37" s="1173" t="s">
        <v>3603</v>
      </c>
      <c r="C37" s="1194">
        <v>1</v>
      </c>
      <c r="D37" s="1194">
        <v>1</v>
      </c>
      <c r="E37" s="1170">
        <v>1.3</v>
      </c>
      <c r="F37" s="1170">
        <v>1.3</v>
      </c>
      <c r="G37" s="1170">
        <v>1</v>
      </c>
      <c r="H37" s="1170">
        <f>PRODUCT(C37:G37)</f>
        <v>1.69</v>
      </c>
      <c r="I37" s="1312"/>
    </row>
    <row r="38" spans="1:9" x14ac:dyDescent="0.25">
      <c r="A38" s="1181"/>
      <c r="B38" s="1173" t="s">
        <v>3604</v>
      </c>
      <c r="C38" s="1194">
        <v>1</v>
      </c>
      <c r="D38" s="1194">
        <v>5</v>
      </c>
      <c r="E38" s="1170">
        <v>1.45</v>
      </c>
      <c r="F38" s="1170">
        <v>1.45</v>
      </c>
      <c r="G38" s="1170">
        <v>1</v>
      </c>
      <c r="H38" s="1170">
        <f>PRODUCT(C38:G38)</f>
        <v>10.51</v>
      </c>
      <c r="I38" s="1312"/>
    </row>
    <row r="39" spans="1:9" x14ac:dyDescent="0.25">
      <c r="A39" s="1181"/>
      <c r="B39" s="1173" t="s">
        <v>3605</v>
      </c>
      <c r="C39" s="1194">
        <v>1</v>
      </c>
      <c r="D39" s="1194">
        <v>4</v>
      </c>
      <c r="E39" s="1170">
        <v>1.6</v>
      </c>
      <c r="F39" s="1170">
        <v>1.6</v>
      </c>
      <c r="G39" s="1170">
        <v>1</v>
      </c>
      <c r="H39" s="1170">
        <f>PRODUCT(C39:G39)</f>
        <v>10.24</v>
      </c>
      <c r="I39" s="1312"/>
    </row>
    <row r="40" spans="1:9" x14ac:dyDescent="0.25">
      <c r="A40" s="1181"/>
      <c r="B40" s="1173" t="s">
        <v>3606</v>
      </c>
      <c r="C40" s="1194">
        <v>1</v>
      </c>
      <c r="D40" s="1194">
        <v>4</v>
      </c>
      <c r="E40" s="1170">
        <v>1.8</v>
      </c>
      <c r="F40" s="1170">
        <v>1.8</v>
      </c>
      <c r="G40" s="1170">
        <v>1</v>
      </c>
      <c r="H40" s="1170">
        <f>PRODUCT(C40:G40)</f>
        <v>12.96</v>
      </c>
      <c r="I40" s="1312"/>
    </row>
    <row r="41" spans="1:9" x14ac:dyDescent="0.25">
      <c r="A41" s="1181"/>
      <c r="B41" s="1173" t="s">
        <v>5677</v>
      </c>
      <c r="C41" s="1194">
        <v>1</v>
      </c>
      <c r="D41" s="1194">
        <v>2</v>
      </c>
      <c r="E41" s="1170">
        <v>1.3</v>
      </c>
      <c r="F41" s="1170">
        <v>1.3</v>
      </c>
      <c r="G41" s="1170">
        <v>1</v>
      </c>
      <c r="H41" s="1170">
        <f>PRODUCT(C41:G41)</f>
        <v>3.38</v>
      </c>
      <c r="I41" s="1312"/>
    </row>
    <row r="42" spans="1:9" x14ac:dyDescent="0.25">
      <c r="A42" s="1181"/>
      <c r="B42" s="1173"/>
      <c r="C42" s="1194"/>
      <c r="D42" s="1194"/>
      <c r="E42" s="1170"/>
      <c r="F42" s="1170"/>
      <c r="G42" s="1170"/>
      <c r="H42" s="1170"/>
      <c r="I42" s="1312"/>
    </row>
    <row r="43" spans="1:9" ht="28.5" x14ac:dyDescent="0.25">
      <c r="A43" s="1181"/>
      <c r="B43" s="1173"/>
      <c r="C43" s="1172"/>
      <c r="D43" s="1172"/>
      <c r="E43" s="1170"/>
      <c r="F43" s="1170"/>
      <c r="G43" s="1174" t="s">
        <v>1904</v>
      </c>
      <c r="H43" s="1174">
        <f>SUM(H37:H42)</f>
        <v>38.78</v>
      </c>
      <c r="I43" s="1312" t="s">
        <v>1829</v>
      </c>
    </row>
    <row r="44" spans="1:9" x14ac:dyDescent="0.25">
      <c r="A44" s="1176">
        <v>2.1</v>
      </c>
      <c r="B44" s="1754" t="s">
        <v>4199</v>
      </c>
      <c r="C44" s="1754"/>
      <c r="D44" s="1754"/>
      <c r="E44" s="1157"/>
      <c r="F44" s="1156"/>
      <c r="G44" s="1157"/>
      <c r="H44" s="1158" t="s">
        <v>852</v>
      </c>
      <c r="I44" s="1159"/>
    </row>
    <row r="45" spans="1:9" x14ac:dyDescent="0.25">
      <c r="A45" s="1181"/>
      <c r="B45" s="1195" t="s">
        <v>5176</v>
      </c>
      <c r="C45" s="1194"/>
      <c r="D45" s="1194"/>
      <c r="E45" s="1170"/>
      <c r="F45" s="1170"/>
      <c r="G45" s="1170"/>
      <c r="H45" s="1170"/>
      <c r="I45" s="1312"/>
    </row>
    <row r="46" spans="1:9" x14ac:dyDescent="0.25">
      <c r="A46" s="1181"/>
      <c r="B46" s="1173" t="s">
        <v>3603</v>
      </c>
      <c r="C46" s="1194">
        <v>1</v>
      </c>
      <c r="D46" s="1194">
        <v>1</v>
      </c>
      <c r="E46" s="1170">
        <v>1.3</v>
      </c>
      <c r="F46" s="1170">
        <v>1.3</v>
      </c>
      <c r="G46" s="1313">
        <v>7.4999999999999997E-2</v>
      </c>
      <c r="H46" s="1170">
        <f t="shared" ref="H46:H74" si="1">PRODUCT(C46:G46)</f>
        <v>0.13</v>
      </c>
      <c r="I46" s="1312"/>
    </row>
    <row r="47" spans="1:9" x14ac:dyDescent="0.25">
      <c r="A47" s="1181"/>
      <c r="B47" s="1173" t="s">
        <v>3604</v>
      </c>
      <c r="C47" s="1194">
        <v>1</v>
      </c>
      <c r="D47" s="1194">
        <v>5</v>
      </c>
      <c r="E47" s="1170">
        <v>1.45</v>
      </c>
      <c r="F47" s="1170">
        <v>1.45</v>
      </c>
      <c r="G47" s="1313">
        <v>7.4999999999999997E-2</v>
      </c>
      <c r="H47" s="1170">
        <f t="shared" si="1"/>
        <v>0.79</v>
      </c>
      <c r="I47" s="1312"/>
    </row>
    <row r="48" spans="1:9" x14ac:dyDescent="0.25">
      <c r="A48" s="1181"/>
      <c r="B48" s="1173" t="s">
        <v>3605</v>
      </c>
      <c r="C48" s="1194">
        <v>1</v>
      </c>
      <c r="D48" s="1194">
        <v>4</v>
      </c>
      <c r="E48" s="1170">
        <v>1.6</v>
      </c>
      <c r="F48" s="1170">
        <v>1.6</v>
      </c>
      <c r="G48" s="1313">
        <v>7.4999999999999997E-2</v>
      </c>
      <c r="H48" s="1170">
        <f t="shared" si="1"/>
        <v>0.77</v>
      </c>
      <c r="I48" s="1312"/>
    </row>
    <row r="49" spans="1:9" x14ac:dyDescent="0.25">
      <c r="A49" s="1181"/>
      <c r="B49" s="1173" t="s">
        <v>3606</v>
      </c>
      <c r="C49" s="1194">
        <v>1</v>
      </c>
      <c r="D49" s="1194">
        <v>4</v>
      </c>
      <c r="E49" s="1170">
        <v>1.8</v>
      </c>
      <c r="F49" s="1170">
        <v>1.8</v>
      </c>
      <c r="G49" s="1313">
        <v>7.4999999999999997E-2</v>
      </c>
      <c r="H49" s="1170">
        <f t="shared" si="1"/>
        <v>0.97</v>
      </c>
      <c r="I49" s="1312"/>
    </row>
    <row r="50" spans="1:9" x14ac:dyDescent="0.25">
      <c r="A50" s="1181"/>
      <c r="B50" s="1173" t="s">
        <v>3608</v>
      </c>
      <c r="C50" s="1194">
        <v>1</v>
      </c>
      <c r="D50" s="1194">
        <v>2</v>
      </c>
      <c r="E50" s="1170">
        <v>1.3</v>
      </c>
      <c r="F50" s="1170">
        <v>1.3</v>
      </c>
      <c r="G50" s="1313">
        <v>7.4999999999999997E-2</v>
      </c>
      <c r="H50" s="1170">
        <f t="shared" si="1"/>
        <v>0.25</v>
      </c>
      <c r="I50" s="1312"/>
    </row>
    <row r="51" spans="1:9" x14ac:dyDescent="0.25">
      <c r="A51" s="1181"/>
      <c r="B51" s="1195" t="s">
        <v>3609</v>
      </c>
      <c r="C51" s="1194"/>
      <c r="D51" s="1194"/>
      <c r="E51" s="1313"/>
      <c r="F51" s="1313"/>
      <c r="G51" s="1313"/>
      <c r="H51" s="1313">
        <f t="shared" si="1"/>
        <v>0</v>
      </c>
      <c r="I51" s="1312"/>
    </row>
    <row r="52" spans="1:9" x14ac:dyDescent="0.25">
      <c r="A52" s="1181"/>
      <c r="B52" s="1173" t="s">
        <v>5165</v>
      </c>
      <c r="C52" s="1194">
        <v>1</v>
      </c>
      <c r="D52" s="1194">
        <v>1</v>
      </c>
      <c r="E52" s="1313">
        <v>29.1</v>
      </c>
      <c r="F52" s="1313">
        <v>0.38</v>
      </c>
      <c r="G52" s="1313">
        <v>7.4999999999999997E-2</v>
      </c>
      <c r="H52" s="1313">
        <f t="shared" si="1"/>
        <v>0.82899999999999996</v>
      </c>
      <c r="I52" s="1312"/>
    </row>
    <row r="53" spans="1:9" x14ac:dyDescent="0.25">
      <c r="A53" s="1181"/>
      <c r="B53" s="1173" t="s">
        <v>5166</v>
      </c>
      <c r="C53" s="1194">
        <v>1</v>
      </c>
      <c r="D53" s="1194">
        <v>1</v>
      </c>
      <c r="E53" s="1313">
        <v>8.4049999999999994</v>
      </c>
      <c r="F53" s="1313">
        <v>0.38</v>
      </c>
      <c r="G53" s="1313">
        <v>7.4999999999999997E-2</v>
      </c>
      <c r="H53" s="1313">
        <f t="shared" si="1"/>
        <v>0.24</v>
      </c>
      <c r="I53" s="1312"/>
    </row>
    <row r="54" spans="1:9" x14ac:dyDescent="0.25">
      <c r="A54" s="1181"/>
      <c r="B54" s="1173" t="s">
        <v>5167</v>
      </c>
      <c r="C54" s="1194">
        <v>1</v>
      </c>
      <c r="D54" s="1194">
        <v>1</v>
      </c>
      <c r="E54" s="1313">
        <v>2.5150000000000001</v>
      </c>
      <c r="F54" s="1313">
        <v>0.38</v>
      </c>
      <c r="G54" s="1313">
        <v>7.4999999999999997E-2</v>
      </c>
      <c r="H54" s="1313">
        <f t="shared" si="1"/>
        <v>7.1999999999999995E-2</v>
      </c>
      <c r="I54" s="1312"/>
    </row>
    <row r="55" spans="1:9" x14ac:dyDescent="0.25">
      <c r="A55" s="1181"/>
      <c r="B55" s="1173" t="s">
        <v>5168</v>
      </c>
      <c r="C55" s="1194">
        <v>2</v>
      </c>
      <c r="D55" s="1194">
        <v>1</v>
      </c>
      <c r="E55" s="1313">
        <v>3.2149999999999999</v>
      </c>
      <c r="F55" s="1313">
        <v>0.38</v>
      </c>
      <c r="G55" s="1313">
        <v>7.4999999999999997E-2</v>
      </c>
      <c r="H55" s="1313">
        <f t="shared" si="1"/>
        <v>0.183</v>
      </c>
      <c r="I55" s="1312"/>
    </row>
    <row r="56" spans="1:9" x14ac:dyDescent="0.25">
      <c r="A56" s="1181"/>
      <c r="B56" s="1173" t="s">
        <v>5169</v>
      </c>
      <c r="C56" s="1194">
        <v>1</v>
      </c>
      <c r="D56" s="1194">
        <v>1</v>
      </c>
      <c r="E56" s="1313">
        <v>3.28</v>
      </c>
      <c r="F56" s="1313">
        <v>0.38</v>
      </c>
      <c r="G56" s="1313">
        <v>7.4999999999999997E-2</v>
      </c>
      <c r="H56" s="1313">
        <f t="shared" si="1"/>
        <v>9.2999999999999999E-2</v>
      </c>
      <c r="I56" s="1312"/>
    </row>
    <row r="57" spans="1:9" x14ac:dyDescent="0.25">
      <c r="A57" s="1181"/>
      <c r="B57" s="1173" t="s">
        <v>5170</v>
      </c>
      <c r="C57" s="1194">
        <v>1</v>
      </c>
      <c r="D57" s="1194">
        <v>2</v>
      </c>
      <c r="E57" s="1313">
        <v>2.23</v>
      </c>
      <c r="F57" s="1313">
        <v>0.38</v>
      </c>
      <c r="G57" s="1313">
        <v>7.4999999999999997E-2</v>
      </c>
      <c r="H57" s="1313">
        <f t="shared" si="1"/>
        <v>0.127</v>
      </c>
      <c r="I57" s="1312"/>
    </row>
    <row r="58" spans="1:9" ht="15" customHeight="1" x14ac:dyDescent="0.25">
      <c r="A58" s="1181"/>
      <c r="B58" s="1173" t="s">
        <v>5171</v>
      </c>
      <c r="C58" s="1194">
        <v>1</v>
      </c>
      <c r="D58" s="1194">
        <v>1</v>
      </c>
      <c r="E58" s="1313">
        <v>4</v>
      </c>
      <c r="F58" s="1170">
        <v>0.38</v>
      </c>
      <c r="G58" s="1313">
        <v>7.4999999999999997E-2</v>
      </c>
      <c r="H58" s="1170">
        <f t="shared" si="1"/>
        <v>0.11</v>
      </c>
      <c r="I58" s="1312"/>
    </row>
    <row r="59" spans="1:9" x14ac:dyDescent="0.25">
      <c r="A59" s="1181"/>
      <c r="B59" s="1173" t="s">
        <v>5174</v>
      </c>
      <c r="C59" s="1194">
        <v>-1</v>
      </c>
      <c r="D59" s="1194">
        <v>1</v>
      </c>
      <c r="E59" s="1313">
        <v>0.97499999999999998</v>
      </c>
      <c r="F59" s="1170">
        <v>0.38</v>
      </c>
      <c r="G59" s="1313">
        <v>7.4999999999999997E-2</v>
      </c>
      <c r="H59" s="1170">
        <f t="shared" si="1"/>
        <v>-0.03</v>
      </c>
      <c r="I59" s="1312"/>
    </row>
    <row r="60" spans="1:9" x14ac:dyDescent="0.25">
      <c r="A60" s="1181"/>
      <c r="B60" s="1173" t="s">
        <v>5175</v>
      </c>
      <c r="C60" s="1194">
        <v>-1</v>
      </c>
      <c r="D60" s="1194">
        <v>1</v>
      </c>
      <c r="E60" s="1170">
        <v>0.98</v>
      </c>
      <c r="F60" s="1170">
        <v>0.38</v>
      </c>
      <c r="G60" s="1313">
        <v>7.4999999999999997E-2</v>
      </c>
      <c r="H60" s="1170">
        <f t="shared" si="1"/>
        <v>-0.03</v>
      </c>
      <c r="I60" s="1312"/>
    </row>
    <row r="61" spans="1:9" x14ac:dyDescent="0.25">
      <c r="A61" s="1181"/>
      <c r="B61" s="1173" t="s">
        <v>5172</v>
      </c>
      <c r="C61" s="1194">
        <v>1</v>
      </c>
      <c r="D61" s="1194">
        <v>1</v>
      </c>
      <c r="E61" s="1313">
        <v>6.92</v>
      </c>
      <c r="F61" s="1313">
        <v>0.38</v>
      </c>
      <c r="G61" s="1313">
        <v>0.1</v>
      </c>
      <c r="H61" s="1313">
        <f t="shared" si="1"/>
        <v>0.26300000000000001</v>
      </c>
      <c r="I61" s="1312"/>
    </row>
    <row r="62" spans="1:9" x14ac:dyDescent="0.25">
      <c r="A62" s="1181"/>
      <c r="B62" s="1314" t="s">
        <v>3618</v>
      </c>
      <c r="C62" s="1194"/>
      <c r="D62" s="1194"/>
      <c r="E62" s="1313"/>
      <c r="F62" s="1313"/>
      <c r="G62" s="1313"/>
      <c r="H62" s="1313"/>
      <c r="I62" s="1312"/>
    </row>
    <row r="63" spans="1:9" x14ac:dyDescent="0.25">
      <c r="A63" s="1181"/>
      <c r="B63" s="1173" t="s">
        <v>5671</v>
      </c>
      <c r="C63" s="1194">
        <v>-1</v>
      </c>
      <c r="D63" s="1194">
        <v>10</v>
      </c>
      <c r="E63" s="1313">
        <v>0.23</v>
      </c>
      <c r="F63" s="1313">
        <v>0.38</v>
      </c>
      <c r="G63" s="1313">
        <v>7.4999999999999997E-2</v>
      </c>
      <c r="H63" s="1313">
        <f>PRODUCT(C63:G63)</f>
        <v>-6.6000000000000003E-2</v>
      </c>
      <c r="I63" s="1312"/>
    </row>
    <row r="64" spans="1:9" x14ac:dyDescent="0.25">
      <c r="A64" s="1181"/>
      <c r="B64" s="1173" t="s">
        <v>3942</v>
      </c>
      <c r="C64" s="1194">
        <v>-1</v>
      </c>
      <c r="D64" s="1194">
        <v>1</v>
      </c>
      <c r="E64" s="1313">
        <v>0.23</v>
      </c>
      <c r="F64" s="1313">
        <v>0.38</v>
      </c>
      <c r="G64" s="1313">
        <v>7.4999999999999997E-2</v>
      </c>
      <c r="H64" s="1313">
        <f>PRODUCT(C64:G64)</f>
        <v>-7.0000000000000001E-3</v>
      </c>
      <c r="I64" s="1312"/>
    </row>
    <row r="65" spans="1:9" x14ac:dyDescent="0.25">
      <c r="A65" s="1181"/>
      <c r="B65" s="1173" t="s">
        <v>5654</v>
      </c>
      <c r="C65" s="1194">
        <v>-1</v>
      </c>
      <c r="D65" s="1194">
        <v>3</v>
      </c>
      <c r="E65" s="1313">
        <v>0.23</v>
      </c>
      <c r="F65" s="1313">
        <v>0.3</v>
      </c>
      <c r="G65" s="1313">
        <v>7.4999999999999997E-2</v>
      </c>
      <c r="H65" s="1313">
        <f>PRODUCT(C65:G65)</f>
        <v>-1.6E-2</v>
      </c>
      <c r="I65" s="1312"/>
    </row>
    <row r="66" spans="1:9" x14ac:dyDescent="0.25">
      <c r="A66" s="1181"/>
      <c r="B66" s="1173" t="s">
        <v>5659</v>
      </c>
      <c r="C66" s="1194">
        <v>-1</v>
      </c>
      <c r="D66" s="1194">
        <v>2</v>
      </c>
      <c r="E66" s="1313">
        <v>0.23</v>
      </c>
      <c r="F66" s="1313">
        <v>0.23</v>
      </c>
      <c r="G66" s="1313">
        <v>7.4999999999999997E-2</v>
      </c>
      <c r="H66" s="1313">
        <f>PRODUCT(C66:G66)</f>
        <v>-8.0000000000000002E-3</v>
      </c>
      <c r="I66" s="1312"/>
    </row>
    <row r="67" spans="1:9" x14ac:dyDescent="0.25">
      <c r="A67" s="1181"/>
      <c r="B67" s="1177" t="s">
        <v>3627</v>
      </c>
      <c r="C67" s="1178">
        <v>1</v>
      </c>
      <c r="D67" s="1178">
        <v>1</v>
      </c>
      <c r="E67" s="1158">
        <v>4.72</v>
      </c>
      <c r="F67" s="1158">
        <v>3.05</v>
      </c>
      <c r="G67" s="1170">
        <v>0.15</v>
      </c>
      <c r="H67" s="1158">
        <f t="shared" si="1"/>
        <v>2.16</v>
      </c>
      <c r="I67" s="1179"/>
    </row>
    <row r="68" spans="1:9" x14ac:dyDescent="0.25">
      <c r="A68" s="1181"/>
      <c r="B68" s="1177" t="s">
        <v>3628</v>
      </c>
      <c r="C68" s="1178">
        <v>1</v>
      </c>
      <c r="D68" s="1178">
        <v>1</v>
      </c>
      <c r="E68" s="1158">
        <v>3.23</v>
      </c>
      <c r="F68" s="1158">
        <v>3.05</v>
      </c>
      <c r="G68" s="1170">
        <v>0.15</v>
      </c>
      <c r="H68" s="1158">
        <f t="shared" si="1"/>
        <v>1.48</v>
      </c>
      <c r="I68" s="1179"/>
    </row>
    <row r="69" spans="1:9" x14ac:dyDescent="0.25">
      <c r="A69" s="1181"/>
      <c r="B69" s="1177" t="s">
        <v>3629</v>
      </c>
      <c r="C69" s="1178">
        <v>1</v>
      </c>
      <c r="D69" s="1178">
        <v>1</v>
      </c>
      <c r="E69" s="1158">
        <v>2.99</v>
      </c>
      <c r="F69" s="1158">
        <v>2.99</v>
      </c>
      <c r="G69" s="1170">
        <v>0.15</v>
      </c>
      <c r="H69" s="1158">
        <f t="shared" si="1"/>
        <v>1.34</v>
      </c>
      <c r="I69" s="1179"/>
    </row>
    <row r="70" spans="1:9" x14ac:dyDescent="0.25">
      <c r="A70" s="1181"/>
      <c r="B70" s="1180" t="s">
        <v>3630</v>
      </c>
      <c r="C70" s="1178">
        <v>1</v>
      </c>
      <c r="D70" s="1178">
        <v>1</v>
      </c>
      <c r="E70" s="1158">
        <v>1.0900000000000001</v>
      </c>
      <c r="F70" s="1158">
        <v>2.99</v>
      </c>
      <c r="G70" s="1170">
        <v>0.15</v>
      </c>
      <c r="H70" s="1158">
        <f t="shared" si="1"/>
        <v>0.49</v>
      </c>
      <c r="I70" s="1179"/>
    </row>
    <row r="71" spans="1:9" x14ac:dyDescent="0.25">
      <c r="A71" s="1181"/>
      <c r="B71" s="1177" t="s">
        <v>3631</v>
      </c>
      <c r="C71" s="1178">
        <v>1</v>
      </c>
      <c r="D71" s="1178">
        <v>1</v>
      </c>
      <c r="E71" s="1158">
        <v>2.2200000000000002</v>
      </c>
      <c r="F71" s="1158">
        <v>2.99</v>
      </c>
      <c r="G71" s="1170">
        <v>0.15</v>
      </c>
      <c r="H71" s="1158">
        <f t="shared" si="1"/>
        <v>1</v>
      </c>
      <c r="I71" s="1179"/>
    </row>
    <row r="72" spans="1:9" x14ac:dyDescent="0.25">
      <c r="A72" s="1181"/>
      <c r="B72" s="1177" t="s">
        <v>3632</v>
      </c>
      <c r="C72" s="1178">
        <v>1</v>
      </c>
      <c r="D72" s="1178">
        <v>1</v>
      </c>
      <c r="E72" s="1158">
        <v>1.0900000000000001</v>
      </c>
      <c r="F72" s="1158">
        <v>2.29</v>
      </c>
      <c r="G72" s="1170">
        <v>0.15</v>
      </c>
      <c r="H72" s="1158">
        <f t="shared" si="1"/>
        <v>0.37</v>
      </c>
      <c r="I72" s="1179"/>
    </row>
    <row r="73" spans="1:9" x14ac:dyDescent="0.25">
      <c r="A73" s="1181"/>
      <c r="B73" s="1177" t="s">
        <v>3633</v>
      </c>
      <c r="C73" s="1178">
        <v>1</v>
      </c>
      <c r="D73" s="1178">
        <v>1</v>
      </c>
      <c r="E73" s="1158">
        <v>2</v>
      </c>
      <c r="F73" s="1158">
        <v>3.8</v>
      </c>
      <c r="G73" s="1170">
        <v>0.15</v>
      </c>
      <c r="H73" s="1158">
        <f t="shared" si="1"/>
        <v>1.1399999999999999</v>
      </c>
      <c r="I73" s="1179"/>
    </row>
    <row r="74" spans="1:9" x14ac:dyDescent="0.25">
      <c r="A74" s="1160"/>
      <c r="B74" s="1161" t="s">
        <v>3622</v>
      </c>
      <c r="C74" s="1162">
        <v>1</v>
      </c>
      <c r="D74" s="1162">
        <v>1</v>
      </c>
      <c r="E74" s="1163">
        <v>2.76</v>
      </c>
      <c r="F74" s="1164">
        <v>1.65</v>
      </c>
      <c r="G74" s="1163">
        <v>0.1</v>
      </c>
      <c r="H74" s="1170">
        <f t="shared" si="1"/>
        <v>0.46</v>
      </c>
      <c r="I74" s="1315"/>
    </row>
    <row r="75" spans="1:9" x14ac:dyDescent="0.25">
      <c r="A75" s="1165"/>
      <c r="B75" s="1166" t="s">
        <v>3623</v>
      </c>
      <c r="C75" s="1167">
        <v>1</v>
      </c>
      <c r="D75" s="1167">
        <v>4</v>
      </c>
      <c r="E75" s="1168">
        <v>1.26</v>
      </c>
      <c r="F75" s="1169">
        <v>1.26</v>
      </c>
      <c r="G75" s="1168">
        <v>0.1</v>
      </c>
      <c r="H75" s="1170">
        <f>PRODUCT(C75:G75)</f>
        <v>0.64</v>
      </c>
      <c r="I75" s="1171"/>
    </row>
    <row r="76" spans="1:9" x14ac:dyDescent="0.25">
      <c r="A76" s="1165"/>
      <c r="B76" s="1166"/>
      <c r="C76" s="1167"/>
      <c r="D76" s="1167"/>
      <c r="E76" s="1168"/>
      <c r="F76" s="1169"/>
      <c r="G76" s="1168"/>
      <c r="H76" s="1170">
        <v>0.01</v>
      </c>
      <c r="I76" s="1171"/>
    </row>
    <row r="77" spans="1:9" x14ac:dyDescent="0.25">
      <c r="A77" s="1172"/>
      <c r="B77" s="1173"/>
      <c r="C77" s="1172"/>
      <c r="D77" s="1172"/>
      <c r="E77" s="1170"/>
      <c r="F77" s="1170"/>
      <c r="G77" s="1174" t="s">
        <v>1904</v>
      </c>
      <c r="H77" s="1174">
        <f>SUM(H46:H76)</f>
        <v>13.76</v>
      </c>
      <c r="I77" s="1175" t="s">
        <v>1829</v>
      </c>
    </row>
    <row r="78" spans="1:9" x14ac:dyDescent="0.25">
      <c r="A78" s="1181" t="s">
        <v>3910</v>
      </c>
      <c r="B78" s="1754" t="s">
        <v>3911</v>
      </c>
      <c r="C78" s="1754"/>
      <c r="D78" s="1754"/>
      <c r="E78" s="1170"/>
      <c r="F78" s="1170"/>
      <c r="G78" s="1174"/>
      <c r="H78" s="1174"/>
      <c r="I78" s="1175"/>
    </row>
    <row r="79" spans="1:9" x14ac:dyDescent="0.25">
      <c r="A79" s="1181"/>
      <c r="B79" s="1177" t="s">
        <v>3626</v>
      </c>
      <c r="C79" s="1182">
        <v>1</v>
      </c>
      <c r="D79" s="1178">
        <v>1</v>
      </c>
      <c r="E79" s="1158">
        <v>5.75</v>
      </c>
      <c r="F79" s="1158">
        <v>1</v>
      </c>
      <c r="G79" s="1183">
        <v>0.8</v>
      </c>
      <c r="H79" s="1158">
        <f t="shared" ref="H79:H86" si="2">PRODUCT(C79:G79)</f>
        <v>4.5999999999999996</v>
      </c>
      <c r="I79" s="1179"/>
    </row>
    <row r="80" spans="1:9" x14ac:dyDescent="0.25">
      <c r="A80" s="1181"/>
      <c r="B80" s="1177" t="s">
        <v>3627</v>
      </c>
      <c r="C80" s="1178">
        <v>1</v>
      </c>
      <c r="D80" s="1178">
        <v>1</v>
      </c>
      <c r="E80" s="1158">
        <v>4.72</v>
      </c>
      <c r="F80" s="1158">
        <v>3.05</v>
      </c>
      <c r="G80" s="1183">
        <v>0.8</v>
      </c>
      <c r="H80" s="1158">
        <f t="shared" si="2"/>
        <v>11.52</v>
      </c>
      <c r="I80" s="1179"/>
    </row>
    <row r="81" spans="1:9" x14ac:dyDescent="0.25">
      <c r="A81" s="1181"/>
      <c r="B81" s="1177" t="s">
        <v>3628</v>
      </c>
      <c r="C81" s="1178">
        <v>1</v>
      </c>
      <c r="D81" s="1178">
        <v>1</v>
      </c>
      <c r="E81" s="1158">
        <v>3.23</v>
      </c>
      <c r="F81" s="1158">
        <v>3.05</v>
      </c>
      <c r="G81" s="1183">
        <v>0.8</v>
      </c>
      <c r="H81" s="1158">
        <f t="shared" si="2"/>
        <v>7.88</v>
      </c>
      <c r="I81" s="1179"/>
    </row>
    <row r="82" spans="1:9" x14ac:dyDescent="0.25">
      <c r="A82" s="1181"/>
      <c r="B82" s="1177" t="s">
        <v>3629</v>
      </c>
      <c r="C82" s="1178">
        <v>1</v>
      </c>
      <c r="D82" s="1178">
        <v>1</v>
      </c>
      <c r="E82" s="1158">
        <v>2.99</v>
      </c>
      <c r="F82" s="1158">
        <v>2.99</v>
      </c>
      <c r="G82" s="1183">
        <v>0.8</v>
      </c>
      <c r="H82" s="1158">
        <f t="shared" si="2"/>
        <v>7.15</v>
      </c>
      <c r="I82" s="1179"/>
    </row>
    <row r="83" spans="1:9" x14ac:dyDescent="0.25">
      <c r="A83" s="1181"/>
      <c r="B83" s="1180" t="s">
        <v>3630</v>
      </c>
      <c r="C83" s="1178">
        <v>1</v>
      </c>
      <c r="D83" s="1178">
        <v>1</v>
      </c>
      <c r="E83" s="1158">
        <v>1.0900000000000001</v>
      </c>
      <c r="F83" s="1158">
        <v>2.99</v>
      </c>
      <c r="G83" s="1183">
        <v>0.8</v>
      </c>
      <c r="H83" s="1158">
        <f t="shared" si="2"/>
        <v>2.61</v>
      </c>
      <c r="I83" s="1179"/>
    </row>
    <row r="84" spans="1:9" x14ac:dyDescent="0.25">
      <c r="A84" s="1181"/>
      <c r="B84" s="1177" t="s">
        <v>3631</v>
      </c>
      <c r="C84" s="1178">
        <v>1</v>
      </c>
      <c r="D84" s="1178">
        <v>1</v>
      </c>
      <c r="E84" s="1158">
        <v>2.2200000000000002</v>
      </c>
      <c r="F84" s="1158">
        <v>2.99</v>
      </c>
      <c r="G84" s="1183">
        <v>0.8</v>
      </c>
      <c r="H84" s="1158">
        <f t="shared" si="2"/>
        <v>5.31</v>
      </c>
      <c r="I84" s="1179"/>
    </row>
    <row r="85" spans="1:9" x14ac:dyDescent="0.25">
      <c r="A85" s="1181"/>
      <c r="B85" s="1177" t="s">
        <v>3632</v>
      </c>
      <c r="C85" s="1178">
        <v>1</v>
      </c>
      <c r="D85" s="1178">
        <v>1</v>
      </c>
      <c r="E85" s="1158">
        <v>1.0900000000000001</v>
      </c>
      <c r="F85" s="1158">
        <v>2.29</v>
      </c>
      <c r="G85" s="1183">
        <v>0.8</v>
      </c>
      <c r="H85" s="1158">
        <f t="shared" si="2"/>
        <v>2</v>
      </c>
      <c r="I85" s="1179"/>
    </row>
    <row r="86" spans="1:9" x14ac:dyDescent="0.25">
      <c r="A86" s="1181"/>
      <c r="B86" s="1177" t="s">
        <v>3633</v>
      </c>
      <c r="C86" s="1178">
        <v>1</v>
      </c>
      <c r="D86" s="1178">
        <v>1</v>
      </c>
      <c r="E86" s="1158">
        <v>2</v>
      </c>
      <c r="F86" s="1158">
        <v>3.8</v>
      </c>
      <c r="G86" s="1183">
        <v>0.8</v>
      </c>
      <c r="H86" s="1158">
        <f t="shared" si="2"/>
        <v>6.08</v>
      </c>
      <c r="I86" s="1179"/>
    </row>
    <row r="87" spans="1:9" x14ac:dyDescent="0.25">
      <c r="A87" s="1181"/>
      <c r="B87" s="1177"/>
      <c r="C87" s="1178"/>
      <c r="D87" s="1178"/>
      <c r="E87" s="1158"/>
      <c r="F87" s="1158"/>
      <c r="G87" s="1183"/>
      <c r="H87" s="1158">
        <v>0.05</v>
      </c>
      <c r="I87" s="1179"/>
    </row>
    <row r="88" spans="1:9" x14ac:dyDescent="0.25">
      <c r="A88" s="1172"/>
      <c r="B88" s="355"/>
      <c r="C88" s="344"/>
      <c r="D88" s="344"/>
      <c r="E88" s="345"/>
      <c r="F88" s="345"/>
      <c r="G88" s="358" t="s">
        <v>1904</v>
      </c>
      <c r="H88" s="358">
        <f>SUM(H79:H87)</f>
        <v>47.2</v>
      </c>
      <c r="I88" s="1184" t="s">
        <v>1829</v>
      </c>
    </row>
    <row r="89" spans="1:9" ht="30" x14ac:dyDescent="0.25">
      <c r="A89" s="1176">
        <v>3.1</v>
      </c>
      <c r="B89" s="1185" t="s">
        <v>3634</v>
      </c>
      <c r="C89" s="1186"/>
      <c r="D89" s="1186"/>
      <c r="E89" s="1157"/>
      <c r="F89" s="1156"/>
      <c r="G89" s="1157"/>
      <c r="H89" s="1158" t="s">
        <v>852</v>
      </c>
      <c r="I89" s="1159"/>
    </row>
    <row r="90" spans="1:9" x14ac:dyDescent="0.25">
      <c r="A90" s="1176"/>
      <c r="B90" s="1173" t="s">
        <v>3603</v>
      </c>
      <c r="C90" s="1194">
        <v>1</v>
      </c>
      <c r="D90" s="1194">
        <v>1</v>
      </c>
      <c r="E90" s="1170">
        <v>1.3</v>
      </c>
      <c r="F90" s="1170">
        <v>1.3</v>
      </c>
      <c r="G90" s="1313">
        <v>7.4999999999999997E-2</v>
      </c>
      <c r="H90" s="1313">
        <f>PRODUCT(C90:G90)</f>
        <v>0.127</v>
      </c>
      <c r="I90" s="1159"/>
    </row>
    <row r="91" spans="1:9" x14ac:dyDescent="0.25">
      <c r="A91" s="1176"/>
      <c r="B91" s="1173" t="s">
        <v>3604</v>
      </c>
      <c r="C91" s="1194">
        <v>1</v>
      </c>
      <c r="D91" s="1194">
        <v>5</v>
      </c>
      <c r="E91" s="1170">
        <v>1.45</v>
      </c>
      <c r="F91" s="1170">
        <v>1.45</v>
      </c>
      <c r="G91" s="1313">
        <v>7.4999999999999997E-2</v>
      </c>
      <c r="H91" s="1313">
        <f>PRODUCT(C91:G91)</f>
        <v>0.78800000000000003</v>
      </c>
      <c r="I91" s="1159"/>
    </row>
    <row r="92" spans="1:9" x14ac:dyDescent="0.25">
      <c r="A92" s="1176"/>
      <c r="B92" s="1173" t="s">
        <v>3605</v>
      </c>
      <c r="C92" s="1194">
        <v>1</v>
      </c>
      <c r="D92" s="1194">
        <v>4</v>
      </c>
      <c r="E92" s="1170">
        <v>1.6</v>
      </c>
      <c r="F92" s="1170">
        <v>1.6</v>
      </c>
      <c r="G92" s="1313">
        <v>7.4999999999999997E-2</v>
      </c>
      <c r="H92" s="1313">
        <f>PRODUCT(C92:G92)</f>
        <v>0.76800000000000002</v>
      </c>
      <c r="I92" s="1159"/>
    </row>
    <row r="93" spans="1:9" x14ac:dyDescent="0.25">
      <c r="A93" s="1176"/>
      <c r="B93" s="1173" t="s">
        <v>3606</v>
      </c>
      <c r="C93" s="1194">
        <v>1</v>
      </c>
      <c r="D93" s="1194">
        <v>4</v>
      </c>
      <c r="E93" s="1170">
        <v>1.8</v>
      </c>
      <c r="F93" s="1170">
        <v>1.8</v>
      </c>
      <c r="G93" s="1313">
        <v>7.4999999999999997E-2</v>
      </c>
      <c r="H93" s="1313">
        <f>PRODUCT(C93:G93)</f>
        <v>0.97199999999999998</v>
      </c>
      <c r="I93" s="1159"/>
    </row>
    <row r="94" spans="1:9" x14ac:dyDescent="0.25">
      <c r="A94" s="1176"/>
      <c r="B94" s="1173" t="s">
        <v>5677</v>
      </c>
      <c r="C94" s="1194">
        <v>1</v>
      </c>
      <c r="D94" s="1194">
        <v>2</v>
      </c>
      <c r="E94" s="1170">
        <v>1.3</v>
      </c>
      <c r="F94" s="1170">
        <v>1.3</v>
      </c>
      <c r="G94" s="1313">
        <v>7.4999999999999997E-2</v>
      </c>
      <c r="H94" s="1313">
        <f>PRODUCT(C94:G94)</f>
        <v>0.254</v>
      </c>
      <c r="I94" s="1159"/>
    </row>
    <row r="95" spans="1:9" x14ac:dyDescent="0.25">
      <c r="A95" s="1181"/>
      <c r="B95" s="1195" t="s">
        <v>3609</v>
      </c>
      <c r="C95" s="1194"/>
      <c r="D95" s="1194"/>
      <c r="E95" s="1313"/>
      <c r="F95" s="1313"/>
      <c r="G95" s="1313"/>
      <c r="H95" s="1313">
        <f t="shared" ref="H95:H109" si="3">PRODUCT(C95:G95)</f>
        <v>0</v>
      </c>
      <c r="I95" s="1312"/>
    </row>
    <row r="96" spans="1:9" x14ac:dyDescent="0.25">
      <c r="A96" s="1181"/>
      <c r="B96" s="1173" t="s">
        <v>5165</v>
      </c>
      <c r="C96" s="1194">
        <v>1</v>
      </c>
      <c r="D96" s="1194">
        <v>1</v>
      </c>
      <c r="E96" s="1313">
        <v>29.1</v>
      </c>
      <c r="F96" s="1313">
        <v>0.38</v>
      </c>
      <c r="G96" s="1313">
        <v>7.4999999999999997E-2</v>
      </c>
      <c r="H96" s="1313">
        <f t="shared" si="3"/>
        <v>0.82899999999999996</v>
      </c>
      <c r="I96" s="1312"/>
    </row>
    <row r="97" spans="1:9" x14ac:dyDescent="0.25">
      <c r="A97" s="1181"/>
      <c r="B97" s="1173" t="s">
        <v>5166</v>
      </c>
      <c r="C97" s="1194">
        <v>1</v>
      </c>
      <c r="D97" s="1194">
        <v>1</v>
      </c>
      <c r="E97" s="1313">
        <v>8.4049999999999994</v>
      </c>
      <c r="F97" s="1313">
        <v>0.38</v>
      </c>
      <c r="G97" s="1313">
        <v>7.4999999999999997E-2</v>
      </c>
      <c r="H97" s="1313">
        <f t="shared" si="3"/>
        <v>0.24</v>
      </c>
      <c r="I97" s="1312"/>
    </row>
    <row r="98" spans="1:9" x14ac:dyDescent="0.25">
      <c r="A98" s="1181"/>
      <c r="B98" s="1173" t="s">
        <v>5167</v>
      </c>
      <c r="C98" s="1194">
        <v>1</v>
      </c>
      <c r="D98" s="1194">
        <v>1</v>
      </c>
      <c r="E98" s="1313">
        <v>2.5150000000000001</v>
      </c>
      <c r="F98" s="1313">
        <v>0.38</v>
      </c>
      <c r="G98" s="1313">
        <v>7.4999999999999997E-2</v>
      </c>
      <c r="H98" s="1313">
        <f t="shared" si="3"/>
        <v>7.1999999999999995E-2</v>
      </c>
      <c r="I98" s="1312"/>
    </row>
    <row r="99" spans="1:9" x14ac:dyDescent="0.25">
      <c r="A99" s="1181"/>
      <c r="B99" s="1173" t="s">
        <v>5168</v>
      </c>
      <c r="C99" s="1194">
        <v>2</v>
      </c>
      <c r="D99" s="1194">
        <v>1</v>
      </c>
      <c r="E99" s="1313">
        <v>3.2149999999999999</v>
      </c>
      <c r="F99" s="1313">
        <v>0.38</v>
      </c>
      <c r="G99" s="1313">
        <v>7.4999999999999997E-2</v>
      </c>
      <c r="H99" s="1313">
        <f t="shared" si="3"/>
        <v>0.183</v>
      </c>
      <c r="I99" s="1312"/>
    </row>
    <row r="100" spans="1:9" x14ac:dyDescent="0.25">
      <c r="A100" s="1181"/>
      <c r="B100" s="1173" t="s">
        <v>5169</v>
      </c>
      <c r="C100" s="1194">
        <v>1</v>
      </c>
      <c r="D100" s="1194">
        <v>1</v>
      </c>
      <c r="E100" s="1313">
        <v>3.28</v>
      </c>
      <c r="F100" s="1313">
        <v>0.38</v>
      </c>
      <c r="G100" s="1313">
        <v>7.4999999999999997E-2</v>
      </c>
      <c r="H100" s="1313">
        <f t="shared" si="3"/>
        <v>9.2999999999999999E-2</v>
      </c>
      <c r="I100" s="1312"/>
    </row>
    <row r="101" spans="1:9" x14ac:dyDescent="0.25">
      <c r="A101" s="1181"/>
      <c r="B101" s="1173" t="s">
        <v>5170</v>
      </c>
      <c r="C101" s="1194">
        <v>1</v>
      </c>
      <c r="D101" s="1194">
        <v>2</v>
      </c>
      <c r="E101" s="1313">
        <v>2.23</v>
      </c>
      <c r="F101" s="1313">
        <v>0.38</v>
      </c>
      <c r="G101" s="1313">
        <v>7.4999999999999997E-2</v>
      </c>
      <c r="H101" s="1313">
        <f t="shared" si="3"/>
        <v>0.127</v>
      </c>
      <c r="I101" s="1312"/>
    </row>
    <row r="102" spans="1:9" ht="15" customHeight="1" x14ac:dyDescent="0.25">
      <c r="A102" s="1181"/>
      <c r="B102" s="1173" t="s">
        <v>5171</v>
      </c>
      <c r="C102" s="1194">
        <v>1</v>
      </c>
      <c r="D102" s="1194">
        <v>1</v>
      </c>
      <c r="E102" s="1313">
        <v>4</v>
      </c>
      <c r="F102" s="1170">
        <v>0.38</v>
      </c>
      <c r="G102" s="1313">
        <v>7.4999999999999997E-2</v>
      </c>
      <c r="H102" s="1170">
        <f t="shared" si="3"/>
        <v>0.11</v>
      </c>
      <c r="I102" s="1312"/>
    </row>
    <row r="103" spans="1:9" x14ac:dyDescent="0.25">
      <c r="A103" s="1181"/>
      <c r="B103" s="1173" t="s">
        <v>5172</v>
      </c>
      <c r="C103" s="1194">
        <v>1</v>
      </c>
      <c r="D103" s="1194">
        <v>1</v>
      </c>
      <c r="E103" s="1313">
        <v>6.92</v>
      </c>
      <c r="F103" s="1313">
        <v>0.38</v>
      </c>
      <c r="G103" s="1313">
        <v>0.1</v>
      </c>
      <c r="H103" s="1313">
        <f t="shared" si="3"/>
        <v>0.26300000000000001</v>
      </c>
      <c r="I103" s="1312"/>
    </row>
    <row r="104" spans="1:9" x14ac:dyDescent="0.25">
      <c r="A104" s="1181"/>
      <c r="B104" s="1314" t="s">
        <v>3618</v>
      </c>
      <c r="C104" s="1194"/>
      <c r="D104" s="1194"/>
      <c r="E104" s="1313"/>
      <c r="F104" s="1313"/>
      <c r="G104" s="1313"/>
      <c r="H104" s="1313"/>
      <c r="I104" s="1312"/>
    </row>
    <row r="105" spans="1:9" x14ac:dyDescent="0.25">
      <c r="A105" s="1181"/>
      <c r="B105" s="1173" t="s">
        <v>3619</v>
      </c>
      <c r="C105" s="1194">
        <v>-1</v>
      </c>
      <c r="D105" s="1194">
        <v>9</v>
      </c>
      <c r="E105" s="1313">
        <v>0.23</v>
      </c>
      <c r="F105" s="1313">
        <v>0.38</v>
      </c>
      <c r="G105" s="1313">
        <v>7.4999999999999997E-2</v>
      </c>
      <c r="H105" s="1313">
        <f t="shared" si="3"/>
        <v>-5.8999999999999997E-2</v>
      </c>
      <c r="I105" s="1312"/>
    </row>
    <row r="106" spans="1:9" x14ac:dyDescent="0.25">
      <c r="A106" s="1181"/>
      <c r="B106" s="1173" t="s">
        <v>3620</v>
      </c>
      <c r="C106" s="1194">
        <v>-1</v>
      </c>
      <c r="D106" s="1194">
        <v>1</v>
      </c>
      <c r="E106" s="1313">
        <v>0.23</v>
      </c>
      <c r="F106" s="1313">
        <v>0.38</v>
      </c>
      <c r="G106" s="1313">
        <v>7.4999999999999997E-2</v>
      </c>
      <c r="H106" s="1313">
        <f t="shared" si="3"/>
        <v>-7.0000000000000001E-3</v>
      </c>
      <c r="I106" s="1312"/>
    </row>
    <row r="107" spans="1:9" x14ac:dyDescent="0.25">
      <c r="A107" s="1181"/>
      <c r="B107" s="1173" t="s">
        <v>3942</v>
      </c>
      <c r="C107" s="1194">
        <v>-1</v>
      </c>
      <c r="D107" s="1194">
        <v>1</v>
      </c>
      <c r="E107" s="1313">
        <v>0.23</v>
      </c>
      <c r="F107" s="1313">
        <v>0.3</v>
      </c>
      <c r="G107" s="1313">
        <v>7.4999999999999997E-2</v>
      </c>
      <c r="H107" s="1313">
        <f t="shared" si="3"/>
        <v>-5.0000000000000001E-3</v>
      </c>
      <c r="I107" s="1312"/>
    </row>
    <row r="108" spans="1:9" x14ac:dyDescent="0.25">
      <c r="A108" s="1181"/>
      <c r="B108" s="1173" t="s">
        <v>3621</v>
      </c>
      <c r="C108" s="1194">
        <v>-1</v>
      </c>
      <c r="D108" s="1194">
        <v>3</v>
      </c>
      <c r="E108" s="1313">
        <v>0.23</v>
      </c>
      <c r="F108" s="1313">
        <v>0.38</v>
      </c>
      <c r="G108" s="1313">
        <v>7.4999999999999997E-2</v>
      </c>
      <c r="H108" s="1313">
        <f t="shared" si="3"/>
        <v>-0.02</v>
      </c>
      <c r="I108" s="1312"/>
    </row>
    <row r="109" spans="1:9" x14ac:dyDescent="0.25">
      <c r="A109" s="1160"/>
      <c r="B109" s="1161" t="s">
        <v>3622</v>
      </c>
      <c r="C109" s="1162">
        <v>1</v>
      </c>
      <c r="D109" s="1162">
        <v>1</v>
      </c>
      <c r="E109" s="1187">
        <v>2.76</v>
      </c>
      <c r="F109" s="1187">
        <v>1.65</v>
      </c>
      <c r="G109" s="1313">
        <v>0.15</v>
      </c>
      <c r="H109" s="1313">
        <f t="shared" si="3"/>
        <v>0.68300000000000005</v>
      </c>
      <c r="I109" s="1315"/>
    </row>
    <row r="110" spans="1:9" x14ac:dyDescent="0.25">
      <c r="A110" s="1165"/>
      <c r="B110" s="1166" t="s">
        <v>3623</v>
      </c>
      <c r="C110" s="1167">
        <v>1</v>
      </c>
      <c r="D110" s="1167">
        <v>4</v>
      </c>
      <c r="E110" s="1168">
        <v>1.26</v>
      </c>
      <c r="F110" s="1169">
        <v>1.26</v>
      </c>
      <c r="G110" s="1170">
        <v>0.1</v>
      </c>
      <c r="H110" s="1170">
        <f>PRODUCT(C110:G110)</f>
        <v>0.64</v>
      </c>
      <c r="I110" s="1171"/>
    </row>
    <row r="111" spans="1:9" x14ac:dyDescent="0.25">
      <c r="A111" s="1165"/>
      <c r="B111" s="1166"/>
      <c r="C111" s="1167"/>
      <c r="D111" s="1167"/>
      <c r="E111" s="1168"/>
      <c r="F111" s="1169"/>
      <c r="G111" s="1170"/>
      <c r="H111" s="1170">
        <v>0.02</v>
      </c>
      <c r="I111" s="1171"/>
    </row>
    <row r="112" spans="1:9" x14ac:dyDescent="0.25">
      <c r="A112" s="1165"/>
      <c r="B112" s="1166"/>
      <c r="C112" s="1167"/>
      <c r="D112" s="1167"/>
      <c r="E112" s="1168"/>
      <c r="F112" s="1169"/>
      <c r="G112" s="1174" t="s">
        <v>1904</v>
      </c>
      <c r="H112" s="1188">
        <f>SUM(H90:H111)</f>
        <v>6.08</v>
      </c>
      <c r="I112" s="1175" t="s">
        <v>1829</v>
      </c>
    </row>
    <row r="113" spans="1:9" x14ac:dyDescent="0.25">
      <c r="A113" s="1189">
        <v>4.0999999999999996</v>
      </c>
      <c r="B113" s="1755" t="s">
        <v>3933</v>
      </c>
      <c r="C113" s="1755"/>
      <c r="D113" s="1186"/>
      <c r="E113" s="1157"/>
      <c r="F113" s="1156"/>
      <c r="G113" s="1157"/>
      <c r="H113" s="1158"/>
      <c r="I113" s="1159"/>
    </row>
    <row r="114" spans="1:9" x14ac:dyDescent="0.25">
      <c r="A114" s="1181"/>
      <c r="B114" s="1173" t="s">
        <v>3603</v>
      </c>
      <c r="C114" s="1194">
        <v>1</v>
      </c>
      <c r="D114" s="1194">
        <v>1</v>
      </c>
      <c r="E114" s="1313">
        <v>1.8</v>
      </c>
      <c r="F114" s="1313">
        <v>1.8</v>
      </c>
      <c r="G114" s="1313">
        <v>0.25</v>
      </c>
      <c r="H114" s="1313">
        <f>PRODUCT(C114:G114)</f>
        <v>0.81</v>
      </c>
      <c r="I114" s="1312"/>
    </row>
    <row r="115" spans="1:9" x14ac:dyDescent="0.25">
      <c r="A115" s="1181"/>
      <c r="B115" s="1173" t="s">
        <v>3604</v>
      </c>
      <c r="C115" s="1194">
        <v>1</v>
      </c>
      <c r="D115" s="1194">
        <v>7</v>
      </c>
      <c r="E115" s="1313">
        <v>1.5</v>
      </c>
      <c r="F115" s="1313">
        <v>1.5</v>
      </c>
      <c r="G115" s="1313">
        <v>0.3</v>
      </c>
      <c r="H115" s="1313">
        <f>PRODUCT(C115:G115)</f>
        <v>4.7249999999999996</v>
      </c>
      <c r="I115" s="1312"/>
    </row>
    <row r="116" spans="1:9" x14ac:dyDescent="0.25">
      <c r="A116" s="1181"/>
      <c r="B116" s="1173" t="s">
        <v>3605</v>
      </c>
      <c r="C116" s="1194">
        <v>1</v>
      </c>
      <c r="D116" s="1194">
        <v>1</v>
      </c>
      <c r="E116" s="1313">
        <v>1.3</v>
      </c>
      <c r="F116" s="1313">
        <v>1.7</v>
      </c>
      <c r="G116" s="1313">
        <v>0.4</v>
      </c>
      <c r="H116" s="1313">
        <f>PRODUCT(C116:G116)</f>
        <v>0.88400000000000001</v>
      </c>
      <c r="I116" s="1312"/>
    </row>
    <row r="117" spans="1:9" x14ac:dyDescent="0.25">
      <c r="A117" s="1181"/>
      <c r="B117" s="1173" t="s">
        <v>3606</v>
      </c>
      <c r="C117" s="1194">
        <v>1</v>
      </c>
      <c r="D117" s="1194">
        <v>5</v>
      </c>
      <c r="E117" s="1313">
        <v>1.2</v>
      </c>
      <c r="F117" s="1313">
        <v>1.8</v>
      </c>
      <c r="G117" s="1313">
        <v>0.5</v>
      </c>
      <c r="H117" s="1313">
        <f>PRODUCT(C117:G117)</f>
        <v>5.4</v>
      </c>
      <c r="I117" s="1312"/>
    </row>
    <row r="118" spans="1:9" x14ac:dyDescent="0.25">
      <c r="A118" s="1181"/>
      <c r="B118" s="1173" t="s">
        <v>3608</v>
      </c>
      <c r="C118" s="1194">
        <v>1</v>
      </c>
      <c r="D118" s="1194">
        <v>2</v>
      </c>
      <c r="E118" s="1313">
        <v>2.65</v>
      </c>
      <c r="F118" s="1313">
        <v>2.2999999999999998</v>
      </c>
      <c r="G118" s="1313">
        <v>0.2</v>
      </c>
      <c r="H118" s="1313">
        <f>PRODUCT(C118:G118)</f>
        <v>2.4380000000000002</v>
      </c>
      <c r="I118" s="1312"/>
    </row>
    <row r="119" spans="1:9" x14ac:dyDescent="0.25">
      <c r="A119" s="1181"/>
      <c r="B119" s="1314" t="s">
        <v>3934</v>
      </c>
      <c r="C119" s="1194"/>
      <c r="D119" s="1194"/>
      <c r="E119" s="1170"/>
      <c r="F119" s="1170"/>
      <c r="G119" s="1170"/>
      <c r="H119" s="1170"/>
      <c r="I119" s="1312"/>
    </row>
    <row r="120" spans="1:9" x14ac:dyDescent="0.25">
      <c r="A120" s="1181"/>
      <c r="B120" s="1173" t="s">
        <v>5177</v>
      </c>
      <c r="C120" s="1194">
        <v>1</v>
      </c>
      <c r="D120" s="1194">
        <v>3</v>
      </c>
      <c r="E120" s="1170">
        <v>0.23</v>
      </c>
      <c r="F120" s="1170">
        <v>0.38</v>
      </c>
      <c r="G120" s="1319">
        <v>2.4500000000000002</v>
      </c>
      <c r="H120" s="1170">
        <f t="shared" ref="H120:H142" si="4">PRODUCT(C120:G120)</f>
        <v>0.64</v>
      </c>
      <c r="I120" s="1312"/>
    </row>
    <row r="121" spans="1:9" x14ac:dyDescent="0.25">
      <c r="A121" s="1181"/>
      <c r="B121" s="1173" t="s">
        <v>5178</v>
      </c>
      <c r="C121" s="1194">
        <v>1</v>
      </c>
      <c r="D121" s="1194">
        <v>2</v>
      </c>
      <c r="E121" s="1170">
        <v>0.23</v>
      </c>
      <c r="F121" s="1170">
        <v>0.38</v>
      </c>
      <c r="G121" s="1319">
        <v>2.6</v>
      </c>
      <c r="H121" s="1170">
        <f t="shared" si="4"/>
        <v>0.45</v>
      </c>
      <c r="I121" s="1312"/>
    </row>
    <row r="122" spans="1:9" x14ac:dyDescent="0.25">
      <c r="A122" s="1181"/>
      <c r="B122" s="1173" t="s">
        <v>5179</v>
      </c>
      <c r="C122" s="1194">
        <v>1</v>
      </c>
      <c r="D122" s="1194">
        <v>1</v>
      </c>
      <c r="E122" s="1170">
        <v>0.23</v>
      </c>
      <c r="F122" s="1170">
        <v>0.38</v>
      </c>
      <c r="G122" s="1319">
        <v>2.6</v>
      </c>
      <c r="H122" s="1170">
        <f t="shared" si="4"/>
        <v>0.23</v>
      </c>
      <c r="I122" s="1312"/>
    </row>
    <row r="123" spans="1:9" x14ac:dyDescent="0.25">
      <c r="A123" s="1181"/>
      <c r="B123" s="1173" t="s">
        <v>5180</v>
      </c>
      <c r="C123" s="1194">
        <v>1</v>
      </c>
      <c r="D123" s="1194">
        <v>1</v>
      </c>
      <c r="E123" s="1170">
        <v>0.23</v>
      </c>
      <c r="F123" s="1170">
        <v>0.3</v>
      </c>
      <c r="G123" s="1319">
        <v>2.4500000000000002</v>
      </c>
      <c r="H123" s="1170">
        <f t="shared" si="4"/>
        <v>0.17</v>
      </c>
      <c r="I123" s="1312"/>
    </row>
    <row r="124" spans="1:9" x14ac:dyDescent="0.25">
      <c r="A124" s="1181"/>
      <c r="B124" s="1173" t="s">
        <v>5181</v>
      </c>
      <c r="C124" s="1194">
        <v>1</v>
      </c>
      <c r="D124" s="1194">
        <v>1</v>
      </c>
      <c r="E124" s="1170">
        <v>0.23</v>
      </c>
      <c r="F124" s="1170">
        <v>0.38</v>
      </c>
      <c r="G124" s="1319">
        <v>2.4500000000000002</v>
      </c>
      <c r="H124" s="1170">
        <f t="shared" si="4"/>
        <v>0.21</v>
      </c>
      <c r="I124" s="1312"/>
    </row>
    <row r="125" spans="1:9" x14ac:dyDescent="0.25">
      <c r="A125" s="1181"/>
      <c r="B125" s="1173" t="s">
        <v>5182</v>
      </c>
      <c r="C125" s="1194">
        <v>1</v>
      </c>
      <c r="D125" s="1194">
        <v>2</v>
      </c>
      <c r="E125" s="1170">
        <v>0.23</v>
      </c>
      <c r="F125" s="1170">
        <v>0.38</v>
      </c>
      <c r="G125" s="1319">
        <v>2.4500000000000002</v>
      </c>
      <c r="H125" s="1170">
        <f t="shared" si="4"/>
        <v>0.43</v>
      </c>
      <c r="I125" s="1312"/>
    </row>
    <row r="126" spans="1:9" x14ac:dyDescent="0.25">
      <c r="A126" s="1181"/>
      <c r="B126" s="1173" t="s">
        <v>5183</v>
      </c>
      <c r="C126" s="1194">
        <v>1</v>
      </c>
      <c r="D126" s="1194">
        <v>2</v>
      </c>
      <c r="E126" s="1170">
        <v>0.23</v>
      </c>
      <c r="F126" s="1170">
        <v>0.38</v>
      </c>
      <c r="G126" s="1319">
        <v>2.6</v>
      </c>
      <c r="H126" s="1170">
        <f t="shared" si="4"/>
        <v>0.45</v>
      </c>
      <c r="I126" s="1312"/>
    </row>
    <row r="127" spans="1:9" x14ac:dyDescent="0.25">
      <c r="A127" s="1181"/>
      <c r="B127" s="1173" t="s">
        <v>5184</v>
      </c>
      <c r="C127" s="1194">
        <v>1</v>
      </c>
      <c r="D127" s="1194">
        <v>2</v>
      </c>
      <c r="E127" s="1170">
        <v>0.23</v>
      </c>
      <c r="F127" s="1170">
        <v>0.38</v>
      </c>
      <c r="G127" s="1319">
        <v>2.6</v>
      </c>
      <c r="H127" s="1170">
        <f t="shared" si="4"/>
        <v>0.45</v>
      </c>
      <c r="I127" s="1312"/>
    </row>
    <row r="128" spans="1:9" x14ac:dyDescent="0.25">
      <c r="A128" s="1181"/>
      <c r="B128" s="1195" t="s">
        <v>3609</v>
      </c>
      <c r="C128" s="1194"/>
      <c r="D128" s="1194"/>
      <c r="E128" s="1313"/>
      <c r="F128" s="1313"/>
      <c r="G128" s="1313"/>
      <c r="H128" s="1313"/>
      <c r="I128" s="1312"/>
    </row>
    <row r="129" spans="1:9" x14ac:dyDescent="0.25">
      <c r="A129" s="1181"/>
      <c r="B129" s="1173" t="s">
        <v>5165</v>
      </c>
      <c r="C129" s="1194">
        <v>1</v>
      </c>
      <c r="D129" s="1194">
        <v>1</v>
      </c>
      <c r="E129" s="1313">
        <v>29.1</v>
      </c>
      <c r="F129" s="1313">
        <v>0.23</v>
      </c>
      <c r="G129" s="1313">
        <v>0.45</v>
      </c>
      <c r="H129" s="1313">
        <f t="shared" si="4"/>
        <v>3.012</v>
      </c>
      <c r="I129" s="1312"/>
    </row>
    <row r="130" spans="1:9" x14ac:dyDescent="0.25">
      <c r="A130" s="1181"/>
      <c r="B130" s="1173" t="s">
        <v>5166</v>
      </c>
      <c r="C130" s="1194">
        <v>1</v>
      </c>
      <c r="D130" s="1194">
        <v>1</v>
      </c>
      <c r="E130" s="1313">
        <v>8.4049999999999994</v>
      </c>
      <c r="F130" s="1313">
        <v>0.23</v>
      </c>
      <c r="G130" s="1313">
        <v>0.45</v>
      </c>
      <c r="H130" s="1313">
        <f t="shared" si="4"/>
        <v>0.87</v>
      </c>
      <c r="I130" s="1312"/>
    </row>
    <row r="131" spans="1:9" x14ac:dyDescent="0.25">
      <c r="A131" s="1181"/>
      <c r="B131" s="1173" t="s">
        <v>5167</v>
      </c>
      <c r="C131" s="1194">
        <v>1</v>
      </c>
      <c r="D131" s="1194">
        <v>1</v>
      </c>
      <c r="E131" s="1313">
        <v>2.5150000000000001</v>
      </c>
      <c r="F131" s="1313">
        <v>0.23</v>
      </c>
      <c r="G131" s="1313">
        <v>0.45</v>
      </c>
      <c r="H131" s="1313">
        <f t="shared" si="4"/>
        <v>0.26</v>
      </c>
      <c r="I131" s="1312"/>
    </row>
    <row r="132" spans="1:9" x14ac:dyDescent="0.25">
      <c r="A132" s="1181"/>
      <c r="B132" s="1173" t="s">
        <v>5168</v>
      </c>
      <c r="C132" s="1194">
        <v>2</v>
      </c>
      <c r="D132" s="1194">
        <v>1</v>
      </c>
      <c r="E132" s="1313">
        <v>3.2149999999999999</v>
      </c>
      <c r="F132" s="1313">
        <v>0.23</v>
      </c>
      <c r="G132" s="1313">
        <v>0.45</v>
      </c>
      <c r="H132" s="1313">
        <f t="shared" si="4"/>
        <v>0.66600000000000004</v>
      </c>
      <c r="I132" s="1312"/>
    </row>
    <row r="133" spans="1:9" x14ac:dyDescent="0.25">
      <c r="A133" s="1181"/>
      <c r="B133" s="1173" t="s">
        <v>5169</v>
      </c>
      <c r="C133" s="1194">
        <v>1</v>
      </c>
      <c r="D133" s="1194">
        <v>1</v>
      </c>
      <c r="E133" s="1313">
        <v>3.28</v>
      </c>
      <c r="F133" s="1313">
        <v>0.23</v>
      </c>
      <c r="G133" s="1313">
        <v>0.45</v>
      </c>
      <c r="H133" s="1313">
        <f t="shared" si="4"/>
        <v>0.33900000000000002</v>
      </c>
      <c r="I133" s="1312"/>
    </row>
    <row r="134" spans="1:9" x14ac:dyDescent="0.25">
      <c r="A134" s="1181"/>
      <c r="B134" s="1173" t="s">
        <v>5170</v>
      </c>
      <c r="C134" s="1194">
        <v>1</v>
      </c>
      <c r="D134" s="1194">
        <v>2</v>
      </c>
      <c r="E134" s="1313">
        <v>2.23</v>
      </c>
      <c r="F134" s="1313">
        <v>0.23</v>
      </c>
      <c r="G134" s="1313">
        <v>0.45</v>
      </c>
      <c r="H134" s="1313">
        <f t="shared" si="4"/>
        <v>0.46200000000000002</v>
      </c>
      <c r="I134" s="1312"/>
    </row>
    <row r="135" spans="1:9" ht="15" customHeight="1" x14ac:dyDescent="0.25">
      <c r="A135" s="1181"/>
      <c r="B135" s="1173" t="s">
        <v>5171</v>
      </c>
      <c r="C135" s="1194">
        <v>1</v>
      </c>
      <c r="D135" s="1194">
        <v>1</v>
      </c>
      <c r="E135" s="1313">
        <v>4</v>
      </c>
      <c r="F135" s="1313">
        <v>0.23</v>
      </c>
      <c r="G135" s="1313">
        <v>0.45</v>
      </c>
      <c r="H135" s="1170">
        <f t="shared" si="4"/>
        <v>0.41</v>
      </c>
      <c r="I135" s="1312"/>
    </row>
    <row r="136" spans="1:9" x14ac:dyDescent="0.25">
      <c r="A136" s="1181"/>
      <c r="B136" s="1173" t="s">
        <v>5172</v>
      </c>
      <c r="C136" s="1194">
        <v>1</v>
      </c>
      <c r="D136" s="1194">
        <v>1</v>
      </c>
      <c r="E136" s="1313">
        <v>6.92</v>
      </c>
      <c r="F136" s="1313">
        <v>0.23</v>
      </c>
      <c r="G136" s="1313">
        <v>0.45</v>
      </c>
      <c r="H136" s="1313">
        <f t="shared" si="4"/>
        <v>0.71599999999999997</v>
      </c>
      <c r="I136" s="1312"/>
    </row>
    <row r="137" spans="1:9" x14ac:dyDescent="0.25">
      <c r="A137" s="1181"/>
      <c r="B137" s="1314" t="s">
        <v>3618</v>
      </c>
      <c r="C137" s="1194"/>
      <c r="D137" s="1194"/>
      <c r="E137" s="1313"/>
      <c r="F137" s="1313"/>
      <c r="G137" s="1313"/>
      <c r="H137" s="1313"/>
      <c r="I137" s="1312"/>
    </row>
    <row r="138" spans="1:9" x14ac:dyDescent="0.25">
      <c r="A138" s="1181"/>
      <c r="B138" s="1173" t="s">
        <v>5671</v>
      </c>
      <c r="C138" s="1194">
        <v>-1</v>
      </c>
      <c r="D138" s="1194">
        <v>10</v>
      </c>
      <c r="E138" s="1313">
        <v>0.23</v>
      </c>
      <c r="F138" s="1313">
        <v>0.38</v>
      </c>
      <c r="G138" s="1313">
        <v>0.45</v>
      </c>
      <c r="H138" s="1313">
        <f>PRODUCT(C138:G138)</f>
        <v>-0.39300000000000002</v>
      </c>
      <c r="I138" s="1312"/>
    </row>
    <row r="139" spans="1:9" x14ac:dyDescent="0.25">
      <c r="A139" s="1181"/>
      <c r="B139" s="1173" t="s">
        <v>3942</v>
      </c>
      <c r="C139" s="1194">
        <v>-1</v>
      </c>
      <c r="D139" s="1194">
        <v>1</v>
      </c>
      <c r="E139" s="1313">
        <v>0.23</v>
      </c>
      <c r="F139" s="1313">
        <v>0.38</v>
      </c>
      <c r="G139" s="1313">
        <v>0.45</v>
      </c>
      <c r="H139" s="1313">
        <f>PRODUCT(C139:G139)</f>
        <v>-3.9E-2</v>
      </c>
      <c r="I139" s="1312"/>
    </row>
    <row r="140" spans="1:9" x14ac:dyDescent="0.25">
      <c r="A140" s="1181"/>
      <c r="B140" s="1173" t="s">
        <v>5654</v>
      </c>
      <c r="C140" s="1194">
        <v>-1</v>
      </c>
      <c r="D140" s="1194">
        <v>3</v>
      </c>
      <c r="E140" s="1313">
        <v>0.23</v>
      </c>
      <c r="F140" s="1313">
        <v>0.3</v>
      </c>
      <c r="G140" s="1313">
        <v>0.45</v>
      </c>
      <c r="H140" s="1313">
        <f>PRODUCT(C140:G140)</f>
        <v>-9.2999999999999999E-2</v>
      </c>
      <c r="I140" s="1312"/>
    </row>
    <row r="141" spans="1:9" x14ac:dyDescent="0.25">
      <c r="A141" s="1181"/>
      <c r="B141" s="1173" t="s">
        <v>5659</v>
      </c>
      <c r="C141" s="1194">
        <v>-1</v>
      </c>
      <c r="D141" s="1194">
        <v>2</v>
      </c>
      <c r="E141" s="1313">
        <v>0.23</v>
      </c>
      <c r="F141" s="1313">
        <v>0.23</v>
      </c>
      <c r="G141" s="1313">
        <v>0.45</v>
      </c>
      <c r="H141" s="1313">
        <f>PRODUCT(C141:G141)</f>
        <v>-4.8000000000000001E-2</v>
      </c>
      <c r="I141" s="1312"/>
    </row>
    <row r="142" spans="1:9" x14ac:dyDescent="0.25">
      <c r="A142" s="1190"/>
      <c r="B142" s="1177" t="s">
        <v>3939</v>
      </c>
      <c r="C142" s="1178">
        <v>1</v>
      </c>
      <c r="D142" s="1178">
        <v>1</v>
      </c>
      <c r="E142" s="1170">
        <v>2.46</v>
      </c>
      <c r="F142" s="1170">
        <v>0.23</v>
      </c>
      <c r="G142" s="1158">
        <v>0.3</v>
      </c>
      <c r="H142" s="1170">
        <f t="shared" si="4"/>
        <v>0.17</v>
      </c>
      <c r="I142" s="1179"/>
    </row>
    <row r="143" spans="1:9" x14ac:dyDescent="0.25">
      <c r="A143" s="1181"/>
      <c r="B143" s="1195" t="s">
        <v>5185</v>
      </c>
      <c r="C143" s="1194"/>
      <c r="D143" s="1194"/>
      <c r="E143" s="1313"/>
      <c r="F143" s="1313"/>
      <c r="G143" s="1313"/>
      <c r="H143" s="1313"/>
      <c r="I143" s="1312"/>
    </row>
    <row r="144" spans="1:9" x14ac:dyDescent="0.25">
      <c r="A144" s="1181"/>
      <c r="B144" s="1173" t="s">
        <v>5165</v>
      </c>
      <c r="C144" s="1194">
        <v>1</v>
      </c>
      <c r="D144" s="1194">
        <v>1</v>
      </c>
      <c r="E144" s="1313">
        <v>29.1</v>
      </c>
      <c r="F144" s="1313">
        <v>0.23</v>
      </c>
      <c r="G144" s="1313">
        <v>0.1</v>
      </c>
      <c r="H144" s="1313">
        <f t="shared" ref="H144:H151" si="5">PRODUCT(C144:G144)</f>
        <v>0.66900000000000004</v>
      </c>
      <c r="I144" s="1312"/>
    </row>
    <row r="145" spans="1:9" x14ac:dyDescent="0.25">
      <c r="A145" s="1181"/>
      <c r="B145" s="1173" t="s">
        <v>5166</v>
      </c>
      <c r="C145" s="1194">
        <v>1</v>
      </c>
      <c r="D145" s="1194">
        <v>1</v>
      </c>
      <c r="E145" s="1313">
        <v>8.4049999999999994</v>
      </c>
      <c r="F145" s="1313">
        <v>0.23</v>
      </c>
      <c r="G145" s="1313">
        <v>0.1</v>
      </c>
      <c r="H145" s="1313">
        <f t="shared" si="5"/>
        <v>0.193</v>
      </c>
      <c r="I145" s="1312"/>
    </row>
    <row r="146" spans="1:9" x14ac:dyDescent="0.25">
      <c r="A146" s="1181"/>
      <c r="B146" s="1173" t="s">
        <v>5167</v>
      </c>
      <c r="C146" s="1194">
        <v>1</v>
      </c>
      <c r="D146" s="1194">
        <v>1</v>
      </c>
      <c r="E146" s="1313">
        <v>2.5150000000000001</v>
      </c>
      <c r="F146" s="1313">
        <v>0.23</v>
      </c>
      <c r="G146" s="1313">
        <v>0.1</v>
      </c>
      <c r="H146" s="1313">
        <f t="shared" si="5"/>
        <v>5.8000000000000003E-2</v>
      </c>
      <c r="I146" s="1312"/>
    </row>
    <row r="147" spans="1:9" x14ac:dyDescent="0.25">
      <c r="A147" s="1181"/>
      <c r="B147" s="1173" t="s">
        <v>5168</v>
      </c>
      <c r="C147" s="1194">
        <v>2</v>
      </c>
      <c r="D147" s="1194">
        <v>1</v>
      </c>
      <c r="E147" s="1313">
        <v>3.2149999999999999</v>
      </c>
      <c r="F147" s="1313">
        <v>0.23</v>
      </c>
      <c r="G147" s="1313">
        <v>0.1</v>
      </c>
      <c r="H147" s="1313">
        <f t="shared" si="5"/>
        <v>0.14799999999999999</v>
      </c>
      <c r="I147" s="1312"/>
    </row>
    <row r="148" spans="1:9" x14ac:dyDescent="0.25">
      <c r="A148" s="1181"/>
      <c r="B148" s="1173" t="s">
        <v>5169</v>
      </c>
      <c r="C148" s="1194">
        <v>1</v>
      </c>
      <c r="D148" s="1194">
        <v>1</v>
      </c>
      <c r="E148" s="1313">
        <v>3.28</v>
      </c>
      <c r="F148" s="1313">
        <v>0.23</v>
      </c>
      <c r="G148" s="1313">
        <v>0.1</v>
      </c>
      <c r="H148" s="1313">
        <f t="shared" si="5"/>
        <v>7.4999999999999997E-2</v>
      </c>
      <c r="I148" s="1312"/>
    </row>
    <row r="149" spans="1:9" x14ac:dyDescent="0.25">
      <c r="A149" s="1181"/>
      <c r="B149" s="1173" t="s">
        <v>5170</v>
      </c>
      <c r="C149" s="1194">
        <v>1</v>
      </c>
      <c r="D149" s="1194">
        <v>2</v>
      </c>
      <c r="E149" s="1313">
        <v>2.23</v>
      </c>
      <c r="F149" s="1313">
        <v>0.23</v>
      </c>
      <c r="G149" s="1313">
        <v>0.1</v>
      </c>
      <c r="H149" s="1313">
        <f t="shared" si="5"/>
        <v>0.10299999999999999</v>
      </c>
      <c r="I149" s="1312"/>
    </row>
    <row r="150" spans="1:9" ht="15" customHeight="1" x14ac:dyDescent="0.25">
      <c r="A150" s="1181"/>
      <c r="B150" s="1173" t="s">
        <v>5171</v>
      </c>
      <c r="C150" s="1194">
        <v>1</v>
      </c>
      <c r="D150" s="1194">
        <v>1</v>
      </c>
      <c r="E150" s="1313">
        <v>4</v>
      </c>
      <c r="F150" s="1313">
        <v>0.23</v>
      </c>
      <c r="G150" s="1313">
        <v>0.1</v>
      </c>
      <c r="H150" s="1170">
        <f t="shared" si="5"/>
        <v>0.09</v>
      </c>
      <c r="I150" s="1312"/>
    </row>
    <row r="151" spans="1:9" x14ac:dyDescent="0.25">
      <c r="A151" s="1181"/>
      <c r="B151" s="1173" t="s">
        <v>5172</v>
      </c>
      <c r="C151" s="1194">
        <v>1</v>
      </c>
      <c r="D151" s="1194">
        <v>1</v>
      </c>
      <c r="E151" s="1313">
        <v>6.92</v>
      </c>
      <c r="F151" s="1313">
        <v>0.23</v>
      </c>
      <c r="G151" s="1313">
        <v>0.1</v>
      </c>
      <c r="H151" s="1313">
        <f t="shared" si="5"/>
        <v>0.159</v>
      </c>
      <c r="I151" s="1312"/>
    </row>
    <row r="152" spans="1:9" x14ac:dyDescent="0.25">
      <c r="A152" s="1181"/>
      <c r="B152" s="1314" t="s">
        <v>3618</v>
      </c>
      <c r="C152" s="1194"/>
      <c r="D152" s="1194"/>
      <c r="E152" s="1313"/>
      <c r="F152" s="1313"/>
      <c r="G152" s="1313"/>
      <c r="H152" s="1313"/>
      <c r="I152" s="1312"/>
    </row>
    <row r="153" spans="1:9" x14ac:dyDescent="0.25">
      <c r="A153" s="1181"/>
      <c r="B153" s="1173" t="s">
        <v>5671</v>
      </c>
      <c r="C153" s="1194">
        <v>-1</v>
      </c>
      <c r="D153" s="1194">
        <v>10</v>
      </c>
      <c r="E153" s="1313">
        <v>0.23</v>
      </c>
      <c r="F153" s="1313">
        <v>0.38</v>
      </c>
      <c r="G153" s="1313">
        <v>0.1</v>
      </c>
      <c r="H153" s="1313">
        <f>PRODUCT(C153:G153)</f>
        <v>-8.6999999999999994E-2</v>
      </c>
      <c r="I153" s="1312"/>
    </row>
    <row r="154" spans="1:9" x14ac:dyDescent="0.25">
      <c r="A154" s="1181"/>
      <c r="B154" s="1173" t="s">
        <v>3942</v>
      </c>
      <c r="C154" s="1194">
        <v>-1</v>
      </c>
      <c r="D154" s="1194">
        <v>1</v>
      </c>
      <c r="E154" s="1313">
        <v>0.23</v>
      </c>
      <c r="F154" s="1313">
        <v>0.38</v>
      </c>
      <c r="G154" s="1313">
        <v>0.1</v>
      </c>
      <c r="H154" s="1313">
        <f>PRODUCT(C154:G154)</f>
        <v>-8.9999999999999993E-3</v>
      </c>
      <c r="I154" s="1312"/>
    </row>
    <row r="155" spans="1:9" x14ac:dyDescent="0.25">
      <c r="A155" s="1181"/>
      <c r="B155" s="1173" t="s">
        <v>5654</v>
      </c>
      <c r="C155" s="1194">
        <v>-1</v>
      </c>
      <c r="D155" s="1194">
        <v>3</v>
      </c>
      <c r="E155" s="1313">
        <v>0.23</v>
      </c>
      <c r="F155" s="1313">
        <v>0.3</v>
      </c>
      <c r="G155" s="1313">
        <v>0.1</v>
      </c>
      <c r="H155" s="1313">
        <f>PRODUCT(C155:G155)</f>
        <v>-2.1000000000000001E-2</v>
      </c>
      <c r="I155" s="1312"/>
    </row>
    <row r="156" spans="1:9" x14ac:dyDescent="0.25">
      <c r="A156" s="1181"/>
      <c r="B156" s="1173" t="s">
        <v>5659</v>
      </c>
      <c r="C156" s="1194">
        <v>-1</v>
      </c>
      <c r="D156" s="1194">
        <v>2</v>
      </c>
      <c r="E156" s="1313">
        <v>0.23</v>
      </c>
      <c r="F156" s="1313">
        <v>0.23</v>
      </c>
      <c r="G156" s="1313">
        <v>0.1</v>
      </c>
      <c r="H156" s="1313">
        <f>PRODUCT(C156:G156)</f>
        <v>-1.0999999999999999E-2</v>
      </c>
      <c r="I156" s="1312"/>
    </row>
    <row r="157" spans="1:9" x14ac:dyDescent="0.25">
      <c r="A157" s="1186"/>
      <c r="B157" s="1191"/>
      <c r="C157" s="1186"/>
      <c r="D157" s="1186"/>
      <c r="E157" s="1170"/>
      <c r="F157" s="1170"/>
      <c r="G157" s="1158"/>
      <c r="H157" s="1170">
        <v>0.06</v>
      </c>
      <c r="I157" s="1159"/>
    </row>
    <row r="158" spans="1:9" x14ac:dyDescent="0.25">
      <c r="A158" s="1186"/>
      <c r="B158" s="1191"/>
      <c r="C158" s="1186"/>
      <c r="D158" s="1186"/>
      <c r="E158" s="1158"/>
      <c r="F158" s="1158"/>
      <c r="G158" s="1192" t="s">
        <v>1904</v>
      </c>
      <c r="H158" s="1192">
        <f>SUM(H114:H157)</f>
        <v>25.05</v>
      </c>
      <c r="I158" s="1159" t="s">
        <v>1829</v>
      </c>
    </row>
    <row r="159" spans="1:9" x14ac:dyDescent="0.25">
      <c r="A159" s="1176">
        <v>6.2</v>
      </c>
      <c r="B159" s="1754" t="s">
        <v>3636</v>
      </c>
      <c r="C159" s="1754"/>
      <c r="D159" s="1754"/>
      <c r="E159" s="1157"/>
      <c r="F159" s="1158"/>
      <c r="G159" s="1158"/>
      <c r="H159" s="1193"/>
      <c r="I159" s="1159"/>
    </row>
    <row r="160" spans="1:9" x14ac:dyDescent="0.25">
      <c r="A160" s="1172"/>
      <c r="B160" s="1173" t="s">
        <v>3610</v>
      </c>
      <c r="C160" s="1194">
        <v>1</v>
      </c>
      <c r="D160" s="1194">
        <v>1</v>
      </c>
      <c r="E160" s="1170">
        <v>29.8</v>
      </c>
      <c r="F160" s="1170">
        <v>0.23</v>
      </c>
      <c r="G160" s="1170">
        <v>0.6</v>
      </c>
      <c r="H160" s="1170">
        <f t="shared" ref="H160:H168" si="6">PRODUCT(C160:G160)</f>
        <v>4.1100000000000003</v>
      </c>
      <c r="I160" s="1175"/>
    </row>
    <row r="161" spans="1:9" x14ac:dyDescent="0.25">
      <c r="A161" s="1172"/>
      <c r="B161" s="1173" t="s">
        <v>5186</v>
      </c>
      <c r="C161" s="1194">
        <v>1</v>
      </c>
      <c r="D161" s="1194">
        <v>1</v>
      </c>
      <c r="E161" s="1170">
        <v>8.18</v>
      </c>
      <c r="F161" s="1170">
        <v>0.23</v>
      </c>
      <c r="G161" s="1170">
        <v>0.6</v>
      </c>
      <c r="H161" s="1170">
        <f t="shared" si="6"/>
        <v>1.1299999999999999</v>
      </c>
      <c r="I161" s="1175"/>
    </row>
    <row r="162" spans="1:9" x14ac:dyDescent="0.25">
      <c r="A162" s="1172"/>
      <c r="B162" s="1173" t="s">
        <v>5187</v>
      </c>
      <c r="C162" s="1194">
        <v>1</v>
      </c>
      <c r="D162" s="1194">
        <v>2</v>
      </c>
      <c r="E162" s="1170">
        <v>2</v>
      </c>
      <c r="F162" s="1170">
        <v>0.23</v>
      </c>
      <c r="G162" s="1170">
        <v>0.6</v>
      </c>
      <c r="H162" s="1170">
        <f t="shared" si="6"/>
        <v>0.55000000000000004</v>
      </c>
      <c r="I162" s="1175"/>
    </row>
    <row r="163" spans="1:9" x14ac:dyDescent="0.25">
      <c r="A163" s="1172"/>
      <c r="B163" s="1173" t="s">
        <v>3614</v>
      </c>
      <c r="C163" s="1194">
        <v>1</v>
      </c>
      <c r="D163" s="1194">
        <v>1</v>
      </c>
      <c r="E163" s="1170">
        <v>2.94</v>
      </c>
      <c r="F163" s="1170">
        <v>0.23</v>
      </c>
      <c r="G163" s="1170">
        <v>0.6</v>
      </c>
      <c r="H163" s="1170">
        <f t="shared" si="6"/>
        <v>0.41</v>
      </c>
      <c r="I163" s="1175"/>
    </row>
    <row r="164" spans="1:9" x14ac:dyDescent="0.25">
      <c r="A164" s="1172"/>
      <c r="B164" s="1173" t="s">
        <v>3613</v>
      </c>
      <c r="C164" s="1194">
        <v>1</v>
      </c>
      <c r="D164" s="1194">
        <v>1</v>
      </c>
      <c r="E164" s="1170">
        <v>6.49</v>
      </c>
      <c r="F164" s="1170">
        <v>0.23</v>
      </c>
      <c r="G164" s="1170">
        <v>0.6</v>
      </c>
      <c r="H164" s="1170">
        <f t="shared" si="6"/>
        <v>0.9</v>
      </c>
      <c r="I164" s="1175"/>
    </row>
    <row r="165" spans="1:9" x14ac:dyDescent="0.25">
      <c r="A165" s="1172"/>
      <c r="B165" s="1173" t="s">
        <v>3613</v>
      </c>
      <c r="C165" s="1194">
        <v>1</v>
      </c>
      <c r="D165" s="1194">
        <v>1</v>
      </c>
      <c r="E165" s="1170">
        <v>4</v>
      </c>
      <c r="F165" s="1170">
        <v>0.23</v>
      </c>
      <c r="G165" s="1170">
        <v>0.6</v>
      </c>
      <c r="H165" s="1170">
        <f t="shared" si="6"/>
        <v>0.55000000000000004</v>
      </c>
      <c r="I165" s="1175"/>
    </row>
    <row r="166" spans="1:9" ht="28.5" x14ac:dyDescent="0.25">
      <c r="A166" s="1172"/>
      <c r="B166" s="1173" t="s">
        <v>3615</v>
      </c>
      <c r="C166" s="1194">
        <v>1</v>
      </c>
      <c r="D166" s="1194">
        <v>2</v>
      </c>
      <c r="E166" s="1170">
        <v>2.99</v>
      </c>
      <c r="F166" s="1170">
        <v>0.23</v>
      </c>
      <c r="G166" s="1170">
        <v>0.6</v>
      </c>
      <c r="H166" s="1170">
        <f t="shared" si="6"/>
        <v>0.83</v>
      </c>
      <c r="I166" s="1175"/>
    </row>
    <row r="167" spans="1:9" x14ac:dyDescent="0.25">
      <c r="A167" s="1172"/>
      <c r="B167" s="1173" t="s">
        <v>3616</v>
      </c>
      <c r="C167" s="1194">
        <v>1</v>
      </c>
      <c r="D167" s="1194">
        <v>1</v>
      </c>
      <c r="E167" s="1170">
        <v>2.29</v>
      </c>
      <c r="F167" s="1170">
        <v>0.23</v>
      </c>
      <c r="G167" s="1170">
        <v>0.6</v>
      </c>
      <c r="H167" s="1170">
        <f t="shared" si="6"/>
        <v>0.32</v>
      </c>
      <c r="I167" s="1175"/>
    </row>
    <row r="168" spans="1:9" x14ac:dyDescent="0.25">
      <c r="A168" s="1172"/>
      <c r="B168" s="1173" t="s">
        <v>3617</v>
      </c>
      <c r="C168" s="1194">
        <v>1</v>
      </c>
      <c r="D168" s="1194">
        <v>1</v>
      </c>
      <c r="E168" s="1170">
        <v>6.03</v>
      </c>
      <c r="F168" s="1170">
        <v>0.23</v>
      </c>
      <c r="G168" s="1170">
        <v>0.6</v>
      </c>
      <c r="H168" s="1170">
        <f t="shared" si="6"/>
        <v>0.83</v>
      </c>
      <c r="I168" s="1175"/>
    </row>
    <row r="169" spans="1:9" x14ac:dyDescent="0.25">
      <c r="A169" s="1172"/>
      <c r="B169" s="1195" t="s">
        <v>3618</v>
      </c>
      <c r="C169" s="1194"/>
      <c r="D169" s="1194"/>
      <c r="E169" s="1170"/>
      <c r="F169" s="1170"/>
      <c r="G169" s="1170"/>
      <c r="H169" s="1170"/>
      <c r="I169" s="1175"/>
    </row>
    <row r="170" spans="1:9" x14ac:dyDescent="0.25">
      <c r="A170" s="1172"/>
      <c r="B170" s="1173" t="s">
        <v>5671</v>
      </c>
      <c r="C170" s="1194">
        <v>-1</v>
      </c>
      <c r="D170" s="1194">
        <v>10</v>
      </c>
      <c r="E170" s="1313">
        <v>0.23</v>
      </c>
      <c r="F170" s="1313">
        <v>0.38</v>
      </c>
      <c r="G170" s="1170">
        <v>0.6</v>
      </c>
      <c r="H170" s="1170">
        <f t="shared" ref="H170:H179" si="7">PRODUCT(C170:G170)</f>
        <v>-0.52</v>
      </c>
      <c r="I170" s="1175"/>
    </row>
    <row r="171" spans="1:9" x14ac:dyDescent="0.25">
      <c r="A171" s="1172"/>
      <c r="B171" s="1173" t="s">
        <v>3942</v>
      </c>
      <c r="C171" s="1194">
        <v>-1</v>
      </c>
      <c r="D171" s="1194">
        <v>1</v>
      </c>
      <c r="E171" s="1313">
        <v>0.23</v>
      </c>
      <c r="F171" s="1313">
        <v>0.38</v>
      </c>
      <c r="G171" s="1170">
        <v>0.6</v>
      </c>
      <c r="H171" s="1170">
        <f t="shared" si="7"/>
        <v>-0.05</v>
      </c>
      <c r="I171" s="1175"/>
    </row>
    <row r="172" spans="1:9" x14ac:dyDescent="0.25">
      <c r="A172" s="1172"/>
      <c r="B172" s="1173" t="s">
        <v>5654</v>
      </c>
      <c r="C172" s="1194">
        <v>-1</v>
      </c>
      <c r="D172" s="1194">
        <v>3</v>
      </c>
      <c r="E172" s="1313">
        <v>0.23</v>
      </c>
      <c r="F172" s="1313">
        <v>0.3</v>
      </c>
      <c r="G172" s="1170">
        <v>0.6</v>
      </c>
      <c r="H172" s="1170">
        <f t="shared" si="7"/>
        <v>-0.12</v>
      </c>
      <c r="I172" s="1175"/>
    </row>
    <row r="173" spans="1:9" x14ac:dyDescent="0.25">
      <c r="A173" s="1172"/>
      <c r="B173" s="1173" t="s">
        <v>5659</v>
      </c>
      <c r="C173" s="1194">
        <v>-1</v>
      </c>
      <c r="D173" s="1194">
        <v>2</v>
      </c>
      <c r="E173" s="1313">
        <v>0.23</v>
      </c>
      <c r="F173" s="1313">
        <v>0.23</v>
      </c>
      <c r="G173" s="1170">
        <v>0.6</v>
      </c>
      <c r="H173" s="1170">
        <f t="shared" si="7"/>
        <v>-0.06</v>
      </c>
      <c r="I173" s="1175"/>
    </row>
    <row r="174" spans="1:9" x14ac:dyDescent="0.25">
      <c r="A174" s="1186"/>
      <c r="B174" s="1191" t="s">
        <v>3649</v>
      </c>
      <c r="C174" s="1186">
        <v>1</v>
      </c>
      <c r="D174" s="1186">
        <v>1</v>
      </c>
      <c r="E174" s="1158">
        <v>2.46</v>
      </c>
      <c r="F174" s="1158">
        <v>1.5</v>
      </c>
      <c r="G174" s="1158">
        <v>0.45</v>
      </c>
      <c r="H174" s="1170">
        <f t="shared" si="7"/>
        <v>1.66</v>
      </c>
      <c r="I174" s="1159"/>
    </row>
    <row r="175" spans="1:9" x14ac:dyDescent="0.25">
      <c r="A175" s="1186"/>
      <c r="B175" s="1191" t="s">
        <v>3650</v>
      </c>
      <c r="C175" s="1186">
        <v>1</v>
      </c>
      <c r="D175" s="1186">
        <v>1</v>
      </c>
      <c r="E175" s="1158">
        <v>2.46</v>
      </c>
      <c r="F175" s="1158">
        <v>1.2</v>
      </c>
      <c r="G175" s="1158">
        <v>0.15</v>
      </c>
      <c r="H175" s="1170">
        <f t="shared" si="7"/>
        <v>0.44</v>
      </c>
      <c r="I175" s="1159"/>
    </row>
    <row r="176" spans="1:9" x14ac:dyDescent="0.25">
      <c r="A176" s="1186"/>
      <c r="B176" s="1191" t="s">
        <v>3651</v>
      </c>
      <c r="C176" s="1186">
        <v>1</v>
      </c>
      <c r="D176" s="1186">
        <v>1</v>
      </c>
      <c r="E176" s="1158">
        <v>2.46</v>
      </c>
      <c r="F176" s="1158">
        <v>0.9</v>
      </c>
      <c r="G176" s="1158">
        <v>0.15</v>
      </c>
      <c r="H176" s="1170">
        <f t="shared" si="7"/>
        <v>0.33</v>
      </c>
      <c r="I176" s="1159"/>
    </row>
    <row r="177" spans="1:9" x14ac:dyDescent="0.25">
      <c r="A177" s="1186"/>
      <c r="B177" s="1191" t="s">
        <v>3652</v>
      </c>
      <c r="C177" s="1186">
        <v>1</v>
      </c>
      <c r="D177" s="1186">
        <v>1</v>
      </c>
      <c r="E177" s="1158">
        <v>2.46</v>
      </c>
      <c r="F177" s="1158">
        <v>0.6</v>
      </c>
      <c r="G177" s="1158">
        <v>0.15</v>
      </c>
      <c r="H177" s="1170">
        <f t="shared" si="7"/>
        <v>0.22</v>
      </c>
      <c r="I177" s="1159"/>
    </row>
    <row r="178" spans="1:9" x14ac:dyDescent="0.25">
      <c r="A178" s="1186"/>
      <c r="B178" s="1191" t="s">
        <v>3653</v>
      </c>
      <c r="C178" s="1186">
        <v>1</v>
      </c>
      <c r="D178" s="1186">
        <v>1</v>
      </c>
      <c r="E178" s="1158">
        <v>2.46</v>
      </c>
      <c r="F178" s="1158">
        <v>0.3</v>
      </c>
      <c r="G178" s="1158">
        <v>0.15</v>
      </c>
      <c r="H178" s="1170">
        <f t="shared" si="7"/>
        <v>0.11</v>
      </c>
      <c r="I178" s="1159"/>
    </row>
    <row r="179" spans="1:9" x14ac:dyDescent="0.25">
      <c r="A179" s="1186"/>
      <c r="B179" s="1191" t="s">
        <v>3654</v>
      </c>
      <c r="C179" s="1186">
        <v>1</v>
      </c>
      <c r="D179" s="1186">
        <v>4</v>
      </c>
      <c r="E179" s="1158">
        <v>3.32</v>
      </c>
      <c r="F179" s="1158">
        <v>0.23</v>
      </c>
      <c r="G179" s="1158">
        <v>1</v>
      </c>
      <c r="H179" s="1170">
        <f t="shared" si="7"/>
        <v>3.05</v>
      </c>
      <c r="I179" s="1159"/>
    </row>
    <row r="180" spans="1:9" x14ac:dyDescent="0.25">
      <c r="A180" s="1186"/>
      <c r="B180" s="1191"/>
      <c r="C180" s="1186"/>
      <c r="D180" s="1186"/>
      <c r="E180" s="1158"/>
      <c r="F180" s="1158"/>
      <c r="G180" s="1158"/>
      <c r="H180" s="1170">
        <v>0.06</v>
      </c>
      <c r="I180" s="1159"/>
    </row>
    <row r="181" spans="1:9" x14ac:dyDescent="0.25">
      <c r="A181" s="1186"/>
      <c r="B181" s="1191"/>
      <c r="C181" s="1186"/>
      <c r="D181" s="1186"/>
      <c r="E181" s="1157"/>
      <c r="F181" s="1158"/>
      <c r="G181" s="1192" t="s">
        <v>1904</v>
      </c>
      <c r="H181" s="1192">
        <f>SUM(H160:H180)</f>
        <v>14.75</v>
      </c>
      <c r="I181" s="1159" t="s">
        <v>1829</v>
      </c>
    </row>
    <row r="182" spans="1:9" x14ac:dyDescent="0.25">
      <c r="A182" s="1196">
        <v>8.1</v>
      </c>
      <c r="B182" s="1197" t="s">
        <v>3940</v>
      </c>
      <c r="C182" s="1186"/>
      <c r="D182" s="1186"/>
      <c r="E182" s="1157"/>
      <c r="F182" s="1156"/>
      <c r="G182" s="1157"/>
      <c r="H182" s="1158"/>
      <c r="I182" s="1159"/>
    </row>
    <row r="183" spans="1:9" x14ac:dyDescent="0.25">
      <c r="A183" s="343"/>
      <c r="B183" s="1198" t="s">
        <v>3941</v>
      </c>
      <c r="C183" s="344"/>
      <c r="D183" s="344"/>
      <c r="E183" s="1199"/>
      <c r="F183" s="1199"/>
      <c r="G183" s="1199"/>
      <c r="H183" s="1199"/>
      <c r="I183" s="1184"/>
    </row>
    <row r="184" spans="1:9" x14ac:dyDescent="0.25">
      <c r="A184" s="1200"/>
      <c r="B184" s="1173" t="s">
        <v>5671</v>
      </c>
      <c r="C184" s="1194">
        <v>-1</v>
      </c>
      <c r="D184" s="1194">
        <v>10</v>
      </c>
      <c r="E184" s="1313">
        <v>0.23</v>
      </c>
      <c r="F184" s="1313">
        <v>0.38</v>
      </c>
      <c r="G184" s="1201">
        <v>2.4500000000000002</v>
      </c>
      <c r="H184" s="1201">
        <f>PRODUCT(C184:G184)</f>
        <v>-2.14</v>
      </c>
      <c r="I184" s="1202"/>
    </row>
    <row r="185" spans="1:9" x14ac:dyDescent="0.25">
      <c r="A185" s="1200"/>
      <c r="B185" s="1173" t="s">
        <v>3942</v>
      </c>
      <c r="C185" s="1194">
        <v>-1</v>
      </c>
      <c r="D185" s="1194">
        <v>1</v>
      </c>
      <c r="E185" s="1313">
        <v>0.23</v>
      </c>
      <c r="F185" s="1313">
        <v>0.38</v>
      </c>
      <c r="G185" s="1201">
        <v>2.4500000000000002</v>
      </c>
      <c r="H185" s="1201">
        <f t="shared" ref="H185:H211" si="8">PRODUCT(C185:G185)</f>
        <v>-0.21</v>
      </c>
      <c r="I185" s="1202"/>
    </row>
    <row r="186" spans="1:9" x14ac:dyDescent="0.25">
      <c r="A186" s="1200"/>
      <c r="B186" s="1173" t="s">
        <v>5654</v>
      </c>
      <c r="C186" s="1194">
        <v>-1</v>
      </c>
      <c r="D186" s="1194">
        <v>3</v>
      </c>
      <c r="E186" s="1313">
        <v>0.23</v>
      </c>
      <c r="F186" s="1313">
        <v>0.3</v>
      </c>
      <c r="G186" s="1201">
        <v>2.4500000000000002</v>
      </c>
      <c r="H186" s="1201">
        <f t="shared" si="8"/>
        <v>-0.51</v>
      </c>
      <c r="I186" s="1202"/>
    </row>
    <row r="187" spans="1:9" x14ac:dyDescent="0.25">
      <c r="A187" s="1200"/>
      <c r="B187" s="1173" t="s">
        <v>5659</v>
      </c>
      <c r="C187" s="1194">
        <v>-1</v>
      </c>
      <c r="D187" s="1194">
        <v>2</v>
      </c>
      <c r="E187" s="1313">
        <v>0.23</v>
      </c>
      <c r="F187" s="1313">
        <v>0.23</v>
      </c>
      <c r="G187" s="1201">
        <v>2.4500000000000002</v>
      </c>
      <c r="H187" s="1201">
        <f t="shared" si="8"/>
        <v>-0.26</v>
      </c>
      <c r="I187" s="1202"/>
    </row>
    <row r="188" spans="1:9" x14ac:dyDescent="0.25">
      <c r="A188" s="1203"/>
      <c r="B188" s="1204" t="s">
        <v>3943</v>
      </c>
      <c r="C188" s="344">
        <v>1</v>
      </c>
      <c r="D188" s="344">
        <v>1</v>
      </c>
      <c r="E188" s="345">
        <v>3.9</v>
      </c>
      <c r="F188" s="1199">
        <v>0.23</v>
      </c>
      <c r="G188" s="345">
        <v>0.3</v>
      </c>
      <c r="H188" s="1201">
        <f t="shared" si="8"/>
        <v>0.27</v>
      </c>
      <c r="I188" s="1184"/>
    </row>
    <row r="189" spans="1:9" x14ac:dyDescent="0.25">
      <c r="A189" s="1203"/>
      <c r="B189" s="1204" t="s">
        <v>3944</v>
      </c>
      <c r="C189" s="344">
        <v>1</v>
      </c>
      <c r="D189" s="344">
        <v>1</v>
      </c>
      <c r="E189" s="345">
        <v>1</v>
      </c>
      <c r="F189" s="345">
        <v>2</v>
      </c>
      <c r="G189" s="1199">
        <v>0.125</v>
      </c>
      <c r="H189" s="1201">
        <f t="shared" si="8"/>
        <v>0.25</v>
      </c>
      <c r="I189" s="1184"/>
    </row>
    <row r="190" spans="1:9" x14ac:dyDescent="0.25">
      <c r="A190" s="1203"/>
      <c r="B190" s="1204" t="s">
        <v>3945</v>
      </c>
      <c r="C190" s="344">
        <v>1</v>
      </c>
      <c r="D190" s="344">
        <v>1</v>
      </c>
      <c r="E190" s="345">
        <v>0.3</v>
      </c>
      <c r="F190" s="345">
        <v>1</v>
      </c>
      <c r="G190" s="1199">
        <v>0.125</v>
      </c>
      <c r="H190" s="1201">
        <f t="shared" si="8"/>
        <v>0.04</v>
      </c>
      <c r="I190" s="1184"/>
    </row>
    <row r="191" spans="1:9" x14ac:dyDescent="0.25">
      <c r="A191" s="1203"/>
      <c r="B191" s="1204" t="s">
        <v>3946</v>
      </c>
      <c r="C191" s="344">
        <v>1</v>
      </c>
      <c r="D191" s="344">
        <v>1</v>
      </c>
      <c r="E191" s="1199">
        <v>3.1</v>
      </c>
      <c r="F191" s="345">
        <v>1</v>
      </c>
      <c r="G191" s="1199">
        <v>0.125</v>
      </c>
      <c r="H191" s="1201">
        <f t="shared" si="8"/>
        <v>0.39</v>
      </c>
      <c r="I191" s="1184"/>
    </row>
    <row r="192" spans="1:9" x14ac:dyDescent="0.25">
      <c r="A192" s="1203"/>
      <c r="B192" s="1204" t="s">
        <v>3947</v>
      </c>
      <c r="C192" s="344">
        <v>0.5</v>
      </c>
      <c r="D192" s="344">
        <v>10</v>
      </c>
      <c r="E192" s="345">
        <v>1</v>
      </c>
      <c r="F192" s="345">
        <v>0.3</v>
      </c>
      <c r="G192" s="1199">
        <v>0.15</v>
      </c>
      <c r="H192" s="1201">
        <f t="shared" si="8"/>
        <v>0.23</v>
      </c>
      <c r="I192" s="1184"/>
    </row>
    <row r="193" spans="1:9" x14ac:dyDescent="0.25">
      <c r="A193" s="1203"/>
      <c r="B193" s="1204" t="s">
        <v>3665</v>
      </c>
      <c r="C193" s="344">
        <v>1</v>
      </c>
      <c r="D193" s="344">
        <v>3</v>
      </c>
      <c r="E193" s="345">
        <v>2.4</v>
      </c>
      <c r="F193" s="1199">
        <v>0.23</v>
      </c>
      <c r="G193" s="1199">
        <v>0.05</v>
      </c>
      <c r="H193" s="1201">
        <f t="shared" si="8"/>
        <v>0.08</v>
      </c>
      <c r="I193" s="1184"/>
    </row>
    <row r="194" spans="1:9" x14ac:dyDescent="0.25">
      <c r="A194" s="1203"/>
      <c r="B194" s="1204" t="s">
        <v>3666</v>
      </c>
      <c r="C194" s="344">
        <v>1</v>
      </c>
      <c r="D194" s="344">
        <v>1</v>
      </c>
      <c r="E194" s="1199">
        <v>1.95</v>
      </c>
      <c r="F194" s="1199">
        <v>0.23</v>
      </c>
      <c r="G194" s="1199">
        <v>0.05</v>
      </c>
      <c r="H194" s="1201">
        <f t="shared" si="8"/>
        <v>0.02</v>
      </c>
      <c r="I194" s="1184"/>
    </row>
    <row r="195" spans="1:9" x14ac:dyDescent="0.25">
      <c r="A195" s="1203"/>
      <c r="B195" s="1204" t="s">
        <v>3917</v>
      </c>
      <c r="C195" s="344">
        <v>1</v>
      </c>
      <c r="D195" s="344">
        <v>1</v>
      </c>
      <c r="E195" s="1199">
        <v>1.46</v>
      </c>
      <c r="F195" s="1199">
        <v>0.23</v>
      </c>
      <c r="G195" s="1199">
        <v>0.15</v>
      </c>
      <c r="H195" s="1201">
        <f t="shared" si="8"/>
        <v>0.05</v>
      </c>
      <c r="I195" s="1184"/>
    </row>
    <row r="196" spans="1:9" x14ac:dyDescent="0.25">
      <c r="A196" s="1203"/>
      <c r="B196" s="1204" t="s">
        <v>3948</v>
      </c>
      <c r="C196" s="344">
        <v>1</v>
      </c>
      <c r="D196" s="344">
        <v>1</v>
      </c>
      <c r="E196" s="1199">
        <v>5.68</v>
      </c>
      <c r="F196" s="345">
        <v>0.83</v>
      </c>
      <c r="G196" s="1199">
        <v>0.05</v>
      </c>
      <c r="H196" s="1201">
        <f t="shared" si="8"/>
        <v>0.24</v>
      </c>
      <c r="I196" s="1184"/>
    </row>
    <row r="197" spans="1:9" x14ac:dyDescent="0.25">
      <c r="A197" s="1203"/>
      <c r="B197" s="1204" t="s">
        <v>3949</v>
      </c>
      <c r="C197" s="344">
        <v>1</v>
      </c>
      <c r="D197" s="344">
        <v>1</v>
      </c>
      <c r="E197" s="1199">
        <v>1.46</v>
      </c>
      <c r="F197" s="1199">
        <v>0.23</v>
      </c>
      <c r="G197" s="1199">
        <v>0.15</v>
      </c>
      <c r="H197" s="1201">
        <f t="shared" si="8"/>
        <v>0.05</v>
      </c>
      <c r="I197" s="1184"/>
    </row>
    <row r="198" spans="1:9" x14ac:dyDescent="0.25">
      <c r="A198" s="1203"/>
      <c r="B198" s="1204" t="s">
        <v>3950</v>
      </c>
      <c r="C198" s="344">
        <v>1</v>
      </c>
      <c r="D198" s="344">
        <v>1</v>
      </c>
      <c r="E198" s="1199">
        <v>3.51</v>
      </c>
      <c r="F198" s="1199">
        <v>0.23</v>
      </c>
      <c r="G198" s="345">
        <v>0.2</v>
      </c>
      <c r="H198" s="1201">
        <f t="shared" si="8"/>
        <v>0.16</v>
      </c>
      <c r="I198" s="1184"/>
    </row>
    <row r="199" spans="1:9" x14ac:dyDescent="0.25">
      <c r="A199" s="1203"/>
      <c r="B199" s="1204" t="s">
        <v>3951</v>
      </c>
      <c r="C199" s="344">
        <v>1</v>
      </c>
      <c r="D199" s="344">
        <v>3</v>
      </c>
      <c r="E199" s="345">
        <v>2.2599999999999998</v>
      </c>
      <c r="F199" s="1199">
        <v>0.23</v>
      </c>
      <c r="G199" s="1199">
        <v>0.15</v>
      </c>
      <c r="H199" s="1201">
        <f t="shared" si="8"/>
        <v>0.23</v>
      </c>
      <c r="I199" s="1184"/>
    </row>
    <row r="200" spans="1:9" x14ac:dyDescent="0.25">
      <c r="A200" s="1203"/>
      <c r="B200" s="1204" t="s">
        <v>3952</v>
      </c>
      <c r="C200" s="344">
        <v>1</v>
      </c>
      <c r="D200" s="344">
        <v>1</v>
      </c>
      <c r="E200" s="1199">
        <v>1.81</v>
      </c>
      <c r="F200" s="1199">
        <v>0.23</v>
      </c>
      <c r="G200" s="1199">
        <v>0.15</v>
      </c>
      <c r="H200" s="1201">
        <f t="shared" si="8"/>
        <v>0.06</v>
      </c>
      <c r="I200" s="1184"/>
    </row>
    <row r="201" spans="1:9" x14ac:dyDescent="0.25">
      <c r="A201" s="1203"/>
      <c r="B201" s="1204" t="s">
        <v>3953</v>
      </c>
      <c r="C201" s="344">
        <v>1</v>
      </c>
      <c r="D201" s="344">
        <v>2</v>
      </c>
      <c r="E201" s="1199">
        <v>3.56</v>
      </c>
      <c r="F201" s="1199">
        <v>0.23</v>
      </c>
      <c r="G201" s="345">
        <v>0.2</v>
      </c>
      <c r="H201" s="1201">
        <f t="shared" si="8"/>
        <v>0.33</v>
      </c>
      <c r="I201" s="1184"/>
    </row>
    <row r="202" spans="1:9" x14ac:dyDescent="0.25">
      <c r="A202" s="1203"/>
      <c r="B202" s="1204" t="s">
        <v>3954</v>
      </c>
      <c r="C202" s="344">
        <v>1</v>
      </c>
      <c r="D202" s="344">
        <v>2</v>
      </c>
      <c r="E202" s="345">
        <v>1.2</v>
      </c>
      <c r="F202" s="1199">
        <v>0.115</v>
      </c>
      <c r="G202" s="345">
        <v>0.1</v>
      </c>
      <c r="H202" s="1201">
        <f t="shared" si="8"/>
        <v>0.03</v>
      </c>
      <c r="I202" s="1184"/>
    </row>
    <row r="203" spans="1:9" x14ac:dyDescent="0.25">
      <c r="A203" s="1203"/>
      <c r="B203" s="1204" t="s">
        <v>3955</v>
      </c>
      <c r="C203" s="344">
        <v>1</v>
      </c>
      <c r="D203" s="344">
        <v>2</v>
      </c>
      <c r="E203" s="1199">
        <v>1.21</v>
      </c>
      <c r="F203" s="1199">
        <v>0.23</v>
      </c>
      <c r="G203" s="345">
        <v>0.1</v>
      </c>
      <c r="H203" s="1201">
        <f t="shared" si="8"/>
        <v>0.06</v>
      </c>
      <c r="I203" s="1184"/>
    </row>
    <row r="204" spans="1:9" x14ac:dyDescent="0.25">
      <c r="A204" s="1203"/>
      <c r="B204" s="1204" t="s">
        <v>3956</v>
      </c>
      <c r="C204" s="344">
        <v>1</v>
      </c>
      <c r="D204" s="344">
        <v>2</v>
      </c>
      <c r="E204" s="1199">
        <v>5.43</v>
      </c>
      <c r="F204" s="1199">
        <v>0.23</v>
      </c>
      <c r="G204" s="1199">
        <v>0.15</v>
      </c>
      <c r="H204" s="1201">
        <f t="shared" si="8"/>
        <v>0.37</v>
      </c>
      <c r="I204" s="1184"/>
    </row>
    <row r="205" spans="1:9" x14ac:dyDescent="0.25">
      <c r="A205" s="348"/>
      <c r="B205" s="391" t="s">
        <v>3957</v>
      </c>
      <c r="C205" s="382">
        <v>1</v>
      </c>
      <c r="D205" s="382">
        <v>3</v>
      </c>
      <c r="E205" s="383">
        <v>2.2599999999999998</v>
      </c>
      <c r="F205" s="383">
        <v>0.6</v>
      </c>
      <c r="G205" s="384">
        <v>6.5000000000000002E-2</v>
      </c>
      <c r="H205" s="1201">
        <f t="shared" si="8"/>
        <v>0.26</v>
      </c>
      <c r="I205" s="1205"/>
    </row>
    <row r="206" spans="1:9" x14ac:dyDescent="0.25">
      <c r="A206" s="348"/>
      <c r="B206" s="391" t="s">
        <v>3849</v>
      </c>
      <c r="C206" s="382">
        <v>1</v>
      </c>
      <c r="D206" s="382">
        <v>1</v>
      </c>
      <c r="E206" s="384">
        <v>1.81</v>
      </c>
      <c r="F206" s="383">
        <v>0.6</v>
      </c>
      <c r="G206" s="384">
        <v>6.5000000000000002E-2</v>
      </c>
      <c r="H206" s="1201">
        <f t="shared" si="8"/>
        <v>7.0000000000000007E-2</v>
      </c>
      <c r="I206" s="1205"/>
    </row>
    <row r="207" spans="1:9" x14ac:dyDescent="0.25">
      <c r="A207" s="1203"/>
      <c r="B207" s="1204" t="s">
        <v>3958</v>
      </c>
      <c r="C207" s="344">
        <v>1</v>
      </c>
      <c r="D207" s="344">
        <v>1</v>
      </c>
      <c r="E207" s="1199">
        <v>3.51</v>
      </c>
      <c r="F207" s="1199">
        <v>0.78500000000000003</v>
      </c>
      <c r="G207" s="1199">
        <v>0.05</v>
      </c>
      <c r="H207" s="1201">
        <f t="shared" si="8"/>
        <v>0.14000000000000001</v>
      </c>
      <c r="I207" s="1184"/>
    </row>
    <row r="208" spans="1:9" x14ac:dyDescent="0.25">
      <c r="A208" s="1203"/>
      <c r="B208" s="1204" t="s">
        <v>3959</v>
      </c>
      <c r="C208" s="344">
        <v>1</v>
      </c>
      <c r="D208" s="344">
        <v>1</v>
      </c>
      <c r="E208" s="1199">
        <v>3.56</v>
      </c>
      <c r="F208" s="345">
        <v>0.6</v>
      </c>
      <c r="G208" s="1199">
        <v>0.05</v>
      </c>
      <c r="H208" s="1201">
        <f t="shared" si="8"/>
        <v>0.11</v>
      </c>
      <c r="I208" s="1184"/>
    </row>
    <row r="209" spans="1:9" x14ac:dyDescent="0.25">
      <c r="A209" s="1203"/>
      <c r="B209" s="1204" t="s">
        <v>3960</v>
      </c>
      <c r="C209" s="344">
        <v>1</v>
      </c>
      <c r="D209" s="344">
        <v>1</v>
      </c>
      <c r="E209" s="1199">
        <v>4.83</v>
      </c>
      <c r="F209" s="345">
        <v>0.6</v>
      </c>
      <c r="G209" s="1199">
        <v>0.05</v>
      </c>
      <c r="H209" s="1201">
        <f t="shared" si="8"/>
        <v>0.14000000000000001</v>
      </c>
      <c r="I209" s="1184"/>
    </row>
    <row r="210" spans="1:9" x14ac:dyDescent="0.25">
      <c r="A210" s="1203"/>
      <c r="B210" s="1204" t="s">
        <v>3961</v>
      </c>
      <c r="C210" s="344">
        <v>1</v>
      </c>
      <c r="D210" s="344">
        <v>1</v>
      </c>
      <c r="E210" s="1199">
        <v>2.46</v>
      </c>
      <c r="F210" s="345">
        <v>0.23</v>
      </c>
      <c r="G210" s="1199">
        <v>0.15</v>
      </c>
      <c r="H210" s="1201">
        <f t="shared" si="8"/>
        <v>0.08</v>
      </c>
      <c r="I210" s="1184"/>
    </row>
    <row r="211" spans="1:9" x14ac:dyDescent="0.25">
      <c r="A211" s="348"/>
      <c r="B211" s="391" t="s">
        <v>3962</v>
      </c>
      <c r="C211" s="382">
        <v>1</v>
      </c>
      <c r="D211" s="382">
        <v>1</v>
      </c>
      <c r="E211" s="384">
        <v>2.46</v>
      </c>
      <c r="F211" s="383">
        <v>0.6</v>
      </c>
      <c r="G211" s="384">
        <v>6.5000000000000002E-2</v>
      </c>
      <c r="H211" s="1201">
        <f t="shared" si="8"/>
        <v>0.1</v>
      </c>
      <c r="I211" s="1205"/>
    </row>
    <row r="212" spans="1:9" x14ac:dyDescent="0.25">
      <c r="A212" s="1203"/>
      <c r="B212" s="1206" t="s">
        <v>3963</v>
      </c>
      <c r="C212" s="344"/>
      <c r="D212" s="344"/>
      <c r="E212" s="1199"/>
      <c r="F212" s="1199"/>
      <c r="G212" s="1199"/>
      <c r="H212" s="345"/>
      <c r="I212" s="1184"/>
    </row>
    <row r="213" spans="1:9" x14ac:dyDescent="0.25">
      <c r="A213" s="348"/>
      <c r="B213" s="393" t="s">
        <v>3964</v>
      </c>
      <c r="C213" s="382"/>
      <c r="D213" s="382"/>
      <c r="E213" s="384"/>
      <c r="F213" s="384"/>
      <c r="G213" s="384"/>
      <c r="H213" s="383"/>
      <c r="I213" s="1205"/>
    </row>
    <row r="214" spans="1:9" x14ac:dyDescent="0.25">
      <c r="A214" s="348"/>
      <c r="B214" s="391" t="s">
        <v>3965</v>
      </c>
      <c r="C214" s="382">
        <v>1</v>
      </c>
      <c r="D214" s="382">
        <v>1</v>
      </c>
      <c r="E214" s="383">
        <v>10.87</v>
      </c>
      <c r="F214" s="384">
        <v>0.23</v>
      </c>
      <c r="G214" s="383">
        <v>0.4</v>
      </c>
      <c r="H214" s="383">
        <f>PRODUCT(C214:G214)</f>
        <v>1</v>
      </c>
      <c r="I214" s="1205"/>
    </row>
    <row r="215" spans="1:9" x14ac:dyDescent="0.25">
      <c r="A215" s="348"/>
      <c r="B215" s="391" t="s">
        <v>3966</v>
      </c>
      <c r="C215" s="382">
        <v>1</v>
      </c>
      <c r="D215" s="382">
        <v>1</v>
      </c>
      <c r="E215" s="384">
        <v>8.64</v>
      </c>
      <c r="F215" s="384">
        <v>0.23</v>
      </c>
      <c r="G215" s="383">
        <v>0.75</v>
      </c>
      <c r="H215" s="383">
        <f>PRODUCT(C215:G215)</f>
        <v>1.49</v>
      </c>
      <c r="I215" s="1205"/>
    </row>
    <row r="216" spans="1:9" x14ac:dyDescent="0.25">
      <c r="A216" s="348"/>
      <c r="B216" s="391" t="s">
        <v>5188</v>
      </c>
      <c r="C216" s="382">
        <v>1</v>
      </c>
      <c r="D216" s="382">
        <v>1</v>
      </c>
      <c r="E216" s="384">
        <v>7.32</v>
      </c>
      <c r="F216" s="384">
        <v>0.23</v>
      </c>
      <c r="G216" s="383">
        <v>0.3</v>
      </c>
      <c r="H216" s="383">
        <f>PRODUCT(C216:G216)</f>
        <v>0.51</v>
      </c>
      <c r="I216" s="1205"/>
    </row>
    <row r="217" spans="1:9" x14ac:dyDescent="0.25">
      <c r="A217" s="348"/>
      <c r="B217" s="391" t="s">
        <v>5189</v>
      </c>
      <c r="C217" s="382">
        <v>1</v>
      </c>
      <c r="D217" s="382">
        <v>1</v>
      </c>
      <c r="E217" s="384">
        <v>1.085</v>
      </c>
      <c r="F217" s="384">
        <v>0.23</v>
      </c>
      <c r="G217" s="383">
        <v>0.15</v>
      </c>
      <c r="H217" s="383">
        <f>PRODUCT(C217:G217)</f>
        <v>0.04</v>
      </c>
      <c r="I217" s="1205"/>
    </row>
    <row r="218" spans="1:9" x14ac:dyDescent="0.25">
      <c r="A218" s="348"/>
      <c r="B218" s="394" t="s">
        <v>3969</v>
      </c>
      <c r="C218" s="382"/>
      <c r="D218" s="382"/>
      <c r="E218" s="384"/>
      <c r="F218" s="384"/>
      <c r="G218" s="384"/>
      <c r="H218" s="383"/>
      <c r="I218" s="1205"/>
    </row>
    <row r="219" spans="1:9" x14ac:dyDescent="0.25">
      <c r="A219" s="348"/>
      <c r="B219" s="391" t="s">
        <v>5190</v>
      </c>
      <c r="C219" s="382">
        <v>1</v>
      </c>
      <c r="D219" s="382">
        <v>1</v>
      </c>
      <c r="E219" s="383">
        <v>6.73</v>
      </c>
      <c r="F219" s="384">
        <v>0.23</v>
      </c>
      <c r="G219" s="383">
        <v>0.4</v>
      </c>
      <c r="H219" s="383">
        <f t="shared" ref="H219:H236" si="9">PRODUCT(C219:G219)</f>
        <v>0.62</v>
      </c>
      <c r="I219" s="1205"/>
    </row>
    <row r="220" spans="1:9" x14ac:dyDescent="0.25">
      <c r="A220" s="348"/>
      <c r="B220" s="391" t="s">
        <v>5191</v>
      </c>
      <c r="C220" s="382">
        <v>1</v>
      </c>
      <c r="D220" s="382">
        <v>1</v>
      </c>
      <c r="E220" s="384">
        <v>6.4950000000000001</v>
      </c>
      <c r="F220" s="383">
        <v>0.23</v>
      </c>
      <c r="G220" s="383">
        <v>0.75</v>
      </c>
      <c r="H220" s="383">
        <f t="shared" si="9"/>
        <v>1.1200000000000001</v>
      </c>
      <c r="I220" s="1205"/>
    </row>
    <row r="221" spans="1:9" x14ac:dyDescent="0.25">
      <c r="A221" s="348"/>
      <c r="B221" s="351" t="s">
        <v>5192</v>
      </c>
      <c r="C221" s="382">
        <v>1</v>
      </c>
      <c r="D221" s="382">
        <v>1</v>
      </c>
      <c r="E221" s="383">
        <v>2.99</v>
      </c>
      <c r="F221" s="383">
        <v>0.23</v>
      </c>
      <c r="G221" s="383">
        <v>0.57999999999999996</v>
      </c>
      <c r="H221" s="383">
        <f t="shared" si="9"/>
        <v>0.4</v>
      </c>
      <c r="I221" s="1205"/>
    </row>
    <row r="222" spans="1:9" x14ac:dyDescent="0.25">
      <c r="A222" s="348"/>
      <c r="B222" s="391" t="s">
        <v>3974</v>
      </c>
      <c r="C222" s="382">
        <v>1</v>
      </c>
      <c r="D222" s="382">
        <v>1</v>
      </c>
      <c r="E222" s="383">
        <v>3.4</v>
      </c>
      <c r="F222" s="384">
        <v>0.23</v>
      </c>
      <c r="G222" s="383">
        <v>0.4</v>
      </c>
      <c r="H222" s="383">
        <f t="shared" si="9"/>
        <v>0.31</v>
      </c>
      <c r="I222" s="1205"/>
    </row>
    <row r="223" spans="1:9" x14ac:dyDescent="0.25">
      <c r="A223" s="348"/>
      <c r="B223" s="391" t="s">
        <v>3975</v>
      </c>
      <c r="C223" s="382">
        <v>1</v>
      </c>
      <c r="D223" s="382">
        <v>1</v>
      </c>
      <c r="E223" s="383">
        <v>2.86</v>
      </c>
      <c r="F223" s="384">
        <v>0.23</v>
      </c>
      <c r="G223" s="383">
        <v>0.3</v>
      </c>
      <c r="H223" s="383">
        <f t="shared" si="9"/>
        <v>0.2</v>
      </c>
      <c r="I223" s="1205"/>
    </row>
    <row r="224" spans="1:9" x14ac:dyDescent="0.25">
      <c r="A224" s="348"/>
      <c r="B224" s="391" t="s">
        <v>3976</v>
      </c>
      <c r="C224" s="382">
        <v>1</v>
      </c>
      <c r="D224" s="382">
        <v>2</v>
      </c>
      <c r="E224" s="383">
        <v>1</v>
      </c>
      <c r="F224" s="383">
        <v>0.23</v>
      </c>
      <c r="G224" s="383">
        <v>0.3</v>
      </c>
      <c r="H224" s="383">
        <f t="shared" si="9"/>
        <v>0.14000000000000001</v>
      </c>
      <c r="I224" s="1205"/>
    </row>
    <row r="225" spans="1:9" x14ac:dyDescent="0.25">
      <c r="A225" s="348"/>
      <c r="B225" s="395" t="s">
        <v>3977</v>
      </c>
      <c r="C225" s="382"/>
      <c r="D225" s="382"/>
      <c r="E225" s="384"/>
      <c r="F225" s="384"/>
      <c r="G225" s="384"/>
      <c r="H225" s="383"/>
      <c r="I225" s="1205"/>
    </row>
    <row r="226" spans="1:9" x14ac:dyDescent="0.25">
      <c r="A226" s="1207"/>
      <c r="B226" s="1208" t="s">
        <v>3978</v>
      </c>
      <c r="C226" s="1209">
        <v>1</v>
      </c>
      <c r="D226" s="1207">
        <v>1</v>
      </c>
      <c r="E226" s="1183">
        <v>5.75</v>
      </c>
      <c r="F226" s="1183">
        <v>1</v>
      </c>
      <c r="G226" s="1183">
        <v>0.12</v>
      </c>
      <c r="H226" s="383">
        <f t="shared" si="9"/>
        <v>0.69</v>
      </c>
      <c r="I226" s="1210"/>
    </row>
    <row r="227" spans="1:9" x14ac:dyDescent="0.25">
      <c r="A227" s="1207"/>
      <c r="B227" s="1208" t="s">
        <v>3979</v>
      </c>
      <c r="C227" s="1207">
        <v>1</v>
      </c>
      <c r="D227" s="1207">
        <v>1</v>
      </c>
      <c r="E227" s="1183">
        <v>4.72</v>
      </c>
      <c r="F227" s="1183">
        <v>3.05</v>
      </c>
      <c r="G227" s="1183">
        <v>0.12</v>
      </c>
      <c r="H227" s="383">
        <f t="shared" si="9"/>
        <v>1.73</v>
      </c>
      <c r="I227" s="1210"/>
    </row>
    <row r="228" spans="1:9" x14ac:dyDescent="0.25">
      <c r="A228" s="1207"/>
      <c r="B228" s="1208" t="s">
        <v>3980</v>
      </c>
      <c r="C228" s="1209">
        <v>1</v>
      </c>
      <c r="D228" s="1207">
        <v>1</v>
      </c>
      <c r="E228" s="1183">
        <v>3.23</v>
      </c>
      <c r="F228" s="1183">
        <v>2.94</v>
      </c>
      <c r="G228" s="1183">
        <v>0.12</v>
      </c>
      <c r="H228" s="383">
        <f t="shared" si="9"/>
        <v>1.1399999999999999</v>
      </c>
      <c r="I228" s="1210"/>
    </row>
    <row r="229" spans="1:9" x14ac:dyDescent="0.25">
      <c r="A229" s="1207"/>
      <c r="B229" s="1208" t="s">
        <v>3981</v>
      </c>
      <c r="C229" s="1207">
        <v>1</v>
      </c>
      <c r="D229" s="1207">
        <v>1</v>
      </c>
      <c r="E229" s="1183">
        <v>3.1</v>
      </c>
      <c r="F229" s="1183">
        <v>2.99</v>
      </c>
      <c r="G229" s="1183">
        <v>0.12</v>
      </c>
      <c r="H229" s="383">
        <f t="shared" si="9"/>
        <v>1.1100000000000001</v>
      </c>
      <c r="I229" s="1210"/>
    </row>
    <row r="230" spans="1:9" x14ac:dyDescent="0.25">
      <c r="A230" s="1207"/>
      <c r="B230" s="1208" t="s">
        <v>3982</v>
      </c>
      <c r="C230" s="1207">
        <v>1</v>
      </c>
      <c r="D230" s="1207">
        <v>1</v>
      </c>
      <c r="E230" s="1183">
        <v>1.0900000000000001</v>
      </c>
      <c r="F230" s="1183">
        <v>2.99</v>
      </c>
      <c r="G230" s="1183">
        <v>0.12</v>
      </c>
      <c r="H230" s="383">
        <f t="shared" si="9"/>
        <v>0.39</v>
      </c>
      <c r="I230" s="1210"/>
    </row>
    <row r="231" spans="1:9" x14ac:dyDescent="0.25">
      <c r="A231" s="1207"/>
      <c r="B231" s="1208" t="s">
        <v>3631</v>
      </c>
      <c r="C231" s="1207">
        <v>1</v>
      </c>
      <c r="D231" s="1207">
        <v>1</v>
      </c>
      <c r="E231" s="1183">
        <v>2.2200000000000002</v>
      </c>
      <c r="F231" s="1183">
        <v>2.99</v>
      </c>
      <c r="G231" s="1183">
        <v>0.12</v>
      </c>
      <c r="H231" s="383">
        <f t="shared" si="9"/>
        <v>0.8</v>
      </c>
      <c r="I231" s="1210"/>
    </row>
    <row r="232" spans="1:9" x14ac:dyDescent="0.25">
      <c r="A232" s="1207"/>
      <c r="B232" s="1208" t="s">
        <v>3983</v>
      </c>
      <c r="C232" s="1207">
        <v>1</v>
      </c>
      <c r="D232" s="1207">
        <v>1</v>
      </c>
      <c r="E232" s="1183">
        <v>1.0900000000000001</v>
      </c>
      <c r="F232" s="1183">
        <v>2.29</v>
      </c>
      <c r="G232" s="1183">
        <v>0.12</v>
      </c>
      <c r="H232" s="383">
        <f t="shared" si="9"/>
        <v>0.3</v>
      </c>
      <c r="I232" s="1210"/>
    </row>
    <row r="233" spans="1:9" x14ac:dyDescent="0.25">
      <c r="A233" s="348"/>
      <c r="B233" s="391" t="s">
        <v>3984</v>
      </c>
      <c r="C233" s="382">
        <v>1</v>
      </c>
      <c r="D233" s="382">
        <v>1</v>
      </c>
      <c r="E233" s="384">
        <v>2.86</v>
      </c>
      <c r="F233" s="383">
        <v>1</v>
      </c>
      <c r="G233" s="384">
        <v>0.125</v>
      </c>
      <c r="H233" s="383">
        <f t="shared" si="9"/>
        <v>0.36</v>
      </c>
      <c r="I233" s="1205"/>
    </row>
    <row r="234" spans="1:9" x14ac:dyDescent="0.25">
      <c r="A234" s="348"/>
      <c r="B234" s="391" t="s">
        <v>3985</v>
      </c>
      <c r="C234" s="382">
        <v>1</v>
      </c>
      <c r="D234" s="382">
        <v>1</v>
      </c>
      <c r="E234" s="383">
        <v>2</v>
      </c>
      <c r="F234" s="383">
        <v>0.3</v>
      </c>
      <c r="G234" s="384">
        <v>0.125</v>
      </c>
      <c r="H234" s="383">
        <f t="shared" si="9"/>
        <v>0.08</v>
      </c>
      <c r="I234" s="1205"/>
    </row>
    <row r="235" spans="1:9" x14ac:dyDescent="0.25">
      <c r="A235" s="348"/>
      <c r="B235" s="391" t="s">
        <v>3947</v>
      </c>
      <c r="C235" s="382">
        <v>0.5</v>
      </c>
      <c r="D235" s="382">
        <v>9</v>
      </c>
      <c r="E235" s="383">
        <v>1</v>
      </c>
      <c r="F235" s="383">
        <v>0.3</v>
      </c>
      <c r="G235" s="384">
        <v>0.15</v>
      </c>
      <c r="H235" s="383">
        <f t="shared" si="9"/>
        <v>0.2</v>
      </c>
      <c r="I235" s="1205"/>
    </row>
    <row r="236" spans="1:9" x14ac:dyDescent="0.25">
      <c r="A236" s="348"/>
      <c r="B236" s="391" t="s">
        <v>3986</v>
      </c>
      <c r="C236" s="382">
        <v>1</v>
      </c>
      <c r="D236" s="382">
        <v>1</v>
      </c>
      <c r="E236" s="384">
        <v>7.98</v>
      </c>
      <c r="F236" s="384">
        <v>0.05</v>
      </c>
      <c r="G236" s="384">
        <v>0.63</v>
      </c>
      <c r="H236" s="383">
        <f t="shared" si="9"/>
        <v>0.25</v>
      </c>
      <c r="I236" s="1205"/>
    </row>
    <row r="237" spans="1:9" x14ac:dyDescent="0.25">
      <c r="A237" s="348"/>
      <c r="B237" s="391"/>
      <c r="C237" s="382"/>
      <c r="D237" s="382"/>
      <c r="E237" s="384"/>
      <c r="F237" s="384"/>
      <c r="G237" s="384"/>
      <c r="H237" s="383">
        <v>0.04</v>
      </c>
      <c r="I237" s="1205"/>
    </row>
    <row r="238" spans="1:9" x14ac:dyDescent="0.25">
      <c r="A238" s="1203"/>
      <c r="B238" s="1204"/>
      <c r="C238" s="344"/>
      <c r="D238" s="344"/>
      <c r="E238" s="1199"/>
      <c r="F238" s="1199"/>
      <c r="G238" s="1211" t="s">
        <v>1904</v>
      </c>
      <c r="H238" s="358">
        <f>SUM(H185:H237)</f>
        <v>15.7</v>
      </c>
      <c r="I238" s="1184" t="s">
        <v>1829</v>
      </c>
    </row>
    <row r="239" spans="1:9" x14ac:dyDescent="0.25">
      <c r="A239" s="343"/>
      <c r="B239" s="1198" t="s">
        <v>3987</v>
      </c>
      <c r="C239" s="344"/>
      <c r="D239" s="344"/>
      <c r="E239" s="1199"/>
      <c r="F239" s="1199"/>
      <c r="G239" s="1199"/>
      <c r="H239" s="1199"/>
      <c r="I239" s="1184"/>
    </row>
    <row r="240" spans="1:9" x14ac:dyDescent="0.25">
      <c r="A240" s="1172"/>
      <c r="B240" s="1173" t="s">
        <v>3928</v>
      </c>
      <c r="C240" s="1194">
        <v>1</v>
      </c>
      <c r="D240" s="1194">
        <v>1</v>
      </c>
      <c r="E240" s="1170">
        <f>H238</f>
        <v>15.7</v>
      </c>
      <c r="F240" s="1170"/>
      <c r="G240" s="1170"/>
      <c r="H240" s="1174">
        <f>PRODUCT(C240:G240)</f>
        <v>15.7</v>
      </c>
      <c r="I240" s="1184" t="s">
        <v>1829</v>
      </c>
    </row>
    <row r="241" spans="1:9" x14ac:dyDescent="0.25">
      <c r="A241" s="343"/>
      <c r="B241" s="1198" t="s">
        <v>3988</v>
      </c>
      <c r="C241" s="344"/>
      <c r="D241" s="344"/>
      <c r="E241" s="1199"/>
      <c r="F241" s="1199"/>
      <c r="G241" s="1199"/>
      <c r="H241" s="1199"/>
      <c r="I241" s="1184"/>
    </row>
    <row r="242" spans="1:9" x14ac:dyDescent="0.25">
      <c r="A242" s="1172"/>
      <c r="B242" s="1173" t="s">
        <v>3928</v>
      </c>
      <c r="C242" s="1194">
        <v>1</v>
      </c>
      <c r="D242" s="1194">
        <v>1</v>
      </c>
      <c r="E242" s="1170">
        <f>H240</f>
        <v>15.7</v>
      </c>
      <c r="F242" s="1170"/>
      <c r="G242" s="1170"/>
      <c r="H242" s="1174">
        <f>PRODUCT(C242:G242)</f>
        <v>15.7</v>
      </c>
      <c r="I242" s="1184" t="s">
        <v>1829</v>
      </c>
    </row>
    <row r="243" spans="1:9" x14ac:dyDescent="0.25">
      <c r="A243" s="343"/>
      <c r="B243" s="1198" t="s">
        <v>3930</v>
      </c>
      <c r="C243" s="344"/>
      <c r="D243" s="344"/>
      <c r="E243" s="1199"/>
      <c r="F243" s="1199"/>
      <c r="G243" s="1199"/>
      <c r="H243" s="1199"/>
      <c r="I243" s="1184"/>
    </row>
    <row r="244" spans="1:9" x14ac:dyDescent="0.25">
      <c r="A244" s="1172"/>
      <c r="B244" s="1173" t="s">
        <v>3928</v>
      </c>
      <c r="C244" s="1194">
        <v>1</v>
      </c>
      <c r="D244" s="1194">
        <v>1</v>
      </c>
      <c r="E244" s="1170">
        <f>H242</f>
        <v>15.7</v>
      </c>
      <c r="F244" s="1170"/>
      <c r="G244" s="1170"/>
      <c r="H244" s="1174">
        <f>PRODUCT(C244:G244)</f>
        <v>15.7</v>
      </c>
      <c r="I244" s="1184" t="s">
        <v>1829</v>
      </c>
    </row>
    <row r="245" spans="1:9" x14ac:dyDescent="0.25">
      <c r="A245" s="1203"/>
      <c r="B245" s="1198" t="s">
        <v>3931</v>
      </c>
      <c r="C245" s="344"/>
      <c r="D245" s="344"/>
      <c r="E245" s="1199"/>
      <c r="F245" s="1199"/>
      <c r="G245" s="1199"/>
      <c r="H245" s="345"/>
      <c r="I245" s="1184"/>
    </row>
    <row r="246" spans="1:9" x14ac:dyDescent="0.25">
      <c r="A246" s="1203"/>
      <c r="B246" s="355" t="s">
        <v>4246</v>
      </c>
      <c r="C246" s="344">
        <v>1</v>
      </c>
      <c r="D246" s="344">
        <v>1</v>
      </c>
      <c r="E246" s="345">
        <v>4.6500000000000004</v>
      </c>
      <c r="F246" s="345">
        <v>1.73</v>
      </c>
      <c r="G246" s="345">
        <v>0.15</v>
      </c>
      <c r="H246" s="345">
        <f>PRODUCT(C246:G246)</f>
        <v>1.21</v>
      </c>
      <c r="I246" s="1184"/>
    </row>
    <row r="247" spans="1:9" x14ac:dyDescent="0.25">
      <c r="A247" s="1186"/>
      <c r="B247" s="1212" t="s">
        <v>3991</v>
      </c>
      <c r="C247" s="1186"/>
      <c r="D247" s="1186"/>
      <c r="E247" s="1156"/>
      <c r="F247" s="1156"/>
      <c r="G247" s="1156"/>
      <c r="H247" s="1156"/>
    </row>
    <row r="248" spans="1:9" x14ac:dyDescent="0.25">
      <c r="A248" s="1172"/>
      <c r="B248" s="1173" t="s">
        <v>5193</v>
      </c>
      <c r="C248" s="1194">
        <v>2</v>
      </c>
      <c r="D248" s="1194">
        <v>1</v>
      </c>
      <c r="E248" s="1170">
        <v>0.23</v>
      </c>
      <c r="F248" s="1170">
        <v>0.3</v>
      </c>
      <c r="G248" s="1170">
        <v>2.25</v>
      </c>
      <c r="H248" s="1170">
        <f>PRODUCT(C248:G248)</f>
        <v>0.31</v>
      </c>
      <c r="I248" s="1175"/>
    </row>
    <row r="249" spans="1:9" x14ac:dyDescent="0.25">
      <c r="A249" s="1172"/>
      <c r="B249" s="1173" t="s">
        <v>3621</v>
      </c>
      <c r="C249" s="1194">
        <v>2</v>
      </c>
      <c r="D249" s="1194">
        <v>1</v>
      </c>
      <c r="E249" s="1170">
        <v>0.23</v>
      </c>
      <c r="F249" s="1170">
        <v>0.3</v>
      </c>
      <c r="G249" s="1170">
        <v>2.25</v>
      </c>
      <c r="H249" s="1170">
        <f>PRODUCT(C249:G249)</f>
        <v>0.31</v>
      </c>
      <c r="I249" s="1175"/>
    </row>
    <row r="250" spans="1:9" x14ac:dyDescent="0.25">
      <c r="A250" s="348"/>
      <c r="B250" s="393" t="s">
        <v>4247</v>
      </c>
      <c r="C250" s="382"/>
      <c r="D250" s="382"/>
      <c r="E250" s="384"/>
      <c r="F250" s="384"/>
      <c r="G250" s="384"/>
      <c r="H250" s="383"/>
      <c r="I250" s="1205"/>
    </row>
    <row r="251" spans="1:9" x14ac:dyDescent="0.25">
      <c r="A251" s="1172"/>
      <c r="B251" s="1173" t="s">
        <v>3620</v>
      </c>
      <c r="C251" s="1194">
        <v>1</v>
      </c>
      <c r="D251" s="1194">
        <v>7</v>
      </c>
      <c r="E251" s="1170">
        <v>0.23</v>
      </c>
      <c r="F251" s="1170">
        <v>0.3</v>
      </c>
      <c r="G251" s="1170">
        <v>1.2</v>
      </c>
      <c r="H251" s="1170">
        <f>PRODUCT(C251:G251)</f>
        <v>0.57999999999999996</v>
      </c>
      <c r="I251" s="1175"/>
    </row>
    <row r="252" spans="1:9" x14ac:dyDescent="0.25">
      <c r="A252" s="1172"/>
      <c r="B252" s="1173" t="s">
        <v>3621</v>
      </c>
      <c r="C252" s="1194">
        <v>1</v>
      </c>
      <c r="D252" s="1194">
        <v>1</v>
      </c>
      <c r="E252" s="1170">
        <v>0.23</v>
      </c>
      <c r="F252" s="1170">
        <v>0.3</v>
      </c>
      <c r="G252" s="1170">
        <v>1.2</v>
      </c>
      <c r="H252" s="1170">
        <f t="shared" ref="H252:H258" si="10">PRODUCT(C252:G252)</f>
        <v>0.08</v>
      </c>
      <c r="I252" s="1175"/>
    </row>
    <row r="253" spans="1:9" x14ac:dyDescent="0.25">
      <c r="A253" s="348"/>
      <c r="B253" s="391" t="s">
        <v>5194</v>
      </c>
      <c r="C253" s="382">
        <v>1</v>
      </c>
      <c r="D253" s="382">
        <v>1</v>
      </c>
      <c r="E253" s="384">
        <v>14.69</v>
      </c>
      <c r="F253" s="384">
        <v>0.23</v>
      </c>
      <c r="G253" s="383">
        <v>0.3</v>
      </c>
      <c r="H253" s="1170">
        <f t="shared" si="10"/>
        <v>1.01</v>
      </c>
      <c r="I253" s="1205"/>
    </row>
    <row r="254" spans="1:9" x14ac:dyDescent="0.25">
      <c r="A254" s="348"/>
      <c r="B254" s="391" t="s">
        <v>3994</v>
      </c>
      <c r="C254" s="382">
        <v>1</v>
      </c>
      <c r="D254" s="382">
        <v>1</v>
      </c>
      <c r="E254" s="383">
        <v>2.46</v>
      </c>
      <c r="F254" s="383">
        <v>5.35</v>
      </c>
      <c r="G254" s="384">
        <v>0.13</v>
      </c>
      <c r="H254" s="1170">
        <f t="shared" si="10"/>
        <v>1.71</v>
      </c>
      <c r="I254" s="1205"/>
    </row>
    <row r="255" spans="1:9" x14ac:dyDescent="0.25">
      <c r="A255" s="348"/>
      <c r="B255" s="391" t="s">
        <v>3995</v>
      </c>
      <c r="C255" s="382">
        <v>1</v>
      </c>
      <c r="D255" s="382">
        <v>1</v>
      </c>
      <c r="E255" s="384">
        <v>1.36</v>
      </c>
      <c r="F255" s="384">
        <v>0.23</v>
      </c>
      <c r="G255" s="384">
        <v>0.15</v>
      </c>
      <c r="H255" s="1170">
        <f t="shared" si="10"/>
        <v>0.05</v>
      </c>
      <c r="I255" s="1205"/>
    </row>
    <row r="256" spans="1:9" x14ac:dyDescent="0.25">
      <c r="A256" s="348"/>
      <c r="B256" s="391" t="s">
        <v>3996</v>
      </c>
      <c r="C256" s="382">
        <v>1</v>
      </c>
      <c r="D256" s="382">
        <v>1</v>
      </c>
      <c r="E256" s="384">
        <v>1.96</v>
      </c>
      <c r="F256" s="384">
        <v>0.23</v>
      </c>
      <c r="G256" s="384">
        <v>0.15</v>
      </c>
      <c r="H256" s="1170">
        <f t="shared" si="10"/>
        <v>7.0000000000000007E-2</v>
      </c>
      <c r="I256" s="1205"/>
    </row>
    <row r="257" spans="1:9" x14ac:dyDescent="0.25">
      <c r="A257" s="348"/>
      <c r="B257" s="391" t="s">
        <v>3997</v>
      </c>
      <c r="C257" s="382">
        <v>2</v>
      </c>
      <c r="D257" s="382">
        <v>1</v>
      </c>
      <c r="E257" s="384">
        <v>1.46</v>
      </c>
      <c r="F257" s="383">
        <v>0.6</v>
      </c>
      <c r="G257" s="384">
        <v>6.5000000000000002E-2</v>
      </c>
      <c r="H257" s="1170">
        <f t="shared" si="10"/>
        <v>0.11</v>
      </c>
      <c r="I257" s="1205"/>
    </row>
    <row r="258" spans="1:9" x14ac:dyDescent="0.25">
      <c r="A258" s="348"/>
      <c r="B258" s="391" t="s">
        <v>3998</v>
      </c>
      <c r="C258" s="382">
        <v>1</v>
      </c>
      <c r="D258" s="382">
        <v>1</v>
      </c>
      <c r="E258" s="384">
        <v>1.96</v>
      </c>
      <c r="F258" s="383">
        <v>0.6</v>
      </c>
      <c r="G258" s="384">
        <v>6.5000000000000002E-2</v>
      </c>
      <c r="H258" s="1170">
        <f t="shared" si="10"/>
        <v>0.08</v>
      </c>
      <c r="I258" s="1205"/>
    </row>
    <row r="259" spans="1:9" x14ac:dyDescent="0.25">
      <c r="A259" s="348"/>
      <c r="B259" s="391"/>
      <c r="C259" s="382"/>
      <c r="D259" s="382"/>
      <c r="E259" s="384"/>
      <c r="F259" s="383"/>
      <c r="G259" s="384"/>
      <c r="H259" s="1170">
        <v>0.08</v>
      </c>
      <c r="I259" s="1205"/>
    </row>
    <row r="260" spans="1:9" x14ac:dyDescent="0.25">
      <c r="A260" s="1203"/>
      <c r="B260" s="1204" t="s">
        <v>852</v>
      </c>
      <c r="C260" s="344"/>
      <c r="D260" s="344"/>
      <c r="E260" s="1199"/>
      <c r="F260" s="1199"/>
      <c r="G260" s="1211" t="s">
        <v>1904</v>
      </c>
      <c r="H260" s="358">
        <f>SUM(H246:H259)</f>
        <v>5.6</v>
      </c>
      <c r="I260" s="1184" t="s">
        <v>1829</v>
      </c>
    </row>
    <row r="261" spans="1:9" ht="30" x14ac:dyDescent="0.25">
      <c r="A261" s="1203">
        <v>9.1999999999999993</v>
      </c>
      <c r="B261" s="1214" t="s">
        <v>3655</v>
      </c>
      <c r="C261" s="1203"/>
      <c r="D261" s="1203"/>
      <c r="E261" s="1199"/>
      <c r="F261" s="1199"/>
      <c r="G261" s="1199"/>
      <c r="H261" s="1199"/>
      <c r="I261" s="1184"/>
    </row>
    <row r="262" spans="1:9" s="1216" customFormat="1" ht="15" x14ac:dyDescent="0.25">
      <c r="A262" s="380"/>
      <c r="B262" s="1150" t="s">
        <v>3656</v>
      </c>
      <c r="C262" s="382"/>
      <c r="D262" s="382"/>
      <c r="E262" s="382"/>
      <c r="F262" s="382"/>
      <c r="G262" s="382"/>
      <c r="H262" s="383"/>
      <c r="I262" s="1215"/>
    </row>
    <row r="263" spans="1:9" s="1216" customFormat="1" ht="15" x14ac:dyDescent="0.25">
      <c r="A263" s="380"/>
      <c r="B263" s="351" t="s">
        <v>3657</v>
      </c>
      <c r="C263" s="382">
        <v>1</v>
      </c>
      <c r="D263" s="382">
        <v>1</v>
      </c>
      <c r="E263" s="374">
        <v>29.8</v>
      </c>
      <c r="F263" s="382">
        <v>0.23</v>
      </c>
      <c r="G263" s="382">
        <f>2.85-0.3</f>
        <v>2.5499999999999998</v>
      </c>
      <c r="H263" s="383">
        <f t="shared" ref="H263:H269" si="11">PRODUCT(C263:G263)</f>
        <v>17.48</v>
      </c>
      <c r="I263" s="1215"/>
    </row>
    <row r="264" spans="1:9" s="1216" customFormat="1" ht="15" x14ac:dyDescent="0.25">
      <c r="A264" s="380"/>
      <c r="B264" s="351" t="s">
        <v>3658</v>
      </c>
      <c r="C264" s="382">
        <v>1</v>
      </c>
      <c r="D264" s="382">
        <v>1</v>
      </c>
      <c r="E264" s="374">
        <v>6.92</v>
      </c>
      <c r="F264" s="382">
        <v>0.23</v>
      </c>
      <c r="G264" s="382">
        <v>0.27500000000000002</v>
      </c>
      <c r="H264" s="383">
        <f t="shared" si="11"/>
        <v>0.44</v>
      </c>
      <c r="I264" s="1215"/>
    </row>
    <row r="265" spans="1:9" s="1216" customFormat="1" ht="15" x14ac:dyDescent="0.25">
      <c r="A265" s="380"/>
      <c r="B265" s="351" t="s">
        <v>3659</v>
      </c>
      <c r="C265" s="382">
        <v>1</v>
      </c>
      <c r="D265" s="382">
        <v>1</v>
      </c>
      <c r="E265" s="374">
        <v>2</v>
      </c>
      <c r="F265" s="382">
        <v>0.23</v>
      </c>
      <c r="G265" s="382">
        <f>2.85-0.3</f>
        <v>2.5499999999999998</v>
      </c>
      <c r="H265" s="383">
        <f t="shared" si="11"/>
        <v>1.17</v>
      </c>
      <c r="I265" s="1215"/>
    </row>
    <row r="266" spans="1:9" s="1216" customFormat="1" ht="15" x14ac:dyDescent="0.25">
      <c r="A266" s="380"/>
      <c r="B266" s="351" t="s">
        <v>3660</v>
      </c>
      <c r="C266" s="382">
        <v>-1</v>
      </c>
      <c r="D266" s="382">
        <v>1</v>
      </c>
      <c r="E266" s="374">
        <v>1</v>
      </c>
      <c r="F266" s="382">
        <v>0.23</v>
      </c>
      <c r="G266" s="382">
        <v>2.1</v>
      </c>
      <c r="H266" s="383">
        <f t="shared" si="11"/>
        <v>-0.48</v>
      </c>
      <c r="I266" s="1215"/>
    </row>
    <row r="267" spans="1:9" s="1216" customFormat="1" ht="15" x14ac:dyDescent="0.25">
      <c r="A267" s="380"/>
      <c r="B267" s="351" t="s">
        <v>3661</v>
      </c>
      <c r="C267" s="382">
        <v>-1</v>
      </c>
      <c r="D267" s="382">
        <v>3</v>
      </c>
      <c r="E267" s="374">
        <v>1.8</v>
      </c>
      <c r="F267" s="382">
        <v>0.23</v>
      </c>
      <c r="G267" s="382">
        <v>1.35</v>
      </c>
      <c r="H267" s="383">
        <f t="shared" si="11"/>
        <v>-1.68</v>
      </c>
      <c r="I267" s="1215"/>
    </row>
    <row r="268" spans="1:9" s="1216" customFormat="1" ht="15" x14ac:dyDescent="0.25">
      <c r="A268" s="380"/>
      <c r="B268" s="351" t="s">
        <v>3662</v>
      </c>
      <c r="C268" s="382">
        <v>-1</v>
      </c>
      <c r="D268" s="382">
        <v>1</v>
      </c>
      <c r="E268" s="382">
        <v>1.35</v>
      </c>
      <c r="F268" s="382">
        <v>0.23</v>
      </c>
      <c r="G268" s="382">
        <v>1.05</v>
      </c>
      <c r="H268" s="383">
        <f t="shared" si="11"/>
        <v>-0.33</v>
      </c>
      <c r="I268" s="1215"/>
    </row>
    <row r="269" spans="1:9" s="1216" customFormat="1" ht="15" x14ac:dyDescent="0.25">
      <c r="A269" s="380"/>
      <c r="B269" s="351" t="s">
        <v>3663</v>
      </c>
      <c r="C269" s="382">
        <v>-1</v>
      </c>
      <c r="D269" s="382">
        <v>2</v>
      </c>
      <c r="E269" s="382">
        <v>0.75</v>
      </c>
      <c r="F269" s="382">
        <v>0.23</v>
      </c>
      <c r="G269" s="382">
        <v>0.6</v>
      </c>
      <c r="H269" s="383">
        <f t="shared" si="11"/>
        <v>-0.21</v>
      </c>
      <c r="I269" s="1215"/>
    </row>
    <row r="270" spans="1:9" s="1216" customFormat="1" ht="15" x14ac:dyDescent="0.25">
      <c r="A270" s="380"/>
      <c r="B270" s="351" t="s">
        <v>3664</v>
      </c>
      <c r="C270" s="382"/>
      <c r="D270" s="382"/>
      <c r="E270" s="382"/>
      <c r="F270" s="382"/>
      <c r="G270" s="382"/>
      <c r="H270" s="383"/>
      <c r="I270" s="1215"/>
    </row>
    <row r="271" spans="1:9" s="1216" customFormat="1" ht="15" x14ac:dyDescent="0.25">
      <c r="A271" s="346"/>
      <c r="B271" s="391" t="s">
        <v>3665</v>
      </c>
      <c r="C271" s="382">
        <v>-1</v>
      </c>
      <c r="D271" s="382">
        <v>3</v>
      </c>
      <c r="E271" s="382">
        <v>2.2599999999999998</v>
      </c>
      <c r="F271" s="382">
        <v>0.23</v>
      </c>
      <c r="G271" s="382">
        <v>0.05</v>
      </c>
      <c r="H271" s="383">
        <f>PRODUCT(C271:G271)</f>
        <v>-0.08</v>
      </c>
      <c r="I271" s="1215"/>
    </row>
    <row r="272" spans="1:9" s="1216" customFormat="1" ht="15" x14ac:dyDescent="0.25">
      <c r="A272" s="346"/>
      <c r="B272" s="391" t="s">
        <v>3666</v>
      </c>
      <c r="C272" s="382">
        <v>-1</v>
      </c>
      <c r="D272" s="382">
        <v>1</v>
      </c>
      <c r="E272" s="382">
        <v>1.81</v>
      </c>
      <c r="F272" s="382">
        <v>0.23</v>
      </c>
      <c r="G272" s="382">
        <v>0.05</v>
      </c>
      <c r="H272" s="383">
        <f>PRODUCT(C272:G272)</f>
        <v>-0.02</v>
      </c>
      <c r="I272" s="1215"/>
    </row>
    <row r="273" spans="1:10" s="1216" customFormat="1" ht="15" x14ac:dyDescent="0.25">
      <c r="A273" s="346"/>
      <c r="B273" s="351" t="s">
        <v>3667</v>
      </c>
      <c r="C273" s="382">
        <v>-1</v>
      </c>
      <c r="D273" s="382">
        <v>2</v>
      </c>
      <c r="E273" s="382">
        <v>8.6349999999999998</v>
      </c>
      <c r="F273" s="382">
        <v>0.23</v>
      </c>
      <c r="G273" s="382">
        <v>0.15</v>
      </c>
      <c r="H273" s="383">
        <f>PRODUCT(C273:G273)</f>
        <v>-0.6</v>
      </c>
      <c r="I273" s="1215"/>
    </row>
    <row r="274" spans="1:10" s="1216" customFormat="1" ht="15" x14ac:dyDescent="0.25">
      <c r="A274" s="346"/>
      <c r="B274" s="391" t="s">
        <v>3668</v>
      </c>
      <c r="C274" s="382">
        <v>-1</v>
      </c>
      <c r="D274" s="382">
        <v>10</v>
      </c>
      <c r="E274" s="382">
        <v>0.23</v>
      </c>
      <c r="F274" s="374">
        <v>0.38</v>
      </c>
      <c r="G274" s="382">
        <f>G263</f>
        <v>2.5499999999999998</v>
      </c>
      <c r="H274" s="383">
        <f>PRODUCT(C274:G274)</f>
        <v>-2.23</v>
      </c>
      <c r="I274" s="1215"/>
    </row>
    <row r="275" spans="1:10" s="1216" customFormat="1" ht="15" x14ac:dyDescent="0.25">
      <c r="A275" s="380"/>
      <c r="B275" s="351" t="s">
        <v>3669</v>
      </c>
      <c r="C275" s="382"/>
      <c r="D275" s="382"/>
      <c r="E275" s="374"/>
      <c r="F275" s="382"/>
      <c r="G275" s="382"/>
      <c r="H275" s="383"/>
      <c r="I275" s="1215"/>
    </row>
    <row r="276" spans="1:10" s="1216" customFormat="1" ht="14.25" x14ac:dyDescent="0.25">
      <c r="A276" s="382"/>
      <c r="B276" s="351" t="s">
        <v>3670</v>
      </c>
      <c r="C276" s="382">
        <v>2</v>
      </c>
      <c r="D276" s="382">
        <v>2</v>
      </c>
      <c r="E276" s="382">
        <v>1</v>
      </c>
      <c r="F276" s="382">
        <v>0.6</v>
      </c>
      <c r="G276" s="382">
        <v>0.12</v>
      </c>
      <c r="H276" s="383">
        <f>PRODUCT(C276:G276)</f>
        <v>0.28999999999999998</v>
      </c>
      <c r="I276" s="1215"/>
    </row>
    <row r="277" spans="1:10" s="1216" customFormat="1" ht="14.25" x14ac:dyDescent="0.25">
      <c r="A277" s="382"/>
      <c r="B277" s="351" t="s">
        <v>3671</v>
      </c>
      <c r="C277" s="382">
        <v>2</v>
      </c>
      <c r="D277" s="382">
        <v>1</v>
      </c>
      <c r="E277" s="382">
        <v>1</v>
      </c>
      <c r="F277" s="382">
        <v>0.45</v>
      </c>
      <c r="G277" s="382">
        <v>0.12</v>
      </c>
      <c r="H277" s="383">
        <f>PRODUCT(C277:G277)</f>
        <v>0.11</v>
      </c>
      <c r="I277" s="1215"/>
    </row>
    <row r="278" spans="1:10" s="1216" customFormat="1" ht="14.25" x14ac:dyDescent="0.25">
      <c r="A278" s="382"/>
      <c r="B278" s="351" t="s">
        <v>3672</v>
      </c>
      <c r="C278" s="382">
        <v>1</v>
      </c>
      <c r="D278" s="382">
        <v>2</v>
      </c>
      <c r="E278" s="382">
        <v>0.76</v>
      </c>
      <c r="F278" s="382">
        <v>0.45</v>
      </c>
      <c r="G278" s="382">
        <v>0.12</v>
      </c>
      <c r="H278" s="383">
        <f>PRODUCT(C278:G278)</f>
        <v>0.08</v>
      </c>
      <c r="I278" s="1215"/>
    </row>
    <row r="279" spans="1:10" s="1216" customFormat="1" ht="14.25" x14ac:dyDescent="0.25">
      <c r="A279" s="382"/>
      <c r="B279" s="351" t="s">
        <v>3673</v>
      </c>
      <c r="C279" s="382">
        <v>1</v>
      </c>
      <c r="D279" s="382">
        <v>1</v>
      </c>
      <c r="E279" s="382">
        <v>1</v>
      </c>
      <c r="F279" s="382">
        <v>0.3</v>
      </c>
      <c r="G279" s="382">
        <v>0.12</v>
      </c>
      <c r="H279" s="383">
        <f>PRODUCT(C279:G279)</f>
        <v>0.04</v>
      </c>
      <c r="I279" s="1215"/>
    </row>
    <row r="280" spans="1:10" s="1216" customFormat="1" ht="14.25" x14ac:dyDescent="0.25">
      <c r="A280" s="382"/>
      <c r="B280" s="351" t="s">
        <v>3674</v>
      </c>
      <c r="C280" s="382">
        <v>1</v>
      </c>
      <c r="D280" s="382">
        <v>1</v>
      </c>
      <c r="E280" s="382">
        <v>0.6</v>
      </c>
      <c r="F280" s="382">
        <v>0.3</v>
      </c>
      <c r="G280" s="382">
        <v>0.12</v>
      </c>
      <c r="H280" s="383">
        <f>PRODUCT(C280:G280)</f>
        <v>0.02</v>
      </c>
      <c r="I280" s="1215"/>
      <c r="J280" s="1215"/>
    </row>
    <row r="281" spans="1:10" s="1221" customFormat="1" ht="14.25" x14ac:dyDescent="0.25">
      <c r="A281" s="1217"/>
      <c r="B281" s="1218" t="s">
        <v>14</v>
      </c>
      <c r="C281" s="1219"/>
      <c r="D281" s="1219"/>
      <c r="E281" s="1217"/>
      <c r="F281" s="1217"/>
      <c r="G281" s="1217"/>
      <c r="H281" s="1220">
        <f>J282-J281</f>
        <v>0</v>
      </c>
      <c r="J281" s="1221">
        <f>SUM(H263:H280)</f>
        <v>14</v>
      </c>
    </row>
    <row r="282" spans="1:10" s="1221" customFormat="1" ht="15" x14ac:dyDescent="0.25">
      <c r="A282" s="1217"/>
      <c r="B282" s="1218"/>
      <c r="C282" s="1219"/>
      <c r="D282" s="1219"/>
      <c r="E282" s="1217"/>
      <c r="F282" s="1217"/>
      <c r="G282" s="1217"/>
      <c r="H282" s="1222">
        <f>+J282</f>
        <v>14</v>
      </c>
      <c r="I282" s="1223"/>
      <c r="J282" s="1221">
        <f>ROUNDUP(J281,1)</f>
        <v>14</v>
      </c>
    </row>
    <row r="283" spans="1:10" s="1221" customFormat="1" ht="15" x14ac:dyDescent="0.25">
      <c r="A283" s="1217"/>
      <c r="B283" s="1218"/>
      <c r="C283" s="1219"/>
      <c r="D283" s="1219"/>
      <c r="E283" s="1217"/>
      <c r="F283" s="1224" t="s">
        <v>3456</v>
      </c>
      <c r="G283" s="1224">
        <f>H282</f>
        <v>14</v>
      </c>
      <c r="H283" s="1222" t="s">
        <v>1829</v>
      </c>
      <c r="I283" s="1223"/>
    </row>
    <row r="284" spans="1:10" s="1216" customFormat="1" ht="15" x14ac:dyDescent="0.25">
      <c r="A284" s="380"/>
      <c r="B284" s="1150" t="s">
        <v>3675</v>
      </c>
      <c r="C284" s="382"/>
      <c r="D284" s="382"/>
      <c r="E284" s="382"/>
      <c r="F284" s="382"/>
      <c r="G284" s="382"/>
      <c r="H284" s="383"/>
      <c r="I284" s="1215"/>
    </row>
    <row r="285" spans="1:10" s="1216" customFormat="1" ht="15" x14ac:dyDescent="0.25">
      <c r="A285" s="380"/>
      <c r="B285" s="351" t="s">
        <v>3676</v>
      </c>
      <c r="C285" s="382"/>
      <c r="D285" s="382"/>
      <c r="E285" s="382"/>
      <c r="F285" s="382"/>
      <c r="G285" s="382"/>
      <c r="H285" s="383">
        <f>H282</f>
        <v>14</v>
      </c>
      <c r="I285" s="1215"/>
    </row>
    <row r="286" spans="1:10" s="1216" customFormat="1" ht="14.25" x14ac:dyDescent="0.25">
      <c r="A286" s="382"/>
      <c r="B286" s="351" t="s">
        <v>5195</v>
      </c>
      <c r="C286" s="382">
        <v>-1</v>
      </c>
      <c r="D286" s="382">
        <v>1</v>
      </c>
      <c r="E286" s="382">
        <v>1.5</v>
      </c>
      <c r="F286" s="382">
        <v>0.23</v>
      </c>
      <c r="G286" s="382">
        <v>1.35</v>
      </c>
      <c r="H286" s="383">
        <f>PRODUCT(C286:G286)</f>
        <v>-0.47</v>
      </c>
      <c r="I286" s="1215"/>
    </row>
    <row r="287" spans="1:10" s="1216" customFormat="1" ht="14.25" x14ac:dyDescent="0.25">
      <c r="A287" s="382"/>
      <c r="B287" s="351" t="s">
        <v>5196</v>
      </c>
      <c r="C287" s="382">
        <v>-1</v>
      </c>
      <c r="D287" s="382">
        <v>1</v>
      </c>
      <c r="E287" s="382">
        <v>1.96</v>
      </c>
      <c r="F287" s="382">
        <v>0.23</v>
      </c>
      <c r="G287" s="382">
        <v>0.15</v>
      </c>
      <c r="H287" s="383">
        <f>PRODUCT(C287:G287)</f>
        <v>-7.0000000000000007E-2</v>
      </c>
      <c r="I287" s="1215"/>
    </row>
    <row r="288" spans="1:10" s="1216" customFormat="1" ht="15" x14ac:dyDescent="0.25">
      <c r="A288" s="380"/>
      <c r="B288" s="351" t="s">
        <v>5197</v>
      </c>
      <c r="C288" s="382">
        <v>1</v>
      </c>
      <c r="D288" s="382">
        <v>2</v>
      </c>
      <c r="E288" s="382">
        <v>0.23</v>
      </c>
      <c r="F288" s="382">
        <v>0.23</v>
      </c>
      <c r="G288" s="374">
        <v>1.2</v>
      </c>
      <c r="H288" s="383">
        <f>PRODUCT(C288:G288)</f>
        <v>0.13</v>
      </c>
      <c r="I288" s="1215"/>
    </row>
    <row r="289" spans="1:10" s="1221" customFormat="1" ht="14.25" x14ac:dyDescent="0.25">
      <c r="A289" s="1217"/>
      <c r="B289" s="1218" t="s">
        <v>14</v>
      </c>
      <c r="C289" s="1219"/>
      <c r="D289" s="1219"/>
      <c r="E289" s="1217"/>
      <c r="F289" s="1217"/>
      <c r="G289" s="1217"/>
      <c r="H289" s="1220">
        <f>J290-J289</f>
        <v>0.01</v>
      </c>
      <c r="J289" s="1221">
        <f>SUM(H285:H288)</f>
        <v>13.59</v>
      </c>
    </row>
    <row r="290" spans="1:10" s="1221" customFormat="1" ht="15" x14ac:dyDescent="0.25">
      <c r="A290" s="1217"/>
      <c r="B290" s="1218"/>
      <c r="C290" s="1219"/>
      <c r="D290" s="1219"/>
      <c r="E290" s="1217"/>
      <c r="F290" s="1217"/>
      <c r="G290" s="1217"/>
      <c r="H290" s="1222">
        <f>+J290</f>
        <v>13.6</v>
      </c>
      <c r="I290" s="1223"/>
      <c r="J290" s="1221">
        <f>ROUNDUP(J289,1)</f>
        <v>13.6</v>
      </c>
    </row>
    <row r="291" spans="1:10" s="1221" customFormat="1" ht="15" x14ac:dyDescent="0.25">
      <c r="A291" s="1217"/>
      <c r="B291" s="1218"/>
      <c r="C291" s="1219"/>
      <c r="D291" s="1219"/>
      <c r="E291" s="1217"/>
      <c r="F291" s="1224" t="s">
        <v>3456</v>
      </c>
      <c r="G291" s="1224">
        <f>H290</f>
        <v>13.6</v>
      </c>
      <c r="H291" s="1222" t="s">
        <v>1829</v>
      </c>
      <c r="I291" s="1223"/>
    </row>
    <row r="292" spans="1:10" s="1216" customFormat="1" ht="15" x14ac:dyDescent="0.25">
      <c r="A292" s="380"/>
      <c r="B292" s="1150" t="s">
        <v>3677</v>
      </c>
      <c r="C292" s="382"/>
      <c r="D292" s="382"/>
      <c r="E292" s="382"/>
      <c r="F292" s="382"/>
      <c r="G292" s="380"/>
      <c r="H292" s="402"/>
      <c r="I292" s="1225"/>
    </row>
    <row r="293" spans="1:10" s="1216" customFormat="1" ht="15" x14ac:dyDescent="0.25">
      <c r="A293" s="382"/>
      <c r="B293" s="351" t="s">
        <v>3678</v>
      </c>
      <c r="C293" s="382"/>
      <c r="D293" s="382"/>
      <c r="E293" s="382"/>
      <c r="F293" s="382"/>
      <c r="G293" s="382"/>
      <c r="H293" s="402">
        <f>+G291</f>
        <v>13.6</v>
      </c>
      <c r="I293" s="1225"/>
    </row>
    <row r="294" spans="1:10" s="1216" customFormat="1" ht="15" x14ac:dyDescent="0.25">
      <c r="A294" s="382"/>
      <c r="B294" s="351"/>
      <c r="C294" s="382"/>
      <c r="D294" s="382"/>
      <c r="E294" s="382"/>
      <c r="F294" s="380" t="s">
        <v>3456</v>
      </c>
      <c r="G294" s="1006">
        <f>ROUNDUP(H293,1)</f>
        <v>13.6</v>
      </c>
      <c r="H294" s="402" t="s">
        <v>1829</v>
      </c>
      <c r="I294" s="1225"/>
    </row>
    <row r="295" spans="1:10" s="1216" customFormat="1" ht="15" x14ac:dyDescent="0.25">
      <c r="A295" s="382"/>
      <c r="B295" s="1150" t="s">
        <v>3679</v>
      </c>
      <c r="C295" s="382"/>
      <c r="D295" s="382"/>
      <c r="E295" s="382"/>
      <c r="F295" s="382"/>
      <c r="G295" s="382"/>
      <c r="H295" s="383"/>
      <c r="I295" s="1215"/>
    </row>
    <row r="296" spans="1:10" s="1216" customFormat="1" ht="14.25" x14ac:dyDescent="0.25">
      <c r="A296" s="382"/>
      <c r="B296" s="351" t="s">
        <v>3680</v>
      </c>
      <c r="C296" s="382"/>
      <c r="D296" s="382"/>
      <c r="E296" s="382"/>
      <c r="F296" s="382"/>
      <c r="G296" s="382"/>
      <c r="H296" s="383">
        <f>+G294</f>
        <v>13.6</v>
      </c>
      <c r="I296" s="1215"/>
    </row>
    <row r="297" spans="1:10" s="1216" customFormat="1" ht="14.25" x14ac:dyDescent="0.25">
      <c r="A297" s="382"/>
      <c r="B297" s="351" t="s">
        <v>5198</v>
      </c>
      <c r="C297" s="382">
        <v>1</v>
      </c>
      <c r="D297" s="382">
        <v>1</v>
      </c>
      <c r="E297" s="382">
        <v>26.684999999999999</v>
      </c>
      <c r="F297" s="382">
        <v>0.23</v>
      </c>
      <c r="G297" s="382">
        <v>1.2</v>
      </c>
      <c r="H297" s="383">
        <f>PRODUCT(C297:G297)</f>
        <v>7.37</v>
      </c>
      <c r="I297" s="1215"/>
    </row>
    <row r="298" spans="1:10" s="1221" customFormat="1" ht="14.25" x14ac:dyDescent="0.25">
      <c r="A298" s="1217"/>
      <c r="B298" s="1218" t="s">
        <v>14</v>
      </c>
      <c r="C298" s="1219"/>
      <c r="D298" s="1219"/>
      <c r="E298" s="1217"/>
      <c r="F298" s="1217"/>
      <c r="G298" s="1217"/>
      <c r="H298" s="1220">
        <f>J299-J298</f>
        <v>0.03</v>
      </c>
      <c r="J298" s="1221">
        <f>SUM(H296:H297)</f>
        <v>20.97</v>
      </c>
    </row>
    <row r="299" spans="1:10" s="1221" customFormat="1" ht="15" x14ac:dyDescent="0.25">
      <c r="A299" s="1217"/>
      <c r="B299" s="1218"/>
      <c r="C299" s="1219"/>
      <c r="D299" s="1219"/>
      <c r="E299" s="1217"/>
      <c r="F299" s="1217"/>
      <c r="G299" s="1217"/>
      <c r="H299" s="1222">
        <f>+J299</f>
        <v>21</v>
      </c>
      <c r="I299" s="1223"/>
      <c r="J299" s="1221">
        <f>ROUNDUP(J298,1)</f>
        <v>21</v>
      </c>
    </row>
    <row r="300" spans="1:10" s="1221" customFormat="1" ht="15" x14ac:dyDescent="0.25">
      <c r="A300" s="1217"/>
      <c r="B300" s="1218"/>
      <c r="C300" s="1219"/>
      <c r="D300" s="1219"/>
      <c r="E300" s="1217"/>
      <c r="F300" s="1224" t="s">
        <v>3456</v>
      </c>
      <c r="G300" s="1224">
        <f>H299</f>
        <v>21</v>
      </c>
      <c r="H300" s="1222" t="s">
        <v>1829</v>
      </c>
      <c r="I300" s="1223"/>
    </row>
    <row r="301" spans="1:10" s="1216" customFormat="1" ht="15" x14ac:dyDescent="0.25">
      <c r="A301" s="382"/>
      <c r="B301" s="1150" t="s">
        <v>5199</v>
      </c>
      <c r="C301" s="382"/>
      <c r="D301" s="382"/>
      <c r="E301" s="382"/>
      <c r="F301" s="382"/>
      <c r="G301" s="382"/>
      <c r="H301" s="383"/>
      <c r="I301" s="1215"/>
    </row>
    <row r="302" spans="1:10" s="1216" customFormat="1" ht="14.25" x14ac:dyDescent="0.25">
      <c r="A302" s="382"/>
      <c r="B302" s="351" t="s">
        <v>5200</v>
      </c>
      <c r="C302" s="382">
        <v>1</v>
      </c>
      <c r="D302" s="382">
        <v>1</v>
      </c>
      <c r="E302" s="382">
        <v>14.69</v>
      </c>
      <c r="F302" s="382">
        <v>0.23</v>
      </c>
      <c r="G302" s="382">
        <f>2.85-0.3</f>
        <v>2.5499999999999998</v>
      </c>
      <c r="H302" s="383">
        <f t="shared" ref="H302:H310" si="12">PRODUCT(C302:G302)</f>
        <v>8.6199999999999992</v>
      </c>
      <c r="I302" s="1215"/>
    </row>
    <row r="303" spans="1:10" s="1216" customFormat="1" ht="14.25" x14ac:dyDescent="0.25">
      <c r="A303" s="382"/>
      <c r="B303" s="351" t="s">
        <v>3681</v>
      </c>
      <c r="C303" s="382">
        <v>-1</v>
      </c>
      <c r="D303" s="382">
        <v>2</v>
      </c>
      <c r="E303" s="374">
        <v>0.9</v>
      </c>
      <c r="F303" s="382">
        <v>0.23</v>
      </c>
      <c r="G303" s="382">
        <v>2.1</v>
      </c>
      <c r="H303" s="383">
        <f t="shared" si="12"/>
        <v>-0.87</v>
      </c>
      <c r="I303" s="1215"/>
    </row>
    <row r="304" spans="1:10" s="1216" customFormat="1" ht="14.25" x14ac:dyDescent="0.25">
      <c r="A304" s="382"/>
      <c r="B304" s="351" t="s">
        <v>5201</v>
      </c>
      <c r="C304" s="382">
        <v>-1</v>
      </c>
      <c r="D304" s="382">
        <v>1</v>
      </c>
      <c r="E304" s="374">
        <v>1.96</v>
      </c>
      <c r="F304" s="382">
        <v>0.23</v>
      </c>
      <c r="G304" s="382">
        <v>0.05</v>
      </c>
      <c r="H304" s="383">
        <f t="shared" si="12"/>
        <v>-0.02</v>
      </c>
      <c r="I304" s="1215"/>
    </row>
    <row r="305" spans="1:11" s="1216" customFormat="1" ht="14.25" x14ac:dyDescent="0.25">
      <c r="A305" s="382"/>
      <c r="B305" s="351" t="s">
        <v>5202</v>
      </c>
      <c r="C305" s="382">
        <v>-1</v>
      </c>
      <c r="D305" s="382">
        <v>1</v>
      </c>
      <c r="E305" s="374">
        <v>1.96</v>
      </c>
      <c r="F305" s="382">
        <v>0.23</v>
      </c>
      <c r="G305" s="382">
        <v>0.15</v>
      </c>
      <c r="H305" s="383">
        <f t="shared" si="12"/>
        <v>-7.0000000000000007E-2</v>
      </c>
      <c r="I305" s="1215"/>
    </row>
    <row r="306" spans="1:11" s="1216" customFormat="1" ht="14.25" x14ac:dyDescent="0.25">
      <c r="A306" s="382"/>
      <c r="B306" s="351" t="s">
        <v>5203</v>
      </c>
      <c r="C306" s="382">
        <v>-1</v>
      </c>
      <c r="D306" s="382">
        <v>2</v>
      </c>
      <c r="E306" s="374">
        <f>0.9+0.46</f>
        <v>1.36</v>
      </c>
      <c r="F306" s="382">
        <v>0.23</v>
      </c>
      <c r="G306" s="382">
        <v>0.15</v>
      </c>
      <c r="H306" s="383">
        <f t="shared" si="12"/>
        <v>-0.09</v>
      </c>
      <c r="I306" s="1215"/>
    </row>
    <row r="307" spans="1:11" s="1216" customFormat="1" ht="14.25" x14ac:dyDescent="0.25">
      <c r="A307" s="382"/>
      <c r="B307" s="351" t="s">
        <v>3668</v>
      </c>
      <c r="C307" s="382">
        <v>-1</v>
      </c>
      <c r="D307" s="382">
        <v>4</v>
      </c>
      <c r="E307" s="382">
        <v>0.23</v>
      </c>
      <c r="F307" s="382">
        <v>0.38</v>
      </c>
      <c r="G307" s="374">
        <f>+G302</f>
        <v>2.5499999999999998</v>
      </c>
      <c r="H307" s="383">
        <f t="shared" si="12"/>
        <v>-0.89</v>
      </c>
      <c r="I307" s="1215"/>
    </row>
    <row r="308" spans="1:11" s="1216" customFormat="1" ht="14.25" x14ac:dyDescent="0.25">
      <c r="A308" s="382"/>
      <c r="B308" s="351" t="s">
        <v>5204</v>
      </c>
      <c r="C308" s="382">
        <v>-1</v>
      </c>
      <c r="D308" s="382">
        <v>1</v>
      </c>
      <c r="E308" s="382">
        <v>1.5</v>
      </c>
      <c r="F308" s="382">
        <v>0.23</v>
      </c>
      <c r="G308" s="382">
        <v>1.35</v>
      </c>
      <c r="H308" s="383">
        <f t="shared" si="12"/>
        <v>-0.47</v>
      </c>
      <c r="I308" s="1215"/>
    </row>
    <row r="309" spans="1:11" s="1216" customFormat="1" ht="14.25" x14ac:dyDescent="0.25">
      <c r="A309" s="382"/>
      <c r="B309" s="351" t="s">
        <v>5205</v>
      </c>
      <c r="C309" s="382">
        <v>-1</v>
      </c>
      <c r="D309" s="382">
        <v>1</v>
      </c>
      <c r="E309" s="382">
        <v>1.5</v>
      </c>
      <c r="F309" s="382">
        <v>0.23</v>
      </c>
      <c r="G309" s="382">
        <v>1.35</v>
      </c>
      <c r="H309" s="383">
        <f>PRODUCT(C309:G309)</f>
        <v>-0.47</v>
      </c>
      <c r="I309" s="1215"/>
    </row>
    <row r="310" spans="1:11" s="1216" customFormat="1" ht="14.25" x14ac:dyDescent="0.25">
      <c r="A310" s="382"/>
      <c r="B310" s="351" t="s">
        <v>5206</v>
      </c>
      <c r="C310" s="382">
        <v>1</v>
      </c>
      <c r="D310" s="382">
        <v>1</v>
      </c>
      <c r="E310" s="382">
        <f>+E302</f>
        <v>14.69</v>
      </c>
      <c r="F310" s="382">
        <v>0.23</v>
      </c>
      <c r="G310" s="382">
        <v>0.45</v>
      </c>
      <c r="H310" s="383">
        <f t="shared" si="12"/>
        <v>1.52</v>
      </c>
      <c r="I310" s="1215"/>
    </row>
    <row r="311" spans="1:11" s="1221" customFormat="1" ht="15" x14ac:dyDescent="0.25">
      <c r="A311" s="1217"/>
      <c r="B311" s="1226" t="s">
        <v>5207</v>
      </c>
      <c r="C311" s="1219"/>
      <c r="D311" s="1219"/>
      <c r="E311" s="1217"/>
      <c r="F311" s="1217"/>
      <c r="G311" s="1217"/>
      <c r="H311" s="1220"/>
    </row>
    <row r="312" spans="1:11" s="1221" customFormat="1" ht="14.25" x14ac:dyDescent="0.25">
      <c r="A312" s="1217"/>
      <c r="B312" s="351" t="s">
        <v>5208</v>
      </c>
      <c r="C312" s="382">
        <v>1</v>
      </c>
      <c r="D312" s="382">
        <v>1</v>
      </c>
      <c r="E312" s="1227">
        <v>2.9849999999999999</v>
      </c>
      <c r="F312" s="382">
        <v>0.23</v>
      </c>
      <c r="G312" s="382">
        <v>1.2</v>
      </c>
      <c r="H312" s="383">
        <f>ROUND(PRODUCT(C312:G312),2)</f>
        <v>0.82</v>
      </c>
      <c r="I312" s="1215"/>
    </row>
    <row r="313" spans="1:11" s="1221" customFormat="1" ht="14.25" x14ac:dyDescent="0.25">
      <c r="A313" s="1217"/>
      <c r="B313" s="1218" t="s">
        <v>14</v>
      </c>
      <c r="C313" s="1219"/>
      <c r="D313" s="1219"/>
      <c r="E313" s="1217"/>
      <c r="F313" s="1217"/>
      <c r="G313" s="1217"/>
      <c r="H313" s="1220">
        <f>J314-J313</f>
        <v>0.02</v>
      </c>
      <c r="J313" s="1221">
        <f>SUM(H302:H312)</f>
        <v>8.08</v>
      </c>
    </row>
    <row r="314" spans="1:11" s="1221" customFormat="1" ht="15" x14ac:dyDescent="0.25">
      <c r="A314" s="1217"/>
      <c r="B314" s="1218"/>
      <c r="C314" s="1219"/>
      <c r="D314" s="1219"/>
      <c r="E314" s="1217"/>
      <c r="F314" s="1217"/>
      <c r="G314" s="1217"/>
      <c r="H314" s="1222">
        <f>+J314</f>
        <v>8.1</v>
      </c>
      <c r="I314" s="1223"/>
      <c r="J314" s="1221">
        <f>ROUNDUP(J313,1)</f>
        <v>8.1</v>
      </c>
    </row>
    <row r="315" spans="1:11" s="1221" customFormat="1" ht="15" x14ac:dyDescent="0.25">
      <c r="A315" s="1217"/>
      <c r="B315" s="1218"/>
      <c r="C315" s="1219"/>
      <c r="D315" s="1219"/>
      <c r="E315" s="1217"/>
      <c r="F315" s="1224" t="s">
        <v>3456</v>
      </c>
      <c r="G315" s="1224">
        <f>H314</f>
        <v>8.1</v>
      </c>
      <c r="H315" s="1222" t="s">
        <v>1829</v>
      </c>
      <c r="I315" s="1223"/>
    </row>
    <row r="316" spans="1:11" x14ac:dyDescent="0.25">
      <c r="A316" s="1203">
        <v>10.199999999999999</v>
      </c>
      <c r="B316" s="1228" t="s">
        <v>3682</v>
      </c>
      <c r="C316" s="1203"/>
      <c r="D316" s="1203"/>
      <c r="E316" s="345"/>
      <c r="F316" s="345"/>
      <c r="G316" s="345"/>
      <c r="H316" s="345"/>
      <c r="I316" s="1184"/>
    </row>
    <row r="317" spans="1:11" s="1216" customFormat="1" ht="15" x14ac:dyDescent="0.25">
      <c r="A317" s="382"/>
      <c r="B317" s="1150" t="s">
        <v>5209</v>
      </c>
      <c r="C317" s="382"/>
      <c r="D317" s="382"/>
      <c r="E317" s="382"/>
      <c r="F317" s="382"/>
      <c r="G317" s="382"/>
      <c r="H317" s="383"/>
      <c r="I317" s="1215"/>
    </row>
    <row r="318" spans="1:11" s="1216" customFormat="1" ht="14.25" x14ac:dyDescent="0.25">
      <c r="A318" s="382"/>
      <c r="B318" s="354" t="s">
        <v>5210</v>
      </c>
      <c r="C318" s="382"/>
      <c r="D318" s="382"/>
      <c r="E318" s="382"/>
      <c r="F318" s="382"/>
      <c r="G318" s="382"/>
      <c r="H318" s="383"/>
      <c r="I318" s="1215"/>
    </row>
    <row r="319" spans="1:11" s="1216" customFormat="1" ht="28.5" x14ac:dyDescent="0.25">
      <c r="A319" s="382"/>
      <c r="B319" s="351" t="s">
        <v>3684</v>
      </c>
      <c r="C319" s="382">
        <v>1</v>
      </c>
      <c r="D319" s="382">
        <v>1</v>
      </c>
      <c r="E319" s="382">
        <v>8.1750000000000007</v>
      </c>
      <c r="F319" s="382"/>
      <c r="G319" s="382">
        <f>2.85-(0.4+0.075)</f>
        <v>2.375</v>
      </c>
      <c r="H319" s="383">
        <f t="shared" ref="H319:H332" si="13">PRODUCT(C319:G319)</f>
        <v>19.420000000000002</v>
      </c>
      <c r="I319" s="1215"/>
      <c r="J319" s="1216">
        <f>2.85</f>
        <v>2.85</v>
      </c>
      <c r="K319" s="1216">
        <f>J319-0.4</f>
        <v>2.4500000000000002</v>
      </c>
    </row>
    <row r="320" spans="1:11" s="1216" customFormat="1" ht="14.25" x14ac:dyDescent="0.25">
      <c r="A320" s="382"/>
      <c r="B320" s="351" t="s">
        <v>3685</v>
      </c>
      <c r="C320" s="382">
        <v>1</v>
      </c>
      <c r="D320" s="382">
        <v>-1</v>
      </c>
      <c r="E320" s="382">
        <v>0.9</v>
      </c>
      <c r="F320" s="382"/>
      <c r="G320" s="382">
        <v>2.1</v>
      </c>
      <c r="H320" s="383">
        <f t="shared" si="13"/>
        <v>-1.89</v>
      </c>
      <c r="I320" s="1215"/>
    </row>
    <row r="321" spans="1:11" s="1216" customFormat="1" ht="14.25" x14ac:dyDescent="0.25">
      <c r="A321" s="382"/>
      <c r="B321" s="351" t="s">
        <v>3686</v>
      </c>
      <c r="C321" s="382">
        <v>1</v>
      </c>
      <c r="D321" s="382">
        <v>-1</v>
      </c>
      <c r="E321" s="382">
        <v>0.75</v>
      </c>
      <c r="F321" s="382"/>
      <c r="G321" s="382">
        <v>2.1</v>
      </c>
      <c r="H321" s="383">
        <f>PRODUCT(C321:G321)</f>
        <v>-1.58</v>
      </c>
      <c r="I321" s="1215"/>
    </row>
    <row r="322" spans="1:11" s="1216" customFormat="1" ht="14.25" x14ac:dyDescent="0.25">
      <c r="A322" s="382"/>
      <c r="B322" s="351" t="s">
        <v>3687</v>
      </c>
      <c r="C322" s="382">
        <v>1</v>
      </c>
      <c r="D322" s="382">
        <v>-1</v>
      </c>
      <c r="E322" s="382">
        <v>1.085</v>
      </c>
      <c r="F322" s="382"/>
      <c r="G322" s="382">
        <f>G319</f>
        <v>2.375</v>
      </c>
      <c r="H322" s="383">
        <f>PRODUCT(C322:G322)</f>
        <v>-2.58</v>
      </c>
      <c r="I322" s="1215"/>
    </row>
    <row r="323" spans="1:11" s="1216" customFormat="1" ht="14.25" x14ac:dyDescent="0.25">
      <c r="A323" s="382"/>
      <c r="B323" s="351" t="s">
        <v>3688</v>
      </c>
      <c r="C323" s="382">
        <v>1</v>
      </c>
      <c r="D323" s="382">
        <v>1</v>
      </c>
      <c r="E323" s="382">
        <v>1.2</v>
      </c>
      <c r="F323" s="382"/>
      <c r="G323" s="382">
        <f>2.85-0.125</f>
        <v>2.7250000000000001</v>
      </c>
      <c r="H323" s="383">
        <f t="shared" si="13"/>
        <v>3.27</v>
      </c>
      <c r="I323" s="1215"/>
    </row>
    <row r="324" spans="1:11" s="1216" customFormat="1" ht="14.25" x14ac:dyDescent="0.25">
      <c r="A324" s="382"/>
      <c r="B324" s="351" t="s">
        <v>3686</v>
      </c>
      <c r="C324" s="382">
        <v>1</v>
      </c>
      <c r="D324" s="382">
        <v>-1</v>
      </c>
      <c r="E324" s="382">
        <v>0.75</v>
      </c>
      <c r="F324" s="382"/>
      <c r="G324" s="382">
        <v>2.1</v>
      </c>
      <c r="H324" s="383">
        <f t="shared" si="13"/>
        <v>-1.58</v>
      </c>
      <c r="I324" s="1215"/>
    </row>
    <row r="325" spans="1:11" s="1216" customFormat="1" ht="14.25" x14ac:dyDescent="0.25">
      <c r="A325" s="382"/>
      <c r="B325" s="354" t="s">
        <v>3689</v>
      </c>
      <c r="C325" s="382"/>
      <c r="D325" s="382"/>
      <c r="E325" s="382"/>
      <c r="F325" s="382"/>
      <c r="G325" s="382"/>
      <c r="H325" s="383"/>
      <c r="I325" s="1215"/>
    </row>
    <row r="326" spans="1:11" s="1216" customFormat="1" ht="14.25" x14ac:dyDescent="0.25">
      <c r="A326" s="382"/>
      <c r="B326" s="351" t="s">
        <v>3690</v>
      </c>
      <c r="C326" s="382">
        <f>+C324</f>
        <v>1</v>
      </c>
      <c r="D326" s="382">
        <v>1</v>
      </c>
      <c r="E326" s="382">
        <v>3.05</v>
      </c>
      <c r="F326" s="382"/>
      <c r="G326" s="382">
        <f>+G319</f>
        <v>2.375</v>
      </c>
      <c r="H326" s="383">
        <f t="shared" si="13"/>
        <v>7.24</v>
      </c>
      <c r="I326" s="1215"/>
      <c r="J326" s="1216">
        <v>2.85</v>
      </c>
      <c r="K326" s="1216">
        <f>J326-0.4</f>
        <v>2.4500000000000002</v>
      </c>
    </row>
    <row r="327" spans="1:11" s="1216" customFormat="1" ht="14.25" x14ac:dyDescent="0.25">
      <c r="A327" s="382"/>
      <c r="B327" s="351" t="s">
        <v>3685</v>
      </c>
      <c r="C327" s="382">
        <f>+C326</f>
        <v>1</v>
      </c>
      <c r="D327" s="382">
        <v>-1</v>
      </c>
      <c r="E327" s="382">
        <v>0.9</v>
      </c>
      <c r="F327" s="382"/>
      <c r="G327" s="382">
        <v>2.1</v>
      </c>
      <c r="H327" s="383">
        <f>PRODUCT(C327:G327)</f>
        <v>-1.89</v>
      </c>
      <c r="I327" s="1215"/>
    </row>
    <row r="328" spans="1:11" s="1216" customFormat="1" ht="28.5" x14ac:dyDescent="0.25">
      <c r="A328" s="382"/>
      <c r="B328" s="351" t="s">
        <v>3691</v>
      </c>
      <c r="C328" s="382">
        <f>+C326</f>
        <v>1</v>
      </c>
      <c r="D328" s="382">
        <v>1</v>
      </c>
      <c r="E328" s="382">
        <v>2.4</v>
      </c>
      <c r="F328" s="382"/>
      <c r="G328" s="382">
        <f>G326</f>
        <v>2.375</v>
      </c>
      <c r="H328" s="383">
        <f t="shared" si="13"/>
        <v>5.7</v>
      </c>
      <c r="I328" s="1215"/>
    </row>
    <row r="329" spans="1:11" s="1216" customFormat="1" ht="14.25" x14ac:dyDescent="0.25">
      <c r="A329" s="382"/>
      <c r="B329" s="351" t="s">
        <v>3692</v>
      </c>
      <c r="C329" s="382">
        <f>+C327</f>
        <v>1</v>
      </c>
      <c r="D329" s="382">
        <v>2</v>
      </c>
      <c r="E329" s="382">
        <v>3.1</v>
      </c>
      <c r="F329" s="382"/>
      <c r="G329" s="382">
        <v>2.1</v>
      </c>
      <c r="H329" s="383">
        <f t="shared" si="13"/>
        <v>13.02</v>
      </c>
      <c r="I329" s="1215"/>
    </row>
    <row r="330" spans="1:11" s="1216" customFormat="1" ht="14.25" x14ac:dyDescent="0.25">
      <c r="A330" s="382"/>
      <c r="B330" s="351" t="s">
        <v>3693</v>
      </c>
      <c r="C330" s="382">
        <f>+C328</f>
        <v>1</v>
      </c>
      <c r="D330" s="382">
        <v>-1</v>
      </c>
      <c r="E330" s="382">
        <v>0.75</v>
      </c>
      <c r="F330" s="382"/>
      <c r="G330" s="382">
        <v>2.1</v>
      </c>
      <c r="H330" s="383">
        <f t="shared" si="13"/>
        <v>-1.58</v>
      </c>
      <c r="I330" s="1215"/>
    </row>
    <row r="331" spans="1:11" s="1216" customFormat="1" ht="14.25" x14ac:dyDescent="0.25">
      <c r="A331" s="382"/>
      <c r="B331" s="351" t="s">
        <v>3694</v>
      </c>
      <c r="C331" s="382">
        <v>1</v>
      </c>
      <c r="D331" s="382">
        <v>1</v>
      </c>
      <c r="E331" s="382">
        <v>6.69</v>
      </c>
      <c r="F331" s="382"/>
      <c r="G331" s="382">
        <v>1</v>
      </c>
      <c r="H331" s="383">
        <f t="shared" si="13"/>
        <v>6.69</v>
      </c>
      <c r="I331" s="1215"/>
    </row>
    <row r="332" spans="1:11" s="1216" customFormat="1" ht="14.25" x14ac:dyDescent="0.25">
      <c r="A332" s="382"/>
      <c r="B332" s="351" t="s">
        <v>3695</v>
      </c>
      <c r="C332" s="382">
        <v>1</v>
      </c>
      <c r="D332" s="382">
        <v>-1</v>
      </c>
      <c r="E332" s="382">
        <v>2</v>
      </c>
      <c r="F332" s="382"/>
      <c r="G332" s="382">
        <v>1</v>
      </c>
      <c r="H332" s="383">
        <f t="shared" si="13"/>
        <v>-2</v>
      </c>
      <c r="I332" s="1215"/>
    </row>
    <row r="333" spans="1:11" s="1221" customFormat="1" ht="14.25" x14ac:dyDescent="0.25">
      <c r="A333" s="1217"/>
      <c r="B333" s="1218" t="s">
        <v>14</v>
      </c>
      <c r="C333" s="1219"/>
      <c r="D333" s="1219"/>
      <c r="E333" s="1217"/>
      <c r="F333" s="1217"/>
      <c r="G333" s="1217"/>
      <c r="H333" s="1220">
        <f>J334-J333</f>
        <v>0.06</v>
      </c>
      <c r="J333" s="1221">
        <f>SUM(H319:H332)</f>
        <v>42.24</v>
      </c>
    </row>
    <row r="334" spans="1:11" s="1221" customFormat="1" ht="15" x14ac:dyDescent="0.25">
      <c r="A334" s="1217"/>
      <c r="B334" s="1218"/>
      <c r="C334" s="1219"/>
      <c r="D334" s="1219"/>
      <c r="E334" s="1217"/>
      <c r="F334" s="1217"/>
      <c r="G334" s="1217"/>
      <c r="H334" s="1222">
        <f>+J334</f>
        <v>42.3</v>
      </c>
      <c r="I334" s="1223"/>
      <c r="J334" s="1221">
        <f>ROUNDUP(J333,1)</f>
        <v>42.3</v>
      </c>
    </row>
    <row r="335" spans="1:11" s="1221" customFormat="1" ht="15" x14ac:dyDescent="0.25">
      <c r="A335" s="1217"/>
      <c r="B335" s="1218"/>
      <c r="C335" s="1219"/>
      <c r="D335" s="1219"/>
      <c r="E335" s="1217"/>
      <c r="F335" s="1224" t="s">
        <v>3456</v>
      </c>
      <c r="G335" s="1224">
        <f>H334</f>
        <v>42.3</v>
      </c>
      <c r="H335" s="1222" t="s">
        <v>1941</v>
      </c>
      <c r="I335" s="1223"/>
    </row>
    <row r="336" spans="1:11" s="1216" customFormat="1" ht="15" x14ac:dyDescent="0.25">
      <c r="A336" s="382"/>
      <c r="B336" s="1150" t="s">
        <v>3696</v>
      </c>
      <c r="C336" s="382"/>
      <c r="D336" s="382"/>
      <c r="E336" s="382"/>
      <c r="F336" s="382"/>
      <c r="G336" s="382"/>
      <c r="H336" s="383"/>
      <c r="I336" s="1215"/>
    </row>
    <row r="337" spans="1:9" s="1216" customFormat="1" ht="14.25" x14ac:dyDescent="0.25">
      <c r="A337" s="382"/>
      <c r="B337" s="351" t="s">
        <v>3697</v>
      </c>
      <c r="C337" s="382"/>
      <c r="D337" s="382"/>
      <c r="E337" s="382"/>
      <c r="F337" s="382"/>
      <c r="G337" s="382"/>
      <c r="H337" s="383">
        <f>H334</f>
        <v>42.3</v>
      </c>
      <c r="I337" s="1215"/>
    </row>
    <row r="338" spans="1:9" s="1216" customFormat="1" ht="15" x14ac:dyDescent="0.25">
      <c r="A338" s="382"/>
      <c r="B338" s="351"/>
      <c r="C338" s="382"/>
      <c r="D338" s="382"/>
      <c r="E338" s="382"/>
      <c r="F338" s="380" t="s">
        <v>3456</v>
      </c>
      <c r="G338" s="1006">
        <f>ROUNDUP(H337,1)</f>
        <v>42.3</v>
      </c>
      <c r="H338" s="402" t="s">
        <v>1941</v>
      </c>
      <c r="I338" s="1225"/>
    </row>
    <row r="339" spans="1:9" s="1216" customFormat="1" ht="15" x14ac:dyDescent="0.25">
      <c r="A339" s="382"/>
      <c r="B339" s="1150" t="s">
        <v>3698</v>
      </c>
      <c r="C339" s="382"/>
      <c r="D339" s="382"/>
      <c r="E339" s="382"/>
      <c r="F339" s="382"/>
      <c r="G339" s="382"/>
      <c r="H339" s="383"/>
      <c r="I339" s="1215"/>
    </row>
    <row r="340" spans="1:9" s="1216" customFormat="1" ht="15" x14ac:dyDescent="0.25">
      <c r="A340" s="382"/>
      <c r="B340" s="351" t="s">
        <v>3699</v>
      </c>
      <c r="C340" s="382"/>
      <c r="D340" s="382"/>
      <c r="E340" s="382"/>
      <c r="F340" s="382"/>
      <c r="G340" s="382"/>
      <c r="H340" s="402">
        <f>+G338</f>
        <v>42.3</v>
      </c>
      <c r="I340" s="1225"/>
    </row>
    <row r="341" spans="1:9" s="1216" customFormat="1" ht="15" x14ac:dyDescent="0.25">
      <c r="A341" s="382"/>
      <c r="B341" s="351"/>
      <c r="C341" s="382"/>
      <c r="D341" s="382"/>
      <c r="E341" s="382"/>
      <c r="F341" s="380" t="s">
        <v>3456</v>
      </c>
      <c r="G341" s="1006">
        <f>ROUNDUP(H340,1)</f>
        <v>42.3</v>
      </c>
      <c r="H341" s="402" t="s">
        <v>1941</v>
      </c>
      <c r="I341" s="1225"/>
    </row>
    <row r="342" spans="1:9" s="1216" customFormat="1" ht="15" x14ac:dyDescent="0.25">
      <c r="A342" s="382"/>
      <c r="B342" s="1150" t="s">
        <v>3700</v>
      </c>
      <c r="C342" s="382"/>
      <c r="D342" s="382"/>
      <c r="E342" s="382"/>
      <c r="F342" s="382"/>
      <c r="G342" s="382"/>
      <c r="H342" s="383"/>
      <c r="I342" s="1215"/>
    </row>
    <row r="343" spans="1:9" s="1216" customFormat="1" ht="15" x14ac:dyDescent="0.25">
      <c r="A343" s="382"/>
      <c r="B343" s="351" t="s">
        <v>3701</v>
      </c>
      <c r="C343" s="382"/>
      <c r="D343" s="382"/>
      <c r="E343" s="382"/>
      <c r="F343" s="382"/>
      <c r="G343" s="382"/>
      <c r="H343" s="402">
        <f>+G341</f>
        <v>42.3</v>
      </c>
      <c r="I343" s="1225"/>
    </row>
    <row r="344" spans="1:9" s="1216" customFormat="1" ht="15" x14ac:dyDescent="0.25">
      <c r="A344" s="382"/>
      <c r="B344" s="351"/>
      <c r="C344" s="382"/>
      <c r="D344" s="382"/>
      <c r="E344" s="382"/>
      <c r="F344" s="380" t="s">
        <v>3456</v>
      </c>
      <c r="G344" s="1006">
        <f>ROUNDUP(H343,1)</f>
        <v>42.3</v>
      </c>
      <c r="H344" s="402" t="s">
        <v>1941</v>
      </c>
      <c r="I344" s="1225"/>
    </row>
    <row r="345" spans="1:9" x14ac:dyDescent="0.25">
      <c r="A345" s="348"/>
      <c r="B345" s="1150" t="s">
        <v>3702</v>
      </c>
      <c r="C345" s="348"/>
      <c r="D345" s="348"/>
      <c r="E345" s="349"/>
      <c r="F345" s="349"/>
      <c r="G345" s="349"/>
      <c r="H345" s="350"/>
      <c r="I345" s="1229"/>
    </row>
    <row r="346" spans="1:9" x14ac:dyDescent="0.25">
      <c r="A346" s="348"/>
      <c r="B346" s="355" t="s">
        <v>3703</v>
      </c>
      <c r="C346" s="1203">
        <v>1</v>
      </c>
      <c r="D346" s="1203">
        <v>1</v>
      </c>
      <c r="E346" s="356">
        <v>15.15</v>
      </c>
      <c r="F346" s="356"/>
      <c r="G346" s="356">
        <v>0.45</v>
      </c>
      <c r="H346" s="357">
        <f>PRODUCT(C346:G346)</f>
        <v>6.82</v>
      </c>
      <c r="I346" s="1230" t="s">
        <v>1941</v>
      </c>
    </row>
    <row r="347" spans="1:9" s="1216" customFormat="1" ht="15" x14ac:dyDescent="0.25">
      <c r="A347" s="382"/>
      <c r="B347" s="351"/>
      <c r="C347" s="382"/>
      <c r="D347" s="382"/>
      <c r="E347" s="382"/>
      <c r="F347" s="380" t="s">
        <v>3456</v>
      </c>
      <c r="G347" s="1006">
        <f>ROUNDUP(H346,1)</f>
        <v>6.9</v>
      </c>
      <c r="H347" s="402" t="s">
        <v>1941</v>
      </c>
      <c r="I347" s="1225"/>
    </row>
    <row r="348" spans="1:9" ht="30" x14ac:dyDescent="0.25">
      <c r="A348" s="1203">
        <v>11.2</v>
      </c>
      <c r="B348" s="1214" t="s">
        <v>3704</v>
      </c>
      <c r="C348" s="1203"/>
      <c r="D348" s="1203"/>
      <c r="E348" s="345"/>
      <c r="F348" s="345"/>
      <c r="G348" s="345"/>
      <c r="H348" s="345"/>
      <c r="I348" s="1184"/>
    </row>
    <row r="349" spans="1:9" s="1216" customFormat="1" ht="15" x14ac:dyDescent="0.25">
      <c r="A349" s="382"/>
      <c r="B349" s="1150" t="s">
        <v>5211</v>
      </c>
      <c r="C349" s="382"/>
      <c r="D349" s="382"/>
      <c r="E349" s="382"/>
      <c r="F349" s="382"/>
      <c r="G349" s="382"/>
      <c r="H349" s="383"/>
      <c r="I349" s="1215"/>
    </row>
    <row r="350" spans="1:9" s="1216" customFormat="1" ht="14.25" x14ac:dyDescent="0.25">
      <c r="A350" s="382"/>
      <c r="B350" s="351" t="s">
        <v>3706</v>
      </c>
      <c r="C350" s="382">
        <v>2</v>
      </c>
      <c r="D350" s="382">
        <v>2</v>
      </c>
      <c r="E350" s="382">
        <v>0.6</v>
      </c>
      <c r="F350" s="382"/>
      <c r="G350" s="382">
        <v>2.1</v>
      </c>
      <c r="H350" s="383">
        <f t="shared" ref="H350:H355" si="14">PRODUCT(C350:G350)</f>
        <v>5.04</v>
      </c>
      <c r="I350" s="1215"/>
    </row>
    <row r="351" spans="1:9" s="1216" customFormat="1" ht="14.25" x14ac:dyDescent="0.25">
      <c r="A351" s="382"/>
      <c r="B351" s="351" t="s">
        <v>3707</v>
      </c>
      <c r="C351" s="382">
        <v>2</v>
      </c>
      <c r="D351" s="382">
        <v>1</v>
      </c>
      <c r="E351" s="382">
        <v>0.45</v>
      </c>
      <c r="F351" s="382"/>
      <c r="G351" s="382">
        <v>2.1</v>
      </c>
      <c r="H351" s="383">
        <f t="shared" si="14"/>
        <v>1.89</v>
      </c>
      <c r="I351" s="1215"/>
    </row>
    <row r="352" spans="1:9" s="1216" customFormat="1" ht="14.25" x14ac:dyDescent="0.25">
      <c r="A352" s="382"/>
      <c r="B352" s="351" t="s">
        <v>3708</v>
      </c>
      <c r="C352" s="382">
        <v>1</v>
      </c>
      <c r="D352" s="382">
        <v>3</v>
      </c>
      <c r="E352" s="382">
        <v>0.45</v>
      </c>
      <c r="F352" s="382"/>
      <c r="G352" s="382">
        <v>2.1</v>
      </c>
      <c r="H352" s="383">
        <f t="shared" si="14"/>
        <v>2.84</v>
      </c>
      <c r="I352" s="1215"/>
    </row>
    <row r="353" spans="1:10" s="1216" customFormat="1" ht="14.25" x14ac:dyDescent="0.25">
      <c r="A353" s="382"/>
      <c r="B353" s="351" t="s">
        <v>3709</v>
      </c>
      <c r="C353" s="382">
        <v>1</v>
      </c>
      <c r="D353" s="382">
        <v>3</v>
      </c>
      <c r="E353" s="382">
        <v>0.3</v>
      </c>
      <c r="F353" s="382"/>
      <c r="G353" s="382">
        <v>2.1</v>
      </c>
      <c r="H353" s="383">
        <f t="shared" si="14"/>
        <v>1.89</v>
      </c>
      <c r="I353" s="1215"/>
    </row>
    <row r="354" spans="1:10" s="1216" customFormat="1" ht="14.25" x14ac:dyDescent="0.25">
      <c r="A354" s="382"/>
      <c r="B354" s="351" t="s">
        <v>3674</v>
      </c>
      <c r="C354" s="382">
        <v>1</v>
      </c>
      <c r="D354" s="382">
        <v>2</v>
      </c>
      <c r="E354" s="382">
        <v>0.3</v>
      </c>
      <c r="F354" s="382"/>
      <c r="G354" s="382">
        <v>0.75</v>
      </c>
      <c r="H354" s="383">
        <f t="shared" si="14"/>
        <v>0.45</v>
      </c>
      <c r="I354" s="1215"/>
    </row>
    <row r="355" spans="1:10" s="1216" customFormat="1" ht="14.25" x14ac:dyDescent="0.25">
      <c r="A355" s="382"/>
      <c r="B355" s="351" t="s">
        <v>3710</v>
      </c>
      <c r="C355" s="382">
        <v>1</v>
      </c>
      <c r="D355" s="382">
        <v>2</v>
      </c>
      <c r="E355" s="382">
        <v>0.6</v>
      </c>
      <c r="F355" s="382"/>
      <c r="G355" s="382">
        <v>0.75</v>
      </c>
      <c r="H355" s="383">
        <f t="shared" si="14"/>
        <v>0.9</v>
      </c>
      <c r="I355" s="1215"/>
    </row>
    <row r="356" spans="1:10" s="1221" customFormat="1" ht="14.25" x14ac:dyDescent="0.25">
      <c r="A356" s="1217"/>
      <c r="B356" s="1218" t="s">
        <v>14</v>
      </c>
      <c r="C356" s="1219"/>
      <c r="D356" s="1219"/>
      <c r="E356" s="1217"/>
      <c r="F356" s="1217"/>
      <c r="G356" s="1217"/>
      <c r="H356" s="1220">
        <f>J357-J356</f>
        <v>0.09</v>
      </c>
      <c r="J356" s="1221">
        <f>SUM(H350:H355)</f>
        <v>13.01</v>
      </c>
    </row>
    <row r="357" spans="1:10" s="1221" customFormat="1" ht="15" x14ac:dyDescent="0.25">
      <c r="A357" s="1217"/>
      <c r="B357" s="1218"/>
      <c r="C357" s="1219"/>
      <c r="D357" s="1219"/>
      <c r="E357" s="1217"/>
      <c r="F357" s="1217"/>
      <c r="G357" s="1217"/>
      <c r="H357" s="1222">
        <f>+J357</f>
        <v>13.1</v>
      </c>
      <c r="I357" s="1223"/>
      <c r="J357" s="1221">
        <f>ROUNDUP(J356,1)</f>
        <v>13.1</v>
      </c>
    </row>
    <row r="358" spans="1:10" s="1221" customFormat="1" ht="15" x14ac:dyDescent="0.25">
      <c r="A358" s="1217"/>
      <c r="B358" s="1218"/>
      <c r="C358" s="1219"/>
      <c r="D358" s="1219"/>
      <c r="E358" s="1217"/>
      <c r="F358" s="1224" t="s">
        <v>3456</v>
      </c>
      <c r="G358" s="1224">
        <f>H357</f>
        <v>13.1</v>
      </c>
      <c r="H358" s="1222" t="s">
        <v>1941</v>
      </c>
      <c r="I358" s="1223"/>
    </row>
    <row r="359" spans="1:10" s="1216" customFormat="1" ht="15" x14ac:dyDescent="0.25">
      <c r="A359" s="382"/>
      <c r="B359" s="1150" t="s">
        <v>3711</v>
      </c>
      <c r="C359" s="382"/>
      <c r="D359" s="382"/>
      <c r="E359" s="382"/>
      <c r="F359" s="382"/>
      <c r="G359" s="382"/>
      <c r="H359" s="402"/>
      <c r="I359" s="1225"/>
    </row>
    <row r="360" spans="1:10" s="1216" customFormat="1" ht="15" x14ac:dyDescent="0.25">
      <c r="A360" s="382"/>
      <c r="B360" s="351" t="s">
        <v>3712</v>
      </c>
      <c r="C360" s="382"/>
      <c r="D360" s="382"/>
      <c r="E360" s="382"/>
      <c r="F360" s="382"/>
      <c r="G360" s="382"/>
      <c r="H360" s="402">
        <f>+G358</f>
        <v>13.1</v>
      </c>
      <c r="I360" s="1225"/>
    </row>
    <row r="361" spans="1:10" s="1216" customFormat="1" ht="15" x14ac:dyDescent="0.25">
      <c r="A361" s="382"/>
      <c r="B361" s="351"/>
      <c r="C361" s="382"/>
      <c r="D361" s="382"/>
      <c r="E361" s="382"/>
      <c r="F361" s="380" t="s">
        <v>3456</v>
      </c>
      <c r="G361" s="1006">
        <f>ROUNDUP(H360,1)</f>
        <v>13.1</v>
      </c>
      <c r="H361" s="402" t="s">
        <v>1941</v>
      </c>
      <c r="I361" s="1225"/>
    </row>
    <row r="362" spans="1:10" s="1216" customFormat="1" ht="15" x14ac:dyDescent="0.25">
      <c r="A362" s="382"/>
      <c r="B362" s="1150" t="s">
        <v>3713</v>
      </c>
      <c r="C362" s="382"/>
      <c r="D362" s="382"/>
      <c r="E362" s="382"/>
      <c r="F362" s="382"/>
      <c r="G362" s="382"/>
      <c r="H362" s="402"/>
      <c r="I362" s="1225"/>
    </row>
    <row r="363" spans="1:10" s="1216" customFormat="1" ht="15" x14ac:dyDescent="0.25">
      <c r="A363" s="382"/>
      <c r="B363" s="351" t="s">
        <v>3712</v>
      </c>
      <c r="C363" s="382"/>
      <c r="D363" s="382"/>
      <c r="E363" s="382"/>
      <c r="F363" s="382"/>
      <c r="G363" s="382"/>
      <c r="H363" s="402">
        <f>H360</f>
        <v>13.1</v>
      </c>
      <c r="I363" s="1225"/>
    </row>
    <row r="364" spans="1:10" s="1216" customFormat="1" ht="15" x14ac:dyDescent="0.25">
      <c r="A364" s="382"/>
      <c r="B364" s="351"/>
      <c r="C364" s="382"/>
      <c r="D364" s="382"/>
      <c r="E364" s="382"/>
      <c r="F364" s="380" t="s">
        <v>3456</v>
      </c>
      <c r="G364" s="1006">
        <f>ROUNDUP(H363,1)</f>
        <v>13.1</v>
      </c>
      <c r="H364" s="402" t="s">
        <v>1941</v>
      </c>
      <c r="I364" s="1225"/>
    </row>
    <row r="365" spans="1:10" s="1216" customFormat="1" ht="15" x14ac:dyDescent="0.25">
      <c r="A365" s="382"/>
      <c r="B365" s="1150" t="s">
        <v>3714</v>
      </c>
      <c r="C365" s="382"/>
      <c r="D365" s="382"/>
      <c r="E365" s="382"/>
      <c r="F365" s="382"/>
      <c r="G365" s="382"/>
      <c r="H365" s="402"/>
      <c r="I365" s="1225"/>
    </row>
    <row r="366" spans="1:10" s="1216" customFormat="1" ht="15" x14ac:dyDescent="0.25">
      <c r="A366" s="382"/>
      <c r="B366" s="351" t="s">
        <v>3712</v>
      </c>
      <c r="C366" s="382"/>
      <c r="D366" s="382"/>
      <c r="E366" s="382"/>
      <c r="F366" s="382"/>
      <c r="G366" s="382"/>
      <c r="H366" s="402">
        <f>H363</f>
        <v>13.1</v>
      </c>
      <c r="I366" s="1225"/>
    </row>
    <row r="367" spans="1:10" s="1216" customFormat="1" ht="15" x14ac:dyDescent="0.25">
      <c r="A367" s="382"/>
      <c r="B367" s="351"/>
      <c r="C367" s="382"/>
      <c r="D367" s="382"/>
      <c r="E367" s="382"/>
      <c r="F367" s="380" t="s">
        <v>3456</v>
      </c>
      <c r="G367" s="1006">
        <f>ROUNDUP(H366,1)</f>
        <v>13.1</v>
      </c>
      <c r="H367" s="402" t="s">
        <v>1941</v>
      </c>
      <c r="I367" s="1225"/>
    </row>
    <row r="368" spans="1:10" x14ac:dyDescent="0.25">
      <c r="A368" s="343">
        <v>12.2</v>
      </c>
      <c r="B368" s="1228" t="s">
        <v>3715</v>
      </c>
      <c r="C368" s="344"/>
      <c r="D368" s="344"/>
      <c r="E368" s="1199"/>
      <c r="F368" s="1199"/>
      <c r="G368" s="345"/>
      <c r="H368" s="345"/>
      <c r="I368" s="1184"/>
    </row>
    <row r="369" spans="1:10" s="1216" customFormat="1" ht="15" x14ac:dyDescent="0.25">
      <c r="A369" s="382"/>
      <c r="B369" s="1150" t="s">
        <v>3716</v>
      </c>
      <c r="C369" s="382"/>
      <c r="D369" s="382"/>
      <c r="E369" s="382"/>
      <c r="F369" s="382"/>
      <c r="G369" s="382"/>
      <c r="H369" s="383"/>
      <c r="I369" s="1215"/>
    </row>
    <row r="370" spans="1:10" s="1216" customFormat="1" ht="15" x14ac:dyDescent="0.25">
      <c r="A370" s="382"/>
      <c r="B370" s="351" t="s">
        <v>3717</v>
      </c>
      <c r="C370" s="382">
        <v>1</v>
      </c>
      <c r="D370" s="382">
        <v>2</v>
      </c>
      <c r="E370" s="382">
        <v>3.01</v>
      </c>
      <c r="F370" s="382"/>
      <c r="G370" s="382">
        <v>0.9</v>
      </c>
      <c r="H370" s="402">
        <f>PRODUCT(C370:G370)</f>
        <v>5.42</v>
      </c>
      <c r="I370" s="1225"/>
    </row>
    <row r="371" spans="1:10" s="1221" customFormat="1" ht="14.25" x14ac:dyDescent="0.25">
      <c r="A371" s="1217"/>
      <c r="B371" s="1218" t="s">
        <v>14</v>
      </c>
      <c r="C371" s="1219"/>
      <c r="D371" s="1219"/>
      <c r="E371" s="1217"/>
      <c r="F371" s="1217"/>
      <c r="G371" s="1217"/>
      <c r="H371" s="1220">
        <f>J372-J371</f>
        <v>0.08</v>
      </c>
      <c r="J371" s="1221">
        <f>SUM(H370)</f>
        <v>5.42</v>
      </c>
    </row>
    <row r="372" spans="1:10" s="1221" customFormat="1" ht="15" x14ac:dyDescent="0.25">
      <c r="A372" s="1217"/>
      <c r="B372" s="1218"/>
      <c r="C372" s="1219"/>
      <c r="D372" s="1219"/>
      <c r="E372" s="1217"/>
      <c r="F372" s="1217"/>
      <c r="G372" s="1217"/>
      <c r="H372" s="1222">
        <f>+J372</f>
        <v>5.5</v>
      </c>
      <c r="I372" s="1223"/>
      <c r="J372" s="1221">
        <f>ROUNDUP(J371,1)</f>
        <v>5.5</v>
      </c>
    </row>
    <row r="373" spans="1:10" s="1221" customFormat="1" ht="15" x14ac:dyDescent="0.25">
      <c r="A373" s="1217"/>
      <c r="B373" s="1218"/>
      <c r="C373" s="1219"/>
      <c r="D373" s="1219"/>
      <c r="E373" s="1217"/>
      <c r="F373" s="1224" t="s">
        <v>3456</v>
      </c>
      <c r="G373" s="1224">
        <f>H372</f>
        <v>5.5</v>
      </c>
      <c r="H373" s="1222" t="s">
        <v>1941</v>
      </c>
      <c r="I373" s="1223"/>
    </row>
    <row r="374" spans="1:10" s="1216" customFormat="1" ht="15" x14ac:dyDescent="0.25">
      <c r="A374" s="382"/>
      <c r="B374" s="1150" t="s">
        <v>3711</v>
      </c>
      <c r="C374" s="382"/>
      <c r="D374" s="382"/>
      <c r="E374" s="382"/>
      <c r="F374" s="382"/>
      <c r="G374" s="382"/>
      <c r="H374" s="383"/>
      <c r="I374" s="1215"/>
    </row>
    <row r="375" spans="1:10" s="1216" customFormat="1" ht="15" x14ac:dyDescent="0.25">
      <c r="A375" s="382"/>
      <c r="B375" s="351" t="s">
        <v>3718</v>
      </c>
      <c r="C375" s="382"/>
      <c r="D375" s="382"/>
      <c r="E375" s="382"/>
      <c r="F375" s="382"/>
      <c r="G375" s="380"/>
      <c r="H375" s="402">
        <f>+G373</f>
        <v>5.5</v>
      </c>
      <c r="I375" s="1225"/>
    </row>
    <row r="376" spans="1:10" s="1216" customFormat="1" ht="15" x14ac:dyDescent="0.25">
      <c r="A376" s="382"/>
      <c r="B376" s="351"/>
      <c r="C376" s="382"/>
      <c r="D376" s="382"/>
      <c r="E376" s="382"/>
      <c r="F376" s="380" t="s">
        <v>3456</v>
      </c>
      <c r="G376" s="1006">
        <f>ROUNDUP(H375,1)</f>
        <v>5.5</v>
      </c>
      <c r="H376" s="402" t="s">
        <v>1941</v>
      </c>
      <c r="I376" s="1225"/>
    </row>
    <row r="377" spans="1:10" s="1216" customFormat="1" ht="15" x14ac:dyDescent="0.25">
      <c r="A377" s="382"/>
      <c r="B377" s="1150" t="s">
        <v>3677</v>
      </c>
      <c r="C377" s="382"/>
      <c r="D377" s="382"/>
      <c r="E377" s="382"/>
      <c r="F377" s="382"/>
      <c r="G377" s="382"/>
      <c r="H377" s="383"/>
      <c r="I377" s="1215"/>
    </row>
    <row r="378" spans="1:10" s="1216" customFormat="1" ht="15" x14ac:dyDescent="0.25">
      <c r="A378" s="382"/>
      <c r="B378" s="351" t="s">
        <v>3718</v>
      </c>
      <c r="C378" s="382"/>
      <c r="D378" s="382"/>
      <c r="E378" s="382"/>
      <c r="F378" s="382"/>
      <c r="G378" s="380"/>
      <c r="H378" s="402">
        <f>H375</f>
        <v>5.5</v>
      </c>
      <c r="I378" s="1225"/>
    </row>
    <row r="379" spans="1:10" s="1216" customFormat="1" ht="15" x14ac:dyDescent="0.25">
      <c r="A379" s="382"/>
      <c r="B379" s="351"/>
      <c r="C379" s="382"/>
      <c r="D379" s="382"/>
      <c r="E379" s="382"/>
      <c r="F379" s="380" t="s">
        <v>3456</v>
      </c>
      <c r="G379" s="1006">
        <f>ROUNDUP(H378,1)</f>
        <v>5.5</v>
      </c>
      <c r="H379" s="402" t="s">
        <v>1941</v>
      </c>
      <c r="I379" s="1225"/>
    </row>
    <row r="380" spans="1:10" s="1216" customFormat="1" ht="15" x14ac:dyDescent="0.25">
      <c r="A380" s="382"/>
      <c r="B380" s="1150" t="s">
        <v>3719</v>
      </c>
      <c r="C380" s="382"/>
      <c r="D380" s="382"/>
      <c r="E380" s="382"/>
      <c r="F380" s="382"/>
      <c r="G380" s="382"/>
      <c r="H380" s="383"/>
      <c r="I380" s="1215"/>
    </row>
    <row r="381" spans="1:10" s="1216" customFormat="1" ht="15" x14ac:dyDescent="0.25">
      <c r="A381" s="382"/>
      <c r="B381" s="351" t="s">
        <v>3718</v>
      </c>
      <c r="C381" s="382"/>
      <c r="D381" s="382"/>
      <c r="E381" s="382"/>
      <c r="F381" s="382"/>
      <c r="G381" s="380"/>
      <c r="H381" s="402">
        <f>H378</f>
        <v>5.5</v>
      </c>
      <c r="I381" s="1225"/>
    </row>
    <row r="382" spans="1:10" s="1216" customFormat="1" ht="15" x14ac:dyDescent="0.25">
      <c r="A382" s="382"/>
      <c r="B382" s="351"/>
      <c r="C382" s="382"/>
      <c r="D382" s="382"/>
      <c r="E382" s="382"/>
      <c r="F382" s="380" t="s">
        <v>3456</v>
      </c>
      <c r="G382" s="1006">
        <f>ROUNDUP(H381,1)</f>
        <v>5.5</v>
      </c>
      <c r="H382" s="402" t="s">
        <v>1941</v>
      </c>
      <c r="I382" s="1225"/>
    </row>
    <row r="383" spans="1:10" x14ac:dyDescent="0.25">
      <c r="A383" s="343">
        <v>13.1</v>
      </c>
      <c r="B383" s="1214" t="s">
        <v>3720</v>
      </c>
      <c r="C383" s="344"/>
      <c r="D383" s="344"/>
      <c r="E383" s="1199"/>
      <c r="F383" s="1199"/>
      <c r="G383" s="358"/>
      <c r="H383" s="358"/>
      <c r="I383" s="1184"/>
    </row>
    <row r="384" spans="1:10" x14ac:dyDescent="0.25">
      <c r="A384" s="1172"/>
      <c r="B384" s="1191" t="s">
        <v>3626</v>
      </c>
      <c r="C384" s="1231">
        <v>1</v>
      </c>
      <c r="D384" s="1186">
        <v>1</v>
      </c>
      <c r="E384" s="1158">
        <v>5.75</v>
      </c>
      <c r="F384" s="1158">
        <v>1</v>
      </c>
      <c r="G384" s="1158">
        <v>0.5</v>
      </c>
      <c r="H384" s="1158">
        <f>PRODUCT(C384:G384)</f>
        <v>2.88</v>
      </c>
      <c r="I384" s="1159"/>
    </row>
    <row r="385" spans="1:9" x14ac:dyDescent="0.25">
      <c r="A385" s="1172"/>
      <c r="B385" s="1191" t="s">
        <v>3627</v>
      </c>
      <c r="C385" s="1186">
        <v>1</v>
      </c>
      <c r="D385" s="1186">
        <v>1</v>
      </c>
      <c r="E385" s="1158">
        <v>4.72</v>
      </c>
      <c r="F385" s="1158">
        <v>3.05</v>
      </c>
      <c r="G385" s="1158">
        <v>0.5</v>
      </c>
      <c r="H385" s="1158">
        <f t="shared" ref="H385:H391" si="15">PRODUCT(C385:G385)</f>
        <v>7.2</v>
      </c>
      <c r="I385" s="1159"/>
    </row>
    <row r="386" spans="1:9" x14ac:dyDescent="0.25">
      <c r="A386" s="1172"/>
      <c r="B386" s="1191" t="s">
        <v>3628</v>
      </c>
      <c r="C386" s="1186">
        <v>1</v>
      </c>
      <c r="D386" s="1186">
        <v>1</v>
      </c>
      <c r="E386" s="1158">
        <v>3.23</v>
      </c>
      <c r="F386" s="1158">
        <v>3.05</v>
      </c>
      <c r="G386" s="1158">
        <v>0.5</v>
      </c>
      <c r="H386" s="1158">
        <f t="shared" si="15"/>
        <v>4.93</v>
      </c>
      <c r="I386" s="1159"/>
    </row>
    <row r="387" spans="1:9" x14ac:dyDescent="0.25">
      <c r="A387" s="1172"/>
      <c r="B387" s="1191" t="s">
        <v>3629</v>
      </c>
      <c r="C387" s="1186">
        <v>1</v>
      </c>
      <c r="D387" s="1186">
        <v>1</v>
      </c>
      <c r="E387" s="1158">
        <v>2.99</v>
      </c>
      <c r="F387" s="1158">
        <v>2.99</v>
      </c>
      <c r="G387" s="1158">
        <v>0.5</v>
      </c>
      <c r="H387" s="1158">
        <f t="shared" si="15"/>
        <v>4.47</v>
      </c>
      <c r="I387" s="1159"/>
    </row>
    <row r="388" spans="1:9" x14ac:dyDescent="0.25">
      <c r="A388" s="1172"/>
      <c r="B388" s="1232" t="s">
        <v>3630</v>
      </c>
      <c r="C388" s="1186">
        <v>1</v>
      </c>
      <c r="D388" s="1186">
        <v>1</v>
      </c>
      <c r="E388" s="1158">
        <v>1.0900000000000001</v>
      </c>
      <c r="F388" s="1158">
        <v>2.99</v>
      </c>
      <c r="G388" s="1158">
        <v>0.5</v>
      </c>
      <c r="H388" s="1158">
        <f t="shared" si="15"/>
        <v>1.63</v>
      </c>
      <c r="I388" s="1159"/>
    </row>
    <row r="389" spans="1:9" x14ac:dyDescent="0.25">
      <c r="A389" s="1172"/>
      <c r="B389" s="1191" t="s">
        <v>3631</v>
      </c>
      <c r="C389" s="1186">
        <v>1</v>
      </c>
      <c r="D389" s="1186">
        <v>1</v>
      </c>
      <c r="E389" s="1158">
        <v>2.2200000000000002</v>
      </c>
      <c r="F389" s="1158">
        <v>2.99</v>
      </c>
      <c r="G389" s="1158">
        <v>0.5</v>
      </c>
      <c r="H389" s="1158">
        <f t="shared" si="15"/>
        <v>3.32</v>
      </c>
      <c r="I389" s="1159"/>
    </row>
    <row r="390" spans="1:9" x14ac:dyDescent="0.25">
      <c r="A390" s="1172"/>
      <c r="B390" s="1191" t="s">
        <v>3632</v>
      </c>
      <c r="C390" s="1186">
        <v>1</v>
      </c>
      <c r="D390" s="1186">
        <v>1</v>
      </c>
      <c r="E390" s="1158">
        <v>1.0900000000000001</v>
      </c>
      <c r="F390" s="1158">
        <v>2.29</v>
      </c>
      <c r="G390" s="1158">
        <v>0.5</v>
      </c>
      <c r="H390" s="1158">
        <f t="shared" si="15"/>
        <v>1.25</v>
      </c>
      <c r="I390" s="1159"/>
    </row>
    <row r="391" spans="1:9" x14ac:dyDescent="0.25">
      <c r="A391" s="1172"/>
      <c r="B391" s="1191" t="s">
        <v>3633</v>
      </c>
      <c r="C391" s="1186">
        <v>1</v>
      </c>
      <c r="D391" s="1186">
        <v>1</v>
      </c>
      <c r="E391" s="1158">
        <v>2</v>
      </c>
      <c r="F391" s="1158">
        <v>3.8</v>
      </c>
      <c r="G391" s="1158">
        <v>0.5</v>
      </c>
      <c r="H391" s="1158">
        <f t="shared" si="15"/>
        <v>3.8</v>
      </c>
      <c r="I391" s="1159"/>
    </row>
    <row r="392" spans="1:9" x14ac:dyDescent="0.25">
      <c r="A392" s="1172"/>
      <c r="B392" s="1191"/>
      <c r="C392" s="1186"/>
      <c r="D392" s="1186"/>
      <c r="E392" s="1158"/>
      <c r="F392" s="1158"/>
      <c r="G392" s="1158"/>
      <c r="H392" s="1158">
        <v>0.02</v>
      </c>
      <c r="I392" s="1159"/>
    </row>
    <row r="393" spans="1:9" x14ac:dyDescent="0.25">
      <c r="A393" s="1203"/>
      <c r="B393" s="355"/>
      <c r="C393" s="344"/>
      <c r="D393" s="344"/>
      <c r="E393" s="1199"/>
      <c r="F393" s="1199"/>
      <c r="G393" s="358" t="s">
        <v>1904</v>
      </c>
      <c r="H393" s="358">
        <f>SUM(H384:H392)</f>
        <v>29.5</v>
      </c>
      <c r="I393" s="1184"/>
    </row>
    <row r="394" spans="1:9" x14ac:dyDescent="0.25">
      <c r="A394" s="343">
        <v>14.1</v>
      </c>
      <c r="B394" s="1228" t="s">
        <v>4318</v>
      </c>
      <c r="C394" s="344"/>
      <c r="D394" s="344"/>
      <c r="E394" s="1199"/>
      <c r="F394" s="1199"/>
      <c r="G394" s="345"/>
      <c r="H394" s="345"/>
      <c r="I394" s="1184"/>
    </row>
    <row r="395" spans="1:9" s="1216" customFormat="1" ht="15" x14ac:dyDescent="0.25">
      <c r="A395" s="382"/>
      <c r="B395" s="1150" t="s">
        <v>3716</v>
      </c>
      <c r="C395" s="382"/>
      <c r="D395" s="382"/>
      <c r="E395" s="382"/>
      <c r="F395" s="382"/>
      <c r="G395" s="382"/>
      <c r="H395" s="383"/>
      <c r="I395" s="1215"/>
    </row>
    <row r="396" spans="1:9" s="1216" customFormat="1" ht="14.25" x14ac:dyDescent="0.25">
      <c r="A396" s="382"/>
      <c r="B396" s="351" t="s">
        <v>3913</v>
      </c>
      <c r="C396" s="382">
        <v>2</v>
      </c>
      <c r="D396" s="382">
        <v>4</v>
      </c>
      <c r="E396" s="382">
        <v>1</v>
      </c>
      <c r="F396" s="382">
        <v>0.6</v>
      </c>
      <c r="G396" s="382"/>
      <c r="H396" s="383">
        <f t="shared" ref="H396:H401" si="16">PRODUCT(C396:G396)</f>
        <v>4.8</v>
      </c>
      <c r="I396" s="1215"/>
    </row>
    <row r="397" spans="1:9" s="1216" customFormat="1" ht="14.25" x14ac:dyDescent="0.25">
      <c r="A397" s="382"/>
      <c r="B397" s="351" t="s">
        <v>3914</v>
      </c>
      <c r="C397" s="382">
        <v>2</v>
      </c>
      <c r="D397" s="382">
        <v>4</v>
      </c>
      <c r="E397" s="382">
        <v>1</v>
      </c>
      <c r="F397" s="382">
        <v>0.45</v>
      </c>
      <c r="G397" s="382"/>
      <c r="H397" s="383">
        <f t="shared" si="16"/>
        <v>3.6</v>
      </c>
      <c r="I397" s="1215"/>
    </row>
    <row r="398" spans="1:9" s="1216" customFormat="1" ht="14.25" x14ac:dyDescent="0.25">
      <c r="A398" s="382"/>
      <c r="B398" s="351" t="s">
        <v>3915</v>
      </c>
      <c r="C398" s="382">
        <v>2</v>
      </c>
      <c r="D398" s="382">
        <v>4</v>
      </c>
      <c r="E398" s="382">
        <v>0.9</v>
      </c>
      <c r="F398" s="382">
        <v>0.45</v>
      </c>
      <c r="G398" s="382"/>
      <c r="H398" s="383">
        <f t="shared" si="16"/>
        <v>3.24</v>
      </c>
      <c r="I398" s="1215"/>
    </row>
    <row r="399" spans="1:9" s="1216" customFormat="1" ht="14.25" x14ac:dyDescent="0.25">
      <c r="A399" s="382"/>
      <c r="B399" s="351" t="s">
        <v>3916</v>
      </c>
      <c r="C399" s="382">
        <v>1</v>
      </c>
      <c r="D399" s="382">
        <v>5</v>
      </c>
      <c r="E399" s="382">
        <v>0.9</v>
      </c>
      <c r="F399" s="382">
        <v>0.3</v>
      </c>
      <c r="G399" s="382"/>
      <c r="H399" s="383">
        <f t="shared" si="16"/>
        <v>1.35</v>
      </c>
      <c r="I399" s="1215"/>
    </row>
    <row r="400" spans="1:9" s="1216" customFormat="1" ht="14.25" x14ac:dyDescent="0.25">
      <c r="A400" s="382"/>
      <c r="B400" s="351" t="s">
        <v>3917</v>
      </c>
      <c r="C400" s="382">
        <v>1</v>
      </c>
      <c r="D400" s="382">
        <v>3</v>
      </c>
      <c r="E400" s="382">
        <v>0.75</v>
      </c>
      <c r="F400" s="382">
        <v>0.3</v>
      </c>
      <c r="G400" s="382"/>
      <c r="H400" s="383">
        <f t="shared" si="16"/>
        <v>0.68</v>
      </c>
      <c r="I400" s="1215"/>
    </row>
    <row r="401" spans="1:10" s="1216" customFormat="1" ht="14.25" x14ac:dyDescent="0.25">
      <c r="A401" s="382"/>
      <c r="B401" s="351" t="s">
        <v>3918</v>
      </c>
      <c r="C401" s="382">
        <v>1</v>
      </c>
      <c r="D401" s="382">
        <v>2</v>
      </c>
      <c r="E401" s="382">
        <v>0.3</v>
      </c>
      <c r="F401" s="382">
        <v>0.3</v>
      </c>
      <c r="G401" s="382"/>
      <c r="H401" s="383">
        <f t="shared" si="16"/>
        <v>0.18</v>
      </c>
      <c r="I401" s="1215"/>
    </row>
    <row r="402" spans="1:10" s="1221" customFormat="1" ht="14.25" x14ac:dyDescent="0.25">
      <c r="A402" s="1217"/>
      <c r="B402" s="1218" t="s">
        <v>14</v>
      </c>
      <c r="C402" s="1219"/>
      <c r="D402" s="1219"/>
      <c r="E402" s="1217"/>
      <c r="F402" s="1217"/>
      <c r="G402" s="1217"/>
      <c r="H402" s="1220">
        <f>J403-J402</f>
        <v>0.05</v>
      </c>
      <c r="J402" s="1221">
        <f>SUM(H396:H401)</f>
        <v>13.85</v>
      </c>
    </row>
    <row r="403" spans="1:10" s="1221" customFormat="1" ht="15" x14ac:dyDescent="0.25">
      <c r="A403" s="1217"/>
      <c r="B403" s="1218"/>
      <c r="C403" s="1219"/>
      <c r="D403" s="1219"/>
      <c r="E403" s="1217"/>
      <c r="F403" s="1217"/>
      <c r="G403" s="1217"/>
      <c r="H403" s="1222">
        <f>+J403</f>
        <v>13.9</v>
      </c>
      <c r="I403" s="1223"/>
      <c r="J403" s="1221">
        <f>ROUNDUP(J402,1)</f>
        <v>13.9</v>
      </c>
    </row>
    <row r="404" spans="1:10" s="1221" customFormat="1" ht="15" x14ac:dyDescent="0.25">
      <c r="A404" s="1217"/>
      <c r="B404" s="1218"/>
      <c r="C404" s="1219"/>
      <c r="D404" s="1219"/>
      <c r="E404" s="1217"/>
      <c r="F404" s="1224" t="s">
        <v>3456</v>
      </c>
      <c r="G404" s="1224">
        <f>H403</f>
        <v>13.9</v>
      </c>
      <c r="H404" s="1222" t="s">
        <v>1941</v>
      </c>
      <c r="I404" s="1223"/>
    </row>
    <row r="405" spans="1:10" s="1216" customFormat="1" ht="15" x14ac:dyDescent="0.25">
      <c r="A405" s="382"/>
      <c r="B405" s="1150" t="s">
        <v>3675</v>
      </c>
      <c r="C405" s="382"/>
      <c r="D405" s="382"/>
      <c r="E405" s="382"/>
      <c r="F405" s="382"/>
      <c r="G405" s="382"/>
      <c r="H405" s="383"/>
      <c r="I405" s="1215"/>
    </row>
    <row r="406" spans="1:10" s="1216" customFormat="1" ht="15" x14ac:dyDescent="0.25">
      <c r="A406" s="382"/>
      <c r="B406" s="351" t="s">
        <v>3718</v>
      </c>
      <c r="C406" s="382"/>
      <c r="D406" s="382"/>
      <c r="E406" s="382"/>
      <c r="F406" s="382"/>
      <c r="G406" s="382"/>
      <c r="H406" s="402">
        <f>H403</f>
        <v>13.9</v>
      </c>
      <c r="I406" s="1225"/>
    </row>
    <row r="407" spans="1:10" s="1216" customFormat="1" ht="15" x14ac:dyDescent="0.25">
      <c r="A407" s="382"/>
      <c r="B407" s="351"/>
      <c r="C407" s="382"/>
      <c r="D407" s="382"/>
      <c r="E407" s="382"/>
      <c r="F407" s="380" t="s">
        <v>3456</v>
      </c>
      <c r="G407" s="1006">
        <f>ROUNDUP(H406,1)</f>
        <v>13.9</v>
      </c>
      <c r="H407" s="402" t="s">
        <v>1941</v>
      </c>
      <c r="I407" s="1225"/>
    </row>
    <row r="408" spans="1:10" s="1216" customFormat="1" ht="15" x14ac:dyDescent="0.25">
      <c r="A408" s="382"/>
      <c r="B408" s="1150" t="s">
        <v>3919</v>
      </c>
      <c r="C408" s="382"/>
      <c r="D408" s="382"/>
      <c r="E408" s="382"/>
      <c r="F408" s="382"/>
      <c r="G408" s="382"/>
      <c r="H408" s="383"/>
      <c r="I408" s="1215"/>
    </row>
    <row r="409" spans="1:10" s="1216" customFormat="1" ht="15" x14ac:dyDescent="0.25">
      <c r="A409" s="382"/>
      <c r="B409" s="351" t="s">
        <v>3718</v>
      </c>
      <c r="C409" s="382"/>
      <c r="D409" s="382"/>
      <c r="E409" s="382"/>
      <c r="F409" s="382"/>
      <c r="G409" s="382"/>
      <c r="H409" s="402">
        <f>H403</f>
        <v>13.9</v>
      </c>
      <c r="I409" s="1225"/>
    </row>
    <row r="410" spans="1:10" s="1216" customFormat="1" ht="15" x14ac:dyDescent="0.25">
      <c r="A410" s="382"/>
      <c r="B410" s="351"/>
      <c r="C410" s="382"/>
      <c r="D410" s="382"/>
      <c r="E410" s="382"/>
      <c r="F410" s="380" t="s">
        <v>3456</v>
      </c>
      <c r="G410" s="1006">
        <f>ROUNDUP(H409,1)</f>
        <v>13.9</v>
      </c>
      <c r="H410" s="402" t="s">
        <v>1941</v>
      </c>
      <c r="I410" s="1225"/>
    </row>
    <row r="411" spans="1:10" s="1216" customFormat="1" ht="15" x14ac:dyDescent="0.25">
      <c r="A411" s="382"/>
      <c r="B411" s="1150" t="s">
        <v>3920</v>
      </c>
      <c r="C411" s="382"/>
      <c r="D411" s="382"/>
      <c r="E411" s="382"/>
      <c r="F411" s="382"/>
      <c r="G411" s="382"/>
      <c r="H411" s="383"/>
      <c r="I411" s="1215"/>
    </row>
    <row r="412" spans="1:10" s="1216" customFormat="1" ht="15" x14ac:dyDescent="0.25">
      <c r="A412" s="382"/>
      <c r="B412" s="351" t="s">
        <v>3718</v>
      </c>
      <c r="C412" s="382"/>
      <c r="D412" s="382"/>
      <c r="E412" s="382"/>
      <c r="F412" s="382"/>
      <c r="G412" s="382"/>
      <c r="H412" s="402">
        <f>H409</f>
        <v>13.9</v>
      </c>
      <c r="I412" s="1225"/>
    </row>
    <row r="413" spans="1:10" s="1216" customFormat="1" ht="15" x14ac:dyDescent="0.25">
      <c r="A413" s="382"/>
      <c r="B413" s="351"/>
      <c r="C413" s="382"/>
      <c r="D413" s="382"/>
      <c r="E413" s="382"/>
      <c r="F413" s="380" t="s">
        <v>3456</v>
      </c>
      <c r="G413" s="1006">
        <f>ROUNDUP(H412,1)</f>
        <v>13.9</v>
      </c>
      <c r="H413" s="402" t="s">
        <v>1941</v>
      </c>
      <c r="I413" s="1225"/>
    </row>
    <row r="414" spans="1:10" x14ac:dyDescent="0.25">
      <c r="A414" s="387">
        <v>14.2</v>
      </c>
      <c r="B414" s="388" t="s">
        <v>3921</v>
      </c>
      <c r="C414" s="363"/>
      <c r="D414" s="363"/>
      <c r="E414" s="364"/>
      <c r="F414" s="364"/>
      <c r="G414" s="364"/>
      <c r="H414" s="364"/>
      <c r="I414" s="1233"/>
    </row>
    <row r="415" spans="1:10" x14ac:dyDescent="0.25">
      <c r="A415" s="389"/>
      <c r="B415" s="388" t="s">
        <v>3922</v>
      </c>
      <c r="C415" s="363"/>
      <c r="D415" s="363"/>
      <c r="E415" s="364"/>
      <c r="F415" s="364"/>
      <c r="G415" s="367"/>
      <c r="H415" s="364"/>
      <c r="I415" s="1233"/>
    </row>
    <row r="416" spans="1:10" x14ac:dyDescent="0.25">
      <c r="A416" s="445"/>
      <c r="B416" s="390" t="s">
        <v>3654</v>
      </c>
      <c r="C416" s="363">
        <v>1</v>
      </c>
      <c r="D416" s="363">
        <v>4</v>
      </c>
      <c r="E416" s="364">
        <v>0.75</v>
      </c>
      <c r="F416" s="364">
        <v>0.75</v>
      </c>
      <c r="G416" s="364"/>
      <c r="H416" s="367">
        <f>PRODUCT(C416:G416)</f>
        <v>2.25</v>
      </c>
      <c r="I416" s="1184" t="s">
        <v>1941</v>
      </c>
    </row>
    <row r="417" spans="1:10" s="1216" customFormat="1" ht="15" x14ac:dyDescent="0.25">
      <c r="A417" s="382"/>
      <c r="B417" s="351"/>
      <c r="C417" s="382"/>
      <c r="D417" s="382"/>
      <c r="E417" s="382"/>
      <c r="F417" s="380" t="s">
        <v>3456</v>
      </c>
      <c r="G417" s="1006">
        <f>ROUNDUP(H416,1)</f>
        <v>2.2999999999999998</v>
      </c>
      <c r="H417" s="402" t="s">
        <v>1941</v>
      </c>
      <c r="I417" s="1225"/>
    </row>
    <row r="418" spans="1:10" s="1216" customFormat="1" ht="15" x14ac:dyDescent="0.25">
      <c r="A418" s="382"/>
      <c r="B418" s="1357" t="s">
        <v>5325</v>
      </c>
      <c r="C418" s="363"/>
      <c r="D418" s="363"/>
      <c r="E418" s="364"/>
      <c r="F418" s="364"/>
      <c r="G418" s="364"/>
      <c r="H418" s="367"/>
      <c r="I418" s="1225"/>
    </row>
    <row r="419" spans="1:10" s="1216" customFormat="1" ht="15" x14ac:dyDescent="0.2">
      <c r="A419" s="382"/>
      <c r="B419" s="483" t="s">
        <v>4328</v>
      </c>
      <c r="C419" s="363">
        <v>1</v>
      </c>
      <c r="D419" s="363">
        <v>4</v>
      </c>
      <c r="E419" s="364">
        <v>1</v>
      </c>
      <c r="F419" s="364">
        <v>0.3</v>
      </c>
      <c r="G419" s="364"/>
      <c r="H419" s="367">
        <f t="shared" ref="H419:H425" si="17">PRODUCT(C419:G419)</f>
        <v>1.2</v>
      </c>
      <c r="I419" s="1225"/>
    </row>
    <row r="420" spans="1:10" s="1216" customFormat="1" ht="15" x14ac:dyDescent="0.25">
      <c r="A420" s="382"/>
      <c r="B420" s="388" t="s">
        <v>5326</v>
      </c>
      <c r="C420" s="363"/>
      <c r="D420" s="363"/>
      <c r="E420" s="364"/>
      <c r="F420" s="364"/>
      <c r="G420" s="364"/>
      <c r="H420" s="367"/>
      <c r="I420" s="1225"/>
    </row>
    <row r="421" spans="1:10" s="1216" customFormat="1" ht="15" x14ac:dyDescent="0.2">
      <c r="A421" s="382"/>
      <c r="B421" s="483" t="s">
        <v>4328</v>
      </c>
      <c r="C421" s="363">
        <v>1</v>
      </c>
      <c r="D421" s="363">
        <v>4</v>
      </c>
      <c r="E421" s="364">
        <v>1</v>
      </c>
      <c r="F421" s="364">
        <v>0.3</v>
      </c>
      <c r="G421" s="364"/>
      <c r="H421" s="367">
        <f t="shared" si="17"/>
        <v>1.2</v>
      </c>
      <c r="I421" s="1225"/>
    </row>
    <row r="422" spans="1:10" s="1216" customFormat="1" ht="15" x14ac:dyDescent="0.25">
      <c r="A422" s="382"/>
      <c r="B422" s="388" t="s">
        <v>5327</v>
      </c>
      <c r="C422" s="363"/>
      <c r="D422" s="363"/>
      <c r="E422" s="364"/>
      <c r="F422" s="364"/>
      <c r="G422" s="364"/>
      <c r="H422" s="367"/>
      <c r="I422" s="1225"/>
    </row>
    <row r="423" spans="1:10" s="1216" customFormat="1" ht="15" x14ac:dyDescent="0.2">
      <c r="A423" s="382"/>
      <c r="B423" s="483" t="s">
        <v>4328</v>
      </c>
      <c r="C423" s="363">
        <v>1</v>
      </c>
      <c r="D423" s="363">
        <v>4</v>
      </c>
      <c r="E423" s="364">
        <v>1</v>
      </c>
      <c r="F423" s="364">
        <v>0.3</v>
      </c>
      <c r="G423" s="364"/>
      <c r="H423" s="367">
        <f t="shared" si="17"/>
        <v>1.2</v>
      </c>
      <c r="I423" s="1225"/>
    </row>
    <row r="424" spans="1:10" s="1216" customFormat="1" ht="15" x14ac:dyDescent="0.25">
      <c r="A424" s="382"/>
      <c r="B424" s="388" t="s">
        <v>5328</v>
      </c>
      <c r="C424" s="363"/>
      <c r="D424" s="363"/>
      <c r="E424" s="364"/>
      <c r="F424" s="364"/>
      <c r="G424" s="364"/>
      <c r="H424" s="367"/>
      <c r="I424" s="1225"/>
    </row>
    <row r="425" spans="1:10" s="1216" customFormat="1" ht="15" x14ac:dyDescent="0.2">
      <c r="A425" s="382"/>
      <c r="B425" s="483" t="s">
        <v>4328</v>
      </c>
      <c r="C425" s="363">
        <v>1</v>
      </c>
      <c r="D425" s="363">
        <v>4</v>
      </c>
      <c r="E425" s="364">
        <v>1</v>
      </c>
      <c r="F425" s="364">
        <v>0.3</v>
      </c>
      <c r="G425" s="364"/>
      <c r="H425" s="367">
        <f t="shared" si="17"/>
        <v>1.2</v>
      </c>
      <c r="I425" s="1225"/>
    </row>
    <row r="426" spans="1:10" s="1216" customFormat="1" ht="15" x14ac:dyDescent="0.25">
      <c r="A426" s="382"/>
      <c r="B426" s="351"/>
      <c r="C426" s="382"/>
      <c r="D426" s="382"/>
      <c r="E426" s="382"/>
      <c r="F426" s="380"/>
      <c r="G426" s="1006"/>
      <c r="H426" s="402"/>
      <c r="I426" s="1225"/>
    </row>
    <row r="427" spans="1:10" x14ac:dyDescent="0.25">
      <c r="A427" s="1234">
        <v>16.100000000000001</v>
      </c>
      <c r="B427" s="1235" t="s">
        <v>3923</v>
      </c>
      <c r="C427" s="372"/>
      <c r="D427" s="373"/>
      <c r="E427" s="356"/>
      <c r="F427" s="356"/>
      <c r="G427" s="356"/>
      <c r="H427" s="356"/>
      <c r="I427" s="1236"/>
    </row>
    <row r="428" spans="1:10" s="1216" customFormat="1" ht="15" x14ac:dyDescent="0.25">
      <c r="A428" s="382"/>
      <c r="B428" s="1150" t="s">
        <v>5212</v>
      </c>
      <c r="C428" s="382"/>
      <c r="D428" s="382"/>
      <c r="E428" s="382"/>
      <c r="F428" s="382"/>
      <c r="G428" s="382"/>
      <c r="H428" s="383"/>
      <c r="I428" s="1215"/>
    </row>
    <row r="429" spans="1:10" s="1216" customFormat="1" ht="14.25" x14ac:dyDescent="0.25">
      <c r="A429" s="382"/>
      <c r="B429" s="351" t="s">
        <v>3925</v>
      </c>
      <c r="C429" s="382">
        <v>1</v>
      </c>
      <c r="D429" s="382">
        <v>2</v>
      </c>
      <c r="E429" s="382">
        <v>0.75</v>
      </c>
      <c r="F429" s="382"/>
      <c r="G429" s="382">
        <v>0.6</v>
      </c>
      <c r="H429" s="383">
        <f>PRODUCT(C429:G429)</f>
        <v>0.9</v>
      </c>
      <c r="I429" s="1215"/>
    </row>
    <row r="430" spans="1:10" s="1216" customFormat="1" ht="14.25" x14ac:dyDescent="0.25">
      <c r="A430" s="382"/>
      <c r="B430" s="351" t="s">
        <v>3926</v>
      </c>
      <c r="C430" s="382">
        <v>1</v>
      </c>
      <c r="D430" s="382">
        <v>1</v>
      </c>
      <c r="E430" s="382">
        <v>1.5</v>
      </c>
      <c r="F430" s="382"/>
      <c r="G430" s="382">
        <v>1.35</v>
      </c>
      <c r="H430" s="383">
        <f>PRODUCT(C430:G430)</f>
        <v>2.0299999999999998</v>
      </c>
      <c r="I430" s="1215"/>
    </row>
    <row r="431" spans="1:10" s="1221" customFormat="1" ht="14.25" x14ac:dyDescent="0.25">
      <c r="A431" s="1217"/>
      <c r="B431" s="1218" t="s">
        <v>14</v>
      </c>
      <c r="C431" s="1219"/>
      <c r="D431" s="1219"/>
      <c r="E431" s="1217"/>
      <c r="F431" s="1217"/>
      <c r="G431" s="1217"/>
      <c r="H431" s="1220">
        <f>J432-J431</f>
        <v>7.0000000000000007E-2</v>
      </c>
      <c r="J431" s="1221">
        <f>SUM(H429:H430)</f>
        <v>2.93</v>
      </c>
    </row>
    <row r="432" spans="1:10" s="1221" customFormat="1" ht="15" x14ac:dyDescent="0.25">
      <c r="A432" s="1217"/>
      <c r="B432" s="1218"/>
      <c r="C432" s="1219"/>
      <c r="D432" s="1219"/>
      <c r="E432" s="1217"/>
      <c r="F432" s="1217"/>
      <c r="G432" s="1217"/>
      <c r="H432" s="1222">
        <f>+J432</f>
        <v>3</v>
      </c>
      <c r="I432" s="1223"/>
      <c r="J432" s="1221">
        <f>ROUNDUP(J431,1)</f>
        <v>3</v>
      </c>
    </row>
    <row r="433" spans="1:9" s="1221" customFormat="1" ht="15" x14ac:dyDescent="0.25">
      <c r="A433" s="1217"/>
      <c r="B433" s="1218"/>
      <c r="C433" s="1219"/>
      <c r="D433" s="1219"/>
      <c r="E433" s="1217"/>
      <c r="F433" s="1224" t="s">
        <v>3456</v>
      </c>
      <c r="G433" s="1224">
        <f>H432</f>
        <v>3</v>
      </c>
      <c r="H433" s="1222" t="s">
        <v>1941</v>
      </c>
      <c r="I433" s="1223"/>
    </row>
    <row r="434" spans="1:9" s="1216" customFormat="1" ht="15" x14ac:dyDescent="0.25">
      <c r="A434" s="382"/>
      <c r="B434" s="1150" t="s">
        <v>3675</v>
      </c>
      <c r="C434" s="382"/>
      <c r="D434" s="382"/>
      <c r="E434" s="382"/>
      <c r="F434" s="382"/>
      <c r="G434" s="382"/>
      <c r="H434" s="383"/>
      <c r="I434" s="1215"/>
    </row>
    <row r="435" spans="1:9" s="1216" customFormat="1" ht="15" x14ac:dyDescent="0.25">
      <c r="A435" s="382"/>
      <c r="B435" s="351" t="s">
        <v>3718</v>
      </c>
      <c r="C435" s="382"/>
      <c r="D435" s="382"/>
      <c r="E435" s="382"/>
      <c r="F435" s="382"/>
      <c r="G435" s="380"/>
      <c r="H435" s="402">
        <f>+G433</f>
        <v>3</v>
      </c>
      <c r="I435" s="1225"/>
    </row>
    <row r="436" spans="1:9" s="1216" customFormat="1" ht="15" x14ac:dyDescent="0.25">
      <c r="A436" s="382"/>
      <c r="B436" s="351"/>
      <c r="C436" s="382"/>
      <c r="D436" s="382"/>
      <c r="E436" s="382"/>
      <c r="F436" s="380" t="s">
        <v>3456</v>
      </c>
      <c r="G436" s="1006">
        <f>ROUNDUP(H435,1)</f>
        <v>3</v>
      </c>
      <c r="H436" s="402" t="s">
        <v>1941</v>
      </c>
      <c r="I436" s="1225"/>
    </row>
    <row r="437" spans="1:9" s="1216" customFormat="1" ht="15" x14ac:dyDescent="0.25">
      <c r="A437" s="382"/>
      <c r="B437" s="1150" t="s">
        <v>5213</v>
      </c>
      <c r="C437" s="382"/>
      <c r="D437" s="382"/>
      <c r="E437" s="382"/>
      <c r="F437" s="382"/>
      <c r="G437" s="382"/>
      <c r="H437" s="402"/>
      <c r="I437" s="1225"/>
    </row>
    <row r="438" spans="1:9" s="1216" customFormat="1" ht="15" x14ac:dyDescent="0.25">
      <c r="A438" s="382"/>
      <c r="B438" s="351" t="s">
        <v>3718</v>
      </c>
      <c r="C438" s="382"/>
      <c r="D438" s="382"/>
      <c r="E438" s="382"/>
      <c r="F438" s="382"/>
      <c r="G438" s="380"/>
      <c r="H438" s="402">
        <f>+H435</f>
        <v>3</v>
      </c>
      <c r="I438" s="1225"/>
    </row>
    <row r="439" spans="1:9" s="1216" customFormat="1" ht="15" x14ac:dyDescent="0.25">
      <c r="A439" s="382"/>
      <c r="B439" s="351"/>
      <c r="C439" s="382"/>
      <c r="D439" s="382"/>
      <c r="E439" s="382"/>
      <c r="F439" s="380" t="s">
        <v>3456</v>
      </c>
      <c r="G439" s="1006">
        <f>ROUNDUP(H438,1)</f>
        <v>3</v>
      </c>
      <c r="H439" s="402" t="s">
        <v>1941</v>
      </c>
      <c r="I439" s="1225"/>
    </row>
    <row r="440" spans="1:9" s="1216" customFormat="1" ht="15" x14ac:dyDescent="0.25">
      <c r="A440" s="382"/>
      <c r="B440" s="1150" t="s">
        <v>3714</v>
      </c>
      <c r="C440" s="382"/>
      <c r="D440" s="382"/>
      <c r="E440" s="382"/>
      <c r="F440" s="382"/>
      <c r="G440" s="382"/>
      <c r="H440" s="402"/>
      <c r="I440" s="1225"/>
    </row>
    <row r="441" spans="1:9" s="1216" customFormat="1" ht="15" x14ac:dyDescent="0.25">
      <c r="A441" s="382"/>
      <c r="B441" s="351" t="s">
        <v>3718</v>
      </c>
      <c r="C441" s="382"/>
      <c r="D441" s="382"/>
      <c r="E441" s="382"/>
      <c r="F441" s="382"/>
      <c r="G441" s="380"/>
      <c r="H441" s="402">
        <f>+G439</f>
        <v>3</v>
      </c>
      <c r="I441" s="1225"/>
    </row>
    <row r="442" spans="1:9" s="1216" customFormat="1" ht="15" x14ac:dyDescent="0.25">
      <c r="A442" s="382"/>
      <c r="B442" s="351"/>
      <c r="C442" s="382"/>
      <c r="D442" s="382"/>
      <c r="E442" s="382"/>
      <c r="F442" s="380" t="s">
        <v>3456</v>
      </c>
      <c r="G442" s="1006">
        <f>ROUNDUP(H441,1)</f>
        <v>3</v>
      </c>
      <c r="H442" s="402" t="s">
        <v>1941</v>
      </c>
      <c r="I442" s="1225"/>
    </row>
    <row r="443" spans="1:9" s="1216" customFormat="1" ht="15" x14ac:dyDescent="0.25">
      <c r="A443" s="382"/>
      <c r="B443" s="1150" t="s">
        <v>5214</v>
      </c>
      <c r="C443" s="382"/>
      <c r="D443" s="382"/>
      <c r="E443" s="382"/>
      <c r="F443" s="382"/>
      <c r="G443" s="382"/>
      <c r="H443" s="383"/>
      <c r="I443" s="1215"/>
    </row>
    <row r="444" spans="1:9" s="1216" customFormat="1" ht="15" x14ac:dyDescent="0.25">
      <c r="A444" s="382"/>
      <c r="B444" s="351" t="s">
        <v>5215</v>
      </c>
      <c r="C444" s="382">
        <v>1</v>
      </c>
      <c r="D444" s="382">
        <v>1</v>
      </c>
      <c r="E444" s="382">
        <v>1.5</v>
      </c>
      <c r="F444" s="382"/>
      <c r="G444" s="382">
        <v>1.35</v>
      </c>
      <c r="H444" s="402">
        <f>PRODUCT(C444:G444)</f>
        <v>2.0299999999999998</v>
      </c>
      <c r="I444" s="1215"/>
    </row>
    <row r="445" spans="1:9" s="1216" customFormat="1" ht="15" x14ac:dyDescent="0.25">
      <c r="A445" s="382"/>
      <c r="B445" s="351"/>
      <c r="C445" s="382"/>
      <c r="D445" s="382"/>
      <c r="E445" s="382"/>
      <c r="F445" s="380" t="s">
        <v>3456</v>
      </c>
      <c r="G445" s="1006">
        <f>ROUNDUP(H444,1)</f>
        <v>2.1</v>
      </c>
      <c r="H445" s="402" t="s">
        <v>1941</v>
      </c>
      <c r="I445" s="1225"/>
    </row>
    <row r="446" spans="1:9" x14ac:dyDescent="0.25">
      <c r="A446" s="343">
        <v>21.2</v>
      </c>
      <c r="B446" s="1214" t="s">
        <v>3721</v>
      </c>
      <c r="C446" s="344"/>
      <c r="D446" s="344"/>
      <c r="E446" s="1199"/>
      <c r="F446" s="1199"/>
      <c r="G446" s="345"/>
      <c r="H446" s="345"/>
      <c r="I446" s="1184"/>
    </row>
    <row r="447" spans="1:9" x14ac:dyDescent="0.25">
      <c r="A447" s="343"/>
      <c r="B447" s="1228" t="s">
        <v>3722</v>
      </c>
      <c r="C447" s="344"/>
      <c r="D447" s="344"/>
      <c r="E447" s="1199"/>
      <c r="F447" s="1199"/>
      <c r="G447" s="345"/>
      <c r="H447" s="345"/>
      <c r="I447" s="1184"/>
    </row>
    <row r="448" spans="1:9" x14ac:dyDescent="0.25">
      <c r="A448" s="1203"/>
      <c r="B448" s="355" t="s">
        <v>3723</v>
      </c>
      <c r="C448" s="344">
        <v>2</v>
      </c>
      <c r="D448" s="344">
        <v>4</v>
      </c>
      <c r="E448" s="345">
        <v>2.1</v>
      </c>
      <c r="F448" s="345">
        <v>0.1</v>
      </c>
      <c r="G448" s="1237">
        <v>7.4999999999999997E-2</v>
      </c>
      <c r="H448" s="1238">
        <f>PRODUCT(C448:G448)</f>
        <v>0.126</v>
      </c>
      <c r="I448" s="1184" t="s">
        <v>1829</v>
      </c>
    </row>
    <row r="449" spans="1:9" x14ac:dyDescent="0.25">
      <c r="A449" s="1203"/>
      <c r="B449" s="1214" t="s">
        <v>3724</v>
      </c>
      <c r="C449" s="344"/>
      <c r="D449" s="344"/>
      <c r="E449" s="345"/>
      <c r="F449" s="345"/>
      <c r="G449" s="1237"/>
      <c r="H449" s="345"/>
      <c r="I449" s="1184"/>
    </row>
    <row r="450" spans="1:9" x14ac:dyDescent="0.25">
      <c r="A450" s="1203"/>
      <c r="B450" s="355" t="s">
        <v>3725</v>
      </c>
      <c r="C450" s="344">
        <v>1</v>
      </c>
      <c r="D450" s="344">
        <v>4</v>
      </c>
      <c r="E450" s="345">
        <v>1</v>
      </c>
      <c r="F450" s="345">
        <v>0.1</v>
      </c>
      <c r="G450" s="1237">
        <v>7.4999999999999997E-2</v>
      </c>
      <c r="H450" s="1237">
        <f>PRODUCT(C450:G450)</f>
        <v>0.03</v>
      </c>
      <c r="I450" s="1184"/>
    </row>
    <row r="451" spans="1:9" x14ac:dyDescent="0.25">
      <c r="A451" s="1203"/>
      <c r="B451" s="355" t="s">
        <v>3725</v>
      </c>
      <c r="C451" s="344">
        <v>1</v>
      </c>
      <c r="D451" s="344">
        <v>4</v>
      </c>
      <c r="E451" s="345">
        <v>1</v>
      </c>
      <c r="F451" s="345">
        <v>0.1</v>
      </c>
      <c r="G451" s="1237">
        <v>7.4999999999999997E-2</v>
      </c>
      <c r="H451" s="1237">
        <f>PRODUCT(C451:G451)</f>
        <v>0.03</v>
      </c>
      <c r="I451" s="1184"/>
    </row>
    <row r="452" spans="1:9" x14ac:dyDescent="0.25">
      <c r="A452" s="1203"/>
      <c r="B452" s="355"/>
      <c r="C452" s="344"/>
      <c r="D452" s="344"/>
      <c r="E452" s="345"/>
      <c r="F452" s="345"/>
      <c r="G452" s="358" t="s">
        <v>1904</v>
      </c>
      <c r="H452" s="1238">
        <f>SUM(H450:H451)</f>
        <v>0.06</v>
      </c>
      <c r="I452" s="1184" t="s">
        <v>1829</v>
      </c>
    </row>
    <row r="453" spans="1:9" ht="30" x14ac:dyDescent="0.25">
      <c r="A453" s="343">
        <v>23.3</v>
      </c>
      <c r="B453" s="1214" t="s">
        <v>3726</v>
      </c>
      <c r="C453" s="344"/>
      <c r="D453" s="344"/>
      <c r="E453" s="345"/>
      <c r="F453" s="345"/>
      <c r="G453" s="345"/>
      <c r="H453" s="345"/>
      <c r="I453" s="1184"/>
    </row>
    <row r="454" spans="1:9" x14ac:dyDescent="0.25">
      <c r="A454" s="1203"/>
      <c r="B454" s="355" t="s">
        <v>3727</v>
      </c>
      <c r="C454" s="344">
        <v>3</v>
      </c>
      <c r="D454" s="344">
        <v>4</v>
      </c>
      <c r="E454" s="345"/>
      <c r="F454" s="345"/>
      <c r="G454" s="345"/>
      <c r="H454" s="357">
        <f>PRODUCT(C454:G454)</f>
        <v>12</v>
      </c>
      <c r="I454" s="1184" t="s">
        <v>1228</v>
      </c>
    </row>
    <row r="455" spans="1:9" x14ac:dyDescent="0.25">
      <c r="A455" s="1203">
        <v>24</v>
      </c>
      <c r="B455" s="1239" t="s">
        <v>3728</v>
      </c>
      <c r="C455" s="344"/>
      <c r="D455" s="344"/>
      <c r="E455" s="345"/>
      <c r="F455" s="1240" t="s">
        <v>3729</v>
      </c>
      <c r="G455" s="345"/>
      <c r="H455" s="357"/>
      <c r="I455" s="1184"/>
    </row>
    <row r="456" spans="1:9" s="1216" customFormat="1" ht="14.25" x14ac:dyDescent="0.25">
      <c r="A456" s="382"/>
      <c r="B456" s="351" t="s">
        <v>3730</v>
      </c>
      <c r="C456" s="382">
        <v>1</v>
      </c>
      <c r="D456" s="382">
        <v>4</v>
      </c>
      <c r="E456" s="382">
        <v>1.35</v>
      </c>
      <c r="F456" s="374">
        <v>35</v>
      </c>
      <c r="G456" s="382">
        <v>1.05</v>
      </c>
      <c r="H456" s="383">
        <f>PRODUCT(C456:G456)</f>
        <v>198.45</v>
      </c>
      <c r="I456" s="1215"/>
    </row>
    <row r="457" spans="1:9" s="1216" customFormat="1" ht="14.25" x14ac:dyDescent="0.25">
      <c r="A457" s="382"/>
      <c r="B457" s="351" t="s">
        <v>3731</v>
      </c>
      <c r="C457" s="382">
        <v>3</v>
      </c>
      <c r="D457" s="382">
        <f>+D456</f>
        <v>4</v>
      </c>
      <c r="E457" s="382">
        <v>1.8</v>
      </c>
      <c r="F457" s="374">
        <v>35</v>
      </c>
      <c r="G457" s="382">
        <v>1.35</v>
      </c>
      <c r="H457" s="383">
        <f>PRODUCT(C457:G457)</f>
        <v>1020.6</v>
      </c>
      <c r="I457" s="1215"/>
    </row>
    <row r="458" spans="1:9" x14ac:dyDescent="0.25">
      <c r="A458" s="1203"/>
      <c r="B458" s="355"/>
      <c r="C458" s="344"/>
      <c r="D458" s="344"/>
      <c r="E458" s="345"/>
      <c r="F458" s="345"/>
      <c r="G458" s="358" t="s">
        <v>1904</v>
      </c>
      <c r="H458" s="357">
        <f>SUM(H456:H457)</f>
        <v>1219.05</v>
      </c>
      <c r="I458" s="1184"/>
    </row>
    <row r="459" spans="1:9" x14ac:dyDescent="0.25">
      <c r="A459" s="1241">
        <v>25</v>
      </c>
      <c r="B459" s="1214" t="s">
        <v>3733</v>
      </c>
      <c r="C459" s="344"/>
      <c r="D459" s="344"/>
      <c r="E459" s="1199"/>
      <c r="F459" s="1199"/>
      <c r="G459" s="358" t="s">
        <v>3456</v>
      </c>
      <c r="H459" s="357">
        <v>1219.0999999999999</v>
      </c>
      <c r="I459" s="1184" t="s">
        <v>3732</v>
      </c>
    </row>
    <row r="460" spans="1:9" x14ac:dyDescent="0.25">
      <c r="A460" s="1203"/>
      <c r="B460" s="355" t="s">
        <v>3734</v>
      </c>
      <c r="C460" s="344" t="s">
        <v>5216</v>
      </c>
      <c r="D460" s="344">
        <v>4</v>
      </c>
      <c r="E460" s="1199"/>
      <c r="F460" s="1199"/>
      <c r="G460" s="345"/>
      <c r="H460" s="345">
        <f>D460*1*2*3</f>
        <v>24</v>
      </c>
      <c r="I460" s="1184"/>
    </row>
    <row r="461" spans="1:9" x14ac:dyDescent="0.25">
      <c r="A461" s="1203"/>
      <c r="B461" s="355" t="s">
        <v>3735</v>
      </c>
      <c r="C461" s="344" t="s">
        <v>5217</v>
      </c>
      <c r="D461" s="344">
        <v>4</v>
      </c>
      <c r="E461" s="1199"/>
      <c r="F461" s="1199"/>
      <c r="G461" s="345"/>
      <c r="H461" s="345">
        <f>D461*2*2*3</f>
        <v>48</v>
      </c>
      <c r="I461" s="1184"/>
    </row>
    <row r="462" spans="1:9" x14ac:dyDescent="0.25">
      <c r="A462" s="1203"/>
      <c r="B462" s="355"/>
      <c r="C462" s="344"/>
      <c r="D462" s="344"/>
      <c r="E462" s="1199"/>
      <c r="F462" s="1199"/>
      <c r="G462" s="358" t="s">
        <v>1904</v>
      </c>
      <c r="H462" s="358">
        <f>SUM(H460:H461)</f>
        <v>72</v>
      </c>
      <c r="I462" s="1184" t="s">
        <v>1228</v>
      </c>
    </row>
    <row r="463" spans="1:9" x14ac:dyDescent="0.25">
      <c r="A463" s="343">
        <v>26</v>
      </c>
      <c r="B463" s="1214" t="s">
        <v>3737</v>
      </c>
      <c r="C463" s="344"/>
      <c r="D463" s="344"/>
      <c r="E463" s="1199"/>
      <c r="F463" s="1199"/>
      <c r="G463" s="345"/>
      <c r="H463" s="345"/>
      <c r="I463" s="1184"/>
    </row>
    <row r="464" spans="1:9" s="1216" customFormat="1" ht="14.25" x14ac:dyDescent="0.25">
      <c r="A464" s="382"/>
      <c r="B464" s="1208" t="s">
        <v>3738</v>
      </c>
      <c r="C464" s="1209">
        <v>1</v>
      </c>
      <c r="D464" s="1207">
        <v>1</v>
      </c>
      <c r="E464" s="1242">
        <v>3.42</v>
      </c>
      <c r="F464" s="1242">
        <v>0.88500000000000001</v>
      </c>
      <c r="G464" s="1243">
        <v>0.08</v>
      </c>
      <c r="H464" s="383">
        <f>PRODUCT(C464:G464)</f>
        <v>0.24</v>
      </c>
      <c r="I464" s="1215"/>
    </row>
    <row r="465" spans="1:10" s="1216" customFormat="1" ht="14.25" x14ac:dyDescent="0.25">
      <c r="A465" s="382"/>
      <c r="B465" s="1208" t="s">
        <v>3739</v>
      </c>
      <c r="C465" s="1207">
        <v>1</v>
      </c>
      <c r="D465" s="1207">
        <v>1</v>
      </c>
      <c r="E465" s="1242">
        <v>4.7149999999999999</v>
      </c>
      <c r="F465" s="1242">
        <v>3.05</v>
      </c>
      <c r="G465" s="1243">
        <v>0.08</v>
      </c>
      <c r="H465" s="383">
        <f t="shared" ref="H465:H472" si="18">PRODUCT(C465:G465)</f>
        <v>1.1499999999999999</v>
      </c>
      <c r="I465" s="1215"/>
    </row>
    <row r="466" spans="1:10" s="1216" customFormat="1" ht="14.25" x14ac:dyDescent="0.25">
      <c r="A466" s="382"/>
      <c r="B466" s="1208" t="s">
        <v>3740</v>
      </c>
      <c r="C466" s="1209">
        <v>1</v>
      </c>
      <c r="D466" s="1207">
        <v>1</v>
      </c>
      <c r="E466" s="1242">
        <v>3.23</v>
      </c>
      <c r="F466" s="1242">
        <v>3.05</v>
      </c>
      <c r="G466" s="1243">
        <v>0.08</v>
      </c>
      <c r="H466" s="383">
        <f>PRODUCT(C466:G466)</f>
        <v>0.79</v>
      </c>
      <c r="I466" s="1215"/>
    </row>
    <row r="467" spans="1:10" s="1216" customFormat="1" ht="14.25" x14ac:dyDescent="0.25">
      <c r="A467" s="382"/>
      <c r="B467" s="1208" t="s">
        <v>3741</v>
      </c>
      <c r="C467" s="1207">
        <v>1</v>
      </c>
      <c r="D467" s="1207">
        <v>1</v>
      </c>
      <c r="E467" s="1242">
        <v>3.1</v>
      </c>
      <c r="F467" s="1242">
        <v>2.9849999999999999</v>
      </c>
      <c r="G467" s="1243">
        <v>0.08</v>
      </c>
      <c r="H467" s="383">
        <f t="shared" si="18"/>
        <v>0.74</v>
      </c>
      <c r="I467" s="1215"/>
    </row>
    <row r="468" spans="1:10" s="1216" customFormat="1" ht="14.25" x14ac:dyDescent="0.25">
      <c r="A468" s="382"/>
      <c r="B468" s="1208" t="s">
        <v>5218</v>
      </c>
      <c r="C468" s="1207">
        <v>1</v>
      </c>
      <c r="D468" s="1207">
        <v>1</v>
      </c>
      <c r="E468" s="1242">
        <v>1.085</v>
      </c>
      <c r="F468" s="1242">
        <v>2.12</v>
      </c>
      <c r="G468" s="1243">
        <v>0.08</v>
      </c>
      <c r="H468" s="383">
        <f t="shared" si="18"/>
        <v>0.18</v>
      </c>
      <c r="I468" s="1215"/>
    </row>
    <row r="469" spans="1:10" s="1216" customFormat="1" ht="14.25" x14ac:dyDescent="0.25">
      <c r="A469" s="382"/>
      <c r="B469" s="1208" t="s">
        <v>3743</v>
      </c>
      <c r="C469" s="1207">
        <v>1</v>
      </c>
      <c r="D469" s="1207">
        <v>1</v>
      </c>
      <c r="E469" s="1242">
        <v>1.085</v>
      </c>
      <c r="F469" s="1242">
        <v>0.63500000000000001</v>
      </c>
      <c r="G469" s="1243">
        <v>0.08</v>
      </c>
      <c r="H469" s="383">
        <f t="shared" si="18"/>
        <v>0.06</v>
      </c>
      <c r="I469" s="1215"/>
    </row>
    <row r="470" spans="1:10" s="1216" customFormat="1" ht="14.25" x14ac:dyDescent="0.25">
      <c r="A470" s="382"/>
      <c r="B470" s="1208" t="s">
        <v>3744</v>
      </c>
      <c r="C470" s="1207">
        <v>1</v>
      </c>
      <c r="D470" s="1207">
        <v>1</v>
      </c>
      <c r="E470" s="1242">
        <v>2.2149999999999999</v>
      </c>
      <c r="F470" s="1242">
        <v>2.9849999999999999</v>
      </c>
      <c r="G470" s="1243">
        <v>0.08</v>
      </c>
      <c r="H470" s="383">
        <f t="shared" si="18"/>
        <v>0.53</v>
      </c>
      <c r="I470" s="1215"/>
    </row>
    <row r="471" spans="1:10" s="1216" customFormat="1" ht="14.25" x14ac:dyDescent="0.25">
      <c r="A471" s="382"/>
      <c r="B471" s="1208" t="s">
        <v>5219</v>
      </c>
      <c r="C471" s="1207">
        <v>1</v>
      </c>
      <c r="D471" s="1207">
        <v>1</v>
      </c>
      <c r="E471" s="1242">
        <v>1.085</v>
      </c>
      <c r="F471" s="1242">
        <v>2.2850000000000001</v>
      </c>
      <c r="G471" s="1243">
        <v>0.08</v>
      </c>
      <c r="H471" s="383">
        <f t="shared" si="18"/>
        <v>0.2</v>
      </c>
      <c r="I471" s="1215"/>
    </row>
    <row r="472" spans="1:10" s="1216" customFormat="1" ht="14.25" x14ac:dyDescent="0.25">
      <c r="A472" s="382"/>
      <c r="B472" s="1208" t="s">
        <v>3745</v>
      </c>
      <c r="C472" s="1207">
        <v>1</v>
      </c>
      <c r="D472" s="1207">
        <v>1</v>
      </c>
      <c r="E472" s="1242">
        <v>2</v>
      </c>
      <c r="F472" s="1242">
        <v>3.77</v>
      </c>
      <c r="G472" s="1243">
        <v>0.08</v>
      </c>
      <c r="H472" s="383">
        <f t="shared" si="18"/>
        <v>0.6</v>
      </c>
      <c r="I472" s="1215"/>
    </row>
    <row r="473" spans="1:10" s="1221" customFormat="1" ht="14.25" x14ac:dyDescent="0.25">
      <c r="A473" s="1217"/>
      <c r="B473" s="1218" t="s">
        <v>14</v>
      </c>
      <c r="C473" s="1219"/>
      <c r="D473" s="1219"/>
      <c r="E473" s="1217"/>
      <c r="F473" s="1217"/>
      <c r="G473" s="1217"/>
      <c r="H473" s="1220">
        <f>J474-J473</f>
        <v>0.01</v>
      </c>
      <c r="J473" s="1221">
        <f>SUM(H464:H472)</f>
        <v>4.49</v>
      </c>
    </row>
    <row r="474" spans="1:10" s="1221" customFormat="1" ht="15" x14ac:dyDescent="0.25">
      <c r="A474" s="1217"/>
      <c r="B474" s="1218"/>
      <c r="C474" s="1219"/>
      <c r="D474" s="1219"/>
      <c r="E474" s="1217"/>
      <c r="F474" s="1217"/>
      <c r="G474" s="1217"/>
      <c r="H474" s="1222">
        <f>+J474</f>
        <v>4.5</v>
      </c>
      <c r="I474" s="1223"/>
      <c r="J474" s="1221">
        <f>ROUNDUP(J473,1)</f>
        <v>4.5</v>
      </c>
    </row>
    <row r="475" spans="1:10" s="1221" customFormat="1" ht="15" x14ac:dyDescent="0.25">
      <c r="A475" s="1217"/>
      <c r="B475" s="1218"/>
      <c r="C475" s="1219"/>
      <c r="D475" s="1219"/>
      <c r="E475" s="1217"/>
      <c r="F475" s="1224" t="s">
        <v>3456</v>
      </c>
      <c r="G475" s="1224">
        <f>H474</f>
        <v>4.5</v>
      </c>
      <c r="H475" s="1222" t="s">
        <v>1829</v>
      </c>
      <c r="I475" s="1223"/>
    </row>
    <row r="476" spans="1:10" x14ac:dyDescent="0.25">
      <c r="A476" s="343">
        <v>28</v>
      </c>
      <c r="B476" s="1228" t="s">
        <v>3746</v>
      </c>
      <c r="C476" s="344"/>
      <c r="D476" s="344"/>
      <c r="E476" s="345"/>
      <c r="F476" s="345"/>
      <c r="G476" s="345"/>
      <c r="H476" s="345"/>
      <c r="I476" s="1184"/>
    </row>
    <row r="477" spans="1:10" x14ac:dyDescent="0.25">
      <c r="A477" s="1203"/>
      <c r="B477" s="355" t="s">
        <v>3622</v>
      </c>
      <c r="C477" s="344">
        <v>1</v>
      </c>
      <c r="D477" s="344">
        <v>5</v>
      </c>
      <c r="E477" s="345">
        <v>2.46</v>
      </c>
      <c r="F477" s="345">
        <v>0.45</v>
      </c>
      <c r="G477" s="345"/>
      <c r="H477" s="1158">
        <f>PRODUCT(C477:G477)</f>
        <v>5.54</v>
      </c>
      <c r="I477" s="1184"/>
    </row>
    <row r="478" spans="1:10" x14ac:dyDescent="0.25">
      <c r="A478" s="1203"/>
      <c r="B478" s="355" t="s">
        <v>3747</v>
      </c>
      <c r="C478" s="344" t="s">
        <v>5220</v>
      </c>
      <c r="D478" s="344">
        <v>19</v>
      </c>
      <c r="E478" s="345">
        <v>1</v>
      </c>
      <c r="F478" s="345">
        <v>0.45</v>
      </c>
      <c r="G478" s="345"/>
      <c r="H478" s="345">
        <f>F478*E478*D478*4</f>
        <v>34.200000000000003</v>
      </c>
      <c r="I478" s="1184"/>
    </row>
    <row r="479" spans="1:10" x14ac:dyDescent="0.25">
      <c r="A479" s="1203"/>
      <c r="B479" s="359" t="s">
        <v>3748</v>
      </c>
      <c r="C479" s="344">
        <v>1</v>
      </c>
      <c r="D479" s="344">
        <v>4</v>
      </c>
      <c r="E479" s="345">
        <v>0.6</v>
      </c>
      <c r="F479" s="345">
        <v>0.6</v>
      </c>
      <c r="G479" s="345"/>
      <c r="H479" s="1158">
        <f>PRODUCT(C479:G479)</f>
        <v>1.44</v>
      </c>
      <c r="I479" s="1184"/>
    </row>
    <row r="480" spans="1:10" x14ac:dyDescent="0.25">
      <c r="A480" s="1203"/>
      <c r="B480" s="359"/>
      <c r="C480" s="344"/>
      <c r="D480" s="344"/>
      <c r="E480" s="345"/>
      <c r="F480" s="345"/>
      <c r="G480" s="345"/>
      <c r="H480" s="1158">
        <v>0.02</v>
      </c>
      <c r="I480" s="1184"/>
    </row>
    <row r="481" spans="1:10" x14ac:dyDescent="0.25">
      <c r="A481" s="1203"/>
      <c r="B481" s="355"/>
      <c r="C481" s="344"/>
      <c r="D481" s="344"/>
      <c r="E481" s="345"/>
      <c r="F481" s="345"/>
      <c r="G481" s="358" t="s">
        <v>1904</v>
      </c>
      <c r="H481" s="358">
        <f>SUM(H477:H480)</f>
        <v>41.2</v>
      </c>
      <c r="I481" s="1184" t="s">
        <v>1941</v>
      </c>
    </row>
    <row r="482" spans="1:10" x14ac:dyDescent="0.25">
      <c r="A482" s="343">
        <v>30</v>
      </c>
      <c r="B482" s="1214" t="s">
        <v>3749</v>
      </c>
      <c r="C482" s="344"/>
      <c r="D482" s="344"/>
      <c r="E482" s="345"/>
      <c r="F482" s="345"/>
      <c r="G482" s="345"/>
      <c r="H482" s="345"/>
      <c r="I482" s="1184"/>
    </row>
    <row r="483" spans="1:10" x14ac:dyDescent="0.25">
      <c r="A483" s="343"/>
      <c r="B483" s="355" t="s">
        <v>3750</v>
      </c>
      <c r="C483" s="344">
        <v>2</v>
      </c>
      <c r="D483" s="344">
        <v>2</v>
      </c>
      <c r="E483" s="345">
        <v>2</v>
      </c>
      <c r="F483" s="345">
        <v>1</v>
      </c>
      <c r="G483" s="345"/>
      <c r="H483" s="345">
        <f>PRODUCT(C483:G483)</f>
        <v>8</v>
      </c>
      <c r="I483" s="1244"/>
    </row>
    <row r="484" spans="1:10" x14ac:dyDescent="0.25">
      <c r="A484" s="343"/>
      <c r="B484" s="355" t="s">
        <v>3751</v>
      </c>
      <c r="C484" s="344">
        <v>1</v>
      </c>
      <c r="D484" s="344">
        <v>1</v>
      </c>
      <c r="E484" s="345">
        <v>2</v>
      </c>
      <c r="F484" s="345">
        <v>1.6</v>
      </c>
      <c r="G484" s="345"/>
      <c r="H484" s="345">
        <f>PRODUCT(C484:G484)</f>
        <v>3.2</v>
      </c>
      <c r="I484" s="1244"/>
    </row>
    <row r="485" spans="1:10" x14ac:dyDescent="0.25">
      <c r="A485" s="343"/>
      <c r="B485" s="355" t="s">
        <v>3752</v>
      </c>
      <c r="C485" s="344">
        <v>2</v>
      </c>
      <c r="D485" s="344">
        <v>2</v>
      </c>
      <c r="E485" s="345">
        <v>3.1</v>
      </c>
      <c r="F485" s="345">
        <v>1</v>
      </c>
      <c r="G485" s="345"/>
      <c r="H485" s="345">
        <f>PRODUCT(C485:G485)</f>
        <v>12.4</v>
      </c>
      <c r="I485" s="1244"/>
    </row>
    <row r="486" spans="1:10" x14ac:dyDescent="0.25">
      <c r="A486" s="343"/>
      <c r="B486" s="355" t="s">
        <v>3753</v>
      </c>
      <c r="C486" s="344">
        <v>1</v>
      </c>
      <c r="D486" s="344">
        <v>1</v>
      </c>
      <c r="E486" s="345">
        <v>4</v>
      </c>
      <c r="F486" s="345">
        <v>2</v>
      </c>
      <c r="G486" s="345"/>
      <c r="H486" s="345">
        <f>PRODUCT(C486:G486)</f>
        <v>8</v>
      </c>
      <c r="I486" s="1244"/>
    </row>
    <row r="487" spans="1:10" x14ac:dyDescent="0.25">
      <c r="A487" s="1203"/>
      <c r="B487" s="355"/>
      <c r="C487" s="344"/>
      <c r="D487" s="344"/>
      <c r="E487" s="345"/>
      <c r="F487" s="345"/>
      <c r="G487" s="358" t="s">
        <v>1904</v>
      </c>
      <c r="H487" s="358">
        <f>SUM(H483:H486)</f>
        <v>31.6</v>
      </c>
      <c r="I487" s="1184" t="s">
        <v>1941</v>
      </c>
    </row>
    <row r="488" spans="1:10" x14ac:dyDescent="0.25">
      <c r="A488" s="1245">
        <v>31</v>
      </c>
      <c r="B488" s="1246" t="s">
        <v>1481</v>
      </c>
      <c r="C488" s="362"/>
      <c r="D488" s="363"/>
      <c r="E488" s="364"/>
      <c r="F488" s="364"/>
      <c r="G488" s="364"/>
      <c r="H488" s="364"/>
      <c r="I488" s="1233"/>
    </row>
    <row r="489" spans="1:10" s="1216" customFormat="1" ht="28.5" x14ac:dyDescent="0.25">
      <c r="A489" s="382"/>
      <c r="B489" s="351" t="s">
        <v>3754</v>
      </c>
      <c r="C489" s="382">
        <v>1</v>
      </c>
      <c r="D489" s="382">
        <v>3</v>
      </c>
      <c r="E489" s="374">
        <v>1.2</v>
      </c>
      <c r="F489" s="382">
        <v>2.12</v>
      </c>
      <c r="G489" s="382">
        <v>0.45</v>
      </c>
      <c r="H489" s="383">
        <f>PRODUCT(C489:G489)</f>
        <v>3.43</v>
      </c>
      <c r="I489" s="1215"/>
    </row>
    <row r="490" spans="1:10" s="1216" customFormat="1" ht="28.5" x14ac:dyDescent="0.25">
      <c r="A490" s="382"/>
      <c r="B490" s="351" t="s">
        <v>3755</v>
      </c>
      <c r="C490" s="382">
        <v>1</v>
      </c>
      <c r="D490" s="382">
        <f>+D489</f>
        <v>3</v>
      </c>
      <c r="E490" s="374">
        <v>1.2</v>
      </c>
      <c r="F490" s="374">
        <v>2.4</v>
      </c>
      <c r="G490" s="374">
        <v>0.2</v>
      </c>
      <c r="H490" s="383">
        <f>PRODUCT(C490:G490)</f>
        <v>1.73</v>
      </c>
      <c r="I490" s="1215"/>
    </row>
    <row r="491" spans="1:10" s="1221" customFormat="1" ht="14.25" x14ac:dyDescent="0.25">
      <c r="A491" s="1217"/>
      <c r="B491" s="1218" t="s">
        <v>14</v>
      </c>
      <c r="C491" s="1219"/>
      <c r="D491" s="1219"/>
      <c r="E491" s="1217"/>
      <c r="F491" s="1217"/>
      <c r="G491" s="1217"/>
      <c r="H491" s="1220">
        <f>J492-J491</f>
        <v>0.04</v>
      </c>
      <c r="J491" s="1221">
        <f>SUM(H489:H490)</f>
        <v>5.16</v>
      </c>
    </row>
    <row r="492" spans="1:10" s="1221" customFormat="1" ht="15" x14ac:dyDescent="0.25">
      <c r="A492" s="1217"/>
      <c r="B492" s="1218"/>
      <c r="C492" s="1219"/>
      <c r="D492" s="1219"/>
      <c r="E492" s="1217"/>
      <c r="F492" s="1217"/>
      <c r="G492" s="1217"/>
      <c r="H492" s="1222">
        <f>+J492</f>
        <v>5.2</v>
      </c>
      <c r="I492" s="1223"/>
      <c r="J492" s="1221">
        <f>ROUNDUP(J491,1)</f>
        <v>5.2</v>
      </c>
    </row>
    <row r="493" spans="1:10" s="1221" customFormat="1" ht="15" x14ac:dyDescent="0.25">
      <c r="A493" s="1217"/>
      <c r="B493" s="1218"/>
      <c r="C493" s="1219"/>
      <c r="D493" s="1219"/>
      <c r="E493" s="1217"/>
      <c r="F493" s="1224" t="s">
        <v>3456</v>
      </c>
      <c r="G493" s="1224">
        <f>H492</f>
        <v>5.2</v>
      </c>
      <c r="H493" s="1222" t="s">
        <v>1829</v>
      </c>
      <c r="I493" s="1223"/>
    </row>
    <row r="494" spans="1:10" x14ac:dyDescent="0.25">
      <c r="A494" s="1241">
        <v>33</v>
      </c>
      <c r="B494" s="1228" t="s">
        <v>3756</v>
      </c>
      <c r="C494" s="344"/>
      <c r="D494" s="344"/>
      <c r="E494" s="345"/>
      <c r="F494" s="345"/>
      <c r="G494" s="345"/>
      <c r="H494" s="345"/>
      <c r="I494" s="1184"/>
    </row>
    <row r="495" spans="1:10" s="1216" customFormat="1" ht="15" x14ac:dyDescent="0.25">
      <c r="A495" s="1247"/>
      <c r="B495" s="1150" t="s">
        <v>3757</v>
      </c>
      <c r="C495" s="382"/>
      <c r="D495" s="382"/>
      <c r="E495" s="382"/>
      <c r="F495" s="382"/>
      <c r="G495" s="382"/>
      <c r="H495" s="383"/>
      <c r="I495" s="1215"/>
    </row>
    <row r="496" spans="1:10" s="1216" customFormat="1" ht="15" x14ac:dyDescent="0.25">
      <c r="A496" s="1247"/>
      <c r="B496" s="1150" t="s">
        <v>3758</v>
      </c>
      <c r="C496" s="382"/>
      <c r="D496" s="382"/>
      <c r="E496" s="382"/>
      <c r="F496" s="382"/>
      <c r="G496" s="382"/>
      <c r="H496" s="383"/>
      <c r="I496" s="1215"/>
    </row>
    <row r="497" spans="1:9" s="1216" customFormat="1" ht="14.25" x14ac:dyDescent="0.25">
      <c r="A497" s="382"/>
      <c r="B497" s="351" t="s">
        <v>3759</v>
      </c>
      <c r="C497" s="382">
        <v>1</v>
      </c>
      <c r="D497" s="382">
        <v>4</v>
      </c>
      <c r="E497" s="382">
        <f>(4.715+3.05)*2</f>
        <v>15.53</v>
      </c>
      <c r="F497" s="382"/>
      <c r="G497" s="382">
        <f>2.85-0.125</f>
        <v>2.7250000000000001</v>
      </c>
      <c r="H497" s="383">
        <f t="shared" ref="H497:H567" si="19">PRODUCT(C497:G497)</f>
        <v>169.28</v>
      </c>
      <c r="I497" s="1215"/>
    </row>
    <row r="498" spans="1:9" s="1216" customFormat="1" ht="14.25" x14ac:dyDescent="0.25">
      <c r="A498" s="382"/>
      <c r="B498" s="351" t="s">
        <v>3660</v>
      </c>
      <c r="C498" s="382">
        <v>1</v>
      </c>
      <c r="D498" s="382">
        <f>-D497</f>
        <v>-4</v>
      </c>
      <c r="E498" s="382">
        <v>1</v>
      </c>
      <c r="F498" s="382"/>
      <c r="G498" s="382">
        <v>2.1</v>
      </c>
      <c r="H498" s="383">
        <f t="shared" si="19"/>
        <v>-8.4</v>
      </c>
      <c r="I498" s="1215"/>
    </row>
    <row r="499" spans="1:9" s="1216" customFormat="1" ht="14.25" x14ac:dyDescent="0.25">
      <c r="A499" s="382"/>
      <c r="B499" s="351" t="s">
        <v>3661</v>
      </c>
      <c r="C499" s="382">
        <v>1</v>
      </c>
      <c r="D499" s="382">
        <f>+D498</f>
        <v>-4</v>
      </c>
      <c r="E499" s="382">
        <v>1.8</v>
      </c>
      <c r="F499" s="382"/>
      <c r="G499" s="382">
        <v>1.35</v>
      </c>
      <c r="H499" s="383">
        <f t="shared" si="19"/>
        <v>-9.7200000000000006</v>
      </c>
      <c r="I499" s="1215"/>
    </row>
    <row r="500" spans="1:9" s="1216" customFormat="1" ht="14.25" x14ac:dyDescent="0.25">
      <c r="A500" s="382"/>
      <c r="B500" s="351" t="s">
        <v>3685</v>
      </c>
      <c r="C500" s="382">
        <v>2</v>
      </c>
      <c r="D500" s="382">
        <f>+D499</f>
        <v>-4</v>
      </c>
      <c r="E500" s="382">
        <v>0.9</v>
      </c>
      <c r="F500" s="382"/>
      <c r="G500" s="382">
        <v>2.1</v>
      </c>
      <c r="H500" s="383">
        <f t="shared" si="19"/>
        <v>-15.12</v>
      </c>
      <c r="I500" s="1215"/>
    </row>
    <row r="501" spans="1:9" s="1216" customFormat="1" ht="14.25" x14ac:dyDescent="0.25">
      <c r="A501" s="382"/>
      <c r="B501" s="351" t="s">
        <v>3760</v>
      </c>
      <c r="C501" s="382">
        <v>1</v>
      </c>
      <c r="D501" s="382">
        <f>+D500</f>
        <v>-4</v>
      </c>
      <c r="E501" s="382">
        <v>1</v>
      </c>
      <c r="F501" s="382"/>
      <c r="G501" s="382">
        <v>2.1</v>
      </c>
      <c r="H501" s="383">
        <f t="shared" si="19"/>
        <v>-8.4</v>
      </c>
      <c r="I501" s="1215"/>
    </row>
    <row r="502" spans="1:9" s="1216" customFormat="1" ht="14.25" x14ac:dyDescent="0.25">
      <c r="A502" s="382"/>
      <c r="B502" s="351" t="s">
        <v>3761</v>
      </c>
      <c r="C502" s="382">
        <v>8</v>
      </c>
      <c r="D502" s="382">
        <f>+D497</f>
        <v>4</v>
      </c>
      <c r="E502" s="382">
        <v>0.3</v>
      </c>
      <c r="F502" s="382"/>
      <c r="G502" s="382">
        <v>2</v>
      </c>
      <c r="H502" s="383">
        <f t="shared" si="19"/>
        <v>19.2</v>
      </c>
      <c r="I502" s="1215"/>
    </row>
    <row r="503" spans="1:9" s="1216" customFormat="1" ht="14.25" x14ac:dyDescent="0.25">
      <c r="A503" s="382"/>
      <c r="B503" s="351" t="s">
        <v>3762</v>
      </c>
      <c r="C503" s="382">
        <v>1</v>
      </c>
      <c r="D503" s="382">
        <f>+D502</f>
        <v>4</v>
      </c>
      <c r="E503" s="382">
        <v>12.79</v>
      </c>
      <c r="F503" s="382"/>
      <c r="G503" s="382">
        <f>+G497</f>
        <v>2.7250000000000001</v>
      </c>
      <c r="H503" s="383">
        <f t="shared" si="19"/>
        <v>139.41</v>
      </c>
      <c r="I503" s="1215"/>
    </row>
    <row r="504" spans="1:9" s="1216" customFormat="1" ht="14.25" x14ac:dyDescent="0.25">
      <c r="A504" s="382"/>
      <c r="B504" s="351" t="s">
        <v>3661</v>
      </c>
      <c r="C504" s="382">
        <v>1</v>
      </c>
      <c r="D504" s="382">
        <f>+D499</f>
        <v>-4</v>
      </c>
      <c r="E504" s="382">
        <v>1.8</v>
      </c>
      <c r="F504" s="382"/>
      <c r="G504" s="382">
        <v>1.35</v>
      </c>
      <c r="H504" s="383">
        <f t="shared" si="19"/>
        <v>-9.7200000000000006</v>
      </c>
      <c r="I504" s="1215"/>
    </row>
    <row r="505" spans="1:9" s="1216" customFormat="1" ht="14.25" x14ac:dyDescent="0.25">
      <c r="A505" s="382"/>
      <c r="B505" s="351" t="s">
        <v>3685</v>
      </c>
      <c r="C505" s="382">
        <v>1</v>
      </c>
      <c r="D505" s="382">
        <f>+D500</f>
        <v>-4</v>
      </c>
      <c r="E505" s="382">
        <v>0.9</v>
      </c>
      <c r="F505" s="382"/>
      <c r="G505" s="382">
        <v>2.1</v>
      </c>
      <c r="H505" s="383">
        <f t="shared" si="19"/>
        <v>-7.56</v>
      </c>
      <c r="I505" s="1215"/>
    </row>
    <row r="506" spans="1:9" s="1216" customFormat="1" ht="14.25" x14ac:dyDescent="0.25">
      <c r="A506" s="382"/>
      <c r="B506" s="351" t="s">
        <v>3681</v>
      </c>
      <c r="C506" s="382">
        <v>1</v>
      </c>
      <c r="D506" s="382">
        <f>+D501</f>
        <v>-4</v>
      </c>
      <c r="E506" s="382">
        <v>0.75</v>
      </c>
      <c r="F506" s="382"/>
      <c r="G506" s="382">
        <v>2.1</v>
      </c>
      <c r="H506" s="383">
        <f t="shared" si="19"/>
        <v>-6.3</v>
      </c>
      <c r="I506" s="1215"/>
    </row>
    <row r="507" spans="1:9" s="1216" customFormat="1" ht="14.25" x14ac:dyDescent="0.25">
      <c r="A507" s="382"/>
      <c r="B507" s="351" t="s">
        <v>3763</v>
      </c>
      <c r="C507" s="382">
        <v>1</v>
      </c>
      <c r="D507" s="382">
        <f>+D502</f>
        <v>4</v>
      </c>
      <c r="E507" s="382">
        <v>3.05</v>
      </c>
      <c r="F507" s="382">
        <v>0.6</v>
      </c>
      <c r="G507" s="382"/>
      <c r="H507" s="383">
        <f t="shared" si="19"/>
        <v>7.32</v>
      </c>
      <c r="I507" s="1215"/>
    </row>
    <row r="508" spans="1:9" s="1216" customFormat="1" ht="14.25" x14ac:dyDescent="0.25">
      <c r="A508" s="382"/>
      <c r="B508" s="351" t="s">
        <v>3764</v>
      </c>
      <c r="C508" s="382">
        <v>4</v>
      </c>
      <c r="D508" s="382">
        <f>+D507</f>
        <v>4</v>
      </c>
      <c r="E508" s="382">
        <v>0.6</v>
      </c>
      <c r="F508" s="382"/>
      <c r="G508" s="382">
        <v>2</v>
      </c>
      <c r="H508" s="383">
        <f t="shared" si="19"/>
        <v>19.2</v>
      </c>
      <c r="I508" s="1215"/>
    </row>
    <row r="509" spans="1:9" s="1216" customFormat="1" ht="14.25" x14ac:dyDescent="0.25">
      <c r="A509" s="382"/>
      <c r="B509" s="351" t="s">
        <v>3764</v>
      </c>
      <c r="C509" s="382">
        <v>2</v>
      </c>
      <c r="D509" s="382">
        <f>+D508</f>
        <v>4</v>
      </c>
      <c r="E509" s="382">
        <v>0.45</v>
      </c>
      <c r="F509" s="382"/>
      <c r="G509" s="382">
        <v>2</v>
      </c>
      <c r="H509" s="383">
        <f t="shared" si="19"/>
        <v>7.2</v>
      </c>
      <c r="I509" s="1215"/>
    </row>
    <row r="510" spans="1:9" s="1216" customFormat="1" ht="14.25" x14ac:dyDescent="0.25">
      <c r="A510" s="382"/>
      <c r="B510" s="351" t="s">
        <v>3765</v>
      </c>
      <c r="C510" s="382">
        <v>1</v>
      </c>
      <c r="D510" s="382">
        <f>+D509</f>
        <v>4</v>
      </c>
      <c r="E510" s="382">
        <v>7.2</v>
      </c>
      <c r="F510" s="382"/>
      <c r="G510" s="382">
        <f>+G503</f>
        <v>2.7250000000000001</v>
      </c>
      <c r="H510" s="383">
        <f t="shared" si="19"/>
        <v>78.48</v>
      </c>
      <c r="I510" s="1215"/>
    </row>
    <row r="511" spans="1:9" s="1216" customFormat="1" ht="14.25" x14ac:dyDescent="0.25">
      <c r="A511" s="382"/>
      <c r="B511" s="351" t="s">
        <v>3681</v>
      </c>
      <c r="C511" s="382">
        <v>1</v>
      </c>
      <c r="D511" s="382">
        <f>+D505</f>
        <v>-4</v>
      </c>
      <c r="E511" s="382">
        <v>0.75</v>
      </c>
      <c r="F511" s="382"/>
      <c r="G511" s="382">
        <v>2.1</v>
      </c>
      <c r="H511" s="383">
        <f t="shared" si="19"/>
        <v>-6.3</v>
      </c>
      <c r="I511" s="1215"/>
    </row>
    <row r="512" spans="1:9" s="1216" customFormat="1" ht="14.25" x14ac:dyDescent="0.25">
      <c r="A512" s="382"/>
      <c r="B512" s="351" t="s">
        <v>3766</v>
      </c>
      <c r="C512" s="382">
        <v>1</v>
      </c>
      <c r="D512" s="382">
        <f>+D511</f>
        <v>-4</v>
      </c>
      <c r="E512" s="382">
        <v>0.75</v>
      </c>
      <c r="F512" s="382"/>
      <c r="G512" s="382">
        <v>0.6</v>
      </c>
      <c r="H512" s="383">
        <f t="shared" si="19"/>
        <v>-1.8</v>
      </c>
      <c r="I512" s="1215"/>
    </row>
    <row r="513" spans="1:9" s="1216" customFormat="1" ht="14.25" x14ac:dyDescent="0.25">
      <c r="A513" s="382"/>
      <c r="B513" s="351" t="s">
        <v>3767</v>
      </c>
      <c r="C513" s="382">
        <v>1</v>
      </c>
      <c r="D513" s="382">
        <f>+D512</f>
        <v>-4</v>
      </c>
      <c r="E513" s="382">
        <v>10.86</v>
      </c>
      <c r="F513" s="382"/>
      <c r="G513" s="382">
        <f>+G510</f>
        <v>2.7250000000000001</v>
      </c>
      <c r="H513" s="383">
        <f t="shared" si="19"/>
        <v>-118.37</v>
      </c>
      <c r="I513" s="1215"/>
    </row>
    <row r="514" spans="1:9" s="1216" customFormat="1" ht="14.25" x14ac:dyDescent="0.25">
      <c r="A514" s="382"/>
      <c r="B514" s="351" t="s">
        <v>3662</v>
      </c>
      <c r="C514" s="382">
        <v>1</v>
      </c>
      <c r="D514" s="382">
        <f>+D513</f>
        <v>-4</v>
      </c>
      <c r="E514" s="382">
        <v>1.35</v>
      </c>
      <c r="F514" s="382"/>
      <c r="G514" s="382">
        <v>1.05</v>
      </c>
      <c r="H514" s="383">
        <f t="shared" si="19"/>
        <v>-5.67</v>
      </c>
      <c r="I514" s="1215"/>
    </row>
    <row r="515" spans="1:9" s="1216" customFormat="1" ht="14.25" x14ac:dyDescent="0.25">
      <c r="A515" s="382"/>
      <c r="B515" s="351" t="s">
        <v>3695</v>
      </c>
      <c r="C515" s="382">
        <v>1</v>
      </c>
      <c r="D515" s="382">
        <f>+D514</f>
        <v>-4</v>
      </c>
      <c r="E515" s="382">
        <v>0.75</v>
      </c>
      <c r="F515" s="382"/>
      <c r="G515" s="382">
        <v>2.1</v>
      </c>
      <c r="H515" s="383">
        <f t="shared" si="19"/>
        <v>-6.3</v>
      </c>
      <c r="I515" s="1215"/>
    </row>
    <row r="516" spans="1:9" s="1216" customFormat="1" ht="14.25" x14ac:dyDescent="0.25">
      <c r="A516" s="382"/>
      <c r="B516" s="351" t="s">
        <v>3764</v>
      </c>
      <c r="C516" s="382">
        <v>8</v>
      </c>
      <c r="D516" s="382">
        <f>+D510</f>
        <v>4</v>
      </c>
      <c r="E516" s="382">
        <v>0.45</v>
      </c>
      <c r="F516" s="382"/>
      <c r="G516" s="382">
        <v>2</v>
      </c>
      <c r="H516" s="383">
        <f t="shared" si="19"/>
        <v>28.8</v>
      </c>
      <c r="I516" s="1215"/>
    </row>
    <row r="517" spans="1:9" s="1216" customFormat="1" ht="14.25" x14ac:dyDescent="0.25">
      <c r="A517" s="382"/>
      <c r="B517" s="351" t="s">
        <v>3763</v>
      </c>
      <c r="C517" s="382">
        <v>1</v>
      </c>
      <c r="D517" s="382">
        <f>+D516</f>
        <v>4</v>
      </c>
      <c r="E517" s="382">
        <v>4.83</v>
      </c>
      <c r="F517" s="382">
        <v>0.6</v>
      </c>
      <c r="G517" s="382"/>
      <c r="H517" s="383">
        <f t="shared" si="19"/>
        <v>11.59</v>
      </c>
      <c r="I517" s="1215"/>
    </row>
    <row r="518" spans="1:9" s="1216" customFormat="1" ht="14.25" x14ac:dyDescent="0.25">
      <c r="A518" s="382"/>
      <c r="B518" s="351" t="s">
        <v>3768</v>
      </c>
      <c r="C518" s="382">
        <v>2</v>
      </c>
      <c r="D518" s="382">
        <f>+D517</f>
        <v>4</v>
      </c>
      <c r="E518" s="382">
        <v>0.6</v>
      </c>
      <c r="F518" s="382"/>
      <c r="G518" s="382">
        <v>0.7</v>
      </c>
      <c r="H518" s="383">
        <f t="shared" si="19"/>
        <v>3.36</v>
      </c>
      <c r="I518" s="1215"/>
    </row>
    <row r="519" spans="1:9" s="1216" customFormat="1" ht="14.25" x14ac:dyDescent="0.25">
      <c r="A519" s="382"/>
      <c r="B519" s="351" t="s">
        <v>3769</v>
      </c>
      <c r="C519" s="382">
        <v>1</v>
      </c>
      <c r="D519" s="382">
        <f>+D518</f>
        <v>4</v>
      </c>
      <c r="E519" s="374">
        <v>3.9</v>
      </c>
      <c r="F519" s="382"/>
      <c r="G519" s="382">
        <f>+G510</f>
        <v>2.7250000000000001</v>
      </c>
      <c r="H519" s="383">
        <f t="shared" si="19"/>
        <v>42.51</v>
      </c>
      <c r="I519" s="1215"/>
    </row>
    <row r="520" spans="1:9" s="1216" customFormat="1" ht="14.25" x14ac:dyDescent="0.25">
      <c r="A520" s="382"/>
      <c r="B520" s="351" t="s">
        <v>3695</v>
      </c>
      <c r="C520" s="382">
        <v>1</v>
      </c>
      <c r="D520" s="382">
        <f>+D514</f>
        <v>-4</v>
      </c>
      <c r="E520" s="374">
        <v>1</v>
      </c>
      <c r="F520" s="382"/>
      <c r="G520" s="382">
        <v>2.1</v>
      </c>
      <c r="H520" s="383">
        <f t="shared" si="19"/>
        <v>-8.4</v>
      </c>
      <c r="I520" s="1215"/>
    </row>
    <row r="521" spans="1:9" s="1216" customFormat="1" ht="14.25" x14ac:dyDescent="0.25">
      <c r="A521" s="382"/>
      <c r="B521" s="351" t="s">
        <v>3693</v>
      </c>
      <c r="C521" s="382">
        <v>1</v>
      </c>
      <c r="D521" s="382">
        <f>+D520</f>
        <v>-4</v>
      </c>
      <c r="E521" s="374">
        <v>0.75</v>
      </c>
      <c r="F521" s="382"/>
      <c r="G521" s="382">
        <v>2.1</v>
      </c>
      <c r="H521" s="383">
        <f t="shared" si="19"/>
        <v>-6.3</v>
      </c>
      <c r="I521" s="1215"/>
    </row>
    <row r="522" spans="1:9" s="1216" customFormat="1" ht="14.25" x14ac:dyDescent="0.25">
      <c r="A522" s="382"/>
      <c r="B522" s="351" t="s">
        <v>3681</v>
      </c>
      <c r="C522" s="382">
        <v>1</v>
      </c>
      <c r="D522" s="382">
        <f>+D521</f>
        <v>-4</v>
      </c>
      <c r="E522" s="374">
        <v>0.75</v>
      </c>
      <c r="F522" s="382"/>
      <c r="G522" s="382">
        <v>2.1</v>
      </c>
      <c r="H522" s="383">
        <f t="shared" si="19"/>
        <v>-6.3</v>
      </c>
      <c r="I522" s="1215"/>
    </row>
    <row r="523" spans="1:9" s="1216" customFormat="1" ht="14.25" x14ac:dyDescent="0.25">
      <c r="A523" s="382"/>
      <c r="B523" s="351" t="s">
        <v>3770</v>
      </c>
      <c r="C523" s="382">
        <v>1</v>
      </c>
      <c r="D523" s="382">
        <f>+D519</f>
        <v>4</v>
      </c>
      <c r="E523" s="374">
        <v>12.4</v>
      </c>
      <c r="F523" s="382"/>
      <c r="G523" s="382">
        <f>+G519</f>
        <v>2.7250000000000001</v>
      </c>
      <c r="H523" s="383">
        <f t="shared" si="19"/>
        <v>135.16</v>
      </c>
      <c r="I523" s="1215"/>
    </row>
    <row r="524" spans="1:9" s="1216" customFormat="1" ht="14.25" x14ac:dyDescent="0.25">
      <c r="A524" s="382"/>
      <c r="B524" s="351" t="s">
        <v>3661</v>
      </c>
      <c r="C524" s="382">
        <v>1</v>
      </c>
      <c r="D524" s="382">
        <f>+D522</f>
        <v>-4</v>
      </c>
      <c r="E524" s="382">
        <v>1.8</v>
      </c>
      <c r="F524" s="382"/>
      <c r="G524" s="382">
        <v>1.35</v>
      </c>
      <c r="H524" s="383">
        <f t="shared" si="19"/>
        <v>-9.7200000000000006</v>
      </c>
      <c r="I524" s="1215"/>
    </row>
    <row r="525" spans="1:9" s="1216" customFormat="1" ht="14.25" x14ac:dyDescent="0.25">
      <c r="A525" s="382"/>
      <c r="B525" s="351" t="s">
        <v>3685</v>
      </c>
      <c r="C525" s="382">
        <v>1</v>
      </c>
      <c r="D525" s="382">
        <f>+D524</f>
        <v>-4</v>
      </c>
      <c r="E525" s="382">
        <v>0.9</v>
      </c>
      <c r="F525" s="382"/>
      <c r="G525" s="382">
        <v>2.1</v>
      </c>
      <c r="H525" s="383">
        <f t="shared" si="19"/>
        <v>-7.56</v>
      </c>
      <c r="I525" s="1215"/>
    </row>
    <row r="526" spans="1:9" s="1216" customFormat="1" ht="14.25" x14ac:dyDescent="0.25">
      <c r="A526" s="382"/>
      <c r="B526" s="351" t="s">
        <v>3764</v>
      </c>
      <c r="C526" s="382">
        <v>2</v>
      </c>
      <c r="D526" s="382">
        <f>+D523</f>
        <v>4</v>
      </c>
      <c r="E526" s="374">
        <v>0.6</v>
      </c>
      <c r="F526" s="382"/>
      <c r="G526" s="382">
        <v>2</v>
      </c>
      <c r="H526" s="383">
        <f t="shared" si="19"/>
        <v>9.6</v>
      </c>
      <c r="I526" s="1215"/>
    </row>
    <row r="527" spans="1:9" s="1216" customFormat="1" ht="14.25" x14ac:dyDescent="0.25">
      <c r="A527" s="382"/>
      <c r="B527" s="351" t="s">
        <v>3764</v>
      </c>
      <c r="C527" s="382">
        <v>2</v>
      </c>
      <c r="D527" s="382">
        <f>+D526</f>
        <v>4</v>
      </c>
      <c r="E527" s="374">
        <v>0.45</v>
      </c>
      <c r="F527" s="382"/>
      <c r="G527" s="382">
        <v>2</v>
      </c>
      <c r="H527" s="383">
        <f t="shared" si="19"/>
        <v>7.2</v>
      </c>
      <c r="I527" s="1215"/>
    </row>
    <row r="528" spans="1:9" s="1216" customFormat="1" ht="14.25" x14ac:dyDescent="0.25">
      <c r="A528" s="382"/>
      <c r="B528" s="351" t="s">
        <v>3763</v>
      </c>
      <c r="C528" s="382">
        <v>1</v>
      </c>
      <c r="D528" s="382">
        <f>+D527</f>
        <v>4</v>
      </c>
      <c r="E528" s="382">
        <v>3.1</v>
      </c>
      <c r="F528" s="382">
        <v>0.6</v>
      </c>
      <c r="G528" s="382"/>
      <c r="H528" s="383">
        <f t="shared" si="19"/>
        <v>7.44</v>
      </c>
      <c r="I528" s="1215"/>
    </row>
    <row r="529" spans="1:9" s="1216" customFormat="1" ht="14.25" x14ac:dyDescent="0.25">
      <c r="A529" s="382"/>
      <c r="B529" s="351" t="s">
        <v>3771</v>
      </c>
      <c r="C529" s="382"/>
      <c r="D529" s="382"/>
      <c r="E529" s="382"/>
      <c r="F529" s="382"/>
      <c r="G529" s="382"/>
      <c r="H529" s="383">
        <f t="shared" si="19"/>
        <v>0</v>
      </c>
      <c r="I529" s="1215"/>
    </row>
    <row r="530" spans="1:9" s="1216" customFormat="1" ht="14.25" x14ac:dyDescent="0.25">
      <c r="A530" s="382"/>
      <c r="B530" s="351" t="s">
        <v>3772</v>
      </c>
      <c r="C530" s="382">
        <v>1</v>
      </c>
      <c r="D530" s="382">
        <f>+D528</f>
        <v>4</v>
      </c>
      <c r="E530" s="382">
        <v>5.2</v>
      </c>
      <c r="F530" s="382">
        <v>0.1</v>
      </c>
      <c r="G530" s="382"/>
      <c r="H530" s="383">
        <f t="shared" si="19"/>
        <v>2.08</v>
      </c>
      <c r="I530" s="1215"/>
    </row>
    <row r="531" spans="1:9" s="1216" customFormat="1" ht="14.25" x14ac:dyDescent="0.25">
      <c r="A531" s="382"/>
      <c r="B531" s="351" t="s">
        <v>3588</v>
      </c>
      <c r="C531" s="382">
        <v>2</v>
      </c>
      <c r="D531" s="382">
        <f>+D530</f>
        <v>4</v>
      </c>
      <c r="E531" s="382">
        <f>0.9+2.1+2.1</f>
        <v>5.0999999999999996</v>
      </c>
      <c r="F531" s="382">
        <v>0.1</v>
      </c>
      <c r="G531" s="382"/>
      <c r="H531" s="383">
        <f t="shared" si="19"/>
        <v>4.08</v>
      </c>
      <c r="I531" s="1215"/>
    </row>
    <row r="532" spans="1:9" s="1216" customFormat="1" ht="14.25" x14ac:dyDescent="0.25">
      <c r="A532" s="382"/>
      <c r="B532" s="351" t="s">
        <v>3773</v>
      </c>
      <c r="C532" s="382">
        <v>1</v>
      </c>
      <c r="D532" s="382">
        <f t="shared" ref="D532:D537" si="20">+D531</f>
        <v>4</v>
      </c>
      <c r="E532" s="374">
        <v>5.2</v>
      </c>
      <c r="F532" s="382">
        <v>0.23</v>
      </c>
      <c r="G532" s="382"/>
      <c r="H532" s="383">
        <f t="shared" si="19"/>
        <v>4.78</v>
      </c>
      <c r="I532" s="1215"/>
    </row>
    <row r="533" spans="1:9" s="1216" customFormat="1" ht="14.25" x14ac:dyDescent="0.25">
      <c r="A533" s="382"/>
      <c r="B533" s="351" t="s">
        <v>3774</v>
      </c>
      <c r="C533" s="382">
        <v>1</v>
      </c>
      <c r="D533" s="382">
        <f t="shared" si="20"/>
        <v>4</v>
      </c>
      <c r="E533" s="374">
        <f>0.75+2.1+2.1</f>
        <v>4.95</v>
      </c>
      <c r="F533" s="382">
        <v>0.115</v>
      </c>
      <c r="G533" s="382"/>
      <c r="H533" s="383">
        <f t="shared" si="19"/>
        <v>2.2799999999999998</v>
      </c>
      <c r="I533" s="1215"/>
    </row>
    <row r="534" spans="1:9" s="1216" customFormat="1" ht="14.25" x14ac:dyDescent="0.25">
      <c r="A534" s="382"/>
      <c r="B534" s="351" t="s">
        <v>3775</v>
      </c>
      <c r="C534" s="382">
        <v>2</v>
      </c>
      <c r="D534" s="382">
        <f t="shared" si="20"/>
        <v>4</v>
      </c>
      <c r="E534" s="374">
        <f>0.75+2.1+2.1</f>
        <v>4.95</v>
      </c>
      <c r="F534" s="382">
        <v>0.1</v>
      </c>
      <c r="G534" s="382"/>
      <c r="H534" s="383">
        <f t="shared" si="19"/>
        <v>3.96</v>
      </c>
      <c r="I534" s="1215"/>
    </row>
    <row r="535" spans="1:9" s="1216" customFormat="1" ht="14.25" x14ac:dyDescent="0.25">
      <c r="A535" s="382"/>
      <c r="B535" s="351" t="s">
        <v>3776</v>
      </c>
      <c r="C535" s="382">
        <v>3</v>
      </c>
      <c r="D535" s="382">
        <f t="shared" si="20"/>
        <v>4</v>
      </c>
      <c r="E535" s="374">
        <f>(1.8+1.35)*2</f>
        <v>6.3</v>
      </c>
      <c r="F535" s="382">
        <v>0.18</v>
      </c>
      <c r="G535" s="382"/>
      <c r="H535" s="383">
        <f t="shared" si="19"/>
        <v>13.61</v>
      </c>
      <c r="I535" s="1215"/>
    </row>
    <row r="536" spans="1:9" s="1216" customFormat="1" ht="14.25" x14ac:dyDescent="0.25">
      <c r="A536" s="382"/>
      <c r="B536" s="351" t="s">
        <v>3777</v>
      </c>
      <c r="C536" s="382">
        <v>1</v>
      </c>
      <c r="D536" s="382">
        <f t="shared" si="20"/>
        <v>4</v>
      </c>
      <c r="E536" s="374">
        <f>(1.35+1.05)*2</f>
        <v>4.8</v>
      </c>
      <c r="F536" s="382">
        <v>0.18</v>
      </c>
      <c r="G536" s="382"/>
      <c r="H536" s="383">
        <f t="shared" si="19"/>
        <v>3.46</v>
      </c>
      <c r="I536" s="1215"/>
    </row>
    <row r="537" spans="1:9" s="1216" customFormat="1" ht="14.25" x14ac:dyDescent="0.25">
      <c r="A537" s="382"/>
      <c r="B537" s="351" t="s">
        <v>3778</v>
      </c>
      <c r="C537" s="382">
        <v>1</v>
      </c>
      <c r="D537" s="382">
        <f t="shared" si="20"/>
        <v>4</v>
      </c>
      <c r="E537" s="382">
        <f>(0.6+0.75)*2</f>
        <v>2.7</v>
      </c>
      <c r="F537" s="382">
        <v>0.18</v>
      </c>
      <c r="G537" s="382"/>
      <c r="H537" s="383">
        <f t="shared" si="19"/>
        <v>1.94</v>
      </c>
      <c r="I537" s="1215"/>
    </row>
    <row r="538" spans="1:9" s="1216" customFormat="1" ht="15" x14ac:dyDescent="0.25">
      <c r="A538" s="382"/>
      <c r="B538" s="1150" t="s">
        <v>3779</v>
      </c>
      <c r="C538" s="382"/>
      <c r="D538" s="382"/>
      <c r="E538" s="382"/>
      <c r="F538" s="382"/>
      <c r="G538" s="382"/>
      <c r="H538" s="383">
        <f t="shared" si="19"/>
        <v>0</v>
      </c>
      <c r="I538" s="1215"/>
    </row>
    <row r="539" spans="1:9" s="1216" customFormat="1" ht="14.25" x14ac:dyDescent="0.25">
      <c r="A539" s="382"/>
      <c r="B539" s="351" t="s">
        <v>3780</v>
      </c>
      <c r="C539" s="382">
        <v>1</v>
      </c>
      <c r="D539" s="382">
        <v>1</v>
      </c>
      <c r="E539" s="382">
        <v>18.920000000000002</v>
      </c>
      <c r="F539" s="382"/>
      <c r="G539" s="1227">
        <f>14.25-0.11</f>
        <v>14.14</v>
      </c>
      <c r="H539" s="383">
        <f t="shared" si="19"/>
        <v>267.52999999999997</v>
      </c>
      <c r="I539" s="1215"/>
    </row>
    <row r="540" spans="1:9" s="1216" customFormat="1" ht="14.25" x14ac:dyDescent="0.25">
      <c r="A540" s="382"/>
      <c r="B540" s="351" t="s">
        <v>3781</v>
      </c>
      <c r="C540" s="382">
        <v>1</v>
      </c>
      <c r="D540" s="382">
        <f>-D536</f>
        <v>-4</v>
      </c>
      <c r="E540" s="382">
        <f>2+4.46</f>
        <v>6.46</v>
      </c>
      <c r="F540" s="382"/>
      <c r="G540" s="374">
        <v>1.1000000000000001</v>
      </c>
      <c r="H540" s="383">
        <f t="shared" si="19"/>
        <v>-28.42</v>
      </c>
      <c r="I540" s="1215"/>
    </row>
    <row r="541" spans="1:9" s="1216" customFormat="1" ht="14.25" x14ac:dyDescent="0.25">
      <c r="A541" s="382"/>
      <c r="B541" s="351" t="s">
        <v>3782</v>
      </c>
      <c r="C541" s="382">
        <v>1</v>
      </c>
      <c r="D541" s="382">
        <v>-4</v>
      </c>
      <c r="E541" s="382">
        <v>1</v>
      </c>
      <c r="F541" s="382"/>
      <c r="G541" s="1227">
        <v>2.1</v>
      </c>
      <c r="H541" s="383">
        <f t="shared" si="19"/>
        <v>-8.4</v>
      </c>
      <c r="I541" s="1215"/>
    </row>
    <row r="542" spans="1:9" s="1216" customFormat="1" ht="14.25" x14ac:dyDescent="0.25">
      <c r="A542" s="382"/>
      <c r="B542" s="351" t="s">
        <v>3766</v>
      </c>
      <c r="C542" s="382">
        <v>1</v>
      </c>
      <c r="D542" s="382">
        <v>-4</v>
      </c>
      <c r="E542" s="382">
        <v>1.5</v>
      </c>
      <c r="F542" s="382"/>
      <c r="G542" s="1227">
        <v>1.35</v>
      </c>
      <c r="H542" s="383">
        <f t="shared" si="19"/>
        <v>-8.1</v>
      </c>
      <c r="I542" s="1215"/>
    </row>
    <row r="543" spans="1:9" s="1216" customFormat="1" ht="14.25" x14ac:dyDescent="0.25">
      <c r="A543" s="382"/>
      <c r="B543" s="351" t="s">
        <v>3783</v>
      </c>
      <c r="C543" s="382">
        <v>1</v>
      </c>
      <c r="D543" s="382">
        <v>4</v>
      </c>
      <c r="E543" s="382">
        <f>(1.5+1.8)*2</f>
        <v>6.6</v>
      </c>
      <c r="F543" s="382">
        <v>0.18</v>
      </c>
      <c r="G543" s="1227"/>
      <c r="H543" s="383">
        <f t="shared" si="19"/>
        <v>4.75</v>
      </c>
      <c r="I543" s="1215"/>
    </row>
    <row r="544" spans="1:9" s="1216" customFormat="1" ht="14.25" x14ac:dyDescent="0.25">
      <c r="A544" s="382"/>
      <c r="B544" s="351" t="s">
        <v>3784</v>
      </c>
      <c r="C544" s="382">
        <v>1</v>
      </c>
      <c r="D544" s="382">
        <v>4</v>
      </c>
      <c r="E544" s="382">
        <v>6.46</v>
      </c>
      <c r="F544" s="382">
        <v>0.115</v>
      </c>
      <c r="G544" s="382"/>
      <c r="H544" s="383">
        <f t="shared" si="19"/>
        <v>2.97</v>
      </c>
      <c r="I544" s="1215"/>
    </row>
    <row r="545" spans="1:10" s="1216" customFormat="1" ht="14.25" x14ac:dyDescent="0.25">
      <c r="A545" s="382"/>
      <c r="B545" s="351" t="s">
        <v>3785</v>
      </c>
      <c r="C545" s="382">
        <v>1</v>
      </c>
      <c r="D545" s="382">
        <v>1</v>
      </c>
      <c r="E545" s="382">
        <f>0.9+2.1+2.1</f>
        <v>5.0999999999999996</v>
      </c>
      <c r="F545" s="382">
        <v>0.23</v>
      </c>
      <c r="G545" s="382"/>
      <c r="H545" s="383">
        <f t="shared" si="19"/>
        <v>1.17</v>
      </c>
      <c r="I545" s="1215"/>
    </row>
    <row r="546" spans="1:10" s="1216" customFormat="1" ht="14.25" x14ac:dyDescent="0.25">
      <c r="A546" s="382"/>
      <c r="B546" s="351" t="s">
        <v>3786</v>
      </c>
      <c r="C546" s="382">
        <v>1</v>
      </c>
      <c r="D546" s="382">
        <v>3</v>
      </c>
      <c r="E546" s="382">
        <v>0.46</v>
      </c>
      <c r="F546" s="382"/>
      <c r="G546" s="382">
        <v>1.2</v>
      </c>
      <c r="H546" s="383">
        <f t="shared" si="19"/>
        <v>1.66</v>
      </c>
      <c r="I546" s="1215"/>
    </row>
    <row r="547" spans="1:10" s="1216" customFormat="1" ht="14.25" x14ac:dyDescent="0.25">
      <c r="A547" s="382"/>
      <c r="B547" s="351" t="s">
        <v>3788</v>
      </c>
      <c r="C547" s="382">
        <v>1</v>
      </c>
      <c r="D547" s="382">
        <v>2</v>
      </c>
      <c r="E547" s="382">
        <v>1</v>
      </c>
      <c r="F547" s="382"/>
      <c r="G547" s="382">
        <f>+G523</f>
        <v>2.7250000000000001</v>
      </c>
      <c r="H547" s="383">
        <f t="shared" si="19"/>
        <v>5.45</v>
      </c>
      <c r="I547" s="1215"/>
    </row>
    <row r="548" spans="1:10" s="1216" customFormat="1" ht="14.25" x14ac:dyDescent="0.25">
      <c r="A548" s="382"/>
      <c r="B548" s="351" t="s">
        <v>3789</v>
      </c>
      <c r="C548" s="382">
        <v>1</v>
      </c>
      <c r="D548" s="382">
        <v>2</v>
      </c>
      <c r="E548" s="382">
        <v>0.34499999999999997</v>
      </c>
      <c r="F548" s="382"/>
      <c r="G548" s="382">
        <f>+G547</f>
        <v>2.7250000000000001</v>
      </c>
      <c r="H548" s="383">
        <f>PRODUCT(C548:G548)</f>
        <v>1.88</v>
      </c>
      <c r="I548" s="1215"/>
    </row>
    <row r="549" spans="1:10" s="1221" customFormat="1" ht="14.25" x14ac:dyDescent="0.25">
      <c r="A549" s="1217"/>
      <c r="B549" s="1218" t="s">
        <v>14</v>
      </c>
      <c r="C549" s="1219"/>
      <c r="D549" s="1219"/>
      <c r="E549" s="1217"/>
      <c r="F549" s="1217"/>
      <c r="G549" s="1217"/>
      <c r="H549" s="1220">
        <f>J550-J549</f>
        <v>0.01</v>
      </c>
      <c r="J549" s="1221">
        <f>SUM(H497:H548)</f>
        <v>720.49</v>
      </c>
    </row>
    <row r="550" spans="1:10" s="1221" customFormat="1" ht="15" x14ac:dyDescent="0.25">
      <c r="A550" s="1217"/>
      <c r="B550" s="1218"/>
      <c r="C550" s="1219"/>
      <c r="D550" s="1219"/>
      <c r="E550" s="1217"/>
      <c r="F550" s="1217"/>
      <c r="G550" s="1217"/>
      <c r="H550" s="1222">
        <f>+J550</f>
        <v>720.5</v>
      </c>
      <c r="I550" s="1223"/>
      <c r="J550" s="1221">
        <f>ROUNDUP(J549,1)</f>
        <v>720.5</v>
      </c>
    </row>
    <row r="551" spans="1:10" s="1221" customFormat="1" ht="15" x14ac:dyDescent="0.25">
      <c r="A551" s="1217"/>
      <c r="B551" s="1248" t="s">
        <v>3791</v>
      </c>
      <c r="C551" s="1219"/>
      <c r="D551" s="1219"/>
      <c r="E551" s="1217"/>
      <c r="F551" s="1224" t="s">
        <v>3456</v>
      </c>
      <c r="G551" s="1224">
        <f>H550</f>
        <v>720.5</v>
      </c>
      <c r="H551" s="1222" t="s">
        <v>1941</v>
      </c>
      <c r="I551" s="1223"/>
    </row>
    <row r="552" spans="1:10" s="1216" customFormat="1" ht="15" x14ac:dyDescent="0.25">
      <c r="A552" s="382"/>
      <c r="B552" s="1150" t="s">
        <v>3792</v>
      </c>
      <c r="C552" s="382"/>
      <c r="D552" s="382"/>
      <c r="E552" s="382"/>
      <c r="F552" s="382"/>
      <c r="G552" s="382"/>
      <c r="H552" s="383"/>
      <c r="I552" s="1215"/>
    </row>
    <row r="553" spans="1:10" s="1216" customFormat="1" ht="28.5" x14ac:dyDescent="0.25">
      <c r="A553" s="382"/>
      <c r="B553" s="351" t="s">
        <v>3793</v>
      </c>
      <c r="C553" s="382">
        <v>1</v>
      </c>
      <c r="D553" s="382">
        <v>1</v>
      </c>
      <c r="E553" s="382">
        <v>37.409999999999997</v>
      </c>
      <c r="F553" s="382"/>
      <c r="G553" s="382">
        <v>13.5</v>
      </c>
      <c r="H553" s="383">
        <f t="shared" si="19"/>
        <v>505.04</v>
      </c>
      <c r="I553" s="1215"/>
      <c r="J553" s="1216">
        <f>0.9+(2.85*4)+1.2</f>
        <v>13.5</v>
      </c>
    </row>
    <row r="554" spans="1:10" s="1216" customFormat="1" ht="14.25" x14ac:dyDescent="0.25">
      <c r="A554" s="382"/>
      <c r="B554" s="351" t="s">
        <v>3781</v>
      </c>
      <c r="C554" s="382">
        <v>1</v>
      </c>
      <c r="D554" s="382">
        <v>-4</v>
      </c>
      <c r="E554" s="382">
        <v>3.5750000000000002</v>
      </c>
      <c r="F554" s="382"/>
      <c r="G554" s="374">
        <v>1.1000000000000001</v>
      </c>
      <c r="H554" s="383">
        <f t="shared" si="19"/>
        <v>-15.73</v>
      </c>
      <c r="I554" s="1215"/>
    </row>
    <row r="555" spans="1:10" s="1216" customFormat="1" ht="14.25" x14ac:dyDescent="0.25">
      <c r="A555" s="382"/>
      <c r="B555" s="351" t="s">
        <v>3661</v>
      </c>
      <c r="C555" s="382">
        <f>+D544</f>
        <v>4</v>
      </c>
      <c r="D555" s="382">
        <v>-3</v>
      </c>
      <c r="E555" s="382">
        <v>1.8</v>
      </c>
      <c r="F555" s="382"/>
      <c r="G555" s="382">
        <v>1.35</v>
      </c>
      <c r="H555" s="383">
        <f t="shared" si="19"/>
        <v>-29.16</v>
      </c>
      <c r="I555" s="1215"/>
    </row>
    <row r="556" spans="1:10" s="1216" customFormat="1" ht="14.25" x14ac:dyDescent="0.25">
      <c r="A556" s="382"/>
      <c r="B556" s="351" t="s">
        <v>3662</v>
      </c>
      <c r="C556" s="382">
        <f>+C555</f>
        <v>4</v>
      </c>
      <c r="D556" s="382">
        <v>-1</v>
      </c>
      <c r="E556" s="382">
        <v>1.35</v>
      </c>
      <c r="F556" s="382"/>
      <c r="G556" s="382">
        <v>1.05</v>
      </c>
      <c r="H556" s="383">
        <f t="shared" si="19"/>
        <v>-5.67</v>
      </c>
      <c r="I556" s="1215"/>
    </row>
    <row r="557" spans="1:10" s="1216" customFormat="1" ht="14.25" x14ac:dyDescent="0.25">
      <c r="A557" s="382"/>
      <c r="B557" s="351" t="s">
        <v>3663</v>
      </c>
      <c r="C557" s="382">
        <f>+C556</f>
        <v>4</v>
      </c>
      <c r="D557" s="382">
        <v>-2</v>
      </c>
      <c r="E557" s="382">
        <v>0.6</v>
      </c>
      <c r="F557" s="382"/>
      <c r="G557" s="382">
        <v>7.4999999999999997E-2</v>
      </c>
      <c r="H557" s="383">
        <f t="shared" si="19"/>
        <v>-0.36</v>
      </c>
      <c r="I557" s="1215"/>
    </row>
    <row r="558" spans="1:10" s="1216" customFormat="1" ht="14.25" x14ac:dyDescent="0.25">
      <c r="A558" s="382"/>
      <c r="B558" s="351" t="s">
        <v>3794</v>
      </c>
      <c r="C558" s="382">
        <v>1</v>
      </c>
      <c r="D558" s="382">
        <v>1</v>
      </c>
      <c r="E558" s="382">
        <v>15.84</v>
      </c>
      <c r="F558" s="382"/>
      <c r="G558" s="382">
        <v>3.3</v>
      </c>
      <c r="H558" s="383">
        <f t="shared" si="19"/>
        <v>52.27</v>
      </c>
      <c r="I558" s="1215"/>
    </row>
    <row r="559" spans="1:10" s="1216" customFormat="1" ht="14.25" x14ac:dyDescent="0.25">
      <c r="A559" s="382"/>
      <c r="B559" s="351" t="s">
        <v>3795</v>
      </c>
      <c r="C559" s="382">
        <v>1</v>
      </c>
      <c r="D559" s="382">
        <v>-2</v>
      </c>
      <c r="E559" s="382">
        <v>0.9</v>
      </c>
      <c r="F559" s="382"/>
      <c r="G559" s="382">
        <v>2.1</v>
      </c>
      <c r="H559" s="383">
        <f t="shared" si="19"/>
        <v>-3.78</v>
      </c>
      <c r="I559" s="1215"/>
    </row>
    <row r="560" spans="1:10" s="1216" customFormat="1" ht="14.25" x14ac:dyDescent="0.25">
      <c r="A560" s="382"/>
      <c r="B560" s="351" t="s">
        <v>3766</v>
      </c>
      <c r="C560" s="382">
        <v>1</v>
      </c>
      <c r="D560" s="382">
        <v>-1</v>
      </c>
      <c r="E560" s="382">
        <v>1.5</v>
      </c>
      <c r="F560" s="382"/>
      <c r="G560" s="382">
        <v>1.35</v>
      </c>
      <c r="H560" s="383">
        <f t="shared" si="19"/>
        <v>-2.0299999999999998</v>
      </c>
      <c r="I560" s="1215"/>
    </row>
    <row r="561" spans="1:9" s="1216" customFormat="1" ht="14.25" x14ac:dyDescent="0.25">
      <c r="A561" s="382"/>
      <c r="B561" s="351" t="s">
        <v>3796</v>
      </c>
      <c r="C561" s="382">
        <v>1</v>
      </c>
      <c r="D561" s="382">
        <v>2</v>
      </c>
      <c r="E561" s="382">
        <v>5.0999999999999996</v>
      </c>
      <c r="F561" s="382">
        <v>0.23</v>
      </c>
      <c r="G561" s="382"/>
      <c r="H561" s="383">
        <f t="shared" si="19"/>
        <v>2.35</v>
      </c>
      <c r="I561" s="1215"/>
    </row>
    <row r="562" spans="1:9" s="1216" customFormat="1" ht="14.25" x14ac:dyDescent="0.25">
      <c r="A562" s="382"/>
      <c r="B562" s="351" t="s">
        <v>3783</v>
      </c>
      <c r="C562" s="382">
        <v>1</v>
      </c>
      <c r="D562" s="382">
        <v>1</v>
      </c>
      <c r="E562" s="382">
        <v>5.7</v>
      </c>
      <c r="F562" s="382">
        <v>0.18</v>
      </c>
      <c r="G562" s="382"/>
      <c r="H562" s="383">
        <f t="shared" si="19"/>
        <v>1.03</v>
      </c>
      <c r="I562" s="1215"/>
    </row>
    <row r="563" spans="1:9" s="1216" customFormat="1" ht="14.25" x14ac:dyDescent="0.25">
      <c r="A563" s="382"/>
      <c r="B563" s="351" t="s">
        <v>3797</v>
      </c>
      <c r="C563" s="382">
        <v>1</v>
      </c>
      <c r="D563" s="382">
        <v>2</v>
      </c>
      <c r="E563" s="382">
        <v>1.46</v>
      </c>
      <c r="F563" s="382">
        <v>0.45</v>
      </c>
      <c r="G563" s="382"/>
      <c r="H563" s="383">
        <f t="shared" si="19"/>
        <v>1.31</v>
      </c>
      <c r="I563" s="1215"/>
    </row>
    <row r="564" spans="1:9" s="1216" customFormat="1" ht="14.25" x14ac:dyDescent="0.25">
      <c r="A564" s="382"/>
      <c r="B564" s="351" t="s">
        <v>3798</v>
      </c>
      <c r="C564" s="382">
        <v>1</v>
      </c>
      <c r="D564" s="382">
        <v>1</v>
      </c>
      <c r="E564" s="382">
        <v>14.92</v>
      </c>
      <c r="F564" s="382"/>
      <c r="G564" s="382">
        <f>0.45+0.115</f>
        <v>0.56499999999999995</v>
      </c>
      <c r="H564" s="383">
        <f t="shared" si="19"/>
        <v>8.43</v>
      </c>
      <c r="I564" s="1215"/>
    </row>
    <row r="565" spans="1:9" s="1216" customFormat="1" ht="14.25" x14ac:dyDescent="0.25">
      <c r="A565" s="382"/>
      <c r="B565" s="351" t="s">
        <v>3799</v>
      </c>
      <c r="C565" s="382">
        <v>2</v>
      </c>
      <c r="D565" s="382">
        <v>2</v>
      </c>
      <c r="E565" s="382">
        <v>0.45</v>
      </c>
      <c r="F565" s="382"/>
      <c r="G565" s="382">
        <v>6.25E-2</v>
      </c>
      <c r="H565" s="383">
        <f t="shared" si="19"/>
        <v>0.11</v>
      </c>
      <c r="I565" s="1215"/>
    </row>
    <row r="566" spans="1:9" s="1216" customFormat="1" ht="14.25" x14ac:dyDescent="0.25">
      <c r="A566" s="382"/>
      <c r="B566" s="351" t="s">
        <v>3800</v>
      </c>
      <c r="C566" s="382">
        <v>4</v>
      </c>
      <c r="D566" s="382">
        <v>2</v>
      </c>
      <c r="E566" s="382">
        <v>0.115</v>
      </c>
      <c r="F566" s="382"/>
      <c r="G566" s="382">
        <v>0.45</v>
      </c>
      <c r="H566" s="383">
        <f t="shared" si="19"/>
        <v>0.41</v>
      </c>
      <c r="I566" s="1215"/>
    </row>
    <row r="567" spans="1:9" s="1216" customFormat="1" ht="14.25" x14ac:dyDescent="0.25">
      <c r="A567" s="382"/>
      <c r="B567" s="351" t="s">
        <v>3801</v>
      </c>
      <c r="C567" s="382">
        <v>1</v>
      </c>
      <c r="D567" s="382">
        <v>4</v>
      </c>
      <c r="E567" s="382">
        <v>0.23</v>
      </c>
      <c r="F567" s="382">
        <v>0.115</v>
      </c>
      <c r="G567" s="382"/>
      <c r="H567" s="383">
        <f t="shared" si="19"/>
        <v>0.11</v>
      </c>
      <c r="I567" s="1215"/>
    </row>
    <row r="568" spans="1:9" s="1216" customFormat="1" ht="14.25" x14ac:dyDescent="0.25">
      <c r="A568" s="382"/>
      <c r="B568" s="351" t="s">
        <v>3802</v>
      </c>
      <c r="C568" s="382">
        <v>4</v>
      </c>
      <c r="D568" s="382">
        <v>2</v>
      </c>
      <c r="E568" s="382">
        <v>0.115</v>
      </c>
      <c r="F568" s="382"/>
      <c r="G568" s="382">
        <v>0.45</v>
      </c>
      <c r="H568" s="383">
        <f>PRODUCT(C568:G568)</f>
        <v>0.41</v>
      </c>
      <c r="I568" s="1215"/>
    </row>
    <row r="569" spans="1:9" s="1216" customFormat="1" ht="14.25" x14ac:dyDescent="0.25">
      <c r="A569" s="382"/>
      <c r="B569" s="351" t="s">
        <v>3803</v>
      </c>
      <c r="C569" s="382">
        <v>1</v>
      </c>
      <c r="D569" s="382">
        <v>4</v>
      </c>
      <c r="E569" s="382">
        <v>0.38</v>
      </c>
      <c r="F569" s="382">
        <v>0.115</v>
      </c>
      <c r="G569" s="382"/>
      <c r="H569" s="383">
        <f>PRODUCT(C569:G569)</f>
        <v>0.17</v>
      </c>
      <c r="I569" s="1215"/>
    </row>
    <row r="570" spans="1:9" s="1216" customFormat="1" ht="14.25" x14ac:dyDescent="0.25">
      <c r="A570" s="382"/>
      <c r="B570" s="351" t="s">
        <v>3804</v>
      </c>
      <c r="C570" s="382">
        <v>1</v>
      </c>
      <c r="D570" s="382">
        <v>1</v>
      </c>
      <c r="E570" s="382">
        <v>26.225000000000001</v>
      </c>
      <c r="F570" s="382"/>
      <c r="G570" s="382">
        <f>1.2+0.23</f>
        <v>1.43</v>
      </c>
      <c r="H570" s="383">
        <f>PRODUCT(C570:G570)</f>
        <v>37.5</v>
      </c>
      <c r="I570" s="1215"/>
    </row>
    <row r="571" spans="1:9" s="1216" customFormat="1" ht="14.25" x14ac:dyDescent="0.25">
      <c r="A571" s="382"/>
      <c r="B571" s="351" t="s">
        <v>3805</v>
      </c>
      <c r="C571" s="382">
        <v>1</v>
      </c>
      <c r="D571" s="382">
        <v>-1</v>
      </c>
      <c r="E571" s="382">
        <v>2.46</v>
      </c>
      <c r="F571" s="382"/>
      <c r="G571" s="382">
        <f>+G570</f>
        <v>1.43</v>
      </c>
      <c r="H571" s="383">
        <f>PRODUCT(C571:G571)</f>
        <v>-3.52</v>
      </c>
      <c r="I571" s="1215"/>
    </row>
    <row r="572" spans="1:9" s="1216" customFormat="1" ht="14.25" x14ac:dyDescent="0.25">
      <c r="A572" s="382"/>
      <c r="B572" s="351" t="s">
        <v>3797</v>
      </c>
      <c r="C572" s="382"/>
      <c r="D572" s="382"/>
      <c r="E572" s="382"/>
      <c r="F572" s="382"/>
      <c r="G572" s="382"/>
      <c r="H572" s="383"/>
      <c r="I572" s="1215"/>
    </row>
    <row r="573" spans="1:9" s="1216" customFormat="1" ht="14.25" x14ac:dyDescent="0.25">
      <c r="A573" s="382"/>
      <c r="B573" s="351" t="s">
        <v>3776</v>
      </c>
      <c r="C573" s="382">
        <v>3</v>
      </c>
      <c r="D573" s="382">
        <v>4</v>
      </c>
      <c r="E573" s="382">
        <f>1.8+0.46</f>
        <v>2.2599999999999998</v>
      </c>
      <c r="F573" s="382">
        <v>0.45</v>
      </c>
      <c r="G573" s="382"/>
      <c r="H573" s="383">
        <f t="shared" ref="H573:H578" si="21">PRODUCT(C573:G573)</f>
        <v>12.2</v>
      </c>
      <c r="I573" s="1215"/>
    </row>
    <row r="574" spans="1:9" s="1216" customFormat="1" ht="14.25" x14ac:dyDescent="0.25">
      <c r="A574" s="382"/>
      <c r="B574" s="351" t="s">
        <v>3806</v>
      </c>
      <c r="C574" s="382">
        <v>6</v>
      </c>
      <c r="D574" s="382">
        <v>4</v>
      </c>
      <c r="E574" s="382">
        <v>0.45</v>
      </c>
      <c r="F574" s="382"/>
      <c r="G574" s="382">
        <v>6.25E-2</v>
      </c>
      <c r="H574" s="383">
        <f t="shared" si="21"/>
        <v>0.68</v>
      </c>
      <c r="I574" s="1215"/>
    </row>
    <row r="575" spans="1:9" s="1216" customFormat="1" ht="14.25" x14ac:dyDescent="0.25">
      <c r="A575" s="382"/>
      <c r="B575" s="351" t="s">
        <v>3777</v>
      </c>
      <c r="C575" s="382">
        <v>1</v>
      </c>
      <c r="D575" s="382">
        <v>4</v>
      </c>
      <c r="E575" s="382">
        <f>1.35+0.46</f>
        <v>1.81</v>
      </c>
      <c r="F575" s="382">
        <v>0.45</v>
      </c>
      <c r="G575" s="382"/>
      <c r="H575" s="383">
        <f t="shared" si="21"/>
        <v>3.26</v>
      </c>
      <c r="I575" s="1215"/>
    </row>
    <row r="576" spans="1:9" s="1216" customFormat="1" ht="14.25" x14ac:dyDescent="0.25">
      <c r="A576" s="382"/>
      <c r="B576" s="351" t="s">
        <v>3806</v>
      </c>
      <c r="C576" s="382">
        <v>2</v>
      </c>
      <c r="D576" s="382">
        <v>4</v>
      </c>
      <c r="E576" s="382">
        <v>0.45</v>
      </c>
      <c r="F576" s="382"/>
      <c r="G576" s="382">
        <v>6.25E-2</v>
      </c>
      <c r="H576" s="383">
        <f t="shared" si="21"/>
        <v>0.23</v>
      </c>
      <c r="I576" s="1215"/>
    </row>
    <row r="577" spans="1:11" s="1216" customFormat="1" ht="14.25" x14ac:dyDescent="0.25">
      <c r="A577" s="382"/>
      <c r="B577" s="351" t="s">
        <v>3807</v>
      </c>
      <c r="C577" s="382">
        <v>6</v>
      </c>
      <c r="D577" s="382">
        <v>1</v>
      </c>
      <c r="E577" s="382">
        <f>1.5+0.46</f>
        <v>1.96</v>
      </c>
      <c r="F577" s="382">
        <v>0.45</v>
      </c>
      <c r="G577" s="382"/>
      <c r="H577" s="383">
        <f t="shared" si="21"/>
        <v>5.29</v>
      </c>
      <c r="I577" s="1215"/>
    </row>
    <row r="578" spans="1:11" s="1216" customFormat="1" ht="14.25" x14ac:dyDescent="0.25">
      <c r="A578" s="382"/>
      <c r="B578" s="351" t="s">
        <v>3808</v>
      </c>
      <c r="C578" s="382">
        <v>6</v>
      </c>
      <c r="D578" s="382">
        <v>2</v>
      </c>
      <c r="E578" s="382">
        <v>0.45</v>
      </c>
      <c r="F578" s="382"/>
      <c r="G578" s="382">
        <v>6.25E-2</v>
      </c>
      <c r="H578" s="383">
        <f t="shared" si="21"/>
        <v>0.34</v>
      </c>
      <c r="I578" s="1215"/>
    </row>
    <row r="579" spans="1:11" s="1216" customFormat="1" ht="14.25" x14ac:dyDescent="0.25">
      <c r="A579" s="382"/>
      <c r="B579" s="351" t="s">
        <v>3809</v>
      </c>
      <c r="C579" s="382"/>
      <c r="D579" s="382"/>
      <c r="E579" s="382"/>
      <c r="F579" s="382"/>
      <c r="G579" s="382"/>
      <c r="H579" s="383"/>
      <c r="I579" s="1215"/>
    </row>
    <row r="580" spans="1:11" s="1216" customFormat="1" ht="14.25" x14ac:dyDescent="0.25">
      <c r="A580" s="382"/>
      <c r="B580" s="351" t="s">
        <v>3810</v>
      </c>
      <c r="C580" s="382">
        <v>2</v>
      </c>
      <c r="D580" s="382">
        <v>1</v>
      </c>
      <c r="E580" s="382">
        <v>2.1</v>
      </c>
      <c r="F580" s="382"/>
      <c r="G580" s="382">
        <v>0.15</v>
      </c>
      <c r="H580" s="383">
        <f t="shared" ref="H580:H586" si="22">PRODUCT(C580:G580)</f>
        <v>0.63</v>
      </c>
      <c r="I580" s="1215"/>
    </row>
    <row r="581" spans="1:11" s="1216" customFormat="1" ht="14.25" x14ac:dyDescent="0.25">
      <c r="A581" s="382"/>
      <c r="B581" s="351" t="s">
        <v>3811</v>
      </c>
      <c r="C581" s="382">
        <v>2</v>
      </c>
      <c r="D581" s="382">
        <v>1</v>
      </c>
      <c r="E581" s="382">
        <f t="shared" ref="E581:E586" si="23">+E580-0.3</f>
        <v>1.8</v>
      </c>
      <c r="F581" s="382"/>
      <c r="G581" s="382">
        <v>0.15</v>
      </c>
      <c r="H581" s="383">
        <f t="shared" si="22"/>
        <v>0.54</v>
      </c>
      <c r="I581" s="1215"/>
    </row>
    <row r="582" spans="1:11" s="1216" customFormat="1" ht="14.25" x14ac:dyDescent="0.25">
      <c r="A582" s="382"/>
      <c r="B582" s="351" t="s">
        <v>3812</v>
      </c>
      <c r="C582" s="382">
        <v>2</v>
      </c>
      <c r="D582" s="382">
        <v>1</v>
      </c>
      <c r="E582" s="382">
        <f t="shared" si="23"/>
        <v>1.5</v>
      </c>
      <c r="F582" s="382"/>
      <c r="G582" s="382">
        <v>0.15</v>
      </c>
      <c r="H582" s="383">
        <f t="shared" si="22"/>
        <v>0.45</v>
      </c>
      <c r="I582" s="1215"/>
    </row>
    <row r="583" spans="1:11" s="1216" customFormat="1" ht="14.25" x14ac:dyDescent="0.25">
      <c r="A583" s="382"/>
      <c r="B583" s="351" t="s">
        <v>3813</v>
      </c>
      <c r="C583" s="382">
        <v>2</v>
      </c>
      <c r="D583" s="382">
        <v>1</v>
      </c>
      <c r="E583" s="382">
        <f t="shared" si="23"/>
        <v>1.2</v>
      </c>
      <c r="F583" s="382"/>
      <c r="G583" s="382">
        <v>0.15</v>
      </c>
      <c r="H583" s="383">
        <f t="shared" si="22"/>
        <v>0.36</v>
      </c>
      <c r="I583" s="1215"/>
    </row>
    <row r="584" spans="1:11" s="1216" customFormat="1" ht="14.25" x14ac:dyDescent="0.25">
      <c r="A584" s="382"/>
      <c r="B584" s="351" t="s">
        <v>3814</v>
      </c>
      <c r="C584" s="382">
        <v>2</v>
      </c>
      <c r="D584" s="382">
        <v>1</v>
      </c>
      <c r="E584" s="382">
        <f t="shared" si="23"/>
        <v>0.9</v>
      </c>
      <c r="F584" s="382"/>
      <c r="G584" s="382">
        <v>0.15</v>
      </c>
      <c r="H584" s="383">
        <f t="shared" si="22"/>
        <v>0.27</v>
      </c>
      <c r="I584" s="1215"/>
    </row>
    <row r="585" spans="1:11" s="1216" customFormat="1" ht="14.25" x14ac:dyDescent="0.25">
      <c r="A585" s="382"/>
      <c r="B585" s="351" t="s">
        <v>3815</v>
      </c>
      <c r="C585" s="382">
        <v>2</v>
      </c>
      <c r="D585" s="382">
        <v>1</v>
      </c>
      <c r="E585" s="382">
        <f t="shared" si="23"/>
        <v>0.6</v>
      </c>
      <c r="F585" s="382"/>
      <c r="G585" s="382">
        <v>0.15</v>
      </c>
      <c r="H585" s="383">
        <f t="shared" si="22"/>
        <v>0.18</v>
      </c>
      <c r="I585" s="1215"/>
    </row>
    <row r="586" spans="1:11" s="1216" customFormat="1" ht="14.25" x14ac:dyDescent="0.25">
      <c r="A586" s="382"/>
      <c r="B586" s="351" t="s">
        <v>3816</v>
      </c>
      <c r="C586" s="382">
        <v>2</v>
      </c>
      <c r="D586" s="382">
        <v>1</v>
      </c>
      <c r="E586" s="382">
        <f t="shared" si="23"/>
        <v>0.3</v>
      </c>
      <c r="F586" s="382"/>
      <c r="G586" s="382">
        <v>0.15</v>
      </c>
      <c r="H586" s="383">
        <f t="shared" si="22"/>
        <v>0.09</v>
      </c>
      <c r="I586" s="1215"/>
    </row>
    <row r="587" spans="1:11" s="1221" customFormat="1" ht="14.25" x14ac:dyDescent="0.25">
      <c r="A587" s="1217"/>
      <c r="B587" s="1249" t="s">
        <v>3818</v>
      </c>
      <c r="C587" s="1219">
        <v>1</v>
      </c>
      <c r="D587" s="1219">
        <v>1</v>
      </c>
      <c r="E587" s="1217">
        <f>2.645+2.645+0.23</f>
        <v>5.52</v>
      </c>
      <c r="F587" s="1217"/>
      <c r="G587" s="1217">
        <v>1.2</v>
      </c>
      <c r="H587" s="383">
        <f>ROUND(PRODUCT(C587:G587),2)</f>
        <v>6.62</v>
      </c>
      <c r="I587" s="1215"/>
    </row>
    <row r="588" spans="1:11" s="1221" customFormat="1" ht="14.25" x14ac:dyDescent="0.25">
      <c r="A588" s="1217"/>
      <c r="B588" s="1218" t="s">
        <v>14</v>
      </c>
      <c r="C588" s="1219"/>
      <c r="D588" s="1219"/>
      <c r="E588" s="1217"/>
      <c r="F588" s="1217"/>
      <c r="G588" s="1217"/>
      <c r="H588" s="1220">
        <f>J589-J588</f>
        <v>7.0000000000000007E-2</v>
      </c>
      <c r="J588" s="1221">
        <f>SUM(H553:H587)</f>
        <v>580.03</v>
      </c>
    </row>
    <row r="589" spans="1:11" s="1221" customFormat="1" ht="15" x14ac:dyDescent="0.25">
      <c r="A589" s="1217"/>
      <c r="B589" s="1248" t="s">
        <v>3819</v>
      </c>
      <c r="C589" s="1219"/>
      <c r="D589" s="1219"/>
      <c r="E589" s="1217"/>
      <c r="F589" s="1217"/>
      <c r="G589" s="1217"/>
      <c r="H589" s="1222">
        <f>+J589</f>
        <v>580.1</v>
      </c>
      <c r="I589" s="1223"/>
      <c r="J589" s="1221">
        <f>ROUNDUP(J588,1)</f>
        <v>580.1</v>
      </c>
    </row>
    <row r="590" spans="1:11" s="1221" customFormat="1" ht="15" x14ac:dyDescent="0.25">
      <c r="A590" s="1217"/>
      <c r="B590" s="1218"/>
      <c r="C590" s="1219"/>
      <c r="D590" s="1219"/>
      <c r="E590" s="1217"/>
      <c r="F590" s="1224" t="s">
        <v>3456</v>
      </c>
      <c r="G590" s="1224">
        <f>H589</f>
        <v>580.1</v>
      </c>
      <c r="H590" s="1222" t="s">
        <v>1941</v>
      </c>
      <c r="I590" s="1223"/>
    </row>
    <row r="591" spans="1:11" s="1216" customFormat="1" ht="15" x14ac:dyDescent="0.25">
      <c r="A591" s="382"/>
      <c r="B591" s="1150" t="s">
        <v>3820</v>
      </c>
      <c r="C591" s="382"/>
      <c r="D591" s="382"/>
      <c r="E591" s="382"/>
      <c r="F591" s="380" t="s">
        <v>3456</v>
      </c>
      <c r="G591" s="1006">
        <f>+G590+G551</f>
        <v>1300.5999999999999</v>
      </c>
      <c r="H591" s="402" t="s">
        <v>1941</v>
      </c>
      <c r="I591" s="1225"/>
      <c r="K591" s="1215"/>
    </row>
    <row r="592" spans="1:11" x14ac:dyDescent="0.25">
      <c r="A592" s="1241">
        <v>34</v>
      </c>
      <c r="B592" s="1228" t="s">
        <v>5221</v>
      </c>
      <c r="C592" s="344"/>
      <c r="D592" s="344"/>
      <c r="E592" s="345"/>
      <c r="F592" s="345"/>
      <c r="G592" s="345"/>
      <c r="H592" s="345"/>
      <c r="I592" s="1184"/>
    </row>
    <row r="593" spans="1:10" s="1216" customFormat="1" ht="15" x14ac:dyDescent="0.25">
      <c r="A593" s="346"/>
      <c r="B593" s="351" t="s">
        <v>3822</v>
      </c>
      <c r="C593" s="382">
        <v>2</v>
      </c>
      <c r="D593" s="382">
        <v>4</v>
      </c>
      <c r="E593" s="374">
        <v>3.01</v>
      </c>
      <c r="F593" s="374"/>
      <c r="G593" s="374">
        <v>1.8</v>
      </c>
      <c r="H593" s="383">
        <f t="shared" ref="H593:H598" si="24">PRODUCT(C593:G593)</f>
        <v>43.34</v>
      </c>
      <c r="I593" s="1215"/>
    </row>
    <row r="594" spans="1:10" s="1216" customFormat="1" ht="15" x14ac:dyDescent="0.25">
      <c r="A594" s="346"/>
      <c r="B594" s="351" t="s">
        <v>3823</v>
      </c>
      <c r="C594" s="382">
        <v>2</v>
      </c>
      <c r="D594" s="382">
        <v>3</v>
      </c>
      <c r="E594" s="374">
        <f>+E593</f>
        <v>3.01</v>
      </c>
      <c r="F594" s="374"/>
      <c r="G594" s="374">
        <v>1.8</v>
      </c>
      <c r="H594" s="383">
        <f t="shared" si="24"/>
        <v>32.51</v>
      </c>
      <c r="I594" s="1215"/>
    </row>
    <row r="595" spans="1:10" s="1216" customFormat="1" ht="15" x14ac:dyDescent="0.25">
      <c r="A595" s="346"/>
      <c r="B595" s="351" t="s">
        <v>3824</v>
      </c>
      <c r="C595" s="382">
        <v>2</v>
      </c>
      <c r="D595" s="382">
        <v>1</v>
      </c>
      <c r="E595" s="374">
        <f>+E594</f>
        <v>3.01</v>
      </c>
      <c r="F595" s="374"/>
      <c r="G595" s="374">
        <v>1.8</v>
      </c>
      <c r="H595" s="383">
        <f t="shared" si="24"/>
        <v>10.84</v>
      </c>
      <c r="I595" s="1215"/>
    </row>
    <row r="596" spans="1:10" s="1216" customFormat="1" ht="15" x14ac:dyDescent="0.25">
      <c r="A596" s="346"/>
      <c r="B596" s="351" t="s">
        <v>3825</v>
      </c>
      <c r="C596" s="382">
        <v>1</v>
      </c>
      <c r="D596" s="382">
        <v>2</v>
      </c>
      <c r="E596" s="374">
        <v>1</v>
      </c>
      <c r="F596" s="374"/>
      <c r="G596" s="374">
        <v>1.8</v>
      </c>
      <c r="H596" s="383">
        <f t="shared" si="24"/>
        <v>3.6</v>
      </c>
      <c r="I596" s="1215"/>
    </row>
    <row r="597" spans="1:10" s="1216" customFormat="1" ht="15" x14ac:dyDescent="0.25">
      <c r="A597" s="346"/>
      <c r="B597" s="351" t="s">
        <v>3826</v>
      </c>
      <c r="C597" s="382">
        <v>1</v>
      </c>
      <c r="D597" s="382">
        <v>4</v>
      </c>
      <c r="E597" s="374">
        <v>3.32</v>
      </c>
      <c r="F597" s="374">
        <v>0.23</v>
      </c>
      <c r="G597" s="374"/>
      <c r="H597" s="383">
        <f t="shared" si="24"/>
        <v>3.05</v>
      </c>
      <c r="I597" s="1215"/>
    </row>
    <row r="598" spans="1:10" s="1216" customFormat="1" ht="15" x14ac:dyDescent="0.25">
      <c r="A598" s="346"/>
      <c r="B598" s="351" t="s">
        <v>3827</v>
      </c>
      <c r="C598" s="382">
        <v>1</v>
      </c>
      <c r="D598" s="382">
        <f>+D597</f>
        <v>4</v>
      </c>
      <c r="E598" s="374">
        <v>2.4</v>
      </c>
      <c r="F598" s="374"/>
      <c r="G598" s="374">
        <v>0.6</v>
      </c>
      <c r="H598" s="383">
        <f t="shared" si="24"/>
        <v>5.76</v>
      </c>
      <c r="I598" s="1215"/>
    </row>
    <row r="599" spans="1:10" s="1221" customFormat="1" ht="14.25" x14ac:dyDescent="0.25">
      <c r="A599" s="1217"/>
      <c r="B599" s="1218" t="s">
        <v>14</v>
      </c>
      <c r="C599" s="1219"/>
      <c r="D599" s="1219"/>
      <c r="E599" s="1217"/>
      <c r="F599" s="1217"/>
      <c r="G599" s="1217"/>
      <c r="H599" s="1220">
        <f>J600-J599</f>
        <v>0</v>
      </c>
      <c r="J599" s="1221">
        <f>SUM(H593:H598)</f>
        <v>99.1</v>
      </c>
    </row>
    <row r="600" spans="1:10" s="1221" customFormat="1" ht="15" x14ac:dyDescent="0.25">
      <c r="A600" s="1217"/>
      <c r="B600" s="1248"/>
      <c r="C600" s="1219"/>
      <c r="D600" s="1219"/>
      <c r="E600" s="1217"/>
      <c r="F600" s="1217"/>
      <c r="G600" s="1217"/>
      <c r="H600" s="1222">
        <f>+J600</f>
        <v>99.1</v>
      </c>
      <c r="I600" s="1223"/>
      <c r="J600" s="1221">
        <f>ROUNDUP(J599,1)</f>
        <v>99.1</v>
      </c>
    </row>
    <row r="601" spans="1:10" s="1221" customFormat="1" ht="15" x14ac:dyDescent="0.25">
      <c r="A601" s="1217"/>
      <c r="B601" s="1218"/>
      <c r="C601" s="1219"/>
      <c r="D601" s="1219"/>
      <c r="E601" s="1217"/>
      <c r="F601" s="1224" t="s">
        <v>3456</v>
      </c>
      <c r="G601" s="1224">
        <f>H600</f>
        <v>99.1</v>
      </c>
      <c r="H601" s="1222" t="s">
        <v>1941</v>
      </c>
      <c r="I601" s="1223"/>
    </row>
    <row r="602" spans="1:10" x14ac:dyDescent="0.25">
      <c r="A602" s="1241">
        <v>35</v>
      </c>
      <c r="B602" s="1228" t="s">
        <v>3828</v>
      </c>
      <c r="C602" s="344"/>
      <c r="D602" s="344"/>
      <c r="E602" s="345"/>
      <c r="F602" s="345"/>
      <c r="G602" s="345"/>
      <c r="H602" s="345"/>
      <c r="I602" s="1184"/>
    </row>
    <row r="603" spans="1:10" s="1216" customFormat="1" ht="14.25" x14ac:dyDescent="0.25">
      <c r="A603" s="382"/>
      <c r="B603" s="351" t="s">
        <v>5222</v>
      </c>
      <c r="C603" s="382">
        <v>1</v>
      </c>
      <c r="D603" s="382">
        <v>4</v>
      </c>
      <c r="E603" s="382">
        <v>3.1</v>
      </c>
      <c r="F603" s="382">
        <v>3.1</v>
      </c>
      <c r="G603" s="382"/>
      <c r="H603" s="383">
        <f t="shared" ref="H603:H623" si="25">PRODUCT(C603:G603)</f>
        <v>38.44</v>
      </c>
      <c r="I603" s="1215"/>
    </row>
    <row r="604" spans="1:10" s="1216" customFormat="1" ht="14.25" x14ac:dyDescent="0.25">
      <c r="A604" s="382"/>
      <c r="B604" s="351" t="s">
        <v>5223</v>
      </c>
      <c r="C604" s="382">
        <v>1</v>
      </c>
      <c r="D604" s="382">
        <v>4</v>
      </c>
      <c r="E604" s="382">
        <v>3.1</v>
      </c>
      <c r="F604" s="382">
        <v>0.6</v>
      </c>
      <c r="G604" s="382"/>
      <c r="H604" s="383">
        <f t="shared" si="25"/>
        <v>7.44</v>
      </c>
      <c r="I604" s="1215"/>
    </row>
    <row r="605" spans="1:10" s="1216" customFormat="1" ht="14.25" x14ac:dyDescent="0.25">
      <c r="A605" s="382"/>
      <c r="B605" s="351" t="s">
        <v>3835</v>
      </c>
      <c r="C605" s="382">
        <v>1</v>
      </c>
      <c r="D605" s="382">
        <v>4</v>
      </c>
      <c r="E605" s="382">
        <v>2.33</v>
      </c>
      <c r="F605" s="382">
        <v>3.1</v>
      </c>
      <c r="G605" s="382"/>
      <c r="H605" s="383">
        <f t="shared" si="25"/>
        <v>28.89</v>
      </c>
      <c r="I605" s="1215"/>
    </row>
    <row r="606" spans="1:10" s="1216" customFormat="1" ht="14.25" x14ac:dyDescent="0.25">
      <c r="A606" s="382"/>
      <c r="B606" s="351" t="s">
        <v>5224</v>
      </c>
      <c r="C606" s="382">
        <v>1</v>
      </c>
      <c r="D606" s="382">
        <v>4</v>
      </c>
      <c r="E606" s="382">
        <v>4.83</v>
      </c>
      <c r="F606" s="382">
        <v>0.6</v>
      </c>
      <c r="G606" s="382"/>
      <c r="H606" s="383">
        <f t="shared" si="25"/>
        <v>11.59</v>
      </c>
      <c r="I606" s="1215"/>
    </row>
    <row r="607" spans="1:10" s="1216" customFormat="1" ht="28.5" x14ac:dyDescent="0.25">
      <c r="A607" s="382"/>
      <c r="B607" s="351" t="s">
        <v>5225</v>
      </c>
      <c r="C607" s="382">
        <v>1</v>
      </c>
      <c r="D607" s="382">
        <v>4</v>
      </c>
      <c r="E607" s="374">
        <v>5.23</v>
      </c>
      <c r="F607" s="382">
        <v>0.6</v>
      </c>
      <c r="G607" s="382"/>
      <c r="H607" s="383">
        <f t="shared" si="25"/>
        <v>12.55</v>
      </c>
      <c r="I607" s="1215"/>
    </row>
    <row r="608" spans="1:10" s="1216" customFormat="1" ht="14.25" x14ac:dyDescent="0.25">
      <c r="A608" s="382"/>
      <c r="B608" s="351" t="s">
        <v>5226</v>
      </c>
      <c r="C608" s="382">
        <v>1</v>
      </c>
      <c r="D608" s="382">
        <v>4</v>
      </c>
      <c r="E608" s="374">
        <v>1.2</v>
      </c>
      <c r="F608" s="382">
        <v>2.12</v>
      </c>
      <c r="G608" s="382"/>
      <c r="H608" s="383">
        <f t="shared" si="25"/>
        <v>10.18</v>
      </c>
      <c r="I608" s="1215"/>
    </row>
    <row r="609" spans="1:10" s="1216" customFormat="1" ht="14.25" x14ac:dyDescent="0.25">
      <c r="A609" s="382"/>
      <c r="B609" s="351" t="s">
        <v>5227</v>
      </c>
      <c r="C609" s="382">
        <v>1</v>
      </c>
      <c r="D609" s="382">
        <v>4</v>
      </c>
      <c r="E609" s="382">
        <v>1.2</v>
      </c>
      <c r="F609" s="382">
        <v>0.75</v>
      </c>
      <c r="G609" s="382"/>
      <c r="H609" s="383">
        <f t="shared" si="25"/>
        <v>3.6</v>
      </c>
      <c r="I609" s="1215"/>
    </row>
    <row r="610" spans="1:10" s="1216" customFormat="1" ht="14.25" x14ac:dyDescent="0.25">
      <c r="A610" s="382"/>
      <c r="B610" s="351" t="s">
        <v>5228</v>
      </c>
      <c r="C610" s="382">
        <v>1</v>
      </c>
      <c r="D610" s="382">
        <v>4</v>
      </c>
      <c r="E610" s="382">
        <v>1.2</v>
      </c>
      <c r="F610" s="382">
        <v>2.4</v>
      </c>
      <c r="G610" s="382"/>
      <c r="H610" s="383">
        <f t="shared" si="25"/>
        <v>11.52</v>
      </c>
      <c r="I610" s="1215"/>
    </row>
    <row r="611" spans="1:10" s="1216" customFormat="1" ht="14.25" x14ac:dyDescent="0.25">
      <c r="A611" s="382"/>
      <c r="B611" s="351" t="s">
        <v>5229</v>
      </c>
      <c r="C611" s="382">
        <v>1</v>
      </c>
      <c r="D611" s="382">
        <v>4</v>
      </c>
      <c r="E611" s="382">
        <v>3.3450000000000002</v>
      </c>
      <c r="F611" s="382">
        <v>3.05</v>
      </c>
      <c r="G611" s="382"/>
      <c r="H611" s="383">
        <f t="shared" si="25"/>
        <v>40.81</v>
      </c>
      <c r="I611" s="1215"/>
    </row>
    <row r="612" spans="1:10" s="1216" customFormat="1" ht="14.25" x14ac:dyDescent="0.25">
      <c r="A612" s="382"/>
      <c r="B612" s="351" t="s">
        <v>5230</v>
      </c>
      <c r="C612" s="382">
        <v>1</v>
      </c>
      <c r="D612" s="382">
        <v>4</v>
      </c>
      <c r="E612" s="382">
        <v>3.05</v>
      </c>
      <c r="F612" s="382">
        <v>0.6</v>
      </c>
      <c r="G612" s="382"/>
      <c r="H612" s="383">
        <f t="shared" si="25"/>
        <v>7.32</v>
      </c>
      <c r="I612" s="1215"/>
    </row>
    <row r="613" spans="1:10" s="1216" customFormat="1" ht="14.25" x14ac:dyDescent="0.25">
      <c r="A613" s="382"/>
      <c r="B613" s="351" t="s">
        <v>3829</v>
      </c>
      <c r="C613" s="382">
        <v>1</v>
      </c>
      <c r="D613" s="382">
        <v>4</v>
      </c>
      <c r="E613" s="382">
        <v>4.7149999999999999</v>
      </c>
      <c r="F613" s="382">
        <v>3.05</v>
      </c>
      <c r="G613" s="382"/>
      <c r="H613" s="383">
        <f t="shared" si="25"/>
        <v>57.52</v>
      </c>
      <c r="I613" s="1215"/>
    </row>
    <row r="614" spans="1:10" s="1216" customFormat="1" ht="14.25" x14ac:dyDescent="0.25">
      <c r="A614" s="382"/>
      <c r="B614" s="351" t="s">
        <v>5231</v>
      </c>
      <c r="C614" s="382">
        <v>1</v>
      </c>
      <c r="D614" s="382">
        <v>1</v>
      </c>
      <c r="E614" s="374">
        <v>2</v>
      </c>
      <c r="F614" s="382">
        <v>5</v>
      </c>
      <c r="G614" s="382"/>
      <c r="H614" s="383">
        <f t="shared" si="25"/>
        <v>10</v>
      </c>
      <c r="I614" s="1215"/>
    </row>
    <row r="615" spans="1:10" s="1216" customFormat="1" ht="14.25" x14ac:dyDescent="0.25">
      <c r="A615" s="382"/>
      <c r="B615" s="351" t="s">
        <v>5232</v>
      </c>
      <c r="C615" s="382">
        <v>1</v>
      </c>
      <c r="D615" s="382">
        <v>8</v>
      </c>
      <c r="E615" s="382">
        <v>3.1</v>
      </c>
      <c r="F615" s="374">
        <v>1</v>
      </c>
      <c r="G615" s="382"/>
      <c r="H615" s="383">
        <f t="shared" si="25"/>
        <v>24.8</v>
      </c>
      <c r="I615" s="1215"/>
    </row>
    <row r="616" spans="1:10" s="1216" customFormat="1" ht="14.25" x14ac:dyDescent="0.25">
      <c r="A616" s="382"/>
      <c r="B616" s="351" t="s">
        <v>4122</v>
      </c>
      <c r="C616" s="382">
        <v>1</v>
      </c>
      <c r="D616" s="382">
        <v>4</v>
      </c>
      <c r="E616" s="374">
        <v>2</v>
      </c>
      <c r="F616" s="374">
        <v>1</v>
      </c>
      <c r="G616" s="382"/>
      <c r="H616" s="383">
        <f t="shared" si="25"/>
        <v>8</v>
      </c>
      <c r="I616" s="1215"/>
    </row>
    <row r="617" spans="1:10" s="1216" customFormat="1" ht="28.5" x14ac:dyDescent="0.25">
      <c r="A617" s="382"/>
      <c r="B617" s="351" t="s">
        <v>5233</v>
      </c>
      <c r="C617" s="382">
        <v>1</v>
      </c>
      <c r="D617" s="382">
        <v>4</v>
      </c>
      <c r="E617" s="374">
        <v>4.46</v>
      </c>
      <c r="F617" s="382">
        <v>1</v>
      </c>
      <c r="G617" s="382"/>
      <c r="H617" s="383">
        <f t="shared" si="25"/>
        <v>17.84</v>
      </c>
      <c r="I617" s="1215"/>
    </row>
    <row r="618" spans="1:10" s="1216" customFormat="1" ht="14.25" x14ac:dyDescent="0.25">
      <c r="A618" s="382"/>
      <c r="B618" s="351" t="s">
        <v>5234</v>
      </c>
      <c r="C618" s="382">
        <f>+D616</f>
        <v>4</v>
      </c>
      <c r="D618" s="382">
        <v>1</v>
      </c>
      <c r="E618" s="382">
        <f>1.35+0.46</f>
        <v>1.81</v>
      </c>
      <c r="F618" s="374">
        <v>0.45</v>
      </c>
      <c r="G618" s="382"/>
      <c r="H618" s="383">
        <f t="shared" si="25"/>
        <v>3.26</v>
      </c>
      <c r="I618" s="1215"/>
    </row>
    <row r="619" spans="1:10" s="1216" customFormat="1" ht="14.25" x14ac:dyDescent="0.25">
      <c r="A619" s="382"/>
      <c r="B619" s="351" t="s">
        <v>5235</v>
      </c>
      <c r="C619" s="382">
        <f>+C618</f>
        <v>4</v>
      </c>
      <c r="D619" s="382">
        <v>3</v>
      </c>
      <c r="E619" s="382">
        <f>1.8+0.46</f>
        <v>2.2599999999999998</v>
      </c>
      <c r="F619" s="374">
        <v>0.45</v>
      </c>
      <c r="G619" s="382"/>
      <c r="H619" s="383">
        <f t="shared" si="25"/>
        <v>12.2</v>
      </c>
      <c r="I619" s="1215"/>
    </row>
    <row r="620" spans="1:10" s="1216" customFormat="1" ht="14.25" x14ac:dyDescent="0.25">
      <c r="A620" s="382"/>
      <c r="B620" s="351" t="s">
        <v>5236</v>
      </c>
      <c r="C620" s="382">
        <v>1</v>
      </c>
      <c r="D620" s="382">
        <v>4</v>
      </c>
      <c r="E620" s="382">
        <v>1.96</v>
      </c>
      <c r="F620" s="374">
        <v>0.45</v>
      </c>
      <c r="G620" s="382"/>
      <c r="H620" s="383">
        <f t="shared" si="25"/>
        <v>3.53</v>
      </c>
      <c r="I620" s="1215"/>
    </row>
    <row r="621" spans="1:10" s="1216" customFormat="1" ht="14.25" x14ac:dyDescent="0.25">
      <c r="A621" s="382"/>
      <c r="B621" s="351" t="s">
        <v>5237</v>
      </c>
      <c r="C621" s="382">
        <v>1</v>
      </c>
      <c r="D621" s="382">
        <v>1</v>
      </c>
      <c r="E621" s="382">
        <v>1.96</v>
      </c>
      <c r="F621" s="374">
        <v>0.45</v>
      </c>
      <c r="G621" s="382"/>
      <c r="H621" s="383">
        <f t="shared" si="25"/>
        <v>0.88</v>
      </c>
      <c r="I621" s="1215"/>
    </row>
    <row r="622" spans="1:10" s="1216" customFormat="1" ht="14.25" x14ac:dyDescent="0.25">
      <c r="A622" s="382"/>
      <c r="B622" s="351" t="s">
        <v>5238</v>
      </c>
      <c r="C622" s="382">
        <v>1</v>
      </c>
      <c r="D622" s="382">
        <v>2</v>
      </c>
      <c r="E622" s="382">
        <v>1.46</v>
      </c>
      <c r="F622" s="374">
        <v>0.45</v>
      </c>
      <c r="G622" s="382"/>
      <c r="H622" s="383">
        <f t="shared" si="25"/>
        <v>1.31</v>
      </c>
      <c r="I622" s="1215"/>
    </row>
    <row r="623" spans="1:10" s="1216" customFormat="1" ht="14.25" x14ac:dyDescent="0.25">
      <c r="A623" s="382"/>
      <c r="B623" s="351" t="s">
        <v>5239</v>
      </c>
      <c r="C623" s="382">
        <v>1</v>
      </c>
      <c r="D623" s="382">
        <v>4</v>
      </c>
      <c r="E623" s="382">
        <v>3.86</v>
      </c>
      <c r="F623" s="374">
        <v>1.23</v>
      </c>
      <c r="G623" s="382"/>
      <c r="H623" s="383">
        <f t="shared" si="25"/>
        <v>18.989999999999998</v>
      </c>
      <c r="I623" s="1215"/>
    </row>
    <row r="624" spans="1:10" s="1221" customFormat="1" ht="14.25" x14ac:dyDescent="0.25">
      <c r="A624" s="1217"/>
      <c r="B624" s="1218" t="s">
        <v>14</v>
      </c>
      <c r="C624" s="1219"/>
      <c r="D624" s="1219"/>
      <c r="E624" s="1217"/>
      <c r="F624" s="1217"/>
      <c r="G624" s="1217"/>
      <c r="H624" s="1220">
        <f>J625-J624</f>
        <v>0.03</v>
      </c>
      <c r="J624" s="1221">
        <f>SUM(H603:H623)</f>
        <v>330.67</v>
      </c>
    </row>
    <row r="625" spans="1:10" s="1221" customFormat="1" ht="15" x14ac:dyDescent="0.25">
      <c r="A625" s="1217"/>
      <c r="B625" s="1248"/>
      <c r="C625" s="1219"/>
      <c r="D625" s="1219"/>
      <c r="E625" s="1217"/>
      <c r="F625" s="1217"/>
      <c r="G625" s="1217"/>
      <c r="H625" s="1222">
        <f>+J625</f>
        <v>330.7</v>
      </c>
      <c r="I625" s="1223"/>
      <c r="J625" s="1221">
        <f>ROUNDUP(J624,1)</f>
        <v>330.7</v>
      </c>
    </row>
    <row r="626" spans="1:10" s="1221" customFormat="1" ht="15" x14ac:dyDescent="0.25">
      <c r="A626" s="1217"/>
      <c r="B626" s="1218"/>
      <c r="C626" s="1219"/>
      <c r="D626" s="1219"/>
      <c r="E626" s="1217"/>
      <c r="F626" s="1224" t="s">
        <v>3456</v>
      </c>
      <c r="G626" s="1224">
        <f>H625</f>
        <v>330.7</v>
      </c>
      <c r="H626" s="1222" t="s">
        <v>1941</v>
      </c>
      <c r="I626" s="1223"/>
    </row>
    <row r="627" spans="1:10" x14ac:dyDescent="0.25">
      <c r="A627" s="1250">
        <v>36</v>
      </c>
      <c r="B627" s="1251" t="s">
        <v>1498</v>
      </c>
      <c r="C627" s="372"/>
      <c r="D627" s="373"/>
      <c r="E627" s="356"/>
      <c r="F627" s="356"/>
      <c r="G627" s="356"/>
      <c r="H627" s="356"/>
      <c r="I627" s="1236"/>
    </row>
    <row r="628" spans="1:10" s="1216" customFormat="1" ht="15" x14ac:dyDescent="0.25">
      <c r="A628" s="382"/>
      <c r="B628" s="1150" t="s">
        <v>3853</v>
      </c>
      <c r="C628" s="382"/>
      <c r="D628" s="382"/>
      <c r="E628" s="382"/>
      <c r="F628" s="382"/>
      <c r="G628" s="382"/>
      <c r="H628" s="383"/>
      <c r="I628" s="1215"/>
    </row>
    <row r="629" spans="1:10" s="1216" customFormat="1" ht="14.25" x14ac:dyDescent="0.25">
      <c r="A629" s="382"/>
      <c r="B629" s="351" t="s">
        <v>3854</v>
      </c>
      <c r="C629" s="382">
        <v>1</v>
      </c>
      <c r="D629" s="382">
        <v>1</v>
      </c>
      <c r="E629" s="382">
        <v>37.409999999999997</v>
      </c>
      <c r="F629" s="382"/>
      <c r="G629" s="382"/>
      <c r="H629" s="383">
        <f>PRODUCT(C629:G629)</f>
        <v>37.409999999999997</v>
      </c>
      <c r="I629" s="1215"/>
    </row>
    <row r="630" spans="1:10" s="1216" customFormat="1" ht="14.25" x14ac:dyDescent="0.25">
      <c r="A630" s="382"/>
      <c r="B630" s="351" t="s">
        <v>3855</v>
      </c>
      <c r="C630" s="382">
        <v>1</v>
      </c>
      <c r="D630" s="382">
        <v>1</v>
      </c>
      <c r="E630" s="382">
        <v>15.84</v>
      </c>
      <c r="F630" s="382"/>
      <c r="G630" s="382"/>
      <c r="H630" s="383">
        <f>PRODUCT(C630:G630)</f>
        <v>15.84</v>
      </c>
      <c r="I630" s="1215"/>
    </row>
    <row r="631" spans="1:10" s="1221" customFormat="1" ht="14.25" x14ac:dyDescent="0.25">
      <c r="A631" s="1217"/>
      <c r="B631" s="1218" t="s">
        <v>14</v>
      </c>
      <c r="C631" s="1219"/>
      <c r="D631" s="1219"/>
      <c r="E631" s="1217"/>
      <c r="F631" s="1217"/>
      <c r="G631" s="1217"/>
      <c r="H631" s="1220">
        <f>J632-J631</f>
        <v>0.05</v>
      </c>
      <c r="J631" s="1221">
        <f>SUM(H629:H630)</f>
        <v>53.25</v>
      </c>
    </row>
    <row r="632" spans="1:10" s="1221" customFormat="1" ht="15" x14ac:dyDescent="0.25">
      <c r="A632" s="1217"/>
      <c r="B632" s="1248"/>
      <c r="C632" s="1219"/>
      <c r="D632" s="1219"/>
      <c r="E632" s="1217"/>
      <c r="F632" s="1217"/>
      <c r="G632" s="1217"/>
      <c r="H632" s="1222">
        <f>+J632</f>
        <v>53.3</v>
      </c>
      <c r="I632" s="1223"/>
      <c r="J632" s="1221">
        <f>ROUNDUP(J631,1)</f>
        <v>53.3</v>
      </c>
    </row>
    <row r="633" spans="1:10" s="1221" customFormat="1" ht="15" x14ac:dyDescent="0.25">
      <c r="A633" s="1217"/>
      <c r="B633" s="1218"/>
      <c r="C633" s="1219"/>
      <c r="D633" s="1219"/>
      <c r="E633" s="1217"/>
      <c r="F633" s="1224" t="s">
        <v>3456</v>
      </c>
      <c r="G633" s="1224">
        <f>H632</f>
        <v>53.3</v>
      </c>
      <c r="H633" s="1222" t="s">
        <v>718</v>
      </c>
      <c r="I633" s="1223"/>
    </row>
    <row r="634" spans="1:10" s="1216" customFormat="1" ht="15" x14ac:dyDescent="0.25">
      <c r="A634" s="382"/>
      <c r="B634" s="1150" t="s">
        <v>3856</v>
      </c>
      <c r="C634" s="382"/>
      <c r="D634" s="382"/>
      <c r="E634" s="382"/>
      <c r="F634" s="382"/>
      <c r="G634" s="382"/>
      <c r="H634" s="383"/>
      <c r="I634" s="1215"/>
    </row>
    <row r="635" spans="1:10" s="1216" customFormat="1" ht="28.5" x14ac:dyDescent="0.25">
      <c r="A635" s="382"/>
      <c r="B635" s="351" t="s">
        <v>3857</v>
      </c>
      <c r="C635" s="382">
        <v>1</v>
      </c>
      <c r="D635" s="382">
        <v>5</v>
      </c>
      <c r="E635" s="382">
        <f>+E629</f>
        <v>37.409999999999997</v>
      </c>
      <c r="F635" s="382"/>
      <c r="G635" s="382"/>
      <c r="H635" s="383">
        <f>PRODUCT(C635:G635)</f>
        <v>187.05</v>
      </c>
      <c r="I635" s="1215"/>
    </row>
    <row r="636" spans="1:10" s="1216" customFormat="1" ht="14.25" x14ac:dyDescent="0.25">
      <c r="A636" s="382"/>
      <c r="B636" s="351" t="s">
        <v>3855</v>
      </c>
      <c r="C636" s="382">
        <v>1</v>
      </c>
      <c r="D636" s="382">
        <v>1</v>
      </c>
      <c r="E636" s="382">
        <f>+E630</f>
        <v>15.84</v>
      </c>
      <c r="F636" s="382"/>
      <c r="G636" s="382"/>
      <c r="H636" s="383">
        <f>PRODUCT(C636:G636)</f>
        <v>15.84</v>
      </c>
      <c r="I636" s="1215"/>
    </row>
    <row r="637" spans="1:10" s="1221" customFormat="1" ht="14.25" x14ac:dyDescent="0.25">
      <c r="A637" s="1217"/>
      <c r="B637" s="1218" t="s">
        <v>14</v>
      </c>
      <c r="C637" s="1219"/>
      <c r="D637" s="1219"/>
      <c r="E637" s="1217"/>
      <c r="F637" s="1217"/>
      <c r="G637" s="1217"/>
      <c r="H637" s="1220">
        <f>J638-J637</f>
        <v>0.01</v>
      </c>
      <c r="J637" s="1221">
        <f>SUM(H635:H636)</f>
        <v>202.89</v>
      </c>
    </row>
    <row r="638" spans="1:10" s="1221" customFormat="1" ht="15" x14ac:dyDescent="0.25">
      <c r="A638" s="1217"/>
      <c r="B638" s="1248"/>
      <c r="C638" s="1219"/>
      <c r="D638" s="1219"/>
      <c r="E638" s="1217"/>
      <c r="F638" s="1217"/>
      <c r="G638" s="1217"/>
      <c r="H638" s="1222">
        <f>+J638</f>
        <v>202.9</v>
      </c>
      <c r="I638" s="1223"/>
      <c r="J638" s="1221">
        <f>ROUNDUP(J637,1)</f>
        <v>202.9</v>
      </c>
    </row>
    <row r="639" spans="1:10" s="1221" customFormat="1" ht="15" x14ac:dyDescent="0.25">
      <c r="A639" s="1217"/>
      <c r="B639" s="1218"/>
      <c r="C639" s="1219"/>
      <c r="D639" s="1219"/>
      <c r="E639" s="1217"/>
      <c r="F639" s="1224" t="s">
        <v>3456</v>
      </c>
      <c r="G639" s="1224">
        <f>H638</f>
        <v>202.9</v>
      </c>
      <c r="H639" s="1222" t="s">
        <v>718</v>
      </c>
      <c r="I639" s="1223"/>
    </row>
    <row r="640" spans="1:10" s="1216" customFormat="1" ht="15" x14ac:dyDescent="0.25">
      <c r="A640" s="382"/>
      <c r="B640" s="1150" t="s">
        <v>3858</v>
      </c>
      <c r="C640" s="382"/>
      <c r="D640" s="382"/>
      <c r="E640" s="382"/>
      <c r="F640" s="382"/>
      <c r="G640" s="382"/>
      <c r="H640" s="402"/>
      <c r="I640" s="1225"/>
    </row>
    <row r="641" spans="1:10" s="1216" customFormat="1" ht="14.25" x14ac:dyDescent="0.25">
      <c r="A641" s="382"/>
      <c r="B641" s="351" t="s">
        <v>3854</v>
      </c>
      <c r="C641" s="382">
        <v>1</v>
      </c>
      <c r="D641" s="382">
        <v>1</v>
      </c>
      <c r="E641" s="382">
        <f>+E635</f>
        <v>37.409999999999997</v>
      </c>
      <c r="F641" s="382"/>
      <c r="G641" s="382"/>
      <c r="H641" s="383">
        <f>PRODUCT(C641:G641)</f>
        <v>37.409999999999997</v>
      </c>
      <c r="I641" s="1215"/>
    </row>
    <row r="642" spans="1:10" s="1216" customFormat="1" ht="14.25" x14ac:dyDescent="0.25">
      <c r="A642" s="382"/>
      <c r="B642" s="351" t="s">
        <v>3855</v>
      </c>
      <c r="C642" s="382">
        <v>1</v>
      </c>
      <c r="D642" s="382">
        <v>1</v>
      </c>
      <c r="E642" s="382">
        <f>+E636</f>
        <v>15.84</v>
      </c>
      <c r="F642" s="382"/>
      <c r="G642" s="382"/>
      <c r="H642" s="383">
        <f>PRODUCT(C642:G642)</f>
        <v>15.84</v>
      </c>
      <c r="I642" s="1215"/>
    </row>
    <row r="643" spans="1:10" s="1216" customFormat="1" ht="14.25" x14ac:dyDescent="0.25">
      <c r="A643" s="382"/>
      <c r="B643" s="351" t="s">
        <v>3859</v>
      </c>
      <c r="C643" s="382">
        <v>2</v>
      </c>
      <c r="D643" s="382">
        <v>8</v>
      </c>
      <c r="E643" s="382">
        <v>2.7</v>
      </c>
      <c r="F643" s="382"/>
      <c r="G643" s="382"/>
      <c r="H643" s="383">
        <f>PRODUCT(C643:G643)</f>
        <v>43.2</v>
      </c>
      <c r="I643" s="1215"/>
    </row>
    <row r="644" spans="1:10" s="1221" customFormat="1" ht="14.25" x14ac:dyDescent="0.25">
      <c r="A644" s="1217"/>
      <c r="B644" s="1218" t="s">
        <v>14</v>
      </c>
      <c r="C644" s="1219"/>
      <c r="D644" s="1219"/>
      <c r="E644" s="1217"/>
      <c r="F644" s="1217"/>
      <c r="G644" s="1217"/>
      <c r="H644" s="1220">
        <f>J645-J644</f>
        <v>0.05</v>
      </c>
      <c r="J644" s="1221">
        <f>SUM(H641:H643)</f>
        <v>96.45</v>
      </c>
    </row>
    <row r="645" spans="1:10" s="1221" customFormat="1" ht="15" x14ac:dyDescent="0.25">
      <c r="A645" s="1217"/>
      <c r="B645" s="1248"/>
      <c r="C645" s="1219"/>
      <c r="D645" s="1219"/>
      <c r="E645" s="1217"/>
      <c r="F645" s="1217"/>
      <c r="G645" s="1217"/>
      <c r="H645" s="1222">
        <f>+J645</f>
        <v>96.5</v>
      </c>
      <c r="I645" s="1223"/>
      <c r="J645" s="1221">
        <f>ROUNDUP(J644,1)</f>
        <v>96.5</v>
      </c>
    </row>
    <row r="646" spans="1:10" s="1221" customFormat="1" ht="15" x14ac:dyDescent="0.25">
      <c r="A646" s="1217"/>
      <c r="B646" s="1218"/>
      <c r="C646" s="1219"/>
      <c r="D646" s="1219"/>
      <c r="E646" s="1217"/>
      <c r="F646" s="1224" t="s">
        <v>3456</v>
      </c>
      <c r="G646" s="1224">
        <f>H645</f>
        <v>96.5</v>
      </c>
      <c r="H646" s="1222" t="s">
        <v>718</v>
      </c>
      <c r="I646" s="1223"/>
    </row>
    <row r="647" spans="1:10" x14ac:dyDescent="0.25">
      <c r="A647" s="343">
        <v>37.1</v>
      </c>
      <c r="B647" s="1214" t="s">
        <v>3860</v>
      </c>
      <c r="C647" s="344"/>
      <c r="D647" s="344"/>
      <c r="E647" s="345"/>
      <c r="F647" s="345"/>
      <c r="G647" s="358"/>
      <c r="H647" s="358"/>
      <c r="I647" s="1184"/>
    </row>
    <row r="648" spans="1:10" x14ac:dyDescent="0.25">
      <c r="A648" s="1203"/>
      <c r="B648" s="1252" t="s">
        <v>3861</v>
      </c>
      <c r="C648" s="344">
        <v>1</v>
      </c>
      <c r="D648" s="344">
        <v>1</v>
      </c>
      <c r="E648" s="345">
        <f>G626</f>
        <v>330.7</v>
      </c>
      <c r="F648" s="345"/>
      <c r="G648" s="345"/>
      <c r="H648" s="358">
        <f>PRODUCT(C648:G648)</f>
        <v>330.7</v>
      </c>
      <c r="I648" s="1184" t="s">
        <v>1941</v>
      </c>
    </row>
    <row r="649" spans="1:10" ht="17.25" x14ac:dyDescent="0.25">
      <c r="A649" s="1241">
        <v>39</v>
      </c>
      <c r="B649" s="1214" t="s">
        <v>3862</v>
      </c>
      <c r="C649" s="344"/>
      <c r="D649" s="344"/>
      <c r="E649" s="345"/>
      <c r="F649" s="358" t="s">
        <v>4504</v>
      </c>
      <c r="G649" s="345"/>
      <c r="H649" s="345"/>
      <c r="I649" s="1184"/>
    </row>
    <row r="650" spans="1:10" x14ac:dyDescent="0.25">
      <c r="A650" s="1203"/>
      <c r="B650" s="355" t="s">
        <v>3864</v>
      </c>
      <c r="C650" s="344">
        <v>1</v>
      </c>
      <c r="D650" s="344">
        <v>2</v>
      </c>
      <c r="E650" s="345">
        <v>0.9</v>
      </c>
      <c r="F650" s="345">
        <v>25</v>
      </c>
      <c r="G650" s="345">
        <v>2.1</v>
      </c>
      <c r="H650" s="345">
        <f>PRODUCT(C650:G650)</f>
        <v>94.5</v>
      </c>
      <c r="I650" s="1184"/>
    </row>
    <row r="651" spans="1:10" x14ac:dyDescent="0.25">
      <c r="A651" s="1203"/>
      <c r="B651" s="355" t="s">
        <v>3865</v>
      </c>
      <c r="C651" s="344">
        <v>1</v>
      </c>
      <c r="D651" s="344">
        <v>1</v>
      </c>
      <c r="E651" s="345">
        <v>2.88</v>
      </c>
      <c r="F651" s="345">
        <v>25</v>
      </c>
      <c r="G651" s="345">
        <v>0.3</v>
      </c>
      <c r="H651" s="345">
        <f>PRODUCT(C651:G651)</f>
        <v>21.6</v>
      </c>
      <c r="I651" s="1184"/>
    </row>
    <row r="652" spans="1:10" x14ac:dyDescent="0.25">
      <c r="A652" s="1203"/>
      <c r="B652" s="355" t="s">
        <v>3866</v>
      </c>
      <c r="C652" s="344">
        <v>1</v>
      </c>
      <c r="D652" s="344">
        <v>3</v>
      </c>
      <c r="E652" s="345">
        <v>5.46</v>
      </c>
      <c r="F652" s="345">
        <v>25</v>
      </c>
      <c r="G652" s="345">
        <v>0.3</v>
      </c>
      <c r="H652" s="345">
        <f>PRODUCT(C652:G652)</f>
        <v>122.85</v>
      </c>
      <c r="I652" s="1184"/>
    </row>
    <row r="653" spans="1:10" x14ac:dyDescent="0.25">
      <c r="A653" s="1203"/>
      <c r="B653" s="355" t="s">
        <v>5240</v>
      </c>
      <c r="C653" s="344">
        <v>1</v>
      </c>
      <c r="D653" s="344">
        <v>1</v>
      </c>
      <c r="E653" s="345">
        <v>1.5</v>
      </c>
      <c r="F653" s="345">
        <v>25</v>
      </c>
      <c r="G653" s="345">
        <v>1.35</v>
      </c>
      <c r="H653" s="345">
        <f>PRODUCT(C653:G653)</f>
        <v>50.63</v>
      </c>
      <c r="I653" s="1184"/>
    </row>
    <row r="654" spans="1:10" x14ac:dyDescent="0.25">
      <c r="A654" s="1203"/>
      <c r="B654" s="355"/>
      <c r="C654" s="344"/>
      <c r="D654" s="344"/>
      <c r="E654" s="345"/>
      <c r="F654" s="345"/>
      <c r="G654" s="345"/>
      <c r="H654" s="345">
        <v>0.02</v>
      </c>
      <c r="I654" s="1184"/>
    </row>
    <row r="655" spans="1:10" x14ac:dyDescent="0.25">
      <c r="A655" s="1203"/>
      <c r="B655" s="355"/>
      <c r="C655" s="344"/>
      <c r="D655" s="344"/>
      <c r="E655" s="345"/>
      <c r="F655" s="345"/>
      <c r="G655" s="358" t="s">
        <v>1904</v>
      </c>
      <c r="H655" s="358">
        <f>SUM(H650:H654)</f>
        <v>289.60000000000002</v>
      </c>
      <c r="I655" s="1184" t="s">
        <v>1427</v>
      </c>
    </row>
    <row r="656" spans="1:10" x14ac:dyDescent="0.25">
      <c r="A656" s="1234">
        <v>40</v>
      </c>
      <c r="B656" s="1235" t="s">
        <v>1732</v>
      </c>
      <c r="C656" s="372"/>
      <c r="D656" s="373"/>
      <c r="E656" s="356"/>
      <c r="F656" s="357" t="s">
        <v>3867</v>
      </c>
      <c r="G656" s="356"/>
      <c r="H656" s="356"/>
      <c r="I656" s="1236"/>
    </row>
    <row r="657" spans="1:10" s="1216" customFormat="1" ht="14.25" x14ac:dyDescent="0.25">
      <c r="A657" s="382"/>
      <c r="B657" s="351" t="s">
        <v>260</v>
      </c>
      <c r="C657" s="382">
        <v>1</v>
      </c>
      <c r="D657" s="382">
        <v>5</v>
      </c>
      <c r="E657" s="374">
        <v>1</v>
      </c>
      <c r="F657" s="382">
        <v>2.6</v>
      </c>
      <c r="G657" s="382">
        <v>0.3</v>
      </c>
      <c r="H657" s="383">
        <f>PRODUCT(C657:G657)</f>
        <v>3.9</v>
      </c>
      <c r="I657" s="1215"/>
    </row>
    <row r="658" spans="1:10" s="1216" customFormat="1" ht="14.25" x14ac:dyDescent="0.25">
      <c r="A658" s="382"/>
      <c r="B658" s="351" t="s">
        <v>5241</v>
      </c>
      <c r="C658" s="382">
        <v>2</v>
      </c>
      <c r="D658" s="382">
        <v>4</v>
      </c>
      <c r="E658" s="374">
        <v>0.9</v>
      </c>
      <c r="F658" s="382">
        <v>2.6</v>
      </c>
      <c r="G658" s="382">
        <v>2.1</v>
      </c>
      <c r="H658" s="383">
        <f>PRODUCT(C658:G658)</f>
        <v>39.31</v>
      </c>
      <c r="I658" s="1215"/>
    </row>
    <row r="659" spans="1:10" s="1221" customFormat="1" ht="14.25" x14ac:dyDescent="0.25">
      <c r="A659" s="1217"/>
      <c r="B659" s="1218" t="s">
        <v>14</v>
      </c>
      <c r="C659" s="1219"/>
      <c r="D659" s="1219"/>
      <c r="E659" s="1217"/>
      <c r="F659" s="1217"/>
      <c r="G659" s="1217"/>
      <c r="H659" s="1220">
        <f>J660-J659</f>
        <v>0.09</v>
      </c>
      <c r="J659" s="1221">
        <f>SUM(H657:H658)</f>
        <v>43.21</v>
      </c>
    </row>
    <row r="660" spans="1:10" s="1221" customFormat="1" ht="15" x14ac:dyDescent="0.25">
      <c r="A660" s="1217"/>
      <c r="B660" s="1248"/>
      <c r="C660" s="1219"/>
      <c r="D660" s="1219"/>
      <c r="E660" s="1217"/>
      <c r="F660" s="1217"/>
      <c r="G660" s="1217"/>
      <c r="H660" s="1222">
        <f>+J660</f>
        <v>43.3</v>
      </c>
      <c r="I660" s="1223"/>
      <c r="J660" s="1221">
        <f>ROUNDUP(J659,1)</f>
        <v>43.3</v>
      </c>
    </row>
    <row r="661" spans="1:10" s="1221" customFormat="1" ht="15" x14ac:dyDescent="0.25">
      <c r="A661" s="1217"/>
      <c r="B661" s="1218"/>
      <c r="C661" s="1219"/>
      <c r="D661" s="1219"/>
      <c r="E661" s="1217"/>
      <c r="F661" s="1224" t="s">
        <v>3456</v>
      </c>
      <c r="G661" s="1224">
        <f>H660</f>
        <v>43.3</v>
      </c>
      <c r="H661" s="1222" t="s">
        <v>1941</v>
      </c>
      <c r="I661" s="1223"/>
    </row>
    <row r="662" spans="1:10" x14ac:dyDescent="0.25">
      <c r="A662" s="1234">
        <v>41</v>
      </c>
      <c r="B662" s="1235" t="s">
        <v>1661</v>
      </c>
      <c r="C662" s="372"/>
      <c r="D662" s="373"/>
      <c r="E662" s="356"/>
      <c r="F662" s="357" t="s">
        <v>3867</v>
      </c>
      <c r="G662" s="356"/>
      <c r="H662" s="356"/>
      <c r="I662" s="1236"/>
    </row>
    <row r="663" spans="1:10" x14ac:dyDescent="0.25">
      <c r="A663" s="1253"/>
      <c r="B663" s="1254" t="s">
        <v>5242</v>
      </c>
      <c r="C663" s="372">
        <v>1</v>
      </c>
      <c r="D663" s="372">
        <v>4</v>
      </c>
      <c r="E663" s="356">
        <v>1.35</v>
      </c>
      <c r="F663" s="356">
        <v>1</v>
      </c>
      <c r="G663" s="356">
        <v>1.05</v>
      </c>
      <c r="H663" s="356">
        <f>PRODUCT(C663:G663)</f>
        <v>5.67</v>
      </c>
      <c r="I663" s="1236"/>
    </row>
    <row r="664" spans="1:10" x14ac:dyDescent="0.25">
      <c r="A664" s="1253"/>
      <c r="B664" s="1254" t="s">
        <v>5243</v>
      </c>
      <c r="C664" s="372">
        <v>3</v>
      </c>
      <c r="D664" s="372">
        <v>4</v>
      </c>
      <c r="E664" s="356">
        <v>1.8</v>
      </c>
      <c r="F664" s="356">
        <v>1</v>
      </c>
      <c r="G664" s="356">
        <v>1.35</v>
      </c>
      <c r="H664" s="356">
        <f t="shared" ref="H664:H671" si="26">PRODUCT(C664:G664)</f>
        <v>29.16</v>
      </c>
      <c r="I664" s="1236"/>
    </row>
    <row r="665" spans="1:10" x14ac:dyDescent="0.25">
      <c r="A665" s="1253"/>
      <c r="B665" s="1254" t="s">
        <v>3869</v>
      </c>
      <c r="C665" s="372">
        <v>1</v>
      </c>
      <c r="D665" s="372">
        <v>1</v>
      </c>
      <c r="E665" s="356">
        <v>0.9</v>
      </c>
      <c r="F665" s="356">
        <v>1</v>
      </c>
      <c r="G665" s="356">
        <v>2.1</v>
      </c>
      <c r="H665" s="356">
        <f t="shared" si="26"/>
        <v>1.89</v>
      </c>
      <c r="I665" s="1236"/>
    </row>
    <row r="666" spans="1:10" x14ac:dyDescent="0.25">
      <c r="A666" s="1203"/>
      <c r="B666" s="355" t="s">
        <v>3865</v>
      </c>
      <c r="C666" s="344">
        <v>1</v>
      </c>
      <c r="D666" s="344">
        <v>1</v>
      </c>
      <c r="E666" s="345">
        <v>2.88</v>
      </c>
      <c r="F666" s="345">
        <v>1</v>
      </c>
      <c r="G666" s="345">
        <v>0.3</v>
      </c>
      <c r="H666" s="345">
        <f>PRODUCT(C666:G666)</f>
        <v>0.86</v>
      </c>
      <c r="I666" s="1184"/>
    </row>
    <row r="667" spans="1:10" x14ac:dyDescent="0.25">
      <c r="A667" s="1203"/>
      <c r="B667" s="355" t="s">
        <v>3866</v>
      </c>
      <c r="C667" s="344">
        <v>1</v>
      </c>
      <c r="D667" s="344">
        <v>3</v>
      </c>
      <c r="E667" s="345">
        <v>5.46</v>
      </c>
      <c r="F667" s="345">
        <v>1</v>
      </c>
      <c r="G667" s="345">
        <v>0.3</v>
      </c>
      <c r="H667" s="345">
        <f>PRODUCT(C667:G667)</f>
        <v>4.91</v>
      </c>
      <c r="I667" s="1184"/>
    </row>
    <row r="668" spans="1:10" x14ac:dyDescent="0.25">
      <c r="A668" s="1255"/>
      <c r="B668" s="1256" t="s">
        <v>3870</v>
      </c>
      <c r="C668" s="362">
        <v>1</v>
      </c>
      <c r="D668" s="374">
        <v>3.14</v>
      </c>
      <c r="E668" s="375">
        <f>H686</f>
        <v>22</v>
      </c>
      <c r="F668" s="375">
        <v>1</v>
      </c>
      <c r="G668" s="376">
        <v>3.2000000000000001E-2</v>
      </c>
      <c r="H668" s="356">
        <f t="shared" si="26"/>
        <v>2.21</v>
      </c>
      <c r="I668" s="1257"/>
    </row>
    <row r="669" spans="1:10" x14ac:dyDescent="0.25">
      <c r="A669" s="1255"/>
      <c r="B669" s="1256" t="s">
        <v>3871</v>
      </c>
      <c r="C669" s="362">
        <v>1</v>
      </c>
      <c r="D669" s="374">
        <v>3.14</v>
      </c>
      <c r="E669" s="375">
        <f>H699</f>
        <v>129.4</v>
      </c>
      <c r="F669" s="375">
        <v>1</v>
      </c>
      <c r="G669" s="376">
        <v>2.5000000000000001E-2</v>
      </c>
      <c r="H669" s="356">
        <f t="shared" si="26"/>
        <v>10.16</v>
      </c>
      <c r="I669" s="1257"/>
    </row>
    <row r="670" spans="1:10" x14ac:dyDescent="0.25">
      <c r="A670" s="1255"/>
      <c r="B670" s="1256" t="s">
        <v>3872</v>
      </c>
      <c r="C670" s="362">
        <v>1</v>
      </c>
      <c r="D670" s="453">
        <v>3.14</v>
      </c>
      <c r="E670" s="375">
        <v>0.11</v>
      </c>
      <c r="F670" s="375">
        <v>1</v>
      </c>
      <c r="G670" s="375">
        <f>H937+G957</f>
        <v>85.5</v>
      </c>
      <c r="H670" s="356">
        <f t="shared" si="26"/>
        <v>29.53</v>
      </c>
      <c r="I670" s="1257"/>
    </row>
    <row r="671" spans="1:10" x14ac:dyDescent="0.25">
      <c r="A671" s="1255"/>
      <c r="B671" s="1256" t="s">
        <v>3873</v>
      </c>
      <c r="C671" s="362">
        <v>1</v>
      </c>
      <c r="D671" s="453">
        <v>3.14</v>
      </c>
      <c r="E671" s="376">
        <v>7.4999999999999997E-2</v>
      </c>
      <c r="F671" s="375">
        <v>1</v>
      </c>
      <c r="G671" s="375">
        <f>G967</f>
        <v>86.5</v>
      </c>
      <c r="H671" s="356">
        <f t="shared" si="26"/>
        <v>20.37</v>
      </c>
      <c r="I671" s="1257"/>
    </row>
    <row r="672" spans="1:10" x14ac:dyDescent="0.25">
      <c r="A672" s="1253"/>
      <c r="B672" s="1258"/>
      <c r="C672" s="372"/>
      <c r="D672" s="373"/>
      <c r="E672" s="356"/>
      <c r="F672" s="356"/>
      <c r="G672" s="357" t="s">
        <v>1904</v>
      </c>
      <c r="H672" s="357">
        <f>SUM(H663:H671)</f>
        <v>104.76</v>
      </c>
      <c r="I672" s="1236" t="s">
        <v>1941</v>
      </c>
    </row>
    <row r="673" spans="1:9" x14ac:dyDescent="0.25">
      <c r="A673" s="1234">
        <v>46</v>
      </c>
      <c r="B673" s="1756" t="s">
        <v>3874</v>
      </c>
      <c r="C673" s="1756"/>
      <c r="D673" s="1756"/>
      <c r="E673" s="356"/>
      <c r="F673" s="356"/>
      <c r="G673" s="357"/>
      <c r="H673" s="357"/>
      <c r="I673" s="1236"/>
    </row>
    <row r="674" spans="1:9" x14ac:dyDescent="0.25">
      <c r="A674" s="1253"/>
      <c r="B674" s="1258" t="s">
        <v>3875</v>
      </c>
      <c r="C674" s="372">
        <v>2</v>
      </c>
      <c r="D674" s="373">
        <v>4</v>
      </c>
      <c r="E674" s="356">
        <v>1</v>
      </c>
      <c r="F674" s="356"/>
      <c r="G674" s="357"/>
      <c r="H674" s="357">
        <f>PRODUCT(C674:G674)</f>
        <v>8</v>
      </c>
      <c r="I674" s="1236" t="s">
        <v>718</v>
      </c>
    </row>
    <row r="675" spans="1:9" x14ac:dyDescent="0.25">
      <c r="A675" s="1234">
        <v>47</v>
      </c>
      <c r="B675" s="1756" t="s">
        <v>3876</v>
      </c>
      <c r="C675" s="1756"/>
      <c r="D675" s="1756"/>
      <c r="E675" s="356"/>
      <c r="F675" s="356"/>
      <c r="G675" s="357"/>
      <c r="H675" s="357"/>
      <c r="I675" s="1236"/>
    </row>
    <row r="676" spans="1:9" x14ac:dyDescent="0.25">
      <c r="A676" s="1253"/>
      <c r="B676" s="1258" t="s">
        <v>3877</v>
      </c>
      <c r="C676" s="372">
        <v>2</v>
      </c>
      <c r="D676" s="373">
        <v>4</v>
      </c>
      <c r="E676" s="356"/>
      <c r="F676" s="356"/>
      <c r="G676" s="357"/>
      <c r="H676" s="357">
        <f>PRODUCT(C676:G676)</f>
        <v>8</v>
      </c>
      <c r="I676" s="1236" t="s">
        <v>1228</v>
      </c>
    </row>
    <row r="677" spans="1:9" x14ac:dyDescent="0.25">
      <c r="A677" s="1234">
        <v>48</v>
      </c>
      <c r="B677" s="1197" t="s">
        <v>3878</v>
      </c>
      <c r="C677" s="1197"/>
      <c r="D677" s="1197"/>
      <c r="E677" s="356"/>
      <c r="F677" s="356"/>
      <c r="G677" s="357"/>
      <c r="H677" s="357"/>
      <c r="I677" s="1236"/>
    </row>
    <row r="678" spans="1:9" x14ac:dyDescent="0.25">
      <c r="A678" s="1253"/>
      <c r="B678" s="1258" t="s">
        <v>3879</v>
      </c>
      <c r="C678" s="372">
        <v>3</v>
      </c>
      <c r="D678" s="373">
        <v>4</v>
      </c>
      <c r="E678" s="356"/>
      <c r="F678" s="356"/>
      <c r="G678" s="357"/>
      <c r="H678" s="357">
        <f>PRODUCT(C678:G678)</f>
        <v>12</v>
      </c>
      <c r="I678" s="1236" t="s">
        <v>1228</v>
      </c>
    </row>
    <row r="679" spans="1:9" x14ac:dyDescent="0.25">
      <c r="A679" s="1234">
        <v>49</v>
      </c>
      <c r="B679" s="1756" t="s">
        <v>3880</v>
      </c>
      <c r="C679" s="1756"/>
      <c r="D679" s="1756"/>
      <c r="E679" s="356"/>
      <c r="F679" s="356"/>
      <c r="G679" s="357"/>
      <c r="H679" s="357"/>
      <c r="I679" s="1236"/>
    </row>
    <row r="680" spans="1:9" x14ac:dyDescent="0.25">
      <c r="A680" s="1253"/>
      <c r="B680" s="1258" t="s">
        <v>3881</v>
      </c>
      <c r="C680" s="372">
        <v>10</v>
      </c>
      <c r="D680" s="373">
        <v>4</v>
      </c>
      <c r="E680" s="356"/>
      <c r="F680" s="356"/>
      <c r="G680" s="357"/>
      <c r="H680" s="357">
        <f>PRODUCT(C680:G680)</f>
        <v>40</v>
      </c>
      <c r="I680" s="1236" t="s">
        <v>1228</v>
      </c>
    </row>
    <row r="681" spans="1:9" x14ac:dyDescent="0.25">
      <c r="A681" s="1234">
        <v>50.3</v>
      </c>
      <c r="B681" s="1235" t="s">
        <v>3882</v>
      </c>
      <c r="C681" s="372"/>
      <c r="D681" s="373"/>
      <c r="E681" s="356"/>
      <c r="F681" s="356"/>
      <c r="G681" s="357"/>
      <c r="H681" s="357"/>
      <c r="I681" s="1236"/>
    </row>
    <row r="682" spans="1:9" x14ac:dyDescent="0.25">
      <c r="A682" s="1253"/>
      <c r="B682" s="1258" t="s">
        <v>3883</v>
      </c>
      <c r="C682" s="372">
        <v>1</v>
      </c>
      <c r="D682" s="373">
        <v>3</v>
      </c>
      <c r="E682" s="356"/>
      <c r="F682" s="356"/>
      <c r="G682" s="357"/>
      <c r="H682" s="357">
        <v>3</v>
      </c>
      <c r="I682" s="1236" t="s">
        <v>1228</v>
      </c>
    </row>
    <row r="683" spans="1:9" x14ac:dyDescent="0.25">
      <c r="A683" s="1234">
        <v>50.4</v>
      </c>
      <c r="B683" s="1235" t="s">
        <v>3884</v>
      </c>
      <c r="C683" s="372">
        <v>1</v>
      </c>
      <c r="D683" s="373">
        <v>3</v>
      </c>
      <c r="E683" s="356"/>
      <c r="F683" s="356"/>
      <c r="G683" s="357"/>
      <c r="H683" s="357">
        <v>3</v>
      </c>
      <c r="I683" s="1236" t="s">
        <v>1228</v>
      </c>
    </row>
    <row r="684" spans="1:9" x14ac:dyDescent="0.25">
      <c r="A684" s="1234">
        <v>52</v>
      </c>
      <c r="B684" s="1235" t="s">
        <v>213</v>
      </c>
      <c r="C684" s="372"/>
      <c r="D684" s="373"/>
      <c r="E684" s="356"/>
      <c r="F684" s="356"/>
      <c r="G684" s="357"/>
      <c r="H684" s="357"/>
      <c r="I684" s="1236"/>
    </row>
    <row r="685" spans="1:9" x14ac:dyDescent="0.25">
      <c r="A685" s="1253"/>
      <c r="B685" s="1197" t="s">
        <v>3885</v>
      </c>
      <c r="C685" s="372"/>
      <c r="D685" s="373"/>
      <c r="E685" s="356"/>
      <c r="F685" s="356"/>
      <c r="G685" s="357"/>
      <c r="H685" s="357"/>
      <c r="I685" s="1236"/>
    </row>
    <row r="686" spans="1:9" x14ac:dyDescent="0.25">
      <c r="A686" s="1253"/>
      <c r="B686" s="1258" t="s">
        <v>3886</v>
      </c>
      <c r="C686" s="372">
        <v>1</v>
      </c>
      <c r="D686" s="373">
        <v>1</v>
      </c>
      <c r="E686" s="356">
        <v>22</v>
      </c>
      <c r="F686" s="356"/>
      <c r="G686" s="357"/>
      <c r="H686" s="357">
        <f>PRODUCT(C686:G686)</f>
        <v>22</v>
      </c>
      <c r="I686" s="1236" t="s">
        <v>718</v>
      </c>
    </row>
    <row r="687" spans="1:9" x14ac:dyDescent="0.25">
      <c r="A687" s="1253"/>
      <c r="B687" s="1197" t="s">
        <v>3887</v>
      </c>
      <c r="C687" s="372"/>
      <c r="D687" s="373"/>
      <c r="E687" s="356"/>
      <c r="F687" s="356"/>
      <c r="G687" s="357"/>
      <c r="H687" s="357"/>
      <c r="I687" s="1236"/>
    </row>
    <row r="688" spans="1:9" x14ac:dyDescent="0.25">
      <c r="A688" s="1253"/>
      <c r="B688" s="1259" t="s">
        <v>3888</v>
      </c>
      <c r="C688" s="372">
        <v>1</v>
      </c>
      <c r="D688" s="373">
        <v>1</v>
      </c>
      <c r="E688" s="356">
        <v>7.5</v>
      </c>
      <c r="F688" s="356"/>
      <c r="G688" s="357"/>
      <c r="H688" s="356">
        <f>PRODUCT(C688:G688)</f>
        <v>7.5</v>
      </c>
      <c r="I688" s="1236"/>
    </row>
    <row r="689" spans="1:9" x14ac:dyDescent="0.25">
      <c r="A689" s="1253"/>
      <c r="B689" s="1258" t="s">
        <v>3889</v>
      </c>
      <c r="C689" s="372">
        <v>1</v>
      </c>
      <c r="D689" s="373">
        <v>1</v>
      </c>
      <c r="E689" s="356">
        <v>15</v>
      </c>
      <c r="F689" s="356"/>
      <c r="G689" s="357"/>
      <c r="H689" s="356">
        <f>PRODUCT(C689:G689)</f>
        <v>15</v>
      </c>
      <c r="I689" s="1236"/>
    </row>
    <row r="690" spans="1:9" x14ac:dyDescent="0.25">
      <c r="A690" s="1253"/>
      <c r="B690" s="1258" t="s">
        <v>3890</v>
      </c>
      <c r="C690" s="372">
        <v>1</v>
      </c>
      <c r="D690" s="373">
        <v>1</v>
      </c>
      <c r="E690" s="356">
        <v>11</v>
      </c>
      <c r="F690" s="356"/>
      <c r="G690" s="357"/>
      <c r="H690" s="356">
        <f t="shared" ref="H690:H698" si="27">PRODUCT(C690:G690)</f>
        <v>11</v>
      </c>
      <c r="I690" s="1236"/>
    </row>
    <row r="691" spans="1:9" x14ac:dyDescent="0.25">
      <c r="A691" s="1253"/>
      <c r="B691" s="1258" t="s">
        <v>3891</v>
      </c>
      <c r="C691" s="372">
        <v>1</v>
      </c>
      <c r="D691" s="373">
        <v>1</v>
      </c>
      <c r="E691" s="356">
        <v>9</v>
      </c>
      <c r="F691" s="356"/>
      <c r="G691" s="357"/>
      <c r="H691" s="356">
        <f t="shared" si="27"/>
        <v>9</v>
      </c>
      <c r="I691" s="1236"/>
    </row>
    <row r="692" spans="1:9" x14ac:dyDescent="0.25">
      <c r="A692" s="1253"/>
      <c r="B692" s="1258" t="s">
        <v>3892</v>
      </c>
      <c r="C692" s="372">
        <v>1</v>
      </c>
      <c r="D692" s="373">
        <v>1</v>
      </c>
      <c r="E692" s="356">
        <v>8</v>
      </c>
      <c r="F692" s="356"/>
      <c r="G692" s="357"/>
      <c r="H692" s="356">
        <f t="shared" si="27"/>
        <v>8</v>
      </c>
      <c r="I692" s="1236"/>
    </row>
    <row r="693" spans="1:9" x14ac:dyDescent="0.25">
      <c r="A693" s="1253"/>
      <c r="B693" s="1258" t="s">
        <v>3893</v>
      </c>
      <c r="C693" s="372">
        <v>1</v>
      </c>
      <c r="D693" s="373">
        <v>1</v>
      </c>
      <c r="E693" s="356">
        <v>16.5</v>
      </c>
      <c r="F693" s="356"/>
      <c r="G693" s="357"/>
      <c r="H693" s="356">
        <f t="shared" si="27"/>
        <v>16.5</v>
      </c>
      <c r="I693" s="1236"/>
    </row>
    <row r="694" spans="1:9" x14ac:dyDescent="0.25">
      <c r="A694" s="1253"/>
      <c r="B694" s="1258" t="s">
        <v>3894</v>
      </c>
      <c r="C694" s="372">
        <v>1</v>
      </c>
      <c r="D694" s="373">
        <v>1</v>
      </c>
      <c r="E694" s="356">
        <v>13.65</v>
      </c>
      <c r="F694" s="356"/>
      <c r="G694" s="357"/>
      <c r="H694" s="356">
        <f>PRODUCT(C694:G694)</f>
        <v>13.65</v>
      </c>
      <c r="I694" s="1236"/>
    </row>
    <row r="695" spans="1:9" x14ac:dyDescent="0.25">
      <c r="A695" s="1253"/>
      <c r="B695" s="1258" t="s">
        <v>3895</v>
      </c>
      <c r="C695" s="372">
        <v>1</v>
      </c>
      <c r="D695" s="373">
        <v>1</v>
      </c>
      <c r="E695" s="356">
        <v>10.8</v>
      </c>
      <c r="F695" s="356"/>
      <c r="G695" s="357"/>
      <c r="H695" s="356">
        <f t="shared" si="27"/>
        <v>10.8</v>
      </c>
      <c r="I695" s="1236"/>
    </row>
    <row r="696" spans="1:9" x14ac:dyDescent="0.25">
      <c r="A696" s="1253"/>
      <c r="B696" s="1258" t="s">
        <v>3896</v>
      </c>
      <c r="C696" s="372">
        <v>1</v>
      </c>
      <c r="D696" s="373">
        <v>1</v>
      </c>
      <c r="E696" s="356">
        <v>7.95</v>
      </c>
      <c r="F696" s="356"/>
      <c r="G696" s="357"/>
      <c r="H696" s="356">
        <f t="shared" si="27"/>
        <v>7.95</v>
      </c>
      <c r="I696" s="1236"/>
    </row>
    <row r="697" spans="1:9" x14ac:dyDescent="0.25">
      <c r="A697" s="1260"/>
      <c r="B697" s="1252" t="s">
        <v>3897</v>
      </c>
      <c r="C697" s="372">
        <v>1</v>
      </c>
      <c r="D697" s="344">
        <v>8</v>
      </c>
      <c r="E697" s="345">
        <v>1.5</v>
      </c>
      <c r="F697" s="1199"/>
      <c r="G697" s="1199"/>
      <c r="H697" s="356">
        <f t="shared" si="27"/>
        <v>12</v>
      </c>
      <c r="I697" s="1261"/>
    </row>
    <row r="698" spans="1:9" x14ac:dyDescent="0.25">
      <c r="A698" s="1260"/>
      <c r="B698" s="1252" t="s">
        <v>3898</v>
      </c>
      <c r="C698" s="372">
        <v>1</v>
      </c>
      <c r="D698" s="344">
        <v>2</v>
      </c>
      <c r="E698" s="345">
        <v>9</v>
      </c>
      <c r="F698" s="1199"/>
      <c r="G698" s="1199"/>
      <c r="H698" s="356">
        <f t="shared" si="27"/>
        <v>18</v>
      </c>
      <c r="I698" s="1261"/>
    </row>
    <row r="699" spans="1:9" x14ac:dyDescent="0.25">
      <c r="A699" s="1253"/>
      <c r="B699" s="1258"/>
      <c r="C699" s="372"/>
      <c r="D699" s="373"/>
      <c r="E699" s="356"/>
      <c r="F699" s="356"/>
      <c r="G699" s="357" t="s">
        <v>1904</v>
      </c>
      <c r="H699" s="357">
        <f>SUM(H688:H698)</f>
        <v>129.4</v>
      </c>
      <c r="I699" s="1236" t="s">
        <v>718</v>
      </c>
    </row>
    <row r="700" spans="1:9" ht="30" x14ac:dyDescent="0.25">
      <c r="A700" s="1234">
        <v>52.1</v>
      </c>
      <c r="B700" s="1235" t="s">
        <v>3899</v>
      </c>
      <c r="C700" s="373">
        <v>1</v>
      </c>
      <c r="D700" s="373">
        <v>4</v>
      </c>
      <c r="E700" s="356">
        <v>4</v>
      </c>
      <c r="F700" s="356"/>
      <c r="G700" s="356"/>
      <c r="H700" s="357">
        <f>PRODUCT(C700:G700)</f>
        <v>16</v>
      </c>
      <c r="I700" s="1236" t="s">
        <v>718</v>
      </c>
    </row>
    <row r="701" spans="1:9" x14ac:dyDescent="0.25">
      <c r="A701" s="1262">
        <v>57</v>
      </c>
      <c r="B701" s="1235" t="s">
        <v>4191</v>
      </c>
      <c r="C701" s="372">
        <v>1</v>
      </c>
      <c r="D701" s="373">
        <v>4</v>
      </c>
      <c r="E701" s="356"/>
      <c r="F701" s="356"/>
      <c r="G701" s="356"/>
      <c r="H701" s="357">
        <f>PRODUCT(C701:G701)</f>
        <v>4</v>
      </c>
      <c r="I701" s="1236" t="s">
        <v>1228</v>
      </c>
    </row>
    <row r="702" spans="1:9" ht="30" x14ac:dyDescent="0.25">
      <c r="A702" s="1263">
        <v>59.2</v>
      </c>
      <c r="B702" s="1235" t="s">
        <v>3900</v>
      </c>
      <c r="C702" s="372">
        <v>1</v>
      </c>
      <c r="D702" s="373">
        <v>4</v>
      </c>
      <c r="E702" s="356"/>
      <c r="F702" s="356"/>
      <c r="G702" s="357"/>
      <c r="H702" s="357">
        <v>3</v>
      </c>
      <c r="I702" s="1236" t="s">
        <v>1228</v>
      </c>
    </row>
    <row r="703" spans="1:9" x14ac:dyDescent="0.25">
      <c r="A703" s="1234">
        <v>60</v>
      </c>
      <c r="B703" s="1235" t="s">
        <v>1316</v>
      </c>
      <c r="C703" s="372"/>
      <c r="D703" s="373"/>
      <c r="E703" s="356"/>
      <c r="F703" s="356"/>
      <c r="G703" s="356"/>
      <c r="H703" s="356"/>
      <c r="I703" s="1236"/>
    </row>
    <row r="704" spans="1:9" x14ac:dyDescent="0.25">
      <c r="A704" s="1253"/>
      <c r="B704" s="1258" t="s">
        <v>3901</v>
      </c>
      <c r="C704" s="372">
        <v>5</v>
      </c>
      <c r="D704" s="373">
        <v>4</v>
      </c>
      <c r="E704" s="356"/>
      <c r="F704" s="356"/>
      <c r="G704" s="356"/>
      <c r="H704" s="357">
        <f>PRODUCT(C704:G704)</f>
        <v>20</v>
      </c>
      <c r="I704" s="1236" t="s">
        <v>1228</v>
      </c>
    </row>
    <row r="705" spans="1:9" ht="30" x14ac:dyDescent="0.25">
      <c r="A705" s="1234">
        <v>61.1</v>
      </c>
      <c r="B705" s="1264" t="s">
        <v>4185</v>
      </c>
      <c r="C705" s="372"/>
      <c r="D705" s="373"/>
      <c r="E705" s="356"/>
      <c r="F705" s="356"/>
      <c r="G705" s="356"/>
      <c r="H705" s="357"/>
      <c r="I705" s="1236"/>
    </row>
    <row r="706" spans="1:9" x14ac:dyDescent="0.25">
      <c r="A706" s="1253"/>
      <c r="B706" s="1265" t="s">
        <v>3227</v>
      </c>
      <c r="C706" s="372">
        <v>1</v>
      </c>
      <c r="D706" s="373">
        <v>1</v>
      </c>
      <c r="E706" s="356">
        <v>15</v>
      </c>
      <c r="F706" s="356"/>
      <c r="G706" s="356"/>
      <c r="H706" s="357">
        <f>PRODUCT(C706:G706)</f>
        <v>15</v>
      </c>
      <c r="I706" s="1236" t="s">
        <v>718</v>
      </c>
    </row>
    <row r="707" spans="1:9" x14ac:dyDescent="0.25">
      <c r="A707" s="1253"/>
      <c r="B707" s="1265" t="s">
        <v>3356</v>
      </c>
      <c r="C707" s="372">
        <v>1</v>
      </c>
      <c r="D707" s="373">
        <v>1</v>
      </c>
      <c r="E707" s="356">
        <v>8</v>
      </c>
      <c r="F707" s="356"/>
      <c r="G707" s="356"/>
      <c r="H707" s="357">
        <f>PRODUCT(C707:G707)</f>
        <v>8</v>
      </c>
      <c r="I707" s="1236" t="s">
        <v>718</v>
      </c>
    </row>
    <row r="708" spans="1:9" x14ac:dyDescent="0.25">
      <c r="A708" s="1234">
        <v>62.1</v>
      </c>
      <c r="B708" s="1235" t="s">
        <v>4521</v>
      </c>
      <c r="C708" s="372"/>
      <c r="D708" s="373"/>
      <c r="E708" s="356"/>
      <c r="F708" s="356"/>
      <c r="G708" s="356"/>
      <c r="H708" s="357"/>
      <c r="I708" s="1236"/>
    </row>
    <row r="709" spans="1:9" x14ac:dyDescent="0.25">
      <c r="A709" s="1253"/>
      <c r="B709" s="1258" t="s">
        <v>4522</v>
      </c>
      <c r="C709" s="372">
        <v>1</v>
      </c>
      <c r="D709" s="373">
        <v>2</v>
      </c>
      <c r="E709" s="356"/>
      <c r="F709" s="356"/>
      <c r="G709" s="356"/>
      <c r="H709" s="357">
        <f>PRODUCT(C709:G709)</f>
        <v>2</v>
      </c>
      <c r="I709" s="1236" t="s">
        <v>1228</v>
      </c>
    </row>
    <row r="710" spans="1:9" x14ac:dyDescent="0.25">
      <c r="A710" s="1234">
        <v>62.2</v>
      </c>
      <c r="B710" s="1235" t="s">
        <v>4523</v>
      </c>
      <c r="C710" s="372"/>
      <c r="D710" s="373"/>
      <c r="E710" s="356"/>
      <c r="F710" s="356"/>
      <c r="G710" s="356"/>
      <c r="H710" s="357"/>
      <c r="I710" s="1236"/>
    </row>
    <row r="711" spans="1:9" x14ac:dyDescent="0.25">
      <c r="A711" s="1253"/>
      <c r="B711" s="1258" t="s">
        <v>4522</v>
      </c>
      <c r="C711" s="372">
        <v>1</v>
      </c>
      <c r="D711" s="373">
        <v>1</v>
      </c>
      <c r="E711" s="356"/>
      <c r="F711" s="356"/>
      <c r="G711" s="356"/>
      <c r="H711" s="357">
        <f>PRODUCT(C711:G711)</f>
        <v>1</v>
      </c>
      <c r="I711" s="1236" t="s">
        <v>1228</v>
      </c>
    </row>
    <row r="712" spans="1:9" x14ac:dyDescent="0.25">
      <c r="A712" s="1234">
        <v>69</v>
      </c>
      <c r="B712" s="1235" t="s">
        <v>1542</v>
      </c>
      <c r="C712" s="372"/>
      <c r="D712" s="373"/>
      <c r="E712" s="356"/>
      <c r="F712" s="356"/>
      <c r="G712" s="356"/>
      <c r="H712" s="356"/>
      <c r="I712" s="1236"/>
    </row>
    <row r="713" spans="1:9" ht="28.5" x14ac:dyDescent="0.25">
      <c r="A713" s="1253"/>
      <c r="B713" s="1258" t="s">
        <v>4524</v>
      </c>
      <c r="C713" s="372">
        <v>2</v>
      </c>
      <c r="D713" s="373">
        <v>4</v>
      </c>
      <c r="E713" s="356"/>
      <c r="F713" s="356"/>
      <c r="G713" s="356"/>
      <c r="H713" s="357">
        <f>PRODUCT(C713:G713)</f>
        <v>8</v>
      </c>
      <c r="I713" s="1236" t="s">
        <v>1228</v>
      </c>
    </row>
    <row r="714" spans="1:9" x14ac:dyDescent="0.25">
      <c r="A714" s="1253"/>
      <c r="B714" s="1235" t="s">
        <v>1819</v>
      </c>
      <c r="C714" s="372"/>
      <c r="D714" s="373"/>
      <c r="E714" s="356"/>
      <c r="F714" s="356"/>
      <c r="G714" s="356"/>
      <c r="H714" s="356"/>
      <c r="I714" s="1236"/>
    </row>
    <row r="715" spans="1:9" x14ac:dyDescent="0.25">
      <c r="A715" s="1234">
        <v>72</v>
      </c>
      <c r="B715" s="1235" t="s">
        <v>792</v>
      </c>
      <c r="C715" s="372"/>
      <c r="D715" s="373"/>
      <c r="E715" s="356"/>
      <c r="F715" s="356"/>
      <c r="G715" s="356"/>
      <c r="H715" s="356"/>
      <c r="I715" s="1236"/>
    </row>
    <row r="716" spans="1:9" x14ac:dyDescent="0.25">
      <c r="A716" s="1253"/>
      <c r="B716" s="1258" t="s">
        <v>3903</v>
      </c>
      <c r="C716" s="372">
        <v>2</v>
      </c>
      <c r="D716" s="373">
        <v>4</v>
      </c>
      <c r="E716" s="356"/>
      <c r="F716" s="356"/>
      <c r="G716" s="356"/>
      <c r="H716" s="356">
        <f>PRODUCT(C716:G716)</f>
        <v>8</v>
      </c>
      <c r="I716" s="1236"/>
    </row>
    <row r="717" spans="1:9" x14ac:dyDescent="0.25">
      <c r="A717" s="1253"/>
      <c r="B717" s="1258" t="s">
        <v>3904</v>
      </c>
      <c r="C717" s="372">
        <v>2</v>
      </c>
      <c r="D717" s="373">
        <v>4</v>
      </c>
      <c r="E717" s="356"/>
      <c r="F717" s="356"/>
      <c r="G717" s="356"/>
      <c r="H717" s="356">
        <f>PRODUCT(C717:G717)</f>
        <v>8</v>
      </c>
      <c r="I717" s="1236"/>
    </row>
    <row r="718" spans="1:9" x14ac:dyDescent="0.25">
      <c r="A718" s="1253"/>
      <c r="B718" s="1258" t="s">
        <v>3905</v>
      </c>
      <c r="C718" s="372">
        <v>2</v>
      </c>
      <c r="D718" s="373">
        <v>4</v>
      </c>
      <c r="E718" s="356"/>
      <c r="F718" s="356"/>
      <c r="G718" s="356"/>
      <c r="H718" s="356">
        <f>PRODUCT(C718:G718)</f>
        <v>8</v>
      </c>
      <c r="I718" s="1236"/>
    </row>
    <row r="719" spans="1:9" x14ac:dyDescent="0.25">
      <c r="A719" s="1253"/>
      <c r="B719" s="1258"/>
      <c r="C719" s="372"/>
      <c r="D719" s="373"/>
      <c r="E719" s="356"/>
      <c r="F719" s="356"/>
      <c r="G719" s="357" t="s">
        <v>1904</v>
      </c>
      <c r="H719" s="357">
        <f>SUM(H716:H718)</f>
        <v>24</v>
      </c>
      <c r="I719" s="1236" t="s">
        <v>1228</v>
      </c>
    </row>
    <row r="720" spans="1:9" x14ac:dyDescent="0.25">
      <c r="A720" s="1234">
        <v>73.099999999999994</v>
      </c>
      <c r="B720" s="1235" t="s">
        <v>5244</v>
      </c>
      <c r="C720" s="372">
        <v>1</v>
      </c>
      <c r="D720" s="373">
        <v>1</v>
      </c>
      <c r="E720" s="356"/>
      <c r="F720" s="356"/>
      <c r="G720" s="357"/>
      <c r="H720" s="357">
        <f>PRODUCT(C720:G720)</f>
        <v>1</v>
      </c>
      <c r="I720" s="1236" t="s">
        <v>1228</v>
      </c>
    </row>
    <row r="721" spans="1:9" x14ac:dyDescent="0.25">
      <c r="A721" s="1234">
        <v>74</v>
      </c>
      <c r="B721" s="1235" t="s">
        <v>795</v>
      </c>
      <c r="C721" s="372">
        <v>4</v>
      </c>
      <c r="D721" s="373">
        <v>4</v>
      </c>
      <c r="E721" s="356"/>
      <c r="F721" s="356"/>
      <c r="G721" s="356"/>
      <c r="H721" s="357">
        <f>PRODUCT(C721:G721)</f>
        <v>16</v>
      </c>
      <c r="I721" s="1236" t="s">
        <v>1228</v>
      </c>
    </row>
    <row r="722" spans="1:9" x14ac:dyDescent="0.25">
      <c r="A722" s="1234"/>
      <c r="B722" s="1235"/>
      <c r="C722" s="372"/>
      <c r="D722" s="373"/>
      <c r="E722" s="356"/>
      <c r="F722" s="356"/>
      <c r="G722" s="356"/>
      <c r="H722" s="357"/>
      <c r="I722" s="1236"/>
    </row>
    <row r="723" spans="1:9" x14ac:dyDescent="0.25">
      <c r="A723" s="1234">
        <v>76</v>
      </c>
      <c r="B723" s="1235" t="s">
        <v>799</v>
      </c>
      <c r="C723" s="372">
        <v>1</v>
      </c>
      <c r="D723" s="373">
        <v>15</v>
      </c>
      <c r="E723" s="356"/>
      <c r="F723" s="356"/>
      <c r="G723" s="356"/>
      <c r="H723" s="357">
        <f>PRODUCT(C723:G723)</f>
        <v>15</v>
      </c>
      <c r="I723" s="1236" t="s">
        <v>1228</v>
      </c>
    </row>
    <row r="724" spans="1:9" x14ac:dyDescent="0.25">
      <c r="A724" s="1234">
        <v>77.2</v>
      </c>
      <c r="B724" s="1235" t="s">
        <v>259</v>
      </c>
      <c r="C724" s="372">
        <v>1</v>
      </c>
      <c r="D724" s="373">
        <v>4</v>
      </c>
      <c r="E724" s="356"/>
      <c r="F724" s="356"/>
      <c r="G724" s="356"/>
      <c r="H724" s="357">
        <f>PRODUCT(C724:G724)</f>
        <v>4</v>
      </c>
      <c r="I724" s="1236" t="s">
        <v>1228</v>
      </c>
    </row>
    <row r="725" spans="1:9" x14ac:dyDescent="0.25">
      <c r="A725" s="1234">
        <v>77.3</v>
      </c>
      <c r="B725" s="1235" t="s">
        <v>1153</v>
      </c>
      <c r="C725" s="372"/>
      <c r="D725" s="373"/>
      <c r="E725" s="356"/>
      <c r="F725" s="356"/>
      <c r="G725" s="356"/>
      <c r="H725" s="356"/>
      <c r="I725" s="1236"/>
    </row>
    <row r="726" spans="1:9" x14ac:dyDescent="0.25">
      <c r="A726" s="1253"/>
      <c r="B726" s="1258" t="s">
        <v>3906</v>
      </c>
      <c r="C726" s="372">
        <v>3</v>
      </c>
      <c r="D726" s="372">
        <v>4</v>
      </c>
      <c r="E726" s="356"/>
      <c r="F726" s="356"/>
      <c r="G726" s="356"/>
      <c r="H726" s="357">
        <f>PRODUCT(C726:G726)</f>
        <v>12</v>
      </c>
      <c r="I726" s="1236" t="s">
        <v>1228</v>
      </c>
    </row>
    <row r="727" spans="1:9" ht="30" x14ac:dyDescent="0.25">
      <c r="A727" s="1234">
        <v>77.400000000000006</v>
      </c>
      <c r="B727" s="1235" t="s">
        <v>918</v>
      </c>
      <c r="C727" s="372"/>
      <c r="D727" s="373"/>
      <c r="E727" s="356"/>
      <c r="F727" s="356"/>
      <c r="G727" s="356"/>
      <c r="H727" s="356"/>
      <c r="I727" s="1236"/>
    </row>
    <row r="728" spans="1:9" x14ac:dyDescent="0.25">
      <c r="A728" s="1253"/>
      <c r="B728" s="1258" t="s">
        <v>5245</v>
      </c>
      <c r="C728" s="372">
        <v>3</v>
      </c>
      <c r="D728" s="373">
        <v>4</v>
      </c>
      <c r="E728" s="356">
        <v>6.5</v>
      </c>
      <c r="F728" s="356"/>
      <c r="G728" s="356"/>
      <c r="H728" s="356">
        <f>PRODUCT(C728:G728)</f>
        <v>78</v>
      </c>
      <c r="I728" s="1236"/>
    </row>
    <row r="729" spans="1:9" x14ac:dyDescent="0.25">
      <c r="A729" s="1253"/>
      <c r="B729" s="1258"/>
      <c r="C729" s="372"/>
      <c r="D729" s="373"/>
      <c r="E729" s="356"/>
      <c r="F729" s="356"/>
      <c r="G729" s="357" t="s">
        <v>1904</v>
      </c>
      <c r="H729" s="357">
        <f>SUM(H728:H728)</f>
        <v>78</v>
      </c>
      <c r="I729" s="1236" t="s">
        <v>718</v>
      </c>
    </row>
    <row r="730" spans="1:9" x14ac:dyDescent="0.25">
      <c r="A730" s="1234">
        <v>78</v>
      </c>
      <c r="B730" s="1235" t="s">
        <v>1843</v>
      </c>
      <c r="C730" s="372">
        <v>1</v>
      </c>
      <c r="D730" s="373">
        <v>1</v>
      </c>
      <c r="E730" s="356"/>
      <c r="F730" s="356"/>
      <c r="G730" s="356"/>
      <c r="H730" s="357">
        <f>PRODUCT(C730:G730)</f>
        <v>1</v>
      </c>
      <c r="I730" s="1236" t="s">
        <v>1228</v>
      </c>
    </row>
    <row r="731" spans="1:9" x14ac:dyDescent="0.25">
      <c r="A731" s="1266">
        <v>86</v>
      </c>
      <c r="B731" s="1246" t="s">
        <v>211</v>
      </c>
      <c r="C731" s="373"/>
      <c r="D731" s="373"/>
      <c r="E731" s="356"/>
      <c r="F731" s="356"/>
      <c r="G731" s="356"/>
      <c r="H731" s="356"/>
      <c r="I731" s="1236"/>
    </row>
    <row r="732" spans="1:9" x14ac:dyDescent="0.25">
      <c r="A732" s="1186"/>
      <c r="B732" s="1191" t="s">
        <v>3908</v>
      </c>
      <c r="C732" s="1231">
        <v>1</v>
      </c>
      <c r="D732" s="1186">
        <v>1</v>
      </c>
      <c r="E732" s="1158">
        <v>8.64</v>
      </c>
      <c r="F732" s="1158">
        <v>6.73</v>
      </c>
      <c r="G732" s="1158"/>
      <c r="H732" s="356">
        <f>PRODUCT(C732:G732)</f>
        <v>58.15</v>
      </c>
      <c r="I732" s="1159"/>
    </row>
    <row r="733" spans="1:9" x14ac:dyDescent="0.25">
      <c r="A733" s="1186"/>
      <c r="B733" s="1191" t="s">
        <v>3909</v>
      </c>
      <c r="C733" s="1231">
        <v>1</v>
      </c>
      <c r="D733" s="1186">
        <v>1</v>
      </c>
      <c r="E733" s="1158">
        <v>3.46</v>
      </c>
      <c r="F733" s="1158">
        <v>1</v>
      </c>
      <c r="G733" s="1158"/>
      <c r="H733" s="356">
        <f>PRODUCT(C733:G733)</f>
        <v>3.46</v>
      </c>
      <c r="I733" s="1159"/>
    </row>
    <row r="734" spans="1:9" x14ac:dyDescent="0.25">
      <c r="A734" s="1186"/>
      <c r="B734" s="1191"/>
      <c r="C734" s="1231"/>
      <c r="D734" s="1186"/>
      <c r="E734" s="1158"/>
      <c r="F734" s="1158"/>
      <c r="G734" s="1158"/>
      <c r="H734" s="356">
        <v>0.09</v>
      </c>
      <c r="I734" s="1159"/>
    </row>
    <row r="735" spans="1:9" x14ac:dyDescent="0.25">
      <c r="A735" s="1186"/>
      <c r="B735" s="1191"/>
      <c r="C735" s="1186"/>
      <c r="D735" s="1186"/>
      <c r="E735" s="1158"/>
      <c r="F735" s="1158"/>
      <c r="G735" s="1267" t="s">
        <v>1904</v>
      </c>
      <c r="H735" s="1268">
        <f>SUM(H732:H734)</f>
        <v>61.7</v>
      </c>
      <c r="I735" s="1236" t="s">
        <v>1941</v>
      </c>
    </row>
    <row r="736" spans="1:9" x14ac:dyDescent="0.25">
      <c r="A736" s="343">
        <v>18.100000000000001</v>
      </c>
      <c r="B736" s="1214" t="s">
        <v>4002</v>
      </c>
      <c r="C736" s="344"/>
      <c r="D736" s="344"/>
      <c r="E736" s="345"/>
      <c r="F736" s="345"/>
      <c r="G736" s="358"/>
      <c r="H736" s="345"/>
      <c r="I736" s="1184"/>
    </row>
    <row r="737" spans="1:9" x14ac:dyDescent="0.25">
      <c r="A737" s="1203"/>
      <c r="B737" s="1757" t="s">
        <v>4003</v>
      </c>
      <c r="C737" s="1757"/>
      <c r="D737" s="1757"/>
      <c r="E737" s="345"/>
      <c r="F737" s="345"/>
      <c r="G737" s="345"/>
      <c r="H737" s="345"/>
      <c r="I737" s="1184"/>
    </row>
    <row r="738" spans="1:9" x14ac:dyDescent="0.25">
      <c r="A738" s="1181"/>
      <c r="B738" s="1320" t="s">
        <v>3603</v>
      </c>
      <c r="C738" s="1194">
        <v>1</v>
      </c>
      <c r="D738" s="1194">
        <v>5</v>
      </c>
      <c r="E738" s="1321">
        <v>7.2</v>
      </c>
      <c r="F738" s="1321"/>
      <c r="G738" s="1321">
        <v>0.6</v>
      </c>
      <c r="H738" s="1201">
        <f t="shared" ref="H738:H750" si="28">PRODUCT(C738:G738)</f>
        <v>21.6</v>
      </c>
      <c r="I738" s="1312"/>
    </row>
    <row r="739" spans="1:9" x14ac:dyDescent="0.25">
      <c r="A739" s="1181"/>
      <c r="B739" s="1320" t="s">
        <v>3604</v>
      </c>
      <c r="C739" s="1194">
        <v>1</v>
      </c>
      <c r="D739" s="1194">
        <v>3</v>
      </c>
      <c r="E739" s="1321">
        <v>6</v>
      </c>
      <c r="F739" s="1321"/>
      <c r="G739" s="1321">
        <v>0.45</v>
      </c>
      <c r="H739" s="1201">
        <f t="shared" si="28"/>
        <v>8.1</v>
      </c>
      <c r="I739" s="1312"/>
    </row>
    <row r="740" spans="1:9" x14ac:dyDescent="0.25">
      <c r="A740" s="1181"/>
      <c r="B740" s="1320" t="s">
        <v>3605</v>
      </c>
      <c r="C740" s="1194">
        <v>1</v>
      </c>
      <c r="D740" s="1194">
        <v>2</v>
      </c>
      <c r="E740" s="1321">
        <v>6</v>
      </c>
      <c r="F740" s="1321"/>
      <c r="G740" s="1321">
        <v>0.45</v>
      </c>
      <c r="H740" s="1201">
        <f t="shared" si="28"/>
        <v>5.4</v>
      </c>
      <c r="I740" s="1312"/>
    </row>
    <row r="741" spans="1:9" x14ac:dyDescent="0.25">
      <c r="A741" s="1181"/>
      <c r="B741" s="1320" t="s">
        <v>3606</v>
      </c>
      <c r="C741" s="1194">
        <v>1</v>
      </c>
      <c r="D741" s="1194">
        <v>2</v>
      </c>
      <c r="E741" s="1321">
        <v>6</v>
      </c>
      <c r="F741" s="1322"/>
      <c r="G741" s="1321">
        <v>0.45</v>
      </c>
      <c r="H741" s="1201">
        <f t="shared" si="28"/>
        <v>5.4</v>
      </c>
      <c r="I741" s="1312"/>
    </row>
    <row r="742" spans="1:9" x14ac:dyDescent="0.25">
      <c r="A742" s="1181"/>
      <c r="B742" s="1320" t="s">
        <v>3608</v>
      </c>
      <c r="C742" s="1194">
        <v>1</v>
      </c>
      <c r="D742" s="1194">
        <v>1</v>
      </c>
      <c r="E742" s="1321">
        <v>9.9</v>
      </c>
      <c r="F742" s="1321"/>
      <c r="G742" s="1321">
        <v>0.6</v>
      </c>
      <c r="H742" s="1201">
        <f t="shared" si="28"/>
        <v>5.94</v>
      </c>
      <c r="I742" s="1312"/>
    </row>
    <row r="743" spans="1:9" x14ac:dyDescent="0.25">
      <c r="A743" s="1181"/>
      <c r="B743" s="1323" t="s">
        <v>4004</v>
      </c>
      <c r="C743" s="1324"/>
      <c r="D743" s="1324"/>
      <c r="E743" s="1321" t="s">
        <v>852</v>
      </c>
      <c r="F743" s="1321"/>
      <c r="G743" s="1321"/>
      <c r="H743" s="1201"/>
      <c r="I743" s="1312"/>
    </row>
    <row r="744" spans="1:9" x14ac:dyDescent="0.25">
      <c r="A744" s="1181"/>
      <c r="B744" s="1320" t="s">
        <v>4005</v>
      </c>
      <c r="C744" s="1269">
        <v>1</v>
      </c>
      <c r="D744" s="1324">
        <v>1</v>
      </c>
      <c r="E744" s="1321">
        <v>30.72</v>
      </c>
      <c r="F744" s="1321"/>
      <c r="G744" s="1321">
        <v>0.45</v>
      </c>
      <c r="H744" s="1201">
        <f t="shared" si="28"/>
        <v>13.82</v>
      </c>
      <c r="I744" s="1312"/>
    </row>
    <row r="745" spans="1:9" x14ac:dyDescent="0.25">
      <c r="A745" s="1181"/>
      <c r="B745" s="1320" t="s">
        <v>4006</v>
      </c>
      <c r="C745" s="1324">
        <v>1</v>
      </c>
      <c r="D745" s="1324">
        <v>1</v>
      </c>
      <c r="E745" s="1321">
        <v>15.53</v>
      </c>
      <c r="F745" s="1321"/>
      <c r="G745" s="1321">
        <v>0.45</v>
      </c>
      <c r="H745" s="1201">
        <f t="shared" si="28"/>
        <v>6.99</v>
      </c>
      <c r="I745" s="1312"/>
    </row>
    <row r="746" spans="1:9" x14ac:dyDescent="0.25">
      <c r="A746" s="1181"/>
      <c r="B746" s="1320" t="s">
        <v>4007</v>
      </c>
      <c r="C746" s="1324">
        <v>1</v>
      </c>
      <c r="D746" s="1324">
        <v>1</v>
      </c>
      <c r="E746" s="1321">
        <v>12.56</v>
      </c>
      <c r="F746" s="1321"/>
      <c r="G746" s="1321">
        <v>0.45</v>
      </c>
      <c r="H746" s="1201">
        <f t="shared" si="28"/>
        <v>5.65</v>
      </c>
      <c r="I746" s="1312"/>
    </row>
    <row r="747" spans="1:9" x14ac:dyDescent="0.25">
      <c r="A747" s="1181"/>
      <c r="B747" s="1320" t="s">
        <v>4008</v>
      </c>
      <c r="C747" s="1324">
        <v>1</v>
      </c>
      <c r="D747" s="1324">
        <v>1</v>
      </c>
      <c r="E747" s="1321">
        <v>12.17</v>
      </c>
      <c r="F747" s="1321"/>
      <c r="G747" s="1321">
        <v>0.45</v>
      </c>
      <c r="H747" s="1201">
        <f t="shared" si="28"/>
        <v>5.48</v>
      </c>
      <c r="I747" s="1312"/>
    </row>
    <row r="748" spans="1:9" x14ac:dyDescent="0.25">
      <c r="A748" s="1181"/>
      <c r="B748" s="1320" t="s">
        <v>4009</v>
      </c>
      <c r="C748" s="1324">
        <v>1</v>
      </c>
      <c r="D748" s="1324">
        <v>1</v>
      </c>
      <c r="E748" s="1321">
        <v>8.14</v>
      </c>
      <c r="F748" s="1321"/>
      <c r="G748" s="1321">
        <v>0.45</v>
      </c>
      <c r="H748" s="1201">
        <f t="shared" si="28"/>
        <v>3.66</v>
      </c>
      <c r="I748" s="1312"/>
    </row>
    <row r="749" spans="1:9" x14ac:dyDescent="0.25">
      <c r="A749" s="343"/>
      <c r="B749" s="1320" t="s">
        <v>4010</v>
      </c>
      <c r="C749" s="1324">
        <v>1</v>
      </c>
      <c r="D749" s="1324">
        <v>1</v>
      </c>
      <c r="E749" s="1321">
        <v>10.4</v>
      </c>
      <c r="F749" s="1321"/>
      <c r="G749" s="1321">
        <v>0.45</v>
      </c>
      <c r="H749" s="1201">
        <f t="shared" si="28"/>
        <v>4.68</v>
      </c>
      <c r="I749" s="1244"/>
    </row>
    <row r="750" spans="1:9" x14ac:dyDescent="0.25">
      <c r="A750" s="1181"/>
      <c r="B750" s="1320" t="s">
        <v>4011</v>
      </c>
      <c r="C750" s="1324">
        <v>1</v>
      </c>
      <c r="D750" s="1324">
        <v>1</v>
      </c>
      <c r="E750" s="1321">
        <v>6.97</v>
      </c>
      <c r="F750" s="1321"/>
      <c r="G750" s="1321">
        <v>0.45</v>
      </c>
      <c r="H750" s="1201">
        <f t="shared" si="28"/>
        <v>3.14</v>
      </c>
      <c r="I750" s="1244"/>
    </row>
    <row r="751" spans="1:9" x14ac:dyDescent="0.25">
      <c r="A751" s="1181"/>
      <c r="B751" s="1320" t="s">
        <v>4012</v>
      </c>
      <c r="C751" s="1324">
        <v>2</v>
      </c>
      <c r="D751" s="1324">
        <v>2</v>
      </c>
      <c r="E751" s="1321">
        <v>2</v>
      </c>
      <c r="F751" s="1321"/>
      <c r="G751" s="1321">
        <v>0.45</v>
      </c>
      <c r="H751" s="1201">
        <f>PRODUCT(C751:G751)</f>
        <v>3.6</v>
      </c>
      <c r="I751" s="1244"/>
    </row>
    <row r="752" spans="1:9" x14ac:dyDescent="0.25">
      <c r="A752" s="1181"/>
      <c r="B752" s="1270" t="s">
        <v>3936</v>
      </c>
      <c r="C752" s="1324"/>
      <c r="D752" s="1271"/>
      <c r="E752" s="1272"/>
      <c r="F752" s="1272"/>
      <c r="G752" s="1272"/>
      <c r="H752" s="1201">
        <f t="shared" ref="H752:H761" si="29">PRODUCT(C752:G752)</f>
        <v>0</v>
      </c>
      <c r="I752" s="1244"/>
    </row>
    <row r="753" spans="1:9" x14ac:dyDescent="0.25">
      <c r="A753" s="1181"/>
      <c r="B753" s="1320" t="s">
        <v>4005</v>
      </c>
      <c r="C753" s="1269">
        <v>1</v>
      </c>
      <c r="D753" s="1324">
        <v>1</v>
      </c>
      <c r="E753" s="1321">
        <v>30.72</v>
      </c>
      <c r="F753" s="1321"/>
      <c r="G753" s="1321">
        <v>0.1</v>
      </c>
      <c r="H753" s="1201">
        <f t="shared" si="29"/>
        <v>3.07</v>
      </c>
      <c r="I753" s="1312"/>
    </row>
    <row r="754" spans="1:9" x14ac:dyDescent="0.25">
      <c r="A754" s="1181"/>
      <c r="B754" s="1320" t="s">
        <v>4006</v>
      </c>
      <c r="C754" s="1324">
        <v>1</v>
      </c>
      <c r="D754" s="1324">
        <v>1</v>
      </c>
      <c r="E754" s="1321">
        <v>15.53</v>
      </c>
      <c r="F754" s="1321"/>
      <c r="G754" s="1321">
        <v>0.1</v>
      </c>
      <c r="H754" s="1201">
        <f t="shared" si="29"/>
        <v>1.55</v>
      </c>
      <c r="I754" s="1312"/>
    </row>
    <row r="755" spans="1:9" x14ac:dyDescent="0.25">
      <c r="A755" s="1181"/>
      <c r="B755" s="1320" t="s">
        <v>4007</v>
      </c>
      <c r="C755" s="1324">
        <v>1</v>
      </c>
      <c r="D755" s="1324">
        <v>1</v>
      </c>
      <c r="E755" s="1321">
        <v>12.56</v>
      </c>
      <c r="F755" s="1321"/>
      <c r="G755" s="1321">
        <v>0.1</v>
      </c>
      <c r="H755" s="1201">
        <f t="shared" si="29"/>
        <v>1.26</v>
      </c>
      <c r="I755" s="1312"/>
    </row>
    <row r="756" spans="1:9" x14ac:dyDescent="0.25">
      <c r="A756" s="1181"/>
      <c r="B756" s="1320" t="s">
        <v>4008</v>
      </c>
      <c r="C756" s="1324">
        <v>1</v>
      </c>
      <c r="D756" s="1324">
        <v>1</v>
      </c>
      <c r="E756" s="1321">
        <v>12.17</v>
      </c>
      <c r="F756" s="1321"/>
      <c r="G756" s="1321">
        <v>0.1</v>
      </c>
      <c r="H756" s="1201">
        <f t="shared" si="29"/>
        <v>1.22</v>
      </c>
      <c r="I756" s="1312"/>
    </row>
    <row r="757" spans="1:9" x14ac:dyDescent="0.25">
      <c r="A757" s="1181"/>
      <c r="B757" s="1320" t="s">
        <v>4009</v>
      </c>
      <c r="C757" s="1324">
        <v>1</v>
      </c>
      <c r="D757" s="1324">
        <v>1</v>
      </c>
      <c r="E757" s="1321">
        <v>8.14</v>
      </c>
      <c r="F757" s="1321"/>
      <c r="G757" s="1321">
        <v>0.1</v>
      </c>
      <c r="H757" s="1201">
        <f t="shared" si="29"/>
        <v>0.81</v>
      </c>
      <c r="I757" s="1312"/>
    </row>
    <row r="758" spans="1:9" x14ac:dyDescent="0.25">
      <c r="A758" s="343"/>
      <c r="B758" s="1320" t="s">
        <v>4010</v>
      </c>
      <c r="C758" s="1324">
        <v>1</v>
      </c>
      <c r="D758" s="1324">
        <v>1</v>
      </c>
      <c r="E758" s="1321">
        <v>10.4</v>
      </c>
      <c r="F758" s="1321"/>
      <c r="G758" s="1321">
        <v>0.1</v>
      </c>
      <c r="H758" s="1201">
        <f t="shared" si="29"/>
        <v>1.04</v>
      </c>
      <c r="I758" s="1244"/>
    </row>
    <row r="759" spans="1:9" x14ac:dyDescent="0.25">
      <c r="A759" s="1181"/>
      <c r="B759" s="1320" t="s">
        <v>4011</v>
      </c>
      <c r="C759" s="1324">
        <v>1</v>
      </c>
      <c r="D759" s="1324">
        <v>1</v>
      </c>
      <c r="E759" s="1321">
        <v>6.97</v>
      </c>
      <c r="F759" s="1321"/>
      <c r="G759" s="1321">
        <v>0.1</v>
      </c>
      <c r="H759" s="1201">
        <f t="shared" si="29"/>
        <v>0.7</v>
      </c>
      <c r="I759" s="1244"/>
    </row>
    <row r="760" spans="1:9" x14ac:dyDescent="0.25">
      <c r="A760" s="1181"/>
      <c r="B760" s="1320" t="s">
        <v>4012</v>
      </c>
      <c r="C760" s="1324">
        <v>2</v>
      </c>
      <c r="D760" s="1324">
        <v>2</v>
      </c>
      <c r="E760" s="1321">
        <v>2</v>
      </c>
      <c r="F760" s="1321"/>
      <c r="G760" s="1321">
        <v>0.1</v>
      </c>
      <c r="H760" s="1201">
        <f>PRODUCT(C760:G760)</f>
        <v>0.8</v>
      </c>
      <c r="I760" s="1244"/>
    </row>
    <row r="761" spans="1:9" x14ac:dyDescent="0.25">
      <c r="A761" s="1181"/>
      <c r="B761" s="1273" t="s">
        <v>3939</v>
      </c>
      <c r="C761" s="1269">
        <v>1</v>
      </c>
      <c r="D761" s="1269">
        <v>2</v>
      </c>
      <c r="E761" s="1272">
        <v>2.46</v>
      </c>
      <c r="F761" s="1272"/>
      <c r="G761" s="1272">
        <v>0.3</v>
      </c>
      <c r="H761" s="1201">
        <f t="shared" si="29"/>
        <v>1.48</v>
      </c>
      <c r="I761" s="1244"/>
    </row>
    <row r="762" spans="1:9" x14ac:dyDescent="0.25">
      <c r="A762" s="1186"/>
      <c r="B762" s="1191"/>
      <c r="C762" s="1186"/>
      <c r="D762" s="1186"/>
      <c r="E762" s="1158"/>
      <c r="F762" s="1158"/>
      <c r="G762" s="1158"/>
      <c r="H762" s="1170">
        <v>0.01</v>
      </c>
      <c r="I762" s="1175"/>
    </row>
    <row r="763" spans="1:9" x14ac:dyDescent="0.25">
      <c r="A763" s="1203"/>
      <c r="B763" s="355"/>
      <c r="C763" s="344"/>
      <c r="D763" s="344"/>
      <c r="E763" s="1199"/>
      <c r="F763" s="1199"/>
      <c r="G763" s="358" t="s">
        <v>1904</v>
      </c>
      <c r="H763" s="358">
        <f>SUM(H738:H762)</f>
        <v>105.4</v>
      </c>
      <c r="I763" s="1184" t="s">
        <v>1941</v>
      </c>
    </row>
    <row r="764" spans="1:9" x14ac:dyDescent="0.25">
      <c r="A764" s="1186"/>
      <c r="B764" s="1754" t="s">
        <v>4016</v>
      </c>
      <c r="C764" s="1754"/>
      <c r="D764" s="1274"/>
      <c r="E764" s="1158"/>
      <c r="F764" s="1158"/>
      <c r="G764" s="1192"/>
      <c r="H764" s="1192"/>
      <c r="I764" s="1159"/>
    </row>
    <row r="765" spans="1:9" x14ac:dyDescent="0.25">
      <c r="A765" s="1203"/>
      <c r="B765" s="1204" t="s">
        <v>4017</v>
      </c>
      <c r="C765" s="344">
        <v>1</v>
      </c>
      <c r="D765" s="344">
        <v>3</v>
      </c>
      <c r="E765" s="345">
        <v>3.54</v>
      </c>
      <c r="F765" s="1199"/>
      <c r="G765" s="1237">
        <v>0.17499999999999999</v>
      </c>
      <c r="H765" s="345">
        <f t="shared" ref="H765:H799" si="30">PRODUCT(C765:G765)</f>
        <v>1.86</v>
      </c>
      <c r="I765" s="1184"/>
    </row>
    <row r="766" spans="1:9" x14ac:dyDescent="0.25">
      <c r="A766" s="1203"/>
      <c r="B766" s="1204" t="s">
        <v>4018</v>
      </c>
      <c r="C766" s="344">
        <v>1</v>
      </c>
      <c r="D766" s="344">
        <v>3</v>
      </c>
      <c r="E766" s="345">
        <v>4.46</v>
      </c>
      <c r="F766" s="1199"/>
      <c r="G766" s="345">
        <v>0.3</v>
      </c>
      <c r="H766" s="345">
        <f t="shared" si="30"/>
        <v>4.01</v>
      </c>
      <c r="I766" s="1184"/>
    </row>
    <row r="767" spans="1:9" x14ac:dyDescent="0.25">
      <c r="A767" s="1203"/>
      <c r="B767" s="1204" t="s">
        <v>3944</v>
      </c>
      <c r="C767" s="344">
        <v>1</v>
      </c>
      <c r="D767" s="344">
        <v>3</v>
      </c>
      <c r="E767" s="345">
        <v>1</v>
      </c>
      <c r="F767" s="345">
        <v>2</v>
      </c>
      <c r="G767" s="1199"/>
      <c r="H767" s="345">
        <f t="shared" si="30"/>
        <v>6</v>
      </c>
      <c r="I767" s="1184"/>
    </row>
    <row r="768" spans="1:9" x14ac:dyDescent="0.25">
      <c r="A768" s="1203"/>
      <c r="B768" s="1204" t="s">
        <v>5246</v>
      </c>
      <c r="C768" s="344">
        <v>1</v>
      </c>
      <c r="D768" s="344">
        <v>3</v>
      </c>
      <c r="E768" s="1199">
        <v>3.1</v>
      </c>
      <c r="F768" s="345">
        <v>1</v>
      </c>
      <c r="G768" s="1199"/>
      <c r="H768" s="345">
        <f t="shared" si="30"/>
        <v>9.3000000000000007</v>
      </c>
      <c r="I768" s="1184"/>
    </row>
    <row r="769" spans="1:9" x14ac:dyDescent="0.25">
      <c r="A769" s="1203"/>
      <c r="B769" s="1204" t="s">
        <v>3947</v>
      </c>
      <c r="C769" s="344">
        <v>10</v>
      </c>
      <c r="D769" s="344">
        <v>3</v>
      </c>
      <c r="E769" s="345">
        <v>1</v>
      </c>
      <c r="F769" s="345"/>
      <c r="G769" s="1199">
        <v>0.15</v>
      </c>
      <c r="H769" s="345">
        <f t="shared" si="30"/>
        <v>4.5</v>
      </c>
      <c r="I769" s="1184"/>
    </row>
    <row r="770" spans="1:9" x14ac:dyDescent="0.25">
      <c r="A770" s="1203"/>
      <c r="B770" s="1204" t="s">
        <v>3665</v>
      </c>
      <c r="C770" s="344">
        <v>6</v>
      </c>
      <c r="D770" s="344">
        <v>3</v>
      </c>
      <c r="E770" s="345">
        <v>2.4</v>
      </c>
      <c r="F770" s="1199"/>
      <c r="G770" s="1199">
        <v>0.05</v>
      </c>
      <c r="H770" s="345">
        <f t="shared" si="30"/>
        <v>2.16</v>
      </c>
      <c r="I770" s="1184"/>
    </row>
    <row r="771" spans="1:9" x14ac:dyDescent="0.25">
      <c r="A771" s="1203"/>
      <c r="B771" s="1204" t="s">
        <v>3666</v>
      </c>
      <c r="C771" s="344">
        <v>2</v>
      </c>
      <c r="D771" s="344">
        <v>3</v>
      </c>
      <c r="E771" s="1199">
        <v>1.95</v>
      </c>
      <c r="F771" s="1199"/>
      <c r="G771" s="1199">
        <v>0.05</v>
      </c>
      <c r="H771" s="345">
        <f t="shared" si="30"/>
        <v>0.59</v>
      </c>
      <c r="I771" s="1184"/>
    </row>
    <row r="772" spans="1:9" x14ac:dyDescent="0.25">
      <c r="A772" s="1203"/>
      <c r="B772" s="1204" t="s">
        <v>3917</v>
      </c>
      <c r="C772" s="344">
        <v>1</v>
      </c>
      <c r="D772" s="344">
        <v>3</v>
      </c>
      <c r="E772" s="1199">
        <v>1.46</v>
      </c>
      <c r="F772" s="1199"/>
      <c r="G772" s="1199">
        <v>0.15</v>
      </c>
      <c r="H772" s="345">
        <f t="shared" si="30"/>
        <v>0.66</v>
      </c>
      <c r="I772" s="1184"/>
    </row>
    <row r="773" spans="1:9" x14ac:dyDescent="0.25">
      <c r="A773" s="1203"/>
      <c r="B773" s="1204" t="s">
        <v>3948</v>
      </c>
      <c r="C773" s="344">
        <v>1</v>
      </c>
      <c r="D773" s="344">
        <v>3</v>
      </c>
      <c r="E773" s="1199">
        <v>5.68</v>
      </c>
      <c r="F773" s="345">
        <v>0.83</v>
      </c>
      <c r="G773" s="1199"/>
      <c r="H773" s="345">
        <f t="shared" si="30"/>
        <v>14.14</v>
      </c>
      <c r="I773" s="1184"/>
    </row>
    <row r="774" spans="1:9" x14ac:dyDescent="0.25">
      <c r="A774" s="1203"/>
      <c r="B774" s="1204" t="s">
        <v>4022</v>
      </c>
      <c r="C774" s="344">
        <v>1</v>
      </c>
      <c r="D774" s="344">
        <v>3</v>
      </c>
      <c r="E774" s="1199">
        <v>5.68</v>
      </c>
      <c r="F774" s="345"/>
      <c r="G774" s="1199">
        <v>0.05</v>
      </c>
      <c r="H774" s="345">
        <f t="shared" si="30"/>
        <v>0.85</v>
      </c>
      <c r="I774" s="1184"/>
    </row>
    <row r="775" spans="1:9" x14ac:dyDescent="0.25">
      <c r="A775" s="1203"/>
      <c r="B775" s="1204" t="s">
        <v>4023</v>
      </c>
      <c r="C775" s="344">
        <v>1</v>
      </c>
      <c r="D775" s="344">
        <v>3</v>
      </c>
      <c r="E775" s="345">
        <v>1</v>
      </c>
      <c r="F775" s="1199">
        <v>0.23</v>
      </c>
      <c r="G775" s="1199"/>
      <c r="H775" s="345">
        <f t="shared" si="30"/>
        <v>0.69</v>
      </c>
      <c r="I775" s="1184"/>
    </row>
    <row r="776" spans="1:9" x14ac:dyDescent="0.25">
      <c r="A776" s="1203"/>
      <c r="B776" s="1204" t="s">
        <v>4024</v>
      </c>
      <c r="C776" s="344">
        <v>2</v>
      </c>
      <c r="D776" s="344">
        <v>3</v>
      </c>
      <c r="E776" s="345">
        <v>1.46</v>
      </c>
      <c r="F776" s="1199"/>
      <c r="G776" s="1199">
        <v>0.15</v>
      </c>
      <c r="H776" s="345">
        <f t="shared" si="30"/>
        <v>1.31</v>
      </c>
      <c r="I776" s="1184"/>
    </row>
    <row r="777" spans="1:9" x14ac:dyDescent="0.25">
      <c r="A777" s="1203"/>
      <c r="B777" s="1204" t="s">
        <v>4025</v>
      </c>
      <c r="C777" s="344">
        <v>1</v>
      </c>
      <c r="D777" s="344">
        <v>3</v>
      </c>
      <c r="E777" s="1199">
        <v>3.51</v>
      </c>
      <c r="F777" s="1199">
        <v>0.23</v>
      </c>
      <c r="G777" s="345"/>
      <c r="H777" s="345">
        <f t="shared" si="30"/>
        <v>2.42</v>
      </c>
      <c r="I777" s="1184"/>
    </row>
    <row r="778" spans="1:9" x14ac:dyDescent="0.25">
      <c r="A778" s="1203"/>
      <c r="B778" s="1204" t="s">
        <v>4026</v>
      </c>
      <c r="C778" s="344">
        <v>2</v>
      </c>
      <c r="D778" s="344">
        <v>3</v>
      </c>
      <c r="E778" s="1199">
        <v>3.51</v>
      </c>
      <c r="F778" s="1199"/>
      <c r="G778" s="345">
        <v>0.2</v>
      </c>
      <c r="H778" s="345">
        <f t="shared" si="30"/>
        <v>4.21</v>
      </c>
      <c r="I778" s="1184"/>
    </row>
    <row r="779" spans="1:9" x14ac:dyDescent="0.25">
      <c r="A779" s="1203"/>
      <c r="B779" s="1204" t="s">
        <v>4027</v>
      </c>
      <c r="C779" s="344">
        <v>3</v>
      </c>
      <c r="D779" s="344">
        <v>3</v>
      </c>
      <c r="E779" s="345">
        <v>1.8</v>
      </c>
      <c r="F779" s="1199">
        <v>0.23</v>
      </c>
      <c r="G779" s="1199"/>
      <c r="H779" s="345">
        <f t="shared" si="30"/>
        <v>3.73</v>
      </c>
      <c r="I779" s="1184"/>
    </row>
    <row r="780" spans="1:9" x14ac:dyDescent="0.25">
      <c r="A780" s="1203"/>
      <c r="B780" s="1204" t="s">
        <v>4028</v>
      </c>
      <c r="C780" s="344">
        <v>6</v>
      </c>
      <c r="D780" s="344">
        <v>3</v>
      </c>
      <c r="E780" s="345">
        <v>2.4</v>
      </c>
      <c r="F780" s="1199"/>
      <c r="G780" s="1199">
        <v>0.15</v>
      </c>
      <c r="H780" s="345">
        <f t="shared" si="30"/>
        <v>6.48</v>
      </c>
      <c r="I780" s="1184"/>
    </row>
    <row r="781" spans="1:9" x14ac:dyDescent="0.25">
      <c r="A781" s="1203"/>
      <c r="B781" s="1204" t="s">
        <v>4029</v>
      </c>
      <c r="C781" s="344">
        <v>1</v>
      </c>
      <c r="D781" s="344">
        <v>3</v>
      </c>
      <c r="E781" s="1199">
        <v>1.35</v>
      </c>
      <c r="F781" s="1199">
        <v>0.23</v>
      </c>
      <c r="G781" s="1199"/>
      <c r="H781" s="345">
        <f t="shared" si="30"/>
        <v>0.93</v>
      </c>
      <c r="I781" s="1184"/>
    </row>
    <row r="782" spans="1:9" x14ac:dyDescent="0.25">
      <c r="A782" s="1203"/>
      <c r="B782" s="1204" t="s">
        <v>4030</v>
      </c>
      <c r="C782" s="344">
        <v>2</v>
      </c>
      <c r="D782" s="344">
        <v>3</v>
      </c>
      <c r="E782" s="1199">
        <v>1.95</v>
      </c>
      <c r="F782" s="1199"/>
      <c r="G782" s="1199">
        <v>0.15</v>
      </c>
      <c r="H782" s="345">
        <f t="shared" si="30"/>
        <v>1.76</v>
      </c>
      <c r="I782" s="1184"/>
    </row>
    <row r="783" spans="1:9" x14ac:dyDescent="0.25">
      <c r="A783" s="1203"/>
      <c r="B783" s="1204" t="s">
        <v>4031</v>
      </c>
      <c r="C783" s="344">
        <v>1</v>
      </c>
      <c r="D783" s="344">
        <v>3</v>
      </c>
      <c r="E783" s="345">
        <v>0.9</v>
      </c>
      <c r="F783" s="1199">
        <v>0.115</v>
      </c>
      <c r="G783" s="345"/>
      <c r="H783" s="345">
        <f t="shared" si="30"/>
        <v>0.31</v>
      </c>
      <c r="I783" s="1184"/>
    </row>
    <row r="784" spans="1:9" x14ac:dyDescent="0.25">
      <c r="A784" s="1203"/>
      <c r="B784" s="1204" t="s">
        <v>4032</v>
      </c>
      <c r="C784" s="344">
        <v>1</v>
      </c>
      <c r="D784" s="344">
        <v>3</v>
      </c>
      <c r="E784" s="1199">
        <v>3.56</v>
      </c>
      <c r="F784" s="1199"/>
      <c r="G784" s="345">
        <v>0.2</v>
      </c>
      <c r="H784" s="345">
        <f t="shared" si="30"/>
        <v>2.14</v>
      </c>
      <c r="I784" s="1184"/>
    </row>
    <row r="785" spans="1:9" x14ac:dyDescent="0.25">
      <c r="A785" s="1203"/>
      <c r="B785" s="1204" t="s">
        <v>4033</v>
      </c>
      <c r="C785" s="344">
        <v>1</v>
      </c>
      <c r="D785" s="344">
        <v>3</v>
      </c>
      <c r="E785" s="1199">
        <v>3.56</v>
      </c>
      <c r="F785" s="1199">
        <v>0.6</v>
      </c>
      <c r="G785" s="345"/>
      <c r="H785" s="345">
        <f t="shared" si="30"/>
        <v>6.41</v>
      </c>
      <c r="I785" s="1184"/>
    </row>
    <row r="786" spans="1:9" x14ac:dyDescent="0.25">
      <c r="A786" s="1203"/>
      <c r="B786" s="1204" t="s">
        <v>4034</v>
      </c>
      <c r="C786" s="344">
        <v>2</v>
      </c>
      <c r="D786" s="344">
        <v>3</v>
      </c>
      <c r="E786" s="345">
        <v>0.75</v>
      </c>
      <c r="F786" s="1199">
        <v>0.115</v>
      </c>
      <c r="G786" s="1199"/>
      <c r="H786" s="345">
        <f t="shared" si="30"/>
        <v>0.52</v>
      </c>
      <c r="I786" s="1184"/>
    </row>
    <row r="787" spans="1:9" x14ac:dyDescent="0.25">
      <c r="A787" s="1203"/>
      <c r="B787" s="1204" t="s">
        <v>4035</v>
      </c>
      <c r="C787" s="344">
        <v>4</v>
      </c>
      <c r="D787" s="344">
        <v>3</v>
      </c>
      <c r="E787" s="345">
        <v>1.2</v>
      </c>
      <c r="F787" s="1199"/>
      <c r="G787" s="345">
        <v>0.1</v>
      </c>
      <c r="H787" s="345">
        <f t="shared" si="30"/>
        <v>1.44</v>
      </c>
      <c r="I787" s="1184"/>
    </row>
    <row r="788" spans="1:9" x14ac:dyDescent="0.25">
      <c r="A788" s="1203"/>
      <c r="B788" s="1204" t="s">
        <v>4036</v>
      </c>
      <c r="C788" s="344">
        <v>2</v>
      </c>
      <c r="D788" s="344">
        <v>3</v>
      </c>
      <c r="E788" s="1199">
        <v>0.75</v>
      </c>
      <c r="F788" s="1199">
        <v>0.23</v>
      </c>
      <c r="G788" s="345"/>
      <c r="H788" s="345">
        <f t="shared" si="30"/>
        <v>1.04</v>
      </c>
      <c r="I788" s="1184"/>
    </row>
    <row r="789" spans="1:9" x14ac:dyDescent="0.25">
      <c r="A789" s="1203"/>
      <c r="B789" s="1204" t="s">
        <v>4037</v>
      </c>
      <c r="C789" s="344">
        <v>4</v>
      </c>
      <c r="D789" s="344">
        <v>3</v>
      </c>
      <c r="E789" s="1199">
        <v>1.21</v>
      </c>
      <c r="F789" s="1199"/>
      <c r="G789" s="345">
        <v>0.1</v>
      </c>
      <c r="H789" s="345">
        <f t="shared" si="30"/>
        <v>1.45</v>
      </c>
      <c r="I789" s="1184"/>
    </row>
    <row r="790" spans="1:9" x14ac:dyDescent="0.25">
      <c r="A790" s="1203"/>
      <c r="B790" s="1204" t="s">
        <v>4038</v>
      </c>
      <c r="C790" s="344">
        <v>1</v>
      </c>
      <c r="D790" s="344">
        <v>3</v>
      </c>
      <c r="E790" s="1199">
        <v>0.75</v>
      </c>
      <c r="F790" s="1199">
        <v>0.115</v>
      </c>
      <c r="G790" s="1199"/>
      <c r="H790" s="345">
        <f t="shared" si="30"/>
        <v>0.26</v>
      </c>
      <c r="I790" s="1184"/>
    </row>
    <row r="791" spans="1:9" x14ac:dyDescent="0.25">
      <c r="A791" s="1203"/>
      <c r="B791" s="1204" t="s">
        <v>4039</v>
      </c>
      <c r="C791" s="344">
        <v>2</v>
      </c>
      <c r="D791" s="344">
        <v>3</v>
      </c>
      <c r="E791" s="1199">
        <v>5.43</v>
      </c>
      <c r="F791" s="1199"/>
      <c r="G791" s="1199">
        <v>0.115</v>
      </c>
      <c r="H791" s="345">
        <f t="shared" si="30"/>
        <v>3.75</v>
      </c>
      <c r="I791" s="1184"/>
    </row>
    <row r="792" spans="1:9" x14ac:dyDescent="0.25">
      <c r="A792" s="1203"/>
      <c r="B792" s="1204" t="s">
        <v>4040</v>
      </c>
      <c r="C792" s="344">
        <v>1</v>
      </c>
      <c r="D792" s="344">
        <v>3</v>
      </c>
      <c r="E792" s="1199">
        <v>4.83</v>
      </c>
      <c r="F792" s="345">
        <v>0.6</v>
      </c>
      <c r="G792" s="1199"/>
      <c r="H792" s="345">
        <f t="shared" si="30"/>
        <v>8.69</v>
      </c>
      <c r="I792" s="1184"/>
    </row>
    <row r="793" spans="1:9" x14ac:dyDescent="0.25">
      <c r="A793" s="1203"/>
      <c r="B793" s="1204" t="s">
        <v>4041</v>
      </c>
      <c r="C793" s="344">
        <v>1</v>
      </c>
      <c r="D793" s="344">
        <v>3</v>
      </c>
      <c r="E793" s="1199">
        <v>3.51</v>
      </c>
      <c r="F793" s="1199">
        <v>0.71499999999999997</v>
      </c>
      <c r="G793" s="1199"/>
      <c r="H793" s="345">
        <f t="shared" si="30"/>
        <v>7.53</v>
      </c>
      <c r="I793" s="1184"/>
    </row>
    <row r="794" spans="1:9" x14ac:dyDescent="0.25">
      <c r="A794" s="1203"/>
      <c r="B794" s="1204" t="s">
        <v>4042</v>
      </c>
      <c r="C794" s="344">
        <v>1</v>
      </c>
      <c r="D794" s="344">
        <v>3</v>
      </c>
      <c r="E794" s="345">
        <v>1.5</v>
      </c>
      <c r="F794" s="345">
        <v>0.23</v>
      </c>
      <c r="G794" s="1199"/>
      <c r="H794" s="345">
        <f t="shared" si="30"/>
        <v>1.04</v>
      </c>
      <c r="I794" s="1184"/>
    </row>
    <row r="795" spans="1:9" x14ac:dyDescent="0.25">
      <c r="A795" s="1203"/>
      <c r="B795" s="1204" t="s">
        <v>4043</v>
      </c>
      <c r="C795" s="344">
        <v>1</v>
      </c>
      <c r="D795" s="344">
        <v>3</v>
      </c>
      <c r="E795" s="1199">
        <v>1.96</v>
      </c>
      <c r="F795" s="345"/>
      <c r="G795" s="1199">
        <v>0.15</v>
      </c>
      <c r="H795" s="345">
        <f t="shared" si="30"/>
        <v>0.88</v>
      </c>
      <c r="I795" s="1184"/>
    </row>
    <row r="796" spans="1:9" x14ac:dyDescent="0.25">
      <c r="A796" s="1203"/>
      <c r="B796" s="1206" t="s">
        <v>3963</v>
      </c>
      <c r="C796" s="344"/>
      <c r="D796" s="344"/>
      <c r="E796" s="1199"/>
      <c r="F796" s="1199"/>
      <c r="G796" s="1199"/>
      <c r="H796" s="345"/>
      <c r="I796" s="1184"/>
    </row>
    <row r="797" spans="1:9" x14ac:dyDescent="0.25">
      <c r="A797" s="1203"/>
      <c r="B797" s="1204" t="s">
        <v>4044</v>
      </c>
      <c r="C797" s="344">
        <v>1</v>
      </c>
      <c r="D797" s="344">
        <v>3</v>
      </c>
      <c r="E797" s="345">
        <v>29.8</v>
      </c>
      <c r="F797" s="1199">
        <v>0.23</v>
      </c>
      <c r="G797" s="1199"/>
      <c r="H797" s="345">
        <f t="shared" si="30"/>
        <v>20.56</v>
      </c>
      <c r="I797" s="1184"/>
    </row>
    <row r="798" spans="1:9" x14ac:dyDescent="0.25">
      <c r="A798" s="1203"/>
      <c r="B798" s="1204" t="s">
        <v>4045</v>
      </c>
      <c r="C798" s="344">
        <v>1</v>
      </c>
      <c r="D798" s="344">
        <v>3</v>
      </c>
      <c r="E798" s="1199">
        <v>8.1750000000000007</v>
      </c>
      <c r="F798" s="1199">
        <v>0.23</v>
      </c>
      <c r="G798" s="1199"/>
      <c r="H798" s="345">
        <f t="shared" si="30"/>
        <v>5.64</v>
      </c>
      <c r="I798" s="1184"/>
    </row>
    <row r="799" spans="1:9" x14ac:dyDescent="0.25">
      <c r="A799" s="1203"/>
      <c r="B799" s="1204" t="s">
        <v>4046</v>
      </c>
      <c r="C799" s="344">
        <v>1</v>
      </c>
      <c r="D799" s="344">
        <v>3</v>
      </c>
      <c r="E799" s="345">
        <v>2</v>
      </c>
      <c r="F799" s="1199">
        <v>0.23</v>
      </c>
      <c r="G799" s="1199"/>
      <c r="H799" s="345">
        <f t="shared" si="30"/>
        <v>1.38</v>
      </c>
      <c r="I799" s="1184"/>
    </row>
    <row r="800" spans="1:9" x14ac:dyDescent="0.25">
      <c r="A800" s="1203"/>
      <c r="B800" s="1275" t="s">
        <v>3969</v>
      </c>
      <c r="C800" s="344"/>
      <c r="D800" s="344"/>
      <c r="E800" s="1199"/>
      <c r="F800" s="1199"/>
      <c r="G800" s="1199"/>
      <c r="H800" s="345"/>
      <c r="I800" s="1184"/>
    </row>
    <row r="801" spans="1:9" x14ac:dyDescent="0.25">
      <c r="A801" s="1203"/>
      <c r="B801" s="1204" t="s">
        <v>4047</v>
      </c>
      <c r="C801" s="344">
        <v>1</v>
      </c>
      <c r="D801" s="344">
        <v>3</v>
      </c>
      <c r="E801" s="1199">
        <v>3.05</v>
      </c>
      <c r="F801" s="345">
        <v>0.23</v>
      </c>
      <c r="G801" s="345"/>
      <c r="H801" s="345">
        <f>PRODUCT(C801:G801)</f>
        <v>2.1</v>
      </c>
      <c r="I801" s="1184"/>
    </row>
    <row r="802" spans="1:9" x14ac:dyDescent="0.25">
      <c r="A802" s="1203"/>
      <c r="B802" s="1276" t="s">
        <v>4048</v>
      </c>
      <c r="C802" s="344">
        <v>2</v>
      </c>
      <c r="D802" s="344">
        <v>3</v>
      </c>
      <c r="E802" s="345">
        <v>2.99</v>
      </c>
      <c r="F802" s="345">
        <v>0.23</v>
      </c>
      <c r="G802" s="345"/>
      <c r="H802" s="345">
        <f t="shared" ref="H802:H827" si="31">PRODUCT(C802:G802)</f>
        <v>4.13</v>
      </c>
      <c r="I802" s="1184"/>
    </row>
    <row r="803" spans="1:9" x14ac:dyDescent="0.25">
      <c r="A803" s="1203"/>
      <c r="B803" s="1204" t="s">
        <v>4049</v>
      </c>
      <c r="C803" s="344">
        <v>1</v>
      </c>
      <c r="D803" s="344">
        <v>3</v>
      </c>
      <c r="E803" s="345">
        <v>1.0900000000000001</v>
      </c>
      <c r="F803" s="345">
        <v>0.22</v>
      </c>
      <c r="G803" s="345"/>
      <c r="H803" s="345">
        <f t="shared" si="31"/>
        <v>0.72</v>
      </c>
      <c r="I803" s="1184"/>
    </row>
    <row r="804" spans="1:9" x14ac:dyDescent="0.25">
      <c r="A804" s="1203"/>
      <c r="B804" s="1204" t="s">
        <v>4050</v>
      </c>
      <c r="C804" s="344">
        <v>1</v>
      </c>
      <c r="D804" s="344">
        <v>3</v>
      </c>
      <c r="E804" s="345">
        <v>2.29</v>
      </c>
      <c r="F804" s="345">
        <v>0.23</v>
      </c>
      <c r="G804" s="345"/>
      <c r="H804" s="345">
        <f t="shared" si="31"/>
        <v>1.58</v>
      </c>
      <c r="I804" s="1184"/>
    </row>
    <row r="805" spans="1:9" x14ac:dyDescent="0.25">
      <c r="A805" s="1203"/>
      <c r="B805" s="1204" t="s">
        <v>4051</v>
      </c>
      <c r="C805" s="344">
        <v>1</v>
      </c>
      <c r="D805" s="344">
        <v>3</v>
      </c>
      <c r="E805" s="1199">
        <v>1.115</v>
      </c>
      <c r="F805" s="1199">
        <v>0.23</v>
      </c>
      <c r="G805" s="345"/>
      <c r="H805" s="345">
        <f t="shared" si="31"/>
        <v>0.77</v>
      </c>
      <c r="I805" s="1184"/>
    </row>
    <row r="806" spans="1:9" x14ac:dyDescent="0.25">
      <c r="A806" s="1186"/>
      <c r="B806" s="1191" t="s">
        <v>4052</v>
      </c>
      <c r="C806" s="1186">
        <v>1</v>
      </c>
      <c r="D806" s="1186">
        <v>3</v>
      </c>
      <c r="E806" s="1158">
        <v>15.53</v>
      </c>
      <c r="F806" s="1158"/>
      <c r="G806" s="1158">
        <v>0.28000000000000003</v>
      </c>
      <c r="H806" s="345">
        <f t="shared" si="31"/>
        <v>13.05</v>
      </c>
      <c r="I806" s="1159"/>
    </row>
    <row r="807" spans="1:9" x14ac:dyDescent="0.25">
      <c r="A807" s="1186"/>
      <c r="B807" s="1191" t="s">
        <v>4053</v>
      </c>
      <c r="C807" s="1186">
        <v>1</v>
      </c>
      <c r="D807" s="1186">
        <v>3</v>
      </c>
      <c r="E807" s="1158">
        <v>4.72</v>
      </c>
      <c r="F807" s="1158"/>
      <c r="G807" s="1158">
        <v>0.19</v>
      </c>
      <c r="H807" s="345">
        <f t="shared" si="31"/>
        <v>2.69</v>
      </c>
      <c r="I807" s="1159"/>
    </row>
    <row r="808" spans="1:9" x14ac:dyDescent="0.25">
      <c r="A808" s="1186"/>
      <c r="B808" s="1191" t="s">
        <v>3980</v>
      </c>
      <c r="C808" s="1231">
        <v>1</v>
      </c>
      <c r="D808" s="1186">
        <v>3</v>
      </c>
      <c r="E808" s="1158">
        <v>12.56</v>
      </c>
      <c r="F808" s="1158"/>
      <c r="G808" s="1158">
        <v>0.28000000000000003</v>
      </c>
      <c r="H808" s="345">
        <f t="shared" si="31"/>
        <v>10.55</v>
      </c>
      <c r="I808" s="1159"/>
    </row>
    <row r="809" spans="1:9" x14ac:dyDescent="0.25">
      <c r="A809" s="1186"/>
      <c r="B809" s="1191" t="s">
        <v>4053</v>
      </c>
      <c r="C809" s="1186">
        <v>1</v>
      </c>
      <c r="D809" s="1186">
        <v>3</v>
      </c>
      <c r="E809" s="1158">
        <v>3.23</v>
      </c>
      <c r="F809" s="1158"/>
      <c r="G809" s="1158">
        <v>0.19</v>
      </c>
      <c r="H809" s="345">
        <f t="shared" si="31"/>
        <v>1.84</v>
      </c>
      <c r="I809" s="1159"/>
    </row>
    <row r="810" spans="1:9" x14ac:dyDescent="0.25">
      <c r="A810" s="1186"/>
      <c r="B810" s="1191" t="s">
        <v>4053</v>
      </c>
      <c r="C810" s="1186">
        <v>1</v>
      </c>
      <c r="D810" s="1186">
        <v>3</v>
      </c>
      <c r="E810" s="1158">
        <v>3.05</v>
      </c>
      <c r="F810" s="1158"/>
      <c r="G810" s="1158">
        <v>0.19</v>
      </c>
      <c r="H810" s="345">
        <f t="shared" si="31"/>
        <v>1.74</v>
      </c>
      <c r="I810" s="1159"/>
    </row>
    <row r="811" spans="1:9" x14ac:dyDescent="0.25">
      <c r="A811" s="1186"/>
      <c r="B811" s="1191" t="s">
        <v>3981</v>
      </c>
      <c r="C811" s="1186">
        <v>1</v>
      </c>
      <c r="D811" s="1186">
        <v>3</v>
      </c>
      <c r="E811" s="1158">
        <v>12.17</v>
      </c>
      <c r="F811" s="1158"/>
      <c r="G811" s="1158">
        <v>0.18</v>
      </c>
      <c r="H811" s="345">
        <f t="shared" si="31"/>
        <v>6.57</v>
      </c>
      <c r="I811" s="1159"/>
    </row>
    <row r="812" spans="1:9" x14ac:dyDescent="0.25">
      <c r="A812" s="1186"/>
      <c r="B812" s="1191" t="s">
        <v>5247</v>
      </c>
      <c r="C812" s="1186">
        <v>1</v>
      </c>
      <c r="D812" s="1186">
        <v>3</v>
      </c>
      <c r="E812" s="1158">
        <v>2.99</v>
      </c>
      <c r="F812" s="1158"/>
      <c r="G812" s="1158">
        <v>0.45</v>
      </c>
      <c r="H812" s="345">
        <f t="shared" si="31"/>
        <v>4.04</v>
      </c>
      <c r="I812" s="1159"/>
    </row>
    <row r="813" spans="1:9" x14ac:dyDescent="0.25">
      <c r="A813" s="1186"/>
      <c r="B813" s="1191" t="s">
        <v>5248</v>
      </c>
      <c r="C813" s="1186">
        <v>1</v>
      </c>
      <c r="D813" s="1186">
        <v>3</v>
      </c>
      <c r="E813" s="1158">
        <v>3.05</v>
      </c>
      <c r="F813" s="1158"/>
      <c r="G813" s="1158">
        <v>0.1</v>
      </c>
      <c r="H813" s="345">
        <f t="shared" si="31"/>
        <v>0.92</v>
      </c>
      <c r="I813" s="1159"/>
    </row>
    <row r="814" spans="1:9" x14ac:dyDescent="0.25">
      <c r="A814" s="1186"/>
      <c r="B814" s="1191" t="s">
        <v>5249</v>
      </c>
      <c r="C814" s="1186">
        <v>1</v>
      </c>
      <c r="D814" s="1186">
        <v>3</v>
      </c>
      <c r="E814" s="1158">
        <v>2.99</v>
      </c>
      <c r="F814" s="1158"/>
      <c r="G814" s="1158">
        <v>0.28000000000000003</v>
      </c>
      <c r="H814" s="345">
        <f t="shared" si="31"/>
        <v>2.5099999999999998</v>
      </c>
      <c r="I814" s="1159"/>
    </row>
    <row r="815" spans="1:9" x14ac:dyDescent="0.25">
      <c r="A815" s="1186"/>
      <c r="B815" s="1191" t="s">
        <v>3631</v>
      </c>
      <c r="C815" s="1186">
        <v>1</v>
      </c>
      <c r="D815" s="1186">
        <v>3</v>
      </c>
      <c r="E815" s="1158">
        <v>10.4</v>
      </c>
      <c r="F815" s="1158"/>
      <c r="G815" s="1158">
        <v>0.18</v>
      </c>
      <c r="H815" s="345">
        <f t="shared" si="31"/>
        <v>5.62</v>
      </c>
      <c r="I815" s="1159"/>
    </row>
    <row r="816" spans="1:9" x14ac:dyDescent="0.25">
      <c r="A816" s="1186"/>
      <c r="B816" s="1191" t="s">
        <v>5250</v>
      </c>
      <c r="C816" s="1186">
        <v>1</v>
      </c>
      <c r="D816" s="1186">
        <v>3</v>
      </c>
      <c r="E816" s="1158">
        <v>2.99</v>
      </c>
      <c r="F816" s="1158"/>
      <c r="G816" s="1158">
        <v>0.45</v>
      </c>
      <c r="H816" s="345">
        <f t="shared" si="31"/>
        <v>4.04</v>
      </c>
      <c r="I816" s="1159"/>
    </row>
    <row r="817" spans="1:9" x14ac:dyDescent="0.25">
      <c r="A817" s="1186"/>
      <c r="B817" s="1191" t="s">
        <v>5251</v>
      </c>
      <c r="C817" s="1186">
        <v>1</v>
      </c>
      <c r="D817" s="1186">
        <v>3</v>
      </c>
      <c r="E817" s="1158">
        <v>2.2200000000000002</v>
      </c>
      <c r="F817" s="1158"/>
      <c r="G817" s="1158">
        <v>0.45</v>
      </c>
      <c r="H817" s="345">
        <f t="shared" si="31"/>
        <v>3</v>
      </c>
      <c r="I817" s="1159"/>
    </row>
    <row r="818" spans="1:9" x14ac:dyDescent="0.25">
      <c r="A818" s="1186"/>
      <c r="B818" s="1191" t="s">
        <v>5252</v>
      </c>
      <c r="C818" s="1186">
        <v>1</v>
      </c>
      <c r="D818" s="1186">
        <v>3</v>
      </c>
      <c r="E818" s="1158">
        <v>2.99</v>
      </c>
      <c r="F818" s="1158"/>
      <c r="G818" s="1158">
        <v>0.28000000000000003</v>
      </c>
      <c r="H818" s="345">
        <f t="shared" si="31"/>
        <v>2.5099999999999998</v>
      </c>
      <c r="I818" s="1159"/>
    </row>
    <row r="819" spans="1:9" x14ac:dyDescent="0.25">
      <c r="A819" s="1186"/>
      <c r="B819" s="1191" t="s">
        <v>3982</v>
      </c>
      <c r="C819" s="1186">
        <v>1</v>
      </c>
      <c r="D819" s="1186">
        <v>3</v>
      </c>
      <c r="E819" s="1158">
        <v>8.14</v>
      </c>
      <c r="F819" s="1158"/>
      <c r="G819" s="1158">
        <v>0.33</v>
      </c>
      <c r="H819" s="345">
        <f t="shared" si="31"/>
        <v>8.06</v>
      </c>
      <c r="I819" s="1159"/>
    </row>
    <row r="820" spans="1:9" x14ac:dyDescent="0.25">
      <c r="A820" s="1186"/>
      <c r="B820" s="1191" t="s">
        <v>5249</v>
      </c>
      <c r="C820" s="1186">
        <v>1</v>
      </c>
      <c r="D820" s="1186">
        <v>3</v>
      </c>
      <c r="E820" s="1158">
        <v>2.99</v>
      </c>
      <c r="F820" s="1158"/>
      <c r="G820" s="1158">
        <v>0.13</v>
      </c>
      <c r="H820" s="345">
        <f t="shared" si="31"/>
        <v>1.17</v>
      </c>
      <c r="I820" s="1159"/>
    </row>
    <row r="821" spans="1:9" x14ac:dyDescent="0.25">
      <c r="A821" s="1186"/>
      <c r="B821" s="1191" t="s">
        <v>5253</v>
      </c>
      <c r="C821" s="1186">
        <v>1</v>
      </c>
      <c r="D821" s="1186">
        <v>3</v>
      </c>
      <c r="E821" s="1158">
        <v>1.0900000000000001</v>
      </c>
      <c r="F821" s="1158"/>
      <c r="G821" s="1158">
        <v>0.3</v>
      </c>
      <c r="H821" s="345">
        <f t="shared" si="31"/>
        <v>0.98</v>
      </c>
      <c r="I821" s="1159"/>
    </row>
    <row r="822" spans="1:9" x14ac:dyDescent="0.25">
      <c r="A822" s="1186"/>
      <c r="B822" s="1191" t="s">
        <v>5254</v>
      </c>
      <c r="C822" s="1186">
        <v>1</v>
      </c>
      <c r="D822" s="1186">
        <v>3</v>
      </c>
      <c r="E822" s="1158">
        <v>2.99</v>
      </c>
      <c r="F822" s="1158"/>
      <c r="G822" s="1158">
        <v>0.3</v>
      </c>
      <c r="H822" s="345">
        <f t="shared" si="31"/>
        <v>2.69</v>
      </c>
      <c r="I822" s="1159"/>
    </row>
    <row r="823" spans="1:9" x14ac:dyDescent="0.25">
      <c r="A823" s="1186"/>
      <c r="B823" s="1191" t="s">
        <v>3983</v>
      </c>
      <c r="C823" s="1186">
        <v>1</v>
      </c>
      <c r="D823" s="1186">
        <v>3</v>
      </c>
      <c r="E823" s="1158">
        <v>6.74</v>
      </c>
      <c r="F823" s="1158"/>
      <c r="G823" s="1158">
        <v>0.18</v>
      </c>
      <c r="H823" s="345">
        <f t="shared" si="31"/>
        <v>3.64</v>
      </c>
      <c r="I823" s="1159"/>
    </row>
    <row r="824" spans="1:9" x14ac:dyDescent="0.25">
      <c r="A824" s="1186"/>
      <c r="B824" s="1191" t="s">
        <v>5249</v>
      </c>
      <c r="C824" s="1186">
        <v>1</v>
      </c>
      <c r="D824" s="1186">
        <v>3</v>
      </c>
      <c r="E824" s="1158">
        <v>2.99</v>
      </c>
      <c r="F824" s="1158"/>
      <c r="G824" s="1158">
        <v>0.28000000000000003</v>
      </c>
      <c r="H824" s="345">
        <f t="shared" si="31"/>
        <v>2.5099999999999998</v>
      </c>
      <c r="I824" s="1159"/>
    </row>
    <row r="825" spans="1:9" x14ac:dyDescent="0.25">
      <c r="A825" s="1186"/>
      <c r="B825" s="1191" t="s">
        <v>5253</v>
      </c>
      <c r="C825" s="1186">
        <v>1</v>
      </c>
      <c r="D825" s="1186">
        <v>3</v>
      </c>
      <c r="E825" s="1158">
        <v>1.0900000000000001</v>
      </c>
      <c r="F825" s="1158"/>
      <c r="G825" s="1158">
        <v>0.45</v>
      </c>
      <c r="H825" s="345">
        <f t="shared" si="31"/>
        <v>1.47</v>
      </c>
      <c r="I825" s="1159"/>
    </row>
    <row r="826" spans="1:9" x14ac:dyDescent="0.25">
      <c r="A826" s="1203"/>
      <c r="B826" s="1204" t="s">
        <v>4055</v>
      </c>
      <c r="C826" s="344">
        <v>1</v>
      </c>
      <c r="D826" s="344">
        <v>3</v>
      </c>
      <c r="E826" s="345">
        <v>2</v>
      </c>
      <c r="F826" s="345"/>
      <c r="G826" s="1158">
        <v>0.28000000000000003</v>
      </c>
      <c r="H826" s="345">
        <f t="shared" si="31"/>
        <v>1.68</v>
      </c>
      <c r="I826" s="1184"/>
    </row>
    <row r="827" spans="1:9" x14ac:dyDescent="0.25">
      <c r="A827" s="1203"/>
      <c r="B827" s="1204" t="s">
        <v>4056</v>
      </c>
      <c r="C827" s="344">
        <v>2</v>
      </c>
      <c r="D827" s="344">
        <v>3</v>
      </c>
      <c r="E827" s="1199">
        <v>1.115</v>
      </c>
      <c r="F827" s="1199"/>
      <c r="G827" s="1158">
        <v>0.19</v>
      </c>
      <c r="H827" s="345">
        <f t="shared" si="31"/>
        <v>1.27</v>
      </c>
      <c r="I827" s="1184"/>
    </row>
    <row r="828" spans="1:9" x14ac:dyDescent="0.25">
      <c r="A828" s="1203"/>
      <c r="B828" s="1277" t="s">
        <v>3977</v>
      </c>
      <c r="C828" s="344"/>
      <c r="D828" s="344"/>
      <c r="E828" s="1199"/>
      <c r="F828" s="1199"/>
      <c r="G828" s="1199"/>
      <c r="H828" s="345"/>
      <c r="I828" s="1184"/>
    </row>
    <row r="829" spans="1:9" x14ac:dyDescent="0.25">
      <c r="A829" s="1186"/>
      <c r="B829" s="1191" t="s">
        <v>4052</v>
      </c>
      <c r="C829" s="1186">
        <v>1</v>
      </c>
      <c r="D829" s="1186">
        <v>3</v>
      </c>
      <c r="E829" s="1158">
        <v>4.72</v>
      </c>
      <c r="F829" s="1158">
        <v>3.05</v>
      </c>
      <c r="G829" s="1158"/>
      <c r="H829" s="345">
        <f t="shared" ref="H829:H844" si="32">PRODUCT(C829:G829)</f>
        <v>43.19</v>
      </c>
      <c r="I829" s="1159"/>
    </row>
    <row r="830" spans="1:9" x14ac:dyDescent="0.25">
      <c r="A830" s="1186"/>
      <c r="B830" s="1191" t="s">
        <v>3980</v>
      </c>
      <c r="C830" s="1231">
        <v>1</v>
      </c>
      <c r="D830" s="1186">
        <v>3</v>
      </c>
      <c r="E830" s="1158">
        <v>3.23</v>
      </c>
      <c r="F830" s="1158">
        <v>3.05</v>
      </c>
      <c r="G830" s="1158"/>
      <c r="H830" s="345">
        <f t="shared" si="32"/>
        <v>29.55</v>
      </c>
      <c r="I830" s="1159"/>
    </row>
    <row r="831" spans="1:9" x14ac:dyDescent="0.25">
      <c r="A831" s="1186"/>
      <c r="B831" s="1191" t="s">
        <v>3981</v>
      </c>
      <c r="C831" s="1186">
        <v>1</v>
      </c>
      <c r="D831" s="1186">
        <v>3</v>
      </c>
      <c r="E831" s="1158">
        <v>3.1</v>
      </c>
      <c r="F831" s="1158">
        <v>2.99</v>
      </c>
      <c r="G831" s="1158"/>
      <c r="H831" s="345">
        <f t="shared" si="32"/>
        <v>27.81</v>
      </c>
      <c r="I831" s="1159"/>
    </row>
    <row r="832" spans="1:9" x14ac:dyDescent="0.25">
      <c r="A832" s="1186"/>
      <c r="B832" s="1191" t="s">
        <v>3982</v>
      </c>
      <c r="C832" s="1186">
        <v>1</v>
      </c>
      <c r="D832" s="1186">
        <v>3</v>
      </c>
      <c r="E832" s="1158">
        <v>1.0900000000000001</v>
      </c>
      <c r="F832" s="1158">
        <v>2.99</v>
      </c>
      <c r="G832" s="1158"/>
      <c r="H832" s="345">
        <f t="shared" si="32"/>
        <v>9.7799999999999994</v>
      </c>
      <c r="I832" s="1159"/>
    </row>
    <row r="833" spans="1:9" x14ac:dyDescent="0.25">
      <c r="A833" s="1186"/>
      <c r="B833" s="1191" t="s">
        <v>3631</v>
      </c>
      <c r="C833" s="1186">
        <v>1</v>
      </c>
      <c r="D833" s="1186">
        <v>3</v>
      </c>
      <c r="E833" s="1158">
        <v>2.2200000000000002</v>
      </c>
      <c r="F833" s="1158">
        <v>2.99</v>
      </c>
      <c r="G833" s="1158"/>
      <c r="H833" s="345">
        <f t="shared" si="32"/>
        <v>19.91</v>
      </c>
      <c r="I833" s="1159"/>
    </row>
    <row r="834" spans="1:9" x14ac:dyDescent="0.25">
      <c r="A834" s="1186"/>
      <c r="B834" s="1191" t="s">
        <v>3983</v>
      </c>
      <c r="C834" s="1186">
        <v>1</v>
      </c>
      <c r="D834" s="1186">
        <v>3</v>
      </c>
      <c r="E834" s="1158">
        <v>1.0900000000000001</v>
      </c>
      <c r="F834" s="1158">
        <v>2.29</v>
      </c>
      <c r="G834" s="1158"/>
      <c r="H834" s="345">
        <f t="shared" si="32"/>
        <v>7.49</v>
      </c>
      <c r="I834" s="1159"/>
    </row>
    <row r="835" spans="1:9" x14ac:dyDescent="0.25">
      <c r="A835" s="1203"/>
      <c r="B835" s="1204" t="s">
        <v>5255</v>
      </c>
      <c r="C835" s="344">
        <v>1</v>
      </c>
      <c r="D835" s="344">
        <v>3</v>
      </c>
      <c r="E835" s="345">
        <v>3.1</v>
      </c>
      <c r="F835" s="345">
        <v>1</v>
      </c>
      <c r="G835" s="1158"/>
      <c r="H835" s="345">
        <f t="shared" si="32"/>
        <v>9.3000000000000007</v>
      </c>
      <c r="I835" s="1184"/>
    </row>
    <row r="836" spans="1:9" x14ac:dyDescent="0.25">
      <c r="A836" s="1203"/>
      <c r="B836" s="1204" t="s">
        <v>5256</v>
      </c>
      <c r="C836" s="344">
        <v>1</v>
      </c>
      <c r="D836" s="344">
        <v>3</v>
      </c>
      <c r="E836" s="345">
        <v>3</v>
      </c>
      <c r="F836" s="345"/>
      <c r="G836" s="1158">
        <v>0.27</v>
      </c>
      <c r="H836" s="345">
        <f t="shared" si="32"/>
        <v>2.4300000000000002</v>
      </c>
      <c r="I836" s="1184"/>
    </row>
    <row r="837" spans="1:9" x14ac:dyDescent="0.25">
      <c r="A837" s="1203"/>
      <c r="B837" s="1204" t="s">
        <v>3947</v>
      </c>
      <c r="C837" s="344">
        <v>3</v>
      </c>
      <c r="D837" s="344">
        <v>9</v>
      </c>
      <c r="E837" s="345">
        <v>1</v>
      </c>
      <c r="F837" s="345"/>
      <c r="G837" s="1199">
        <v>0.15</v>
      </c>
      <c r="H837" s="345">
        <f t="shared" si="32"/>
        <v>4.05</v>
      </c>
      <c r="I837" s="1184"/>
    </row>
    <row r="838" spans="1:9" x14ac:dyDescent="0.25">
      <c r="A838" s="1186"/>
      <c r="B838" s="1191" t="s">
        <v>3978</v>
      </c>
      <c r="C838" s="1231">
        <v>1</v>
      </c>
      <c r="D838" s="344">
        <v>4</v>
      </c>
      <c r="E838" s="1158">
        <v>5.75</v>
      </c>
      <c r="F838" s="1158">
        <v>1.1200000000000001</v>
      </c>
      <c r="G838" s="1158"/>
      <c r="H838" s="345">
        <f t="shared" si="32"/>
        <v>25.76</v>
      </c>
      <c r="I838" s="1159"/>
    </row>
    <row r="839" spans="1:9" x14ac:dyDescent="0.25">
      <c r="A839" s="1203"/>
      <c r="B839" s="1204" t="s">
        <v>4059</v>
      </c>
      <c r="C839" s="344">
        <v>1</v>
      </c>
      <c r="D839" s="344">
        <v>1</v>
      </c>
      <c r="E839" s="1199">
        <v>14.69</v>
      </c>
      <c r="F839" s="1199">
        <v>0.23</v>
      </c>
      <c r="G839" s="345"/>
      <c r="H839" s="345">
        <f t="shared" si="32"/>
        <v>3.38</v>
      </c>
      <c r="I839" s="1184"/>
    </row>
    <row r="840" spans="1:9" x14ac:dyDescent="0.25">
      <c r="A840" s="1203"/>
      <c r="B840" s="1204" t="s">
        <v>4060</v>
      </c>
      <c r="C840" s="344">
        <v>1</v>
      </c>
      <c r="D840" s="344">
        <v>1</v>
      </c>
      <c r="E840" s="1199">
        <v>14.23</v>
      </c>
      <c r="F840" s="1199"/>
      <c r="G840" s="345">
        <v>0.19</v>
      </c>
      <c r="H840" s="345">
        <f t="shared" si="32"/>
        <v>2.7</v>
      </c>
      <c r="I840" s="1184"/>
    </row>
    <row r="841" spans="1:9" x14ac:dyDescent="0.25">
      <c r="A841" s="1203"/>
      <c r="B841" s="1204" t="s">
        <v>4061</v>
      </c>
      <c r="C841" s="344">
        <v>1</v>
      </c>
      <c r="D841" s="344">
        <v>1</v>
      </c>
      <c r="E841" s="1199">
        <v>15.15</v>
      </c>
      <c r="F841" s="1199"/>
      <c r="G841" s="345">
        <v>0.3</v>
      </c>
      <c r="H841" s="345">
        <f t="shared" si="32"/>
        <v>4.55</v>
      </c>
      <c r="I841" s="1184"/>
    </row>
    <row r="842" spans="1:9" x14ac:dyDescent="0.25">
      <c r="A842" s="1172"/>
      <c r="B842" s="1204" t="s">
        <v>4062</v>
      </c>
      <c r="C842" s="1194">
        <v>1</v>
      </c>
      <c r="D842" s="1194">
        <v>1</v>
      </c>
      <c r="E842" s="1170">
        <v>5.12</v>
      </c>
      <c r="F842" s="1170">
        <v>2</v>
      </c>
      <c r="G842" s="1170"/>
      <c r="H842" s="345">
        <f t="shared" si="32"/>
        <v>10.24</v>
      </c>
      <c r="I842" s="1175"/>
    </row>
    <row r="843" spans="1:9" x14ac:dyDescent="0.25">
      <c r="A843" s="465"/>
      <c r="B843" s="466" t="s">
        <v>4246</v>
      </c>
      <c r="C843" s="467">
        <v>2</v>
      </c>
      <c r="D843" s="467">
        <v>1</v>
      </c>
      <c r="E843" s="468">
        <v>4.6500000000000004</v>
      </c>
      <c r="F843" s="468">
        <v>1.73</v>
      </c>
      <c r="G843" s="468"/>
      <c r="H843" s="345">
        <f t="shared" si="32"/>
        <v>16.09</v>
      </c>
      <c r="I843" s="1278"/>
    </row>
    <row r="844" spans="1:9" x14ac:dyDescent="0.25">
      <c r="A844" s="465"/>
      <c r="B844" s="466" t="s">
        <v>4592</v>
      </c>
      <c r="C844" s="467">
        <v>2</v>
      </c>
      <c r="D844" s="467">
        <v>1</v>
      </c>
      <c r="E844" s="468">
        <v>12.76</v>
      </c>
      <c r="F844" s="468"/>
      <c r="G844" s="468">
        <v>0.15</v>
      </c>
      <c r="H844" s="345">
        <f t="shared" si="32"/>
        <v>3.83</v>
      </c>
      <c r="I844" s="1278"/>
    </row>
    <row r="845" spans="1:9" x14ac:dyDescent="0.25">
      <c r="A845" s="465"/>
      <c r="B845" s="466"/>
      <c r="C845" s="467"/>
      <c r="D845" s="467"/>
      <c r="E845" s="468"/>
      <c r="F845" s="468"/>
      <c r="G845" s="468"/>
      <c r="H845" s="345">
        <v>0.05</v>
      </c>
      <c r="I845" s="1278"/>
    </row>
    <row r="846" spans="1:9" x14ac:dyDescent="0.25">
      <c r="A846" s="1279"/>
      <c r="B846" s="1280"/>
      <c r="C846" s="1281"/>
      <c r="D846" s="1281"/>
      <c r="E846" s="1282"/>
      <c r="F846" s="1282"/>
      <c r="G846" s="1174" t="s">
        <v>1904</v>
      </c>
      <c r="H846" s="1174">
        <f>SUM(H765:H845)</f>
        <v>440.6</v>
      </c>
      <c r="I846" s="1175" t="s">
        <v>1941</v>
      </c>
    </row>
    <row r="847" spans="1:9" x14ac:dyDescent="0.25">
      <c r="A847" s="1203"/>
      <c r="B847" s="1757" t="s">
        <v>4063</v>
      </c>
      <c r="C847" s="1757"/>
      <c r="D847" s="344"/>
      <c r="E847" s="345"/>
      <c r="F847" s="345"/>
      <c r="G847" s="345"/>
      <c r="H847" s="345"/>
      <c r="I847" s="1184"/>
    </row>
    <row r="848" spans="1:9" x14ac:dyDescent="0.25">
      <c r="A848" s="1181"/>
      <c r="B848" s="1195" t="s">
        <v>3934</v>
      </c>
      <c r="C848" s="1194"/>
      <c r="D848" s="1194"/>
      <c r="E848" s="1170"/>
      <c r="F848" s="1170"/>
      <c r="G848" s="1170"/>
      <c r="H848" s="1170"/>
      <c r="I848" s="1312"/>
    </row>
    <row r="849" spans="1:9" x14ac:dyDescent="0.25">
      <c r="A849" s="1181"/>
      <c r="B849" s="1173" t="s">
        <v>5177</v>
      </c>
      <c r="C849" s="1194">
        <v>1</v>
      </c>
      <c r="D849" s="1194">
        <v>3</v>
      </c>
      <c r="E849" s="1170">
        <v>1.22</v>
      </c>
      <c r="F849" s="1170"/>
      <c r="G849" s="1319">
        <v>2.4500000000000002</v>
      </c>
      <c r="H849" s="1170">
        <f t="shared" ref="H849:H856" si="33">PRODUCT(C849:G849)</f>
        <v>8.9700000000000006</v>
      </c>
      <c r="I849" s="1312"/>
    </row>
    <row r="850" spans="1:9" x14ac:dyDescent="0.25">
      <c r="A850" s="1181"/>
      <c r="B850" s="1173" t="s">
        <v>5178</v>
      </c>
      <c r="C850" s="1194">
        <v>1</v>
      </c>
      <c r="D850" s="1194">
        <v>2</v>
      </c>
      <c r="E850" s="1170">
        <v>1.22</v>
      </c>
      <c r="F850" s="1170"/>
      <c r="G850" s="1319">
        <v>2.6</v>
      </c>
      <c r="H850" s="1170">
        <f t="shared" si="33"/>
        <v>6.34</v>
      </c>
      <c r="I850" s="1312"/>
    </row>
    <row r="851" spans="1:9" x14ac:dyDescent="0.25">
      <c r="A851" s="1181"/>
      <c r="B851" s="1173" t="s">
        <v>5179</v>
      </c>
      <c r="C851" s="1194">
        <v>1</v>
      </c>
      <c r="D851" s="1194">
        <v>1</v>
      </c>
      <c r="E851" s="1170">
        <v>1.22</v>
      </c>
      <c r="F851" s="1170"/>
      <c r="G851" s="1319">
        <v>2.6</v>
      </c>
      <c r="H851" s="1170">
        <f t="shared" si="33"/>
        <v>3.17</v>
      </c>
      <c r="I851" s="1312"/>
    </row>
    <row r="852" spans="1:9" x14ac:dyDescent="0.25">
      <c r="A852" s="1181"/>
      <c r="B852" s="1173" t="s">
        <v>5180</v>
      </c>
      <c r="C852" s="1194">
        <v>1</v>
      </c>
      <c r="D852" s="1194">
        <v>1</v>
      </c>
      <c r="E852" s="1170">
        <v>1.06</v>
      </c>
      <c r="F852" s="1170"/>
      <c r="G852" s="1319">
        <v>2.4500000000000002</v>
      </c>
      <c r="H852" s="1170">
        <f t="shared" si="33"/>
        <v>2.6</v>
      </c>
      <c r="I852" s="1312"/>
    </row>
    <row r="853" spans="1:9" x14ac:dyDescent="0.25">
      <c r="A853" s="1181"/>
      <c r="B853" s="1173" t="s">
        <v>5181</v>
      </c>
      <c r="C853" s="1194">
        <v>1</v>
      </c>
      <c r="D853" s="1194">
        <v>1</v>
      </c>
      <c r="E853" s="1170">
        <v>1.22</v>
      </c>
      <c r="F853" s="1170"/>
      <c r="G853" s="1319">
        <v>2.4500000000000002</v>
      </c>
      <c r="H853" s="1170">
        <f t="shared" si="33"/>
        <v>2.99</v>
      </c>
      <c r="I853" s="1312"/>
    </row>
    <row r="854" spans="1:9" x14ac:dyDescent="0.25">
      <c r="A854" s="1181"/>
      <c r="B854" s="1173" t="s">
        <v>5182</v>
      </c>
      <c r="C854" s="1194">
        <v>1</v>
      </c>
      <c r="D854" s="1194">
        <v>2</v>
      </c>
      <c r="E854" s="1170">
        <v>1.22</v>
      </c>
      <c r="F854" s="1170"/>
      <c r="G854" s="1319">
        <v>2.4500000000000002</v>
      </c>
      <c r="H854" s="1170">
        <f t="shared" si="33"/>
        <v>5.98</v>
      </c>
      <c r="I854" s="1312"/>
    </row>
    <row r="855" spans="1:9" x14ac:dyDescent="0.25">
      <c r="A855" s="1181"/>
      <c r="B855" s="1173" t="s">
        <v>5183</v>
      </c>
      <c r="C855" s="1194">
        <v>1</v>
      </c>
      <c r="D855" s="1194">
        <v>2</v>
      </c>
      <c r="E855" s="1170">
        <v>1.22</v>
      </c>
      <c r="F855" s="1170"/>
      <c r="G855" s="1319">
        <v>2.6</v>
      </c>
      <c r="H855" s="1170">
        <f t="shared" si="33"/>
        <v>6.34</v>
      </c>
      <c r="I855" s="1312"/>
    </row>
    <row r="856" spans="1:9" x14ac:dyDescent="0.25">
      <c r="A856" s="1181"/>
      <c r="B856" s="1173" t="s">
        <v>5184</v>
      </c>
      <c r="C856" s="1194">
        <v>1</v>
      </c>
      <c r="D856" s="1194">
        <v>2</v>
      </c>
      <c r="E856" s="1170">
        <v>1.22</v>
      </c>
      <c r="F856" s="1170"/>
      <c r="G856" s="1319">
        <v>2.6</v>
      </c>
      <c r="H856" s="1170">
        <f t="shared" si="33"/>
        <v>6.34</v>
      </c>
      <c r="I856" s="1312"/>
    </row>
    <row r="857" spans="1:9" x14ac:dyDescent="0.25">
      <c r="A857" s="1181"/>
      <c r="B857" s="1195" t="s">
        <v>5257</v>
      </c>
      <c r="C857" s="1194"/>
      <c r="D857" s="1194"/>
      <c r="E857" s="1170"/>
      <c r="F857" s="1170"/>
      <c r="G857" s="1170"/>
      <c r="H857" s="1170"/>
      <c r="I857" s="1312"/>
    </row>
    <row r="858" spans="1:9" x14ac:dyDescent="0.25">
      <c r="A858" s="1181"/>
      <c r="B858" s="1173" t="s">
        <v>5177</v>
      </c>
      <c r="C858" s="1194">
        <v>4</v>
      </c>
      <c r="D858" s="1194">
        <v>9</v>
      </c>
      <c r="E858" s="1170">
        <v>1.22</v>
      </c>
      <c r="F858" s="1170"/>
      <c r="G858" s="1319">
        <v>2.4500000000000002</v>
      </c>
      <c r="H858" s="1170">
        <f>PRODUCT(C858:G858)</f>
        <v>107.6</v>
      </c>
      <c r="I858" s="1312"/>
    </row>
    <row r="859" spans="1:9" x14ac:dyDescent="0.25">
      <c r="A859" s="1172" t="s">
        <v>4064</v>
      </c>
      <c r="B859" s="1173" t="s">
        <v>3620</v>
      </c>
      <c r="C859" s="1194">
        <v>4</v>
      </c>
      <c r="D859" s="1194">
        <v>1</v>
      </c>
      <c r="E859" s="1170">
        <v>1.22</v>
      </c>
      <c r="F859" s="1170"/>
      <c r="G859" s="1170">
        <v>2.4500000000000002</v>
      </c>
      <c r="H859" s="1170">
        <f t="shared" ref="H859:H868" si="34">PRODUCT(C859:G859)</f>
        <v>11.96</v>
      </c>
      <c r="I859" s="1175"/>
    </row>
    <row r="860" spans="1:9" x14ac:dyDescent="0.25">
      <c r="A860" s="1172"/>
      <c r="B860" s="1173" t="s">
        <v>3621</v>
      </c>
      <c r="C860" s="1194">
        <v>4</v>
      </c>
      <c r="D860" s="1194">
        <v>3</v>
      </c>
      <c r="E860" s="1170">
        <v>1.22</v>
      </c>
      <c r="F860" s="1170"/>
      <c r="G860" s="1170">
        <v>2.4500000000000002</v>
      </c>
      <c r="H860" s="1170">
        <f t="shared" si="34"/>
        <v>35.869999999999997</v>
      </c>
      <c r="I860" s="1175"/>
    </row>
    <row r="861" spans="1:9" x14ac:dyDescent="0.25">
      <c r="A861" s="1172"/>
      <c r="B861" s="1173" t="s">
        <v>3942</v>
      </c>
      <c r="C861" s="1194">
        <v>4</v>
      </c>
      <c r="D861" s="1194">
        <v>1</v>
      </c>
      <c r="E861" s="1170">
        <v>1.06</v>
      </c>
      <c r="F861" s="1170"/>
      <c r="G861" s="1170">
        <v>2.4500000000000002</v>
      </c>
      <c r="H861" s="1170">
        <f t="shared" si="34"/>
        <v>10.39</v>
      </c>
      <c r="I861" s="1175"/>
    </row>
    <row r="862" spans="1:9" x14ac:dyDescent="0.25">
      <c r="A862" s="1172"/>
      <c r="B862" s="1173" t="s">
        <v>5258</v>
      </c>
      <c r="C862" s="1194">
        <v>1</v>
      </c>
      <c r="D862" s="1194">
        <v>2</v>
      </c>
      <c r="E862" s="1170">
        <v>1.22</v>
      </c>
      <c r="F862" s="1170"/>
      <c r="G862" s="1170">
        <v>2.25</v>
      </c>
      <c r="H862" s="1170">
        <f t="shared" si="34"/>
        <v>5.49</v>
      </c>
      <c r="I862" s="1175"/>
    </row>
    <row r="863" spans="1:9" x14ac:dyDescent="0.25">
      <c r="A863" s="1172"/>
      <c r="B863" s="1173" t="s">
        <v>4066</v>
      </c>
      <c r="C863" s="1194">
        <v>1</v>
      </c>
      <c r="D863" s="1194">
        <v>2</v>
      </c>
      <c r="E863" s="1170">
        <v>1.22</v>
      </c>
      <c r="F863" s="1170"/>
      <c r="G863" s="1170">
        <v>2.25</v>
      </c>
      <c r="H863" s="1170">
        <f t="shared" si="34"/>
        <v>5.49</v>
      </c>
      <c r="I863" s="1175"/>
    </row>
    <row r="864" spans="1:9" ht="28.5" x14ac:dyDescent="0.25">
      <c r="A864" s="1203"/>
      <c r="B864" s="355" t="s">
        <v>5259</v>
      </c>
      <c r="C864" s="344">
        <v>3</v>
      </c>
      <c r="D864" s="344">
        <v>3</v>
      </c>
      <c r="E864" s="345">
        <v>2.2599999999999998</v>
      </c>
      <c r="F864" s="345">
        <v>0.6</v>
      </c>
      <c r="G864" s="345"/>
      <c r="H864" s="1170">
        <f t="shared" si="34"/>
        <v>12.2</v>
      </c>
      <c r="I864" s="1184"/>
    </row>
    <row r="865" spans="1:10" ht="28.5" x14ac:dyDescent="0.25">
      <c r="A865" s="1203"/>
      <c r="B865" s="355" t="s">
        <v>4068</v>
      </c>
      <c r="C865" s="344">
        <v>1</v>
      </c>
      <c r="D865" s="344">
        <v>3</v>
      </c>
      <c r="E865" s="345">
        <v>1.81</v>
      </c>
      <c r="F865" s="345">
        <v>0.6</v>
      </c>
      <c r="G865" s="345"/>
      <c r="H865" s="1170">
        <f t="shared" si="34"/>
        <v>3.26</v>
      </c>
      <c r="I865" s="1184"/>
    </row>
    <row r="866" spans="1:10" x14ac:dyDescent="0.25">
      <c r="A866" s="1203"/>
      <c r="B866" s="355" t="s">
        <v>5260</v>
      </c>
      <c r="C866" s="344">
        <v>1</v>
      </c>
      <c r="D866" s="344">
        <v>3</v>
      </c>
      <c r="E866" s="345">
        <v>1.96</v>
      </c>
      <c r="F866" s="345">
        <v>0.6</v>
      </c>
      <c r="G866" s="345"/>
      <c r="H866" s="1170">
        <f t="shared" si="34"/>
        <v>3.53</v>
      </c>
      <c r="I866" s="1184"/>
    </row>
    <row r="867" spans="1:10" ht="28.5" x14ac:dyDescent="0.25">
      <c r="A867" s="1203"/>
      <c r="B867" s="355" t="s">
        <v>4070</v>
      </c>
      <c r="C867" s="344">
        <v>1</v>
      </c>
      <c r="D867" s="344">
        <v>1</v>
      </c>
      <c r="E867" s="345">
        <v>1.46</v>
      </c>
      <c r="F867" s="345">
        <v>0.6</v>
      </c>
      <c r="G867" s="345"/>
      <c r="H867" s="1170">
        <f t="shared" si="34"/>
        <v>0.88</v>
      </c>
      <c r="I867" s="1184"/>
    </row>
    <row r="868" spans="1:10" x14ac:dyDescent="0.25">
      <c r="A868" s="1203"/>
      <c r="B868" s="1204" t="s">
        <v>3986</v>
      </c>
      <c r="C868" s="344">
        <v>2</v>
      </c>
      <c r="D868" s="344">
        <v>3</v>
      </c>
      <c r="E868" s="1199">
        <v>7.75</v>
      </c>
      <c r="F868" s="1199"/>
      <c r="G868" s="1199">
        <v>0.63</v>
      </c>
      <c r="H868" s="1170">
        <f t="shared" si="34"/>
        <v>29.3</v>
      </c>
      <c r="I868" s="1184"/>
    </row>
    <row r="869" spans="1:10" x14ac:dyDescent="0.25">
      <c r="A869" s="1203"/>
      <c r="B869" s="1204"/>
      <c r="C869" s="344"/>
      <c r="D869" s="344"/>
      <c r="E869" s="1199"/>
      <c r="F869" s="1199"/>
      <c r="G869" s="1199"/>
      <c r="H869" s="1170">
        <v>0</v>
      </c>
      <c r="I869" s="1184"/>
    </row>
    <row r="870" spans="1:10" x14ac:dyDescent="0.25">
      <c r="A870" s="1203"/>
      <c r="B870" s="355"/>
      <c r="C870" s="344"/>
      <c r="D870" s="344"/>
      <c r="E870" s="345"/>
      <c r="F870" s="345"/>
      <c r="G870" s="358" t="s">
        <v>1904</v>
      </c>
      <c r="H870" s="358">
        <f>SUM(H849:H869)</f>
        <v>268.7</v>
      </c>
      <c r="I870" s="1184" t="s">
        <v>1941</v>
      </c>
    </row>
    <row r="871" spans="1:10" ht="30" x14ac:dyDescent="0.25">
      <c r="A871" s="1283" t="s">
        <v>3053</v>
      </c>
      <c r="B871" s="1235" t="s">
        <v>4079</v>
      </c>
      <c r="C871" s="372"/>
      <c r="D871" s="373"/>
      <c r="E871" s="356"/>
      <c r="F871" s="356"/>
      <c r="G871" s="356"/>
      <c r="H871" s="357"/>
      <c r="I871" s="1236"/>
    </row>
    <row r="872" spans="1:10" x14ac:dyDescent="0.25">
      <c r="A872" s="1196"/>
      <c r="B872" s="1258" t="s">
        <v>4080</v>
      </c>
      <c r="C872" s="372">
        <v>2</v>
      </c>
      <c r="D872" s="373">
        <v>4</v>
      </c>
      <c r="E872" s="356">
        <v>0.75</v>
      </c>
      <c r="F872" s="356"/>
      <c r="G872" s="356">
        <v>2.1</v>
      </c>
      <c r="H872" s="357">
        <f>PRODUCT(C872:G872)</f>
        <v>12.6</v>
      </c>
      <c r="I872" s="1236" t="s">
        <v>1941</v>
      </c>
    </row>
    <row r="873" spans="1:10" x14ac:dyDescent="0.25">
      <c r="A873" s="343">
        <v>21.6</v>
      </c>
      <c r="B873" s="1214" t="s">
        <v>4071</v>
      </c>
      <c r="C873" s="344"/>
      <c r="D873" s="344"/>
      <c r="E873" s="1199"/>
      <c r="F873" s="1199"/>
      <c r="G873" s="345"/>
      <c r="H873" s="345"/>
      <c r="I873" s="1184"/>
    </row>
    <row r="874" spans="1:10" x14ac:dyDescent="0.25">
      <c r="A874" s="343"/>
      <c r="B874" s="1214" t="s">
        <v>4072</v>
      </c>
      <c r="C874" s="344"/>
      <c r="D874" s="344"/>
      <c r="E874" s="1199"/>
      <c r="F874" s="1199"/>
      <c r="G874" s="345"/>
      <c r="H874" s="345"/>
      <c r="I874" s="1184"/>
    </row>
    <row r="875" spans="1:10" x14ac:dyDescent="0.25">
      <c r="A875" s="1203"/>
      <c r="B875" s="355" t="s">
        <v>3735</v>
      </c>
      <c r="C875" s="344">
        <v>2</v>
      </c>
      <c r="D875" s="344">
        <v>4</v>
      </c>
      <c r="E875" s="1199"/>
      <c r="F875" s="1199"/>
      <c r="G875" s="345"/>
      <c r="H875" s="358">
        <f>PRODUCT(C875:G875)</f>
        <v>8</v>
      </c>
      <c r="I875" s="1184" t="s">
        <v>1228</v>
      </c>
    </row>
    <row r="876" spans="1:10" ht="30" x14ac:dyDescent="0.25">
      <c r="A876" s="343" t="s">
        <v>4077</v>
      </c>
      <c r="B876" s="1214" t="s">
        <v>4078</v>
      </c>
      <c r="C876" s="344"/>
      <c r="D876" s="344"/>
      <c r="E876" s="1199"/>
      <c r="F876" s="1199"/>
      <c r="G876" s="345"/>
      <c r="H876" s="345"/>
      <c r="I876" s="1184"/>
    </row>
    <row r="877" spans="1:10" x14ac:dyDescent="0.25">
      <c r="A877" s="343"/>
      <c r="B877" s="1214" t="s">
        <v>4072</v>
      </c>
      <c r="C877" s="344"/>
      <c r="D877" s="344"/>
      <c r="E877" s="1199"/>
      <c r="F877" s="1199"/>
      <c r="G877" s="345"/>
      <c r="H877" s="345"/>
      <c r="I877" s="1184"/>
    </row>
    <row r="878" spans="1:10" s="1216" customFormat="1" ht="14.25" x14ac:dyDescent="0.25">
      <c r="A878" s="382"/>
      <c r="B878" s="351" t="s">
        <v>5261</v>
      </c>
      <c r="C878" s="382">
        <v>2</v>
      </c>
      <c r="D878" s="382">
        <f>+D875</f>
        <v>4</v>
      </c>
      <c r="E878" s="382">
        <v>0.8</v>
      </c>
      <c r="F878" s="382"/>
      <c r="G878" s="382">
        <v>2.0499999999999998</v>
      </c>
      <c r="H878" s="383">
        <f>PRODUCT(C878:G878)</f>
        <v>13.12</v>
      </c>
      <c r="I878" s="1215"/>
    </row>
    <row r="879" spans="1:10" s="1221" customFormat="1" ht="14.25" x14ac:dyDescent="0.25">
      <c r="A879" s="1217"/>
      <c r="B879" s="1218" t="s">
        <v>14</v>
      </c>
      <c r="C879" s="1219"/>
      <c r="D879" s="1219"/>
      <c r="E879" s="1217"/>
      <c r="F879" s="1217"/>
      <c r="G879" s="1217"/>
      <c r="H879" s="1220">
        <f>J880-J879</f>
        <v>0.08</v>
      </c>
      <c r="J879" s="1221">
        <f>SUM(H878)</f>
        <v>13.12</v>
      </c>
    </row>
    <row r="880" spans="1:10" s="1221" customFormat="1" ht="15" x14ac:dyDescent="0.25">
      <c r="A880" s="1217"/>
      <c r="B880" s="1248"/>
      <c r="C880" s="1219"/>
      <c r="D880" s="1219"/>
      <c r="E880" s="1217"/>
      <c r="F880" s="1217"/>
      <c r="G880" s="1217"/>
      <c r="H880" s="1222">
        <f>+J880</f>
        <v>13.2</v>
      </c>
      <c r="I880" s="1223"/>
      <c r="J880" s="1221">
        <f>ROUNDUP(J879,1)</f>
        <v>13.2</v>
      </c>
    </row>
    <row r="881" spans="1:9" s="1221" customFormat="1" ht="15" x14ac:dyDescent="0.25">
      <c r="A881" s="1217"/>
      <c r="B881" s="1218"/>
      <c r="C881" s="1219"/>
      <c r="D881" s="1219"/>
      <c r="E881" s="1217"/>
      <c r="F881" s="1224" t="s">
        <v>3456</v>
      </c>
      <c r="G881" s="1224">
        <f>H880</f>
        <v>13.2</v>
      </c>
      <c r="H881" s="1222" t="s">
        <v>1941</v>
      </c>
      <c r="I881" s="1223"/>
    </row>
    <row r="882" spans="1:9" x14ac:dyDescent="0.25">
      <c r="A882" s="346" t="s">
        <v>610</v>
      </c>
      <c r="B882" s="405" t="s">
        <v>4081</v>
      </c>
      <c r="C882" s="382"/>
      <c r="D882" s="382"/>
      <c r="E882" s="383"/>
      <c r="F882" s="384"/>
      <c r="G882" s="383"/>
      <c r="H882" s="402"/>
      <c r="I882" s="1257"/>
    </row>
    <row r="883" spans="1:9" x14ac:dyDescent="0.25">
      <c r="A883" s="348"/>
      <c r="B883" s="359" t="s">
        <v>4082</v>
      </c>
      <c r="C883" s="382">
        <v>1</v>
      </c>
      <c r="D883" s="382">
        <v>4</v>
      </c>
      <c r="E883" s="383">
        <v>1.8</v>
      </c>
      <c r="F883" s="384">
        <v>0.86</v>
      </c>
      <c r="G883" s="383">
        <v>1.35</v>
      </c>
      <c r="H883" s="383">
        <f>PRODUCT(C883:G883)</f>
        <v>8.36</v>
      </c>
      <c r="I883" s="1257"/>
    </row>
    <row r="884" spans="1:9" x14ac:dyDescent="0.25">
      <c r="A884" s="348"/>
      <c r="B884" s="359" t="s">
        <v>4083</v>
      </c>
      <c r="C884" s="382">
        <v>2</v>
      </c>
      <c r="D884" s="382">
        <v>4</v>
      </c>
      <c r="E884" s="383">
        <v>1.8</v>
      </c>
      <c r="F884" s="384">
        <v>0.86</v>
      </c>
      <c r="G884" s="383">
        <v>1.35</v>
      </c>
      <c r="H884" s="383">
        <f>PRODUCT(C884:G884)</f>
        <v>16.72</v>
      </c>
      <c r="I884" s="1257"/>
    </row>
    <row r="885" spans="1:9" x14ac:dyDescent="0.25">
      <c r="A885" s="348"/>
      <c r="B885" s="359" t="s">
        <v>4084</v>
      </c>
      <c r="C885" s="382">
        <v>1</v>
      </c>
      <c r="D885" s="382">
        <v>4</v>
      </c>
      <c r="E885" s="383">
        <v>1.35</v>
      </c>
      <c r="F885" s="384">
        <v>0.86</v>
      </c>
      <c r="G885" s="383">
        <v>1.05</v>
      </c>
      <c r="H885" s="383">
        <f>PRODUCT(C885:G885)</f>
        <v>4.88</v>
      </c>
      <c r="I885" s="1257"/>
    </row>
    <row r="886" spans="1:9" x14ac:dyDescent="0.25">
      <c r="A886" s="348"/>
      <c r="B886" s="359"/>
      <c r="C886" s="382"/>
      <c r="D886" s="382"/>
      <c r="E886" s="383"/>
      <c r="F886" s="384"/>
      <c r="G886" s="383"/>
      <c r="H886" s="383">
        <v>0.04</v>
      </c>
      <c r="I886" s="1257"/>
    </row>
    <row r="887" spans="1:9" x14ac:dyDescent="0.25">
      <c r="A887" s="348"/>
      <c r="B887" s="359"/>
      <c r="C887" s="382"/>
      <c r="D887" s="382"/>
      <c r="E887" s="383"/>
      <c r="F887" s="384"/>
      <c r="G887" s="402" t="s">
        <v>1904</v>
      </c>
      <c r="H887" s="406">
        <f>SUM(H883:H886)</f>
        <v>30</v>
      </c>
      <c r="I887" s="1257" t="s">
        <v>1941</v>
      </c>
    </row>
    <row r="888" spans="1:9" x14ac:dyDescent="0.25">
      <c r="A888" s="343">
        <v>29.8</v>
      </c>
      <c r="B888" s="1214" t="s">
        <v>1479</v>
      </c>
      <c r="C888" s="344"/>
      <c r="D888" s="344"/>
      <c r="E888" s="345"/>
      <c r="F888" s="345"/>
      <c r="G888" s="345"/>
      <c r="H888" s="345"/>
      <c r="I888" s="1184"/>
    </row>
    <row r="889" spans="1:9" x14ac:dyDescent="0.25">
      <c r="A889" s="348"/>
      <c r="B889" s="351" t="s">
        <v>5262</v>
      </c>
      <c r="C889" s="348">
        <v>1</v>
      </c>
      <c r="D889" s="348">
        <v>4</v>
      </c>
      <c r="E889" s="349">
        <v>7.2</v>
      </c>
      <c r="F889" s="349"/>
      <c r="G889" s="349">
        <v>1.58</v>
      </c>
      <c r="H889" s="350">
        <f t="shared" ref="H889:H898" si="35">PRODUCT(C889:G889)</f>
        <v>45.5</v>
      </c>
      <c r="I889" s="1229"/>
    </row>
    <row r="890" spans="1:9" x14ac:dyDescent="0.25">
      <c r="A890" s="348"/>
      <c r="B890" s="351" t="s">
        <v>5263</v>
      </c>
      <c r="C890" s="348">
        <v>1</v>
      </c>
      <c r="D890" s="348">
        <v>4</v>
      </c>
      <c r="E890" s="349">
        <v>6.64</v>
      </c>
      <c r="F890" s="349"/>
      <c r="G890" s="349">
        <v>1.58</v>
      </c>
      <c r="H890" s="350">
        <f t="shared" si="35"/>
        <v>41.96</v>
      </c>
      <c r="I890" s="1229"/>
    </row>
    <row r="891" spans="1:9" x14ac:dyDescent="0.25">
      <c r="A891" s="348"/>
      <c r="B891" s="351" t="s">
        <v>5264</v>
      </c>
      <c r="C891" s="348">
        <v>-2</v>
      </c>
      <c r="D891" s="348">
        <v>4</v>
      </c>
      <c r="E891" s="349">
        <v>0.75</v>
      </c>
      <c r="F891" s="349"/>
      <c r="G891" s="349">
        <v>1.58</v>
      </c>
      <c r="H891" s="350">
        <f t="shared" si="35"/>
        <v>-9.48</v>
      </c>
      <c r="I891" s="1229"/>
    </row>
    <row r="892" spans="1:9" x14ac:dyDescent="0.25">
      <c r="A892" s="348"/>
      <c r="B892" s="351" t="s">
        <v>5265</v>
      </c>
      <c r="C892" s="348">
        <v>2</v>
      </c>
      <c r="D892" s="348">
        <v>4</v>
      </c>
      <c r="E892" s="349">
        <v>0.12</v>
      </c>
      <c r="F892" s="349"/>
      <c r="G892" s="349">
        <v>1.58</v>
      </c>
      <c r="H892" s="350">
        <f t="shared" si="35"/>
        <v>1.52</v>
      </c>
      <c r="I892" s="1229"/>
    </row>
    <row r="893" spans="1:9" x14ac:dyDescent="0.25">
      <c r="A893" s="348"/>
      <c r="B893" s="351" t="s">
        <v>5266</v>
      </c>
      <c r="C893" s="348">
        <v>1</v>
      </c>
      <c r="D893" s="348">
        <v>4</v>
      </c>
      <c r="E893" s="349">
        <v>5.44</v>
      </c>
      <c r="F893" s="349"/>
      <c r="G893" s="349">
        <v>1.2</v>
      </c>
      <c r="H893" s="350">
        <f t="shared" si="35"/>
        <v>26.11</v>
      </c>
      <c r="I893" s="1229"/>
    </row>
    <row r="894" spans="1:9" x14ac:dyDescent="0.25">
      <c r="A894" s="348"/>
      <c r="B894" s="351" t="s">
        <v>5267</v>
      </c>
      <c r="C894" s="348">
        <v>1</v>
      </c>
      <c r="D894" s="348">
        <v>4</v>
      </c>
      <c r="E894" s="349">
        <v>15.53</v>
      </c>
      <c r="F894" s="349"/>
      <c r="G894" s="349">
        <v>0.1</v>
      </c>
      <c r="H894" s="350">
        <f t="shared" si="35"/>
        <v>6.21</v>
      </c>
      <c r="I894" s="1229"/>
    </row>
    <row r="895" spans="1:9" x14ac:dyDescent="0.25">
      <c r="A895" s="348"/>
      <c r="B895" s="351" t="s">
        <v>5268</v>
      </c>
      <c r="C895" s="348">
        <v>1</v>
      </c>
      <c r="D895" s="348">
        <v>4</v>
      </c>
      <c r="E895" s="349">
        <v>12.4</v>
      </c>
      <c r="F895" s="349"/>
      <c r="G895" s="349">
        <v>0.1</v>
      </c>
      <c r="H895" s="350">
        <f t="shared" si="35"/>
        <v>4.96</v>
      </c>
      <c r="I895" s="1229"/>
    </row>
    <row r="896" spans="1:9" x14ac:dyDescent="0.25">
      <c r="A896" s="348"/>
      <c r="B896" s="351" t="s">
        <v>5269</v>
      </c>
      <c r="C896" s="348">
        <v>1</v>
      </c>
      <c r="D896" s="348">
        <v>4</v>
      </c>
      <c r="E896" s="349">
        <v>12.79</v>
      </c>
      <c r="F896" s="349"/>
      <c r="G896" s="349">
        <v>0.1</v>
      </c>
      <c r="H896" s="350">
        <f t="shared" si="35"/>
        <v>5.12</v>
      </c>
      <c r="I896" s="1229"/>
    </row>
    <row r="897" spans="1:9" x14ac:dyDescent="0.25">
      <c r="A897" s="348"/>
      <c r="B897" s="351" t="s">
        <v>5270</v>
      </c>
      <c r="C897" s="348">
        <v>1</v>
      </c>
      <c r="D897" s="348">
        <v>4</v>
      </c>
      <c r="E897" s="349">
        <v>10.86</v>
      </c>
      <c r="F897" s="349"/>
      <c r="G897" s="349">
        <v>0.1</v>
      </c>
      <c r="H897" s="350">
        <f t="shared" si="35"/>
        <v>4.34</v>
      </c>
      <c r="I897" s="1229"/>
    </row>
    <row r="898" spans="1:9" x14ac:dyDescent="0.25">
      <c r="A898" s="348"/>
      <c r="B898" s="351" t="s">
        <v>5271</v>
      </c>
      <c r="C898" s="348">
        <v>1</v>
      </c>
      <c r="D898" s="348">
        <v>4</v>
      </c>
      <c r="E898" s="349">
        <v>0.75</v>
      </c>
      <c r="F898" s="349">
        <v>0.6</v>
      </c>
      <c r="G898" s="349"/>
      <c r="H898" s="350">
        <f t="shared" si="35"/>
        <v>1.8</v>
      </c>
      <c r="I898" s="1229"/>
    </row>
    <row r="899" spans="1:9" x14ac:dyDescent="0.25">
      <c r="A899" s="348"/>
      <c r="B899" s="351"/>
      <c r="C899" s="348"/>
      <c r="D899" s="348"/>
      <c r="E899" s="349"/>
      <c r="F899" s="349"/>
      <c r="G899" s="349"/>
      <c r="H899" s="350">
        <v>0.06</v>
      </c>
      <c r="I899" s="1229"/>
    </row>
    <row r="900" spans="1:9" x14ac:dyDescent="0.25">
      <c r="A900" s="348"/>
      <c r="B900" s="351"/>
      <c r="C900" s="348"/>
      <c r="D900" s="348"/>
      <c r="E900" s="349"/>
      <c r="F900" s="349"/>
      <c r="G900" s="349"/>
      <c r="H900" s="353">
        <f>SUM(H889:H899)</f>
        <v>128.1</v>
      </c>
      <c r="I900" s="1229"/>
    </row>
    <row r="901" spans="1:9" x14ac:dyDescent="0.25">
      <c r="A901" s="343">
        <v>29.9</v>
      </c>
      <c r="B901" s="1214" t="s">
        <v>4085</v>
      </c>
      <c r="C901" s="344"/>
      <c r="D901" s="344"/>
      <c r="E901" s="345"/>
      <c r="F901" s="345"/>
      <c r="G901" s="345"/>
      <c r="H901" s="345"/>
      <c r="I901" s="1184"/>
    </row>
    <row r="902" spans="1:9" x14ac:dyDescent="0.25">
      <c r="A902" s="348"/>
      <c r="B902" s="351" t="s">
        <v>3982</v>
      </c>
      <c r="C902" s="348">
        <v>1</v>
      </c>
      <c r="D902" s="348">
        <v>4</v>
      </c>
      <c r="E902" s="349">
        <v>1.2</v>
      </c>
      <c r="F902" s="349">
        <v>2.12</v>
      </c>
      <c r="G902" s="349"/>
      <c r="H902" s="350">
        <f>PRODUCT(C902:G902)</f>
        <v>10.18</v>
      </c>
      <c r="I902" s="1229"/>
    </row>
    <row r="903" spans="1:9" x14ac:dyDescent="0.25">
      <c r="A903" s="348"/>
      <c r="B903" s="351" t="s">
        <v>3983</v>
      </c>
      <c r="C903" s="348">
        <v>1</v>
      </c>
      <c r="D903" s="348">
        <v>4</v>
      </c>
      <c r="E903" s="349">
        <v>1.2</v>
      </c>
      <c r="F903" s="349">
        <v>2.4</v>
      </c>
      <c r="G903" s="349"/>
      <c r="H903" s="350">
        <f>PRODUCT(C903:G903)</f>
        <v>11.52</v>
      </c>
      <c r="I903" s="1229"/>
    </row>
    <row r="904" spans="1:9" x14ac:dyDescent="0.25">
      <c r="A904" s="348"/>
      <c r="B904" s="351" t="s">
        <v>4086</v>
      </c>
      <c r="C904" s="348">
        <v>2</v>
      </c>
      <c r="D904" s="348">
        <v>4</v>
      </c>
      <c r="E904" s="349">
        <v>0.75</v>
      </c>
      <c r="F904" s="349">
        <v>0.12</v>
      </c>
      <c r="G904" s="349"/>
      <c r="H904" s="350">
        <f>PRODUCT(C904:G904)</f>
        <v>0.72</v>
      </c>
      <c r="I904" s="1229"/>
    </row>
    <row r="905" spans="1:9" x14ac:dyDescent="0.25">
      <c r="A905" s="1284"/>
      <c r="B905" s="1249" t="s">
        <v>14</v>
      </c>
      <c r="C905" s="1285"/>
      <c r="D905" s="1285"/>
      <c r="E905" s="1284"/>
      <c r="F905" s="1284"/>
      <c r="G905" s="1284"/>
      <c r="H905" s="1286">
        <v>0.08</v>
      </c>
      <c r="I905" s="1287"/>
    </row>
    <row r="906" spans="1:9" x14ac:dyDescent="0.25">
      <c r="A906" s="1203"/>
      <c r="B906" s="355"/>
      <c r="C906" s="344"/>
      <c r="D906" s="344"/>
      <c r="E906" s="345"/>
      <c r="F906" s="345"/>
      <c r="G906" s="358" t="s">
        <v>1904</v>
      </c>
      <c r="H906" s="358">
        <f>SUM(H902:H905)</f>
        <v>22.5</v>
      </c>
      <c r="I906" s="1184" t="s">
        <v>1941</v>
      </c>
    </row>
    <row r="907" spans="1:9" ht="30" x14ac:dyDescent="0.25">
      <c r="A907" s="343">
        <v>31.2</v>
      </c>
      <c r="B907" s="1214" t="s">
        <v>4180</v>
      </c>
      <c r="C907" s="344"/>
      <c r="D907" s="344"/>
      <c r="E907" s="345"/>
      <c r="F907" s="345"/>
      <c r="G907" s="345"/>
      <c r="H907" s="345"/>
      <c r="I907" s="1184"/>
    </row>
    <row r="908" spans="1:9" x14ac:dyDescent="0.25">
      <c r="A908" s="1203"/>
      <c r="B908" s="355" t="s">
        <v>4181</v>
      </c>
      <c r="C908" s="344">
        <v>1</v>
      </c>
      <c r="D908" s="344">
        <v>1</v>
      </c>
      <c r="E908" s="345">
        <v>8.41</v>
      </c>
      <c r="F908" s="345">
        <v>6.5</v>
      </c>
      <c r="G908" s="345"/>
      <c r="H908" s="345">
        <f>PRODUCT(C908:G908)</f>
        <v>54.67</v>
      </c>
      <c r="I908" s="1184"/>
    </row>
    <row r="909" spans="1:9" x14ac:dyDescent="0.25">
      <c r="A909" s="1203"/>
      <c r="B909" s="355" t="s">
        <v>4182</v>
      </c>
      <c r="C909" s="344">
        <v>1</v>
      </c>
      <c r="D909" s="344">
        <v>1</v>
      </c>
      <c r="E909" s="345">
        <v>1</v>
      </c>
      <c r="F909" s="345">
        <v>1.23</v>
      </c>
      <c r="G909" s="345"/>
      <c r="H909" s="345">
        <f>PRODUCT(C909:G909)</f>
        <v>1.23</v>
      </c>
      <c r="I909" s="1184"/>
    </row>
    <row r="910" spans="1:9" x14ac:dyDescent="0.25">
      <c r="A910" s="1203"/>
      <c r="B910" s="355" t="s">
        <v>4183</v>
      </c>
      <c r="C910" s="344">
        <v>1</v>
      </c>
      <c r="D910" s="344">
        <v>1</v>
      </c>
      <c r="E910" s="345">
        <v>29.85</v>
      </c>
      <c r="F910" s="345">
        <v>0.23</v>
      </c>
      <c r="G910" s="345"/>
      <c r="H910" s="345">
        <f>PRODUCT(C910:G910)</f>
        <v>6.87</v>
      </c>
      <c r="I910" s="1184"/>
    </row>
    <row r="911" spans="1:9" x14ac:dyDescent="0.25">
      <c r="A911" s="1203"/>
      <c r="B911" s="355" t="s">
        <v>4184</v>
      </c>
      <c r="C911" s="344">
        <v>1</v>
      </c>
      <c r="D911" s="344">
        <v>1</v>
      </c>
      <c r="E911" s="345">
        <v>2.23</v>
      </c>
      <c r="F911" s="345">
        <v>5.12</v>
      </c>
      <c r="G911" s="345"/>
      <c r="H911" s="345">
        <f>PRODUCT(C911:G911)</f>
        <v>11.42</v>
      </c>
      <c r="I911" s="1184"/>
    </row>
    <row r="912" spans="1:9" x14ac:dyDescent="0.25">
      <c r="A912" s="1203"/>
      <c r="B912" s="355" t="s">
        <v>4183</v>
      </c>
      <c r="C912" s="344">
        <v>1</v>
      </c>
      <c r="D912" s="344">
        <v>1</v>
      </c>
      <c r="E912" s="345">
        <v>14.75</v>
      </c>
      <c r="F912" s="345">
        <v>0.23</v>
      </c>
      <c r="G912" s="345"/>
      <c r="H912" s="345">
        <f>PRODUCT(C912:G912)</f>
        <v>3.39</v>
      </c>
      <c r="I912" s="1184"/>
    </row>
    <row r="913" spans="1:9" x14ac:dyDescent="0.25">
      <c r="A913" s="1203"/>
      <c r="B913" s="355"/>
      <c r="C913" s="344"/>
      <c r="D913" s="344"/>
      <c r="E913" s="345"/>
      <c r="F913" s="345"/>
      <c r="G913" s="345"/>
      <c r="H913" s="345">
        <v>0.02</v>
      </c>
      <c r="I913" s="1184"/>
    </row>
    <row r="914" spans="1:9" x14ac:dyDescent="0.25">
      <c r="A914" s="1203"/>
      <c r="B914" s="355"/>
      <c r="C914" s="344"/>
      <c r="D914" s="344"/>
      <c r="E914" s="345"/>
      <c r="F914" s="345"/>
      <c r="G914" s="358" t="s">
        <v>1904</v>
      </c>
      <c r="H914" s="358">
        <f>SUM(H908:H913)</f>
        <v>77.599999999999994</v>
      </c>
      <c r="I914" s="1184" t="s">
        <v>1941</v>
      </c>
    </row>
    <row r="915" spans="1:9" x14ac:dyDescent="0.25">
      <c r="A915" s="343">
        <v>35.1</v>
      </c>
      <c r="B915" s="1228" t="s">
        <v>3999</v>
      </c>
      <c r="C915" s="344"/>
      <c r="D915" s="344"/>
      <c r="E915" s="345"/>
      <c r="F915" s="345"/>
      <c r="G915" s="358"/>
      <c r="H915" s="358"/>
      <c r="I915" s="1184"/>
    </row>
    <row r="916" spans="1:9" x14ac:dyDescent="0.25">
      <c r="A916" s="1203"/>
      <c r="B916" s="355" t="s">
        <v>4000</v>
      </c>
      <c r="C916" s="344">
        <v>1</v>
      </c>
      <c r="D916" s="344">
        <v>3</v>
      </c>
      <c r="E916" s="345">
        <v>6.64</v>
      </c>
      <c r="F916" s="345"/>
      <c r="G916" s="345">
        <v>0.45</v>
      </c>
      <c r="H916" s="345">
        <f>PRODUCT(C916:G916)</f>
        <v>8.9600000000000009</v>
      </c>
      <c r="I916" s="1184"/>
    </row>
    <row r="917" spans="1:9" x14ac:dyDescent="0.25">
      <c r="A917" s="1203"/>
      <c r="B917" s="355" t="s">
        <v>4001</v>
      </c>
      <c r="C917" s="344">
        <v>1</v>
      </c>
      <c r="D917" s="344">
        <v>3</v>
      </c>
      <c r="E917" s="345">
        <v>1.2</v>
      </c>
      <c r="F917" s="345">
        <v>2.12</v>
      </c>
      <c r="G917" s="345"/>
      <c r="H917" s="345">
        <f>PRODUCT(C917:G917)</f>
        <v>7.63</v>
      </c>
      <c r="I917" s="1184"/>
    </row>
    <row r="918" spans="1:9" x14ac:dyDescent="0.25">
      <c r="A918" s="1203"/>
      <c r="B918" s="355" t="s">
        <v>4000</v>
      </c>
      <c r="C918" s="344">
        <v>1</v>
      </c>
      <c r="D918" s="344">
        <v>3</v>
      </c>
      <c r="E918" s="345">
        <v>7.2</v>
      </c>
      <c r="F918" s="345"/>
      <c r="G918" s="345">
        <v>0.23</v>
      </c>
      <c r="H918" s="345">
        <f>PRODUCT(C918:G918)</f>
        <v>4.97</v>
      </c>
      <c r="I918" s="1184"/>
    </row>
    <row r="919" spans="1:9" x14ac:dyDescent="0.25">
      <c r="A919" s="1203"/>
      <c r="B919" s="355" t="s">
        <v>4001</v>
      </c>
      <c r="C919" s="344">
        <v>1</v>
      </c>
      <c r="D919" s="344">
        <v>3</v>
      </c>
      <c r="E919" s="345">
        <v>1.2</v>
      </c>
      <c r="F919" s="345">
        <v>2.4</v>
      </c>
      <c r="G919" s="345"/>
      <c r="H919" s="345">
        <f>PRODUCT(C919:G919)</f>
        <v>8.64</v>
      </c>
      <c r="I919" s="1184"/>
    </row>
    <row r="920" spans="1:9" x14ac:dyDescent="0.25">
      <c r="A920" s="1203"/>
      <c r="B920" s="355"/>
      <c r="C920" s="344"/>
      <c r="D920" s="344"/>
      <c r="E920" s="345"/>
      <c r="F920" s="345"/>
      <c r="G920" s="358" t="s">
        <v>1904</v>
      </c>
      <c r="H920" s="358">
        <f>SUM(H916:H919)</f>
        <v>30.2</v>
      </c>
      <c r="I920" s="1184" t="s">
        <v>1941</v>
      </c>
    </row>
    <row r="921" spans="1:9" x14ac:dyDescent="0.25">
      <c r="A921" s="343">
        <v>38.6</v>
      </c>
      <c r="B921" s="1228" t="s">
        <v>4087</v>
      </c>
      <c r="C921" s="344"/>
      <c r="D921" s="344"/>
      <c r="E921" s="345"/>
      <c r="F921" s="345"/>
      <c r="G921" s="358"/>
      <c r="H921" s="358"/>
      <c r="I921" s="1184"/>
    </row>
    <row r="922" spans="1:9" x14ac:dyDescent="0.25">
      <c r="A922" s="1203"/>
      <c r="B922" s="355" t="s">
        <v>5272</v>
      </c>
      <c r="C922" s="344">
        <v>1</v>
      </c>
      <c r="D922" s="344">
        <v>1</v>
      </c>
      <c r="E922" s="345">
        <f>H550</f>
        <v>720.5</v>
      </c>
      <c r="F922" s="345"/>
      <c r="G922" s="345"/>
      <c r="H922" s="345">
        <f>PRODUCT(C922:G922)</f>
        <v>720.5</v>
      </c>
      <c r="I922" s="1184"/>
    </row>
    <row r="923" spans="1:9" x14ac:dyDescent="0.25">
      <c r="A923" s="1203"/>
      <c r="B923" s="355" t="s">
        <v>5273</v>
      </c>
      <c r="C923" s="344">
        <v>1</v>
      </c>
      <c r="D923" s="344">
        <v>1</v>
      </c>
      <c r="E923" s="345">
        <f>G601</f>
        <v>99.1</v>
      </c>
      <c r="F923" s="345"/>
      <c r="G923" s="345"/>
      <c r="H923" s="345">
        <f>PRODUCT(C923:G923)</f>
        <v>99.1</v>
      </c>
      <c r="I923" s="1184"/>
    </row>
    <row r="924" spans="1:9" x14ac:dyDescent="0.25">
      <c r="A924" s="1203"/>
      <c r="B924" s="355"/>
      <c r="C924" s="344"/>
      <c r="D924" s="344"/>
      <c r="E924" s="345"/>
      <c r="F924" s="345"/>
      <c r="G924" s="358" t="s">
        <v>1904</v>
      </c>
      <c r="H924" s="358">
        <f>SUM(H922:H923)</f>
        <v>819.6</v>
      </c>
      <c r="I924" s="1184" t="s">
        <v>1941</v>
      </c>
    </row>
    <row r="925" spans="1:9" x14ac:dyDescent="0.25">
      <c r="A925" s="343">
        <v>38.700000000000003</v>
      </c>
      <c r="B925" s="1228" t="s">
        <v>4962</v>
      </c>
      <c r="C925" s="344"/>
      <c r="D925" s="344"/>
      <c r="E925" s="345"/>
      <c r="F925" s="345"/>
      <c r="G925" s="358"/>
      <c r="H925" s="358"/>
      <c r="I925" s="1184"/>
    </row>
    <row r="926" spans="1:9" x14ac:dyDescent="0.25">
      <c r="A926" s="343"/>
      <c r="B926" s="355" t="s">
        <v>5274</v>
      </c>
      <c r="C926" s="344">
        <v>1</v>
      </c>
      <c r="D926" s="344">
        <v>1</v>
      </c>
      <c r="E926" s="345">
        <f>G590</f>
        <v>580.1</v>
      </c>
      <c r="F926" s="345"/>
      <c r="G926" s="345"/>
      <c r="H926" s="358">
        <f>PRODUCT(C926:G926)</f>
        <v>580.1</v>
      </c>
      <c r="I926" s="1184" t="s">
        <v>1941</v>
      </c>
    </row>
    <row r="927" spans="1:9" x14ac:dyDescent="0.25">
      <c r="A927" s="1245">
        <v>43.1</v>
      </c>
      <c r="B927" s="1752" t="s">
        <v>4090</v>
      </c>
      <c r="C927" s="1752"/>
      <c r="D927" s="1752"/>
      <c r="E927" s="375"/>
      <c r="F927" s="375"/>
      <c r="G927" s="378"/>
      <c r="H927" s="378"/>
      <c r="I927" s="1257"/>
    </row>
    <row r="928" spans="1:9" x14ac:dyDescent="0.25">
      <c r="A928" s="453"/>
      <c r="B928" s="1288" t="s">
        <v>4091</v>
      </c>
      <c r="C928" s="362">
        <v>1</v>
      </c>
      <c r="D928" s="363">
        <v>1</v>
      </c>
      <c r="E928" s="376">
        <v>10.15</v>
      </c>
      <c r="F928" s="375"/>
      <c r="G928" s="378"/>
      <c r="H928" s="408">
        <f>PRODUCT(C928:G928)</f>
        <v>10.15</v>
      </c>
      <c r="I928" s="1257"/>
    </row>
    <row r="929" spans="1:9" x14ac:dyDescent="0.25">
      <c r="A929" s="453"/>
      <c r="B929" s="1256"/>
      <c r="C929" s="362"/>
      <c r="D929" s="363"/>
      <c r="E929" s="375"/>
      <c r="F929" s="375"/>
      <c r="G929" s="378" t="s">
        <v>1904</v>
      </c>
      <c r="H929" s="409">
        <f>SUM(H928:H928)</f>
        <v>10.15</v>
      </c>
      <c r="I929" s="1257" t="s">
        <v>3732</v>
      </c>
    </row>
    <row r="930" spans="1:9" x14ac:dyDescent="0.25">
      <c r="A930" s="1234">
        <v>44.2</v>
      </c>
      <c r="B930" s="1756" t="s">
        <v>1628</v>
      </c>
      <c r="C930" s="1756"/>
      <c r="D930" s="1756"/>
      <c r="E930" s="356"/>
      <c r="F930" s="356"/>
      <c r="G930" s="356"/>
      <c r="H930" s="357"/>
      <c r="I930" s="1236"/>
    </row>
    <row r="931" spans="1:9" x14ac:dyDescent="0.25">
      <c r="A931" s="1234"/>
      <c r="B931" s="1258" t="s">
        <v>1629</v>
      </c>
      <c r="C931" s="372">
        <v>1</v>
      </c>
      <c r="D931" s="373">
        <v>1</v>
      </c>
      <c r="E931" s="356">
        <v>1</v>
      </c>
      <c r="F931" s="356"/>
      <c r="G931" s="356"/>
      <c r="H931" s="357">
        <f>PRODUCT(C931:G931)</f>
        <v>1</v>
      </c>
      <c r="I931" s="1236" t="s">
        <v>1228</v>
      </c>
    </row>
    <row r="932" spans="1:9" x14ac:dyDescent="0.25">
      <c r="A932" s="1234"/>
      <c r="B932" s="1258" t="s">
        <v>284</v>
      </c>
      <c r="C932" s="372">
        <v>1</v>
      </c>
      <c r="D932" s="373">
        <v>1</v>
      </c>
      <c r="E932" s="356">
        <v>3</v>
      </c>
      <c r="F932" s="356"/>
      <c r="G932" s="356"/>
      <c r="H932" s="357">
        <f>PRODUCT(C932:G932)</f>
        <v>3</v>
      </c>
      <c r="I932" s="1236" t="s">
        <v>718</v>
      </c>
    </row>
    <row r="933" spans="1:9" ht="30" x14ac:dyDescent="0.25">
      <c r="A933" s="1234">
        <v>44.6</v>
      </c>
      <c r="B933" s="1235" t="s">
        <v>4092</v>
      </c>
      <c r="C933" s="372"/>
      <c r="D933" s="373"/>
      <c r="E933" s="356"/>
      <c r="F933" s="356"/>
      <c r="G933" s="357"/>
      <c r="H933" s="357"/>
      <c r="I933" s="1236"/>
    </row>
    <row r="934" spans="1:9" x14ac:dyDescent="0.25">
      <c r="A934" s="1253"/>
      <c r="B934" s="1258" t="s">
        <v>4093</v>
      </c>
      <c r="C934" s="372">
        <v>1</v>
      </c>
      <c r="D934" s="373">
        <v>1</v>
      </c>
      <c r="E934" s="356">
        <v>14</v>
      </c>
      <c r="F934" s="356"/>
      <c r="G934" s="357"/>
      <c r="H934" s="356">
        <f>PRODUCT(C934:G934)</f>
        <v>14</v>
      </c>
      <c r="I934" s="1236"/>
    </row>
    <row r="935" spans="1:9" x14ac:dyDescent="0.25">
      <c r="A935" s="1253"/>
      <c r="B935" s="1258" t="s">
        <v>4094</v>
      </c>
      <c r="C935" s="372">
        <v>1</v>
      </c>
      <c r="D935" s="373">
        <v>1</v>
      </c>
      <c r="E935" s="356">
        <v>3</v>
      </c>
      <c r="F935" s="356"/>
      <c r="G935" s="357"/>
      <c r="H935" s="356">
        <f>PRODUCT(C935:G935)</f>
        <v>3</v>
      </c>
      <c r="I935" s="1236"/>
    </row>
    <row r="936" spans="1:9" x14ac:dyDescent="0.25">
      <c r="A936" s="1253"/>
      <c r="B936" s="1258" t="s">
        <v>4095</v>
      </c>
      <c r="C936" s="372">
        <v>1</v>
      </c>
      <c r="D936" s="373">
        <v>1</v>
      </c>
      <c r="E936" s="356">
        <v>4</v>
      </c>
      <c r="F936" s="356"/>
      <c r="G936" s="357"/>
      <c r="H936" s="356">
        <f>PRODUCT(C936:G936)</f>
        <v>4</v>
      </c>
      <c r="I936" s="1236"/>
    </row>
    <row r="937" spans="1:9" x14ac:dyDescent="0.25">
      <c r="A937" s="1253"/>
      <c r="B937" s="1258"/>
      <c r="C937" s="372"/>
      <c r="D937" s="373"/>
      <c r="E937" s="356"/>
      <c r="F937" s="356"/>
      <c r="G937" s="357" t="s">
        <v>1904</v>
      </c>
      <c r="H937" s="357">
        <f>SUM(H934:H936)</f>
        <v>21</v>
      </c>
      <c r="I937" s="1236" t="s">
        <v>718</v>
      </c>
    </row>
    <row r="938" spans="1:9" s="369" customFormat="1" x14ac:dyDescent="0.25">
      <c r="A938" s="1245">
        <v>52.4</v>
      </c>
      <c r="B938" s="1246" t="s">
        <v>4096</v>
      </c>
      <c r="C938" s="362"/>
      <c r="D938" s="363"/>
      <c r="E938" s="375"/>
      <c r="F938" s="375"/>
      <c r="G938" s="378"/>
      <c r="H938" s="378"/>
      <c r="I938" s="1257"/>
    </row>
    <row r="939" spans="1:9" x14ac:dyDescent="0.25">
      <c r="A939" s="348"/>
      <c r="B939" s="351" t="s">
        <v>4097</v>
      </c>
      <c r="C939" s="348">
        <v>2</v>
      </c>
      <c r="D939" s="348">
        <v>4</v>
      </c>
      <c r="E939" s="349">
        <v>6</v>
      </c>
      <c r="F939" s="349"/>
      <c r="G939" s="349"/>
      <c r="H939" s="349">
        <f>PRODUCT(C939:G939)</f>
        <v>48</v>
      </c>
      <c r="I939" s="1229"/>
    </row>
    <row r="940" spans="1:9" x14ac:dyDescent="0.25">
      <c r="A940" s="348"/>
      <c r="B940" s="351" t="s">
        <v>48</v>
      </c>
      <c r="C940" s="348">
        <v>2</v>
      </c>
      <c r="D940" s="348">
        <v>4</v>
      </c>
      <c r="E940" s="349">
        <v>2.2000000000000002</v>
      </c>
      <c r="F940" s="349"/>
      <c r="G940" s="349"/>
      <c r="H940" s="349">
        <f>PRODUCT(C940:G940)</f>
        <v>17.600000000000001</v>
      </c>
      <c r="I940" s="1229"/>
    </row>
    <row r="941" spans="1:9" x14ac:dyDescent="0.25">
      <c r="A941" s="348"/>
      <c r="B941" s="351" t="s">
        <v>3835</v>
      </c>
      <c r="C941" s="348">
        <v>1</v>
      </c>
      <c r="D941" s="348">
        <v>4</v>
      </c>
      <c r="E941" s="349">
        <v>1.4</v>
      </c>
      <c r="F941" s="349"/>
      <c r="G941" s="349"/>
      <c r="H941" s="349">
        <f>PRODUCT(C941:G941)</f>
        <v>5.6</v>
      </c>
      <c r="I941" s="1229"/>
    </row>
    <row r="942" spans="1:9" x14ac:dyDescent="0.25">
      <c r="A942" s="348"/>
      <c r="B942" s="351"/>
      <c r="C942" s="348"/>
      <c r="D942" s="348"/>
      <c r="E942" s="349"/>
      <c r="F942" s="349"/>
      <c r="G942" s="357" t="s">
        <v>1904</v>
      </c>
      <c r="H942" s="349">
        <f>SUM(H939:H941)</f>
        <v>71.2</v>
      </c>
      <c r="I942" s="1229"/>
    </row>
    <row r="943" spans="1:9" x14ac:dyDescent="0.25">
      <c r="A943" s="1234">
        <v>53.5</v>
      </c>
      <c r="B943" s="1197" t="s">
        <v>4098</v>
      </c>
      <c r="C943" s="372"/>
      <c r="D943" s="373"/>
      <c r="E943" s="356"/>
      <c r="F943" s="356"/>
      <c r="G943" s="357"/>
      <c r="H943" s="357"/>
      <c r="I943" s="1236"/>
    </row>
    <row r="944" spans="1:9" x14ac:dyDescent="0.25">
      <c r="A944" s="1253"/>
      <c r="B944" s="1258" t="s">
        <v>4099</v>
      </c>
      <c r="C944" s="372">
        <v>2</v>
      </c>
      <c r="D944" s="373">
        <v>4</v>
      </c>
      <c r="E944" s="356"/>
      <c r="F944" s="356"/>
      <c r="G944" s="357"/>
      <c r="H944" s="357">
        <f>PRODUCT(C944:G944)</f>
        <v>8</v>
      </c>
      <c r="I944" s="1236" t="s">
        <v>1228</v>
      </c>
    </row>
    <row r="945" spans="1:10" x14ac:dyDescent="0.25">
      <c r="A945" s="1234" t="s">
        <v>4192</v>
      </c>
      <c r="B945" s="1235" t="s">
        <v>5275</v>
      </c>
      <c r="C945" s="373">
        <v>5</v>
      </c>
      <c r="D945" s="373">
        <v>4</v>
      </c>
      <c r="E945" s="356"/>
      <c r="F945" s="356"/>
      <c r="G945" s="356"/>
      <c r="H945" s="357">
        <f>PRODUCT(C945:G945)</f>
        <v>20</v>
      </c>
      <c r="I945" s="1236" t="s">
        <v>1228</v>
      </c>
    </row>
    <row r="946" spans="1:10" x14ac:dyDescent="0.25">
      <c r="A946" s="1234" t="s">
        <v>4193</v>
      </c>
      <c r="B946" s="1235" t="s">
        <v>5276</v>
      </c>
      <c r="C946" s="373">
        <v>2</v>
      </c>
      <c r="D946" s="373">
        <v>4</v>
      </c>
      <c r="E946" s="356"/>
      <c r="F946" s="356"/>
      <c r="G946" s="356"/>
      <c r="H946" s="357">
        <f>PRODUCT(C946:G946)</f>
        <v>8</v>
      </c>
      <c r="I946" s="1236" t="s">
        <v>1228</v>
      </c>
    </row>
    <row r="947" spans="1:10" x14ac:dyDescent="0.25">
      <c r="A947" s="1234">
        <v>56.3</v>
      </c>
      <c r="B947" s="1235" t="s">
        <v>4189</v>
      </c>
      <c r="C947" s="372">
        <v>1</v>
      </c>
      <c r="D947" s="373">
        <v>1</v>
      </c>
      <c r="E947" s="356"/>
      <c r="F947" s="356"/>
      <c r="G947" s="356"/>
      <c r="H947" s="357">
        <f>PRODUCT(C947:G947)</f>
        <v>1</v>
      </c>
      <c r="I947" s="1236" t="s">
        <v>1228</v>
      </c>
    </row>
    <row r="948" spans="1:10" ht="30" x14ac:dyDescent="0.25">
      <c r="A948" s="1234">
        <v>56.4</v>
      </c>
      <c r="B948" s="1235" t="s">
        <v>4190</v>
      </c>
      <c r="C948" s="372">
        <v>1</v>
      </c>
      <c r="D948" s="373">
        <v>3</v>
      </c>
      <c r="E948" s="356"/>
      <c r="F948" s="356"/>
      <c r="G948" s="356"/>
      <c r="H948" s="357">
        <f>PRODUCT(C948:G948)</f>
        <v>3</v>
      </c>
      <c r="I948" s="1236" t="s">
        <v>1228</v>
      </c>
    </row>
    <row r="949" spans="1:10" x14ac:dyDescent="0.25">
      <c r="A949" s="1234">
        <v>58.3</v>
      </c>
      <c r="B949" s="1235" t="s">
        <v>342</v>
      </c>
      <c r="C949" s="372"/>
      <c r="D949" s="373"/>
      <c r="E949" s="356"/>
      <c r="F949" s="356"/>
      <c r="G949" s="356"/>
      <c r="H949" s="356"/>
      <c r="I949" s="1236"/>
    </row>
    <row r="950" spans="1:10" s="1216" customFormat="1" ht="15" x14ac:dyDescent="0.25">
      <c r="A950" s="382"/>
      <c r="B950" s="1150" t="s">
        <v>5277</v>
      </c>
      <c r="C950" s="382"/>
      <c r="D950" s="382"/>
      <c r="E950" s="382"/>
      <c r="F950" s="382"/>
      <c r="G950" s="382"/>
      <c r="H950" s="383"/>
      <c r="I950" s="1215"/>
    </row>
    <row r="951" spans="1:10" s="1216" customFormat="1" ht="14.25" x14ac:dyDescent="0.25">
      <c r="A951" s="382"/>
      <c r="B951" s="351" t="s">
        <v>5278</v>
      </c>
      <c r="C951" s="382">
        <v>1</v>
      </c>
      <c r="D951" s="382">
        <v>2</v>
      </c>
      <c r="E951" s="382">
        <v>18.5</v>
      </c>
      <c r="F951" s="382"/>
      <c r="G951" s="382"/>
      <c r="H951" s="383">
        <f>PRODUCT(C951:G951)</f>
        <v>37</v>
      </c>
      <c r="I951" s="1215"/>
    </row>
    <row r="952" spans="1:10" s="1216" customFormat="1" ht="14.25" x14ac:dyDescent="0.25">
      <c r="A952" s="382"/>
      <c r="B952" s="351" t="s">
        <v>5279</v>
      </c>
      <c r="C952" s="382">
        <v>1</v>
      </c>
      <c r="D952" s="382">
        <v>3</v>
      </c>
      <c r="E952" s="382">
        <v>1.5</v>
      </c>
      <c r="F952" s="382"/>
      <c r="G952" s="382"/>
      <c r="H952" s="383">
        <f>PRODUCT(C952:G952)</f>
        <v>4.5</v>
      </c>
      <c r="I952" s="1215"/>
    </row>
    <row r="953" spans="1:10" s="1216" customFormat="1" ht="14.25" x14ac:dyDescent="0.25">
      <c r="A953" s="382"/>
      <c r="B953" s="351" t="s">
        <v>5280</v>
      </c>
      <c r="C953" s="382">
        <v>4</v>
      </c>
      <c r="D953" s="382">
        <v>2</v>
      </c>
      <c r="E953" s="382">
        <v>2.5</v>
      </c>
      <c r="F953" s="382"/>
      <c r="G953" s="382"/>
      <c r="H953" s="383">
        <f>PRODUCT(C953:G953)</f>
        <v>20</v>
      </c>
      <c r="I953" s="1215"/>
    </row>
    <row r="954" spans="1:10" s="1216" customFormat="1" ht="14.25" x14ac:dyDescent="0.25">
      <c r="A954" s="382"/>
      <c r="B954" s="351" t="s">
        <v>5281</v>
      </c>
      <c r="C954" s="382">
        <v>1</v>
      </c>
      <c r="D954" s="382">
        <v>2</v>
      </c>
      <c r="E954" s="382">
        <v>1.5</v>
      </c>
      <c r="F954" s="382"/>
      <c r="G954" s="382"/>
      <c r="H954" s="383">
        <f>PRODUCT(C954:G954)</f>
        <v>3</v>
      </c>
      <c r="I954" s="1215"/>
    </row>
    <row r="955" spans="1:10" s="1221" customFormat="1" ht="14.25" x14ac:dyDescent="0.25">
      <c r="A955" s="1217"/>
      <c r="B955" s="1218" t="s">
        <v>14</v>
      </c>
      <c r="C955" s="1219"/>
      <c r="D955" s="1219"/>
      <c r="E955" s="1217"/>
      <c r="F955" s="1217"/>
      <c r="G955" s="1217"/>
      <c r="H955" s="1220">
        <f>J956-J955</f>
        <v>0</v>
      </c>
      <c r="J955" s="1221">
        <f>SUM(H951:H954)</f>
        <v>64.5</v>
      </c>
    </row>
    <row r="956" spans="1:10" s="1221" customFormat="1" ht="15" x14ac:dyDescent="0.25">
      <c r="A956" s="1217"/>
      <c r="B956" s="1248"/>
      <c r="C956" s="1219"/>
      <c r="D956" s="1219"/>
      <c r="E956" s="1217"/>
      <c r="F956" s="1217"/>
      <c r="G956" s="1217"/>
      <c r="H956" s="1222">
        <f>+J956</f>
        <v>64.5</v>
      </c>
      <c r="I956" s="1223"/>
      <c r="J956" s="1221">
        <f>ROUNDUP(J955,1)</f>
        <v>64.5</v>
      </c>
    </row>
    <row r="957" spans="1:10" s="1221" customFormat="1" ht="15" x14ac:dyDescent="0.25">
      <c r="A957" s="1217"/>
      <c r="B957" s="1218"/>
      <c r="C957" s="1219"/>
      <c r="D957" s="1219"/>
      <c r="E957" s="1217"/>
      <c r="F957" s="1224" t="s">
        <v>3456</v>
      </c>
      <c r="G957" s="1224">
        <f>H956</f>
        <v>64.5</v>
      </c>
      <c r="H957" s="1222" t="s">
        <v>718</v>
      </c>
      <c r="I957" s="1223"/>
    </row>
    <row r="958" spans="1:10" s="1216" customFormat="1" ht="15" x14ac:dyDescent="0.25">
      <c r="A958" s="382"/>
      <c r="B958" s="1150" t="s">
        <v>5282</v>
      </c>
      <c r="C958" s="382"/>
      <c r="D958" s="382"/>
      <c r="E958" s="382"/>
      <c r="F958" s="382"/>
      <c r="G958" s="382"/>
      <c r="H958" s="383"/>
      <c r="I958" s="1215"/>
    </row>
    <row r="959" spans="1:10" s="1216" customFormat="1" ht="14.25" x14ac:dyDescent="0.25">
      <c r="A959" s="382"/>
      <c r="B959" s="351" t="s">
        <v>5278</v>
      </c>
      <c r="C959" s="382">
        <v>1</v>
      </c>
      <c r="D959" s="382">
        <v>2</v>
      </c>
      <c r="E959" s="382">
        <v>18.5</v>
      </c>
      <c r="F959" s="382"/>
      <c r="G959" s="382"/>
      <c r="H959" s="383">
        <f t="shared" ref="H959:H964" si="36">PRODUCT(C959:G959)</f>
        <v>37</v>
      </c>
      <c r="I959" s="1215"/>
    </row>
    <row r="960" spans="1:10" s="1216" customFormat="1" ht="14.25" x14ac:dyDescent="0.25">
      <c r="A960" s="382"/>
      <c r="B960" s="351" t="s">
        <v>5279</v>
      </c>
      <c r="C960" s="382">
        <v>1</v>
      </c>
      <c r="D960" s="382">
        <v>3</v>
      </c>
      <c r="E960" s="382">
        <v>1.5</v>
      </c>
      <c r="F960" s="382"/>
      <c r="G960" s="382"/>
      <c r="H960" s="383">
        <f t="shared" si="36"/>
        <v>4.5</v>
      </c>
      <c r="I960" s="1215"/>
    </row>
    <row r="961" spans="1:10" s="1216" customFormat="1" ht="14.25" x14ac:dyDescent="0.25">
      <c r="A961" s="382"/>
      <c r="B961" s="351" t="s">
        <v>5280</v>
      </c>
      <c r="C961" s="382">
        <v>4</v>
      </c>
      <c r="D961" s="382">
        <v>2</v>
      </c>
      <c r="E961" s="382">
        <v>2.5</v>
      </c>
      <c r="F961" s="382"/>
      <c r="G961" s="382"/>
      <c r="H961" s="383">
        <f t="shared" si="36"/>
        <v>20</v>
      </c>
      <c r="I961" s="1215"/>
    </row>
    <row r="962" spans="1:10" s="1216" customFormat="1" ht="14.25" x14ac:dyDescent="0.25">
      <c r="A962" s="382"/>
      <c r="B962" s="351" t="s">
        <v>4084</v>
      </c>
      <c r="C962" s="382">
        <v>1</v>
      </c>
      <c r="D962" s="382">
        <v>1</v>
      </c>
      <c r="E962" s="382">
        <v>10.5</v>
      </c>
      <c r="F962" s="382"/>
      <c r="G962" s="382"/>
      <c r="H962" s="383">
        <f t="shared" si="36"/>
        <v>10.5</v>
      </c>
      <c r="I962" s="1215"/>
    </row>
    <row r="963" spans="1:10" s="1216" customFormat="1" ht="14.25" x14ac:dyDescent="0.25">
      <c r="A963" s="382"/>
      <c r="B963" s="351" t="s">
        <v>5279</v>
      </c>
      <c r="C963" s="382">
        <v>1</v>
      </c>
      <c r="D963" s="382">
        <v>3</v>
      </c>
      <c r="E963" s="382">
        <v>1.5</v>
      </c>
      <c r="F963" s="382"/>
      <c r="G963" s="382"/>
      <c r="H963" s="383">
        <f t="shared" si="36"/>
        <v>4.5</v>
      </c>
      <c r="I963" s="1215"/>
    </row>
    <row r="964" spans="1:10" s="1216" customFormat="1" ht="14.25" x14ac:dyDescent="0.25">
      <c r="A964" s="382"/>
      <c r="B964" s="351" t="s">
        <v>5280</v>
      </c>
      <c r="C964" s="382">
        <v>4</v>
      </c>
      <c r="D964" s="382">
        <v>1</v>
      </c>
      <c r="E964" s="382">
        <v>2.5</v>
      </c>
      <c r="F964" s="382"/>
      <c r="G964" s="382"/>
      <c r="H964" s="383">
        <f t="shared" si="36"/>
        <v>10</v>
      </c>
      <c r="I964" s="1215"/>
    </row>
    <row r="965" spans="1:10" s="1221" customFormat="1" ht="14.25" x14ac:dyDescent="0.25">
      <c r="A965" s="1217"/>
      <c r="B965" s="1218" t="s">
        <v>14</v>
      </c>
      <c r="C965" s="1219"/>
      <c r="D965" s="1219"/>
      <c r="E965" s="1217"/>
      <c r="F965" s="1217"/>
      <c r="G965" s="1217"/>
      <c r="H965" s="1220">
        <f>J966-J965</f>
        <v>0</v>
      </c>
      <c r="J965" s="1221">
        <f>SUM(H959:H964)</f>
        <v>86.5</v>
      </c>
    </row>
    <row r="966" spans="1:10" s="1221" customFormat="1" ht="15" x14ac:dyDescent="0.25">
      <c r="A966" s="1217"/>
      <c r="B966" s="1248"/>
      <c r="C966" s="1219"/>
      <c r="D966" s="1219"/>
      <c r="E966" s="1217"/>
      <c r="F966" s="1217"/>
      <c r="G966" s="1217"/>
      <c r="H966" s="1222">
        <f>+J966</f>
        <v>86.5</v>
      </c>
      <c r="I966" s="1223"/>
      <c r="J966" s="1221">
        <f>ROUNDUP(J965,1)</f>
        <v>86.5</v>
      </c>
    </row>
    <row r="967" spans="1:10" s="1221" customFormat="1" ht="15" x14ac:dyDescent="0.25">
      <c r="A967" s="1217"/>
      <c r="B967" s="1218"/>
      <c r="C967" s="1219"/>
      <c r="D967" s="1219"/>
      <c r="E967" s="1217"/>
      <c r="F967" s="1224" t="s">
        <v>3456</v>
      </c>
      <c r="G967" s="1224">
        <f>H966</f>
        <v>86.5</v>
      </c>
      <c r="H967" s="1222" t="s">
        <v>718</v>
      </c>
      <c r="I967" s="1223"/>
    </row>
    <row r="968" spans="1:10" x14ac:dyDescent="0.25">
      <c r="A968" s="1245">
        <v>58.4</v>
      </c>
      <c r="B968" s="1752" t="s">
        <v>4116</v>
      </c>
      <c r="C968" s="1752"/>
      <c r="D968" s="1752"/>
      <c r="E968" s="375"/>
      <c r="F968" s="375"/>
      <c r="G968" s="375"/>
      <c r="H968" s="375"/>
      <c r="I968" s="1257"/>
    </row>
    <row r="969" spans="1:10" x14ac:dyDescent="0.25">
      <c r="A969" s="1253"/>
      <c r="B969" s="1258" t="s">
        <v>4117</v>
      </c>
      <c r="C969" s="372">
        <v>1</v>
      </c>
      <c r="D969" s="373">
        <v>4</v>
      </c>
      <c r="E969" s="356">
        <v>3</v>
      </c>
      <c r="F969" s="356"/>
      <c r="G969" s="356"/>
      <c r="H969" s="356">
        <f>PRODUCT(C969:G969)</f>
        <v>12</v>
      </c>
      <c r="I969" s="1236"/>
    </row>
    <row r="970" spans="1:10" x14ac:dyDescent="0.25">
      <c r="A970" s="1253"/>
      <c r="B970" s="1258" t="s">
        <v>3632</v>
      </c>
      <c r="C970" s="372">
        <v>1</v>
      </c>
      <c r="D970" s="373">
        <v>4</v>
      </c>
      <c r="E970" s="356">
        <v>1</v>
      </c>
      <c r="F970" s="356"/>
      <c r="G970" s="356"/>
      <c r="H970" s="356">
        <f>PRODUCT(C970:G970)</f>
        <v>4</v>
      </c>
      <c r="I970" s="1236"/>
    </row>
    <row r="971" spans="1:10" x14ac:dyDescent="0.25">
      <c r="A971" s="1253"/>
      <c r="B971" s="1258" t="s">
        <v>3835</v>
      </c>
      <c r="C971" s="372">
        <v>1</v>
      </c>
      <c r="D971" s="373">
        <v>4</v>
      </c>
      <c r="E971" s="356">
        <v>1</v>
      </c>
      <c r="F971" s="356"/>
      <c r="G971" s="356"/>
      <c r="H971" s="356">
        <f>PRODUCT(C971:G971)</f>
        <v>4</v>
      </c>
      <c r="I971" s="1236"/>
    </row>
    <row r="972" spans="1:10" x14ac:dyDescent="0.25">
      <c r="A972" s="1253"/>
      <c r="B972" s="1258"/>
      <c r="C972" s="372"/>
      <c r="D972" s="373"/>
      <c r="E972" s="356"/>
      <c r="F972" s="356"/>
      <c r="G972" s="357" t="s">
        <v>1904</v>
      </c>
      <c r="H972" s="357">
        <f>SUM(H969:H971)</f>
        <v>20</v>
      </c>
      <c r="I972" s="1236" t="s">
        <v>718</v>
      </c>
    </row>
    <row r="973" spans="1:10" x14ac:dyDescent="0.25">
      <c r="A973" s="1266">
        <v>64.099999999999994</v>
      </c>
      <c r="B973" s="1235" t="s">
        <v>4118</v>
      </c>
      <c r="C973" s="372"/>
      <c r="D973" s="373"/>
      <c r="E973" s="356"/>
      <c r="F973" s="356"/>
      <c r="G973" s="356"/>
      <c r="H973" s="356"/>
      <c r="I973" s="1236"/>
    </row>
    <row r="974" spans="1:10" x14ac:dyDescent="0.25">
      <c r="A974" s="1289"/>
      <c r="B974" s="1290" t="s">
        <v>3903</v>
      </c>
      <c r="C974" s="373">
        <v>3</v>
      </c>
      <c r="D974" s="373">
        <v>4</v>
      </c>
      <c r="E974" s="356"/>
      <c r="F974" s="356"/>
      <c r="G974" s="356"/>
      <c r="H974" s="356">
        <f>D974*C974</f>
        <v>12</v>
      </c>
      <c r="I974" s="1291"/>
    </row>
    <row r="975" spans="1:10" x14ac:dyDescent="0.25">
      <c r="A975" s="1289"/>
      <c r="B975" s="1290" t="s">
        <v>3904</v>
      </c>
      <c r="C975" s="373">
        <v>2</v>
      </c>
      <c r="D975" s="373">
        <v>4</v>
      </c>
      <c r="E975" s="356"/>
      <c r="F975" s="356"/>
      <c r="G975" s="356"/>
      <c r="H975" s="356">
        <f t="shared" ref="H975:H981" si="37">PRODUCT(C975:G975)</f>
        <v>8</v>
      </c>
      <c r="I975" s="1291"/>
    </row>
    <row r="976" spans="1:10" x14ac:dyDescent="0.25">
      <c r="A976" s="1289"/>
      <c r="B976" s="1290" t="s">
        <v>4119</v>
      </c>
      <c r="C976" s="373">
        <v>1</v>
      </c>
      <c r="D976" s="373">
        <v>4</v>
      </c>
      <c r="E976" s="356"/>
      <c r="F976" s="356"/>
      <c r="G976" s="356"/>
      <c r="H976" s="356">
        <f t="shared" si="37"/>
        <v>4</v>
      </c>
      <c r="I976" s="1291"/>
    </row>
    <row r="977" spans="1:9" x14ac:dyDescent="0.25">
      <c r="A977" s="1289"/>
      <c r="B977" s="1290" t="s">
        <v>3590</v>
      </c>
      <c r="C977" s="373">
        <v>1</v>
      </c>
      <c r="D977" s="373">
        <v>4</v>
      </c>
      <c r="E977" s="356"/>
      <c r="F977" s="356"/>
      <c r="G977" s="356"/>
      <c r="H977" s="356">
        <f t="shared" si="37"/>
        <v>4</v>
      </c>
      <c r="I977" s="1291"/>
    </row>
    <row r="978" spans="1:9" x14ac:dyDescent="0.25">
      <c r="A978" s="1289"/>
      <c r="B978" s="1290" t="s">
        <v>4120</v>
      </c>
      <c r="C978" s="373">
        <v>1</v>
      </c>
      <c r="D978" s="373">
        <v>4</v>
      </c>
      <c r="E978" s="356"/>
      <c r="F978" s="356"/>
      <c r="G978" s="356"/>
      <c r="H978" s="356">
        <f t="shared" si="37"/>
        <v>4</v>
      </c>
      <c r="I978" s="1291"/>
    </row>
    <row r="979" spans="1:9" x14ac:dyDescent="0.25">
      <c r="A979" s="1289"/>
      <c r="B979" s="1290" t="s">
        <v>4121</v>
      </c>
      <c r="C979" s="373">
        <v>1</v>
      </c>
      <c r="D979" s="373">
        <v>4</v>
      </c>
      <c r="E979" s="356"/>
      <c r="F979" s="356"/>
      <c r="G979" s="356"/>
      <c r="H979" s="356">
        <f t="shared" si="37"/>
        <v>4</v>
      </c>
      <c r="I979" s="1291"/>
    </row>
    <row r="980" spans="1:9" x14ac:dyDescent="0.25">
      <c r="A980" s="1289"/>
      <c r="B980" s="1290" t="s">
        <v>4122</v>
      </c>
      <c r="C980" s="373">
        <v>1</v>
      </c>
      <c r="D980" s="373">
        <v>5</v>
      </c>
      <c r="E980" s="356"/>
      <c r="F980" s="356"/>
      <c r="G980" s="356"/>
      <c r="H980" s="356">
        <f t="shared" si="37"/>
        <v>5</v>
      </c>
      <c r="I980" s="1291"/>
    </row>
    <row r="981" spans="1:9" x14ac:dyDescent="0.25">
      <c r="A981" s="1289"/>
      <c r="B981" s="1290" t="s">
        <v>4123</v>
      </c>
      <c r="C981" s="373">
        <v>1</v>
      </c>
      <c r="D981" s="373">
        <v>2</v>
      </c>
      <c r="E981" s="356"/>
      <c r="F981" s="356"/>
      <c r="G981" s="356"/>
      <c r="H981" s="356">
        <f t="shared" si="37"/>
        <v>2</v>
      </c>
      <c r="I981" s="1291"/>
    </row>
    <row r="982" spans="1:9" x14ac:dyDescent="0.25">
      <c r="A982" s="1289"/>
      <c r="B982" s="1290"/>
      <c r="C982" s="372"/>
      <c r="D982" s="373"/>
      <c r="E982" s="356"/>
      <c r="F982" s="356"/>
      <c r="G982" s="357" t="s">
        <v>1904</v>
      </c>
      <c r="H982" s="357">
        <f>SUM(H974:H981)</f>
        <v>43</v>
      </c>
      <c r="I982" s="1291" t="s">
        <v>1228</v>
      </c>
    </row>
    <row r="983" spans="1:9" x14ac:dyDescent="0.25">
      <c r="A983" s="1292"/>
      <c r="B983" s="1293" t="s">
        <v>4124</v>
      </c>
      <c r="C983" s="372"/>
      <c r="D983" s="373"/>
      <c r="E983" s="356"/>
      <c r="F983" s="356"/>
      <c r="G983" s="356"/>
      <c r="H983" s="356"/>
      <c r="I983" s="1291"/>
    </row>
    <row r="984" spans="1:9" x14ac:dyDescent="0.25">
      <c r="A984" s="1292"/>
      <c r="B984" s="1290" t="s">
        <v>4125</v>
      </c>
      <c r="C984" s="373">
        <v>6</v>
      </c>
      <c r="D984" s="373">
        <v>4</v>
      </c>
      <c r="E984" s="356"/>
      <c r="F984" s="356"/>
      <c r="G984" s="356"/>
      <c r="H984" s="356">
        <f>PRODUCT(C984:G984)</f>
        <v>24</v>
      </c>
      <c r="I984" s="1291"/>
    </row>
    <row r="985" spans="1:9" x14ac:dyDescent="0.25">
      <c r="A985" s="1292"/>
      <c r="B985" s="1290" t="s">
        <v>4126</v>
      </c>
      <c r="C985" s="373">
        <v>1</v>
      </c>
      <c r="D985" s="373">
        <v>4</v>
      </c>
      <c r="E985" s="356"/>
      <c r="F985" s="356"/>
      <c r="G985" s="356"/>
      <c r="H985" s="356">
        <f>PRODUCT(C985:G985)</f>
        <v>4</v>
      </c>
      <c r="I985" s="1291"/>
    </row>
    <row r="986" spans="1:9" x14ac:dyDescent="0.25">
      <c r="A986" s="1292"/>
      <c r="B986" s="1290" t="s">
        <v>4127</v>
      </c>
      <c r="C986" s="373">
        <v>2</v>
      </c>
      <c r="D986" s="373">
        <v>4</v>
      </c>
      <c r="E986" s="356"/>
      <c r="F986" s="356"/>
      <c r="G986" s="356"/>
      <c r="H986" s="356">
        <f>PRODUCT(C986:G986)</f>
        <v>8</v>
      </c>
      <c r="I986" s="1291"/>
    </row>
    <row r="987" spans="1:9" x14ac:dyDescent="0.25">
      <c r="A987" s="1292"/>
      <c r="B987" s="1290" t="s">
        <v>3838</v>
      </c>
      <c r="C987" s="373">
        <v>1</v>
      </c>
      <c r="D987" s="373">
        <v>4</v>
      </c>
      <c r="E987" s="356"/>
      <c r="F987" s="356"/>
      <c r="G987" s="356"/>
      <c r="H987" s="356">
        <f>PRODUCT(C987:G987)</f>
        <v>4</v>
      </c>
      <c r="I987" s="1291"/>
    </row>
    <row r="988" spans="1:9" x14ac:dyDescent="0.25">
      <c r="A988" s="1292"/>
      <c r="B988" s="1290" t="s">
        <v>4128</v>
      </c>
      <c r="C988" s="373">
        <v>1</v>
      </c>
      <c r="D988" s="373">
        <v>2</v>
      </c>
      <c r="E988" s="356"/>
      <c r="F988" s="356"/>
      <c r="G988" s="356"/>
      <c r="H988" s="356">
        <f>PRODUCT(C988:G988)</f>
        <v>2</v>
      </c>
      <c r="I988" s="1291"/>
    </row>
    <row r="989" spans="1:9" x14ac:dyDescent="0.25">
      <c r="A989" s="1292"/>
      <c r="B989" s="1290"/>
      <c r="C989" s="372"/>
      <c r="D989" s="373"/>
      <c r="E989" s="356"/>
      <c r="F989" s="356"/>
      <c r="G989" s="357" t="s">
        <v>1904</v>
      </c>
      <c r="H989" s="357">
        <f>SUM(H984:H988)</f>
        <v>42</v>
      </c>
      <c r="I989" s="1291" t="s">
        <v>1228</v>
      </c>
    </row>
    <row r="990" spans="1:9" ht="30" x14ac:dyDescent="0.25">
      <c r="A990" s="410"/>
      <c r="B990" s="1235" t="s">
        <v>4129</v>
      </c>
      <c r="C990" s="372">
        <v>1</v>
      </c>
      <c r="D990" s="373">
        <v>4</v>
      </c>
      <c r="E990" s="356"/>
      <c r="F990" s="356"/>
      <c r="G990" s="356"/>
      <c r="H990" s="357">
        <f>PRODUCT(C990:G990)</f>
        <v>4</v>
      </c>
      <c r="I990" s="1236" t="s">
        <v>1228</v>
      </c>
    </row>
    <row r="991" spans="1:9" x14ac:dyDescent="0.25">
      <c r="A991" s="1234">
        <v>65.099999999999994</v>
      </c>
      <c r="B991" s="1235" t="s">
        <v>268</v>
      </c>
      <c r="C991" s="372"/>
      <c r="D991" s="373"/>
      <c r="E991" s="356"/>
      <c r="F991" s="356"/>
      <c r="G991" s="356"/>
      <c r="H991" s="356"/>
      <c r="I991" s="1236"/>
    </row>
    <row r="992" spans="1:9" x14ac:dyDescent="0.25">
      <c r="A992" s="1253"/>
      <c r="B992" s="1258" t="s">
        <v>3903</v>
      </c>
      <c r="C992" s="372">
        <v>4</v>
      </c>
      <c r="D992" s="373">
        <v>2</v>
      </c>
      <c r="E992" s="356"/>
      <c r="F992" s="356"/>
      <c r="G992" s="356"/>
      <c r="H992" s="356">
        <f>PRODUCT(C992:G992)</f>
        <v>8</v>
      </c>
      <c r="I992" s="1236"/>
    </row>
    <row r="993" spans="1:9" x14ac:dyDescent="0.25">
      <c r="A993" s="1253"/>
      <c r="B993" s="1258" t="s">
        <v>3904</v>
      </c>
      <c r="C993" s="372">
        <v>4</v>
      </c>
      <c r="D993" s="373">
        <v>2</v>
      </c>
      <c r="E993" s="356"/>
      <c r="F993" s="356"/>
      <c r="G993" s="356"/>
      <c r="H993" s="356">
        <f>PRODUCT(C993:G993)</f>
        <v>8</v>
      </c>
      <c r="I993" s="1236"/>
    </row>
    <row r="994" spans="1:9" x14ac:dyDescent="0.25">
      <c r="A994" s="1253"/>
      <c r="B994" s="1258"/>
      <c r="C994" s="372"/>
      <c r="D994" s="373"/>
      <c r="E994" s="356"/>
      <c r="F994" s="356"/>
      <c r="G994" s="357" t="s">
        <v>1904</v>
      </c>
      <c r="H994" s="357">
        <f>SUM(H992:H993)</f>
        <v>16</v>
      </c>
      <c r="I994" s="1236" t="s">
        <v>1228</v>
      </c>
    </row>
    <row r="995" spans="1:9" x14ac:dyDescent="0.25">
      <c r="A995" s="1234">
        <v>66.099999999999994</v>
      </c>
      <c r="B995" s="1235" t="s">
        <v>269</v>
      </c>
      <c r="C995" s="372"/>
      <c r="D995" s="373"/>
      <c r="E995" s="356"/>
      <c r="F995" s="356"/>
      <c r="G995" s="356"/>
      <c r="H995" s="357"/>
      <c r="I995" s="1236"/>
    </row>
    <row r="996" spans="1:9" x14ac:dyDescent="0.25">
      <c r="A996" s="1253"/>
      <c r="B996" s="1258" t="s">
        <v>4130</v>
      </c>
      <c r="C996" s="372">
        <v>1</v>
      </c>
      <c r="D996" s="373">
        <v>4</v>
      </c>
      <c r="E996" s="356"/>
      <c r="F996" s="356"/>
      <c r="G996" s="356"/>
      <c r="H996" s="357">
        <f>PRODUCT(C996:G996)</f>
        <v>4</v>
      </c>
      <c r="I996" s="1236" t="s">
        <v>1228</v>
      </c>
    </row>
    <row r="997" spans="1:9" ht="30" x14ac:dyDescent="0.25">
      <c r="A997" s="1266">
        <v>67.099999999999994</v>
      </c>
      <c r="B997" s="1235" t="s">
        <v>4131</v>
      </c>
      <c r="C997" s="372"/>
      <c r="D997" s="373"/>
      <c r="E997" s="356"/>
      <c r="F997" s="356"/>
      <c r="G997" s="356"/>
      <c r="H997" s="357"/>
      <c r="I997" s="1236"/>
    </row>
    <row r="998" spans="1:9" x14ac:dyDescent="0.25">
      <c r="A998" s="1253"/>
      <c r="B998" s="1258" t="s">
        <v>3903</v>
      </c>
      <c r="C998" s="372">
        <v>4</v>
      </c>
      <c r="D998" s="373">
        <v>2</v>
      </c>
      <c r="E998" s="356"/>
      <c r="F998" s="356"/>
      <c r="G998" s="356"/>
      <c r="H998" s="356">
        <f>PRODUCT(C998:G998)</f>
        <v>8</v>
      </c>
      <c r="I998" s="1236"/>
    </row>
    <row r="999" spans="1:9" x14ac:dyDescent="0.25">
      <c r="A999" s="1253"/>
      <c r="B999" s="1258" t="s">
        <v>3904</v>
      </c>
      <c r="C999" s="372">
        <v>4</v>
      </c>
      <c r="D999" s="373">
        <v>2</v>
      </c>
      <c r="E999" s="356"/>
      <c r="F999" s="356"/>
      <c r="G999" s="356"/>
      <c r="H999" s="356">
        <f>PRODUCT(C999:G999)</f>
        <v>8</v>
      </c>
      <c r="I999" s="1236"/>
    </row>
    <row r="1000" spans="1:9" x14ac:dyDescent="0.25">
      <c r="A1000" s="1253"/>
      <c r="B1000" s="1258" t="s">
        <v>4119</v>
      </c>
      <c r="C1000" s="372">
        <v>4</v>
      </c>
      <c r="D1000" s="373">
        <v>1</v>
      </c>
      <c r="E1000" s="356"/>
      <c r="F1000" s="356"/>
      <c r="G1000" s="356"/>
      <c r="H1000" s="356">
        <f>PRODUCT(C1000:G1000)</f>
        <v>4</v>
      </c>
      <c r="I1000" s="1236"/>
    </row>
    <row r="1001" spans="1:9" x14ac:dyDescent="0.25">
      <c r="A1001" s="1253"/>
      <c r="B1001" s="1258" t="s">
        <v>3838</v>
      </c>
      <c r="C1001" s="372">
        <v>1</v>
      </c>
      <c r="D1001" s="373">
        <v>4</v>
      </c>
      <c r="E1001" s="356"/>
      <c r="F1001" s="356"/>
      <c r="G1001" s="356"/>
      <c r="H1001" s="356">
        <f>PRODUCT(C1001:G1001)</f>
        <v>4</v>
      </c>
      <c r="I1001" s="1236"/>
    </row>
    <row r="1002" spans="1:9" x14ac:dyDescent="0.25">
      <c r="A1002" s="1253"/>
      <c r="B1002" s="1258"/>
      <c r="C1002" s="372"/>
      <c r="D1002" s="373"/>
      <c r="E1002" s="356"/>
      <c r="F1002" s="356"/>
      <c r="G1002" s="357" t="s">
        <v>1904</v>
      </c>
      <c r="H1002" s="1294">
        <f>SUM(H998:H1001)</f>
        <v>24</v>
      </c>
      <c r="I1002" s="1236" t="s">
        <v>1228</v>
      </c>
    </row>
    <row r="1003" spans="1:9" ht="30" x14ac:dyDescent="0.25">
      <c r="A1003" s="1234">
        <v>68.2</v>
      </c>
      <c r="B1003" s="1235" t="s">
        <v>1541</v>
      </c>
      <c r="C1003" s="372"/>
      <c r="D1003" s="373"/>
      <c r="E1003" s="356"/>
      <c r="F1003" s="356"/>
      <c r="G1003" s="356"/>
      <c r="H1003" s="357"/>
      <c r="I1003" s="1236"/>
    </row>
    <row r="1004" spans="1:9" ht="28.5" x14ac:dyDescent="0.25">
      <c r="A1004" s="1253"/>
      <c r="B1004" s="1258" t="s">
        <v>4132</v>
      </c>
      <c r="C1004" s="372">
        <v>4</v>
      </c>
      <c r="D1004" s="373">
        <v>2</v>
      </c>
      <c r="E1004" s="356"/>
      <c r="F1004" s="356"/>
      <c r="G1004" s="356"/>
      <c r="H1004" s="356">
        <f>PRODUCT(C1004:G1004)</f>
        <v>8</v>
      </c>
      <c r="I1004" s="1236"/>
    </row>
    <row r="1005" spans="1:9" x14ac:dyDescent="0.25">
      <c r="A1005" s="1253"/>
      <c r="B1005" s="1258" t="s">
        <v>3904</v>
      </c>
      <c r="C1005" s="372">
        <v>4</v>
      </c>
      <c r="D1005" s="373">
        <v>1</v>
      </c>
      <c r="E1005" s="356"/>
      <c r="F1005" s="356"/>
      <c r="G1005" s="356"/>
      <c r="H1005" s="356">
        <f>PRODUCT(C1005:G1005)</f>
        <v>4</v>
      </c>
      <c r="I1005" s="1236"/>
    </row>
    <row r="1006" spans="1:9" x14ac:dyDescent="0.25">
      <c r="A1006" s="1253"/>
      <c r="B1006" s="1258" t="s">
        <v>4133</v>
      </c>
      <c r="C1006" s="372">
        <v>4</v>
      </c>
      <c r="D1006" s="373">
        <v>2</v>
      </c>
      <c r="E1006" s="356"/>
      <c r="F1006" s="356"/>
      <c r="G1006" s="356"/>
      <c r="H1006" s="356">
        <f>PRODUCT(C1006:G1006)</f>
        <v>8</v>
      </c>
      <c r="I1006" s="1236"/>
    </row>
    <row r="1007" spans="1:9" x14ac:dyDescent="0.25">
      <c r="A1007" s="1253"/>
      <c r="B1007" s="1258"/>
      <c r="C1007" s="372"/>
      <c r="D1007" s="373"/>
      <c r="E1007" s="356"/>
      <c r="F1007" s="356"/>
      <c r="G1007" s="357" t="s">
        <v>1904</v>
      </c>
      <c r="H1007" s="357">
        <f>SUM(H1004:H1006)</f>
        <v>20</v>
      </c>
      <c r="I1007" s="1236" t="s">
        <v>1228</v>
      </c>
    </row>
    <row r="1008" spans="1:9" x14ac:dyDescent="0.25">
      <c r="A1008" s="1234" t="s">
        <v>4136</v>
      </c>
      <c r="B1008" s="1756" t="s">
        <v>4137</v>
      </c>
      <c r="C1008" s="1756"/>
      <c r="D1008" s="1756"/>
      <c r="E1008" s="356"/>
      <c r="F1008" s="356"/>
      <c r="G1008" s="356"/>
      <c r="H1008" s="356"/>
      <c r="I1008" s="1236"/>
    </row>
    <row r="1009" spans="1:10" x14ac:dyDescent="0.25">
      <c r="A1009" s="410"/>
      <c r="B1009" s="1235" t="s">
        <v>4138</v>
      </c>
      <c r="C1009" s="372"/>
      <c r="D1009" s="373"/>
      <c r="E1009" s="356"/>
      <c r="F1009" s="356"/>
      <c r="G1009" s="356"/>
      <c r="H1009" s="356"/>
      <c r="I1009" s="1236"/>
    </row>
    <row r="1010" spans="1:10" x14ac:dyDescent="0.25">
      <c r="A1010" s="410"/>
      <c r="B1010" s="1258" t="s">
        <v>4139</v>
      </c>
      <c r="C1010" s="372">
        <v>4</v>
      </c>
      <c r="D1010" s="373">
        <v>4</v>
      </c>
      <c r="E1010" s="356"/>
      <c r="F1010" s="356"/>
      <c r="G1010" s="356"/>
      <c r="H1010" s="357">
        <f>PRODUCT(C1010:G1010)</f>
        <v>16</v>
      </c>
      <c r="I1010" s="1236" t="s">
        <v>1228</v>
      </c>
    </row>
    <row r="1011" spans="1:10" s="1297" customFormat="1" ht="15" x14ac:dyDescent="0.25">
      <c r="A1011" s="1295">
        <v>77</v>
      </c>
      <c r="B1011" s="1296" t="s">
        <v>5283</v>
      </c>
      <c r="C1011" s="362"/>
      <c r="D1011" s="363"/>
      <c r="E1011" s="453"/>
      <c r="F1011" s="453"/>
      <c r="G1011" s="453"/>
      <c r="H1011" s="375"/>
    </row>
    <row r="1012" spans="1:10" s="1297" customFormat="1" ht="15" x14ac:dyDescent="0.25">
      <c r="A1012" s="1295"/>
      <c r="B1012" s="1296" t="s">
        <v>4141</v>
      </c>
      <c r="C1012" s="362"/>
      <c r="D1012" s="363"/>
      <c r="E1012" s="453"/>
      <c r="F1012" s="453"/>
      <c r="G1012" s="453"/>
      <c r="H1012" s="375"/>
    </row>
    <row r="1013" spans="1:10" s="1297" customFormat="1" ht="15" x14ac:dyDescent="0.25">
      <c r="A1013" s="1295"/>
      <c r="B1013" s="1298" t="s">
        <v>4143</v>
      </c>
      <c r="C1013" s="362">
        <v>1</v>
      </c>
      <c r="D1013" s="363">
        <v>1</v>
      </c>
      <c r="E1013" s="453">
        <v>7</v>
      </c>
      <c r="F1013" s="453"/>
      <c r="G1013" s="453"/>
      <c r="H1013" s="375">
        <f>PRODUCT(C1013:G1013)</f>
        <v>7</v>
      </c>
    </row>
    <row r="1014" spans="1:10" s="1297" customFormat="1" ht="15" x14ac:dyDescent="0.25">
      <c r="A1014" s="1295"/>
      <c r="B1014" s="1298" t="s">
        <v>4145</v>
      </c>
      <c r="C1014" s="362">
        <v>1</v>
      </c>
      <c r="D1014" s="363">
        <v>1</v>
      </c>
      <c r="E1014" s="453">
        <v>9.1999999999999993</v>
      </c>
      <c r="F1014" s="453"/>
      <c r="G1014" s="453"/>
      <c r="H1014" s="375">
        <f>PRODUCT(C1014:G1014)</f>
        <v>9.1999999999999993</v>
      </c>
    </row>
    <row r="1015" spans="1:10" s="1297" customFormat="1" ht="15" x14ac:dyDescent="0.25">
      <c r="A1015" s="1295"/>
      <c r="B1015" s="1298" t="s">
        <v>4147</v>
      </c>
      <c r="C1015" s="362">
        <v>1</v>
      </c>
      <c r="D1015" s="363">
        <v>1</v>
      </c>
      <c r="E1015" s="453">
        <v>12.7</v>
      </c>
      <c r="F1015" s="453"/>
      <c r="G1015" s="453"/>
      <c r="H1015" s="375">
        <f>PRODUCT(C1015:G1015)</f>
        <v>12.7</v>
      </c>
    </row>
    <row r="1016" spans="1:10" s="1297" customFormat="1" ht="15" x14ac:dyDescent="0.25">
      <c r="A1016" s="1295"/>
      <c r="B1016" s="1298" t="s">
        <v>4149</v>
      </c>
      <c r="C1016" s="362">
        <v>1</v>
      </c>
      <c r="D1016" s="363">
        <v>1</v>
      </c>
      <c r="E1016" s="453">
        <v>14.56</v>
      </c>
      <c r="F1016" s="453"/>
      <c r="G1016" s="453"/>
      <c r="H1016" s="375">
        <f>PRODUCT(C1016:G1016)</f>
        <v>14.56</v>
      </c>
    </row>
    <row r="1017" spans="1:10" s="1221" customFormat="1" ht="14.25" x14ac:dyDescent="0.25">
      <c r="A1017" s="1217"/>
      <c r="B1017" s="1218" t="s">
        <v>14</v>
      </c>
      <c r="C1017" s="1219"/>
      <c r="D1017" s="1219"/>
      <c r="E1017" s="1217"/>
      <c r="F1017" s="1217"/>
      <c r="G1017" s="1217"/>
      <c r="H1017" s="1220">
        <f>J1018-J1017</f>
        <v>0.04</v>
      </c>
      <c r="J1017" s="1221">
        <f>SUM(H1013:H1016)</f>
        <v>43.46</v>
      </c>
    </row>
    <row r="1018" spans="1:10" s="1221" customFormat="1" ht="15" x14ac:dyDescent="0.25">
      <c r="A1018" s="1217"/>
      <c r="B1018" s="1248"/>
      <c r="C1018" s="1219"/>
      <c r="D1018" s="1219"/>
      <c r="E1018" s="1217"/>
      <c r="F1018" s="1217"/>
      <c r="G1018" s="1217"/>
      <c r="H1018" s="1222">
        <f>+J1018</f>
        <v>43.5</v>
      </c>
      <c r="I1018" s="1223"/>
      <c r="J1018" s="1221">
        <f>ROUNDUP(J1017,1)</f>
        <v>43.5</v>
      </c>
    </row>
    <row r="1019" spans="1:10" s="1221" customFormat="1" ht="15" x14ac:dyDescent="0.25">
      <c r="A1019" s="1217"/>
      <c r="B1019" s="1218"/>
      <c r="C1019" s="1219"/>
      <c r="D1019" s="1219"/>
      <c r="E1019" s="1217"/>
      <c r="F1019" s="1224" t="s">
        <v>3456</v>
      </c>
      <c r="G1019" s="1224">
        <f>H1018</f>
        <v>43.5</v>
      </c>
      <c r="H1019" s="1222" t="s">
        <v>718</v>
      </c>
      <c r="I1019" s="1223"/>
    </row>
    <row r="1020" spans="1:10" s="1216" customFormat="1" ht="45" x14ac:dyDescent="0.25">
      <c r="A1020" s="1299">
        <v>77.2</v>
      </c>
      <c r="B1020" s="1296" t="s">
        <v>2954</v>
      </c>
      <c r="C1020" s="382"/>
      <c r="D1020" s="382"/>
      <c r="E1020" s="382"/>
      <c r="F1020" s="382"/>
      <c r="G1020" s="382"/>
      <c r="H1020" s="383"/>
      <c r="I1020" s="1215"/>
    </row>
    <row r="1021" spans="1:10" s="1216" customFormat="1" ht="15" x14ac:dyDescent="0.25">
      <c r="A1021" s="382"/>
      <c r="B1021" s="351" t="s">
        <v>4141</v>
      </c>
      <c r="C1021" s="382">
        <v>1</v>
      </c>
      <c r="D1021" s="362">
        <v>4</v>
      </c>
      <c r="E1021" s="382">
        <v>10</v>
      </c>
      <c r="F1021" s="382"/>
      <c r="G1021" s="382"/>
      <c r="H1021" s="402">
        <f>PRODUCT(C1021:G1021)</f>
        <v>40</v>
      </c>
      <c r="I1021" s="1225"/>
    </row>
    <row r="1022" spans="1:10" s="1216" customFormat="1" ht="15" x14ac:dyDescent="0.25">
      <c r="A1022" s="382"/>
      <c r="B1022" s="1150"/>
      <c r="C1022" s="382"/>
      <c r="D1022" s="382"/>
      <c r="E1022" s="382"/>
      <c r="F1022" s="380" t="s">
        <v>3456</v>
      </c>
      <c r="G1022" s="1006">
        <f>ROUNDUP(H1021,1)</f>
        <v>40</v>
      </c>
      <c r="H1022" s="402" t="s">
        <v>718</v>
      </c>
      <c r="I1022" s="1225"/>
    </row>
    <row r="1023" spans="1:10" s="1216" customFormat="1" ht="14.25" x14ac:dyDescent="0.25">
      <c r="A1023" s="382"/>
      <c r="B1023" s="351"/>
      <c r="C1023" s="382"/>
      <c r="D1023" s="382"/>
      <c r="E1023" s="382"/>
      <c r="F1023" s="382"/>
      <c r="G1023" s="382"/>
      <c r="H1023" s="383"/>
      <c r="I1023" s="1215"/>
    </row>
    <row r="1024" spans="1:10" x14ac:dyDescent="0.25">
      <c r="A1024" s="1234">
        <v>77.7</v>
      </c>
      <c r="B1024" s="1197" t="s">
        <v>4151</v>
      </c>
      <c r="C1024" s="372"/>
      <c r="D1024" s="373"/>
      <c r="E1024" s="356"/>
      <c r="F1024" s="356"/>
      <c r="G1024" s="356"/>
      <c r="H1024" s="356"/>
      <c r="I1024" s="1236"/>
    </row>
    <row r="1025" spans="1:10" s="1297" customFormat="1" ht="15" x14ac:dyDescent="0.25">
      <c r="A1025" s="1295"/>
      <c r="B1025" s="1298" t="s">
        <v>4152</v>
      </c>
      <c r="C1025" s="362">
        <v>2</v>
      </c>
      <c r="D1025" s="362">
        <v>4</v>
      </c>
      <c r="E1025" s="453">
        <v>12</v>
      </c>
      <c r="F1025" s="453"/>
      <c r="G1025" s="453"/>
      <c r="H1025" s="375">
        <f>PRODUCT(C1025:G1025)</f>
        <v>96</v>
      </c>
    </row>
    <row r="1026" spans="1:10" s="1297" customFormat="1" ht="15" x14ac:dyDescent="0.25">
      <c r="A1026" s="1295"/>
      <c r="B1026" s="1298" t="s">
        <v>4153</v>
      </c>
      <c r="C1026" s="362">
        <v>1</v>
      </c>
      <c r="D1026" s="362">
        <v>4</v>
      </c>
      <c r="E1026" s="453">
        <v>9</v>
      </c>
      <c r="F1026" s="453"/>
      <c r="G1026" s="453"/>
      <c r="H1026" s="375">
        <f>PRODUCT(C1026:G1026)</f>
        <v>36</v>
      </c>
    </row>
    <row r="1027" spans="1:10" s="1297" customFormat="1" ht="15" x14ac:dyDescent="0.25">
      <c r="A1027" s="1295"/>
      <c r="B1027" s="1298"/>
      <c r="C1027" s="362"/>
      <c r="D1027" s="363"/>
      <c r="E1027" s="453"/>
      <c r="F1027" s="453"/>
      <c r="G1027" s="407"/>
      <c r="H1027" s="378">
        <f>SUM(H1025:H1026)</f>
        <v>132</v>
      </c>
      <c r="I1027" s="1300"/>
    </row>
    <row r="1028" spans="1:10" s="1297" customFormat="1" ht="15" x14ac:dyDescent="0.25">
      <c r="A1028" s="1295"/>
      <c r="B1028" s="1298"/>
      <c r="C1028" s="362"/>
      <c r="D1028" s="363"/>
      <c r="E1028" s="453"/>
      <c r="F1028" s="380" t="s">
        <v>3456</v>
      </c>
      <c r="G1028" s="1006">
        <f>ROUNDUP(H1027,1)</f>
        <v>132</v>
      </c>
      <c r="H1028" s="402" t="s">
        <v>718</v>
      </c>
      <c r="I1028" s="1225"/>
      <c r="J1028" s="1216"/>
    </row>
    <row r="1029" spans="1:10" x14ac:dyDescent="0.25">
      <c r="A1029" s="343" t="s">
        <v>4073</v>
      </c>
      <c r="B1029" s="1228" t="s">
        <v>4670</v>
      </c>
      <c r="C1029" s="344"/>
      <c r="D1029" s="344"/>
      <c r="E1029" s="1199"/>
      <c r="F1029" s="1199"/>
      <c r="G1029" s="345"/>
      <c r="H1029" s="345"/>
      <c r="I1029" s="1184"/>
    </row>
    <row r="1030" spans="1:10" x14ac:dyDescent="0.25">
      <c r="A1030" s="343"/>
      <c r="B1030" s="1214" t="s">
        <v>4075</v>
      </c>
      <c r="C1030" s="344"/>
      <c r="D1030" s="344"/>
      <c r="E1030" s="1199"/>
      <c r="F1030" s="1199"/>
      <c r="G1030" s="345"/>
      <c r="H1030" s="345"/>
      <c r="I1030" s="1184"/>
    </row>
    <row r="1031" spans="1:10" x14ac:dyDescent="0.25">
      <c r="A1031" s="1203"/>
      <c r="B1031" s="355" t="s">
        <v>4076</v>
      </c>
      <c r="C1031" s="344">
        <v>1</v>
      </c>
      <c r="D1031" s="344">
        <v>4</v>
      </c>
      <c r="E1031" s="345">
        <v>0.9</v>
      </c>
      <c r="F1031" s="1199"/>
      <c r="G1031" s="345">
        <v>2.0499999999999998</v>
      </c>
      <c r="H1031" s="358">
        <f>PRODUCT(C1031:G1031)</f>
        <v>7.38</v>
      </c>
      <c r="I1031" s="1236" t="s">
        <v>1941</v>
      </c>
    </row>
    <row r="1032" spans="1:10" x14ac:dyDescent="0.25">
      <c r="A1032" s="1234">
        <v>112.1</v>
      </c>
      <c r="B1032" s="1235" t="s">
        <v>4154</v>
      </c>
      <c r="C1032" s="372"/>
      <c r="D1032" s="373"/>
      <c r="E1032" s="356"/>
      <c r="F1032" s="356"/>
      <c r="G1032" s="356"/>
      <c r="H1032" s="356"/>
      <c r="I1032" s="1236"/>
    </row>
    <row r="1033" spans="1:10" x14ac:dyDescent="0.25">
      <c r="A1033" s="1253"/>
      <c r="B1033" s="1258" t="s">
        <v>4155</v>
      </c>
      <c r="C1033" s="373">
        <v>1</v>
      </c>
      <c r="D1033" s="373">
        <v>4</v>
      </c>
      <c r="E1033" s="356"/>
      <c r="F1033" s="356"/>
      <c r="G1033" s="356"/>
      <c r="H1033" s="357">
        <f>PRODUCT(C1033:G1033)</f>
        <v>4</v>
      </c>
      <c r="I1033" s="1236" t="s">
        <v>1228</v>
      </c>
    </row>
    <row r="1034" spans="1:10" x14ac:dyDescent="0.25">
      <c r="A1034" s="1234">
        <v>344.2</v>
      </c>
      <c r="B1034" s="1197" t="s">
        <v>667</v>
      </c>
      <c r="C1034" s="372"/>
      <c r="D1034" s="373"/>
      <c r="E1034" s="356"/>
      <c r="F1034" s="356"/>
      <c r="G1034" s="356"/>
      <c r="H1034" s="356"/>
      <c r="I1034" s="1236"/>
    </row>
    <row r="1035" spans="1:10" x14ac:dyDescent="0.25">
      <c r="A1035" s="1253"/>
      <c r="B1035" s="1258" t="s">
        <v>4156</v>
      </c>
      <c r="C1035" s="372">
        <v>2</v>
      </c>
      <c r="D1035" s="373">
        <v>4</v>
      </c>
      <c r="E1035" s="356"/>
      <c r="F1035" s="356"/>
      <c r="G1035" s="356"/>
      <c r="H1035" s="357">
        <f>PRODUCT(C1035:G1035)</f>
        <v>8</v>
      </c>
      <c r="I1035" s="1236" t="s">
        <v>1228</v>
      </c>
    </row>
    <row r="1036" spans="1:10" x14ac:dyDescent="0.25">
      <c r="A1036" s="1203">
        <v>367</v>
      </c>
      <c r="B1036" s="1228" t="s">
        <v>4157</v>
      </c>
      <c r="C1036" s="344"/>
      <c r="D1036" s="344"/>
      <c r="E1036" s="1199"/>
      <c r="F1036" s="1199"/>
      <c r="G1036" s="345"/>
      <c r="H1036" s="345"/>
      <c r="I1036" s="1184"/>
    </row>
    <row r="1037" spans="1:10" x14ac:dyDescent="0.25">
      <c r="A1037" s="1203"/>
      <c r="B1037" s="355" t="s">
        <v>4076</v>
      </c>
      <c r="C1037" s="344">
        <v>1</v>
      </c>
      <c r="D1037" s="344">
        <v>4</v>
      </c>
      <c r="E1037" s="345">
        <v>1</v>
      </c>
      <c r="F1037" s="1199">
        <v>2.25</v>
      </c>
      <c r="G1037" s="345">
        <v>2.1</v>
      </c>
      <c r="H1037" s="358">
        <f>PRODUCT(C1037:G1037)</f>
        <v>18.899999999999999</v>
      </c>
      <c r="I1037" s="1236" t="s">
        <v>1941</v>
      </c>
    </row>
    <row r="1038" spans="1:10" x14ac:dyDescent="0.25">
      <c r="A1038" s="1234" t="s">
        <v>4159</v>
      </c>
      <c r="B1038" s="1756" t="s">
        <v>4160</v>
      </c>
      <c r="C1038" s="1756"/>
      <c r="D1038" s="1756"/>
      <c r="E1038" s="356"/>
      <c r="F1038" s="356"/>
      <c r="G1038" s="357"/>
      <c r="H1038" s="1301"/>
      <c r="I1038" s="1236"/>
    </row>
    <row r="1039" spans="1:10" x14ac:dyDescent="0.25">
      <c r="A1039" s="1253"/>
      <c r="B1039" s="1258" t="s">
        <v>4161</v>
      </c>
      <c r="C1039" s="372">
        <v>1</v>
      </c>
      <c r="D1039" s="373">
        <v>1</v>
      </c>
      <c r="E1039" s="356">
        <v>5.33</v>
      </c>
      <c r="F1039" s="356">
        <v>0.6</v>
      </c>
      <c r="G1039" s="357"/>
      <c r="H1039" s="357">
        <f>PRODUCT(C1039:G1039)</f>
        <v>3.2</v>
      </c>
      <c r="I1039" s="1236" t="s">
        <v>1941</v>
      </c>
    </row>
    <row r="1040" spans="1:10" x14ac:dyDescent="0.25">
      <c r="A1040" s="1253"/>
      <c r="B1040" s="1258" t="s">
        <v>4162</v>
      </c>
      <c r="C1040" s="372">
        <v>1</v>
      </c>
      <c r="D1040" s="373">
        <v>1</v>
      </c>
      <c r="E1040" s="356">
        <v>5.33</v>
      </c>
      <c r="F1040" s="356">
        <v>0.6</v>
      </c>
      <c r="G1040" s="357"/>
      <c r="H1040" s="357">
        <f>PRODUCT(C1040:G1040)</f>
        <v>3.2</v>
      </c>
      <c r="I1040" s="1236" t="s">
        <v>1941</v>
      </c>
    </row>
    <row r="1041" spans="1:9" x14ac:dyDescent="0.25">
      <c r="A1041" s="1253"/>
      <c r="B1041" s="1258" t="s">
        <v>4163</v>
      </c>
      <c r="C1041" s="372">
        <v>1</v>
      </c>
      <c r="D1041" s="373">
        <v>1</v>
      </c>
      <c r="E1041" s="356">
        <v>5.33</v>
      </c>
      <c r="F1041" s="356">
        <v>0.6</v>
      </c>
      <c r="G1041" s="357"/>
      <c r="H1041" s="357">
        <f>PRODUCT(C1041:G1041)</f>
        <v>3.2</v>
      </c>
      <c r="I1041" s="1236" t="s">
        <v>1941</v>
      </c>
    </row>
    <row r="1042" spans="1:9" x14ac:dyDescent="0.25">
      <c r="A1042" s="1253"/>
      <c r="B1042" s="1258" t="s">
        <v>4164</v>
      </c>
      <c r="C1042" s="372">
        <v>1</v>
      </c>
      <c r="D1042" s="373">
        <v>1</v>
      </c>
      <c r="E1042" s="356">
        <v>5.33</v>
      </c>
      <c r="F1042" s="356">
        <v>0.6</v>
      </c>
      <c r="G1042" s="357"/>
      <c r="H1042" s="357">
        <f>PRODUCT(C1042:G1042)</f>
        <v>3.2</v>
      </c>
      <c r="I1042" s="1236" t="s">
        <v>1941</v>
      </c>
    </row>
    <row r="1043" spans="1:9" x14ac:dyDescent="0.25">
      <c r="A1043" s="343">
        <v>380</v>
      </c>
      <c r="B1043" s="1214" t="s">
        <v>5284</v>
      </c>
      <c r="C1043" s="344"/>
      <c r="D1043" s="344"/>
      <c r="E1043" s="345"/>
      <c r="F1043" s="345"/>
      <c r="G1043" s="345"/>
      <c r="H1043" s="345"/>
      <c r="I1043" s="1184"/>
    </row>
    <row r="1044" spans="1:9" x14ac:dyDescent="0.25">
      <c r="A1044" s="1203"/>
      <c r="B1044" s="355" t="s">
        <v>4166</v>
      </c>
      <c r="C1044" s="344">
        <v>1</v>
      </c>
      <c r="D1044" s="344">
        <v>4</v>
      </c>
      <c r="E1044" s="345">
        <v>4.72</v>
      </c>
      <c r="F1044" s="345">
        <v>3.05</v>
      </c>
      <c r="G1044" s="345"/>
      <c r="H1044" s="1158">
        <f>PRODUCT(C1044:G1044)</f>
        <v>57.58</v>
      </c>
      <c r="I1044" s="1184"/>
    </row>
    <row r="1045" spans="1:9" x14ac:dyDescent="0.25">
      <c r="A1045" s="1203"/>
      <c r="B1045" s="355" t="s">
        <v>3831</v>
      </c>
      <c r="C1045" s="344">
        <v>1</v>
      </c>
      <c r="D1045" s="344">
        <v>4</v>
      </c>
      <c r="E1045" s="345">
        <v>3.35</v>
      </c>
      <c r="F1045" s="345">
        <v>3.05</v>
      </c>
      <c r="G1045" s="345"/>
      <c r="H1045" s="1158">
        <f t="shared" ref="H1045:H1053" si="38">PRODUCT(C1045:G1045)</f>
        <v>40.869999999999997</v>
      </c>
      <c r="I1045" s="1184"/>
    </row>
    <row r="1046" spans="1:9" x14ac:dyDescent="0.25">
      <c r="A1046" s="1203"/>
      <c r="B1046" s="355" t="s">
        <v>3833</v>
      </c>
      <c r="C1046" s="344">
        <v>1</v>
      </c>
      <c r="D1046" s="344">
        <v>4</v>
      </c>
      <c r="E1046" s="345">
        <v>3.1</v>
      </c>
      <c r="F1046" s="345">
        <v>3.1</v>
      </c>
      <c r="G1046" s="345"/>
      <c r="H1046" s="1158">
        <f t="shared" si="38"/>
        <v>38.44</v>
      </c>
      <c r="I1046" s="1184"/>
    </row>
    <row r="1047" spans="1:9" x14ac:dyDescent="0.25">
      <c r="A1047" s="1203"/>
      <c r="B1047" s="355" t="s">
        <v>3835</v>
      </c>
      <c r="C1047" s="344">
        <v>1</v>
      </c>
      <c r="D1047" s="344">
        <v>4</v>
      </c>
      <c r="E1047" s="345">
        <v>2.33</v>
      </c>
      <c r="F1047" s="345">
        <v>3.1</v>
      </c>
      <c r="G1047" s="345"/>
      <c r="H1047" s="1158">
        <f t="shared" si="38"/>
        <v>28.89</v>
      </c>
      <c r="I1047" s="1184"/>
    </row>
    <row r="1048" spans="1:9" x14ac:dyDescent="0.25">
      <c r="A1048" s="1203"/>
      <c r="B1048" s="355" t="s">
        <v>4167</v>
      </c>
      <c r="C1048" s="344">
        <v>1</v>
      </c>
      <c r="D1048" s="344">
        <v>4</v>
      </c>
      <c r="E1048" s="345">
        <v>1.2</v>
      </c>
      <c r="F1048" s="345">
        <v>0.75</v>
      </c>
      <c r="G1048" s="345"/>
      <c r="H1048" s="1158">
        <f t="shared" si="38"/>
        <v>3.6</v>
      </c>
      <c r="I1048" s="1184"/>
    </row>
    <row r="1049" spans="1:9" x14ac:dyDescent="0.25">
      <c r="A1049" s="1203"/>
      <c r="B1049" s="355" t="s">
        <v>4168</v>
      </c>
      <c r="C1049" s="344">
        <v>1</v>
      </c>
      <c r="D1049" s="344">
        <v>4</v>
      </c>
      <c r="E1049" s="345">
        <v>1</v>
      </c>
      <c r="F1049" s="345">
        <v>0.23</v>
      </c>
      <c r="G1049" s="345"/>
      <c r="H1049" s="1158">
        <f t="shared" si="38"/>
        <v>0.92</v>
      </c>
      <c r="I1049" s="1184"/>
    </row>
    <row r="1050" spans="1:9" x14ac:dyDescent="0.25">
      <c r="A1050" s="1203"/>
      <c r="B1050" s="355" t="s">
        <v>4169</v>
      </c>
      <c r="C1050" s="344">
        <v>2</v>
      </c>
      <c r="D1050" s="344">
        <v>4</v>
      </c>
      <c r="E1050" s="345">
        <v>0.9</v>
      </c>
      <c r="F1050" s="345">
        <v>0.12</v>
      </c>
      <c r="G1050" s="345"/>
      <c r="H1050" s="1158">
        <f t="shared" si="38"/>
        <v>0.86</v>
      </c>
      <c r="I1050" s="1184"/>
    </row>
    <row r="1051" spans="1:9" x14ac:dyDescent="0.25">
      <c r="A1051" s="1203"/>
      <c r="B1051" s="355" t="s">
        <v>4170</v>
      </c>
      <c r="C1051" s="344">
        <v>2</v>
      </c>
      <c r="D1051" s="344">
        <v>4</v>
      </c>
      <c r="E1051" s="345">
        <v>0.75</v>
      </c>
      <c r="F1051" s="345">
        <v>0.23</v>
      </c>
      <c r="G1051" s="345"/>
      <c r="H1051" s="1158">
        <f t="shared" si="38"/>
        <v>1.38</v>
      </c>
      <c r="I1051" s="1184"/>
    </row>
    <row r="1052" spans="1:9" x14ac:dyDescent="0.25">
      <c r="A1052" s="1203"/>
      <c r="B1052" s="355" t="s">
        <v>4171</v>
      </c>
      <c r="C1052" s="344">
        <v>2</v>
      </c>
      <c r="D1052" s="344">
        <v>4</v>
      </c>
      <c r="E1052" s="345">
        <v>1.0900000000000001</v>
      </c>
      <c r="F1052" s="345">
        <v>0.23</v>
      </c>
      <c r="G1052" s="345"/>
      <c r="H1052" s="1158">
        <f t="shared" si="38"/>
        <v>2.0099999999999998</v>
      </c>
      <c r="I1052" s="1184"/>
    </row>
    <row r="1053" spans="1:9" ht="28.5" x14ac:dyDescent="0.25">
      <c r="A1053" s="1203"/>
      <c r="B1053" s="355" t="s">
        <v>4677</v>
      </c>
      <c r="C1053" s="382">
        <v>2</v>
      </c>
      <c r="D1053" s="344">
        <v>4</v>
      </c>
      <c r="E1053" s="345">
        <v>0.75</v>
      </c>
      <c r="F1053" s="345">
        <v>0.12</v>
      </c>
      <c r="G1053" s="345"/>
      <c r="H1053" s="1158">
        <f t="shared" si="38"/>
        <v>0.72</v>
      </c>
      <c r="I1053" s="1184"/>
    </row>
    <row r="1054" spans="1:9" x14ac:dyDescent="0.25">
      <c r="A1054" s="1203"/>
      <c r="B1054" s="355"/>
      <c r="C1054" s="382"/>
      <c r="D1054" s="344"/>
      <c r="E1054" s="345"/>
      <c r="F1054" s="345"/>
      <c r="G1054" s="345"/>
      <c r="H1054" s="1158">
        <v>0.03</v>
      </c>
      <c r="I1054" s="1184"/>
    </row>
    <row r="1055" spans="1:9" x14ac:dyDescent="0.25">
      <c r="A1055" s="1203"/>
      <c r="B1055" s="355"/>
      <c r="C1055" s="344"/>
      <c r="D1055" s="344"/>
      <c r="E1055" s="345"/>
      <c r="F1055" s="345"/>
      <c r="G1055" s="358" t="s">
        <v>1904</v>
      </c>
      <c r="H1055" s="358">
        <f>SUM(H1044:H1054)</f>
        <v>175.3</v>
      </c>
      <c r="I1055" s="1184" t="s">
        <v>1941</v>
      </c>
    </row>
    <row r="1056" spans="1:9" x14ac:dyDescent="0.25">
      <c r="A1056" s="1262">
        <v>383</v>
      </c>
      <c r="B1056" s="1197" t="s">
        <v>1407</v>
      </c>
      <c r="C1056" s="372"/>
      <c r="D1056" s="373"/>
      <c r="E1056" s="356"/>
      <c r="F1056" s="356"/>
      <c r="G1056" s="356"/>
      <c r="H1056" s="356"/>
      <c r="I1056" s="1236"/>
    </row>
    <row r="1057" spans="1:9" x14ac:dyDescent="0.25">
      <c r="A1057" s="1302"/>
      <c r="B1057" s="1258" t="s">
        <v>4155</v>
      </c>
      <c r="C1057" s="372">
        <v>1</v>
      </c>
      <c r="D1057" s="373">
        <v>4</v>
      </c>
      <c r="E1057" s="356"/>
      <c r="F1057" s="356"/>
      <c r="G1057" s="356"/>
      <c r="H1057" s="357">
        <f>PRODUCT(C1057:G1057)</f>
        <v>4</v>
      </c>
      <c r="I1057" s="1236" t="s">
        <v>1228</v>
      </c>
    </row>
    <row r="1058" spans="1:9" ht="30" x14ac:dyDescent="0.25">
      <c r="A1058" s="1303">
        <v>448.2</v>
      </c>
      <c r="B1058" s="1304" t="s">
        <v>4172</v>
      </c>
      <c r="C1058" s="1305">
        <v>3</v>
      </c>
      <c r="D1058" s="1305">
        <v>4</v>
      </c>
      <c r="E1058" s="1306"/>
      <c r="F1058" s="1307"/>
      <c r="G1058" s="1306"/>
      <c r="H1058" s="357">
        <f>PRODUCT(C1058:G1058)</f>
        <v>12</v>
      </c>
      <c r="I1058" s="1308" t="s">
        <v>1228</v>
      </c>
    </row>
    <row r="1059" spans="1:9" ht="30" x14ac:dyDescent="0.25">
      <c r="A1059" s="1241">
        <v>799</v>
      </c>
      <c r="B1059" s="1214" t="s">
        <v>4173</v>
      </c>
      <c r="C1059" s="344"/>
      <c r="D1059" s="344"/>
      <c r="E1059" s="345"/>
      <c r="F1059" s="345"/>
      <c r="G1059" s="358"/>
      <c r="H1059" s="358"/>
      <c r="I1059" s="1184"/>
    </row>
    <row r="1060" spans="1:9" x14ac:dyDescent="0.25">
      <c r="A1060" s="1203"/>
      <c r="B1060" s="355" t="s">
        <v>4174</v>
      </c>
      <c r="C1060" s="344">
        <v>1</v>
      </c>
      <c r="D1060" s="344">
        <v>1</v>
      </c>
      <c r="E1060" s="345">
        <f>H924</f>
        <v>819.6</v>
      </c>
      <c r="F1060" s="345"/>
      <c r="G1060" s="345"/>
      <c r="H1060" s="358">
        <f>PRODUCT(C1060:G1060)</f>
        <v>819.6</v>
      </c>
      <c r="I1060" s="1184" t="s">
        <v>1941</v>
      </c>
    </row>
    <row r="1061" spans="1:9" x14ac:dyDescent="0.25">
      <c r="A1061" s="343">
        <v>71</v>
      </c>
      <c r="B1061" s="1214" t="s">
        <v>4175</v>
      </c>
      <c r="C1061" s="344">
        <v>1</v>
      </c>
      <c r="D1061" s="344">
        <v>5</v>
      </c>
      <c r="E1061" s="345"/>
      <c r="F1061" s="345"/>
      <c r="G1061" s="345"/>
      <c r="H1061" s="358">
        <f>PRODUCT(C1061:G1061)</f>
        <v>5</v>
      </c>
      <c r="I1061" s="1244" t="s">
        <v>1228</v>
      </c>
    </row>
    <row r="1062" spans="1:9" ht="30" x14ac:dyDescent="0.25">
      <c r="A1062" s="343"/>
      <c r="B1062" s="1214" t="s">
        <v>2053</v>
      </c>
      <c r="C1062" s="344">
        <v>1</v>
      </c>
      <c r="D1062" s="344">
        <v>4</v>
      </c>
      <c r="E1062" s="345"/>
      <c r="F1062" s="345"/>
      <c r="G1062" s="345"/>
      <c r="H1062" s="358">
        <f>PRODUCT(C1062:G1062)</f>
        <v>4</v>
      </c>
      <c r="I1062" s="1244" t="s">
        <v>1228</v>
      </c>
    </row>
    <row r="1063" spans="1:9" x14ac:dyDescent="0.25">
      <c r="A1063" s="343"/>
      <c r="B1063" s="1214"/>
      <c r="C1063" s="344"/>
      <c r="D1063" s="344"/>
      <c r="E1063" s="345"/>
      <c r="F1063" s="345"/>
      <c r="G1063" s="345"/>
      <c r="H1063" s="358"/>
      <c r="I1063" s="1244"/>
    </row>
    <row r="1064" spans="1:9" x14ac:dyDescent="0.25">
      <c r="A1064" s="343">
        <v>80</v>
      </c>
      <c r="B1064" s="1214" t="s">
        <v>4176</v>
      </c>
      <c r="C1064" s="344"/>
      <c r="D1064" s="344"/>
      <c r="E1064" s="345"/>
      <c r="F1064" s="345"/>
      <c r="G1064" s="345"/>
      <c r="H1064" s="358"/>
      <c r="I1064" s="1244"/>
    </row>
    <row r="1065" spans="1:9" x14ac:dyDescent="0.25">
      <c r="A1065" s="348"/>
      <c r="B1065" s="351" t="s">
        <v>5285</v>
      </c>
      <c r="C1065" s="348">
        <v>1</v>
      </c>
      <c r="D1065" s="348">
        <v>4</v>
      </c>
      <c r="E1065" s="349"/>
      <c r="F1065" s="349"/>
      <c r="G1065" s="349"/>
      <c r="H1065" s="350">
        <f>PRODUCT(C1065:G1065)</f>
        <v>4</v>
      </c>
      <c r="I1065" s="1229"/>
    </row>
    <row r="1066" spans="1:9" x14ac:dyDescent="0.25">
      <c r="A1066" s="348"/>
      <c r="B1066" s="351" t="s">
        <v>4178</v>
      </c>
      <c r="C1066" s="348">
        <v>1</v>
      </c>
      <c r="D1066" s="348">
        <v>1</v>
      </c>
      <c r="E1066" s="349"/>
      <c r="F1066" s="349"/>
      <c r="G1066" s="349"/>
      <c r="H1066" s="350">
        <f>PRODUCT(C1066:G1066)</f>
        <v>1</v>
      </c>
      <c r="I1066" s="1229"/>
    </row>
    <row r="1067" spans="1:9" x14ac:dyDescent="0.25">
      <c r="A1067" s="348"/>
      <c r="B1067" s="351" t="s">
        <v>4179</v>
      </c>
      <c r="C1067" s="348">
        <v>1</v>
      </c>
      <c r="D1067" s="348">
        <v>1</v>
      </c>
      <c r="E1067" s="349"/>
      <c r="F1067" s="349"/>
      <c r="G1067" s="349"/>
      <c r="H1067" s="350">
        <f>PRODUCT(C1067:G1067)</f>
        <v>1</v>
      </c>
      <c r="I1067" s="1229"/>
    </row>
    <row r="1068" spans="1:9" x14ac:dyDescent="0.25">
      <c r="A1068" s="348"/>
      <c r="B1068" s="351"/>
      <c r="C1068" s="348"/>
      <c r="D1068" s="348"/>
      <c r="E1068" s="349"/>
      <c r="F1068" s="349"/>
      <c r="G1068" s="358" t="s">
        <v>1904</v>
      </c>
      <c r="H1068" s="353">
        <f>SUM(H1065:H1067)</f>
        <v>6</v>
      </c>
      <c r="I1068" s="385" t="s">
        <v>1228</v>
      </c>
    </row>
    <row r="1069" spans="1:9" x14ac:dyDescent="0.25">
      <c r="A1069" s="343">
        <v>81</v>
      </c>
      <c r="B1069" s="1214" t="s">
        <v>5286</v>
      </c>
      <c r="C1069" s="344"/>
      <c r="D1069" s="344"/>
      <c r="E1069" s="345"/>
      <c r="F1069" s="345"/>
      <c r="G1069" s="345"/>
      <c r="H1069" s="358"/>
      <c r="I1069" s="1244"/>
    </row>
    <row r="1070" spans="1:9" x14ac:dyDescent="0.25">
      <c r="A1070" s="368"/>
      <c r="B1070" s="351" t="s">
        <v>5287</v>
      </c>
      <c r="C1070" s="348">
        <v>5</v>
      </c>
      <c r="D1070" s="348">
        <v>1</v>
      </c>
      <c r="E1070" s="349">
        <v>1</v>
      </c>
      <c r="F1070" s="349">
        <v>0.3</v>
      </c>
      <c r="G1070" s="349"/>
      <c r="H1070" s="353">
        <f>PRODUCT(C1070:G1070)</f>
        <v>1.5</v>
      </c>
      <c r="I1070" s="1229" t="s">
        <v>1941</v>
      </c>
    </row>
    <row r="1071" spans="1:9" x14ac:dyDescent="0.25">
      <c r="A1071" s="343"/>
      <c r="B1071" s="355"/>
      <c r="C1071" s="344"/>
      <c r="D1071" s="344"/>
      <c r="E1071" s="345"/>
      <c r="F1071" s="345"/>
      <c r="G1071" s="345"/>
      <c r="H1071" s="358"/>
      <c r="I1071" s="1244"/>
    </row>
    <row r="1074" spans="1:9" x14ac:dyDescent="0.25">
      <c r="A1074" s="1758" t="s">
        <v>5288</v>
      </c>
      <c r="B1074" s="1758"/>
      <c r="C1074" s="1758"/>
      <c r="D1074" s="1758"/>
      <c r="E1074" s="1758"/>
      <c r="F1074" s="1758"/>
      <c r="G1074" s="1758"/>
      <c r="H1074" s="1758"/>
      <c r="I1074" s="1758"/>
    </row>
  </sheetData>
  <mergeCells count="27">
    <mergeCell ref="B930:D930"/>
    <mergeCell ref="B968:D968"/>
    <mergeCell ref="B1008:D1008"/>
    <mergeCell ref="B1038:D1038"/>
    <mergeCell ref="A1074:I1074"/>
    <mergeCell ref="B927:D927"/>
    <mergeCell ref="B8:D8"/>
    <mergeCell ref="B44:D44"/>
    <mergeCell ref="B78:D78"/>
    <mergeCell ref="B113:C113"/>
    <mergeCell ref="B159:D159"/>
    <mergeCell ref="B673:D673"/>
    <mergeCell ref="B675:D675"/>
    <mergeCell ref="B679:D679"/>
    <mergeCell ref="B737:D737"/>
    <mergeCell ref="B764:C764"/>
    <mergeCell ref="B847:C847"/>
    <mergeCell ref="A1:I1"/>
    <mergeCell ref="A2:I2"/>
    <mergeCell ref="A3:I3"/>
    <mergeCell ref="A4:I4"/>
    <mergeCell ref="A5:I5"/>
    <mergeCell ref="A6:A7"/>
    <mergeCell ref="B6:B7"/>
    <mergeCell ref="C6:D7"/>
    <mergeCell ref="E6:G6"/>
    <mergeCell ref="H6:H7"/>
  </mergeCells>
  <printOptions horizontalCentered="1"/>
  <pageMargins left="0.59055118110236227" right="0.29527559055118113" top="0.59055118110236227" bottom="0.19685039370078741" header="0.31496062992125984" footer="0.31496062992125984"/>
  <pageSetup paperSize="9" scale="90" orientation="portrait" r:id="rId1"/>
  <colBreaks count="1" manualBreakCount="1">
    <brk id="9" max="1048575" man="1"/>
  </col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FFFF00"/>
  </sheetPr>
  <dimension ref="A1:L115"/>
  <sheetViews>
    <sheetView view="pageBreakPreview" zoomScaleSheetLayoutView="100" workbookViewId="0">
      <selection sqref="A1:H1"/>
    </sheetView>
  </sheetViews>
  <sheetFormatPr defaultRowHeight="17.25" x14ac:dyDescent="0.25"/>
  <cols>
    <col min="1" max="1" width="5" style="1120" customWidth="1"/>
    <col min="2" max="2" width="44.6640625" style="1120" customWidth="1"/>
    <col min="3" max="3" width="3.6640625" style="1121" customWidth="1"/>
    <col min="4" max="4" width="3.88671875" style="1121" customWidth="1"/>
    <col min="5" max="5" width="6.44140625" style="1122" customWidth="1"/>
    <col min="6" max="6" width="8" style="1122" customWidth="1"/>
    <col min="7" max="7" width="6.77734375" style="1122" customWidth="1"/>
    <col min="8" max="8" width="9" style="1123" customWidth="1"/>
    <col min="9" max="256" width="8.88671875" style="1084"/>
    <col min="257" max="257" width="5" style="1084" customWidth="1"/>
    <col min="258" max="258" width="44.6640625" style="1084" customWidth="1"/>
    <col min="259" max="259" width="3.6640625" style="1084" customWidth="1"/>
    <col min="260" max="260" width="3.88671875" style="1084" customWidth="1"/>
    <col min="261" max="261" width="6.44140625" style="1084" customWidth="1"/>
    <col min="262" max="262" width="8" style="1084" customWidth="1"/>
    <col min="263" max="263" width="6.77734375" style="1084" customWidth="1"/>
    <col min="264" max="264" width="9" style="1084" customWidth="1"/>
    <col min="265" max="512" width="8.88671875" style="1084"/>
    <col min="513" max="513" width="5" style="1084" customWidth="1"/>
    <col min="514" max="514" width="44.6640625" style="1084" customWidth="1"/>
    <col min="515" max="515" width="3.6640625" style="1084" customWidth="1"/>
    <col min="516" max="516" width="3.88671875" style="1084" customWidth="1"/>
    <col min="517" max="517" width="6.44140625" style="1084" customWidth="1"/>
    <col min="518" max="518" width="8" style="1084" customWidth="1"/>
    <col min="519" max="519" width="6.77734375" style="1084" customWidth="1"/>
    <col min="520" max="520" width="9" style="1084" customWidth="1"/>
    <col min="521" max="768" width="8.88671875" style="1084"/>
    <col min="769" max="769" width="5" style="1084" customWidth="1"/>
    <col min="770" max="770" width="44.6640625" style="1084" customWidth="1"/>
    <col min="771" max="771" width="3.6640625" style="1084" customWidth="1"/>
    <col min="772" max="772" width="3.88671875" style="1084" customWidth="1"/>
    <col min="773" max="773" width="6.44140625" style="1084" customWidth="1"/>
    <col min="774" max="774" width="8" style="1084" customWidth="1"/>
    <col min="775" max="775" width="6.77734375" style="1084" customWidth="1"/>
    <col min="776" max="776" width="9" style="1084" customWidth="1"/>
    <col min="777" max="1024" width="8.88671875" style="1084"/>
    <col min="1025" max="1025" width="5" style="1084" customWidth="1"/>
    <col min="1026" max="1026" width="44.6640625" style="1084" customWidth="1"/>
    <col min="1027" max="1027" width="3.6640625" style="1084" customWidth="1"/>
    <col min="1028" max="1028" width="3.88671875" style="1084" customWidth="1"/>
    <col min="1029" max="1029" width="6.44140625" style="1084" customWidth="1"/>
    <col min="1030" max="1030" width="8" style="1084" customWidth="1"/>
    <col min="1031" max="1031" width="6.77734375" style="1084" customWidth="1"/>
    <col min="1032" max="1032" width="9" style="1084" customWidth="1"/>
    <col min="1033" max="1280" width="8.88671875" style="1084"/>
    <col min="1281" max="1281" width="5" style="1084" customWidth="1"/>
    <col min="1282" max="1282" width="44.6640625" style="1084" customWidth="1"/>
    <col min="1283" max="1283" width="3.6640625" style="1084" customWidth="1"/>
    <col min="1284" max="1284" width="3.88671875" style="1084" customWidth="1"/>
    <col min="1285" max="1285" width="6.44140625" style="1084" customWidth="1"/>
    <col min="1286" max="1286" width="8" style="1084" customWidth="1"/>
    <col min="1287" max="1287" width="6.77734375" style="1084" customWidth="1"/>
    <col min="1288" max="1288" width="9" style="1084" customWidth="1"/>
    <col min="1289" max="1536" width="8.88671875" style="1084"/>
    <col min="1537" max="1537" width="5" style="1084" customWidth="1"/>
    <col min="1538" max="1538" width="44.6640625" style="1084" customWidth="1"/>
    <col min="1539" max="1539" width="3.6640625" style="1084" customWidth="1"/>
    <col min="1540" max="1540" width="3.88671875" style="1084" customWidth="1"/>
    <col min="1541" max="1541" width="6.44140625" style="1084" customWidth="1"/>
    <col min="1542" max="1542" width="8" style="1084" customWidth="1"/>
    <col min="1543" max="1543" width="6.77734375" style="1084" customWidth="1"/>
    <col min="1544" max="1544" width="9" style="1084" customWidth="1"/>
    <col min="1545" max="1792" width="8.88671875" style="1084"/>
    <col min="1793" max="1793" width="5" style="1084" customWidth="1"/>
    <col min="1794" max="1794" width="44.6640625" style="1084" customWidth="1"/>
    <col min="1795" max="1795" width="3.6640625" style="1084" customWidth="1"/>
    <col min="1796" max="1796" width="3.88671875" style="1084" customWidth="1"/>
    <col min="1797" max="1797" width="6.44140625" style="1084" customWidth="1"/>
    <col min="1798" max="1798" width="8" style="1084" customWidth="1"/>
    <col min="1799" max="1799" width="6.77734375" style="1084" customWidth="1"/>
    <col min="1800" max="1800" width="9" style="1084" customWidth="1"/>
    <col min="1801" max="2048" width="8.88671875" style="1084"/>
    <col min="2049" max="2049" width="5" style="1084" customWidth="1"/>
    <col min="2050" max="2050" width="44.6640625" style="1084" customWidth="1"/>
    <col min="2051" max="2051" width="3.6640625" style="1084" customWidth="1"/>
    <col min="2052" max="2052" width="3.88671875" style="1084" customWidth="1"/>
    <col min="2053" max="2053" width="6.44140625" style="1084" customWidth="1"/>
    <col min="2054" max="2054" width="8" style="1084" customWidth="1"/>
    <col min="2055" max="2055" width="6.77734375" style="1084" customWidth="1"/>
    <col min="2056" max="2056" width="9" style="1084" customWidth="1"/>
    <col min="2057" max="2304" width="8.88671875" style="1084"/>
    <col min="2305" max="2305" width="5" style="1084" customWidth="1"/>
    <col min="2306" max="2306" width="44.6640625" style="1084" customWidth="1"/>
    <col min="2307" max="2307" width="3.6640625" style="1084" customWidth="1"/>
    <col min="2308" max="2308" width="3.88671875" style="1084" customWidth="1"/>
    <col min="2309" max="2309" width="6.44140625" style="1084" customWidth="1"/>
    <col min="2310" max="2310" width="8" style="1084" customWidth="1"/>
    <col min="2311" max="2311" width="6.77734375" style="1084" customWidth="1"/>
    <col min="2312" max="2312" width="9" style="1084" customWidth="1"/>
    <col min="2313" max="2560" width="8.88671875" style="1084"/>
    <col min="2561" max="2561" width="5" style="1084" customWidth="1"/>
    <col min="2562" max="2562" width="44.6640625" style="1084" customWidth="1"/>
    <col min="2563" max="2563" width="3.6640625" style="1084" customWidth="1"/>
    <col min="2564" max="2564" width="3.88671875" style="1084" customWidth="1"/>
    <col min="2565" max="2565" width="6.44140625" style="1084" customWidth="1"/>
    <col min="2566" max="2566" width="8" style="1084" customWidth="1"/>
    <col min="2567" max="2567" width="6.77734375" style="1084" customWidth="1"/>
    <col min="2568" max="2568" width="9" style="1084" customWidth="1"/>
    <col min="2569" max="2816" width="8.88671875" style="1084"/>
    <col min="2817" max="2817" width="5" style="1084" customWidth="1"/>
    <col min="2818" max="2818" width="44.6640625" style="1084" customWidth="1"/>
    <col min="2819" max="2819" width="3.6640625" style="1084" customWidth="1"/>
    <col min="2820" max="2820" width="3.88671875" style="1084" customWidth="1"/>
    <col min="2821" max="2821" width="6.44140625" style="1084" customWidth="1"/>
    <col min="2822" max="2822" width="8" style="1084" customWidth="1"/>
    <col min="2823" max="2823" width="6.77734375" style="1084" customWidth="1"/>
    <col min="2824" max="2824" width="9" style="1084" customWidth="1"/>
    <col min="2825" max="3072" width="8.88671875" style="1084"/>
    <col min="3073" max="3073" width="5" style="1084" customWidth="1"/>
    <col min="3074" max="3074" width="44.6640625" style="1084" customWidth="1"/>
    <col min="3075" max="3075" width="3.6640625" style="1084" customWidth="1"/>
    <col min="3076" max="3076" width="3.88671875" style="1084" customWidth="1"/>
    <col min="3077" max="3077" width="6.44140625" style="1084" customWidth="1"/>
    <col min="3078" max="3078" width="8" style="1084" customWidth="1"/>
    <col min="3079" max="3079" width="6.77734375" style="1084" customWidth="1"/>
    <col min="3080" max="3080" width="9" style="1084" customWidth="1"/>
    <col min="3081" max="3328" width="8.88671875" style="1084"/>
    <col min="3329" max="3329" width="5" style="1084" customWidth="1"/>
    <col min="3330" max="3330" width="44.6640625" style="1084" customWidth="1"/>
    <col min="3331" max="3331" width="3.6640625" style="1084" customWidth="1"/>
    <col min="3332" max="3332" width="3.88671875" style="1084" customWidth="1"/>
    <col min="3333" max="3333" width="6.44140625" style="1084" customWidth="1"/>
    <col min="3334" max="3334" width="8" style="1084" customWidth="1"/>
    <col min="3335" max="3335" width="6.77734375" style="1084" customWidth="1"/>
    <col min="3336" max="3336" width="9" style="1084" customWidth="1"/>
    <col min="3337" max="3584" width="8.88671875" style="1084"/>
    <col min="3585" max="3585" width="5" style="1084" customWidth="1"/>
    <col min="3586" max="3586" width="44.6640625" style="1084" customWidth="1"/>
    <col min="3587" max="3587" width="3.6640625" style="1084" customWidth="1"/>
    <col min="3588" max="3588" width="3.88671875" style="1084" customWidth="1"/>
    <col min="3589" max="3589" width="6.44140625" style="1084" customWidth="1"/>
    <col min="3590" max="3590" width="8" style="1084" customWidth="1"/>
    <col min="3591" max="3591" width="6.77734375" style="1084" customWidth="1"/>
    <col min="3592" max="3592" width="9" style="1084" customWidth="1"/>
    <col min="3593" max="3840" width="8.88671875" style="1084"/>
    <col min="3841" max="3841" width="5" style="1084" customWidth="1"/>
    <col min="3842" max="3842" width="44.6640625" style="1084" customWidth="1"/>
    <col min="3843" max="3843" width="3.6640625" style="1084" customWidth="1"/>
    <col min="3844" max="3844" width="3.88671875" style="1084" customWidth="1"/>
    <col min="3845" max="3845" width="6.44140625" style="1084" customWidth="1"/>
    <col min="3846" max="3846" width="8" style="1084" customWidth="1"/>
    <col min="3847" max="3847" width="6.77734375" style="1084" customWidth="1"/>
    <col min="3848" max="3848" width="9" style="1084" customWidth="1"/>
    <col min="3849" max="4096" width="8.88671875" style="1084"/>
    <col min="4097" max="4097" width="5" style="1084" customWidth="1"/>
    <col min="4098" max="4098" width="44.6640625" style="1084" customWidth="1"/>
    <col min="4099" max="4099" width="3.6640625" style="1084" customWidth="1"/>
    <col min="4100" max="4100" width="3.88671875" style="1084" customWidth="1"/>
    <col min="4101" max="4101" width="6.44140625" style="1084" customWidth="1"/>
    <col min="4102" max="4102" width="8" style="1084" customWidth="1"/>
    <col min="4103" max="4103" width="6.77734375" style="1084" customWidth="1"/>
    <col min="4104" max="4104" width="9" style="1084" customWidth="1"/>
    <col min="4105" max="4352" width="8.88671875" style="1084"/>
    <col min="4353" max="4353" width="5" style="1084" customWidth="1"/>
    <col min="4354" max="4354" width="44.6640625" style="1084" customWidth="1"/>
    <col min="4355" max="4355" width="3.6640625" style="1084" customWidth="1"/>
    <col min="4356" max="4356" width="3.88671875" style="1084" customWidth="1"/>
    <col min="4357" max="4357" width="6.44140625" style="1084" customWidth="1"/>
    <col min="4358" max="4358" width="8" style="1084" customWidth="1"/>
    <col min="4359" max="4359" width="6.77734375" style="1084" customWidth="1"/>
    <col min="4360" max="4360" width="9" style="1084" customWidth="1"/>
    <col min="4361" max="4608" width="8.88671875" style="1084"/>
    <col min="4609" max="4609" width="5" style="1084" customWidth="1"/>
    <col min="4610" max="4610" width="44.6640625" style="1084" customWidth="1"/>
    <col min="4611" max="4611" width="3.6640625" style="1084" customWidth="1"/>
    <col min="4612" max="4612" width="3.88671875" style="1084" customWidth="1"/>
    <col min="4613" max="4613" width="6.44140625" style="1084" customWidth="1"/>
    <col min="4614" max="4614" width="8" style="1084" customWidth="1"/>
    <col min="4615" max="4615" width="6.77734375" style="1084" customWidth="1"/>
    <col min="4616" max="4616" width="9" style="1084" customWidth="1"/>
    <col min="4617" max="4864" width="8.88671875" style="1084"/>
    <col min="4865" max="4865" width="5" style="1084" customWidth="1"/>
    <col min="4866" max="4866" width="44.6640625" style="1084" customWidth="1"/>
    <col min="4867" max="4867" width="3.6640625" style="1084" customWidth="1"/>
    <col min="4868" max="4868" width="3.88671875" style="1084" customWidth="1"/>
    <col min="4869" max="4869" width="6.44140625" style="1084" customWidth="1"/>
    <col min="4870" max="4870" width="8" style="1084" customWidth="1"/>
    <col min="4871" max="4871" width="6.77734375" style="1084" customWidth="1"/>
    <col min="4872" max="4872" width="9" style="1084" customWidth="1"/>
    <col min="4873" max="5120" width="8.88671875" style="1084"/>
    <col min="5121" max="5121" width="5" style="1084" customWidth="1"/>
    <col min="5122" max="5122" width="44.6640625" style="1084" customWidth="1"/>
    <col min="5123" max="5123" width="3.6640625" style="1084" customWidth="1"/>
    <col min="5124" max="5124" width="3.88671875" style="1084" customWidth="1"/>
    <col min="5125" max="5125" width="6.44140625" style="1084" customWidth="1"/>
    <col min="5126" max="5126" width="8" style="1084" customWidth="1"/>
    <col min="5127" max="5127" width="6.77734375" style="1084" customWidth="1"/>
    <col min="5128" max="5128" width="9" style="1084" customWidth="1"/>
    <col min="5129" max="5376" width="8.88671875" style="1084"/>
    <col min="5377" max="5377" width="5" style="1084" customWidth="1"/>
    <col min="5378" max="5378" width="44.6640625" style="1084" customWidth="1"/>
    <col min="5379" max="5379" width="3.6640625" style="1084" customWidth="1"/>
    <col min="5380" max="5380" width="3.88671875" style="1084" customWidth="1"/>
    <col min="5381" max="5381" width="6.44140625" style="1084" customWidth="1"/>
    <col min="5382" max="5382" width="8" style="1084" customWidth="1"/>
    <col min="5383" max="5383" width="6.77734375" style="1084" customWidth="1"/>
    <col min="5384" max="5384" width="9" style="1084" customWidth="1"/>
    <col min="5385" max="5632" width="8.88671875" style="1084"/>
    <col min="5633" max="5633" width="5" style="1084" customWidth="1"/>
    <col min="5634" max="5634" width="44.6640625" style="1084" customWidth="1"/>
    <col min="5635" max="5635" width="3.6640625" style="1084" customWidth="1"/>
    <col min="5636" max="5636" width="3.88671875" style="1084" customWidth="1"/>
    <col min="5637" max="5637" width="6.44140625" style="1084" customWidth="1"/>
    <col min="5638" max="5638" width="8" style="1084" customWidth="1"/>
    <col min="5639" max="5639" width="6.77734375" style="1084" customWidth="1"/>
    <col min="5640" max="5640" width="9" style="1084" customWidth="1"/>
    <col min="5641" max="5888" width="8.88671875" style="1084"/>
    <col min="5889" max="5889" width="5" style="1084" customWidth="1"/>
    <col min="5890" max="5890" width="44.6640625" style="1084" customWidth="1"/>
    <col min="5891" max="5891" width="3.6640625" style="1084" customWidth="1"/>
    <col min="5892" max="5892" width="3.88671875" style="1084" customWidth="1"/>
    <col min="5893" max="5893" width="6.44140625" style="1084" customWidth="1"/>
    <col min="5894" max="5894" width="8" style="1084" customWidth="1"/>
    <col min="5895" max="5895" width="6.77734375" style="1084" customWidth="1"/>
    <col min="5896" max="5896" width="9" style="1084" customWidth="1"/>
    <col min="5897" max="6144" width="8.88671875" style="1084"/>
    <col min="6145" max="6145" width="5" style="1084" customWidth="1"/>
    <col min="6146" max="6146" width="44.6640625" style="1084" customWidth="1"/>
    <col min="6147" max="6147" width="3.6640625" style="1084" customWidth="1"/>
    <col min="6148" max="6148" width="3.88671875" style="1084" customWidth="1"/>
    <col min="6149" max="6149" width="6.44140625" style="1084" customWidth="1"/>
    <col min="6150" max="6150" width="8" style="1084" customWidth="1"/>
    <col min="6151" max="6151" width="6.77734375" style="1084" customWidth="1"/>
    <col min="6152" max="6152" width="9" style="1084" customWidth="1"/>
    <col min="6153" max="6400" width="8.88671875" style="1084"/>
    <col min="6401" max="6401" width="5" style="1084" customWidth="1"/>
    <col min="6402" max="6402" width="44.6640625" style="1084" customWidth="1"/>
    <col min="6403" max="6403" width="3.6640625" style="1084" customWidth="1"/>
    <col min="6404" max="6404" width="3.88671875" style="1084" customWidth="1"/>
    <col min="6405" max="6405" width="6.44140625" style="1084" customWidth="1"/>
    <col min="6406" max="6406" width="8" style="1084" customWidth="1"/>
    <col min="6407" max="6407" width="6.77734375" style="1084" customWidth="1"/>
    <col min="6408" max="6408" width="9" style="1084" customWidth="1"/>
    <col min="6409" max="6656" width="8.88671875" style="1084"/>
    <col min="6657" max="6657" width="5" style="1084" customWidth="1"/>
    <col min="6658" max="6658" width="44.6640625" style="1084" customWidth="1"/>
    <col min="6659" max="6659" width="3.6640625" style="1084" customWidth="1"/>
    <col min="6660" max="6660" width="3.88671875" style="1084" customWidth="1"/>
    <col min="6661" max="6661" width="6.44140625" style="1084" customWidth="1"/>
    <col min="6662" max="6662" width="8" style="1084" customWidth="1"/>
    <col min="6663" max="6663" width="6.77734375" style="1084" customWidth="1"/>
    <col min="6664" max="6664" width="9" style="1084" customWidth="1"/>
    <col min="6665" max="6912" width="8.88671875" style="1084"/>
    <col min="6913" max="6913" width="5" style="1084" customWidth="1"/>
    <col min="6914" max="6914" width="44.6640625" style="1084" customWidth="1"/>
    <col min="6915" max="6915" width="3.6640625" style="1084" customWidth="1"/>
    <col min="6916" max="6916" width="3.88671875" style="1084" customWidth="1"/>
    <col min="6917" max="6917" width="6.44140625" style="1084" customWidth="1"/>
    <col min="6918" max="6918" width="8" style="1084" customWidth="1"/>
    <col min="6919" max="6919" width="6.77734375" style="1084" customWidth="1"/>
    <col min="6920" max="6920" width="9" style="1084" customWidth="1"/>
    <col min="6921" max="7168" width="8.88671875" style="1084"/>
    <col min="7169" max="7169" width="5" style="1084" customWidth="1"/>
    <col min="7170" max="7170" width="44.6640625" style="1084" customWidth="1"/>
    <col min="7171" max="7171" width="3.6640625" style="1084" customWidth="1"/>
    <col min="7172" max="7172" width="3.88671875" style="1084" customWidth="1"/>
    <col min="7173" max="7173" width="6.44140625" style="1084" customWidth="1"/>
    <col min="7174" max="7174" width="8" style="1084" customWidth="1"/>
    <col min="7175" max="7175" width="6.77734375" style="1084" customWidth="1"/>
    <col min="7176" max="7176" width="9" style="1084" customWidth="1"/>
    <col min="7177" max="7424" width="8.88671875" style="1084"/>
    <col min="7425" max="7425" width="5" style="1084" customWidth="1"/>
    <col min="7426" max="7426" width="44.6640625" style="1084" customWidth="1"/>
    <col min="7427" max="7427" width="3.6640625" style="1084" customWidth="1"/>
    <col min="7428" max="7428" width="3.88671875" style="1084" customWidth="1"/>
    <col min="7429" max="7429" width="6.44140625" style="1084" customWidth="1"/>
    <col min="7430" max="7430" width="8" style="1084" customWidth="1"/>
    <col min="7431" max="7431" width="6.77734375" style="1084" customWidth="1"/>
    <col min="7432" max="7432" width="9" style="1084" customWidth="1"/>
    <col min="7433" max="7680" width="8.88671875" style="1084"/>
    <col min="7681" max="7681" width="5" style="1084" customWidth="1"/>
    <col min="7682" max="7682" width="44.6640625" style="1084" customWidth="1"/>
    <col min="7683" max="7683" width="3.6640625" style="1084" customWidth="1"/>
    <col min="7684" max="7684" width="3.88671875" style="1084" customWidth="1"/>
    <col min="7685" max="7685" width="6.44140625" style="1084" customWidth="1"/>
    <col min="7686" max="7686" width="8" style="1084" customWidth="1"/>
    <col min="7687" max="7687" width="6.77734375" style="1084" customWidth="1"/>
    <col min="7688" max="7688" width="9" style="1084" customWidth="1"/>
    <col min="7689" max="7936" width="8.88671875" style="1084"/>
    <col min="7937" max="7937" width="5" style="1084" customWidth="1"/>
    <col min="7938" max="7938" width="44.6640625" style="1084" customWidth="1"/>
    <col min="7939" max="7939" width="3.6640625" style="1084" customWidth="1"/>
    <col min="7940" max="7940" width="3.88671875" style="1084" customWidth="1"/>
    <col min="7941" max="7941" width="6.44140625" style="1084" customWidth="1"/>
    <col min="7942" max="7942" width="8" style="1084" customWidth="1"/>
    <col min="7943" max="7943" width="6.77734375" style="1084" customWidth="1"/>
    <col min="7944" max="7944" width="9" style="1084" customWidth="1"/>
    <col min="7945" max="8192" width="8.88671875" style="1084"/>
    <col min="8193" max="8193" width="5" style="1084" customWidth="1"/>
    <col min="8194" max="8194" width="44.6640625" style="1084" customWidth="1"/>
    <col min="8195" max="8195" width="3.6640625" style="1084" customWidth="1"/>
    <col min="8196" max="8196" width="3.88671875" style="1084" customWidth="1"/>
    <col min="8197" max="8197" width="6.44140625" style="1084" customWidth="1"/>
    <col min="8198" max="8198" width="8" style="1084" customWidth="1"/>
    <col min="8199" max="8199" width="6.77734375" style="1084" customWidth="1"/>
    <col min="8200" max="8200" width="9" style="1084" customWidth="1"/>
    <col min="8201" max="8448" width="8.88671875" style="1084"/>
    <col min="8449" max="8449" width="5" style="1084" customWidth="1"/>
    <col min="8450" max="8450" width="44.6640625" style="1084" customWidth="1"/>
    <col min="8451" max="8451" width="3.6640625" style="1084" customWidth="1"/>
    <col min="8452" max="8452" width="3.88671875" style="1084" customWidth="1"/>
    <col min="8453" max="8453" width="6.44140625" style="1084" customWidth="1"/>
    <col min="8454" max="8454" width="8" style="1084" customWidth="1"/>
    <col min="8455" max="8455" width="6.77734375" style="1084" customWidth="1"/>
    <col min="8456" max="8456" width="9" style="1084" customWidth="1"/>
    <col min="8457" max="8704" width="8.88671875" style="1084"/>
    <col min="8705" max="8705" width="5" style="1084" customWidth="1"/>
    <col min="8706" max="8706" width="44.6640625" style="1084" customWidth="1"/>
    <col min="8707" max="8707" width="3.6640625" style="1084" customWidth="1"/>
    <col min="8708" max="8708" width="3.88671875" style="1084" customWidth="1"/>
    <col min="8709" max="8709" width="6.44140625" style="1084" customWidth="1"/>
    <col min="8710" max="8710" width="8" style="1084" customWidth="1"/>
    <col min="8711" max="8711" width="6.77734375" style="1084" customWidth="1"/>
    <col min="8712" max="8712" width="9" style="1084" customWidth="1"/>
    <col min="8713" max="8960" width="8.88671875" style="1084"/>
    <col min="8961" max="8961" width="5" style="1084" customWidth="1"/>
    <col min="8962" max="8962" width="44.6640625" style="1084" customWidth="1"/>
    <col min="8963" max="8963" width="3.6640625" style="1084" customWidth="1"/>
    <col min="8964" max="8964" width="3.88671875" style="1084" customWidth="1"/>
    <col min="8965" max="8965" width="6.44140625" style="1084" customWidth="1"/>
    <col min="8966" max="8966" width="8" style="1084" customWidth="1"/>
    <col min="8967" max="8967" width="6.77734375" style="1084" customWidth="1"/>
    <col min="8968" max="8968" width="9" style="1084" customWidth="1"/>
    <col min="8969" max="9216" width="8.88671875" style="1084"/>
    <col min="9217" max="9217" width="5" style="1084" customWidth="1"/>
    <col min="9218" max="9218" width="44.6640625" style="1084" customWidth="1"/>
    <col min="9219" max="9219" width="3.6640625" style="1084" customWidth="1"/>
    <col min="9220" max="9220" width="3.88671875" style="1084" customWidth="1"/>
    <col min="9221" max="9221" width="6.44140625" style="1084" customWidth="1"/>
    <col min="9222" max="9222" width="8" style="1084" customWidth="1"/>
    <col min="9223" max="9223" width="6.77734375" style="1084" customWidth="1"/>
    <col min="9224" max="9224" width="9" style="1084" customWidth="1"/>
    <col min="9225" max="9472" width="8.88671875" style="1084"/>
    <col min="9473" max="9473" width="5" style="1084" customWidth="1"/>
    <col min="9474" max="9474" width="44.6640625" style="1084" customWidth="1"/>
    <col min="9475" max="9475" width="3.6640625" style="1084" customWidth="1"/>
    <col min="9476" max="9476" width="3.88671875" style="1084" customWidth="1"/>
    <col min="9477" max="9477" width="6.44140625" style="1084" customWidth="1"/>
    <col min="9478" max="9478" width="8" style="1084" customWidth="1"/>
    <col min="9479" max="9479" width="6.77734375" style="1084" customWidth="1"/>
    <col min="9480" max="9480" width="9" style="1084" customWidth="1"/>
    <col min="9481" max="9728" width="8.88671875" style="1084"/>
    <col min="9729" max="9729" width="5" style="1084" customWidth="1"/>
    <col min="9730" max="9730" width="44.6640625" style="1084" customWidth="1"/>
    <col min="9731" max="9731" width="3.6640625" style="1084" customWidth="1"/>
    <col min="9732" max="9732" width="3.88671875" style="1084" customWidth="1"/>
    <col min="9733" max="9733" width="6.44140625" style="1084" customWidth="1"/>
    <col min="9734" max="9734" width="8" style="1084" customWidth="1"/>
    <col min="9735" max="9735" width="6.77734375" style="1084" customWidth="1"/>
    <col min="9736" max="9736" width="9" style="1084" customWidth="1"/>
    <col min="9737" max="9984" width="8.88671875" style="1084"/>
    <col min="9985" max="9985" width="5" style="1084" customWidth="1"/>
    <col min="9986" max="9986" width="44.6640625" style="1084" customWidth="1"/>
    <col min="9987" max="9987" width="3.6640625" style="1084" customWidth="1"/>
    <col min="9988" max="9988" width="3.88671875" style="1084" customWidth="1"/>
    <col min="9989" max="9989" width="6.44140625" style="1084" customWidth="1"/>
    <col min="9990" max="9990" width="8" style="1084" customWidth="1"/>
    <col min="9991" max="9991" width="6.77734375" style="1084" customWidth="1"/>
    <col min="9992" max="9992" width="9" style="1084" customWidth="1"/>
    <col min="9993" max="10240" width="8.88671875" style="1084"/>
    <col min="10241" max="10241" width="5" style="1084" customWidth="1"/>
    <col min="10242" max="10242" width="44.6640625" style="1084" customWidth="1"/>
    <col min="10243" max="10243" width="3.6640625" style="1084" customWidth="1"/>
    <col min="10244" max="10244" width="3.88671875" style="1084" customWidth="1"/>
    <col min="10245" max="10245" width="6.44140625" style="1084" customWidth="1"/>
    <col min="10246" max="10246" width="8" style="1084" customWidth="1"/>
    <col min="10247" max="10247" width="6.77734375" style="1084" customWidth="1"/>
    <col min="10248" max="10248" width="9" style="1084" customWidth="1"/>
    <col min="10249" max="10496" width="8.88671875" style="1084"/>
    <col min="10497" max="10497" width="5" style="1084" customWidth="1"/>
    <col min="10498" max="10498" width="44.6640625" style="1084" customWidth="1"/>
    <col min="10499" max="10499" width="3.6640625" style="1084" customWidth="1"/>
    <col min="10500" max="10500" width="3.88671875" style="1084" customWidth="1"/>
    <col min="10501" max="10501" width="6.44140625" style="1084" customWidth="1"/>
    <col min="10502" max="10502" width="8" style="1084" customWidth="1"/>
    <col min="10503" max="10503" width="6.77734375" style="1084" customWidth="1"/>
    <col min="10504" max="10504" width="9" style="1084" customWidth="1"/>
    <col min="10505" max="10752" width="8.88671875" style="1084"/>
    <col min="10753" max="10753" width="5" style="1084" customWidth="1"/>
    <col min="10754" max="10754" width="44.6640625" style="1084" customWidth="1"/>
    <col min="10755" max="10755" width="3.6640625" style="1084" customWidth="1"/>
    <col min="10756" max="10756" width="3.88671875" style="1084" customWidth="1"/>
    <col min="10757" max="10757" width="6.44140625" style="1084" customWidth="1"/>
    <col min="10758" max="10758" width="8" style="1084" customWidth="1"/>
    <col min="10759" max="10759" width="6.77734375" style="1084" customWidth="1"/>
    <col min="10760" max="10760" width="9" style="1084" customWidth="1"/>
    <col min="10761" max="11008" width="8.88671875" style="1084"/>
    <col min="11009" max="11009" width="5" style="1084" customWidth="1"/>
    <col min="11010" max="11010" width="44.6640625" style="1084" customWidth="1"/>
    <col min="11011" max="11011" width="3.6640625" style="1084" customWidth="1"/>
    <col min="11012" max="11012" width="3.88671875" style="1084" customWidth="1"/>
    <col min="11013" max="11013" width="6.44140625" style="1084" customWidth="1"/>
    <col min="11014" max="11014" width="8" style="1084" customWidth="1"/>
    <col min="11015" max="11015" width="6.77734375" style="1084" customWidth="1"/>
    <col min="11016" max="11016" width="9" style="1084" customWidth="1"/>
    <col min="11017" max="11264" width="8.88671875" style="1084"/>
    <col min="11265" max="11265" width="5" style="1084" customWidth="1"/>
    <col min="11266" max="11266" width="44.6640625" style="1084" customWidth="1"/>
    <col min="11267" max="11267" width="3.6640625" style="1084" customWidth="1"/>
    <col min="11268" max="11268" width="3.88671875" style="1084" customWidth="1"/>
    <col min="11269" max="11269" width="6.44140625" style="1084" customWidth="1"/>
    <col min="11270" max="11270" width="8" style="1084" customWidth="1"/>
    <col min="11271" max="11271" width="6.77734375" style="1084" customWidth="1"/>
    <col min="11272" max="11272" width="9" style="1084" customWidth="1"/>
    <col min="11273" max="11520" width="8.88671875" style="1084"/>
    <col min="11521" max="11521" width="5" style="1084" customWidth="1"/>
    <col min="11522" max="11522" width="44.6640625" style="1084" customWidth="1"/>
    <col min="11523" max="11523" width="3.6640625" style="1084" customWidth="1"/>
    <col min="11524" max="11524" width="3.88671875" style="1084" customWidth="1"/>
    <col min="11525" max="11525" width="6.44140625" style="1084" customWidth="1"/>
    <col min="11526" max="11526" width="8" style="1084" customWidth="1"/>
    <col min="11527" max="11527" width="6.77734375" style="1084" customWidth="1"/>
    <col min="11528" max="11528" width="9" style="1084" customWidth="1"/>
    <col min="11529" max="11776" width="8.88671875" style="1084"/>
    <col min="11777" max="11777" width="5" style="1084" customWidth="1"/>
    <col min="11778" max="11778" width="44.6640625" style="1084" customWidth="1"/>
    <col min="11779" max="11779" width="3.6640625" style="1084" customWidth="1"/>
    <col min="11780" max="11780" width="3.88671875" style="1084" customWidth="1"/>
    <col min="11781" max="11781" width="6.44140625" style="1084" customWidth="1"/>
    <col min="11782" max="11782" width="8" style="1084" customWidth="1"/>
    <col min="11783" max="11783" width="6.77734375" style="1084" customWidth="1"/>
    <col min="11784" max="11784" width="9" style="1084" customWidth="1"/>
    <col min="11785" max="12032" width="8.88671875" style="1084"/>
    <col min="12033" max="12033" width="5" style="1084" customWidth="1"/>
    <col min="12034" max="12034" width="44.6640625" style="1084" customWidth="1"/>
    <col min="12035" max="12035" width="3.6640625" style="1084" customWidth="1"/>
    <col min="12036" max="12036" width="3.88671875" style="1084" customWidth="1"/>
    <col min="12037" max="12037" width="6.44140625" style="1084" customWidth="1"/>
    <col min="12038" max="12038" width="8" style="1084" customWidth="1"/>
    <col min="12039" max="12039" width="6.77734375" style="1084" customWidth="1"/>
    <col min="12040" max="12040" width="9" style="1084" customWidth="1"/>
    <col min="12041" max="12288" width="8.88671875" style="1084"/>
    <col min="12289" max="12289" width="5" style="1084" customWidth="1"/>
    <col min="12290" max="12290" width="44.6640625" style="1084" customWidth="1"/>
    <col min="12291" max="12291" width="3.6640625" style="1084" customWidth="1"/>
    <col min="12292" max="12292" width="3.88671875" style="1084" customWidth="1"/>
    <col min="12293" max="12293" width="6.44140625" style="1084" customWidth="1"/>
    <col min="12294" max="12294" width="8" style="1084" customWidth="1"/>
    <col min="12295" max="12295" width="6.77734375" style="1084" customWidth="1"/>
    <col min="12296" max="12296" width="9" style="1084" customWidth="1"/>
    <col min="12297" max="12544" width="8.88671875" style="1084"/>
    <col min="12545" max="12545" width="5" style="1084" customWidth="1"/>
    <col min="12546" max="12546" width="44.6640625" style="1084" customWidth="1"/>
    <col min="12547" max="12547" width="3.6640625" style="1084" customWidth="1"/>
    <col min="12548" max="12548" width="3.88671875" style="1084" customWidth="1"/>
    <col min="12549" max="12549" width="6.44140625" style="1084" customWidth="1"/>
    <col min="12550" max="12550" width="8" style="1084" customWidth="1"/>
    <col min="12551" max="12551" width="6.77734375" style="1084" customWidth="1"/>
    <col min="12552" max="12552" width="9" style="1084" customWidth="1"/>
    <col min="12553" max="12800" width="8.88671875" style="1084"/>
    <col min="12801" max="12801" width="5" style="1084" customWidth="1"/>
    <col min="12802" max="12802" width="44.6640625" style="1084" customWidth="1"/>
    <col min="12803" max="12803" width="3.6640625" style="1084" customWidth="1"/>
    <col min="12804" max="12804" width="3.88671875" style="1084" customWidth="1"/>
    <col min="12805" max="12805" width="6.44140625" style="1084" customWidth="1"/>
    <col min="12806" max="12806" width="8" style="1084" customWidth="1"/>
    <col min="12807" max="12807" width="6.77734375" style="1084" customWidth="1"/>
    <col min="12808" max="12808" width="9" style="1084" customWidth="1"/>
    <col min="12809" max="13056" width="8.88671875" style="1084"/>
    <col min="13057" max="13057" width="5" style="1084" customWidth="1"/>
    <col min="13058" max="13058" width="44.6640625" style="1084" customWidth="1"/>
    <col min="13059" max="13059" width="3.6640625" style="1084" customWidth="1"/>
    <col min="13060" max="13060" width="3.88671875" style="1084" customWidth="1"/>
    <col min="13061" max="13061" width="6.44140625" style="1084" customWidth="1"/>
    <col min="13062" max="13062" width="8" style="1084" customWidth="1"/>
    <col min="13063" max="13063" width="6.77734375" style="1084" customWidth="1"/>
    <col min="13064" max="13064" width="9" style="1084" customWidth="1"/>
    <col min="13065" max="13312" width="8.88671875" style="1084"/>
    <col min="13313" max="13313" width="5" style="1084" customWidth="1"/>
    <col min="13314" max="13314" width="44.6640625" style="1084" customWidth="1"/>
    <col min="13315" max="13315" width="3.6640625" style="1084" customWidth="1"/>
    <col min="13316" max="13316" width="3.88671875" style="1084" customWidth="1"/>
    <col min="13317" max="13317" width="6.44140625" style="1084" customWidth="1"/>
    <col min="13318" max="13318" width="8" style="1084" customWidth="1"/>
    <col min="13319" max="13319" width="6.77734375" style="1084" customWidth="1"/>
    <col min="13320" max="13320" width="9" style="1084" customWidth="1"/>
    <col min="13321" max="13568" width="8.88671875" style="1084"/>
    <col min="13569" max="13569" width="5" style="1084" customWidth="1"/>
    <col min="13570" max="13570" width="44.6640625" style="1084" customWidth="1"/>
    <col min="13571" max="13571" width="3.6640625" style="1084" customWidth="1"/>
    <col min="13572" max="13572" width="3.88671875" style="1084" customWidth="1"/>
    <col min="13573" max="13573" width="6.44140625" style="1084" customWidth="1"/>
    <col min="13574" max="13574" width="8" style="1084" customWidth="1"/>
    <col min="13575" max="13575" width="6.77734375" style="1084" customWidth="1"/>
    <col min="13576" max="13576" width="9" style="1084" customWidth="1"/>
    <col min="13577" max="13824" width="8.88671875" style="1084"/>
    <col min="13825" max="13825" width="5" style="1084" customWidth="1"/>
    <col min="13826" max="13826" width="44.6640625" style="1084" customWidth="1"/>
    <col min="13827" max="13827" width="3.6640625" style="1084" customWidth="1"/>
    <col min="13828" max="13828" width="3.88671875" style="1084" customWidth="1"/>
    <col min="13829" max="13829" width="6.44140625" style="1084" customWidth="1"/>
    <col min="13830" max="13830" width="8" style="1084" customWidth="1"/>
    <col min="13831" max="13831" width="6.77734375" style="1084" customWidth="1"/>
    <col min="13832" max="13832" width="9" style="1084" customWidth="1"/>
    <col min="13833" max="14080" width="8.88671875" style="1084"/>
    <col min="14081" max="14081" width="5" style="1084" customWidth="1"/>
    <col min="14082" max="14082" width="44.6640625" style="1084" customWidth="1"/>
    <col min="14083" max="14083" width="3.6640625" style="1084" customWidth="1"/>
    <col min="14084" max="14084" width="3.88671875" style="1084" customWidth="1"/>
    <col min="14085" max="14085" width="6.44140625" style="1084" customWidth="1"/>
    <col min="14086" max="14086" width="8" style="1084" customWidth="1"/>
    <col min="14087" max="14087" width="6.77734375" style="1084" customWidth="1"/>
    <col min="14088" max="14088" width="9" style="1084" customWidth="1"/>
    <col min="14089" max="14336" width="8.88671875" style="1084"/>
    <col min="14337" max="14337" width="5" style="1084" customWidth="1"/>
    <col min="14338" max="14338" width="44.6640625" style="1084" customWidth="1"/>
    <col min="14339" max="14339" width="3.6640625" style="1084" customWidth="1"/>
    <col min="14340" max="14340" width="3.88671875" style="1084" customWidth="1"/>
    <col min="14341" max="14341" width="6.44140625" style="1084" customWidth="1"/>
    <col min="14342" max="14342" width="8" style="1084" customWidth="1"/>
    <col min="14343" max="14343" width="6.77734375" style="1084" customWidth="1"/>
    <col min="14344" max="14344" width="9" style="1084" customWidth="1"/>
    <col min="14345" max="14592" width="8.88671875" style="1084"/>
    <col min="14593" max="14593" width="5" style="1084" customWidth="1"/>
    <col min="14594" max="14594" width="44.6640625" style="1084" customWidth="1"/>
    <col min="14595" max="14595" width="3.6640625" style="1084" customWidth="1"/>
    <col min="14596" max="14596" width="3.88671875" style="1084" customWidth="1"/>
    <col min="14597" max="14597" width="6.44140625" style="1084" customWidth="1"/>
    <col min="14598" max="14598" width="8" style="1084" customWidth="1"/>
    <col min="14599" max="14599" width="6.77734375" style="1084" customWidth="1"/>
    <col min="14600" max="14600" width="9" style="1084" customWidth="1"/>
    <col min="14601" max="14848" width="8.88671875" style="1084"/>
    <col min="14849" max="14849" width="5" style="1084" customWidth="1"/>
    <col min="14850" max="14850" width="44.6640625" style="1084" customWidth="1"/>
    <col min="14851" max="14851" width="3.6640625" style="1084" customWidth="1"/>
    <col min="14852" max="14852" width="3.88671875" style="1084" customWidth="1"/>
    <col min="14853" max="14853" width="6.44140625" style="1084" customWidth="1"/>
    <col min="14854" max="14854" width="8" style="1084" customWidth="1"/>
    <col min="14855" max="14855" width="6.77734375" style="1084" customWidth="1"/>
    <col min="14856" max="14856" width="9" style="1084" customWidth="1"/>
    <col min="14857" max="15104" width="8.88671875" style="1084"/>
    <col min="15105" max="15105" width="5" style="1084" customWidth="1"/>
    <col min="15106" max="15106" width="44.6640625" style="1084" customWidth="1"/>
    <col min="15107" max="15107" width="3.6640625" style="1084" customWidth="1"/>
    <col min="15108" max="15108" width="3.88671875" style="1084" customWidth="1"/>
    <col min="15109" max="15109" width="6.44140625" style="1084" customWidth="1"/>
    <col min="15110" max="15110" width="8" style="1084" customWidth="1"/>
    <col min="15111" max="15111" width="6.77734375" style="1084" customWidth="1"/>
    <col min="15112" max="15112" width="9" style="1084" customWidth="1"/>
    <col min="15113" max="15360" width="8.88671875" style="1084"/>
    <col min="15361" max="15361" width="5" style="1084" customWidth="1"/>
    <col min="15362" max="15362" width="44.6640625" style="1084" customWidth="1"/>
    <col min="15363" max="15363" width="3.6640625" style="1084" customWidth="1"/>
    <col min="15364" max="15364" width="3.88671875" style="1084" customWidth="1"/>
    <col min="15365" max="15365" width="6.44140625" style="1084" customWidth="1"/>
    <col min="15366" max="15366" width="8" style="1084" customWidth="1"/>
    <col min="15367" max="15367" width="6.77734375" style="1084" customWidth="1"/>
    <col min="15368" max="15368" width="9" style="1084" customWidth="1"/>
    <col min="15369" max="15616" width="8.88671875" style="1084"/>
    <col min="15617" max="15617" width="5" style="1084" customWidth="1"/>
    <col min="15618" max="15618" width="44.6640625" style="1084" customWidth="1"/>
    <col min="15619" max="15619" width="3.6640625" style="1084" customWidth="1"/>
    <col min="15620" max="15620" width="3.88671875" style="1084" customWidth="1"/>
    <col min="15621" max="15621" width="6.44140625" style="1084" customWidth="1"/>
    <col min="15622" max="15622" width="8" style="1084" customWidth="1"/>
    <col min="15623" max="15623" width="6.77734375" style="1084" customWidth="1"/>
    <col min="15624" max="15624" width="9" style="1084" customWidth="1"/>
    <col min="15625" max="15872" width="8.88671875" style="1084"/>
    <col min="15873" max="15873" width="5" style="1084" customWidth="1"/>
    <col min="15874" max="15874" width="44.6640625" style="1084" customWidth="1"/>
    <col min="15875" max="15875" width="3.6640625" style="1084" customWidth="1"/>
    <col min="15876" max="15876" width="3.88671875" style="1084" customWidth="1"/>
    <col min="15877" max="15877" width="6.44140625" style="1084" customWidth="1"/>
    <col min="15878" max="15878" width="8" style="1084" customWidth="1"/>
    <col min="15879" max="15879" width="6.77734375" style="1084" customWidth="1"/>
    <col min="15880" max="15880" width="9" style="1084" customWidth="1"/>
    <col min="15881" max="16128" width="8.88671875" style="1084"/>
    <col min="16129" max="16129" width="5" style="1084" customWidth="1"/>
    <col min="16130" max="16130" width="44.6640625" style="1084" customWidth="1"/>
    <col min="16131" max="16131" width="3.6640625" style="1084" customWidth="1"/>
    <col min="16132" max="16132" width="3.88671875" style="1084" customWidth="1"/>
    <col min="16133" max="16133" width="6.44140625" style="1084" customWidth="1"/>
    <col min="16134" max="16134" width="8" style="1084" customWidth="1"/>
    <col min="16135" max="16135" width="6.77734375" style="1084" customWidth="1"/>
    <col min="16136" max="16136" width="9" style="1084" customWidth="1"/>
    <col min="16137" max="16384" width="8.88671875" style="1084"/>
  </cols>
  <sheetData>
    <row r="1" spans="1:11" ht="38.25" customHeight="1" x14ac:dyDescent="0.25">
      <c r="A1" s="1762" t="s">
        <v>4990</v>
      </c>
      <c r="B1" s="1763"/>
      <c r="C1" s="1763"/>
      <c r="D1" s="1763"/>
      <c r="E1" s="1763"/>
      <c r="F1" s="1763"/>
      <c r="G1" s="1763"/>
      <c r="H1" s="1764"/>
    </row>
    <row r="2" spans="1:11" ht="24" customHeight="1" x14ac:dyDescent="0.25">
      <c r="A2" s="1765" t="s">
        <v>5641</v>
      </c>
      <c r="B2" s="1765"/>
      <c r="C2" s="1765"/>
      <c r="D2" s="1765"/>
      <c r="E2" s="1765"/>
      <c r="F2" s="1765"/>
      <c r="G2" s="1765"/>
      <c r="H2" s="1765"/>
    </row>
    <row r="3" spans="1:11" s="1087" customFormat="1" ht="32.1" customHeight="1" x14ac:dyDescent="0.25">
      <c r="A3" s="1085" t="s">
        <v>5021</v>
      </c>
      <c r="B3" s="1085" t="s">
        <v>5022</v>
      </c>
      <c r="C3" s="1765" t="s">
        <v>1612</v>
      </c>
      <c r="D3" s="1765"/>
      <c r="E3" s="1086" t="s">
        <v>3591</v>
      </c>
      <c r="F3" s="1086" t="s">
        <v>1342</v>
      </c>
      <c r="G3" s="1086" t="s">
        <v>3588</v>
      </c>
      <c r="H3" s="1085" t="s">
        <v>1375</v>
      </c>
    </row>
    <row r="4" spans="1:11" ht="58.5" hidden="1" customHeight="1" x14ac:dyDescent="0.25">
      <c r="A4" s="1088">
        <v>1</v>
      </c>
      <c r="B4" s="1759" t="s">
        <v>5057</v>
      </c>
      <c r="C4" s="1760"/>
      <c r="D4" s="1760"/>
      <c r="E4" s="1760"/>
      <c r="F4" s="1760"/>
      <c r="G4" s="1761"/>
      <c r="H4" s="1088"/>
    </row>
    <row r="5" spans="1:11" ht="17.25" hidden="1" customHeight="1" x14ac:dyDescent="0.25">
      <c r="A5" s="1088"/>
      <c r="B5" s="1089" t="s">
        <v>5058</v>
      </c>
      <c r="C5" s="1090">
        <v>1</v>
      </c>
      <c r="D5" s="1090">
        <v>1</v>
      </c>
      <c r="E5" s="1091"/>
      <c r="F5" s="1091"/>
      <c r="G5" s="1091"/>
      <c r="H5" s="1091">
        <f>D5</f>
        <v>1</v>
      </c>
    </row>
    <row r="6" spans="1:11" hidden="1" x14ac:dyDescent="0.25">
      <c r="A6" s="1088"/>
      <c r="B6" s="1089"/>
      <c r="C6" s="1090"/>
      <c r="D6" s="1090"/>
      <c r="E6" s="1091"/>
      <c r="F6" s="1766" t="s">
        <v>5059</v>
      </c>
      <c r="G6" s="1766"/>
      <c r="H6" s="1086">
        <f>H5</f>
        <v>1</v>
      </c>
    </row>
    <row r="7" spans="1:11" ht="132" hidden="1" customHeight="1" x14ac:dyDescent="0.25">
      <c r="A7" s="1088">
        <v>2</v>
      </c>
      <c r="B7" s="1759" t="s">
        <v>5060</v>
      </c>
      <c r="C7" s="1760"/>
      <c r="D7" s="1760"/>
      <c r="E7" s="1760"/>
      <c r="F7" s="1760"/>
      <c r="G7" s="1761"/>
      <c r="H7" s="1088"/>
      <c r="K7" s="1084" t="s">
        <v>852</v>
      </c>
    </row>
    <row r="8" spans="1:11" hidden="1" x14ac:dyDescent="0.25">
      <c r="A8" s="1088"/>
      <c r="B8" s="1089" t="s">
        <v>5058</v>
      </c>
      <c r="C8" s="1090">
        <v>1</v>
      </c>
      <c r="D8" s="1090">
        <v>1</v>
      </c>
      <c r="E8" s="1091"/>
      <c r="F8" s="1091"/>
      <c r="G8" s="1091"/>
      <c r="H8" s="1091">
        <f>D8</f>
        <v>1</v>
      </c>
    </row>
    <row r="9" spans="1:11" hidden="1" x14ac:dyDescent="0.25">
      <c r="A9" s="1088"/>
      <c r="B9" s="1089"/>
      <c r="C9" s="1090"/>
      <c r="D9" s="1090"/>
      <c r="E9" s="1091"/>
      <c r="F9" s="1766" t="s">
        <v>5059</v>
      </c>
      <c r="G9" s="1766"/>
      <c r="H9" s="1086">
        <v>1</v>
      </c>
    </row>
    <row r="10" spans="1:11" ht="36.75" hidden="1" customHeight="1" x14ac:dyDescent="0.25">
      <c r="A10" s="1088">
        <v>3</v>
      </c>
      <c r="B10" s="1759" t="s">
        <v>5061</v>
      </c>
      <c r="C10" s="1760"/>
      <c r="D10" s="1760"/>
      <c r="E10" s="1760"/>
      <c r="F10" s="1760"/>
      <c r="G10" s="1761"/>
      <c r="H10" s="1091"/>
    </row>
    <row r="11" spans="1:11" ht="24.95" hidden="1" customHeight="1" x14ac:dyDescent="0.25">
      <c r="A11" s="1088"/>
      <c r="B11" s="1089" t="s">
        <v>5062</v>
      </c>
      <c r="C11" s="1090">
        <v>1</v>
      </c>
      <c r="D11" s="1090">
        <v>1</v>
      </c>
      <c r="E11" s="1091">
        <v>280</v>
      </c>
      <c r="F11" s="1091"/>
      <c r="G11" s="1091"/>
      <c r="H11" s="1091">
        <f>E11*D11*C11</f>
        <v>280</v>
      </c>
    </row>
    <row r="12" spans="1:11" ht="24.95" hidden="1" customHeight="1" x14ac:dyDescent="0.25">
      <c r="A12" s="1088"/>
      <c r="B12" s="1089" t="s">
        <v>5063</v>
      </c>
      <c r="C12" s="1090">
        <v>1</v>
      </c>
      <c r="D12" s="1090">
        <v>1</v>
      </c>
      <c r="E12" s="1091">
        <v>70</v>
      </c>
      <c r="F12" s="1091"/>
      <c r="G12" s="1091"/>
      <c r="H12" s="1091">
        <f>E12*D12*C12</f>
        <v>70</v>
      </c>
    </row>
    <row r="13" spans="1:11" ht="24.95" hidden="1" customHeight="1" x14ac:dyDescent="0.25">
      <c r="A13" s="1088"/>
      <c r="B13" s="1089" t="s">
        <v>5064</v>
      </c>
      <c r="C13" s="1090">
        <v>1</v>
      </c>
      <c r="D13" s="1090">
        <v>2</v>
      </c>
      <c r="E13" s="1091">
        <v>15</v>
      </c>
      <c r="F13" s="1091"/>
      <c r="G13" s="1091"/>
      <c r="H13" s="1091">
        <f>E13*D13*C13</f>
        <v>30</v>
      </c>
    </row>
    <row r="14" spans="1:11" ht="24.95" hidden="1" customHeight="1" x14ac:dyDescent="0.25">
      <c r="A14" s="1088"/>
      <c r="B14" s="1089"/>
      <c r="C14" s="1090"/>
      <c r="D14" s="1090"/>
      <c r="E14" s="1091"/>
      <c r="F14" s="1766" t="s">
        <v>5059</v>
      </c>
      <c r="G14" s="1766"/>
      <c r="H14" s="1086">
        <f>SUM(H11:H13)</f>
        <v>380</v>
      </c>
    </row>
    <row r="15" spans="1:11" ht="41.25" hidden="1" customHeight="1" x14ac:dyDescent="0.25">
      <c r="A15" s="1088">
        <v>4</v>
      </c>
      <c r="B15" s="1767" t="s">
        <v>5065</v>
      </c>
      <c r="C15" s="1768"/>
      <c r="D15" s="1768"/>
      <c r="E15" s="1768"/>
      <c r="F15" s="1768"/>
      <c r="G15" s="1769"/>
      <c r="H15" s="1091"/>
    </row>
    <row r="16" spans="1:11" hidden="1" x14ac:dyDescent="0.25">
      <c r="A16" s="1088"/>
      <c r="B16" s="1089" t="s">
        <v>5062</v>
      </c>
      <c r="C16" s="1090">
        <v>1</v>
      </c>
      <c r="D16" s="1090">
        <v>1</v>
      </c>
      <c r="E16" s="1091">
        <v>260</v>
      </c>
      <c r="F16" s="1091"/>
      <c r="G16" s="1091"/>
      <c r="H16" s="1091">
        <f>E16*D16</f>
        <v>260</v>
      </c>
    </row>
    <row r="17" spans="1:12" hidden="1" x14ac:dyDescent="0.25">
      <c r="A17" s="1088"/>
      <c r="B17" s="1089"/>
      <c r="C17" s="1090"/>
      <c r="D17" s="1090"/>
      <c r="E17" s="1091"/>
      <c r="F17" s="1766" t="s">
        <v>5059</v>
      </c>
      <c r="G17" s="1766"/>
      <c r="H17" s="1086">
        <f>SUM(H16:H16)</f>
        <v>260</v>
      </c>
      <c r="L17" s="1084">
        <f>185*3.28</f>
        <v>606.79999999999995</v>
      </c>
    </row>
    <row r="18" spans="1:12" ht="39.75" hidden="1" customHeight="1" x14ac:dyDescent="0.25">
      <c r="A18" s="1088">
        <v>5</v>
      </c>
      <c r="B18" s="1759" t="s">
        <v>5359</v>
      </c>
      <c r="C18" s="1760"/>
      <c r="D18" s="1760"/>
      <c r="E18" s="1760"/>
      <c r="F18" s="1760"/>
      <c r="G18" s="1761"/>
      <c r="H18" s="1091"/>
      <c r="J18" s="1092"/>
    </row>
    <row r="19" spans="1:12" hidden="1" x14ac:dyDescent="0.25">
      <c r="A19" s="1088"/>
      <c r="B19" s="1089" t="s">
        <v>5066</v>
      </c>
      <c r="C19" s="1090">
        <v>1</v>
      </c>
      <c r="D19" s="1090">
        <v>2</v>
      </c>
      <c r="E19" s="1091"/>
      <c r="F19" s="1091"/>
      <c r="G19" s="1091"/>
      <c r="H19" s="1091">
        <f>D19*C19</f>
        <v>2</v>
      </c>
    </row>
    <row r="20" spans="1:12" hidden="1" x14ac:dyDescent="0.25">
      <c r="A20" s="1088"/>
      <c r="B20" s="1089"/>
      <c r="C20" s="1090"/>
      <c r="D20" s="1090"/>
      <c r="E20" s="1091"/>
      <c r="F20" s="1766" t="s">
        <v>5059</v>
      </c>
      <c r="G20" s="1766"/>
      <c r="H20" s="1086">
        <f>H19</f>
        <v>2</v>
      </c>
    </row>
    <row r="21" spans="1:12" ht="38.25" hidden="1" customHeight="1" x14ac:dyDescent="0.25">
      <c r="A21" s="1088"/>
      <c r="B21" s="1389" t="s">
        <v>5360</v>
      </c>
      <c r="C21" s="1090">
        <v>1</v>
      </c>
      <c r="D21" s="1090">
        <v>2</v>
      </c>
      <c r="E21" s="1091"/>
      <c r="F21" s="1360"/>
      <c r="G21" s="1360"/>
      <c r="H21" s="1360">
        <v>2</v>
      </c>
    </row>
    <row r="22" spans="1:12" hidden="1" x14ac:dyDescent="0.25">
      <c r="A22" s="1088"/>
      <c r="B22" s="1089"/>
      <c r="C22" s="1090"/>
      <c r="D22" s="1090"/>
      <c r="E22" s="1091"/>
      <c r="F22" s="1773" t="s">
        <v>5146</v>
      </c>
      <c r="G22" s="1774"/>
      <c r="H22" s="1360">
        <v>2</v>
      </c>
    </row>
    <row r="23" spans="1:12" ht="73.5" hidden="1" customHeight="1" x14ac:dyDescent="0.25">
      <c r="A23" s="1088">
        <v>6</v>
      </c>
      <c r="B23" s="1767" t="s">
        <v>5067</v>
      </c>
      <c r="C23" s="1768"/>
      <c r="D23" s="1768"/>
      <c r="E23" s="1768"/>
      <c r="F23" s="1768"/>
      <c r="G23" s="1769"/>
      <c r="H23" s="1091"/>
    </row>
    <row r="24" spans="1:12" ht="24.95" hidden="1" customHeight="1" x14ac:dyDescent="0.25">
      <c r="A24" s="1088"/>
      <c r="B24" s="1089" t="s">
        <v>5068</v>
      </c>
      <c r="C24" s="1090">
        <v>1</v>
      </c>
      <c r="D24" s="1090">
        <v>1</v>
      </c>
      <c r="E24" s="1091"/>
      <c r="F24" s="1091"/>
      <c r="G24" s="1091"/>
      <c r="H24" s="1091">
        <f>D24</f>
        <v>1</v>
      </c>
    </row>
    <row r="25" spans="1:12" ht="24.95" hidden="1" customHeight="1" x14ac:dyDescent="0.25">
      <c r="A25" s="1088"/>
      <c r="B25" s="1089" t="s">
        <v>5069</v>
      </c>
      <c r="C25" s="1090">
        <v>1</v>
      </c>
      <c r="D25" s="1090">
        <v>2</v>
      </c>
      <c r="E25" s="1091"/>
      <c r="F25" s="1091"/>
      <c r="G25" s="1091"/>
      <c r="H25" s="1091">
        <v>2</v>
      </c>
    </row>
    <row r="26" spans="1:12" ht="24.95" hidden="1" customHeight="1" x14ac:dyDescent="0.25">
      <c r="A26" s="1088"/>
      <c r="B26" s="1089"/>
      <c r="C26" s="1090"/>
      <c r="D26" s="1090"/>
      <c r="E26" s="1091"/>
      <c r="F26" s="1766" t="s">
        <v>5059</v>
      </c>
      <c r="G26" s="1766"/>
      <c r="H26" s="1086">
        <f>SUM(H24:H25)</f>
        <v>3</v>
      </c>
    </row>
    <row r="27" spans="1:12" ht="60.75" hidden="1" customHeight="1" x14ac:dyDescent="0.25">
      <c r="A27" s="1088">
        <v>7</v>
      </c>
      <c r="B27" s="1767" t="s">
        <v>5070</v>
      </c>
      <c r="C27" s="1768"/>
      <c r="D27" s="1768"/>
      <c r="E27" s="1768"/>
      <c r="F27" s="1768"/>
      <c r="G27" s="1769"/>
      <c r="H27" s="1093"/>
    </row>
    <row r="28" spans="1:12" ht="24.95" hidden="1" customHeight="1" x14ac:dyDescent="0.25">
      <c r="A28" s="1088"/>
      <c r="B28" s="1094" t="s">
        <v>5071</v>
      </c>
      <c r="C28" s="1095"/>
      <c r="D28" s="1095"/>
      <c r="E28" s="1093"/>
      <c r="F28" s="1093"/>
      <c r="G28" s="1093"/>
      <c r="H28" s="1096"/>
    </row>
    <row r="29" spans="1:12" ht="24.95" hidden="1" customHeight="1" x14ac:dyDescent="0.25">
      <c r="A29" s="1088"/>
      <c r="B29" s="1097" t="s">
        <v>5116</v>
      </c>
      <c r="C29" s="1095">
        <v>1</v>
      </c>
      <c r="D29" s="1095">
        <v>2</v>
      </c>
      <c r="E29" s="1093">
        <v>70</v>
      </c>
      <c r="F29" s="1093"/>
      <c r="G29" s="1093"/>
      <c r="H29" s="1096">
        <f t="shared" ref="H29:H34" si="0">E29*D29*C29</f>
        <v>140</v>
      </c>
    </row>
    <row r="30" spans="1:12" ht="24.95" hidden="1" customHeight="1" x14ac:dyDescent="0.25">
      <c r="A30" s="1088"/>
      <c r="B30" s="1098" t="s">
        <v>5072</v>
      </c>
      <c r="C30" s="1095"/>
      <c r="D30" s="1095"/>
      <c r="E30" s="1093"/>
      <c r="F30" s="1093"/>
      <c r="G30" s="1093"/>
      <c r="H30" s="1096"/>
    </row>
    <row r="31" spans="1:12" ht="24.95" hidden="1" customHeight="1" x14ac:dyDescent="0.25">
      <c r="A31" s="1088"/>
      <c r="B31" s="1099" t="s">
        <v>5073</v>
      </c>
      <c r="C31" s="1095">
        <v>1</v>
      </c>
      <c r="D31" s="1095">
        <v>2</v>
      </c>
      <c r="E31" s="1093">
        <v>6</v>
      </c>
      <c r="F31" s="1093"/>
      <c r="G31" s="1093"/>
      <c r="H31" s="1096">
        <f t="shared" si="0"/>
        <v>12</v>
      </c>
    </row>
    <row r="32" spans="1:12" ht="24.95" hidden="1" customHeight="1" x14ac:dyDescent="0.25">
      <c r="A32" s="1088"/>
      <c r="B32" s="1099" t="s">
        <v>5117</v>
      </c>
      <c r="C32" s="1095">
        <v>1</v>
      </c>
      <c r="D32" s="1095">
        <v>2</v>
      </c>
      <c r="E32" s="1093">
        <v>20</v>
      </c>
      <c r="F32" s="1093"/>
      <c r="G32" s="1093"/>
      <c r="H32" s="1096">
        <f t="shared" si="0"/>
        <v>40</v>
      </c>
    </row>
    <row r="33" spans="1:8" ht="24.95" hidden="1" customHeight="1" x14ac:dyDescent="0.25">
      <c r="A33" s="1088"/>
      <c r="B33" s="1099" t="s">
        <v>5118</v>
      </c>
      <c r="C33" s="1095">
        <v>1</v>
      </c>
      <c r="D33" s="1095">
        <v>2</v>
      </c>
      <c r="E33" s="1093">
        <v>50</v>
      </c>
      <c r="F33" s="1093"/>
      <c r="G33" s="1093"/>
      <c r="H33" s="1096">
        <f t="shared" si="0"/>
        <v>100</v>
      </c>
    </row>
    <row r="34" spans="1:8" ht="24.95" hidden="1" customHeight="1" x14ac:dyDescent="0.25">
      <c r="A34" s="1088"/>
      <c r="B34" s="1099" t="s">
        <v>5119</v>
      </c>
      <c r="C34" s="1095">
        <v>1</v>
      </c>
      <c r="D34" s="1095">
        <v>2</v>
      </c>
      <c r="E34" s="1093">
        <v>12</v>
      </c>
      <c r="F34" s="1093"/>
      <c r="G34" s="1093"/>
      <c r="H34" s="1096">
        <f t="shared" si="0"/>
        <v>24</v>
      </c>
    </row>
    <row r="35" spans="1:8" ht="24.95" hidden="1" customHeight="1" x14ac:dyDescent="0.25">
      <c r="A35" s="1088"/>
      <c r="B35" s="1099"/>
      <c r="C35" s="1095"/>
      <c r="D35" s="1095"/>
      <c r="E35" s="1093"/>
      <c r="F35" s="1093"/>
      <c r="G35" s="1096" t="s">
        <v>1904</v>
      </c>
      <c r="H35" s="1096">
        <f>SUM(H31:H34)</f>
        <v>176</v>
      </c>
    </row>
    <row r="36" spans="1:8" ht="24.95" hidden="1" customHeight="1" x14ac:dyDescent="0.25">
      <c r="A36" s="1088"/>
      <c r="B36" s="1098" t="s">
        <v>5074</v>
      </c>
      <c r="C36" s="1095"/>
      <c r="D36" s="1095"/>
      <c r="E36" s="1093"/>
      <c r="F36" s="1093"/>
      <c r="G36" s="1093"/>
      <c r="H36" s="1096"/>
    </row>
    <row r="37" spans="1:8" ht="24.95" hidden="1" customHeight="1" x14ac:dyDescent="0.25">
      <c r="A37" s="1088"/>
      <c r="B37" s="1099" t="s">
        <v>5120</v>
      </c>
      <c r="C37" s="1095">
        <v>1</v>
      </c>
      <c r="D37" s="1095">
        <v>1</v>
      </c>
      <c r="E37" s="1093">
        <v>115</v>
      </c>
      <c r="F37" s="1093"/>
      <c r="G37" s="1093"/>
      <c r="H37" s="1093">
        <f>E37*D37*C37</f>
        <v>115</v>
      </c>
    </row>
    <row r="38" spans="1:8" ht="24.95" hidden="1" customHeight="1" x14ac:dyDescent="0.25">
      <c r="A38" s="1088"/>
      <c r="B38" s="1099" t="s">
        <v>5121</v>
      </c>
      <c r="C38" s="1095">
        <v>1</v>
      </c>
      <c r="D38" s="1095">
        <v>2</v>
      </c>
      <c r="E38" s="1093">
        <v>7.5</v>
      </c>
      <c r="F38" s="1093"/>
      <c r="G38" s="1093"/>
      <c r="H38" s="1093">
        <f>E38*D38*C38</f>
        <v>15</v>
      </c>
    </row>
    <row r="39" spans="1:8" ht="24.95" hidden="1" customHeight="1" x14ac:dyDescent="0.25">
      <c r="A39" s="1088"/>
      <c r="B39" s="1099" t="s">
        <v>5122</v>
      </c>
      <c r="C39" s="1095">
        <v>1</v>
      </c>
      <c r="D39" s="1095">
        <v>2</v>
      </c>
      <c r="E39" s="1093">
        <v>6</v>
      </c>
      <c r="F39" s="1093"/>
      <c r="G39" s="1093"/>
      <c r="H39" s="1093">
        <f>E39*D39*C39</f>
        <v>12</v>
      </c>
    </row>
    <row r="40" spans="1:8" ht="24.95" hidden="1" customHeight="1" x14ac:dyDescent="0.25">
      <c r="A40" s="1088"/>
      <c r="B40" s="1099" t="s">
        <v>5123</v>
      </c>
      <c r="C40" s="1095">
        <v>1</v>
      </c>
      <c r="D40" s="1095">
        <v>2</v>
      </c>
      <c r="E40" s="1093">
        <v>15</v>
      </c>
      <c r="F40" s="1093"/>
      <c r="G40" s="1093"/>
      <c r="H40" s="1093">
        <f>E40*D40*C40</f>
        <v>30</v>
      </c>
    </row>
    <row r="41" spans="1:8" ht="24.95" hidden="1" customHeight="1" x14ac:dyDescent="0.25">
      <c r="A41" s="1088"/>
      <c r="B41" s="1099" t="s">
        <v>5124</v>
      </c>
      <c r="C41" s="1095">
        <v>1</v>
      </c>
      <c r="D41" s="1095">
        <v>2</v>
      </c>
      <c r="E41" s="1093">
        <v>5.5</v>
      </c>
      <c r="F41" s="1093"/>
      <c r="G41" s="1093"/>
      <c r="H41" s="1093">
        <f>E41*D41*C41</f>
        <v>11</v>
      </c>
    </row>
    <row r="42" spans="1:8" ht="24.95" hidden="1" customHeight="1" x14ac:dyDescent="0.25">
      <c r="A42" s="1088"/>
      <c r="B42" s="1099"/>
      <c r="C42" s="1095"/>
      <c r="D42" s="1095"/>
      <c r="E42" s="1093"/>
      <c r="F42" s="1093"/>
      <c r="G42" s="1093" t="s">
        <v>1904</v>
      </c>
      <c r="H42" s="1096">
        <f>SUM(H37:H41)</f>
        <v>183</v>
      </c>
    </row>
    <row r="43" spans="1:8" ht="62.25" hidden="1" customHeight="1" x14ac:dyDescent="0.25">
      <c r="A43" s="1088">
        <v>8</v>
      </c>
      <c r="B43" s="1767" t="s">
        <v>5075</v>
      </c>
      <c r="C43" s="1768"/>
      <c r="D43" s="1768"/>
      <c r="E43" s="1768"/>
      <c r="F43" s="1768"/>
      <c r="G43" s="1769"/>
      <c r="H43" s="1091"/>
    </row>
    <row r="44" spans="1:8" ht="24.95" hidden="1" customHeight="1" x14ac:dyDescent="0.25">
      <c r="A44" s="1088"/>
      <c r="B44" s="1100" t="s">
        <v>5076</v>
      </c>
      <c r="C44" s="1101"/>
      <c r="D44" s="1101"/>
      <c r="E44" s="1102"/>
      <c r="F44" s="1102"/>
      <c r="G44" s="1102"/>
      <c r="H44" s="1091"/>
    </row>
    <row r="45" spans="1:8" ht="24.95" hidden="1" customHeight="1" x14ac:dyDescent="0.25">
      <c r="A45" s="1088"/>
      <c r="B45" s="1103" t="s">
        <v>5077</v>
      </c>
      <c r="C45" s="1101">
        <v>2</v>
      </c>
      <c r="D45" s="1101">
        <v>2</v>
      </c>
      <c r="E45" s="1102">
        <v>6</v>
      </c>
      <c r="F45" s="1102"/>
      <c r="G45" s="1102"/>
      <c r="H45" s="1091">
        <f>E45*D45*C45</f>
        <v>24</v>
      </c>
    </row>
    <row r="46" spans="1:8" ht="24.95" hidden="1" customHeight="1" x14ac:dyDescent="0.25">
      <c r="A46" s="1088"/>
      <c r="B46" s="1100" t="s">
        <v>5078</v>
      </c>
      <c r="C46" s="1101"/>
      <c r="D46" s="1101"/>
      <c r="E46" s="1102"/>
      <c r="F46" s="1102"/>
      <c r="G46" s="1102"/>
      <c r="H46" s="1091"/>
    </row>
    <row r="47" spans="1:8" ht="32.25" hidden="1" customHeight="1" x14ac:dyDescent="0.25">
      <c r="A47" s="1088"/>
      <c r="B47" s="1103" t="s">
        <v>5079</v>
      </c>
      <c r="C47" s="1101">
        <v>1</v>
      </c>
      <c r="D47" s="1101">
        <v>2</v>
      </c>
      <c r="E47" s="1102">
        <v>6</v>
      </c>
      <c r="F47" s="1102"/>
      <c r="G47" s="1102"/>
      <c r="H47" s="1091">
        <f>E47*D47*C47</f>
        <v>12</v>
      </c>
    </row>
    <row r="48" spans="1:8" ht="56.25" hidden="1" customHeight="1" x14ac:dyDescent="0.25">
      <c r="A48" s="1088">
        <v>9</v>
      </c>
      <c r="B48" s="1767" t="s">
        <v>5080</v>
      </c>
      <c r="C48" s="1768"/>
      <c r="D48" s="1768"/>
      <c r="E48" s="1768"/>
      <c r="F48" s="1768"/>
      <c r="G48" s="1769"/>
      <c r="H48" s="1091"/>
    </row>
    <row r="49" spans="1:8" ht="22.5" hidden="1" customHeight="1" x14ac:dyDescent="0.25">
      <c r="A49" s="1088"/>
      <c r="B49" s="1103" t="s">
        <v>5076</v>
      </c>
      <c r="C49" s="1101"/>
      <c r="D49" s="1101"/>
      <c r="E49" s="1102"/>
      <c r="F49" s="1102"/>
      <c r="G49" s="1102"/>
      <c r="H49" s="1091"/>
    </row>
    <row r="50" spans="1:8" ht="22.5" hidden="1" customHeight="1" x14ac:dyDescent="0.25">
      <c r="A50" s="1088"/>
      <c r="B50" s="1103" t="s">
        <v>5081</v>
      </c>
      <c r="C50" s="1101">
        <v>1</v>
      </c>
      <c r="D50" s="1101">
        <v>2</v>
      </c>
      <c r="E50" s="1102">
        <v>4</v>
      </c>
      <c r="F50" s="1102"/>
      <c r="G50" s="1102"/>
      <c r="H50" s="1091">
        <f>E50*D50*C50</f>
        <v>8</v>
      </c>
    </row>
    <row r="51" spans="1:8" ht="22.5" hidden="1" customHeight="1" x14ac:dyDescent="0.25">
      <c r="A51" s="1088"/>
      <c r="B51" s="1103" t="s">
        <v>5078</v>
      </c>
      <c r="C51" s="1101"/>
      <c r="D51" s="1101"/>
      <c r="E51" s="1102"/>
      <c r="F51" s="1102"/>
      <c r="G51" s="1102"/>
      <c r="H51" s="1091"/>
    </row>
    <row r="52" spans="1:8" ht="26.25" hidden="1" customHeight="1" x14ac:dyDescent="0.25">
      <c r="A52" s="1088"/>
      <c r="B52" s="1103" t="s">
        <v>5082</v>
      </c>
      <c r="C52" s="1101">
        <v>1</v>
      </c>
      <c r="D52" s="1101">
        <v>2</v>
      </c>
      <c r="E52" s="1102">
        <v>4</v>
      </c>
      <c r="F52" s="1102"/>
      <c r="G52" s="1102"/>
      <c r="H52" s="1091">
        <f>E52*D52*C52</f>
        <v>8</v>
      </c>
    </row>
    <row r="53" spans="1:8" ht="99" hidden="1" customHeight="1" x14ac:dyDescent="0.25">
      <c r="A53" s="1088">
        <v>10</v>
      </c>
      <c r="B53" s="1103" t="s">
        <v>5083</v>
      </c>
      <c r="C53" s="1103"/>
      <c r="D53" s="1103"/>
      <c r="E53" s="1103"/>
      <c r="F53" s="1103"/>
      <c r="G53" s="1103"/>
      <c r="H53" s="1091"/>
    </row>
    <row r="54" spans="1:8" ht="29.25" hidden="1" customHeight="1" x14ac:dyDescent="0.2">
      <c r="A54" s="1088"/>
      <c r="B54" s="1104" t="s">
        <v>5084</v>
      </c>
      <c r="C54" s="1090"/>
      <c r="D54" s="1101"/>
      <c r="E54" s="1091"/>
      <c r="F54" s="1091"/>
      <c r="G54" s="1091"/>
      <c r="H54" s="1091"/>
    </row>
    <row r="55" spans="1:8" ht="24.95" hidden="1" customHeight="1" x14ac:dyDescent="0.25">
      <c r="A55" s="1088"/>
      <c r="B55" s="1105" t="s">
        <v>5085</v>
      </c>
      <c r="C55" s="1106"/>
      <c r="D55" s="1106"/>
      <c r="E55" s="1091"/>
      <c r="F55" s="1091"/>
      <c r="G55" s="1091"/>
      <c r="H55" s="1091"/>
    </row>
    <row r="56" spans="1:8" ht="24.95" hidden="1" customHeight="1" x14ac:dyDescent="0.25">
      <c r="A56" s="1088"/>
      <c r="B56" s="1105" t="s">
        <v>5086</v>
      </c>
      <c r="C56" s="1106">
        <v>1</v>
      </c>
      <c r="D56" s="1106">
        <v>2</v>
      </c>
      <c r="E56" s="1091"/>
      <c r="F56" s="1091"/>
      <c r="G56" s="1091"/>
      <c r="H56" s="1091">
        <f t="shared" ref="H56:H67" si="1">D56*C56</f>
        <v>2</v>
      </c>
    </row>
    <row r="57" spans="1:8" ht="24.95" hidden="1" customHeight="1" x14ac:dyDescent="0.25">
      <c r="A57" s="1088"/>
      <c r="B57" s="1105" t="s">
        <v>5087</v>
      </c>
      <c r="C57" s="1106">
        <v>2</v>
      </c>
      <c r="D57" s="1106">
        <v>2</v>
      </c>
      <c r="E57" s="1091"/>
      <c r="F57" s="1091"/>
      <c r="G57" s="1091"/>
      <c r="H57" s="1091">
        <f t="shared" si="1"/>
        <v>4</v>
      </c>
    </row>
    <row r="58" spans="1:8" ht="24.95" hidden="1" customHeight="1" x14ac:dyDescent="0.25">
      <c r="A58" s="1088"/>
      <c r="B58" s="1105" t="s">
        <v>5088</v>
      </c>
      <c r="C58" s="1106">
        <v>2</v>
      </c>
      <c r="D58" s="1106">
        <v>2</v>
      </c>
      <c r="E58" s="1091"/>
      <c r="F58" s="1091"/>
      <c r="G58" s="1091"/>
      <c r="H58" s="1091">
        <f t="shared" si="1"/>
        <v>4</v>
      </c>
    </row>
    <row r="59" spans="1:8" ht="24.95" hidden="1" customHeight="1" x14ac:dyDescent="0.25">
      <c r="A59" s="1088"/>
      <c r="B59" s="1105" t="s">
        <v>5089</v>
      </c>
      <c r="C59" s="1106">
        <v>1</v>
      </c>
      <c r="D59" s="1106">
        <v>2</v>
      </c>
      <c r="E59" s="1091"/>
      <c r="F59" s="1091"/>
      <c r="G59" s="1091"/>
      <c r="H59" s="1091">
        <f t="shared" si="1"/>
        <v>2</v>
      </c>
    </row>
    <row r="60" spans="1:8" ht="24.95" hidden="1" customHeight="1" x14ac:dyDescent="0.25">
      <c r="A60" s="1088"/>
      <c r="B60" s="1105" t="s">
        <v>5090</v>
      </c>
      <c r="C60" s="1106">
        <v>2</v>
      </c>
      <c r="D60" s="1106">
        <v>2</v>
      </c>
      <c r="E60" s="1091"/>
      <c r="F60" s="1091"/>
      <c r="G60" s="1091"/>
      <c r="H60" s="1091">
        <f t="shared" si="1"/>
        <v>4</v>
      </c>
    </row>
    <row r="61" spans="1:8" ht="24.95" hidden="1" customHeight="1" x14ac:dyDescent="0.25">
      <c r="A61" s="1088"/>
      <c r="B61" s="1107" t="s">
        <v>5091</v>
      </c>
      <c r="C61" s="1106"/>
      <c r="D61" s="1106"/>
      <c r="E61" s="1091"/>
      <c r="F61" s="1091"/>
      <c r="G61" s="1091"/>
      <c r="H61" s="1091">
        <f t="shared" si="1"/>
        <v>0</v>
      </c>
    </row>
    <row r="62" spans="1:8" ht="24.95" hidden="1" customHeight="1" x14ac:dyDescent="0.25">
      <c r="A62" s="1088"/>
      <c r="B62" s="1105" t="s">
        <v>5086</v>
      </c>
      <c r="C62" s="1106">
        <v>2</v>
      </c>
      <c r="D62" s="1106">
        <v>2</v>
      </c>
      <c r="E62" s="1091"/>
      <c r="F62" s="1091"/>
      <c r="G62" s="1091"/>
      <c r="H62" s="1091">
        <f t="shared" si="1"/>
        <v>4</v>
      </c>
    </row>
    <row r="63" spans="1:8" ht="24.95" hidden="1" customHeight="1" x14ac:dyDescent="0.25">
      <c r="A63" s="1088"/>
      <c r="B63" s="1105" t="s">
        <v>5087</v>
      </c>
      <c r="C63" s="1106">
        <v>2</v>
      </c>
      <c r="D63" s="1106">
        <v>2</v>
      </c>
      <c r="E63" s="1091"/>
      <c r="F63" s="1091"/>
      <c r="G63" s="1091"/>
      <c r="H63" s="1091">
        <f t="shared" si="1"/>
        <v>4</v>
      </c>
    </row>
    <row r="64" spans="1:8" ht="24.95" hidden="1" customHeight="1" x14ac:dyDescent="0.25">
      <c r="A64" s="1088"/>
      <c r="B64" s="1105" t="s">
        <v>5089</v>
      </c>
      <c r="C64" s="1106">
        <v>2</v>
      </c>
      <c r="D64" s="1106">
        <v>2</v>
      </c>
      <c r="E64" s="1091"/>
      <c r="F64" s="1091"/>
      <c r="G64" s="1091"/>
      <c r="H64" s="1091">
        <f t="shared" si="1"/>
        <v>4</v>
      </c>
    </row>
    <row r="65" spans="1:8" ht="24.95" hidden="1" customHeight="1" x14ac:dyDescent="0.25">
      <c r="A65" s="1088"/>
      <c r="B65" s="1105" t="s">
        <v>5088</v>
      </c>
      <c r="C65" s="1106">
        <v>2</v>
      </c>
      <c r="D65" s="1106">
        <v>2</v>
      </c>
      <c r="E65" s="1091"/>
      <c r="F65" s="1091"/>
      <c r="G65" s="1091"/>
      <c r="H65" s="1091">
        <f t="shared" si="1"/>
        <v>4</v>
      </c>
    </row>
    <row r="66" spans="1:8" ht="24.95" hidden="1" customHeight="1" x14ac:dyDescent="0.25">
      <c r="A66" s="1088"/>
      <c r="B66" s="1105" t="s">
        <v>5092</v>
      </c>
      <c r="C66" s="1106">
        <v>2</v>
      </c>
      <c r="D66" s="1106">
        <v>2</v>
      </c>
      <c r="E66" s="1091"/>
      <c r="F66" s="1091"/>
      <c r="G66" s="1091"/>
      <c r="H66" s="1091">
        <f t="shared" si="1"/>
        <v>4</v>
      </c>
    </row>
    <row r="67" spans="1:8" ht="24.95" hidden="1" customHeight="1" x14ac:dyDescent="0.25">
      <c r="A67" s="1088"/>
      <c r="B67" s="1105" t="s">
        <v>5093</v>
      </c>
      <c r="C67" s="1106">
        <v>1</v>
      </c>
      <c r="D67" s="1106">
        <v>2</v>
      </c>
      <c r="E67" s="1091"/>
      <c r="F67" s="1091"/>
      <c r="G67" s="1091"/>
      <c r="H67" s="1091">
        <f t="shared" si="1"/>
        <v>2</v>
      </c>
    </row>
    <row r="68" spans="1:8" ht="24.95" hidden="1" customHeight="1" x14ac:dyDescent="0.25">
      <c r="A68" s="1088"/>
      <c r="B68" s="1089" t="s">
        <v>5094</v>
      </c>
      <c r="C68" s="1090">
        <v>2</v>
      </c>
      <c r="D68" s="1106">
        <v>2</v>
      </c>
      <c r="E68" s="1091"/>
      <c r="F68" s="1091"/>
      <c r="G68" s="1091"/>
      <c r="H68" s="1091">
        <f>D68*C68</f>
        <v>4</v>
      </c>
    </row>
    <row r="69" spans="1:8" ht="24.95" hidden="1" customHeight="1" x14ac:dyDescent="0.25">
      <c r="A69" s="1088"/>
      <c r="B69" s="1089"/>
      <c r="C69" s="1090"/>
      <c r="D69" s="1106"/>
      <c r="E69" s="1091"/>
      <c r="F69" s="1091"/>
      <c r="G69" s="1091"/>
      <c r="H69" s="1091"/>
    </row>
    <row r="70" spans="1:8" ht="57" hidden="1" customHeight="1" x14ac:dyDescent="0.25">
      <c r="A70" s="1088">
        <v>11</v>
      </c>
      <c r="B70" s="1767" t="s">
        <v>5095</v>
      </c>
      <c r="C70" s="1768"/>
      <c r="D70" s="1768"/>
      <c r="E70" s="1768"/>
      <c r="F70" s="1768"/>
      <c r="G70" s="1769"/>
      <c r="H70" s="1091"/>
    </row>
    <row r="71" spans="1:8" ht="24.95" hidden="1" customHeight="1" x14ac:dyDescent="0.25">
      <c r="A71" s="1088"/>
      <c r="B71" s="1108" t="s">
        <v>5096</v>
      </c>
      <c r="C71" s="1090"/>
      <c r="D71" s="1106"/>
      <c r="E71" s="1091"/>
      <c r="F71" s="1091"/>
      <c r="G71" s="1091"/>
      <c r="H71" s="1091"/>
    </row>
    <row r="72" spans="1:8" ht="24.95" hidden="1" customHeight="1" x14ac:dyDescent="0.25">
      <c r="A72" s="1088"/>
      <c r="B72" s="1109" t="s">
        <v>5087</v>
      </c>
      <c r="C72" s="1090">
        <v>2</v>
      </c>
      <c r="D72" s="1106">
        <v>6</v>
      </c>
      <c r="E72" s="1091"/>
      <c r="F72" s="1091"/>
      <c r="G72" s="1091"/>
      <c r="H72" s="1091">
        <f t="shared" ref="H72:H90" si="2">D72*C72</f>
        <v>12</v>
      </c>
    </row>
    <row r="73" spans="1:8" ht="24.95" hidden="1" customHeight="1" x14ac:dyDescent="0.25">
      <c r="A73" s="1088"/>
      <c r="B73" s="1109" t="s">
        <v>5088</v>
      </c>
      <c r="C73" s="1090">
        <v>2</v>
      </c>
      <c r="D73" s="1106">
        <v>6</v>
      </c>
      <c r="E73" s="1091"/>
      <c r="F73" s="1091"/>
      <c r="G73" s="1091"/>
      <c r="H73" s="1091">
        <f t="shared" si="2"/>
        <v>12</v>
      </c>
    </row>
    <row r="74" spans="1:8" ht="24.95" hidden="1" customHeight="1" x14ac:dyDescent="0.25">
      <c r="A74" s="1088"/>
      <c r="B74" s="1109" t="s">
        <v>5086</v>
      </c>
      <c r="C74" s="1090">
        <v>2</v>
      </c>
      <c r="D74" s="1106">
        <v>6</v>
      </c>
      <c r="E74" s="1091"/>
      <c r="F74" s="1091"/>
      <c r="G74" s="1091"/>
      <c r="H74" s="1091">
        <f t="shared" si="2"/>
        <v>12</v>
      </c>
    </row>
    <row r="75" spans="1:8" ht="24.95" hidden="1" customHeight="1" x14ac:dyDescent="0.25">
      <c r="A75" s="1088"/>
      <c r="B75" s="1109" t="s">
        <v>5089</v>
      </c>
      <c r="C75" s="1090">
        <v>2</v>
      </c>
      <c r="D75" s="1106">
        <v>6</v>
      </c>
      <c r="E75" s="1091"/>
      <c r="F75" s="1091"/>
      <c r="G75" s="1091"/>
      <c r="H75" s="1091">
        <f t="shared" si="2"/>
        <v>12</v>
      </c>
    </row>
    <row r="76" spans="1:8" ht="24.95" hidden="1" customHeight="1" x14ac:dyDescent="0.25">
      <c r="A76" s="1088"/>
      <c r="B76" s="1109" t="s">
        <v>5097</v>
      </c>
      <c r="C76" s="1090">
        <v>2</v>
      </c>
      <c r="D76" s="1106">
        <v>8</v>
      </c>
      <c r="E76" s="1091"/>
      <c r="F76" s="1091"/>
      <c r="G76" s="1091"/>
      <c r="H76" s="1091">
        <f t="shared" si="2"/>
        <v>16</v>
      </c>
    </row>
    <row r="77" spans="1:8" ht="24.95" hidden="1" customHeight="1" x14ac:dyDescent="0.25">
      <c r="A77" s="1088"/>
      <c r="B77" s="1109"/>
      <c r="C77" s="1090"/>
      <c r="D77" s="1106"/>
      <c r="E77" s="1091"/>
      <c r="F77" s="1091"/>
      <c r="G77" s="1091"/>
      <c r="H77" s="1091"/>
    </row>
    <row r="78" spans="1:8" ht="24.95" hidden="1" customHeight="1" x14ac:dyDescent="0.25">
      <c r="A78" s="1088"/>
      <c r="B78" s="1108" t="s">
        <v>5098</v>
      </c>
      <c r="C78" s="1090"/>
      <c r="D78" s="1106"/>
      <c r="E78" s="1091"/>
      <c r="F78" s="1091"/>
      <c r="G78" s="1091"/>
      <c r="H78" s="1091"/>
    </row>
    <row r="79" spans="1:8" ht="24.95" hidden="1" customHeight="1" x14ac:dyDescent="0.25">
      <c r="A79" s="1088"/>
      <c r="B79" s="1109" t="s">
        <v>5087</v>
      </c>
      <c r="C79" s="1090">
        <v>2</v>
      </c>
      <c r="D79" s="1106">
        <v>6</v>
      </c>
      <c r="E79" s="1091"/>
      <c r="F79" s="1091"/>
      <c r="G79" s="1091"/>
      <c r="H79" s="1091">
        <f t="shared" si="2"/>
        <v>12</v>
      </c>
    </row>
    <row r="80" spans="1:8" ht="24.95" hidden="1" customHeight="1" x14ac:dyDescent="0.25">
      <c r="A80" s="1088"/>
      <c r="B80" s="1109" t="s">
        <v>5088</v>
      </c>
      <c r="C80" s="1090">
        <v>2</v>
      </c>
      <c r="D80" s="1106">
        <v>6</v>
      </c>
      <c r="E80" s="1091"/>
      <c r="F80" s="1091"/>
      <c r="G80" s="1091"/>
      <c r="H80" s="1091">
        <f t="shared" si="2"/>
        <v>12</v>
      </c>
    </row>
    <row r="81" spans="1:8" ht="24.95" hidden="1" customHeight="1" x14ac:dyDescent="0.25">
      <c r="A81" s="1088"/>
      <c r="B81" s="1109" t="s">
        <v>5086</v>
      </c>
      <c r="C81" s="1090">
        <v>2</v>
      </c>
      <c r="D81" s="1106">
        <v>6</v>
      </c>
      <c r="E81" s="1091"/>
      <c r="F81" s="1091"/>
      <c r="G81" s="1091"/>
      <c r="H81" s="1091">
        <f t="shared" si="2"/>
        <v>12</v>
      </c>
    </row>
    <row r="82" spans="1:8" ht="24.95" hidden="1" customHeight="1" x14ac:dyDescent="0.25">
      <c r="A82" s="1088"/>
      <c r="B82" s="1109" t="s">
        <v>5099</v>
      </c>
      <c r="C82" s="1090">
        <v>2</v>
      </c>
      <c r="D82" s="1106">
        <v>8</v>
      </c>
      <c r="E82" s="1091"/>
      <c r="F82" s="1091"/>
      <c r="G82" s="1091"/>
      <c r="H82" s="1091">
        <f t="shared" si="2"/>
        <v>16</v>
      </c>
    </row>
    <row r="83" spans="1:8" ht="24.95" hidden="1" customHeight="1" x14ac:dyDescent="0.25">
      <c r="A83" s="1088"/>
      <c r="B83" s="1109"/>
      <c r="C83" s="1090"/>
      <c r="D83" s="1106"/>
      <c r="E83" s="1091"/>
      <c r="F83" s="1091"/>
      <c r="G83" s="1091"/>
      <c r="H83" s="1091"/>
    </row>
    <row r="84" spans="1:8" ht="24.95" hidden="1" customHeight="1" x14ac:dyDescent="0.25">
      <c r="A84" s="1088"/>
      <c r="B84" s="1109"/>
      <c r="C84" s="1090"/>
      <c r="D84" s="1106"/>
      <c r="E84" s="1091"/>
      <c r="F84" s="1091"/>
      <c r="G84" s="1091"/>
      <c r="H84" s="1091"/>
    </row>
    <row r="85" spans="1:8" ht="24.95" hidden="1" customHeight="1" x14ac:dyDescent="0.25">
      <c r="A85" s="1088"/>
      <c r="B85" s="1108" t="s">
        <v>5100</v>
      </c>
      <c r="C85" s="1090"/>
      <c r="D85" s="1106"/>
      <c r="E85" s="1091"/>
      <c r="F85" s="1091"/>
      <c r="G85" s="1091"/>
      <c r="H85" s="1091"/>
    </row>
    <row r="86" spans="1:8" ht="24.95" hidden="1" customHeight="1" x14ac:dyDescent="0.25">
      <c r="A86" s="1088"/>
      <c r="B86" s="1109" t="s">
        <v>5087</v>
      </c>
      <c r="C86" s="1090">
        <v>2</v>
      </c>
      <c r="D86" s="1106">
        <v>6</v>
      </c>
      <c r="E86" s="1091"/>
      <c r="F86" s="1091"/>
      <c r="G86" s="1091"/>
      <c r="H86" s="1091">
        <f t="shared" si="2"/>
        <v>12</v>
      </c>
    </row>
    <row r="87" spans="1:8" ht="24.95" hidden="1" customHeight="1" x14ac:dyDescent="0.25">
      <c r="A87" s="1088"/>
      <c r="B87" s="1109" t="s">
        <v>5088</v>
      </c>
      <c r="C87" s="1090">
        <v>2</v>
      </c>
      <c r="D87" s="1106">
        <v>6</v>
      </c>
      <c r="E87" s="1091"/>
      <c r="F87" s="1091"/>
      <c r="G87" s="1091"/>
      <c r="H87" s="1091">
        <f t="shared" si="2"/>
        <v>12</v>
      </c>
    </row>
    <row r="88" spans="1:8" ht="24.95" hidden="1" customHeight="1" x14ac:dyDescent="0.25">
      <c r="A88" s="1088"/>
      <c r="B88" s="1109" t="s">
        <v>5086</v>
      </c>
      <c r="C88" s="1090">
        <v>2</v>
      </c>
      <c r="D88" s="1106">
        <v>6</v>
      </c>
      <c r="E88" s="1091"/>
      <c r="F88" s="1091"/>
      <c r="G88" s="1091"/>
      <c r="H88" s="1091">
        <f t="shared" si="2"/>
        <v>12</v>
      </c>
    </row>
    <row r="89" spans="1:8" ht="24.95" hidden="1" customHeight="1" x14ac:dyDescent="0.25">
      <c r="A89" s="1088"/>
      <c r="B89" s="1109" t="s">
        <v>5089</v>
      </c>
      <c r="C89" s="1090">
        <v>2</v>
      </c>
      <c r="D89" s="1106">
        <v>6</v>
      </c>
      <c r="E89" s="1091"/>
      <c r="F89" s="1091"/>
      <c r="G89" s="1091"/>
      <c r="H89" s="1091">
        <f t="shared" si="2"/>
        <v>12</v>
      </c>
    </row>
    <row r="90" spans="1:8" ht="24.95" hidden="1" customHeight="1" x14ac:dyDescent="0.25">
      <c r="A90" s="1088"/>
      <c r="B90" s="1109" t="s">
        <v>5101</v>
      </c>
      <c r="C90" s="1090">
        <v>2</v>
      </c>
      <c r="D90" s="1106">
        <v>8</v>
      </c>
      <c r="E90" s="1091"/>
      <c r="F90" s="1091"/>
      <c r="G90" s="1091"/>
      <c r="H90" s="1091">
        <f t="shared" si="2"/>
        <v>16</v>
      </c>
    </row>
    <row r="91" spans="1:8" ht="24.95" hidden="1" customHeight="1" x14ac:dyDescent="0.25">
      <c r="A91" s="1088"/>
      <c r="B91" s="1109"/>
      <c r="C91" s="1090"/>
      <c r="D91" s="1106"/>
      <c r="E91" s="1091"/>
      <c r="F91" s="1091"/>
      <c r="G91" s="1091"/>
      <c r="H91" s="1091"/>
    </row>
    <row r="92" spans="1:8" ht="75.75" hidden="1" customHeight="1" x14ac:dyDescent="0.25">
      <c r="A92" s="1088">
        <v>12</v>
      </c>
      <c r="B92" s="1109" t="s">
        <v>5102</v>
      </c>
      <c r="C92" s="1090"/>
      <c r="D92" s="1106"/>
      <c r="E92" s="1091"/>
      <c r="F92" s="1091"/>
      <c r="G92" s="1091"/>
      <c r="H92" s="1091"/>
    </row>
    <row r="93" spans="1:8" ht="24.95" hidden="1" customHeight="1" x14ac:dyDescent="0.25">
      <c r="A93" s="1088"/>
      <c r="B93" s="1108" t="s">
        <v>5103</v>
      </c>
      <c r="C93" s="1090"/>
      <c r="D93" s="1106"/>
      <c r="E93" s="1091"/>
      <c r="F93" s="1091"/>
      <c r="G93" s="1091"/>
      <c r="H93" s="1091"/>
    </row>
    <row r="94" spans="1:8" ht="24.95" hidden="1" customHeight="1" x14ac:dyDescent="0.25">
      <c r="A94" s="1088"/>
      <c r="B94" s="1109" t="s">
        <v>5104</v>
      </c>
      <c r="C94" s="1090">
        <v>1</v>
      </c>
      <c r="D94" s="1106">
        <v>16</v>
      </c>
      <c r="E94" s="1091"/>
      <c r="F94" s="1091"/>
      <c r="G94" s="1091"/>
      <c r="H94" s="1091">
        <v>16</v>
      </c>
    </row>
    <row r="95" spans="1:8" ht="51.75" hidden="1" customHeight="1" x14ac:dyDescent="0.25">
      <c r="A95" s="1088"/>
      <c r="B95" s="1109" t="s">
        <v>5105</v>
      </c>
      <c r="C95" s="1090"/>
      <c r="D95" s="1106"/>
      <c r="E95" s="1091"/>
      <c r="F95" s="1091"/>
      <c r="G95" s="1091"/>
      <c r="H95" s="1091"/>
    </row>
    <row r="96" spans="1:8" ht="24.95" hidden="1" customHeight="1" x14ac:dyDescent="0.25">
      <c r="A96" s="1088"/>
      <c r="B96" s="1109" t="s">
        <v>5106</v>
      </c>
      <c r="C96" s="1090">
        <v>2</v>
      </c>
      <c r="D96" s="1106">
        <v>1</v>
      </c>
      <c r="E96" s="1091"/>
      <c r="F96" s="1091"/>
      <c r="G96" s="1091"/>
      <c r="H96" s="1091">
        <f>D96*C96</f>
        <v>2</v>
      </c>
    </row>
    <row r="97" spans="1:8" ht="24.95" hidden="1" customHeight="1" x14ac:dyDescent="0.25">
      <c r="A97" s="1088"/>
      <c r="B97" s="1109" t="s">
        <v>5107</v>
      </c>
      <c r="C97" s="1090">
        <v>7</v>
      </c>
      <c r="D97" s="1106">
        <v>2</v>
      </c>
      <c r="E97" s="1091"/>
      <c r="F97" s="1091"/>
      <c r="G97" s="1091"/>
      <c r="H97" s="1091">
        <f>D97*C97</f>
        <v>14</v>
      </c>
    </row>
    <row r="98" spans="1:8" ht="24.95" hidden="1" customHeight="1" x14ac:dyDescent="0.25">
      <c r="A98" s="1088"/>
      <c r="B98" s="1109" t="s">
        <v>5108</v>
      </c>
      <c r="C98" s="1090">
        <v>1</v>
      </c>
      <c r="D98" s="1106">
        <v>9</v>
      </c>
      <c r="E98" s="1091"/>
      <c r="F98" s="1091"/>
      <c r="G98" s="1091"/>
      <c r="H98" s="1091">
        <f>D98*C98</f>
        <v>9</v>
      </c>
    </row>
    <row r="99" spans="1:8" ht="24.95" hidden="1" customHeight="1" x14ac:dyDescent="0.25">
      <c r="A99" s="1088"/>
      <c r="B99" s="1110"/>
      <c r="C99" s="1111"/>
      <c r="D99" s="1112"/>
      <c r="E99" s="1113"/>
      <c r="F99" s="1113"/>
      <c r="G99" s="1114"/>
      <c r="H99" s="1091">
        <f>SUM(H96:H98)</f>
        <v>25</v>
      </c>
    </row>
    <row r="100" spans="1:8" ht="24.95" hidden="1" customHeight="1" x14ac:dyDescent="0.25">
      <c r="A100" s="1088">
        <v>13</v>
      </c>
      <c r="B100" s="1759" t="s">
        <v>5109</v>
      </c>
      <c r="C100" s="1760"/>
      <c r="D100" s="1760"/>
      <c r="E100" s="1760"/>
      <c r="F100" s="1760"/>
      <c r="G100" s="1761"/>
      <c r="H100" s="1091"/>
    </row>
    <row r="101" spans="1:8" ht="24.95" hidden="1" customHeight="1" x14ac:dyDescent="0.25">
      <c r="A101" s="1088"/>
      <c r="B101" s="1089" t="s">
        <v>5110</v>
      </c>
      <c r="C101" s="1090">
        <v>1</v>
      </c>
      <c r="D101" s="1090">
        <v>1</v>
      </c>
      <c r="E101" s="1091">
        <v>280</v>
      </c>
      <c r="F101" s="1091"/>
      <c r="G101" s="1091"/>
      <c r="H101" s="1091">
        <f>E101*D101</f>
        <v>280</v>
      </c>
    </row>
    <row r="102" spans="1:8" ht="24.95" hidden="1" customHeight="1" x14ac:dyDescent="0.25">
      <c r="A102" s="1088"/>
      <c r="B102" s="1089" t="s">
        <v>5111</v>
      </c>
      <c r="C102" s="1090">
        <v>1</v>
      </c>
      <c r="D102" s="1090">
        <v>2</v>
      </c>
      <c r="E102" s="1091">
        <v>6</v>
      </c>
      <c r="F102" s="1091"/>
      <c r="G102" s="1091"/>
      <c r="H102" s="1091">
        <f>E102*D102*C102</f>
        <v>12</v>
      </c>
    </row>
    <row r="103" spans="1:8" ht="24.95" hidden="1" customHeight="1" x14ac:dyDescent="0.25">
      <c r="A103" s="1088"/>
      <c r="B103" s="1089"/>
      <c r="C103" s="1090"/>
      <c r="D103" s="1090"/>
      <c r="E103" s="1091"/>
      <c r="F103" s="1766" t="s">
        <v>5059</v>
      </c>
      <c r="G103" s="1766"/>
      <c r="H103" s="1086">
        <f>SUM(H101:H102)</f>
        <v>292</v>
      </c>
    </row>
    <row r="104" spans="1:8" ht="57" hidden="1" customHeight="1" x14ac:dyDescent="0.25">
      <c r="A104" s="1088">
        <v>14</v>
      </c>
      <c r="B104" s="1770" t="s">
        <v>5125</v>
      </c>
      <c r="C104" s="1771"/>
      <c r="D104" s="1771"/>
      <c r="E104" s="1772"/>
      <c r="F104" s="1086"/>
      <c r="G104" s="1086"/>
      <c r="H104" s="1086"/>
    </row>
    <row r="105" spans="1:8" ht="24.95" hidden="1" customHeight="1" x14ac:dyDescent="0.25">
      <c r="A105" s="1088"/>
      <c r="B105" s="1116" t="s">
        <v>5112</v>
      </c>
      <c r="C105" s="1090"/>
      <c r="D105" s="1090"/>
      <c r="E105" s="1091"/>
      <c r="F105" s="1086"/>
      <c r="G105" s="1086"/>
      <c r="H105" s="1091"/>
    </row>
    <row r="106" spans="1:8" ht="24.95" hidden="1" customHeight="1" x14ac:dyDescent="0.25">
      <c r="A106" s="1088"/>
      <c r="B106" s="1089" t="s">
        <v>5113</v>
      </c>
      <c r="C106" s="1090">
        <v>2</v>
      </c>
      <c r="D106" s="1090">
        <v>2</v>
      </c>
      <c r="E106" s="1091"/>
      <c r="F106" s="1086"/>
      <c r="G106" s="1086"/>
      <c r="H106" s="1091">
        <f>D106*C106</f>
        <v>4</v>
      </c>
    </row>
    <row r="107" spans="1:8" ht="160.5" customHeight="1" x14ac:dyDescent="0.25">
      <c r="A107" s="1088">
        <v>1</v>
      </c>
      <c r="B107" s="1117" t="s">
        <v>5023</v>
      </c>
      <c r="C107" s="1090"/>
      <c r="D107" s="1090"/>
      <c r="E107" s="1091"/>
      <c r="F107" s="1091"/>
      <c r="G107" s="1091"/>
      <c r="H107" s="1091"/>
    </row>
    <row r="108" spans="1:8" x14ac:dyDescent="0.25">
      <c r="A108" s="1088"/>
      <c r="B108" s="1118" t="s">
        <v>5312</v>
      </c>
      <c r="C108" s="1090">
        <v>1</v>
      </c>
      <c r="D108" s="1090">
        <v>1</v>
      </c>
      <c r="E108" s="1091">
        <v>290</v>
      </c>
      <c r="F108" s="1091"/>
      <c r="G108" s="1091"/>
      <c r="H108" s="1086">
        <f>E108*D108*C108</f>
        <v>290</v>
      </c>
    </row>
    <row r="109" spans="1:8" ht="105.75" customHeight="1" x14ac:dyDescent="0.25">
      <c r="A109" s="1088">
        <v>2</v>
      </c>
      <c r="B109" s="1115" t="s">
        <v>5024</v>
      </c>
      <c r="C109" s="1090"/>
      <c r="D109" s="1090"/>
      <c r="E109" s="1091"/>
      <c r="F109" s="1091"/>
      <c r="G109" s="1091"/>
      <c r="H109" s="1086"/>
    </row>
    <row r="110" spans="1:8" x14ac:dyDescent="0.25">
      <c r="A110" s="1088"/>
      <c r="B110" s="1115" t="s">
        <v>5058</v>
      </c>
      <c r="C110" s="1090">
        <v>1</v>
      </c>
      <c r="D110" s="1090">
        <v>6</v>
      </c>
      <c r="E110" s="1091">
        <v>6</v>
      </c>
      <c r="F110" s="1091"/>
      <c r="G110" s="1091"/>
      <c r="H110" s="1086">
        <f>E110*D110*C110</f>
        <v>36</v>
      </c>
    </row>
    <row r="111" spans="1:8" ht="105.75" customHeight="1" x14ac:dyDescent="0.25">
      <c r="A111" s="1088">
        <v>3</v>
      </c>
      <c r="B111" s="1115" t="s">
        <v>5026</v>
      </c>
      <c r="C111" s="1090"/>
      <c r="D111" s="1090"/>
      <c r="E111" s="1091"/>
      <c r="F111" s="1091"/>
      <c r="G111" s="1091"/>
      <c r="H111" s="1086"/>
    </row>
    <row r="112" spans="1:8" x14ac:dyDescent="0.25">
      <c r="A112" s="1088"/>
      <c r="B112" s="1115" t="s">
        <v>5114</v>
      </c>
      <c r="C112" s="1090">
        <v>1</v>
      </c>
      <c r="D112" s="1090">
        <v>6</v>
      </c>
      <c r="E112" s="1091">
        <v>6</v>
      </c>
      <c r="F112" s="1091"/>
      <c r="G112" s="1091"/>
      <c r="H112" s="1086">
        <f>E112*D112*C112</f>
        <v>36</v>
      </c>
    </row>
    <row r="113" spans="1:8" ht="70.5" customHeight="1" x14ac:dyDescent="0.25">
      <c r="A113" s="1088">
        <v>4</v>
      </c>
      <c r="B113" s="1115" t="s">
        <v>5025</v>
      </c>
      <c r="C113" s="1090"/>
      <c r="D113" s="1090"/>
      <c r="E113" s="1091"/>
      <c r="F113" s="1091"/>
      <c r="G113" s="1091"/>
      <c r="H113" s="1086"/>
    </row>
    <row r="114" spans="1:8" ht="24.75" customHeight="1" x14ac:dyDescent="0.25">
      <c r="A114" s="1089"/>
      <c r="B114" s="1119" t="s">
        <v>5115</v>
      </c>
      <c r="C114" s="1090">
        <v>1</v>
      </c>
      <c r="D114" s="1090">
        <v>1</v>
      </c>
      <c r="E114" s="1091"/>
      <c r="F114" s="1091"/>
      <c r="G114" s="1091"/>
      <c r="H114" s="1086">
        <f>D114*C114</f>
        <v>1</v>
      </c>
    </row>
    <row r="115" spans="1:8" x14ac:dyDescent="0.25">
      <c r="A115" s="1089"/>
      <c r="B115" s="1088"/>
      <c r="C115" s="1090"/>
      <c r="D115" s="1090"/>
      <c r="E115" s="1091"/>
      <c r="F115" s="1091"/>
      <c r="G115" s="1091"/>
      <c r="H115" s="1086"/>
    </row>
  </sheetData>
  <mergeCells count="23">
    <mergeCell ref="B70:G70"/>
    <mergeCell ref="B100:G100"/>
    <mergeCell ref="F103:G103"/>
    <mergeCell ref="B104:E104"/>
    <mergeCell ref="F20:G20"/>
    <mergeCell ref="B23:G23"/>
    <mergeCell ref="F26:G26"/>
    <mergeCell ref="B27:G27"/>
    <mergeCell ref="B43:G43"/>
    <mergeCell ref="B48:G48"/>
    <mergeCell ref="F22:G22"/>
    <mergeCell ref="B18:G18"/>
    <mergeCell ref="A1:H1"/>
    <mergeCell ref="A2:H2"/>
    <mergeCell ref="C3:D3"/>
    <mergeCell ref="B4:G4"/>
    <mergeCell ref="F6:G6"/>
    <mergeCell ref="B7:G7"/>
    <mergeCell ref="F9:G9"/>
    <mergeCell ref="B10:G10"/>
    <mergeCell ref="F14:G14"/>
    <mergeCell ref="B15:G15"/>
    <mergeCell ref="F17:G17"/>
  </mergeCells>
  <printOptions horizontalCentered="1"/>
  <pageMargins left="0.59055118110236227" right="0.19685039370078741" top="0.39370078740157483" bottom="0.19685039370078741" header="0.23622047244094491" footer="0.23622047244094491"/>
  <pageSetup paperSize="9" scale="90"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8"/>
  <sheetViews>
    <sheetView workbookViewId="0">
      <selection activeCell="G5" sqref="G5"/>
    </sheetView>
  </sheetViews>
  <sheetFormatPr defaultRowHeight="15.75" x14ac:dyDescent="0.25"/>
  <cols>
    <col min="2" max="2" width="58.77734375" customWidth="1"/>
  </cols>
  <sheetData>
    <row r="1" spans="1:9" x14ac:dyDescent="0.25">
      <c r="A1" s="1775" t="str">
        <f>'[2]Water supply Detailed'!A1:H1</f>
        <v>Name of Work : Construction of 2 Nos of SI and 28 Nos of PC/HC Qtrs at Aliyar in Coimbatore district</v>
      </c>
      <c r="B1" s="1776"/>
      <c r="C1" s="1776"/>
      <c r="D1" s="1776"/>
      <c r="E1" s="1776"/>
      <c r="F1" s="1776"/>
      <c r="G1" s="1776"/>
      <c r="H1" s="1776"/>
      <c r="I1" s="1777"/>
    </row>
    <row r="2" spans="1:9" x14ac:dyDescent="0.25">
      <c r="A2" s="1778"/>
      <c r="B2" s="1779"/>
      <c r="C2" s="1779"/>
      <c r="D2" s="1779"/>
      <c r="E2" s="1779"/>
      <c r="F2" s="1779"/>
      <c r="G2" s="1779"/>
      <c r="H2" s="1779"/>
      <c r="I2" s="1780"/>
    </row>
    <row r="3" spans="1:9" ht="20.25" x14ac:dyDescent="0.25">
      <c r="A3" s="1781" t="s">
        <v>5347</v>
      </c>
      <c r="B3" s="1781"/>
      <c r="C3" s="1781"/>
      <c r="D3" s="1781"/>
      <c r="E3" s="1781"/>
      <c r="F3" s="1781"/>
      <c r="G3" s="1781"/>
      <c r="H3" s="1781"/>
      <c r="I3" s="1781"/>
    </row>
    <row r="4" spans="1:9" ht="20.25" x14ac:dyDescent="0.25">
      <c r="A4" s="1377" t="s">
        <v>5348</v>
      </c>
      <c r="B4" s="1377" t="s">
        <v>1531</v>
      </c>
      <c r="C4" s="1782" t="s">
        <v>1196</v>
      </c>
      <c r="D4" s="1782"/>
      <c r="E4" s="1378" t="s">
        <v>3591</v>
      </c>
      <c r="F4" s="1378" t="s">
        <v>1342</v>
      </c>
      <c r="G4" s="1378" t="s">
        <v>3588</v>
      </c>
      <c r="H4" s="1378" t="s">
        <v>909</v>
      </c>
      <c r="I4" s="1379"/>
    </row>
    <row r="5" spans="1:9" ht="396" x14ac:dyDescent="0.25">
      <c r="A5" s="1380">
        <v>1</v>
      </c>
      <c r="B5" s="1381" t="s">
        <v>5349</v>
      </c>
      <c r="C5" s="1380"/>
      <c r="D5" s="1380"/>
      <c r="E5" s="1382" t="s">
        <v>852</v>
      </c>
      <c r="F5" s="1383"/>
      <c r="G5" s="1383"/>
      <c r="H5" s="1384"/>
      <c r="I5" s="1384"/>
    </row>
    <row r="6" spans="1:9" ht="18" x14ac:dyDescent="0.25">
      <c r="A6" s="1380"/>
      <c r="B6" s="1381" t="s">
        <v>5350</v>
      </c>
      <c r="C6" s="1380">
        <v>2</v>
      </c>
      <c r="D6" s="1380">
        <v>2</v>
      </c>
      <c r="E6" s="1382">
        <v>1.1000000000000001</v>
      </c>
      <c r="F6" s="1383"/>
      <c r="G6" s="1383">
        <v>2.1</v>
      </c>
      <c r="H6" s="1382">
        <f>G6*E6*D6*C6</f>
        <v>9.24</v>
      </c>
      <c r="I6" s="1384"/>
    </row>
    <row r="7" spans="1:9" ht="18" x14ac:dyDescent="0.25">
      <c r="A7" s="1380"/>
      <c r="B7" s="1381" t="s">
        <v>5351</v>
      </c>
      <c r="C7" s="1380">
        <v>28</v>
      </c>
      <c r="D7" s="1380">
        <v>2</v>
      </c>
      <c r="E7" s="1382">
        <v>1.1000000000000001</v>
      </c>
      <c r="F7" s="1383"/>
      <c r="G7" s="1385">
        <v>2.1</v>
      </c>
      <c r="H7" s="1382">
        <f>G7*E7*D7*C7</f>
        <v>129.36000000000001</v>
      </c>
      <c r="I7" s="1384"/>
    </row>
    <row r="8" spans="1:9" ht="18" x14ac:dyDescent="0.25">
      <c r="A8" s="1380"/>
      <c r="B8" s="1381"/>
      <c r="C8" s="1380"/>
      <c r="D8" s="1380"/>
      <c r="E8" s="1783" t="s">
        <v>5352</v>
      </c>
      <c r="F8" s="1784"/>
      <c r="G8" s="1785"/>
      <c r="H8" s="1384">
        <f>SUM(H6:H7)</f>
        <v>138.6</v>
      </c>
      <c r="I8" s="1384" t="s">
        <v>1941</v>
      </c>
    </row>
  </sheetData>
  <mergeCells count="4">
    <mergeCell ref="A1:I2"/>
    <mergeCell ref="A3:I3"/>
    <mergeCell ref="C4:D4"/>
    <mergeCell ref="E8:G8"/>
  </mergeCells>
  <printOptions horizontalCentered="1"/>
  <pageMargins left="0.19685039370078741" right="0.19685039370078741" top="0.74803149606299213" bottom="0.74803149606299213" header="0.31496062992125984" footer="0.31496062992125984"/>
  <pageSetup paperSize="9" scale="9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13427"/>
  <sheetViews>
    <sheetView view="pageBreakPreview" zoomScale="60" zoomScaleNormal="84" workbookViewId="0">
      <selection activeCell="O19" sqref="O19"/>
    </sheetView>
  </sheetViews>
  <sheetFormatPr defaultRowHeight="15.75" x14ac:dyDescent="0.25"/>
  <cols>
    <col min="1" max="1" width="34.33203125" style="1498" customWidth="1"/>
    <col min="2" max="2" width="6.6640625" style="1505" customWidth="1"/>
    <col min="3" max="3" width="7" style="1505" customWidth="1"/>
    <col min="4" max="4" width="5.44140625" style="1505" customWidth="1"/>
    <col min="5" max="5" width="6.44140625" style="1505" customWidth="1"/>
    <col min="6" max="6" width="10.6640625" style="1505" customWidth="1"/>
    <col min="7" max="7" width="13.88671875" style="1505" customWidth="1"/>
    <col min="8" max="8" width="13" style="1505" customWidth="1"/>
    <col min="9" max="9" width="13.109375" style="1505" customWidth="1"/>
    <col min="10" max="10" width="15.44140625" style="1505" customWidth="1"/>
    <col min="11" max="16384" width="8.88671875" style="1498"/>
  </cols>
  <sheetData>
    <row r="1" spans="1:13" ht="61.5" customHeight="1" x14ac:dyDescent="0.25">
      <c r="A1" s="1787" t="str">
        <f>'PC 12 IN 1'!A3:I3</f>
        <v>Name of Work : Construction of 2 Nos of SI and 28 Nos of PC/HC Qtrs at Aliyar in Coimbatore district</v>
      </c>
      <c r="B1" s="1787"/>
      <c r="C1" s="1787"/>
      <c r="D1" s="1787"/>
      <c r="E1" s="1787"/>
      <c r="F1" s="1787"/>
      <c r="G1" s="1787"/>
      <c r="H1" s="1787"/>
      <c r="I1" s="1787"/>
      <c r="J1" s="1787"/>
    </row>
    <row r="2" spans="1:13" ht="29.25" customHeight="1" x14ac:dyDescent="0.25">
      <c r="A2" s="1788" t="s">
        <v>5458</v>
      </c>
      <c r="B2" s="1788"/>
      <c r="C2" s="1788"/>
      <c r="D2" s="1788"/>
      <c r="E2" s="1788"/>
      <c r="F2" s="1788"/>
      <c r="G2" s="1788"/>
      <c r="H2" s="1788"/>
      <c r="I2" s="1788"/>
      <c r="J2" s="1788"/>
    </row>
    <row r="3" spans="1:13" ht="32.25" customHeight="1" x14ac:dyDescent="0.25">
      <c r="A3" s="1539" t="s">
        <v>5459</v>
      </c>
      <c r="B3" s="1540" t="s">
        <v>5460</v>
      </c>
      <c r="C3" s="1789" t="s">
        <v>1612</v>
      </c>
      <c r="D3" s="1789"/>
      <c r="E3" s="1789"/>
      <c r="F3" s="1540" t="s">
        <v>5461</v>
      </c>
      <c r="G3" s="1540" t="s">
        <v>5462</v>
      </c>
      <c r="H3" s="1540" t="s">
        <v>5463</v>
      </c>
      <c r="I3" s="1540" t="s">
        <v>5464</v>
      </c>
      <c r="J3" s="1540" t="s">
        <v>5465</v>
      </c>
    </row>
    <row r="4" spans="1:13" ht="20.25" customHeight="1" x14ac:dyDescent="0.25">
      <c r="A4" s="1499" t="s">
        <v>5634</v>
      </c>
      <c r="B4" s="1500"/>
      <c r="C4" s="1500"/>
      <c r="D4" s="1500"/>
      <c r="E4" s="1500"/>
      <c r="F4" s="1500"/>
      <c r="G4" s="1500"/>
      <c r="H4" s="1500"/>
      <c r="I4" s="1500"/>
      <c r="J4" s="1500"/>
      <c r="M4" s="1498">
        <f>3.85/0.15</f>
        <v>25.6666666666667</v>
      </c>
    </row>
    <row r="5" spans="1:13" s="1525" customFormat="1" ht="21.95" customHeight="1" x14ac:dyDescent="0.35">
      <c r="A5" s="1522" t="s">
        <v>5466</v>
      </c>
      <c r="B5" s="1523" t="s">
        <v>5467</v>
      </c>
      <c r="C5" s="1523">
        <v>2</v>
      </c>
      <c r="D5" s="1523">
        <v>16</v>
      </c>
      <c r="E5" s="1523">
        <v>4</v>
      </c>
      <c r="F5" s="1523">
        <v>3.85</v>
      </c>
      <c r="G5" s="1523"/>
      <c r="H5" s="1523"/>
      <c r="I5" s="1523"/>
      <c r="J5" s="1524">
        <f>C5*D5*E5*F5</f>
        <v>492.8</v>
      </c>
    </row>
    <row r="6" spans="1:13" s="1525" customFormat="1" ht="21.95" customHeight="1" x14ac:dyDescent="0.35">
      <c r="A6" s="1522" t="s">
        <v>5468</v>
      </c>
      <c r="B6" s="1523" t="s">
        <v>5469</v>
      </c>
      <c r="C6" s="1523">
        <v>2</v>
      </c>
      <c r="D6" s="1523">
        <v>16</v>
      </c>
      <c r="E6" s="1523">
        <v>26</v>
      </c>
      <c r="F6" s="1523">
        <v>1.22</v>
      </c>
      <c r="G6" s="1524">
        <f>C6*D6*E6*F6</f>
        <v>1015.04</v>
      </c>
      <c r="H6" s="1523"/>
      <c r="I6" s="1523"/>
      <c r="J6" s="1524"/>
    </row>
    <row r="7" spans="1:13" s="1525" customFormat="1" ht="21.95" customHeight="1" x14ac:dyDescent="0.35">
      <c r="A7" s="1522" t="s">
        <v>5470</v>
      </c>
      <c r="B7" s="1523" t="s">
        <v>5467</v>
      </c>
      <c r="C7" s="1523">
        <v>2</v>
      </c>
      <c r="D7" s="1523">
        <v>2</v>
      </c>
      <c r="E7" s="1523">
        <v>4</v>
      </c>
      <c r="F7" s="1523">
        <v>3.85</v>
      </c>
      <c r="G7" s="1523"/>
      <c r="H7" s="1523"/>
      <c r="I7" s="1523"/>
      <c r="J7" s="1524">
        <f>C7*D7*E7*F7</f>
        <v>61.6</v>
      </c>
    </row>
    <row r="8" spans="1:13" s="1525" customFormat="1" ht="21.95" customHeight="1" x14ac:dyDescent="0.35">
      <c r="A8" s="1522" t="s">
        <v>5471</v>
      </c>
      <c r="B8" s="1523" t="s">
        <v>5472</v>
      </c>
      <c r="C8" s="1523">
        <v>2</v>
      </c>
      <c r="D8" s="1523">
        <v>2</v>
      </c>
      <c r="E8" s="1523">
        <v>2</v>
      </c>
      <c r="F8" s="1523">
        <v>3.85</v>
      </c>
      <c r="G8" s="1523"/>
      <c r="H8" s="1523"/>
      <c r="I8" s="1524">
        <f>C8*D8*E8*F8</f>
        <v>30.8</v>
      </c>
      <c r="J8" s="1523"/>
    </row>
    <row r="9" spans="1:13" s="1525" customFormat="1" ht="21.95" customHeight="1" x14ac:dyDescent="0.35">
      <c r="A9" s="1522" t="s">
        <v>5468</v>
      </c>
      <c r="B9" s="1523" t="s">
        <v>5469</v>
      </c>
      <c r="C9" s="1523">
        <v>2</v>
      </c>
      <c r="D9" s="1523">
        <v>2</v>
      </c>
      <c r="E9" s="1523">
        <v>26</v>
      </c>
      <c r="F9" s="1523">
        <v>1.22</v>
      </c>
      <c r="G9" s="1524">
        <f>C9*D9*E9*F9</f>
        <v>126.88</v>
      </c>
      <c r="H9" s="1523"/>
      <c r="I9" s="1523"/>
      <c r="J9" s="1523"/>
    </row>
    <row r="10" spans="1:13" s="1525" customFormat="1" ht="21.95" customHeight="1" x14ac:dyDescent="0.35">
      <c r="A10" s="1522" t="s">
        <v>5473</v>
      </c>
      <c r="B10" s="1523" t="s">
        <v>5469</v>
      </c>
      <c r="C10" s="1523">
        <v>2</v>
      </c>
      <c r="D10" s="1523">
        <v>2</v>
      </c>
      <c r="E10" s="1523">
        <v>26</v>
      </c>
      <c r="F10" s="1523">
        <v>0.25</v>
      </c>
      <c r="G10" s="1524">
        <f>C10*D10*E10*F10</f>
        <v>26</v>
      </c>
      <c r="H10" s="1523"/>
      <c r="I10" s="1523"/>
      <c r="J10" s="1523"/>
    </row>
    <row r="11" spans="1:13" s="1525" customFormat="1" ht="21.95" customHeight="1" x14ac:dyDescent="0.35">
      <c r="A11" s="1522" t="s">
        <v>5474</v>
      </c>
      <c r="B11" s="1523" t="s">
        <v>5467</v>
      </c>
      <c r="C11" s="1523">
        <v>2</v>
      </c>
      <c r="D11" s="1523">
        <v>2</v>
      </c>
      <c r="E11" s="1523">
        <v>4</v>
      </c>
      <c r="F11" s="1523">
        <v>3.85</v>
      </c>
      <c r="G11" s="1523"/>
      <c r="H11" s="1523"/>
      <c r="I11" s="1523"/>
      <c r="J11" s="1524">
        <f>C11*D11*E11*F11</f>
        <v>61.6</v>
      </c>
    </row>
    <row r="12" spans="1:13" s="1525" customFormat="1" ht="21.95" customHeight="1" x14ac:dyDescent="0.35">
      <c r="A12" s="1522" t="s">
        <v>5471</v>
      </c>
      <c r="B12" s="1523" t="s">
        <v>5472</v>
      </c>
      <c r="C12" s="1523">
        <v>2</v>
      </c>
      <c r="D12" s="1523">
        <v>2</v>
      </c>
      <c r="E12" s="1523">
        <v>2</v>
      </c>
      <c r="F12" s="1523">
        <v>3.85</v>
      </c>
      <c r="G12" s="1523"/>
      <c r="H12" s="1523"/>
      <c r="I12" s="1524">
        <f>C12*D12*E12*F12</f>
        <v>30.8</v>
      </c>
      <c r="J12" s="1523"/>
    </row>
    <row r="13" spans="1:13" s="1525" customFormat="1" ht="21.95" customHeight="1" x14ac:dyDescent="0.35">
      <c r="A13" s="1522" t="s">
        <v>5468</v>
      </c>
      <c r="B13" s="1523" t="s">
        <v>5469</v>
      </c>
      <c r="C13" s="1523">
        <v>2</v>
      </c>
      <c r="D13" s="1523">
        <v>2</v>
      </c>
      <c r="E13" s="1523">
        <v>26</v>
      </c>
      <c r="F13" s="1523">
        <v>1.06</v>
      </c>
      <c r="G13" s="1524">
        <f>C13*D13*E13*F13</f>
        <v>110.24</v>
      </c>
      <c r="H13" s="1523"/>
      <c r="I13" s="1523"/>
      <c r="J13" s="1523"/>
    </row>
    <row r="14" spans="1:13" s="1525" customFormat="1" ht="21.95" customHeight="1" x14ac:dyDescent="0.35">
      <c r="A14" s="1522" t="s">
        <v>5473</v>
      </c>
      <c r="B14" s="1523" t="s">
        <v>5469</v>
      </c>
      <c r="C14" s="1523">
        <v>2</v>
      </c>
      <c r="D14" s="1523">
        <v>2</v>
      </c>
      <c r="E14" s="1523">
        <v>26</v>
      </c>
      <c r="F14" s="1523">
        <v>0.25</v>
      </c>
      <c r="G14" s="1524">
        <f>C14*D14*E14*F14</f>
        <v>26</v>
      </c>
      <c r="H14" s="1523"/>
      <c r="I14" s="1523"/>
      <c r="J14" s="1523"/>
    </row>
    <row r="15" spans="1:13" s="1525" customFormat="1" ht="21.95" customHeight="1" x14ac:dyDescent="0.35">
      <c r="A15" s="1522" t="s">
        <v>5475</v>
      </c>
      <c r="B15" s="1523" t="s">
        <v>5467</v>
      </c>
      <c r="C15" s="1523">
        <v>2</v>
      </c>
      <c r="D15" s="1523">
        <v>4</v>
      </c>
      <c r="E15" s="1523">
        <v>6</v>
      </c>
      <c r="F15" s="1523">
        <v>3.85</v>
      </c>
      <c r="G15" s="1523"/>
      <c r="H15" s="1523"/>
      <c r="I15" s="1523"/>
      <c r="J15" s="1524">
        <f>C15*D15*E15*F15</f>
        <v>184.8</v>
      </c>
    </row>
    <row r="16" spans="1:13" s="1525" customFormat="1" ht="21.95" customHeight="1" x14ac:dyDescent="0.35">
      <c r="A16" s="1522" t="s">
        <v>5476</v>
      </c>
      <c r="B16" s="1523" t="s">
        <v>5469</v>
      </c>
      <c r="C16" s="1523">
        <v>2</v>
      </c>
      <c r="D16" s="1523">
        <v>4</v>
      </c>
      <c r="E16" s="1523">
        <v>26</v>
      </c>
      <c r="F16" s="1523">
        <v>1.22</v>
      </c>
      <c r="G16" s="1524">
        <f>C16*D16*E16*F16</f>
        <v>253.76</v>
      </c>
      <c r="H16" s="1523"/>
      <c r="I16" s="1523"/>
      <c r="J16" s="1523"/>
    </row>
    <row r="17" spans="1:10" s="1525" customFormat="1" ht="21.95" customHeight="1" x14ac:dyDescent="0.35">
      <c r="A17" s="1522" t="s">
        <v>5473</v>
      </c>
      <c r="B17" s="1523" t="s">
        <v>5469</v>
      </c>
      <c r="C17" s="1523">
        <v>2</v>
      </c>
      <c r="D17" s="1523">
        <v>4</v>
      </c>
      <c r="E17" s="1523">
        <v>26</v>
      </c>
      <c r="F17" s="1523">
        <v>0.25</v>
      </c>
      <c r="G17" s="1524">
        <f>C17*D17*E17*F17</f>
        <v>52</v>
      </c>
      <c r="H17" s="1523"/>
      <c r="I17" s="1523"/>
      <c r="J17" s="1523"/>
    </row>
    <row r="18" spans="1:10" s="1525" customFormat="1" ht="21.95" customHeight="1" x14ac:dyDescent="0.35">
      <c r="A18" s="1526" t="s">
        <v>5477</v>
      </c>
      <c r="B18" s="1523" t="s">
        <v>5472</v>
      </c>
      <c r="C18" s="1523">
        <v>2</v>
      </c>
      <c r="D18" s="1523">
        <v>2</v>
      </c>
      <c r="E18" s="1523">
        <v>4</v>
      </c>
      <c r="F18" s="1523">
        <v>3.85</v>
      </c>
      <c r="G18" s="1523"/>
      <c r="H18" s="1523"/>
      <c r="I18" s="1524">
        <f>C18*D18*E18*F18</f>
        <v>61.6</v>
      </c>
      <c r="J18" s="1523"/>
    </row>
    <row r="19" spans="1:10" s="1525" customFormat="1" ht="21.95" customHeight="1" x14ac:dyDescent="0.35">
      <c r="A19" s="1526" t="s">
        <v>5478</v>
      </c>
      <c r="B19" s="1523" t="s">
        <v>5469</v>
      </c>
      <c r="C19" s="1523">
        <v>2</v>
      </c>
      <c r="D19" s="1523">
        <v>2</v>
      </c>
      <c r="E19" s="1523">
        <v>26</v>
      </c>
      <c r="F19" s="1523">
        <v>1.22</v>
      </c>
      <c r="G19" s="1524">
        <f>C19*D19*E19*F19</f>
        <v>126.88</v>
      </c>
      <c r="H19" s="1523"/>
      <c r="I19" s="1523"/>
      <c r="J19" s="1523"/>
    </row>
    <row r="20" spans="1:10" s="1525" customFormat="1" ht="21.95" customHeight="1" x14ac:dyDescent="0.35">
      <c r="A20" s="1522" t="s">
        <v>5479</v>
      </c>
      <c r="B20" s="1523" t="s">
        <v>5467</v>
      </c>
      <c r="C20" s="1523">
        <v>2</v>
      </c>
      <c r="D20" s="1523">
        <v>16</v>
      </c>
      <c r="E20" s="1523">
        <v>4</v>
      </c>
      <c r="F20" s="1523">
        <v>3.85</v>
      </c>
      <c r="G20" s="1523"/>
      <c r="H20" s="1523"/>
      <c r="I20" s="1523"/>
      <c r="J20" s="1524">
        <f>C20*D20*E20*F20</f>
        <v>492.8</v>
      </c>
    </row>
    <row r="21" spans="1:10" s="1525" customFormat="1" ht="21.95" customHeight="1" x14ac:dyDescent="0.35">
      <c r="A21" s="1522" t="s">
        <v>5468</v>
      </c>
      <c r="B21" s="1523" t="s">
        <v>5469</v>
      </c>
      <c r="C21" s="1523">
        <v>2</v>
      </c>
      <c r="D21" s="1523">
        <v>16</v>
      </c>
      <c r="E21" s="1523">
        <v>26</v>
      </c>
      <c r="F21" s="1523">
        <v>1.22</v>
      </c>
      <c r="G21" s="1524">
        <f>C21*D21*E21*F21</f>
        <v>1015.04</v>
      </c>
      <c r="H21" s="1523"/>
      <c r="I21" s="1523"/>
      <c r="J21" s="1524"/>
    </row>
    <row r="22" spans="1:10" s="1525" customFormat="1" ht="21.95" customHeight="1" x14ac:dyDescent="0.35">
      <c r="A22" s="1522" t="s">
        <v>5470</v>
      </c>
      <c r="B22" s="1523" t="s">
        <v>5467</v>
      </c>
      <c r="C22" s="1523">
        <v>2</v>
      </c>
      <c r="D22" s="1523">
        <v>2</v>
      </c>
      <c r="E22" s="1523">
        <v>4</v>
      </c>
      <c r="F22" s="1523">
        <v>3.85</v>
      </c>
      <c r="G22" s="1523"/>
      <c r="H22" s="1523"/>
      <c r="I22" s="1523"/>
      <c r="J22" s="1524">
        <f>C22*D22*E22*F22</f>
        <v>61.6</v>
      </c>
    </row>
    <row r="23" spans="1:10" s="1525" customFormat="1" ht="21.95" customHeight="1" x14ac:dyDescent="0.35">
      <c r="A23" s="1522" t="s">
        <v>5471</v>
      </c>
      <c r="B23" s="1523" t="s">
        <v>5472</v>
      </c>
      <c r="C23" s="1523">
        <v>2</v>
      </c>
      <c r="D23" s="1523">
        <v>2</v>
      </c>
      <c r="E23" s="1523">
        <v>2</v>
      </c>
      <c r="F23" s="1523">
        <v>3.85</v>
      </c>
      <c r="G23" s="1523"/>
      <c r="H23" s="1523"/>
      <c r="I23" s="1524">
        <f>C23*D23*E23*F23</f>
        <v>30.8</v>
      </c>
      <c r="J23" s="1523"/>
    </row>
    <row r="24" spans="1:10" s="1525" customFormat="1" ht="21.95" customHeight="1" x14ac:dyDescent="0.35">
      <c r="A24" s="1522" t="s">
        <v>5468</v>
      </c>
      <c r="B24" s="1523" t="s">
        <v>5469</v>
      </c>
      <c r="C24" s="1523">
        <v>2</v>
      </c>
      <c r="D24" s="1523">
        <v>2</v>
      </c>
      <c r="E24" s="1523">
        <v>26</v>
      </c>
      <c r="F24" s="1523">
        <v>1.22</v>
      </c>
      <c r="G24" s="1524">
        <f>C24*D24*E24*F24</f>
        <v>126.88</v>
      </c>
      <c r="H24" s="1523"/>
      <c r="I24" s="1523"/>
      <c r="J24" s="1523"/>
    </row>
    <row r="25" spans="1:10" s="1525" customFormat="1" ht="21.95" customHeight="1" x14ac:dyDescent="0.35">
      <c r="A25" s="1522" t="s">
        <v>5473</v>
      </c>
      <c r="B25" s="1523" t="s">
        <v>5469</v>
      </c>
      <c r="C25" s="1523">
        <v>2</v>
      </c>
      <c r="D25" s="1523">
        <v>2</v>
      </c>
      <c r="E25" s="1523">
        <v>26</v>
      </c>
      <c r="F25" s="1523">
        <v>0.25</v>
      </c>
      <c r="G25" s="1524">
        <f>C25*D25*E25*F25</f>
        <v>26</v>
      </c>
      <c r="H25" s="1523"/>
      <c r="I25" s="1523"/>
      <c r="J25" s="1523"/>
    </row>
    <row r="26" spans="1:10" s="1525" customFormat="1" ht="21.95" customHeight="1" x14ac:dyDescent="0.35">
      <c r="A26" s="1522" t="s">
        <v>5474</v>
      </c>
      <c r="B26" s="1523" t="s">
        <v>5467</v>
      </c>
      <c r="C26" s="1523">
        <v>2</v>
      </c>
      <c r="D26" s="1523">
        <v>2</v>
      </c>
      <c r="E26" s="1523">
        <v>4</v>
      </c>
      <c r="F26" s="1523">
        <v>3.85</v>
      </c>
      <c r="G26" s="1523"/>
      <c r="H26" s="1523"/>
      <c r="I26" s="1523"/>
      <c r="J26" s="1524">
        <f>C26*D26*E26*F26</f>
        <v>61.6</v>
      </c>
    </row>
    <row r="27" spans="1:10" s="1525" customFormat="1" ht="21.95" customHeight="1" x14ac:dyDescent="0.35">
      <c r="A27" s="1522" t="s">
        <v>5471</v>
      </c>
      <c r="B27" s="1523" t="s">
        <v>5472</v>
      </c>
      <c r="C27" s="1523">
        <v>2</v>
      </c>
      <c r="D27" s="1523">
        <v>2</v>
      </c>
      <c r="E27" s="1523">
        <v>2</v>
      </c>
      <c r="F27" s="1523">
        <v>3.85</v>
      </c>
      <c r="G27" s="1523"/>
      <c r="H27" s="1523"/>
      <c r="I27" s="1524">
        <f>C27*D27*E27*F27</f>
        <v>30.8</v>
      </c>
      <c r="J27" s="1523"/>
    </row>
    <row r="28" spans="1:10" s="1525" customFormat="1" ht="21.95" customHeight="1" x14ac:dyDescent="0.35">
      <c r="A28" s="1522" t="s">
        <v>5468</v>
      </c>
      <c r="B28" s="1523" t="s">
        <v>5469</v>
      </c>
      <c r="C28" s="1523">
        <v>2</v>
      </c>
      <c r="D28" s="1523">
        <v>2</v>
      </c>
      <c r="E28" s="1523">
        <v>26</v>
      </c>
      <c r="F28" s="1523">
        <v>1.06</v>
      </c>
      <c r="G28" s="1524">
        <f>C28*D28*E28*F28</f>
        <v>110.24</v>
      </c>
      <c r="H28" s="1523"/>
      <c r="I28" s="1523"/>
      <c r="J28" s="1523"/>
    </row>
    <row r="29" spans="1:10" s="1525" customFormat="1" ht="21.95" customHeight="1" x14ac:dyDescent="0.35">
      <c r="A29" s="1522" t="s">
        <v>5473</v>
      </c>
      <c r="B29" s="1523" t="s">
        <v>5469</v>
      </c>
      <c r="C29" s="1523">
        <v>2</v>
      </c>
      <c r="D29" s="1523">
        <v>2</v>
      </c>
      <c r="E29" s="1523">
        <v>26</v>
      </c>
      <c r="F29" s="1523">
        <v>0.25</v>
      </c>
      <c r="G29" s="1524">
        <f>C29*D29*E29*F29</f>
        <v>26</v>
      </c>
      <c r="H29" s="1523"/>
      <c r="I29" s="1523"/>
      <c r="J29" s="1523"/>
    </row>
    <row r="30" spans="1:10" s="1525" customFormat="1" ht="21.95" customHeight="1" x14ac:dyDescent="0.35">
      <c r="A30" s="1522" t="s">
        <v>5475</v>
      </c>
      <c r="B30" s="1523" t="s">
        <v>5467</v>
      </c>
      <c r="C30" s="1523">
        <v>2</v>
      </c>
      <c r="D30" s="1523">
        <v>4</v>
      </c>
      <c r="E30" s="1523">
        <v>6</v>
      </c>
      <c r="F30" s="1523">
        <v>3.85</v>
      </c>
      <c r="G30" s="1523"/>
      <c r="H30" s="1523"/>
      <c r="I30" s="1523"/>
      <c r="J30" s="1524">
        <f>C30*D30*E30*F30</f>
        <v>184.8</v>
      </c>
    </row>
    <row r="31" spans="1:10" s="1525" customFormat="1" ht="21.95" customHeight="1" x14ac:dyDescent="0.35">
      <c r="A31" s="1522" t="s">
        <v>5476</v>
      </c>
      <c r="B31" s="1523" t="s">
        <v>5469</v>
      </c>
      <c r="C31" s="1523">
        <v>2</v>
      </c>
      <c r="D31" s="1523">
        <v>4</v>
      </c>
      <c r="E31" s="1523">
        <v>26</v>
      </c>
      <c r="F31" s="1523">
        <v>1.22</v>
      </c>
      <c r="G31" s="1524">
        <f>C31*D31*E31*F31</f>
        <v>253.76</v>
      </c>
      <c r="H31" s="1523"/>
      <c r="I31" s="1523"/>
      <c r="J31" s="1523"/>
    </row>
    <row r="32" spans="1:10" s="1525" customFormat="1" ht="21.95" customHeight="1" x14ac:dyDescent="0.35">
      <c r="A32" s="1522" t="s">
        <v>5473</v>
      </c>
      <c r="B32" s="1523" t="s">
        <v>5469</v>
      </c>
      <c r="C32" s="1523">
        <v>2</v>
      </c>
      <c r="D32" s="1523">
        <v>4</v>
      </c>
      <c r="E32" s="1523">
        <v>26</v>
      </c>
      <c r="F32" s="1523">
        <v>0.25</v>
      </c>
      <c r="G32" s="1524">
        <f>C32*D32*E32*F32</f>
        <v>52</v>
      </c>
      <c r="H32" s="1523"/>
      <c r="I32" s="1523"/>
      <c r="J32" s="1523"/>
    </row>
    <row r="33" spans="1:10" s="1525" customFormat="1" ht="21.95" customHeight="1" x14ac:dyDescent="0.35">
      <c r="A33" s="1526" t="s">
        <v>5477</v>
      </c>
      <c r="B33" s="1523" t="s">
        <v>5472</v>
      </c>
      <c r="C33" s="1523">
        <v>2</v>
      </c>
      <c r="D33" s="1523">
        <v>2</v>
      </c>
      <c r="E33" s="1523">
        <v>4</v>
      </c>
      <c r="F33" s="1523">
        <v>3.85</v>
      </c>
      <c r="G33" s="1523"/>
      <c r="H33" s="1523"/>
      <c r="I33" s="1524">
        <f>C33*D33*E33*F33</f>
        <v>61.6</v>
      </c>
      <c r="J33" s="1523"/>
    </row>
    <row r="34" spans="1:10" s="1525" customFormat="1" ht="21.95" customHeight="1" x14ac:dyDescent="0.35">
      <c r="A34" s="1526" t="s">
        <v>5478</v>
      </c>
      <c r="B34" s="1523" t="s">
        <v>5469</v>
      </c>
      <c r="C34" s="1523">
        <v>2</v>
      </c>
      <c r="D34" s="1523">
        <v>2</v>
      </c>
      <c r="E34" s="1523">
        <v>26</v>
      </c>
      <c r="F34" s="1523">
        <v>1.22</v>
      </c>
      <c r="G34" s="1524">
        <f>C34*D34*E34*F34</f>
        <v>126.88</v>
      </c>
      <c r="H34" s="1523"/>
      <c r="I34" s="1523"/>
      <c r="J34" s="1523"/>
    </row>
    <row r="35" spans="1:10" s="1525" customFormat="1" ht="21.95" customHeight="1" x14ac:dyDescent="0.35">
      <c r="A35" s="1522" t="s">
        <v>5480</v>
      </c>
      <c r="B35" s="1523" t="s">
        <v>5467</v>
      </c>
      <c r="C35" s="1523">
        <v>2</v>
      </c>
      <c r="D35" s="1523">
        <v>16</v>
      </c>
      <c r="E35" s="1523">
        <v>4</v>
      </c>
      <c r="F35" s="1523">
        <v>3.85</v>
      </c>
      <c r="G35" s="1523"/>
      <c r="H35" s="1523"/>
      <c r="I35" s="1523"/>
      <c r="J35" s="1524">
        <f>C35*D35*E35*F35</f>
        <v>492.8</v>
      </c>
    </row>
    <row r="36" spans="1:10" s="1525" customFormat="1" ht="21.95" customHeight="1" x14ac:dyDescent="0.35">
      <c r="A36" s="1522" t="s">
        <v>5468</v>
      </c>
      <c r="B36" s="1523" t="s">
        <v>5469</v>
      </c>
      <c r="C36" s="1523">
        <v>2</v>
      </c>
      <c r="D36" s="1523">
        <v>16</v>
      </c>
      <c r="E36" s="1523">
        <v>26</v>
      </c>
      <c r="F36" s="1523">
        <v>1.22</v>
      </c>
      <c r="G36" s="1524">
        <f>C36*D36*E36*F36</f>
        <v>1015.04</v>
      </c>
      <c r="H36" s="1523"/>
      <c r="I36" s="1523"/>
      <c r="J36" s="1523"/>
    </row>
    <row r="37" spans="1:10" s="1525" customFormat="1" ht="21.95" customHeight="1" x14ac:dyDescent="0.35">
      <c r="A37" s="1522" t="s">
        <v>5470</v>
      </c>
      <c r="B37" s="1523" t="s">
        <v>5467</v>
      </c>
      <c r="C37" s="1523">
        <v>2</v>
      </c>
      <c r="D37" s="1523">
        <v>2</v>
      </c>
      <c r="E37" s="1523">
        <v>4</v>
      </c>
      <c r="F37" s="1523">
        <v>3.85</v>
      </c>
      <c r="G37" s="1523"/>
      <c r="H37" s="1523"/>
      <c r="I37" s="1523"/>
      <c r="J37" s="1524">
        <f>C37*D37*E37*F37</f>
        <v>61.6</v>
      </c>
    </row>
    <row r="38" spans="1:10" s="1525" customFormat="1" ht="21.95" customHeight="1" x14ac:dyDescent="0.35">
      <c r="A38" s="1522" t="s">
        <v>5471</v>
      </c>
      <c r="B38" s="1523" t="s">
        <v>5472</v>
      </c>
      <c r="C38" s="1523">
        <v>2</v>
      </c>
      <c r="D38" s="1523">
        <v>2</v>
      </c>
      <c r="E38" s="1523">
        <v>2</v>
      </c>
      <c r="F38" s="1523">
        <v>3.85</v>
      </c>
      <c r="G38" s="1523"/>
      <c r="H38" s="1523"/>
      <c r="I38" s="1524">
        <f>C38*D38*E38*F38</f>
        <v>30.8</v>
      </c>
      <c r="J38" s="1523"/>
    </row>
    <row r="39" spans="1:10" s="1525" customFormat="1" ht="21.95" customHeight="1" x14ac:dyDescent="0.35">
      <c r="A39" s="1522" t="s">
        <v>5468</v>
      </c>
      <c r="B39" s="1523" t="s">
        <v>5469</v>
      </c>
      <c r="C39" s="1523">
        <v>2</v>
      </c>
      <c r="D39" s="1523">
        <v>2</v>
      </c>
      <c r="E39" s="1523">
        <v>26</v>
      </c>
      <c r="F39" s="1523">
        <v>1.22</v>
      </c>
      <c r="G39" s="1524">
        <f>C39*D39*E39*F39</f>
        <v>126.88</v>
      </c>
      <c r="H39" s="1523"/>
      <c r="I39" s="1523"/>
      <c r="J39" s="1523"/>
    </row>
    <row r="40" spans="1:10" s="1525" customFormat="1" ht="21.95" customHeight="1" x14ac:dyDescent="0.35">
      <c r="A40" s="1522" t="s">
        <v>5473</v>
      </c>
      <c r="B40" s="1523" t="s">
        <v>5469</v>
      </c>
      <c r="C40" s="1523">
        <v>2</v>
      </c>
      <c r="D40" s="1523">
        <v>2</v>
      </c>
      <c r="E40" s="1523">
        <v>26</v>
      </c>
      <c r="F40" s="1523">
        <v>0.25</v>
      </c>
      <c r="G40" s="1524">
        <f>C40*D40*E40*F40</f>
        <v>26</v>
      </c>
      <c r="H40" s="1523"/>
      <c r="I40" s="1523"/>
      <c r="J40" s="1523"/>
    </row>
    <row r="41" spans="1:10" s="1525" customFormat="1" ht="21.95" customHeight="1" x14ac:dyDescent="0.35">
      <c r="A41" s="1522" t="s">
        <v>5474</v>
      </c>
      <c r="B41" s="1523" t="s">
        <v>5467</v>
      </c>
      <c r="C41" s="1523">
        <v>2</v>
      </c>
      <c r="D41" s="1523">
        <v>2</v>
      </c>
      <c r="E41" s="1523">
        <v>4</v>
      </c>
      <c r="F41" s="1523">
        <v>3.85</v>
      </c>
      <c r="G41" s="1523"/>
      <c r="H41" s="1523"/>
      <c r="I41" s="1523"/>
      <c r="J41" s="1524">
        <f>C41*D41*E41*F41</f>
        <v>61.6</v>
      </c>
    </row>
    <row r="42" spans="1:10" s="1525" customFormat="1" ht="21.95" customHeight="1" x14ac:dyDescent="0.35">
      <c r="A42" s="1522" t="s">
        <v>5471</v>
      </c>
      <c r="B42" s="1523" t="s">
        <v>5472</v>
      </c>
      <c r="C42" s="1523">
        <v>2</v>
      </c>
      <c r="D42" s="1523">
        <v>2</v>
      </c>
      <c r="E42" s="1523">
        <v>2</v>
      </c>
      <c r="F42" s="1523">
        <v>3.85</v>
      </c>
      <c r="G42" s="1523"/>
      <c r="H42" s="1523"/>
      <c r="I42" s="1524">
        <f>C42*D42*E42*F42</f>
        <v>30.8</v>
      </c>
      <c r="J42" s="1523"/>
    </row>
    <row r="43" spans="1:10" s="1525" customFormat="1" ht="21.95" customHeight="1" x14ac:dyDescent="0.35">
      <c r="A43" s="1522" t="s">
        <v>5468</v>
      </c>
      <c r="B43" s="1523" t="s">
        <v>5469</v>
      </c>
      <c r="C43" s="1523">
        <v>2</v>
      </c>
      <c r="D43" s="1523">
        <v>2</v>
      </c>
      <c r="E43" s="1523">
        <v>26</v>
      </c>
      <c r="F43" s="1523">
        <v>1.06</v>
      </c>
      <c r="G43" s="1524">
        <f>C43*D43*E43*F43</f>
        <v>110.24</v>
      </c>
      <c r="H43" s="1523"/>
      <c r="I43" s="1523"/>
      <c r="J43" s="1523"/>
    </row>
    <row r="44" spans="1:10" s="1525" customFormat="1" ht="21.95" customHeight="1" x14ac:dyDescent="0.35">
      <c r="A44" s="1522" t="s">
        <v>5473</v>
      </c>
      <c r="B44" s="1523" t="s">
        <v>5469</v>
      </c>
      <c r="C44" s="1523">
        <v>2</v>
      </c>
      <c r="D44" s="1523">
        <v>2</v>
      </c>
      <c r="E44" s="1523">
        <v>26</v>
      </c>
      <c r="F44" s="1523">
        <v>0.25</v>
      </c>
      <c r="G44" s="1524">
        <f>C44*D44*E44*F44</f>
        <v>26</v>
      </c>
      <c r="H44" s="1523"/>
      <c r="I44" s="1523"/>
      <c r="J44" s="1523"/>
    </row>
    <row r="45" spans="1:10" s="1525" customFormat="1" ht="21.95" customHeight="1" x14ac:dyDescent="0.35">
      <c r="A45" s="1522" t="s">
        <v>5475</v>
      </c>
      <c r="B45" s="1523" t="s">
        <v>5467</v>
      </c>
      <c r="C45" s="1523">
        <v>2</v>
      </c>
      <c r="D45" s="1523">
        <v>4</v>
      </c>
      <c r="E45" s="1523">
        <v>6</v>
      </c>
      <c r="F45" s="1523">
        <v>3.85</v>
      </c>
      <c r="G45" s="1523"/>
      <c r="H45" s="1523"/>
      <c r="I45" s="1523"/>
      <c r="J45" s="1524">
        <f>C45*D45*E45*F45</f>
        <v>184.8</v>
      </c>
    </row>
    <row r="46" spans="1:10" s="1525" customFormat="1" ht="21.95" customHeight="1" x14ac:dyDescent="0.35">
      <c r="A46" s="1522" t="s">
        <v>5476</v>
      </c>
      <c r="B46" s="1523" t="s">
        <v>5469</v>
      </c>
      <c r="C46" s="1523">
        <v>2</v>
      </c>
      <c r="D46" s="1523">
        <v>4</v>
      </c>
      <c r="E46" s="1523">
        <v>26</v>
      </c>
      <c r="F46" s="1523">
        <v>1.22</v>
      </c>
      <c r="G46" s="1524">
        <f>C46*D46*E46*F46</f>
        <v>253.76</v>
      </c>
      <c r="H46" s="1523"/>
      <c r="I46" s="1523"/>
      <c r="J46" s="1523"/>
    </row>
    <row r="47" spans="1:10" s="1525" customFormat="1" ht="21.95" customHeight="1" x14ac:dyDescent="0.35">
      <c r="A47" s="1522" t="s">
        <v>5473</v>
      </c>
      <c r="B47" s="1523" t="s">
        <v>5469</v>
      </c>
      <c r="C47" s="1523">
        <v>2</v>
      </c>
      <c r="D47" s="1523">
        <v>4</v>
      </c>
      <c r="E47" s="1523">
        <v>26</v>
      </c>
      <c r="F47" s="1523">
        <v>0.25</v>
      </c>
      <c r="G47" s="1524">
        <f>C47*D47*E47*F47</f>
        <v>52</v>
      </c>
      <c r="H47" s="1523"/>
      <c r="I47" s="1523"/>
      <c r="J47" s="1523"/>
    </row>
    <row r="48" spans="1:10" s="1525" customFormat="1" ht="21.95" customHeight="1" x14ac:dyDescent="0.35">
      <c r="A48" s="1526" t="s">
        <v>5477</v>
      </c>
      <c r="B48" s="1523" t="s">
        <v>5472</v>
      </c>
      <c r="C48" s="1523">
        <v>2</v>
      </c>
      <c r="D48" s="1523">
        <v>2</v>
      </c>
      <c r="E48" s="1523">
        <v>4</v>
      </c>
      <c r="F48" s="1523">
        <v>3.85</v>
      </c>
      <c r="G48" s="1523"/>
      <c r="H48" s="1523"/>
      <c r="I48" s="1524">
        <f>C48*D48*E48*F48</f>
        <v>61.6</v>
      </c>
      <c r="J48" s="1523"/>
    </row>
    <row r="49" spans="1:10" s="1525" customFormat="1" ht="21.95" customHeight="1" x14ac:dyDescent="0.35">
      <c r="A49" s="1526" t="s">
        <v>5478</v>
      </c>
      <c r="B49" s="1523" t="s">
        <v>5469</v>
      </c>
      <c r="C49" s="1523">
        <v>2</v>
      </c>
      <c r="D49" s="1523">
        <v>2</v>
      </c>
      <c r="E49" s="1523">
        <v>26</v>
      </c>
      <c r="F49" s="1523">
        <v>0.92</v>
      </c>
      <c r="G49" s="1524">
        <f>C49*D49*E49*F49</f>
        <v>95.68</v>
      </c>
      <c r="H49" s="1523"/>
      <c r="I49" s="1523"/>
      <c r="J49" s="1523"/>
    </row>
    <row r="50" spans="1:10" s="1525" customFormat="1" ht="21.95" customHeight="1" x14ac:dyDescent="0.35">
      <c r="A50" s="1522" t="s">
        <v>5481</v>
      </c>
      <c r="B50" s="1523" t="s">
        <v>5467</v>
      </c>
      <c r="C50" s="1523">
        <v>2</v>
      </c>
      <c r="D50" s="1523">
        <v>16</v>
      </c>
      <c r="E50" s="1523">
        <v>4</v>
      </c>
      <c r="F50" s="1523">
        <v>2.0699999999999998</v>
      </c>
      <c r="G50" s="1523"/>
      <c r="H50" s="1523"/>
      <c r="I50" s="1523"/>
      <c r="J50" s="1524">
        <f>C50*D50*E50*F50</f>
        <v>264.95999999999998</v>
      </c>
    </row>
    <row r="51" spans="1:10" s="1525" customFormat="1" ht="21.95" customHeight="1" x14ac:dyDescent="0.35">
      <c r="A51" s="1522" t="s">
        <v>5468</v>
      </c>
      <c r="B51" s="1523" t="s">
        <v>5469</v>
      </c>
      <c r="C51" s="1523">
        <v>2</v>
      </c>
      <c r="D51" s="1523">
        <v>16</v>
      </c>
      <c r="E51" s="1523">
        <v>26</v>
      </c>
      <c r="F51" s="1523">
        <v>1.22</v>
      </c>
      <c r="G51" s="1524">
        <f>C51*D51*E51*F51</f>
        <v>1015.04</v>
      </c>
      <c r="H51" s="1523"/>
      <c r="I51" s="1523"/>
      <c r="J51" s="1523"/>
    </row>
    <row r="52" spans="1:10" s="1525" customFormat="1" ht="21.95" customHeight="1" x14ac:dyDescent="0.35">
      <c r="A52" s="1522" t="s">
        <v>5470</v>
      </c>
      <c r="B52" s="1523" t="s">
        <v>5467</v>
      </c>
      <c r="C52" s="1523">
        <v>2</v>
      </c>
      <c r="D52" s="1523">
        <v>2</v>
      </c>
      <c r="E52" s="1523">
        <v>4</v>
      </c>
      <c r="F52" s="1523">
        <v>2.0699999999999998</v>
      </c>
      <c r="G52" s="1523"/>
      <c r="H52" s="1523"/>
      <c r="I52" s="1523"/>
      <c r="J52" s="1524">
        <f>C52*D52*E52*F52</f>
        <v>33.119999999999997</v>
      </c>
    </row>
    <row r="53" spans="1:10" s="1525" customFormat="1" ht="21.95" customHeight="1" x14ac:dyDescent="0.35">
      <c r="A53" s="1522" t="s">
        <v>5471</v>
      </c>
      <c r="B53" s="1523" t="s">
        <v>5472</v>
      </c>
      <c r="C53" s="1523">
        <v>2</v>
      </c>
      <c r="D53" s="1523">
        <v>2</v>
      </c>
      <c r="E53" s="1523">
        <v>2</v>
      </c>
      <c r="F53" s="1523">
        <v>2.0699999999999998</v>
      </c>
      <c r="G53" s="1523"/>
      <c r="H53" s="1523"/>
      <c r="I53" s="1524">
        <f>C53*D53*E53*F53</f>
        <v>16.559999999999999</v>
      </c>
      <c r="J53" s="1523"/>
    </row>
    <row r="54" spans="1:10" s="1525" customFormat="1" ht="21.95" customHeight="1" x14ac:dyDescent="0.35">
      <c r="A54" s="1522" t="s">
        <v>5468</v>
      </c>
      <c r="B54" s="1523" t="s">
        <v>5469</v>
      </c>
      <c r="C54" s="1523">
        <v>2</v>
      </c>
      <c r="D54" s="1523">
        <v>2</v>
      </c>
      <c r="E54" s="1523">
        <v>11</v>
      </c>
      <c r="F54" s="1523">
        <v>1.22</v>
      </c>
      <c r="G54" s="1524">
        <f>C54*D54*E54*F54</f>
        <v>53.68</v>
      </c>
      <c r="H54" s="1523"/>
      <c r="I54" s="1523"/>
      <c r="J54" s="1523"/>
    </row>
    <row r="55" spans="1:10" s="1525" customFormat="1" ht="21.95" customHeight="1" x14ac:dyDescent="0.35">
      <c r="A55" s="1522" t="s">
        <v>5473</v>
      </c>
      <c r="B55" s="1523" t="s">
        <v>5469</v>
      </c>
      <c r="C55" s="1523">
        <v>2</v>
      </c>
      <c r="D55" s="1523">
        <v>2</v>
      </c>
      <c r="E55" s="1523">
        <v>11</v>
      </c>
      <c r="F55" s="1523">
        <v>0.25</v>
      </c>
      <c r="G55" s="1524">
        <f>C55*D55*E55*F55</f>
        <v>11</v>
      </c>
      <c r="H55" s="1523"/>
      <c r="I55" s="1523"/>
      <c r="J55" s="1523"/>
    </row>
    <row r="56" spans="1:10" s="1525" customFormat="1" ht="21.95" customHeight="1" x14ac:dyDescent="0.35">
      <c r="A56" s="1522" t="s">
        <v>5474</v>
      </c>
      <c r="B56" s="1523" t="s">
        <v>5467</v>
      </c>
      <c r="C56" s="1523">
        <v>2</v>
      </c>
      <c r="D56" s="1523">
        <v>2</v>
      </c>
      <c r="E56" s="1523">
        <v>4</v>
      </c>
      <c r="F56" s="1523">
        <v>2.0699999999999998</v>
      </c>
      <c r="G56" s="1523"/>
      <c r="H56" s="1523"/>
      <c r="I56" s="1523"/>
      <c r="J56" s="1524">
        <f>C56*D56*E56*F56</f>
        <v>33.119999999999997</v>
      </c>
    </row>
    <row r="57" spans="1:10" s="1525" customFormat="1" ht="21.95" customHeight="1" x14ac:dyDescent="0.35">
      <c r="A57" s="1522" t="s">
        <v>5471</v>
      </c>
      <c r="B57" s="1523" t="s">
        <v>5472</v>
      </c>
      <c r="C57" s="1523">
        <v>2</v>
      </c>
      <c r="D57" s="1523">
        <v>2</v>
      </c>
      <c r="E57" s="1523">
        <v>2</v>
      </c>
      <c r="F57" s="1523">
        <v>2.0699999999999998</v>
      </c>
      <c r="G57" s="1523"/>
      <c r="H57" s="1523"/>
      <c r="I57" s="1524">
        <f>C57*D57*E57*F57</f>
        <v>16.559999999999999</v>
      </c>
      <c r="J57" s="1523"/>
    </row>
    <row r="58" spans="1:10" s="1525" customFormat="1" ht="21.95" customHeight="1" x14ac:dyDescent="0.35">
      <c r="A58" s="1522" t="s">
        <v>5468</v>
      </c>
      <c r="B58" s="1523" t="s">
        <v>5469</v>
      </c>
      <c r="C58" s="1523">
        <v>2</v>
      </c>
      <c r="D58" s="1523">
        <v>2</v>
      </c>
      <c r="E58" s="1523">
        <v>11</v>
      </c>
      <c r="F58" s="1523">
        <v>1.06</v>
      </c>
      <c r="G58" s="1524">
        <f>C58*D58*E58*F58</f>
        <v>46.64</v>
      </c>
      <c r="H58" s="1523"/>
      <c r="I58" s="1523"/>
      <c r="J58" s="1523"/>
    </row>
    <row r="59" spans="1:10" s="1525" customFormat="1" ht="21.95" customHeight="1" x14ac:dyDescent="0.35">
      <c r="A59" s="1522" t="s">
        <v>5473</v>
      </c>
      <c r="B59" s="1523" t="s">
        <v>5469</v>
      </c>
      <c r="C59" s="1523">
        <v>2</v>
      </c>
      <c r="D59" s="1523">
        <v>2</v>
      </c>
      <c r="E59" s="1523">
        <v>11</v>
      </c>
      <c r="F59" s="1523">
        <v>0.25</v>
      </c>
      <c r="G59" s="1524">
        <f>C59*D59*E59*F59</f>
        <v>11</v>
      </c>
      <c r="H59" s="1523"/>
      <c r="I59" s="1523"/>
      <c r="J59" s="1523"/>
    </row>
    <row r="60" spans="1:10" s="1525" customFormat="1" ht="21.95" customHeight="1" x14ac:dyDescent="0.35">
      <c r="A60" s="1522" t="s">
        <v>5475</v>
      </c>
      <c r="B60" s="1523" t="s">
        <v>5467</v>
      </c>
      <c r="C60" s="1523">
        <v>2</v>
      </c>
      <c r="D60" s="1523">
        <v>4</v>
      </c>
      <c r="E60" s="1523">
        <v>6</v>
      </c>
      <c r="F60" s="1523">
        <v>2.0699999999999998</v>
      </c>
      <c r="G60" s="1523"/>
      <c r="H60" s="1523"/>
      <c r="I60" s="1523"/>
      <c r="J60" s="1524">
        <f>C60*D60*E60*F60</f>
        <v>99.36</v>
      </c>
    </row>
    <row r="61" spans="1:10" s="1525" customFormat="1" ht="21.95" customHeight="1" x14ac:dyDescent="0.35">
      <c r="A61" s="1522" t="s">
        <v>5476</v>
      </c>
      <c r="B61" s="1523" t="s">
        <v>5469</v>
      </c>
      <c r="C61" s="1523">
        <v>2</v>
      </c>
      <c r="D61" s="1523">
        <v>4</v>
      </c>
      <c r="E61" s="1523">
        <v>11</v>
      </c>
      <c r="F61" s="1523">
        <v>1.22</v>
      </c>
      <c r="G61" s="1524">
        <f>C61*D61*E61*F61</f>
        <v>107.36</v>
      </c>
      <c r="H61" s="1523"/>
      <c r="I61" s="1523"/>
      <c r="J61" s="1523"/>
    </row>
    <row r="62" spans="1:10" s="1525" customFormat="1" ht="21.95" customHeight="1" x14ac:dyDescent="0.35">
      <c r="A62" s="1522" t="s">
        <v>5473</v>
      </c>
      <c r="B62" s="1523" t="s">
        <v>5469</v>
      </c>
      <c r="C62" s="1523">
        <v>2</v>
      </c>
      <c r="D62" s="1523">
        <v>4</v>
      </c>
      <c r="E62" s="1523">
        <v>11</v>
      </c>
      <c r="F62" s="1523">
        <v>0.25</v>
      </c>
      <c r="G62" s="1524">
        <f>C62*D62*E62*F62</f>
        <v>22</v>
      </c>
      <c r="H62" s="1523"/>
      <c r="I62" s="1523"/>
      <c r="J62" s="1523"/>
    </row>
    <row r="63" spans="1:10" s="1525" customFormat="1" ht="21.95" customHeight="1" x14ac:dyDescent="0.35">
      <c r="A63" s="1526" t="s">
        <v>5477</v>
      </c>
      <c r="B63" s="1523" t="s">
        <v>5472</v>
      </c>
      <c r="C63" s="1523">
        <v>2</v>
      </c>
      <c r="D63" s="1523">
        <v>2</v>
      </c>
      <c r="E63" s="1523">
        <v>4</v>
      </c>
      <c r="F63" s="1523">
        <v>2.0699999999999998</v>
      </c>
      <c r="G63" s="1523"/>
      <c r="H63" s="1523"/>
      <c r="I63" s="1524">
        <f>C63*D63*E63*F63</f>
        <v>33.119999999999997</v>
      </c>
      <c r="J63" s="1523"/>
    </row>
    <row r="64" spans="1:10" s="1525" customFormat="1" ht="21.95" customHeight="1" x14ac:dyDescent="0.35">
      <c r="A64" s="1526" t="s">
        <v>5478</v>
      </c>
      <c r="B64" s="1523" t="s">
        <v>5469</v>
      </c>
      <c r="C64" s="1523">
        <v>2</v>
      </c>
      <c r="D64" s="1523">
        <v>2</v>
      </c>
      <c r="E64" s="1523">
        <v>11</v>
      </c>
      <c r="F64" s="1523">
        <v>0.92</v>
      </c>
      <c r="G64" s="1524">
        <f>C64*D64*E64*F64</f>
        <v>40.479999999999997</v>
      </c>
      <c r="H64" s="1523"/>
      <c r="I64" s="1523"/>
      <c r="J64" s="1523"/>
    </row>
    <row r="65" spans="1:10" s="1525" customFormat="1" ht="21.95" customHeight="1" x14ac:dyDescent="0.35">
      <c r="A65" s="1522" t="s">
        <v>5482</v>
      </c>
      <c r="B65" s="1523" t="s">
        <v>5467</v>
      </c>
      <c r="C65" s="1523">
        <v>2</v>
      </c>
      <c r="D65" s="1523">
        <v>16</v>
      </c>
      <c r="E65" s="1523">
        <v>4</v>
      </c>
      <c r="F65" s="1523">
        <v>2.1</v>
      </c>
      <c r="G65" s="1523"/>
      <c r="H65" s="1523"/>
      <c r="I65" s="1523"/>
      <c r="J65" s="1524">
        <f>C65*D65*E65*F65</f>
        <v>268.8</v>
      </c>
    </row>
    <row r="66" spans="1:10" s="1525" customFormat="1" ht="21.95" customHeight="1" x14ac:dyDescent="0.35">
      <c r="A66" s="1522" t="s">
        <v>5468</v>
      </c>
      <c r="B66" s="1523" t="s">
        <v>5469</v>
      </c>
      <c r="C66" s="1523">
        <v>2</v>
      </c>
      <c r="D66" s="1523">
        <v>16</v>
      </c>
      <c r="E66" s="1523">
        <v>14</v>
      </c>
      <c r="F66" s="1523">
        <v>1.22</v>
      </c>
      <c r="G66" s="1524">
        <f>C66*D66*E66*F66</f>
        <v>546.55999999999995</v>
      </c>
      <c r="H66" s="1523"/>
      <c r="I66" s="1523"/>
      <c r="J66" s="1523"/>
    </row>
    <row r="67" spans="1:10" s="1525" customFormat="1" ht="21.95" customHeight="1" x14ac:dyDescent="0.35">
      <c r="A67" s="1522" t="s">
        <v>5475</v>
      </c>
      <c r="B67" s="1523" t="s">
        <v>5467</v>
      </c>
      <c r="C67" s="1523">
        <v>2</v>
      </c>
      <c r="D67" s="1523">
        <v>4</v>
      </c>
      <c r="E67" s="1523">
        <v>6</v>
      </c>
      <c r="F67" s="1523">
        <v>2.1</v>
      </c>
      <c r="G67" s="1523"/>
      <c r="H67" s="1523"/>
      <c r="I67" s="1523"/>
      <c r="J67" s="1524">
        <f>C67*D67*E67*F67</f>
        <v>100.8</v>
      </c>
    </row>
    <row r="68" spans="1:10" s="1525" customFormat="1" ht="21.95" customHeight="1" x14ac:dyDescent="0.35">
      <c r="A68" s="1522" t="s">
        <v>5476</v>
      </c>
      <c r="B68" s="1523" t="s">
        <v>5469</v>
      </c>
      <c r="C68" s="1523">
        <v>2</v>
      </c>
      <c r="D68" s="1523">
        <v>4</v>
      </c>
      <c r="E68" s="1523">
        <v>14</v>
      </c>
      <c r="F68" s="1523">
        <v>1.22</v>
      </c>
      <c r="G68" s="1524">
        <f>C68*D68*E68*F68</f>
        <v>136.63999999999999</v>
      </c>
      <c r="H68" s="1523"/>
      <c r="I68" s="1523"/>
      <c r="J68" s="1523"/>
    </row>
    <row r="69" spans="1:10" s="1525" customFormat="1" ht="21.95" customHeight="1" x14ac:dyDescent="0.35">
      <c r="A69" s="1522" t="s">
        <v>5473</v>
      </c>
      <c r="B69" s="1523" t="s">
        <v>5469</v>
      </c>
      <c r="C69" s="1523">
        <v>2</v>
      </c>
      <c r="D69" s="1523">
        <v>4</v>
      </c>
      <c r="E69" s="1523">
        <v>14</v>
      </c>
      <c r="F69" s="1523">
        <v>0.25</v>
      </c>
      <c r="G69" s="1524">
        <f>C69*D69*E69*F69</f>
        <v>28</v>
      </c>
      <c r="H69" s="1523"/>
      <c r="I69" s="1523"/>
      <c r="J69" s="1523"/>
    </row>
    <row r="70" spans="1:10" s="1525" customFormat="1" ht="21.95" customHeight="1" x14ac:dyDescent="0.35">
      <c r="A70" s="1527" t="s">
        <v>5635</v>
      </c>
      <c r="B70" s="1523"/>
      <c r="C70" s="1523"/>
      <c r="D70" s="1523"/>
      <c r="E70" s="1523"/>
      <c r="F70" s="1523"/>
      <c r="G70" s="1524"/>
      <c r="H70" s="1523"/>
      <c r="I70" s="1523"/>
      <c r="J70" s="1523"/>
    </row>
    <row r="71" spans="1:10" s="1525" customFormat="1" ht="21.95" customHeight="1" x14ac:dyDescent="0.35">
      <c r="A71" s="1522" t="s">
        <v>5479</v>
      </c>
      <c r="B71" s="1523" t="s">
        <v>5467</v>
      </c>
      <c r="C71" s="1523">
        <v>3</v>
      </c>
      <c r="D71" s="1523">
        <v>8</v>
      </c>
      <c r="E71" s="1523">
        <v>4</v>
      </c>
      <c r="F71" s="1523">
        <v>3.85</v>
      </c>
      <c r="G71" s="1523"/>
      <c r="H71" s="1523"/>
      <c r="I71" s="1523"/>
      <c r="J71" s="1524">
        <f>C71*D71*E71*F71</f>
        <v>369.6</v>
      </c>
    </row>
    <row r="72" spans="1:10" s="1525" customFormat="1" ht="21.95" customHeight="1" x14ac:dyDescent="0.35">
      <c r="A72" s="1522" t="s">
        <v>5468</v>
      </c>
      <c r="B72" s="1523" t="s">
        <v>5469</v>
      </c>
      <c r="C72" s="1523">
        <v>3</v>
      </c>
      <c r="D72" s="1523">
        <v>8</v>
      </c>
      <c r="E72" s="1523">
        <v>26</v>
      </c>
      <c r="F72" s="1523">
        <v>1.22</v>
      </c>
      <c r="G72" s="1524">
        <f>C72*D72*E72*F72</f>
        <v>761.28</v>
      </c>
      <c r="H72" s="1523"/>
      <c r="I72" s="1523"/>
      <c r="J72" s="1524"/>
    </row>
    <row r="73" spans="1:10" s="1525" customFormat="1" ht="21.95" customHeight="1" x14ac:dyDescent="0.35">
      <c r="A73" s="1522" t="s">
        <v>5470</v>
      </c>
      <c r="B73" s="1523" t="s">
        <v>5467</v>
      </c>
      <c r="C73" s="1523">
        <v>3</v>
      </c>
      <c r="D73" s="1523">
        <v>3</v>
      </c>
      <c r="E73" s="1523">
        <v>4</v>
      </c>
      <c r="F73" s="1523">
        <v>3.85</v>
      </c>
      <c r="G73" s="1523"/>
      <c r="H73" s="1523"/>
      <c r="I73" s="1523"/>
      <c r="J73" s="1524">
        <f>C73*D73*E73*F73</f>
        <v>138.6</v>
      </c>
    </row>
    <row r="74" spans="1:10" s="1525" customFormat="1" ht="21.95" customHeight="1" x14ac:dyDescent="0.35">
      <c r="A74" s="1522" t="s">
        <v>5471</v>
      </c>
      <c r="B74" s="1523" t="s">
        <v>5472</v>
      </c>
      <c r="C74" s="1523">
        <v>3</v>
      </c>
      <c r="D74" s="1523">
        <v>3</v>
      </c>
      <c r="E74" s="1523">
        <v>2</v>
      </c>
      <c r="F74" s="1523">
        <v>3.85</v>
      </c>
      <c r="G74" s="1523"/>
      <c r="H74" s="1523"/>
      <c r="I74" s="1524">
        <f>C74*D74*E74*F74</f>
        <v>69.3</v>
      </c>
      <c r="J74" s="1523"/>
    </row>
    <row r="75" spans="1:10" s="1525" customFormat="1" ht="21.95" customHeight="1" x14ac:dyDescent="0.35">
      <c r="A75" s="1522" t="s">
        <v>5468</v>
      </c>
      <c r="B75" s="1523" t="s">
        <v>5469</v>
      </c>
      <c r="C75" s="1523">
        <v>3</v>
      </c>
      <c r="D75" s="1523">
        <v>3</v>
      </c>
      <c r="E75" s="1523">
        <v>26</v>
      </c>
      <c r="F75" s="1523">
        <v>1.22</v>
      </c>
      <c r="G75" s="1524">
        <f>C75*D75*E75*F75</f>
        <v>285.48</v>
      </c>
      <c r="H75" s="1523"/>
      <c r="I75" s="1523"/>
      <c r="J75" s="1523"/>
    </row>
    <row r="76" spans="1:10" s="1525" customFormat="1" ht="21.95" customHeight="1" x14ac:dyDescent="0.35">
      <c r="A76" s="1522" t="s">
        <v>5473</v>
      </c>
      <c r="B76" s="1523" t="s">
        <v>5469</v>
      </c>
      <c r="C76" s="1523">
        <v>3</v>
      </c>
      <c r="D76" s="1523">
        <v>3</v>
      </c>
      <c r="E76" s="1523">
        <v>26</v>
      </c>
      <c r="F76" s="1523">
        <v>0.25</v>
      </c>
      <c r="G76" s="1524">
        <f>C76*D76*E76*F76</f>
        <v>58.5</v>
      </c>
      <c r="H76" s="1523"/>
      <c r="I76" s="1523"/>
      <c r="J76" s="1523"/>
    </row>
    <row r="77" spans="1:10" s="1525" customFormat="1" ht="21.95" customHeight="1" x14ac:dyDescent="0.35">
      <c r="A77" s="1522" t="s">
        <v>5474</v>
      </c>
      <c r="B77" s="1523" t="s">
        <v>5467</v>
      </c>
      <c r="C77" s="1523">
        <v>3</v>
      </c>
      <c r="D77" s="1523">
        <v>3</v>
      </c>
      <c r="E77" s="1523">
        <v>4</v>
      </c>
      <c r="F77" s="1523">
        <v>3.85</v>
      </c>
      <c r="G77" s="1523"/>
      <c r="H77" s="1523"/>
      <c r="I77" s="1523"/>
      <c r="J77" s="1524">
        <f>C77*D77*E77*F77</f>
        <v>138.6</v>
      </c>
    </row>
    <row r="78" spans="1:10" s="1525" customFormat="1" ht="21.95" customHeight="1" x14ac:dyDescent="0.35">
      <c r="A78" s="1522" t="s">
        <v>5471</v>
      </c>
      <c r="B78" s="1523" t="s">
        <v>5472</v>
      </c>
      <c r="C78" s="1523">
        <v>3</v>
      </c>
      <c r="D78" s="1523">
        <v>3</v>
      </c>
      <c r="E78" s="1523">
        <v>2</v>
      </c>
      <c r="F78" s="1523">
        <v>3.85</v>
      </c>
      <c r="G78" s="1523"/>
      <c r="H78" s="1523"/>
      <c r="I78" s="1524">
        <f>C78*D78*E78*F78</f>
        <v>69.3</v>
      </c>
      <c r="J78" s="1523"/>
    </row>
    <row r="79" spans="1:10" s="1525" customFormat="1" ht="21.95" customHeight="1" x14ac:dyDescent="0.35">
      <c r="A79" s="1522" t="s">
        <v>5468</v>
      </c>
      <c r="B79" s="1523" t="s">
        <v>5469</v>
      </c>
      <c r="C79" s="1523">
        <v>3</v>
      </c>
      <c r="D79" s="1523">
        <v>3</v>
      </c>
      <c r="E79" s="1523">
        <v>26</v>
      </c>
      <c r="F79" s="1523">
        <v>1.06</v>
      </c>
      <c r="G79" s="1524">
        <f>C79*D79*E79*F79</f>
        <v>248.04</v>
      </c>
      <c r="H79" s="1523"/>
      <c r="I79" s="1523"/>
      <c r="J79" s="1523"/>
    </row>
    <row r="80" spans="1:10" s="1525" customFormat="1" ht="21.95" customHeight="1" x14ac:dyDescent="0.35">
      <c r="A80" s="1522" t="s">
        <v>5473</v>
      </c>
      <c r="B80" s="1523" t="s">
        <v>5469</v>
      </c>
      <c r="C80" s="1523">
        <v>3</v>
      </c>
      <c r="D80" s="1523">
        <v>3</v>
      </c>
      <c r="E80" s="1523">
        <v>26</v>
      </c>
      <c r="F80" s="1523">
        <v>0.25</v>
      </c>
      <c r="G80" s="1524">
        <f>C80*D80*E80*F80</f>
        <v>58.5</v>
      </c>
      <c r="H80" s="1523"/>
      <c r="I80" s="1523"/>
      <c r="J80" s="1523"/>
    </row>
    <row r="81" spans="1:10" s="1525" customFormat="1" ht="21.95" customHeight="1" x14ac:dyDescent="0.35">
      <c r="A81" s="1522" t="s">
        <v>5475</v>
      </c>
      <c r="B81" s="1523" t="s">
        <v>5467</v>
      </c>
      <c r="C81" s="1523">
        <v>3</v>
      </c>
      <c r="D81" s="1523">
        <v>9</v>
      </c>
      <c r="E81" s="1523">
        <v>6</v>
      </c>
      <c r="F81" s="1523">
        <v>3.85</v>
      </c>
      <c r="G81" s="1523"/>
      <c r="H81" s="1523"/>
      <c r="I81" s="1523"/>
      <c r="J81" s="1524">
        <f>C81*D81*E81*F81</f>
        <v>623.70000000000005</v>
      </c>
    </row>
    <row r="82" spans="1:10" s="1525" customFormat="1" ht="21.95" customHeight="1" x14ac:dyDescent="0.35">
      <c r="A82" s="1522" t="s">
        <v>5476</v>
      </c>
      <c r="B82" s="1523" t="s">
        <v>5469</v>
      </c>
      <c r="C82" s="1523">
        <v>3</v>
      </c>
      <c r="D82" s="1523">
        <v>9</v>
      </c>
      <c r="E82" s="1523">
        <v>26</v>
      </c>
      <c r="F82" s="1523">
        <v>1.22</v>
      </c>
      <c r="G82" s="1524">
        <f>C82*D82*E82*F82</f>
        <v>856.44</v>
      </c>
      <c r="H82" s="1523"/>
      <c r="I82" s="1523"/>
      <c r="J82" s="1523"/>
    </row>
    <row r="83" spans="1:10" s="1525" customFormat="1" ht="21.95" customHeight="1" x14ac:dyDescent="0.35">
      <c r="A83" s="1522" t="s">
        <v>5473</v>
      </c>
      <c r="B83" s="1523" t="s">
        <v>5469</v>
      </c>
      <c r="C83" s="1523">
        <v>3</v>
      </c>
      <c r="D83" s="1523">
        <v>9</v>
      </c>
      <c r="E83" s="1523">
        <v>26</v>
      </c>
      <c r="F83" s="1523">
        <v>0.25</v>
      </c>
      <c r="G83" s="1524">
        <f>C83*D83*E83*F83</f>
        <v>175.5</v>
      </c>
      <c r="H83" s="1523"/>
      <c r="I83" s="1523"/>
      <c r="J83" s="1523"/>
    </row>
    <row r="84" spans="1:10" s="1525" customFormat="1" ht="21.95" customHeight="1" x14ac:dyDescent="0.35">
      <c r="A84" s="1526" t="s">
        <v>5477</v>
      </c>
      <c r="B84" s="1523" t="s">
        <v>5472</v>
      </c>
      <c r="C84" s="1523">
        <v>3</v>
      </c>
      <c r="D84" s="1523">
        <v>6</v>
      </c>
      <c r="E84" s="1523">
        <v>4</v>
      </c>
      <c r="F84" s="1523">
        <v>3.85</v>
      </c>
      <c r="G84" s="1523"/>
      <c r="H84" s="1523"/>
      <c r="I84" s="1524">
        <f>C84*D84*E84*F84</f>
        <v>277.2</v>
      </c>
      <c r="J84" s="1523"/>
    </row>
    <row r="85" spans="1:10" s="1525" customFormat="1" ht="21.95" customHeight="1" x14ac:dyDescent="0.35">
      <c r="A85" s="1526" t="s">
        <v>5478</v>
      </c>
      <c r="B85" s="1523" t="s">
        <v>5469</v>
      </c>
      <c r="C85" s="1523">
        <v>3</v>
      </c>
      <c r="D85" s="1523">
        <v>6</v>
      </c>
      <c r="E85" s="1523">
        <v>26</v>
      </c>
      <c r="F85" s="1523">
        <v>1.22</v>
      </c>
      <c r="G85" s="1524">
        <f>C85*D85*E85*F85</f>
        <v>570.96</v>
      </c>
      <c r="H85" s="1523"/>
      <c r="I85" s="1523"/>
      <c r="J85" s="1523"/>
    </row>
    <row r="86" spans="1:10" s="1525" customFormat="1" ht="21.95" customHeight="1" x14ac:dyDescent="0.35">
      <c r="A86" s="1522" t="s">
        <v>5480</v>
      </c>
      <c r="B86" s="1523" t="s">
        <v>5467</v>
      </c>
      <c r="C86" s="1523">
        <v>3</v>
      </c>
      <c r="D86" s="1523">
        <v>8</v>
      </c>
      <c r="E86" s="1523">
        <v>4</v>
      </c>
      <c r="F86" s="1523">
        <v>3.85</v>
      </c>
      <c r="G86" s="1523"/>
      <c r="H86" s="1523"/>
      <c r="I86" s="1523"/>
      <c r="J86" s="1524">
        <f>C86*D86*E86*F86</f>
        <v>369.6</v>
      </c>
    </row>
    <row r="87" spans="1:10" s="1525" customFormat="1" ht="21.95" customHeight="1" x14ac:dyDescent="0.35">
      <c r="A87" s="1522" t="s">
        <v>5468</v>
      </c>
      <c r="B87" s="1523" t="s">
        <v>5469</v>
      </c>
      <c r="C87" s="1523">
        <v>3</v>
      </c>
      <c r="D87" s="1523">
        <v>8</v>
      </c>
      <c r="E87" s="1523">
        <v>26</v>
      </c>
      <c r="F87" s="1523">
        <v>1.22</v>
      </c>
      <c r="G87" s="1524">
        <f>C87*D87*E87*F87</f>
        <v>761.28</v>
      </c>
      <c r="H87" s="1523"/>
      <c r="I87" s="1523"/>
      <c r="J87" s="1523"/>
    </row>
    <row r="88" spans="1:10" s="1525" customFormat="1" ht="21.95" customHeight="1" x14ac:dyDescent="0.35">
      <c r="A88" s="1522" t="s">
        <v>5470</v>
      </c>
      <c r="B88" s="1523" t="s">
        <v>5467</v>
      </c>
      <c r="C88" s="1523">
        <v>3</v>
      </c>
      <c r="D88" s="1523">
        <v>3</v>
      </c>
      <c r="E88" s="1523">
        <v>4</v>
      </c>
      <c r="F88" s="1523">
        <v>3.85</v>
      </c>
      <c r="G88" s="1523"/>
      <c r="H88" s="1523"/>
      <c r="I88" s="1523"/>
      <c r="J88" s="1524">
        <f>C88*D88*E88*F88</f>
        <v>138.6</v>
      </c>
    </row>
    <row r="89" spans="1:10" s="1525" customFormat="1" ht="21.95" customHeight="1" x14ac:dyDescent="0.35">
      <c r="A89" s="1522" t="s">
        <v>5471</v>
      </c>
      <c r="B89" s="1523" t="s">
        <v>5472</v>
      </c>
      <c r="C89" s="1523">
        <v>3</v>
      </c>
      <c r="D89" s="1523">
        <v>3</v>
      </c>
      <c r="E89" s="1523">
        <v>2</v>
      </c>
      <c r="F89" s="1523">
        <v>3.85</v>
      </c>
      <c r="G89" s="1523"/>
      <c r="H89" s="1523"/>
      <c r="I89" s="1524">
        <f>C89*D89*E89*F89</f>
        <v>69.3</v>
      </c>
      <c r="J89" s="1523"/>
    </row>
    <row r="90" spans="1:10" s="1525" customFormat="1" ht="21.95" customHeight="1" x14ac:dyDescent="0.35">
      <c r="A90" s="1522" t="s">
        <v>5468</v>
      </c>
      <c r="B90" s="1523" t="s">
        <v>5469</v>
      </c>
      <c r="C90" s="1523">
        <v>3</v>
      </c>
      <c r="D90" s="1523">
        <v>3</v>
      </c>
      <c r="E90" s="1523">
        <v>26</v>
      </c>
      <c r="F90" s="1523">
        <v>1.22</v>
      </c>
      <c r="G90" s="1524">
        <f>C90*D90*E90*F90</f>
        <v>285.48</v>
      </c>
      <c r="H90" s="1523"/>
      <c r="I90" s="1523"/>
      <c r="J90" s="1523"/>
    </row>
    <row r="91" spans="1:10" s="1525" customFormat="1" ht="21.95" customHeight="1" x14ac:dyDescent="0.35">
      <c r="A91" s="1522" t="s">
        <v>5473</v>
      </c>
      <c r="B91" s="1523" t="s">
        <v>5469</v>
      </c>
      <c r="C91" s="1523">
        <v>3</v>
      </c>
      <c r="D91" s="1523">
        <v>3</v>
      </c>
      <c r="E91" s="1523">
        <v>26</v>
      </c>
      <c r="F91" s="1523">
        <v>0.25</v>
      </c>
      <c r="G91" s="1524">
        <f>C91*D91*E91*F91</f>
        <v>58.5</v>
      </c>
      <c r="H91" s="1523"/>
      <c r="I91" s="1523"/>
      <c r="J91" s="1523"/>
    </row>
    <row r="92" spans="1:10" s="1525" customFormat="1" ht="21.95" customHeight="1" x14ac:dyDescent="0.35">
      <c r="A92" s="1522" t="s">
        <v>5474</v>
      </c>
      <c r="B92" s="1523" t="s">
        <v>5467</v>
      </c>
      <c r="C92" s="1523">
        <v>3</v>
      </c>
      <c r="D92" s="1523">
        <v>3</v>
      </c>
      <c r="E92" s="1523">
        <v>4</v>
      </c>
      <c r="F92" s="1523">
        <v>3.85</v>
      </c>
      <c r="G92" s="1523"/>
      <c r="H92" s="1523"/>
      <c r="I92" s="1523"/>
      <c r="J92" s="1524">
        <f>C92*D92*E92*F92</f>
        <v>138.6</v>
      </c>
    </row>
    <row r="93" spans="1:10" s="1525" customFormat="1" ht="21.95" customHeight="1" x14ac:dyDescent="0.35">
      <c r="A93" s="1522" t="s">
        <v>5471</v>
      </c>
      <c r="B93" s="1523" t="s">
        <v>5472</v>
      </c>
      <c r="C93" s="1523">
        <v>3</v>
      </c>
      <c r="D93" s="1523">
        <v>3</v>
      </c>
      <c r="E93" s="1523">
        <v>2</v>
      </c>
      <c r="F93" s="1523">
        <v>3.85</v>
      </c>
      <c r="G93" s="1523"/>
      <c r="H93" s="1523"/>
      <c r="I93" s="1524">
        <f>C93*D93*E93*F93</f>
        <v>69.3</v>
      </c>
      <c r="J93" s="1523"/>
    </row>
    <row r="94" spans="1:10" s="1525" customFormat="1" ht="21.95" customHeight="1" x14ac:dyDescent="0.35">
      <c r="A94" s="1522" t="s">
        <v>5468</v>
      </c>
      <c r="B94" s="1523" t="s">
        <v>5469</v>
      </c>
      <c r="C94" s="1523">
        <v>3</v>
      </c>
      <c r="D94" s="1523">
        <v>3</v>
      </c>
      <c r="E94" s="1523">
        <v>26</v>
      </c>
      <c r="F94" s="1523">
        <v>1.06</v>
      </c>
      <c r="G94" s="1524">
        <f>C94*D94*E94*F94</f>
        <v>248.04</v>
      </c>
      <c r="H94" s="1523"/>
      <c r="I94" s="1523"/>
      <c r="J94" s="1523"/>
    </row>
    <row r="95" spans="1:10" s="1525" customFormat="1" ht="21.95" customHeight="1" x14ac:dyDescent="0.35">
      <c r="A95" s="1522" t="s">
        <v>5473</v>
      </c>
      <c r="B95" s="1523" t="s">
        <v>5469</v>
      </c>
      <c r="C95" s="1523">
        <v>3</v>
      </c>
      <c r="D95" s="1523">
        <v>3</v>
      </c>
      <c r="E95" s="1523">
        <v>26</v>
      </c>
      <c r="F95" s="1523">
        <v>0.25</v>
      </c>
      <c r="G95" s="1524">
        <f>C95*D95*E95*F95</f>
        <v>58.5</v>
      </c>
      <c r="H95" s="1523"/>
      <c r="I95" s="1523"/>
      <c r="J95" s="1523"/>
    </row>
    <row r="96" spans="1:10" s="1525" customFormat="1" ht="21.95" customHeight="1" x14ac:dyDescent="0.35">
      <c r="A96" s="1522" t="s">
        <v>5475</v>
      </c>
      <c r="B96" s="1523" t="s">
        <v>5467</v>
      </c>
      <c r="C96" s="1523">
        <v>3</v>
      </c>
      <c r="D96" s="1523">
        <v>9</v>
      </c>
      <c r="E96" s="1523">
        <v>6</v>
      </c>
      <c r="F96" s="1523">
        <v>3.85</v>
      </c>
      <c r="G96" s="1523"/>
      <c r="H96" s="1523"/>
      <c r="I96" s="1523"/>
      <c r="J96" s="1524">
        <f>C96*D96*E96*F96</f>
        <v>623.70000000000005</v>
      </c>
    </row>
    <row r="97" spans="1:10" s="1525" customFormat="1" ht="21.95" customHeight="1" x14ac:dyDescent="0.35">
      <c r="A97" s="1522" t="s">
        <v>5476</v>
      </c>
      <c r="B97" s="1523" t="s">
        <v>5469</v>
      </c>
      <c r="C97" s="1523">
        <v>3</v>
      </c>
      <c r="D97" s="1523">
        <v>9</v>
      </c>
      <c r="E97" s="1523">
        <v>26</v>
      </c>
      <c r="F97" s="1523">
        <v>1.22</v>
      </c>
      <c r="G97" s="1524">
        <f>C97*D97*E97*F97</f>
        <v>856.44</v>
      </c>
      <c r="H97" s="1523"/>
      <c r="I97" s="1523"/>
      <c r="J97" s="1523"/>
    </row>
    <row r="98" spans="1:10" s="1525" customFormat="1" ht="21.95" customHeight="1" x14ac:dyDescent="0.35">
      <c r="A98" s="1522" t="s">
        <v>5473</v>
      </c>
      <c r="B98" s="1523" t="s">
        <v>5469</v>
      </c>
      <c r="C98" s="1523">
        <v>3</v>
      </c>
      <c r="D98" s="1523">
        <v>9</v>
      </c>
      <c r="E98" s="1523">
        <v>26</v>
      </c>
      <c r="F98" s="1523">
        <v>0.25</v>
      </c>
      <c r="G98" s="1524">
        <f>C98*D98*E98*F98</f>
        <v>175.5</v>
      </c>
      <c r="H98" s="1523"/>
      <c r="I98" s="1523"/>
      <c r="J98" s="1523"/>
    </row>
    <row r="99" spans="1:10" s="1525" customFormat="1" ht="21.95" customHeight="1" x14ac:dyDescent="0.35">
      <c r="A99" s="1526" t="s">
        <v>5477</v>
      </c>
      <c r="B99" s="1523" t="s">
        <v>5472</v>
      </c>
      <c r="C99" s="1523">
        <v>3</v>
      </c>
      <c r="D99" s="1523">
        <v>6</v>
      </c>
      <c r="E99" s="1523">
        <v>4</v>
      </c>
      <c r="F99" s="1523">
        <v>3.85</v>
      </c>
      <c r="G99" s="1523"/>
      <c r="H99" s="1523"/>
      <c r="I99" s="1524">
        <f>C99*D99*E99*F99</f>
        <v>277.2</v>
      </c>
      <c r="J99" s="1523"/>
    </row>
    <row r="100" spans="1:10" s="1525" customFormat="1" ht="21.95" customHeight="1" x14ac:dyDescent="0.35">
      <c r="A100" s="1526" t="s">
        <v>5478</v>
      </c>
      <c r="B100" s="1523" t="s">
        <v>5469</v>
      </c>
      <c r="C100" s="1523">
        <v>3</v>
      </c>
      <c r="D100" s="1523">
        <v>6</v>
      </c>
      <c r="E100" s="1523">
        <v>26</v>
      </c>
      <c r="F100" s="1523">
        <v>0.92</v>
      </c>
      <c r="G100" s="1524">
        <f>C100*D100*E100*F100</f>
        <v>430.56</v>
      </c>
      <c r="H100" s="1523"/>
      <c r="I100" s="1523"/>
      <c r="J100" s="1523"/>
    </row>
    <row r="101" spans="1:10" s="1525" customFormat="1" ht="21.95" customHeight="1" x14ac:dyDescent="0.35">
      <c r="A101" s="1522" t="s">
        <v>5481</v>
      </c>
      <c r="B101" s="1523" t="s">
        <v>5467</v>
      </c>
      <c r="C101" s="1523">
        <v>3</v>
      </c>
      <c r="D101" s="1523">
        <v>8</v>
      </c>
      <c r="E101" s="1523">
        <v>4</v>
      </c>
      <c r="F101" s="1523">
        <v>2.0699999999999998</v>
      </c>
      <c r="G101" s="1523"/>
      <c r="H101" s="1523"/>
      <c r="I101" s="1523"/>
      <c r="J101" s="1524">
        <f>C101*D101*E101*F101</f>
        <v>198.72</v>
      </c>
    </row>
    <row r="102" spans="1:10" s="1525" customFormat="1" ht="21.95" customHeight="1" x14ac:dyDescent="0.35">
      <c r="A102" s="1522" t="s">
        <v>5468</v>
      </c>
      <c r="B102" s="1523" t="s">
        <v>5469</v>
      </c>
      <c r="C102" s="1523">
        <v>3</v>
      </c>
      <c r="D102" s="1523">
        <v>8</v>
      </c>
      <c r="E102" s="1523">
        <v>26</v>
      </c>
      <c r="F102" s="1523">
        <v>1.22</v>
      </c>
      <c r="G102" s="1524">
        <f>C102*D102*E102*F102</f>
        <v>761.28</v>
      </c>
      <c r="H102" s="1523"/>
      <c r="I102" s="1523"/>
      <c r="J102" s="1523"/>
    </row>
    <row r="103" spans="1:10" s="1525" customFormat="1" ht="21.95" customHeight="1" x14ac:dyDescent="0.35">
      <c r="A103" s="1522" t="s">
        <v>5470</v>
      </c>
      <c r="B103" s="1523" t="s">
        <v>5467</v>
      </c>
      <c r="C103" s="1523">
        <v>3</v>
      </c>
      <c r="D103" s="1523">
        <v>3</v>
      </c>
      <c r="E103" s="1523">
        <v>4</v>
      </c>
      <c r="F103" s="1523">
        <v>2.0699999999999998</v>
      </c>
      <c r="G103" s="1523"/>
      <c r="H103" s="1523"/>
      <c r="I103" s="1523"/>
      <c r="J103" s="1524">
        <f>C103*D103*E103*F103</f>
        <v>74.52</v>
      </c>
    </row>
    <row r="104" spans="1:10" s="1525" customFormat="1" ht="21.95" customHeight="1" x14ac:dyDescent="0.35">
      <c r="A104" s="1522" t="s">
        <v>5471</v>
      </c>
      <c r="B104" s="1523" t="s">
        <v>5472</v>
      </c>
      <c r="C104" s="1523">
        <v>3</v>
      </c>
      <c r="D104" s="1523">
        <v>3</v>
      </c>
      <c r="E104" s="1523">
        <v>2</v>
      </c>
      <c r="F104" s="1523">
        <v>2.0699999999999998</v>
      </c>
      <c r="G104" s="1523"/>
      <c r="H104" s="1523"/>
      <c r="I104" s="1524">
        <f>C104*D104*E104*F104</f>
        <v>37.26</v>
      </c>
      <c r="J104" s="1523"/>
    </row>
    <row r="105" spans="1:10" s="1525" customFormat="1" ht="21.95" customHeight="1" x14ac:dyDescent="0.35">
      <c r="A105" s="1522" t="s">
        <v>5468</v>
      </c>
      <c r="B105" s="1523" t="s">
        <v>5469</v>
      </c>
      <c r="C105" s="1523">
        <v>3</v>
      </c>
      <c r="D105" s="1523">
        <v>3</v>
      </c>
      <c r="E105" s="1523">
        <v>11</v>
      </c>
      <c r="F105" s="1523">
        <v>1.22</v>
      </c>
      <c r="G105" s="1524">
        <f>C105*D105*E105*F105</f>
        <v>120.78</v>
      </c>
      <c r="H105" s="1523"/>
      <c r="I105" s="1523"/>
      <c r="J105" s="1523"/>
    </row>
    <row r="106" spans="1:10" s="1525" customFormat="1" ht="21.95" customHeight="1" x14ac:dyDescent="0.35">
      <c r="A106" s="1522" t="s">
        <v>5473</v>
      </c>
      <c r="B106" s="1523" t="s">
        <v>5469</v>
      </c>
      <c r="C106" s="1523">
        <v>3</v>
      </c>
      <c r="D106" s="1523">
        <v>3</v>
      </c>
      <c r="E106" s="1523">
        <v>11</v>
      </c>
      <c r="F106" s="1523">
        <v>0.25</v>
      </c>
      <c r="G106" s="1524">
        <f>C106*D106*E106*F106</f>
        <v>24.75</v>
      </c>
      <c r="H106" s="1523"/>
      <c r="I106" s="1523"/>
      <c r="J106" s="1523"/>
    </row>
    <row r="107" spans="1:10" s="1525" customFormat="1" ht="21.95" customHeight="1" x14ac:dyDescent="0.35">
      <c r="A107" s="1522" t="s">
        <v>5474</v>
      </c>
      <c r="B107" s="1523" t="s">
        <v>5467</v>
      </c>
      <c r="C107" s="1523">
        <v>3</v>
      </c>
      <c r="D107" s="1523">
        <v>3</v>
      </c>
      <c r="E107" s="1523">
        <v>4</v>
      </c>
      <c r="F107" s="1523">
        <v>2.0699999999999998</v>
      </c>
      <c r="G107" s="1523"/>
      <c r="H107" s="1523"/>
      <c r="I107" s="1523"/>
      <c r="J107" s="1524">
        <f>C107*D107*E107*F107</f>
        <v>74.52</v>
      </c>
    </row>
    <row r="108" spans="1:10" s="1525" customFormat="1" ht="21.95" customHeight="1" x14ac:dyDescent="0.35">
      <c r="A108" s="1522" t="s">
        <v>5471</v>
      </c>
      <c r="B108" s="1523" t="s">
        <v>5472</v>
      </c>
      <c r="C108" s="1523">
        <v>3</v>
      </c>
      <c r="D108" s="1523">
        <v>3</v>
      </c>
      <c r="E108" s="1523">
        <v>2</v>
      </c>
      <c r="F108" s="1523">
        <v>2.0699999999999998</v>
      </c>
      <c r="G108" s="1523"/>
      <c r="H108" s="1523"/>
      <c r="I108" s="1524">
        <f>C108*D108*E108*F108</f>
        <v>37.26</v>
      </c>
      <c r="J108" s="1523"/>
    </row>
    <row r="109" spans="1:10" s="1525" customFormat="1" ht="21.95" customHeight="1" x14ac:dyDescent="0.35">
      <c r="A109" s="1522" t="s">
        <v>5468</v>
      </c>
      <c r="B109" s="1523" t="s">
        <v>5469</v>
      </c>
      <c r="C109" s="1523">
        <v>3</v>
      </c>
      <c r="D109" s="1523">
        <v>3</v>
      </c>
      <c r="E109" s="1523">
        <v>11</v>
      </c>
      <c r="F109" s="1523">
        <v>1.06</v>
      </c>
      <c r="G109" s="1524">
        <f>C109*D109*E109*F109</f>
        <v>104.94</v>
      </c>
      <c r="H109" s="1523"/>
      <c r="I109" s="1523"/>
      <c r="J109" s="1523"/>
    </row>
    <row r="110" spans="1:10" s="1525" customFormat="1" ht="21.95" customHeight="1" x14ac:dyDescent="0.35">
      <c r="A110" s="1522" t="s">
        <v>5473</v>
      </c>
      <c r="B110" s="1523" t="s">
        <v>5469</v>
      </c>
      <c r="C110" s="1523">
        <v>3</v>
      </c>
      <c r="D110" s="1523">
        <v>3</v>
      </c>
      <c r="E110" s="1523">
        <v>11</v>
      </c>
      <c r="F110" s="1523">
        <v>0.25</v>
      </c>
      <c r="G110" s="1524">
        <f>C110*D110*E110*F110</f>
        <v>24.75</v>
      </c>
      <c r="H110" s="1523"/>
      <c r="I110" s="1523"/>
      <c r="J110" s="1523"/>
    </row>
    <row r="111" spans="1:10" s="1525" customFormat="1" ht="21.95" customHeight="1" x14ac:dyDescent="0.35">
      <c r="A111" s="1522" t="s">
        <v>5475</v>
      </c>
      <c r="B111" s="1523" t="s">
        <v>5467</v>
      </c>
      <c r="C111" s="1523">
        <v>3</v>
      </c>
      <c r="D111" s="1523">
        <v>9</v>
      </c>
      <c r="E111" s="1523">
        <v>6</v>
      </c>
      <c r="F111" s="1523">
        <v>2.0699999999999998</v>
      </c>
      <c r="G111" s="1523"/>
      <c r="H111" s="1523"/>
      <c r="I111" s="1523"/>
      <c r="J111" s="1524">
        <f>C111*D111*E111*F111</f>
        <v>335.34</v>
      </c>
    </row>
    <row r="112" spans="1:10" s="1525" customFormat="1" ht="21.95" customHeight="1" x14ac:dyDescent="0.35">
      <c r="A112" s="1522" t="s">
        <v>5476</v>
      </c>
      <c r="B112" s="1523" t="s">
        <v>5469</v>
      </c>
      <c r="C112" s="1523">
        <v>3</v>
      </c>
      <c r="D112" s="1523">
        <v>9</v>
      </c>
      <c r="E112" s="1523">
        <v>11</v>
      </c>
      <c r="F112" s="1523">
        <v>1.22</v>
      </c>
      <c r="G112" s="1524">
        <f>C112*D112*E112*F112</f>
        <v>362.34</v>
      </c>
      <c r="H112" s="1523"/>
      <c r="I112" s="1523"/>
      <c r="J112" s="1523"/>
    </row>
    <row r="113" spans="1:10" s="1525" customFormat="1" ht="21.95" customHeight="1" x14ac:dyDescent="0.35">
      <c r="A113" s="1522" t="s">
        <v>5473</v>
      </c>
      <c r="B113" s="1523" t="s">
        <v>5469</v>
      </c>
      <c r="C113" s="1523">
        <v>3</v>
      </c>
      <c r="D113" s="1523">
        <v>9</v>
      </c>
      <c r="E113" s="1523">
        <v>11</v>
      </c>
      <c r="F113" s="1523">
        <v>0.25</v>
      </c>
      <c r="G113" s="1524">
        <f>C113*D113*E113*F113</f>
        <v>74.25</v>
      </c>
      <c r="H113" s="1523"/>
      <c r="I113" s="1523"/>
      <c r="J113" s="1523"/>
    </row>
    <row r="114" spans="1:10" s="1525" customFormat="1" ht="21.95" customHeight="1" x14ac:dyDescent="0.35">
      <c r="A114" s="1526" t="s">
        <v>5477</v>
      </c>
      <c r="B114" s="1523" t="s">
        <v>5472</v>
      </c>
      <c r="C114" s="1523">
        <v>3</v>
      </c>
      <c r="D114" s="1523">
        <v>6</v>
      </c>
      <c r="E114" s="1523">
        <v>4</v>
      </c>
      <c r="F114" s="1523">
        <v>2.0699999999999998</v>
      </c>
      <c r="G114" s="1523"/>
      <c r="H114" s="1523"/>
      <c r="I114" s="1524">
        <f>C114*D114*E114*F114</f>
        <v>149.04</v>
      </c>
      <c r="J114" s="1523"/>
    </row>
    <row r="115" spans="1:10" s="1525" customFormat="1" ht="21.95" customHeight="1" x14ac:dyDescent="0.35">
      <c r="A115" s="1526" t="s">
        <v>5478</v>
      </c>
      <c r="B115" s="1523" t="s">
        <v>5469</v>
      </c>
      <c r="C115" s="1523">
        <v>3</v>
      </c>
      <c r="D115" s="1523">
        <v>6</v>
      </c>
      <c r="E115" s="1523">
        <v>11</v>
      </c>
      <c r="F115" s="1523">
        <v>0.92</v>
      </c>
      <c r="G115" s="1524">
        <f>C115*D115*E115*F115</f>
        <v>182.16</v>
      </c>
      <c r="H115" s="1523"/>
      <c r="I115" s="1523"/>
      <c r="J115" s="1523"/>
    </row>
    <row r="116" spans="1:10" s="1525" customFormat="1" ht="21.95" customHeight="1" x14ac:dyDescent="0.35">
      <c r="A116" s="1522" t="s">
        <v>5482</v>
      </c>
      <c r="B116" s="1523" t="s">
        <v>5467</v>
      </c>
      <c r="C116" s="1523">
        <v>3</v>
      </c>
      <c r="D116" s="1523">
        <v>6</v>
      </c>
      <c r="E116" s="1523">
        <v>4</v>
      </c>
      <c r="F116" s="1523">
        <v>2.1</v>
      </c>
      <c r="G116" s="1523"/>
      <c r="H116" s="1523"/>
      <c r="I116" s="1523"/>
      <c r="J116" s="1524">
        <f>C116*D116*E116*F116</f>
        <v>151.19999999999999</v>
      </c>
    </row>
    <row r="117" spans="1:10" s="1525" customFormat="1" ht="21.95" customHeight="1" x14ac:dyDescent="0.35">
      <c r="A117" s="1522" t="s">
        <v>5468</v>
      </c>
      <c r="B117" s="1523" t="s">
        <v>5469</v>
      </c>
      <c r="C117" s="1523">
        <v>3</v>
      </c>
      <c r="D117" s="1523">
        <v>6</v>
      </c>
      <c r="E117" s="1523">
        <v>14</v>
      </c>
      <c r="F117" s="1523">
        <v>1.22</v>
      </c>
      <c r="G117" s="1524">
        <f>C117*D117*E117*F117</f>
        <v>307.44</v>
      </c>
      <c r="H117" s="1523"/>
      <c r="I117" s="1523"/>
      <c r="J117" s="1523"/>
    </row>
    <row r="118" spans="1:10" s="1525" customFormat="1" ht="21.95" customHeight="1" x14ac:dyDescent="0.35">
      <c r="A118" s="1522" t="s">
        <v>5475</v>
      </c>
      <c r="B118" s="1523" t="s">
        <v>5467</v>
      </c>
      <c r="C118" s="1523">
        <v>3</v>
      </c>
      <c r="D118" s="1523">
        <v>6</v>
      </c>
      <c r="E118" s="1523">
        <v>6</v>
      </c>
      <c r="F118" s="1523">
        <v>2.1</v>
      </c>
      <c r="G118" s="1523"/>
      <c r="H118" s="1523"/>
      <c r="I118" s="1523"/>
      <c r="J118" s="1524">
        <f>C118*D118*E118*F118</f>
        <v>226.8</v>
      </c>
    </row>
    <row r="119" spans="1:10" s="1525" customFormat="1" ht="21.95" customHeight="1" x14ac:dyDescent="0.35">
      <c r="A119" s="1522" t="s">
        <v>5476</v>
      </c>
      <c r="B119" s="1523" t="s">
        <v>5469</v>
      </c>
      <c r="C119" s="1523">
        <v>3</v>
      </c>
      <c r="D119" s="1523">
        <v>6</v>
      </c>
      <c r="E119" s="1523">
        <v>14</v>
      </c>
      <c r="F119" s="1523">
        <v>1.22</v>
      </c>
      <c r="G119" s="1524">
        <f>C119*D119*E119*F119</f>
        <v>307.44</v>
      </c>
      <c r="H119" s="1523"/>
      <c r="I119" s="1523"/>
      <c r="J119" s="1523"/>
    </row>
    <row r="120" spans="1:10" s="1525" customFormat="1" ht="21.95" customHeight="1" x14ac:dyDescent="0.35">
      <c r="A120" s="1522" t="s">
        <v>5473</v>
      </c>
      <c r="B120" s="1523" t="s">
        <v>5469</v>
      </c>
      <c r="C120" s="1523">
        <v>3</v>
      </c>
      <c r="D120" s="1523">
        <v>6</v>
      </c>
      <c r="E120" s="1523">
        <v>14</v>
      </c>
      <c r="F120" s="1523">
        <v>0.25</v>
      </c>
      <c r="G120" s="1524">
        <f>C120*D120*E120*F120</f>
        <v>63</v>
      </c>
      <c r="H120" s="1523"/>
      <c r="I120" s="1523"/>
      <c r="J120" s="1523"/>
    </row>
    <row r="121" spans="1:10" s="1525" customFormat="1" ht="21.95" customHeight="1" x14ac:dyDescent="0.35">
      <c r="A121" s="1526" t="s">
        <v>5636</v>
      </c>
      <c r="B121" s="1523"/>
      <c r="C121" s="1523"/>
      <c r="D121" s="1523"/>
      <c r="E121" s="1523"/>
      <c r="F121" s="1523"/>
      <c r="G121" s="1523"/>
      <c r="H121" s="1523"/>
      <c r="I121" s="1523"/>
      <c r="J121" s="1523"/>
    </row>
    <row r="122" spans="1:10" s="1525" customFormat="1" ht="21.95" customHeight="1" x14ac:dyDescent="0.35">
      <c r="A122" s="1526" t="s">
        <v>5483</v>
      </c>
      <c r="B122" s="1523"/>
      <c r="C122" s="1523"/>
      <c r="D122" s="1523"/>
      <c r="E122" s="1523"/>
      <c r="F122" s="1523"/>
      <c r="G122" s="1523"/>
      <c r="H122" s="1523"/>
      <c r="I122" s="1523"/>
      <c r="J122" s="1523"/>
    </row>
    <row r="123" spans="1:10" s="1525" customFormat="1" ht="21.95" customHeight="1" x14ac:dyDescent="0.35">
      <c r="A123" s="1528" t="s">
        <v>5484</v>
      </c>
      <c r="B123" s="1523" t="s">
        <v>5467</v>
      </c>
      <c r="C123" s="1523">
        <v>8</v>
      </c>
      <c r="D123" s="1523">
        <v>2</v>
      </c>
      <c r="E123" s="1523">
        <v>3</v>
      </c>
      <c r="F123" s="1524">
        <v>9</v>
      </c>
      <c r="G123" s="1524"/>
      <c r="H123" s="1524"/>
      <c r="I123" s="1524"/>
      <c r="J123" s="1524">
        <f>C123*D123*E123*F123</f>
        <v>432</v>
      </c>
    </row>
    <row r="124" spans="1:10" s="1525" customFormat="1" ht="21.95" customHeight="1" x14ac:dyDescent="0.35">
      <c r="A124" s="1528" t="s">
        <v>5485</v>
      </c>
      <c r="B124" s="1523" t="s">
        <v>5467</v>
      </c>
      <c r="C124" s="1523">
        <v>8</v>
      </c>
      <c r="D124" s="1523">
        <v>2</v>
      </c>
      <c r="E124" s="1523">
        <v>2</v>
      </c>
      <c r="F124" s="1524">
        <v>9</v>
      </c>
      <c r="G124" s="1524"/>
      <c r="H124" s="1524"/>
      <c r="I124" s="1524"/>
      <c r="J124" s="1524">
        <f t="shared" ref="J124:J130" si="0">C124*D124*E124*F124</f>
        <v>288</v>
      </c>
    </row>
    <row r="125" spans="1:10" s="1525" customFormat="1" ht="21.95" customHeight="1" x14ac:dyDescent="0.35">
      <c r="A125" s="1528" t="s">
        <v>5486</v>
      </c>
      <c r="B125" s="1523" t="s">
        <v>5467</v>
      </c>
      <c r="C125" s="1523">
        <v>8</v>
      </c>
      <c r="D125" s="1523">
        <v>2</v>
      </c>
      <c r="E125" s="1523">
        <v>1</v>
      </c>
      <c r="F125" s="1524">
        <v>2.9</v>
      </c>
      <c r="G125" s="1524"/>
      <c r="H125" s="1524"/>
      <c r="I125" s="1524"/>
      <c r="J125" s="1524">
        <f t="shared" si="0"/>
        <v>46.4</v>
      </c>
    </row>
    <row r="126" spans="1:10" s="1525" customFormat="1" ht="21.95" customHeight="1" x14ac:dyDescent="0.35">
      <c r="A126" s="1528" t="s">
        <v>5487</v>
      </c>
      <c r="B126" s="1523" t="s">
        <v>5467</v>
      </c>
      <c r="C126" s="1523">
        <v>8</v>
      </c>
      <c r="D126" s="1523">
        <v>2</v>
      </c>
      <c r="E126" s="1523">
        <v>1</v>
      </c>
      <c r="F126" s="1524">
        <v>1.1499999999999999</v>
      </c>
      <c r="G126" s="1524"/>
      <c r="H126" s="1524"/>
      <c r="I126" s="1524"/>
      <c r="J126" s="1524">
        <f t="shared" si="0"/>
        <v>18.399999999999999</v>
      </c>
    </row>
    <row r="127" spans="1:10" s="1525" customFormat="1" ht="21.95" customHeight="1" x14ac:dyDescent="0.35">
      <c r="A127" s="1528" t="s">
        <v>5488</v>
      </c>
      <c r="B127" s="1523" t="s">
        <v>5467</v>
      </c>
      <c r="C127" s="1523">
        <v>8</v>
      </c>
      <c r="D127" s="1523">
        <v>2</v>
      </c>
      <c r="E127" s="1523">
        <v>1</v>
      </c>
      <c r="F127" s="1524">
        <v>1.75</v>
      </c>
      <c r="G127" s="1524"/>
      <c r="H127" s="1524"/>
      <c r="I127" s="1524"/>
      <c r="J127" s="1524">
        <f t="shared" si="0"/>
        <v>28</v>
      </c>
    </row>
    <row r="128" spans="1:10" s="1525" customFormat="1" ht="21.95" customHeight="1" x14ac:dyDescent="0.35">
      <c r="A128" s="1528" t="s">
        <v>5478</v>
      </c>
      <c r="B128" s="1523" t="s">
        <v>5469</v>
      </c>
      <c r="C128" s="1523">
        <v>8</v>
      </c>
      <c r="D128" s="1523">
        <v>2</v>
      </c>
      <c r="E128" s="1523">
        <v>53</v>
      </c>
      <c r="F128" s="1524">
        <v>1.1200000000000001</v>
      </c>
      <c r="G128" s="1524">
        <f>C128*D128*E128*F128</f>
        <v>949.76</v>
      </c>
      <c r="H128" s="1524"/>
      <c r="I128" s="1524"/>
      <c r="J128" s="1524"/>
    </row>
    <row r="129" spans="1:10" s="1525" customFormat="1" ht="21.95" customHeight="1" x14ac:dyDescent="0.35">
      <c r="A129" s="1528" t="s">
        <v>4934</v>
      </c>
      <c r="B129" s="1523" t="s">
        <v>5467</v>
      </c>
      <c r="C129" s="1523">
        <v>8</v>
      </c>
      <c r="D129" s="1523">
        <v>2</v>
      </c>
      <c r="E129" s="1523">
        <v>3</v>
      </c>
      <c r="F129" s="1524">
        <v>9</v>
      </c>
      <c r="G129" s="1524"/>
      <c r="H129" s="1524"/>
      <c r="I129" s="1524"/>
      <c r="J129" s="1524">
        <f t="shared" si="0"/>
        <v>432</v>
      </c>
    </row>
    <row r="130" spans="1:10" s="1525" customFormat="1" ht="21.95" customHeight="1" x14ac:dyDescent="0.35">
      <c r="A130" s="1528" t="s">
        <v>5489</v>
      </c>
      <c r="B130" s="1523" t="s">
        <v>5467</v>
      </c>
      <c r="C130" s="1523">
        <v>8</v>
      </c>
      <c r="D130" s="1523">
        <v>2</v>
      </c>
      <c r="E130" s="1523">
        <v>2</v>
      </c>
      <c r="F130" s="1524">
        <v>9</v>
      </c>
      <c r="G130" s="1524"/>
      <c r="H130" s="1524"/>
      <c r="I130" s="1524"/>
      <c r="J130" s="1524">
        <f t="shared" si="0"/>
        <v>288</v>
      </c>
    </row>
    <row r="131" spans="1:10" s="1525" customFormat="1" ht="21.95" customHeight="1" x14ac:dyDescent="0.35">
      <c r="A131" s="1528" t="s">
        <v>5490</v>
      </c>
      <c r="B131" s="1523" t="s">
        <v>5472</v>
      </c>
      <c r="C131" s="1523">
        <v>8</v>
      </c>
      <c r="D131" s="1523">
        <v>2</v>
      </c>
      <c r="E131" s="1523">
        <v>1</v>
      </c>
      <c r="F131" s="1524">
        <v>9</v>
      </c>
      <c r="G131" s="1524"/>
      <c r="H131" s="1524"/>
      <c r="I131" s="1524">
        <f>C131*D131*E131*F131</f>
        <v>144</v>
      </c>
      <c r="J131" s="1524"/>
    </row>
    <row r="132" spans="1:10" s="1525" customFormat="1" ht="21.95" customHeight="1" x14ac:dyDescent="0.35">
      <c r="A132" s="1528" t="s">
        <v>5478</v>
      </c>
      <c r="B132" s="1523" t="s">
        <v>5469</v>
      </c>
      <c r="C132" s="1523">
        <v>8</v>
      </c>
      <c r="D132" s="1523">
        <v>2</v>
      </c>
      <c r="E132" s="1523">
        <v>51</v>
      </c>
      <c r="F132" s="1524">
        <v>1.1200000000000001</v>
      </c>
      <c r="G132" s="1524">
        <f>C132*D132*E132*F132</f>
        <v>913.92</v>
      </c>
      <c r="H132" s="1524"/>
      <c r="I132" s="1524"/>
      <c r="J132" s="1524"/>
    </row>
    <row r="133" spans="1:10" s="1525" customFormat="1" ht="21.95" customHeight="1" x14ac:dyDescent="0.35">
      <c r="A133" s="1528" t="s">
        <v>5491</v>
      </c>
      <c r="B133" s="1523" t="s">
        <v>5467</v>
      </c>
      <c r="C133" s="1523">
        <v>8</v>
      </c>
      <c r="D133" s="1523">
        <v>2</v>
      </c>
      <c r="E133" s="1523">
        <v>2</v>
      </c>
      <c r="F133" s="1524">
        <v>4</v>
      </c>
      <c r="G133" s="1524"/>
      <c r="H133" s="1524"/>
      <c r="I133" s="1524"/>
      <c r="J133" s="1524">
        <f>C133*D133*E133*F133</f>
        <v>128</v>
      </c>
    </row>
    <row r="134" spans="1:10" s="1525" customFormat="1" ht="21.95" customHeight="1" x14ac:dyDescent="0.35">
      <c r="A134" s="1528" t="s">
        <v>5492</v>
      </c>
      <c r="B134" s="1523" t="s">
        <v>5472</v>
      </c>
      <c r="C134" s="1523">
        <v>8</v>
      </c>
      <c r="D134" s="1523">
        <v>2</v>
      </c>
      <c r="E134" s="1523">
        <v>1</v>
      </c>
      <c r="F134" s="1524">
        <v>4</v>
      </c>
      <c r="G134" s="1524"/>
      <c r="H134" s="1524"/>
      <c r="I134" s="1524">
        <f>C134*D134*E134*F134</f>
        <v>64</v>
      </c>
      <c r="J134" s="1524"/>
    </row>
    <row r="135" spans="1:10" s="1525" customFormat="1" ht="21.95" customHeight="1" x14ac:dyDescent="0.35">
      <c r="A135" s="1528" t="s">
        <v>5489</v>
      </c>
      <c r="B135" s="1523" t="s">
        <v>5467</v>
      </c>
      <c r="C135" s="1523">
        <v>8</v>
      </c>
      <c r="D135" s="1523">
        <v>2</v>
      </c>
      <c r="E135" s="1523">
        <v>2</v>
      </c>
      <c r="F135" s="1524">
        <v>4</v>
      </c>
      <c r="G135" s="1524"/>
      <c r="H135" s="1524"/>
      <c r="I135" s="1524"/>
      <c r="J135" s="1524">
        <f>C135*D135*E135*F135</f>
        <v>128</v>
      </c>
    </row>
    <row r="136" spans="1:10" s="1525" customFormat="1" ht="21.95" customHeight="1" x14ac:dyDescent="0.35">
      <c r="A136" s="1528" t="s">
        <v>5490</v>
      </c>
      <c r="B136" s="1523" t="s">
        <v>5472</v>
      </c>
      <c r="C136" s="1523">
        <v>8</v>
      </c>
      <c r="D136" s="1523">
        <v>2</v>
      </c>
      <c r="E136" s="1523">
        <v>1</v>
      </c>
      <c r="F136" s="1524">
        <v>4</v>
      </c>
      <c r="G136" s="1524"/>
      <c r="H136" s="1524"/>
      <c r="I136" s="1524">
        <f>C136*D136*E136*F136</f>
        <v>64</v>
      </c>
      <c r="J136" s="1524"/>
    </row>
    <row r="137" spans="1:10" s="1525" customFormat="1" ht="21.95" customHeight="1" x14ac:dyDescent="0.35">
      <c r="A137" s="1528" t="s">
        <v>5478</v>
      </c>
      <c r="B137" s="1523" t="s">
        <v>5469</v>
      </c>
      <c r="C137" s="1523">
        <v>8</v>
      </c>
      <c r="D137" s="1523">
        <v>2</v>
      </c>
      <c r="E137" s="1523">
        <v>19</v>
      </c>
      <c r="F137" s="1524">
        <v>1.1200000000000001</v>
      </c>
      <c r="G137" s="1524">
        <f>C137*D137*E137*F137</f>
        <v>340.48</v>
      </c>
      <c r="H137" s="1524"/>
      <c r="I137" s="1524"/>
      <c r="J137" s="1524"/>
    </row>
    <row r="138" spans="1:10" s="1525" customFormat="1" ht="21.95" customHeight="1" x14ac:dyDescent="0.35">
      <c r="A138" s="1528" t="s">
        <v>5493</v>
      </c>
      <c r="B138" s="1523" t="s">
        <v>5472</v>
      </c>
      <c r="C138" s="1523">
        <v>8</v>
      </c>
      <c r="D138" s="1523">
        <v>2</v>
      </c>
      <c r="E138" s="1523">
        <v>2</v>
      </c>
      <c r="F138" s="1524">
        <v>1.7</v>
      </c>
      <c r="G138" s="1524"/>
      <c r="H138" s="1524"/>
      <c r="I138" s="1524">
        <f>C138*D138*E138*F138</f>
        <v>54.4</v>
      </c>
      <c r="J138" s="1524"/>
    </row>
    <row r="139" spans="1:10" s="1525" customFormat="1" ht="21.95" customHeight="1" x14ac:dyDescent="0.35">
      <c r="A139" s="1528" t="s">
        <v>5494</v>
      </c>
      <c r="B139" s="1523" t="s">
        <v>5467</v>
      </c>
      <c r="C139" s="1523">
        <v>8</v>
      </c>
      <c r="D139" s="1523">
        <v>2</v>
      </c>
      <c r="E139" s="1523">
        <v>1</v>
      </c>
      <c r="F139" s="1524">
        <v>1.7</v>
      </c>
      <c r="G139" s="1524"/>
      <c r="H139" s="1524"/>
      <c r="I139" s="1524"/>
      <c r="J139" s="1524">
        <f>C139*D139*E139*F139</f>
        <v>27.2</v>
      </c>
    </row>
    <row r="140" spans="1:10" s="1525" customFormat="1" ht="21.95" customHeight="1" x14ac:dyDescent="0.35">
      <c r="A140" s="1528" t="s">
        <v>5489</v>
      </c>
      <c r="B140" s="1523" t="s">
        <v>5472</v>
      </c>
      <c r="C140" s="1523">
        <v>8</v>
      </c>
      <c r="D140" s="1523">
        <v>2</v>
      </c>
      <c r="E140" s="1523">
        <v>2</v>
      </c>
      <c r="F140" s="1524">
        <v>1.7</v>
      </c>
      <c r="G140" s="1524"/>
      <c r="H140" s="1524"/>
      <c r="I140" s="1524">
        <f>C140*D140*E140*F140</f>
        <v>54.4</v>
      </c>
      <c r="J140" s="1524"/>
    </row>
    <row r="141" spans="1:10" s="1525" customFormat="1" ht="21.95" customHeight="1" x14ac:dyDescent="0.35">
      <c r="A141" s="1528" t="s">
        <v>5490</v>
      </c>
      <c r="B141" s="1523" t="s">
        <v>5467</v>
      </c>
      <c r="C141" s="1523">
        <v>8</v>
      </c>
      <c r="D141" s="1523">
        <v>2</v>
      </c>
      <c r="E141" s="1523">
        <v>1</v>
      </c>
      <c r="F141" s="1524">
        <v>1.7</v>
      </c>
      <c r="G141" s="1524"/>
      <c r="H141" s="1524"/>
      <c r="I141" s="1524"/>
      <c r="J141" s="1524">
        <f>C141*D141*E141*F141</f>
        <v>27.2</v>
      </c>
    </row>
    <row r="142" spans="1:10" s="1525" customFormat="1" ht="21.95" customHeight="1" x14ac:dyDescent="0.35">
      <c r="A142" s="1528" t="s">
        <v>5478</v>
      </c>
      <c r="B142" s="1523" t="s">
        <v>5469</v>
      </c>
      <c r="C142" s="1523">
        <v>8</v>
      </c>
      <c r="D142" s="1523">
        <v>2</v>
      </c>
      <c r="E142" s="1523">
        <v>7</v>
      </c>
      <c r="F142" s="1524">
        <v>0.74</v>
      </c>
      <c r="G142" s="1524">
        <f>C142*D142*E142*F142</f>
        <v>82.88</v>
      </c>
      <c r="H142" s="1524"/>
      <c r="I142" s="1524"/>
      <c r="J142" s="1524"/>
    </row>
    <row r="143" spans="1:10" s="1525" customFormat="1" ht="21.95" customHeight="1" x14ac:dyDescent="0.35">
      <c r="A143" s="1528" t="s">
        <v>5495</v>
      </c>
      <c r="B143" s="1523" t="s">
        <v>5467</v>
      </c>
      <c r="C143" s="1523">
        <v>8</v>
      </c>
      <c r="D143" s="1523">
        <v>2</v>
      </c>
      <c r="E143" s="1523">
        <v>2</v>
      </c>
      <c r="F143" s="1524">
        <v>2.6</v>
      </c>
      <c r="G143" s="1524"/>
      <c r="H143" s="1524"/>
      <c r="I143" s="1524"/>
      <c r="J143" s="1524">
        <f>C143*D143*E143*F143</f>
        <v>83.2</v>
      </c>
    </row>
    <row r="144" spans="1:10" s="1525" customFormat="1" ht="21.95" customHeight="1" x14ac:dyDescent="0.35">
      <c r="A144" s="1528" t="s">
        <v>5496</v>
      </c>
      <c r="B144" s="1523" t="s">
        <v>5472</v>
      </c>
      <c r="C144" s="1523">
        <v>8</v>
      </c>
      <c r="D144" s="1523">
        <v>2</v>
      </c>
      <c r="E144" s="1523">
        <v>1</v>
      </c>
      <c r="F144" s="1524">
        <v>2.6</v>
      </c>
      <c r="G144" s="1524"/>
      <c r="H144" s="1524"/>
      <c r="I144" s="1524">
        <f>C144*D144*E144*F144</f>
        <v>41.6</v>
      </c>
      <c r="J144" s="1524"/>
    </row>
    <row r="145" spans="1:10" s="1525" customFormat="1" ht="21.95" customHeight="1" x14ac:dyDescent="0.35">
      <c r="A145" s="1528" t="s">
        <v>5489</v>
      </c>
      <c r="B145" s="1523" t="s">
        <v>5467</v>
      </c>
      <c r="C145" s="1523">
        <v>8</v>
      </c>
      <c r="D145" s="1523">
        <v>2</v>
      </c>
      <c r="E145" s="1523">
        <v>2</v>
      </c>
      <c r="F145" s="1524">
        <v>3</v>
      </c>
      <c r="G145" s="1524"/>
      <c r="H145" s="1524"/>
      <c r="I145" s="1524"/>
      <c r="J145" s="1524">
        <f>C145*D145*E145*F145</f>
        <v>96</v>
      </c>
    </row>
    <row r="146" spans="1:10" s="1525" customFormat="1" ht="21.95" customHeight="1" x14ac:dyDescent="0.35">
      <c r="A146" s="1528" t="s">
        <v>5490</v>
      </c>
      <c r="B146" s="1523" t="s">
        <v>5472</v>
      </c>
      <c r="C146" s="1523">
        <v>8</v>
      </c>
      <c r="D146" s="1523">
        <v>2</v>
      </c>
      <c r="E146" s="1523">
        <v>1</v>
      </c>
      <c r="F146" s="1524">
        <v>3</v>
      </c>
      <c r="G146" s="1524"/>
      <c r="H146" s="1524"/>
      <c r="I146" s="1524">
        <f>C146*D146*E146*F146</f>
        <v>48</v>
      </c>
      <c r="J146" s="1524"/>
    </row>
    <row r="147" spans="1:10" s="1525" customFormat="1" ht="21.95" customHeight="1" x14ac:dyDescent="0.35">
      <c r="A147" s="1528" t="s">
        <v>5478</v>
      </c>
      <c r="B147" s="1523" t="s">
        <v>5469</v>
      </c>
      <c r="C147" s="1523">
        <v>8</v>
      </c>
      <c r="D147" s="1523">
        <v>2</v>
      </c>
      <c r="E147" s="1523">
        <v>14</v>
      </c>
      <c r="F147" s="1524">
        <v>1.1200000000000001</v>
      </c>
      <c r="G147" s="1524">
        <f>C147*D147*E147*F147</f>
        <v>250.88</v>
      </c>
      <c r="H147" s="1524"/>
      <c r="I147" s="1524"/>
      <c r="J147" s="1524"/>
    </row>
    <row r="148" spans="1:10" s="1525" customFormat="1" ht="21.95" customHeight="1" x14ac:dyDescent="0.35">
      <c r="A148" s="1528" t="s">
        <v>5497</v>
      </c>
      <c r="B148" s="1523" t="s">
        <v>5467</v>
      </c>
      <c r="C148" s="1523">
        <v>8</v>
      </c>
      <c r="D148" s="1523">
        <v>2</v>
      </c>
      <c r="E148" s="1523">
        <v>3</v>
      </c>
      <c r="F148" s="1524">
        <v>1.5</v>
      </c>
      <c r="G148" s="1524"/>
      <c r="H148" s="1524"/>
      <c r="I148" s="1524"/>
      <c r="J148" s="1524">
        <f>C148*D148*E148*F148</f>
        <v>72</v>
      </c>
    </row>
    <row r="149" spans="1:10" s="1525" customFormat="1" ht="21.95" customHeight="1" x14ac:dyDescent="0.35">
      <c r="A149" s="1528" t="s">
        <v>5485</v>
      </c>
      <c r="B149" s="1523" t="s">
        <v>5467</v>
      </c>
      <c r="C149" s="1523">
        <v>8</v>
      </c>
      <c r="D149" s="1523">
        <v>2</v>
      </c>
      <c r="E149" s="1523">
        <v>3</v>
      </c>
      <c r="F149" s="1524">
        <v>1.5</v>
      </c>
      <c r="G149" s="1524"/>
      <c r="H149" s="1524"/>
      <c r="I149" s="1524"/>
      <c r="J149" s="1524">
        <f>C149*D149*E149*F149</f>
        <v>72</v>
      </c>
    </row>
    <row r="150" spans="1:10" s="1525" customFormat="1" ht="21.95" customHeight="1" x14ac:dyDescent="0.35">
      <c r="A150" s="1528" t="s">
        <v>5478</v>
      </c>
      <c r="B150" s="1523" t="s">
        <v>5469</v>
      </c>
      <c r="C150" s="1523">
        <v>8</v>
      </c>
      <c r="D150" s="1523">
        <v>2</v>
      </c>
      <c r="E150" s="1523">
        <v>7</v>
      </c>
      <c r="F150" s="1524">
        <v>0.62</v>
      </c>
      <c r="G150" s="1524">
        <f>C150*D150*E150*F150</f>
        <v>69.44</v>
      </c>
      <c r="H150" s="1524"/>
      <c r="I150" s="1524"/>
      <c r="J150" s="1524"/>
    </row>
    <row r="151" spans="1:10" s="1525" customFormat="1" ht="21.95" customHeight="1" x14ac:dyDescent="0.35">
      <c r="A151" s="1528" t="s">
        <v>5498</v>
      </c>
      <c r="B151" s="1523" t="s">
        <v>5467</v>
      </c>
      <c r="C151" s="1523">
        <v>8</v>
      </c>
      <c r="D151" s="1523">
        <v>2</v>
      </c>
      <c r="E151" s="1523">
        <v>5</v>
      </c>
      <c r="F151" s="1523">
        <v>2.5</v>
      </c>
      <c r="G151" s="1524"/>
      <c r="H151" s="1524"/>
      <c r="I151" s="1524"/>
      <c r="J151" s="1524">
        <f>C151*D151*E151*F151</f>
        <v>200</v>
      </c>
    </row>
    <row r="152" spans="1:10" s="1525" customFormat="1" ht="21.95" customHeight="1" x14ac:dyDescent="0.35">
      <c r="A152" s="1528" t="s">
        <v>5489</v>
      </c>
      <c r="B152" s="1523" t="s">
        <v>5467</v>
      </c>
      <c r="C152" s="1523">
        <v>8</v>
      </c>
      <c r="D152" s="1523">
        <v>2</v>
      </c>
      <c r="E152" s="1523">
        <v>6</v>
      </c>
      <c r="F152" s="1523">
        <v>2.8</v>
      </c>
      <c r="G152" s="1524"/>
      <c r="H152" s="1524"/>
      <c r="I152" s="1524"/>
      <c r="J152" s="1524">
        <f>C152*D152*E152*F152</f>
        <v>268.8</v>
      </c>
    </row>
    <row r="153" spans="1:10" s="1525" customFormat="1" ht="21.95" customHeight="1" x14ac:dyDescent="0.35">
      <c r="A153" s="1528" t="s">
        <v>5499</v>
      </c>
      <c r="B153" s="1523" t="s">
        <v>5472</v>
      </c>
      <c r="C153" s="1523">
        <v>8</v>
      </c>
      <c r="D153" s="1523">
        <v>2</v>
      </c>
      <c r="E153" s="1523">
        <v>1</v>
      </c>
      <c r="F153" s="1523">
        <v>2.8</v>
      </c>
      <c r="G153" s="1524"/>
      <c r="H153" s="1524"/>
      <c r="I153" s="1524">
        <f>C153*D153*E153*F153</f>
        <v>44.8</v>
      </c>
      <c r="J153" s="1524"/>
    </row>
    <row r="154" spans="1:10" s="1525" customFormat="1" ht="21.95" customHeight="1" x14ac:dyDescent="0.35">
      <c r="A154" s="1528" t="s">
        <v>5478</v>
      </c>
      <c r="B154" s="1523" t="s">
        <v>5469</v>
      </c>
      <c r="C154" s="1523">
        <v>8</v>
      </c>
      <c r="D154" s="1523">
        <v>2</v>
      </c>
      <c r="E154" s="1523">
        <v>14</v>
      </c>
      <c r="F154" s="1523">
        <v>0.92</v>
      </c>
      <c r="G154" s="1524">
        <f>C154*D154*E154*F154</f>
        <v>206.08</v>
      </c>
      <c r="H154" s="1524"/>
      <c r="I154" s="1524"/>
      <c r="J154" s="1524"/>
    </row>
    <row r="155" spans="1:10" s="1525" customFormat="1" ht="21.95" customHeight="1" x14ac:dyDescent="0.35">
      <c r="A155" s="1528" t="s">
        <v>5500</v>
      </c>
      <c r="B155" s="1523" t="s">
        <v>5472</v>
      </c>
      <c r="C155" s="1523">
        <v>8</v>
      </c>
      <c r="D155" s="1523">
        <v>2</v>
      </c>
      <c r="E155" s="1523">
        <v>2</v>
      </c>
      <c r="F155" s="1523">
        <v>6</v>
      </c>
      <c r="G155" s="1524"/>
      <c r="H155" s="1524"/>
      <c r="I155" s="1524">
        <f>C155*D155*E155*F155</f>
        <v>192</v>
      </c>
      <c r="J155" s="1524"/>
    </row>
    <row r="156" spans="1:10" s="1525" customFormat="1" ht="21.95" customHeight="1" x14ac:dyDescent="0.35">
      <c r="A156" s="1528" t="s">
        <v>5489</v>
      </c>
      <c r="B156" s="1523" t="s">
        <v>5467</v>
      </c>
      <c r="C156" s="1523">
        <v>8</v>
      </c>
      <c r="D156" s="1523">
        <v>2</v>
      </c>
      <c r="E156" s="1523">
        <v>6</v>
      </c>
      <c r="F156" s="1523">
        <v>6</v>
      </c>
      <c r="G156" s="1524"/>
      <c r="H156" s="1524"/>
      <c r="I156" s="1524"/>
      <c r="J156" s="1524">
        <f>C156*D156*E156*F156</f>
        <v>576</v>
      </c>
    </row>
    <row r="157" spans="1:10" s="1525" customFormat="1" ht="21.95" customHeight="1" x14ac:dyDescent="0.35">
      <c r="A157" s="1528" t="s">
        <v>5478</v>
      </c>
      <c r="B157" s="1523" t="s">
        <v>5469</v>
      </c>
      <c r="C157" s="1523">
        <v>8</v>
      </c>
      <c r="D157" s="1523">
        <v>2</v>
      </c>
      <c r="E157" s="1523">
        <v>32</v>
      </c>
      <c r="F157" s="1523">
        <v>0.62</v>
      </c>
      <c r="G157" s="1524">
        <f>C157*D157*E157*F157</f>
        <v>317.44</v>
      </c>
      <c r="H157" s="1524"/>
      <c r="I157" s="1524"/>
      <c r="J157" s="1524"/>
    </row>
    <row r="158" spans="1:10" s="1525" customFormat="1" ht="21.95" customHeight="1" x14ac:dyDescent="0.35">
      <c r="A158" s="1528" t="s">
        <v>5501</v>
      </c>
      <c r="B158" s="1523" t="s">
        <v>5467</v>
      </c>
      <c r="C158" s="1523">
        <v>8</v>
      </c>
      <c r="D158" s="1523">
        <v>2</v>
      </c>
      <c r="E158" s="1523">
        <v>3</v>
      </c>
      <c r="F158" s="1524">
        <v>7</v>
      </c>
      <c r="G158" s="1524"/>
      <c r="H158" s="1524"/>
      <c r="I158" s="1524"/>
      <c r="J158" s="1524">
        <f>C158*D158*E158*F158</f>
        <v>336</v>
      </c>
    </row>
    <row r="159" spans="1:10" s="1525" customFormat="1" ht="21.95" customHeight="1" x14ac:dyDescent="0.35">
      <c r="A159" s="1528" t="s">
        <v>5489</v>
      </c>
      <c r="B159" s="1523" t="s">
        <v>5467</v>
      </c>
      <c r="C159" s="1523">
        <v>8</v>
      </c>
      <c r="D159" s="1523">
        <v>2</v>
      </c>
      <c r="E159" s="1523">
        <v>3</v>
      </c>
      <c r="F159" s="1524">
        <v>7</v>
      </c>
      <c r="G159" s="1524"/>
      <c r="H159" s="1524"/>
      <c r="I159" s="1524"/>
      <c r="J159" s="1524">
        <f>C159*D159*E159*F159</f>
        <v>336</v>
      </c>
    </row>
    <row r="160" spans="1:10" s="1525" customFormat="1" ht="21.95" customHeight="1" x14ac:dyDescent="0.35">
      <c r="A160" s="1528" t="s">
        <v>5478</v>
      </c>
      <c r="B160" s="1523" t="s">
        <v>5469</v>
      </c>
      <c r="C160" s="1523">
        <v>8</v>
      </c>
      <c r="D160" s="1523">
        <v>2</v>
      </c>
      <c r="E160" s="1523">
        <v>37</v>
      </c>
      <c r="F160" s="1524">
        <v>1.1200000000000001</v>
      </c>
      <c r="G160" s="1524">
        <f>C160*D160*E160*F160</f>
        <v>663.04</v>
      </c>
      <c r="H160" s="1524"/>
      <c r="I160" s="1524"/>
      <c r="J160" s="1524"/>
    </row>
    <row r="161" spans="1:10" s="1525" customFormat="1" ht="21.95" customHeight="1" x14ac:dyDescent="0.35">
      <c r="A161" s="1528" t="s">
        <v>5502</v>
      </c>
      <c r="B161" s="1523" t="s">
        <v>5472</v>
      </c>
      <c r="C161" s="1523">
        <v>8</v>
      </c>
      <c r="D161" s="1523">
        <v>2</v>
      </c>
      <c r="E161" s="1523">
        <v>3</v>
      </c>
      <c r="F161" s="1524">
        <v>3.5</v>
      </c>
      <c r="G161" s="1524"/>
      <c r="H161" s="1524"/>
      <c r="I161" s="1524">
        <f>C161*D161*E161*F161</f>
        <v>168</v>
      </c>
      <c r="J161" s="1524"/>
    </row>
    <row r="162" spans="1:10" s="1525" customFormat="1" ht="21.95" customHeight="1" x14ac:dyDescent="0.35">
      <c r="A162" s="1528" t="s">
        <v>5489</v>
      </c>
      <c r="B162" s="1523" t="s">
        <v>5467</v>
      </c>
      <c r="C162" s="1523">
        <v>8</v>
      </c>
      <c r="D162" s="1523">
        <v>2</v>
      </c>
      <c r="E162" s="1523">
        <v>2</v>
      </c>
      <c r="F162" s="1524">
        <v>3.7</v>
      </c>
      <c r="G162" s="1524"/>
      <c r="H162" s="1524"/>
      <c r="I162" s="1524"/>
      <c r="J162" s="1524">
        <f>C162*D162*E162*F162</f>
        <v>118.4</v>
      </c>
    </row>
    <row r="163" spans="1:10" s="1525" customFormat="1" ht="21.95" customHeight="1" x14ac:dyDescent="0.35">
      <c r="A163" s="1528" t="s">
        <v>5490</v>
      </c>
      <c r="B163" s="1523" t="s">
        <v>5472</v>
      </c>
      <c r="C163" s="1523">
        <v>8</v>
      </c>
      <c r="D163" s="1523">
        <v>2</v>
      </c>
      <c r="E163" s="1523">
        <v>1</v>
      </c>
      <c r="F163" s="1524">
        <v>3.7</v>
      </c>
      <c r="G163" s="1524"/>
      <c r="H163" s="1524"/>
      <c r="I163" s="1524">
        <f>C163*D163*E163*F163</f>
        <v>59.2</v>
      </c>
      <c r="J163" s="1524"/>
    </row>
    <row r="164" spans="1:10" s="1525" customFormat="1" ht="21.95" customHeight="1" x14ac:dyDescent="0.35">
      <c r="A164" s="1528" t="s">
        <v>5503</v>
      </c>
      <c r="B164" s="1523" t="s">
        <v>5472</v>
      </c>
      <c r="C164" s="1523">
        <v>8</v>
      </c>
      <c r="D164" s="1523">
        <v>2</v>
      </c>
      <c r="E164" s="1523">
        <v>2</v>
      </c>
      <c r="F164" s="1524">
        <v>3.7</v>
      </c>
      <c r="G164" s="1524"/>
      <c r="H164" s="1524"/>
      <c r="I164" s="1524">
        <f>C164*D164*E164*F164</f>
        <v>118.4</v>
      </c>
      <c r="J164" s="1524"/>
    </row>
    <row r="165" spans="1:10" s="1525" customFormat="1" ht="21.95" customHeight="1" x14ac:dyDescent="0.35">
      <c r="A165" s="1528" t="s">
        <v>5478</v>
      </c>
      <c r="B165" s="1523" t="s">
        <v>5469</v>
      </c>
      <c r="C165" s="1523">
        <v>8</v>
      </c>
      <c r="D165" s="1523">
        <v>2</v>
      </c>
      <c r="E165" s="1523">
        <v>19</v>
      </c>
      <c r="F165" s="1524">
        <v>1.34</v>
      </c>
      <c r="G165" s="1524">
        <f>C165*D165*E165*F165</f>
        <v>407.36</v>
      </c>
      <c r="H165" s="1524"/>
      <c r="I165" s="1524"/>
      <c r="J165" s="1524"/>
    </row>
    <row r="166" spans="1:10" s="1525" customFormat="1" ht="21.95" customHeight="1" x14ac:dyDescent="0.35">
      <c r="A166" s="1528" t="s">
        <v>5504</v>
      </c>
      <c r="B166" s="1523" t="s">
        <v>5472</v>
      </c>
      <c r="C166" s="1523">
        <v>8</v>
      </c>
      <c r="D166" s="1523">
        <v>2</v>
      </c>
      <c r="E166" s="1523">
        <v>3</v>
      </c>
      <c r="F166" s="1524">
        <v>3.7</v>
      </c>
      <c r="G166" s="1524"/>
      <c r="H166" s="1524"/>
      <c r="I166" s="1524">
        <f>C166*D166*E166*F166</f>
        <v>177.6</v>
      </c>
      <c r="J166" s="1524"/>
    </row>
    <row r="167" spans="1:10" s="1525" customFormat="1" ht="21.95" customHeight="1" x14ac:dyDescent="0.35">
      <c r="A167" s="1528" t="s">
        <v>5489</v>
      </c>
      <c r="B167" s="1523" t="s">
        <v>5467</v>
      </c>
      <c r="C167" s="1523">
        <v>8</v>
      </c>
      <c r="D167" s="1523">
        <v>2</v>
      </c>
      <c r="E167" s="1523">
        <v>2</v>
      </c>
      <c r="F167" s="1524">
        <v>3.7</v>
      </c>
      <c r="G167" s="1524"/>
      <c r="H167" s="1524"/>
      <c r="I167" s="1524"/>
      <c r="J167" s="1524">
        <f>C167*D167*E167*F167</f>
        <v>118.4</v>
      </c>
    </row>
    <row r="168" spans="1:10" s="1525" customFormat="1" ht="21.95" customHeight="1" x14ac:dyDescent="0.35">
      <c r="A168" s="1528" t="s">
        <v>5490</v>
      </c>
      <c r="B168" s="1523" t="s">
        <v>5472</v>
      </c>
      <c r="C168" s="1523">
        <v>8</v>
      </c>
      <c r="D168" s="1523">
        <v>2</v>
      </c>
      <c r="E168" s="1523">
        <v>1</v>
      </c>
      <c r="F168" s="1524">
        <v>3.7</v>
      </c>
      <c r="G168" s="1524"/>
      <c r="H168" s="1524"/>
      <c r="I168" s="1524">
        <f>C168*D168*E168*F168</f>
        <v>59.2</v>
      </c>
      <c r="J168" s="1524"/>
    </row>
    <row r="169" spans="1:10" s="1525" customFormat="1" ht="21.95" customHeight="1" x14ac:dyDescent="0.35">
      <c r="A169" s="1528" t="s">
        <v>5503</v>
      </c>
      <c r="B169" s="1523" t="s">
        <v>5472</v>
      </c>
      <c r="C169" s="1523">
        <v>8</v>
      </c>
      <c r="D169" s="1523">
        <v>2</v>
      </c>
      <c r="E169" s="1523">
        <v>2</v>
      </c>
      <c r="F169" s="1524">
        <v>3.5</v>
      </c>
      <c r="G169" s="1524"/>
      <c r="H169" s="1524"/>
      <c r="I169" s="1524">
        <f>C169*D169*E169*F169</f>
        <v>112</v>
      </c>
      <c r="J169" s="1524"/>
    </row>
    <row r="170" spans="1:10" s="1525" customFormat="1" ht="21.95" customHeight="1" x14ac:dyDescent="0.35">
      <c r="A170" s="1528" t="s">
        <v>5478</v>
      </c>
      <c r="B170" s="1523" t="s">
        <v>5469</v>
      </c>
      <c r="C170" s="1523">
        <v>8</v>
      </c>
      <c r="D170" s="1523">
        <v>2</v>
      </c>
      <c r="E170" s="1523">
        <v>20</v>
      </c>
      <c r="F170" s="1524">
        <v>1.48</v>
      </c>
      <c r="G170" s="1524">
        <f>C170*D170*E170*F170</f>
        <v>473.6</v>
      </c>
      <c r="H170" s="1524"/>
      <c r="I170" s="1524"/>
      <c r="J170" s="1524"/>
    </row>
    <row r="171" spans="1:10" s="1525" customFormat="1" ht="21.95" customHeight="1" x14ac:dyDescent="0.35">
      <c r="A171" s="1528" t="s">
        <v>5505</v>
      </c>
      <c r="B171" s="1523" t="s">
        <v>5467</v>
      </c>
      <c r="C171" s="1523">
        <v>8</v>
      </c>
      <c r="D171" s="1523">
        <v>2</v>
      </c>
      <c r="E171" s="1523">
        <v>3</v>
      </c>
      <c r="F171" s="1524">
        <v>3.5</v>
      </c>
      <c r="G171" s="1524"/>
      <c r="H171" s="1524"/>
      <c r="I171" s="1524"/>
      <c r="J171" s="1524">
        <f>C171*D171*E171*F171</f>
        <v>168</v>
      </c>
    </row>
    <row r="172" spans="1:10" s="1525" customFormat="1" ht="21.95" customHeight="1" x14ac:dyDescent="0.35">
      <c r="A172" s="1528" t="s">
        <v>5489</v>
      </c>
      <c r="B172" s="1523" t="s">
        <v>5467</v>
      </c>
      <c r="C172" s="1523">
        <v>8</v>
      </c>
      <c r="D172" s="1523">
        <v>2</v>
      </c>
      <c r="E172" s="1523">
        <v>6</v>
      </c>
      <c r="F172" s="1524">
        <v>3.8</v>
      </c>
      <c r="G172" s="1524"/>
      <c r="H172" s="1524"/>
      <c r="I172" s="1524"/>
      <c r="J172" s="1524">
        <f>C172*D172*E172*F172</f>
        <v>364.8</v>
      </c>
    </row>
    <row r="173" spans="1:10" s="1525" customFormat="1" ht="21.95" customHeight="1" x14ac:dyDescent="0.35">
      <c r="A173" s="1528" t="s">
        <v>5490</v>
      </c>
      <c r="B173" s="1523" t="s">
        <v>5472</v>
      </c>
      <c r="C173" s="1523">
        <v>8</v>
      </c>
      <c r="D173" s="1523">
        <v>2</v>
      </c>
      <c r="E173" s="1523">
        <v>1</v>
      </c>
      <c r="F173" s="1524">
        <v>3.8</v>
      </c>
      <c r="G173" s="1524"/>
      <c r="H173" s="1524"/>
      <c r="I173" s="1524">
        <f>C173*D173*E173*F173</f>
        <v>60.8</v>
      </c>
      <c r="J173" s="1524"/>
    </row>
    <row r="174" spans="1:10" s="1525" customFormat="1" ht="21.95" customHeight="1" x14ac:dyDescent="0.35">
      <c r="A174" s="1528" t="s">
        <v>5478</v>
      </c>
      <c r="B174" s="1523" t="s">
        <v>5469</v>
      </c>
      <c r="C174" s="1523">
        <v>8</v>
      </c>
      <c r="D174" s="1523">
        <v>2</v>
      </c>
      <c r="E174" s="1523">
        <v>20</v>
      </c>
      <c r="F174" s="1524">
        <v>1.1200000000000001</v>
      </c>
      <c r="G174" s="1524">
        <f>C174*D174*E174*F174</f>
        <v>358.4</v>
      </c>
      <c r="H174" s="1524"/>
      <c r="I174" s="1524"/>
      <c r="J174" s="1524"/>
    </row>
    <row r="175" spans="1:10" s="1525" customFormat="1" ht="21.95" customHeight="1" x14ac:dyDescent="0.35">
      <c r="A175" s="1528" t="s">
        <v>5506</v>
      </c>
      <c r="B175" s="1523" t="s">
        <v>5467</v>
      </c>
      <c r="C175" s="1523">
        <v>8</v>
      </c>
      <c r="D175" s="1523">
        <v>2</v>
      </c>
      <c r="E175" s="1523">
        <v>2</v>
      </c>
      <c r="F175" s="1524">
        <v>3.8</v>
      </c>
      <c r="G175" s="1524"/>
      <c r="H175" s="1524"/>
      <c r="I175" s="1524"/>
      <c r="J175" s="1524">
        <f>C175*D175*E175*F175</f>
        <v>121.6</v>
      </c>
    </row>
    <row r="176" spans="1:10" s="1525" customFormat="1" ht="21.95" customHeight="1" x14ac:dyDescent="0.35">
      <c r="A176" s="1528" t="s">
        <v>5496</v>
      </c>
      <c r="B176" s="1523" t="s">
        <v>5472</v>
      </c>
      <c r="C176" s="1523">
        <v>8</v>
      </c>
      <c r="D176" s="1523">
        <v>2</v>
      </c>
      <c r="E176" s="1523">
        <v>1</v>
      </c>
      <c r="F176" s="1524">
        <v>3.8</v>
      </c>
      <c r="G176" s="1524"/>
      <c r="H176" s="1524"/>
      <c r="I176" s="1524">
        <f>C176*D176*E176*F176</f>
        <v>60.8</v>
      </c>
      <c r="J176" s="1524"/>
    </row>
    <row r="177" spans="1:10" s="1525" customFormat="1" ht="21.95" customHeight="1" x14ac:dyDescent="0.35">
      <c r="A177" s="1528" t="s">
        <v>5489</v>
      </c>
      <c r="B177" s="1523" t="s">
        <v>5467</v>
      </c>
      <c r="C177" s="1523">
        <v>8</v>
      </c>
      <c r="D177" s="1523">
        <v>2</v>
      </c>
      <c r="E177" s="1523">
        <v>2</v>
      </c>
      <c r="F177" s="1524">
        <v>3.7</v>
      </c>
      <c r="G177" s="1524"/>
      <c r="H177" s="1524"/>
      <c r="I177" s="1524"/>
      <c r="J177" s="1524">
        <f>C177*D177*E177*F177</f>
        <v>118.4</v>
      </c>
    </row>
    <row r="178" spans="1:10" s="1525" customFormat="1" ht="21.95" customHeight="1" x14ac:dyDescent="0.35">
      <c r="A178" s="1528" t="s">
        <v>5490</v>
      </c>
      <c r="B178" s="1523" t="s">
        <v>5472</v>
      </c>
      <c r="C178" s="1523">
        <v>8</v>
      </c>
      <c r="D178" s="1523">
        <v>2</v>
      </c>
      <c r="E178" s="1523">
        <v>1</v>
      </c>
      <c r="F178" s="1524">
        <v>3.7</v>
      </c>
      <c r="G178" s="1524"/>
      <c r="H178" s="1524"/>
      <c r="I178" s="1524">
        <f>C178*D178*E178*F178</f>
        <v>59.2</v>
      </c>
      <c r="J178" s="1524"/>
    </row>
    <row r="179" spans="1:10" s="1525" customFormat="1" ht="21.95" customHeight="1" x14ac:dyDescent="0.35">
      <c r="A179" s="1528" t="s">
        <v>5478</v>
      </c>
      <c r="B179" s="1523" t="s">
        <v>5469</v>
      </c>
      <c r="C179" s="1523">
        <v>8</v>
      </c>
      <c r="D179" s="1523">
        <v>2</v>
      </c>
      <c r="E179" s="1523">
        <v>19</v>
      </c>
      <c r="F179" s="1524">
        <v>0.95</v>
      </c>
      <c r="G179" s="1524">
        <f>C179*D179*E179*F179</f>
        <v>288.8</v>
      </c>
      <c r="H179" s="1524"/>
      <c r="I179" s="1524"/>
      <c r="J179" s="1524"/>
    </row>
    <row r="180" spans="1:10" s="1525" customFormat="1" ht="21.95" customHeight="1" x14ac:dyDescent="0.35">
      <c r="A180" s="1528" t="s">
        <v>5507</v>
      </c>
      <c r="B180" s="1523" t="s">
        <v>5467</v>
      </c>
      <c r="C180" s="1523">
        <v>8</v>
      </c>
      <c r="D180" s="1523">
        <v>2</v>
      </c>
      <c r="E180" s="1523">
        <v>2</v>
      </c>
      <c r="F180" s="1524">
        <v>6</v>
      </c>
      <c r="G180" s="1524"/>
      <c r="H180" s="1524"/>
      <c r="I180" s="1524"/>
      <c r="J180" s="1524">
        <f>C180*D180*E180*F180</f>
        <v>192</v>
      </c>
    </row>
    <row r="181" spans="1:10" s="1525" customFormat="1" ht="21.95" customHeight="1" x14ac:dyDescent="0.35">
      <c r="A181" s="1528" t="s">
        <v>5496</v>
      </c>
      <c r="B181" s="1523" t="s">
        <v>5472</v>
      </c>
      <c r="C181" s="1523">
        <v>8</v>
      </c>
      <c r="D181" s="1523">
        <v>2</v>
      </c>
      <c r="E181" s="1523">
        <v>1</v>
      </c>
      <c r="F181" s="1524">
        <v>6</v>
      </c>
      <c r="G181" s="1524"/>
      <c r="H181" s="1524"/>
      <c r="I181" s="1524">
        <f>C181*D181*E181*F181</f>
        <v>96</v>
      </c>
      <c r="J181" s="1524"/>
    </row>
    <row r="182" spans="1:10" s="1525" customFormat="1" ht="21.95" customHeight="1" x14ac:dyDescent="0.35">
      <c r="A182" s="1528" t="s">
        <v>5485</v>
      </c>
      <c r="B182" s="1523" t="s">
        <v>5472</v>
      </c>
      <c r="C182" s="1523">
        <v>8</v>
      </c>
      <c r="D182" s="1523">
        <v>2</v>
      </c>
      <c r="E182" s="1523">
        <v>2</v>
      </c>
      <c r="F182" s="1524">
        <v>6.5</v>
      </c>
      <c r="G182" s="1524"/>
      <c r="H182" s="1524"/>
      <c r="I182" s="1524">
        <f>C182*D182*E182*F182</f>
        <v>208</v>
      </c>
      <c r="J182" s="1524"/>
    </row>
    <row r="183" spans="1:10" s="1525" customFormat="1" ht="21.95" customHeight="1" x14ac:dyDescent="0.35">
      <c r="A183" s="1528" t="s">
        <v>5490</v>
      </c>
      <c r="B183" s="1523" t="s">
        <v>5467</v>
      </c>
      <c r="C183" s="1523">
        <v>8</v>
      </c>
      <c r="D183" s="1523">
        <v>2</v>
      </c>
      <c r="E183" s="1523">
        <v>1</v>
      </c>
      <c r="F183" s="1524">
        <v>6.27</v>
      </c>
      <c r="G183" s="1524"/>
      <c r="H183" s="1524"/>
      <c r="I183" s="1524"/>
      <c r="J183" s="1524">
        <f>C183*D183*E183*F183</f>
        <v>100.32</v>
      </c>
    </row>
    <row r="184" spans="1:10" s="1525" customFormat="1" ht="21.95" customHeight="1" x14ac:dyDescent="0.35">
      <c r="A184" s="1528" t="s">
        <v>5478</v>
      </c>
      <c r="B184" s="1523" t="s">
        <v>5469</v>
      </c>
      <c r="C184" s="1523">
        <v>8</v>
      </c>
      <c r="D184" s="1523">
        <v>2</v>
      </c>
      <c r="E184" s="1523">
        <v>32</v>
      </c>
      <c r="F184" s="1524">
        <v>1.1200000000000001</v>
      </c>
      <c r="G184" s="1524">
        <f>C184*D184*E184*F184</f>
        <v>573.44000000000005</v>
      </c>
      <c r="H184" s="1524"/>
      <c r="I184" s="1524"/>
      <c r="J184" s="1524"/>
    </row>
    <row r="185" spans="1:10" s="1525" customFormat="1" ht="21.95" customHeight="1" x14ac:dyDescent="0.35">
      <c r="A185" s="1528" t="s">
        <v>5508</v>
      </c>
      <c r="B185" s="1523" t="s">
        <v>5472</v>
      </c>
      <c r="C185" s="1523">
        <v>8</v>
      </c>
      <c r="D185" s="1523">
        <v>2</v>
      </c>
      <c r="E185" s="1523">
        <v>2</v>
      </c>
      <c r="F185" s="1524">
        <v>1.36</v>
      </c>
      <c r="G185" s="1524"/>
      <c r="H185" s="1524"/>
      <c r="I185" s="1524">
        <f>C185*D185*E185*F185</f>
        <v>43.52</v>
      </c>
      <c r="J185" s="1524"/>
    </row>
    <row r="186" spans="1:10" s="1525" customFormat="1" ht="21.95" customHeight="1" x14ac:dyDescent="0.35">
      <c r="A186" s="1528" t="s">
        <v>5489</v>
      </c>
      <c r="B186" s="1523" t="s">
        <v>5467</v>
      </c>
      <c r="C186" s="1523">
        <v>8</v>
      </c>
      <c r="D186" s="1523">
        <v>2</v>
      </c>
      <c r="E186" s="1523">
        <v>2</v>
      </c>
      <c r="F186" s="1524">
        <v>1.36</v>
      </c>
      <c r="G186" s="1524"/>
      <c r="H186" s="1524"/>
      <c r="I186" s="1524"/>
      <c r="J186" s="1524">
        <f>C186*D186*E186*F186</f>
        <v>43.52</v>
      </c>
    </row>
    <row r="187" spans="1:10" s="1525" customFormat="1" ht="21.95" customHeight="1" x14ac:dyDescent="0.35">
      <c r="A187" s="1528" t="s">
        <v>5478</v>
      </c>
      <c r="B187" s="1523" t="s">
        <v>5469</v>
      </c>
      <c r="C187" s="1523">
        <v>8</v>
      </c>
      <c r="D187" s="1523">
        <v>2</v>
      </c>
      <c r="E187" s="1523">
        <v>7</v>
      </c>
      <c r="F187" s="1524">
        <v>0.6</v>
      </c>
      <c r="G187" s="1524">
        <f>C187*D187*E187*F187</f>
        <v>67.2</v>
      </c>
      <c r="H187" s="1524"/>
      <c r="I187" s="1524"/>
      <c r="J187" s="1524"/>
    </row>
    <row r="188" spans="1:10" s="1525" customFormat="1" ht="21.95" customHeight="1" x14ac:dyDescent="0.35">
      <c r="A188" s="1528" t="s">
        <v>5509</v>
      </c>
      <c r="B188" s="1523" t="s">
        <v>5472</v>
      </c>
      <c r="C188" s="1523">
        <v>8</v>
      </c>
      <c r="D188" s="1523">
        <v>1</v>
      </c>
      <c r="E188" s="1523">
        <v>3</v>
      </c>
      <c r="F188" s="1524">
        <v>1.77</v>
      </c>
      <c r="G188" s="1524"/>
      <c r="H188" s="1524"/>
      <c r="I188" s="1524">
        <f>C188*D188*E188*F188</f>
        <v>42.48</v>
      </c>
      <c r="J188" s="1524"/>
    </row>
    <row r="189" spans="1:10" s="1525" customFormat="1" ht="21.95" customHeight="1" x14ac:dyDescent="0.35">
      <c r="A189" s="1528" t="s">
        <v>5489</v>
      </c>
      <c r="B189" s="1523" t="s">
        <v>5467</v>
      </c>
      <c r="C189" s="1523">
        <v>8</v>
      </c>
      <c r="D189" s="1523">
        <v>1</v>
      </c>
      <c r="E189" s="1523">
        <v>3</v>
      </c>
      <c r="F189" s="1524">
        <v>1.68</v>
      </c>
      <c r="G189" s="1524"/>
      <c r="H189" s="1524"/>
      <c r="I189" s="1524"/>
      <c r="J189" s="1524">
        <f>C189*D189*E189*F189</f>
        <v>40.32</v>
      </c>
    </row>
    <row r="190" spans="1:10" s="1525" customFormat="1" ht="21.95" customHeight="1" x14ac:dyDescent="0.35">
      <c r="A190" s="1528" t="s">
        <v>5478</v>
      </c>
      <c r="B190" s="1523" t="s">
        <v>5469</v>
      </c>
      <c r="C190" s="1523">
        <v>8</v>
      </c>
      <c r="D190" s="1523">
        <v>1</v>
      </c>
      <c r="E190" s="1523">
        <v>8</v>
      </c>
      <c r="F190" s="1524">
        <v>0.6</v>
      </c>
      <c r="G190" s="1524">
        <f>C190*D190*E190*F190</f>
        <v>38.4</v>
      </c>
      <c r="H190" s="1524"/>
      <c r="I190" s="1524"/>
      <c r="J190" s="1524"/>
    </row>
    <row r="191" spans="1:10" s="1525" customFormat="1" ht="21.95" customHeight="1" x14ac:dyDescent="0.35">
      <c r="A191" s="1528" t="s">
        <v>5510</v>
      </c>
      <c r="B191" s="1523" t="s">
        <v>5472</v>
      </c>
      <c r="C191" s="1523">
        <v>8</v>
      </c>
      <c r="D191" s="1523">
        <v>1</v>
      </c>
      <c r="E191" s="1523">
        <v>2</v>
      </c>
      <c r="F191" s="1524">
        <v>1.77</v>
      </c>
      <c r="G191" s="1524"/>
      <c r="H191" s="1524"/>
      <c r="I191" s="1524">
        <f>C191*D191*E191*F191</f>
        <v>28.32</v>
      </c>
      <c r="J191" s="1524"/>
    </row>
    <row r="192" spans="1:10" s="1525" customFormat="1" ht="21.95" customHeight="1" x14ac:dyDescent="0.35">
      <c r="A192" s="1528" t="s">
        <v>5489</v>
      </c>
      <c r="B192" s="1523" t="s">
        <v>5467</v>
      </c>
      <c r="C192" s="1523">
        <v>8</v>
      </c>
      <c r="D192" s="1523">
        <v>1</v>
      </c>
      <c r="E192" s="1523">
        <v>3</v>
      </c>
      <c r="F192" s="1524">
        <v>1.68</v>
      </c>
      <c r="G192" s="1524"/>
      <c r="H192" s="1524"/>
      <c r="I192" s="1524"/>
      <c r="J192" s="1524">
        <f>C192*D192*E192*F192</f>
        <v>40.32</v>
      </c>
    </row>
    <row r="193" spans="1:10" s="1525" customFormat="1" ht="21.95" customHeight="1" x14ac:dyDescent="0.35">
      <c r="A193" s="1528" t="s">
        <v>5478</v>
      </c>
      <c r="B193" s="1523" t="s">
        <v>5469</v>
      </c>
      <c r="C193" s="1523">
        <v>8</v>
      </c>
      <c r="D193" s="1523">
        <v>1</v>
      </c>
      <c r="E193" s="1523">
        <v>8</v>
      </c>
      <c r="F193" s="1524">
        <v>0.6</v>
      </c>
      <c r="G193" s="1524">
        <f>C193*D193*E193*F193</f>
        <v>38.4</v>
      </c>
      <c r="H193" s="1524"/>
      <c r="I193" s="1524"/>
      <c r="J193" s="1524"/>
    </row>
    <row r="194" spans="1:10" s="1525" customFormat="1" ht="21.95" customHeight="1" x14ac:dyDescent="0.35">
      <c r="A194" s="1529" t="s">
        <v>5511</v>
      </c>
      <c r="B194" s="1523"/>
      <c r="C194" s="1523">
        <v>8</v>
      </c>
      <c r="D194" s="1523"/>
      <c r="E194" s="1523"/>
      <c r="F194" s="1524"/>
      <c r="G194" s="1524"/>
      <c r="H194" s="1524"/>
      <c r="I194" s="1524"/>
      <c r="J194" s="1524"/>
    </row>
    <row r="195" spans="1:10" s="1525" customFormat="1" ht="21.95" customHeight="1" x14ac:dyDescent="0.35">
      <c r="A195" s="1528" t="s">
        <v>5642</v>
      </c>
      <c r="B195" s="1523" t="s">
        <v>5512</v>
      </c>
      <c r="C195" s="1523">
        <v>8</v>
      </c>
      <c r="D195" s="1523">
        <v>2</v>
      </c>
      <c r="E195" s="1523">
        <v>25</v>
      </c>
      <c r="F195" s="1524">
        <v>4</v>
      </c>
      <c r="G195" s="1524"/>
      <c r="H195" s="1524">
        <f>C195*D195*E195*F195</f>
        <v>1600</v>
      </c>
      <c r="I195" s="1524"/>
      <c r="J195" s="1524"/>
    </row>
    <row r="196" spans="1:10" s="1525" customFormat="1" ht="21.95" customHeight="1" x14ac:dyDescent="0.35">
      <c r="A196" s="1528" t="s">
        <v>5513</v>
      </c>
      <c r="B196" s="1523" t="s">
        <v>5512</v>
      </c>
      <c r="C196" s="1523">
        <v>8</v>
      </c>
      <c r="D196" s="1523">
        <v>2</v>
      </c>
      <c r="E196" s="1523">
        <v>20</v>
      </c>
      <c r="F196" s="1524">
        <v>5</v>
      </c>
      <c r="G196" s="1524"/>
      <c r="H196" s="1524">
        <f>C196*D196*E196*F196</f>
        <v>1600</v>
      </c>
      <c r="I196" s="1524"/>
      <c r="J196" s="1524"/>
    </row>
    <row r="197" spans="1:10" s="1525" customFormat="1" ht="21.95" customHeight="1" x14ac:dyDescent="0.35">
      <c r="A197" s="1528" t="s">
        <v>5514</v>
      </c>
      <c r="B197" s="1523" t="s">
        <v>5469</v>
      </c>
      <c r="C197" s="1523">
        <v>8</v>
      </c>
      <c r="D197" s="1523">
        <v>2</v>
      </c>
      <c r="E197" s="1523">
        <v>15</v>
      </c>
      <c r="F197" s="1524">
        <v>5.27</v>
      </c>
      <c r="G197" s="1524">
        <f t="shared" ref="G197:G202" si="1">C197*D197*E197*F197</f>
        <v>1264.8</v>
      </c>
      <c r="H197" s="1524"/>
      <c r="I197" s="1524"/>
      <c r="J197" s="1524"/>
    </row>
    <row r="198" spans="1:10" s="1525" customFormat="1" ht="21.95" customHeight="1" x14ac:dyDescent="0.35">
      <c r="A198" s="1528" t="s">
        <v>5514</v>
      </c>
      <c r="B198" s="1523" t="s">
        <v>5469</v>
      </c>
      <c r="C198" s="1523">
        <v>8</v>
      </c>
      <c r="D198" s="1523">
        <v>2</v>
      </c>
      <c r="E198" s="1523">
        <v>15</v>
      </c>
      <c r="F198" s="1524">
        <v>6.32</v>
      </c>
      <c r="G198" s="1524">
        <f t="shared" si="1"/>
        <v>1516.8</v>
      </c>
      <c r="H198" s="1524"/>
      <c r="I198" s="1524"/>
      <c r="J198" s="1524"/>
    </row>
    <row r="199" spans="1:10" s="1525" customFormat="1" ht="21.95" customHeight="1" x14ac:dyDescent="0.35">
      <c r="A199" s="1528" t="s">
        <v>5515</v>
      </c>
      <c r="B199" s="1523" t="s">
        <v>5469</v>
      </c>
      <c r="C199" s="1523">
        <v>8</v>
      </c>
      <c r="D199" s="1523">
        <v>2</v>
      </c>
      <c r="E199" s="1523">
        <v>9</v>
      </c>
      <c r="F199" s="1524">
        <v>3.47</v>
      </c>
      <c r="G199" s="1524">
        <f t="shared" si="1"/>
        <v>499.68</v>
      </c>
      <c r="H199" s="1524"/>
      <c r="I199" s="1524"/>
      <c r="J199" s="1524"/>
    </row>
    <row r="200" spans="1:10" s="1525" customFormat="1" ht="21.95" customHeight="1" x14ac:dyDescent="0.35">
      <c r="A200" s="1528" t="s">
        <v>5516</v>
      </c>
      <c r="B200" s="1523" t="s">
        <v>5469</v>
      </c>
      <c r="C200" s="1523">
        <v>8</v>
      </c>
      <c r="D200" s="1523">
        <v>2</v>
      </c>
      <c r="E200" s="1523">
        <v>7</v>
      </c>
      <c r="F200" s="1524">
        <v>5.17</v>
      </c>
      <c r="G200" s="1524">
        <f t="shared" si="1"/>
        <v>579.04</v>
      </c>
      <c r="H200" s="1524"/>
      <c r="I200" s="1524"/>
      <c r="J200" s="1524"/>
    </row>
    <row r="201" spans="1:10" s="1525" customFormat="1" ht="21.95" customHeight="1" x14ac:dyDescent="0.35">
      <c r="A201" s="1528" t="s">
        <v>5488</v>
      </c>
      <c r="B201" s="1523" t="s">
        <v>5469</v>
      </c>
      <c r="C201" s="1523">
        <v>8</v>
      </c>
      <c r="D201" s="1523">
        <v>2</v>
      </c>
      <c r="E201" s="1523">
        <v>9</v>
      </c>
      <c r="F201" s="1524">
        <v>0.82</v>
      </c>
      <c r="G201" s="1524">
        <f t="shared" si="1"/>
        <v>118.08</v>
      </c>
      <c r="H201" s="1524"/>
      <c r="I201" s="1524"/>
      <c r="J201" s="1524"/>
    </row>
    <row r="202" spans="1:10" s="1525" customFormat="1" ht="21.95" customHeight="1" x14ac:dyDescent="0.35">
      <c r="A202" s="1528" t="s">
        <v>5488</v>
      </c>
      <c r="B202" s="1523" t="s">
        <v>5469</v>
      </c>
      <c r="C202" s="1523">
        <v>8</v>
      </c>
      <c r="D202" s="1523">
        <v>2</v>
      </c>
      <c r="E202" s="1523">
        <v>6</v>
      </c>
      <c r="F202" s="1524">
        <v>1.07</v>
      </c>
      <c r="G202" s="1524">
        <f t="shared" si="1"/>
        <v>102.72</v>
      </c>
      <c r="H202" s="1524"/>
      <c r="I202" s="1524"/>
      <c r="J202" s="1524"/>
    </row>
    <row r="203" spans="1:10" s="1525" customFormat="1" ht="21.95" customHeight="1" x14ac:dyDescent="0.35">
      <c r="A203" s="1528" t="s">
        <v>5643</v>
      </c>
      <c r="B203" s="1523" t="s">
        <v>5512</v>
      </c>
      <c r="C203" s="1523">
        <v>8</v>
      </c>
      <c r="D203" s="1523">
        <v>2</v>
      </c>
      <c r="E203" s="1523">
        <v>20</v>
      </c>
      <c r="F203" s="1524">
        <v>3.45</v>
      </c>
      <c r="G203" s="1524"/>
      <c r="H203" s="1524">
        <f>C203*D203*E203*F203</f>
        <v>1104</v>
      </c>
      <c r="I203" s="1524"/>
      <c r="J203" s="1524"/>
    </row>
    <row r="204" spans="1:10" s="1525" customFormat="1" ht="21.95" customHeight="1" x14ac:dyDescent="0.35">
      <c r="A204" s="1528" t="s">
        <v>5514</v>
      </c>
      <c r="B204" s="1523" t="s">
        <v>5469</v>
      </c>
      <c r="C204" s="1523">
        <v>8</v>
      </c>
      <c r="D204" s="1523">
        <v>2</v>
      </c>
      <c r="E204" s="1523">
        <v>11</v>
      </c>
      <c r="F204" s="1524">
        <v>4.54</v>
      </c>
      <c r="G204" s="1524">
        <f t="shared" ref="G204:G210" si="2">C204*D204*E204*F204</f>
        <v>799.04</v>
      </c>
      <c r="H204" s="1524"/>
      <c r="I204" s="1524"/>
      <c r="J204" s="1524"/>
    </row>
    <row r="205" spans="1:10" s="1525" customFormat="1" ht="21.95" customHeight="1" x14ac:dyDescent="0.35">
      <c r="A205" s="1528" t="s">
        <v>5514</v>
      </c>
      <c r="B205" s="1523" t="s">
        <v>5469</v>
      </c>
      <c r="C205" s="1523">
        <v>8</v>
      </c>
      <c r="D205" s="1523">
        <v>2</v>
      </c>
      <c r="E205" s="1523">
        <v>10</v>
      </c>
      <c r="F205" s="1524">
        <v>3.53</v>
      </c>
      <c r="G205" s="1524">
        <f t="shared" si="2"/>
        <v>564.79999999999995</v>
      </c>
      <c r="H205" s="1524"/>
      <c r="I205" s="1524"/>
      <c r="J205" s="1524"/>
    </row>
    <row r="206" spans="1:10" s="1525" customFormat="1" ht="21.95" customHeight="1" x14ac:dyDescent="0.35">
      <c r="A206" s="1528" t="s">
        <v>5515</v>
      </c>
      <c r="B206" s="1523" t="s">
        <v>5469</v>
      </c>
      <c r="C206" s="1523">
        <v>8</v>
      </c>
      <c r="D206" s="1523">
        <v>2</v>
      </c>
      <c r="E206" s="1523">
        <v>6</v>
      </c>
      <c r="F206" s="1524">
        <v>3.43</v>
      </c>
      <c r="G206" s="1524">
        <f t="shared" si="2"/>
        <v>329.28</v>
      </c>
      <c r="H206" s="1524"/>
      <c r="I206" s="1524"/>
      <c r="J206" s="1524"/>
    </row>
    <row r="207" spans="1:10" s="1525" customFormat="1" ht="21.95" customHeight="1" x14ac:dyDescent="0.35">
      <c r="A207" s="1528" t="s">
        <v>5516</v>
      </c>
      <c r="B207" s="1523" t="s">
        <v>5469</v>
      </c>
      <c r="C207" s="1523">
        <v>8</v>
      </c>
      <c r="D207" s="1523">
        <v>2</v>
      </c>
      <c r="E207" s="1523">
        <v>7</v>
      </c>
      <c r="F207" s="1524">
        <v>3.34</v>
      </c>
      <c r="G207" s="1524">
        <f t="shared" si="2"/>
        <v>374.08</v>
      </c>
      <c r="H207" s="1524"/>
      <c r="I207" s="1524"/>
      <c r="J207" s="1524"/>
    </row>
    <row r="208" spans="1:10" s="1525" customFormat="1" ht="21.95" customHeight="1" x14ac:dyDescent="0.35">
      <c r="A208" s="1528" t="s">
        <v>5488</v>
      </c>
      <c r="B208" s="1523" t="s">
        <v>5469</v>
      </c>
      <c r="C208" s="1523">
        <v>8</v>
      </c>
      <c r="D208" s="1523">
        <v>2</v>
      </c>
      <c r="E208" s="1523">
        <v>6</v>
      </c>
      <c r="F208" s="1524">
        <v>0.61</v>
      </c>
      <c r="G208" s="1524">
        <f t="shared" si="2"/>
        <v>58.56</v>
      </c>
      <c r="H208" s="1524"/>
      <c r="I208" s="1524"/>
      <c r="J208" s="1524"/>
    </row>
    <row r="209" spans="1:10" s="1525" customFormat="1" ht="21.95" customHeight="1" x14ac:dyDescent="0.35">
      <c r="A209" s="1528" t="s">
        <v>5488</v>
      </c>
      <c r="B209" s="1523" t="s">
        <v>5469</v>
      </c>
      <c r="C209" s="1523">
        <v>8</v>
      </c>
      <c r="D209" s="1523">
        <v>2</v>
      </c>
      <c r="E209" s="1523">
        <v>5</v>
      </c>
      <c r="F209" s="1524">
        <v>0.71</v>
      </c>
      <c r="G209" s="1524">
        <f t="shared" si="2"/>
        <v>56.8</v>
      </c>
      <c r="H209" s="1524"/>
      <c r="I209" s="1524"/>
      <c r="J209" s="1524"/>
    </row>
    <row r="210" spans="1:10" s="1525" customFormat="1" ht="21.95" customHeight="1" x14ac:dyDescent="0.35">
      <c r="A210" s="1528" t="s">
        <v>5488</v>
      </c>
      <c r="B210" s="1523" t="s">
        <v>5469</v>
      </c>
      <c r="C210" s="1523">
        <v>8</v>
      </c>
      <c r="D210" s="1523">
        <v>2</v>
      </c>
      <c r="E210" s="1523">
        <v>7</v>
      </c>
      <c r="F210" s="1524">
        <v>0.76</v>
      </c>
      <c r="G210" s="1524">
        <f t="shared" si="2"/>
        <v>85.12</v>
      </c>
      <c r="H210" s="1524"/>
      <c r="I210" s="1524"/>
      <c r="J210" s="1524"/>
    </row>
    <row r="211" spans="1:10" s="1525" customFormat="1" ht="21.95" customHeight="1" x14ac:dyDescent="0.35">
      <c r="A211" s="1528" t="s">
        <v>5644</v>
      </c>
      <c r="B211" s="1523" t="s">
        <v>5512</v>
      </c>
      <c r="C211" s="1523">
        <v>8</v>
      </c>
      <c r="D211" s="1523">
        <v>2</v>
      </c>
      <c r="E211" s="1523">
        <v>39</v>
      </c>
      <c r="F211" s="1524">
        <v>1.42</v>
      </c>
      <c r="G211" s="1524"/>
      <c r="H211" s="1524">
        <f>C211*D211*E211*F211</f>
        <v>886.08</v>
      </c>
      <c r="I211" s="1524"/>
      <c r="J211" s="1524"/>
    </row>
    <row r="212" spans="1:10" s="1525" customFormat="1" ht="21.95" customHeight="1" x14ac:dyDescent="0.35">
      <c r="A212" s="1528" t="s">
        <v>5513</v>
      </c>
      <c r="B212" s="1523" t="s">
        <v>5469</v>
      </c>
      <c r="C212" s="1523">
        <v>8</v>
      </c>
      <c r="D212" s="1523">
        <v>2</v>
      </c>
      <c r="E212" s="1523">
        <v>2</v>
      </c>
      <c r="F212" s="1524">
        <v>1.42</v>
      </c>
      <c r="G212" s="1524">
        <f>C212*D212*E212*F212</f>
        <v>45.44</v>
      </c>
      <c r="H212" s="1524"/>
      <c r="I212" s="1524"/>
      <c r="J212" s="1524"/>
    </row>
    <row r="213" spans="1:10" s="1525" customFormat="1" ht="21.95" customHeight="1" x14ac:dyDescent="0.35">
      <c r="A213" s="1528" t="s">
        <v>5514</v>
      </c>
      <c r="B213" s="1523" t="s">
        <v>5469</v>
      </c>
      <c r="C213" s="1523">
        <v>8</v>
      </c>
      <c r="D213" s="1523">
        <v>2</v>
      </c>
      <c r="E213" s="1523">
        <v>13</v>
      </c>
      <c r="F213" s="1524">
        <v>3.46</v>
      </c>
      <c r="G213" s="1524">
        <f>C213*D213*E213*F213</f>
        <v>719.68</v>
      </c>
      <c r="H213" s="1524"/>
      <c r="I213" s="1524"/>
      <c r="J213" s="1524"/>
    </row>
    <row r="214" spans="1:10" s="1525" customFormat="1" ht="21.95" customHeight="1" x14ac:dyDescent="0.35">
      <c r="A214" s="1528" t="s">
        <v>5517</v>
      </c>
      <c r="B214" s="1523" t="s">
        <v>5469</v>
      </c>
      <c r="C214" s="1523">
        <v>8</v>
      </c>
      <c r="D214" s="1523">
        <v>2</v>
      </c>
      <c r="E214" s="1523">
        <v>4</v>
      </c>
      <c r="F214" s="1524">
        <v>0.6</v>
      </c>
      <c r="G214" s="1524">
        <f>C214*D214*E214*F214</f>
        <v>38.4</v>
      </c>
      <c r="H214" s="1524"/>
      <c r="I214" s="1524"/>
      <c r="J214" s="1524"/>
    </row>
    <row r="215" spans="1:10" s="1525" customFormat="1" ht="21.95" customHeight="1" x14ac:dyDescent="0.35">
      <c r="A215" s="1528" t="s">
        <v>5645</v>
      </c>
      <c r="B215" s="1523" t="s">
        <v>5512</v>
      </c>
      <c r="C215" s="1523">
        <v>8</v>
      </c>
      <c r="D215" s="1523">
        <v>2</v>
      </c>
      <c r="E215" s="1523">
        <v>20</v>
      </c>
      <c r="F215" s="1524">
        <v>2.65</v>
      </c>
      <c r="G215" s="1524"/>
      <c r="H215" s="1524">
        <f>C215*D215*E215*F215</f>
        <v>848</v>
      </c>
      <c r="I215" s="1524"/>
      <c r="J215" s="1524"/>
    </row>
    <row r="216" spans="1:10" s="1525" customFormat="1" ht="21.95" customHeight="1" x14ac:dyDescent="0.35">
      <c r="A216" s="1528" t="s">
        <v>5514</v>
      </c>
      <c r="B216" s="1523" t="s">
        <v>5469</v>
      </c>
      <c r="C216" s="1523">
        <v>8</v>
      </c>
      <c r="D216" s="1523">
        <v>2</v>
      </c>
      <c r="E216" s="1523">
        <v>7</v>
      </c>
      <c r="F216" s="1524">
        <v>3.5</v>
      </c>
      <c r="G216" s="1524">
        <f t="shared" ref="G216:G222" si="3">C216*D216*E216*F216</f>
        <v>392</v>
      </c>
      <c r="H216" s="1524"/>
      <c r="I216" s="1524"/>
      <c r="J216" s="1524"/>
    </row>
    <row r="217" spans="1:10" s="1525" customFormat="1" ht="21.95" customHeight="1" x14ac:dyDescent="0.35">
      <c r="A217" s="1528" t="s">
        <v>5514</v>
      </c>
      <c r="B217" s="1523" t="s">
        <v>5469</v>
      </c>
      <c r="C217" s="1523">
        <v>8</v>
      </c>
      <c r="D217" s="1523">
        <v>2</v>
      </c>
      <c r="E217" s="1523">
        <v>8</v>
      </c>
      <c r="F217" s="1524">
        <v>4.53</v>
      </c>
      <c r="G217" s="1524">
        <f t="shared" si="3"/>
        <v>579.84</v>
      </c>
      <c r="H217" s="1524"/>
      <c r="I217" s="1524"/>
      <c r="J217" s="1524"/>
    </row>
    <row r="218" spans="1:10" s="1525" customFormat="1" ht="21.95" customHeight="1" x14ac:dyDescent="0.35">
      <c r="A218" s="1528" t="s">
        <v>5515</v>
      </c>
      <c r="B218" s="1523" t="s">
        <v>5469</v>
      </c>
      <c r="C218" s="1523">
        <v>8</v>
      </c>
      <c r="D218" s="1523">
        <v>2</v>
      </c>
      <c r="E218" s="1523">
        <v>5</v>
      </c>
      <c r="F218" s="1524">
        <v>3.4</v>
      </c>
      <c r="G218" s="1524">
        <f t="shared" si="3"/>
        <v>272</v>
      </c>
      <c r="H218" s="1524"/>
      <c r="I218" s="1524"/>
      <c r="J218" s="1524"/>
    </row>
    <row r="219" spans="1:10" s="1525" customFormat="1" ht="21.95" customHeight="1" x14ac:dyDescent="0.35">
      <c r="A219" s="1528" t="s">
        <v>5516</v>
      </c>
      <c r="B219" s="1523" t="s">
        <v>5469</v>
      </c>
      <c r="C219" s="1523">
        <v>8</v>
      </c>
      <c r="D219" s="1523">
        <v>2</v>
      </c>
      <c r="E219" s="1523">
        <v>7</v>
      </c>
      <c r="F219" s="1524">
        <v>2.5499999999999998</v>
      </c>
      <c r="G219" s="1524">
        <f t="shared" si="3"/>
        <v>285.60000000000002</v>
      </c>
      <c r="H219" s="1524"/>
      <c r="I219" s="1524"/>
      <c r="J219" s="1524"/>
    </row>
    <row r="220" spans="1:10" s="1525" customFormat="1" ht="21.95" customHeight="1" x14ac:dyDescent="0.35">
      <c r="A220" s="1528" t="s">
        <v>5488</v>
      </c>
      <c r="B220" s="1523" t="s">
        <v>5469</v>
      </c>
      <c r="C220" s="1523">
        <v>8</v>
      </c>
      <c r="D220" s="1523">
        <v>2</v>
      </c>
      <c r="E220" s="1523">
        <v>5</v>
      </c>
      <c r="F220" s="1524">
        <v>0.8</v>
      </c>
      <c r="G220" s="1524">
        <f t="shared" si="3"/>
        <v>64</v>
      </c>
      <c r="H220" s="1524"/>
      <c r="I220" s="1524"/>
      <c r="J220" s="1524"/>
    </row>
    <row r="221" spans="1:10" s="1525" customFormat="1" ht="21.95" customHeight="1" x14ac:dyDescent="0.35">
      <c r="A221" s="1528" t="s">
        <v>5488</v>
      </c>
      <c r="B221" s="1523" t="s">
        <v>5469</v>
      </c>
      <c r="C221" s="1523">
        <v>8</v>
      </c>
      <c r="D221" s="1523">
        <v>2</v>
      </c>
      <c r="E221" s="1523">
        <v>6</v>
      </c>
      <c r="F221" s="1524">
        <v>0.7</v>
      </c>
      <c r="G221" s="1524">
        <f t="shared" si="3"/>
        <v>67.2</v>
      </c>
      <c r="H221" s="1524"/>
      <c r="I221" s="1524"/>
      <c r="J221" s="1524"/>
    </row>
    <row r="222" spans="1:10" s="1525" customFormat="1" ht="21.95" customHeight="1" x14ac:dyDescent="0.35">
      <c r="A222" s="1528" t="s">
        <v>5488</v>
      </c>
      <c r="B222" s="1523" t="s">
        <v>5469</v>
      </c>
      <c r="C222" s="1523">
        <v>8</v>
      </c>
      <c r="D222" s="1523">
        <v>2</v>
      </c>
      <c r="E222" s="1523">
        <v>6</v>
      </c>
      <c r="F222" s="1524">
        <v>0.62</v>
      </c>
      <c r="G222" s="1524">
        <f t="shared" si="3"/>
        <v>59.52</v>
      </c>
      <c r="H222" s="1524"/>
      <c r="I222" s="1524"/>
      <c r="J222" s="1524"/>
    </row>
    <row r="223" spans="1:10" s="1525" customFormat="1" ht="21.95" customHeight="1" x14ac:dyDescent="0.35">
      <c r="A223" s="1528" t="s">
        <v>5646</v>
      </c>
      <c r="B223" s="1523" t="s">
        <v>5512</v>
      </c>
      <c r="C223" s="1523">
        <v>8</v>
      </c>
      <c r="D223" s="1523">
        <v>2</v>
      </c>
      <c r="E223" s="1523">
        <v>31</v>
      </c>
      <c r="F223" s="1524">
        <v>1.46</v>
      </c>
      <c r="G223" s="1524"/>
      <c r="H223" s="1524">
        <f>C223*D223*E223*F223</f>
        <v>724.16</v>
      </c>
      <c r="I223" s="1524"/>
      <c r="J223" s="1524"/>
    </row>
    <row r="224" spans="1:10" s="1525" customFormat="1" ht="21.95" customHeight="1" x14ac:dyDescent="0.35">
      <c r="A224" s="1528" t="s">
        <v>5514</v>
      </c>
      <c r="B224" s="1523" t="s">
        <v>5469</v>
      </c>
      <c r="C224" s="1523">
        <v>8</v>
      </c>
      <c r="D224" s="1523">
        <v>2</v>
      </c>
      <c r="E224" s="1523">
        <v>14</v>
      </c>
      <c r="F224" s="1524">
        <v>2.7</v>
      </c>
      <c r="G224" s="1524">
        <f>C224*D224*E224*F224</f>
        <v>604.79999999999995</v>
      </c>
      <c r="H224" s="1524"/>
      <c r="I224" s="1524"/>
      <c r="J224" s="1524"/>
    </row>
    <row r="225" spans="1:10" s="1525" customFormat="1" ht="21.95" customHeight="1" x14ac:dyDescent="0.35">
      <c r="A225" s="1528" t="s">
        <v>5517</v>
      </c>
      <c r="B225" s="1523" t="s">
        <v>5469</v>
      </c>
      <c r="C225" s="1523">
        <v>8</v>
      </c>
      <c r="D225" s="1523">
        <v>2</v>
      </c>
      <c r="E225" s="1523">
        <v>6</v>
      </c>
      <c r="F225" s="1524">
        <v>0.6</v>
      </c>
      <c r="G225" s="1524">
        <f>C225*D225*E225*F225</f>
        <v>57.6</v>
      </c>
      <c r="H225" s="1524"/>
      <c r="I225" s="1524"/>
      <c r="J225" s="1524"/>
    </row>
    <row r="226" spans="1:10" s="1525" customFormat="1" ht="21.95" customHeight="1" x14ac:dyDescent="0.35">
      <c r="A226" s="1528" t="s">
        <v>5518</v>
      </c>
      <c r="B226" s="1523" t="s">
        <v>5512</v>
      </c>
      <c r="C226" s="1523">
        <v>8</v>
      </c>
      <c r="D226" s="1523">
        <v>2</v>
      </c>
      <c r="E226" s="1523">
        <v>11</v>
      </c>
      <c r="F226" s="1524">
        <v>3.55</v>
      </c>
      <c r="G226" s="1524"/>
      <c r="H226" s="1524">
        <f>C226*D226*E226*F226</f>
        <v>624.79999999999995</v>
      </c>
      <c r="I226" s="1524"/>
      <c r="J226" s="1524"/>
    </row>
    <row r="227" spans="1:10" s="1525" customFormat="1" ht="21.95" customHeight="1" x14ac:dyDescent="0.35">
      <c r="A227" s="1528" t="s">
        <v>5513</v>
      </c>
      <c r="B227" s="1523" t="s">
        <v>5512</v>
      </c>
      <c r="C227" s="1523">
        <v>8</v>
      </c>
      <c r="D227" s="1523">
        <v>2</v>
      </c>
      <c r="E227" s="1523">
        <v>5</v>
      </c>
      <c r="F227" s="1524">
        <v>3.45</v>
      </c>
      <c r="G227" s="1524"/>
      <c r="H227" s="1524">
        <f>C227*D227*E227*F227</f>
        <v>276</v>
      </c>
      <c r="I227" s="1524"/>
      <c r="J227" s="1524"/>
    </row>
    <row r="228" spans="1:10" s="1525" customFormat="1" ht="21.95" customHeight="1" x14ac:dyDescent="0.35">
      <c r="A228" s="1528" t="s">
        <v>5513</v>
      </c>
      <c r="B228" s="1523" t="s">
        <v>5512</v>
      </c>
      <c r="C228" s="1523">
        <v>8</v>
      </c>
      <c r="D228" s="1523">
        <v>2</v>
      </c>
      <c r="E228" s="1523">
        <v>6</v>
      </c>
      <c r="F228" s="1524">
        <v>4.5999999999999996</v>
      </c>
      <c r="G228" s="1524"/>
      <c r="H228" s="1524">
        <f>C228*D228*E228*F228</f>
        <v>441.6</v>
      </c>
      <c r="I228" s="1524"/>
      <c r="J228" s="1524"/>
    </row>
    <row r="229" spans="1:10" s="1525" customFormat="1" ht="21.95" customHeight="1" x14ac:dyDescent="0.35">
      <c r="A229" s="1528" t="s">
        <v>5514</v>
      </c>
      <c r="B229" s="1523" t="s">
        <v>5469</v>
      </c>
      <c r="C229" s="1523">
        <v>8</v>
      </c>
      <c r="D229" s="1523">
        <v>2</v>
      </c>
      <c r="E229" s="1523">
        <v>10</v>
      </c>
      <c r="F229" s="1524">
        <v>3.75</v>
      </c>
      <c r="G229" s="1524">
        <f t="shared" ref="G229:G235" si="4">C229*D229*E229*F229</f>
        <v>600</v>
      </c>
      <c r="H229" s="1524"/>
      <c r="I229" s="1524"/>
      <c r="J229" s="1524"/>
    </row>
    <row r="230" spans="1:10" s="1525" customFormat="1" ht="21.95" customHeight="1" x14ac:dyDescent="0.35">
      <c r="A230" s="1528" t="s">
        <v>5514</v>
      </c>
      <c r="B230" s="1523" t="s">
        <v>5469</v>
      </c>
      <c r="C230" s="1523">
        <v>8</v>
      </c>
      <c r="D230" s="1523">
        <v>2</v>
      </c>
      <c r="E230" s="1523">
        <v>10</v>
      </c>
      <c r="F230" s="1524">
        <v>5.25</v>
      </c>
      <c r="G230" s="1524">
        <f t="shared" si="4"/>
        <v>840</v>
      </c>
      <c r="H230" s="1524"/>
      <c r="I230" s="1524"/>
      <c r="J230" s="1524"/>
    </row>
    <row r="231" spans="1:10" s="1525" customFormat="1" ht="21.95" customHeight="1" x14ac:dyDescent="0.35">
      <c r="A231" s="1528" t="s">
        <v>5515</v>
      </c>
      <c r="B231" s="1523" t="s">
        <v>5469</v>
      </c>
      <c r="C231" s="1523">
        <v>8</v>
      </c>
      <c r="D231" s="1523">
        <v>2</v>
      </c>
      <c r="E231" s="1523">
        <v>7</v>
      </c>
      <c r="F231" s="1524">
        <v>3.38</v>
      </c>
      <c r="G231" s="1524">
        <f t="shared" si="4"/>
        <v>378.56</v>
      </c>
      <c r="H231" s="1524"/>
      <c r="I231" s="1524"/>
      <c r="J231" s="1524"/>
    </row>
    <row r="232" spans="1:10" s="1525" customFormat="1" ht="21.95" customHeight="1" x14ac:dyDescent="0.35">
      <c r="A232" s="1528" t="s">
        <v>5516</v>
      </c>
      <c r="B232" s="1523" t="s">
        <v>5469</v>
      </c>
      <c r="C232" s="1523">
        <v>8</v>
      </c>
      <c r="D232" s="1523">
        <v>2</v>
      </c>
      <c r="E232" s="1523">
        <v>7</v>
      </c>
      <c r="F232" s="1524">
        <v>3.65</v>
      </c>
      <c r="G232" s="1524">
        <f t="shared" si="4"/>
        <v>408.8</v>
      </c>
      <c r="H232" s="1524"/>
      <c r="I232" s="1524"/>
      <c r="J232" s="1524"/>
    </row>
    <row r="233" spans="1:10" s="1525" customFormat="1" ht="21.95" customHeight="1" x14ac:dyDescent="0.35">
      <c r="A233" s="1528" t="s">
        <v>5488</v>
      </c>
      <c r="B233" s="1523" t="s">
        <v>5469</v>
      </c>
      <c r="C233" s="1523">
        <v>8</v>
      </c>
      <c r="D233" s="1523">
        <v>2</v>
      </c>
      <c r="E233" s="1523">
        <v>6</v>
      </c>
      <c r="F233" s="1524">
        <v>0.72</v>
      </c>
      <c r="G233" s="1524">
        <f t="shared" si="4"/>
        <v>69.12</v>
      </c>
      <c r="H233" s="1524"/>
      <c r="I233" s="1524"/>
      <c r="J233" s="1524"/>
    </row>
    <row r="234" spans="1:10" s="1525" customFormat="1" ht="21.95" customHeight="1" x14ac:dyDescent="0.35">
      <c r="A234" s="1528" t="s">
        <v>5488</v>
      </c>
      <c r="B234" s="1523" t="s">
        <v>5469</v>
      </c>
      <c r="C234" s="1523">
        <v>8</v>
      </c>
      <c r="D234" s="1523">
        <v>2</v>
      </c>
      <c r="E234" s="1523">
        <v>2</v>
      </c>
      <c r="F234" s="1524">
        <v>0.98</v>
      </c>
      <c r="G234" s="1524">
        <f t="shared" si="4"/>
        <v>31.36</v>
      </c>
      <c r="H234" s="1524"/>
      <c r="I234" s="1524"/>
      <c r="J234" s="1524"/>
    </row>
    <row r="235" spans="1:10" s="1525" customFormat="1" ht="21.95" customHeight="1" x14ac:dyDescent="0.35">
      <c r="A235" s="1528" t="s">
        <v>5488</v>
      </c>
      <c r="B235" s="1523" t="s">
        <v>5469</v>
      </c>
      <c r="C235" s="1523">
        <v>8</v>
      </c>
      <c r="D235" s="1523">
        <v>2</v>
      </c>
      <c r="E235" s="1523">
        <v>6</v>
      </c>
      <c r="F235" s="1524">
        <v>0.76</v>
      </c>
      <c r="G235" s="1524">
        <f t="shared" si="4"/>
        <v>72.959999999999994</v>
      </c>
      <c r="H235" s="1524"/>
      <c r="I235" s="1524"/>
      <c r="J235" s="1524"/>
    </row>
    <row r="236" spans="1:10" s="1525" customFormat="1" ht="21.95" customHeight="1" x14ac:dyDescent="0.35">
      <c r="A236" s="1528" t="s">
        <v>5519</v>
      </c>
      <c r="B236" s="1523" t="s">
        <v>5512</v>
      </c>
      <c r="C236" s="1523">
        <v>8</v>
      </c>
      <c r="D236" s="1523">
        <v>1</v>
      </c>
      <c r="E236" s="1523">
        <v>35</v>
      </c>
      <c r="F236" s="1524">
        <v>1.35</v>
      </c>
      <c r="G236" s="1524"/>
      <c r="H236" s="1524">
        <f>C236*D236*E236*F236</f>
        <v>378</v>
      </c>
      <c r="I236" s="1524"/>
      <c r="J236" s="1524"/>
    </row>
    <row r="237" spans="1:10" s="1525" customFormat="1" ht="21.95" customHeight="1" x14ac:dyDescent="0.35">
      <c r="A237" s="1528" t="s">
        <v>5514</v>
      </c>
      <c r="B237" s="1523" t="s">
        <v>5469</v>
      </c>
      <c r="C237" s="1523">
        <v>8</v>
      </c>
      <c r="D237" s="1523">
        <v>1</v>
      </c>
      <c r="E237" s="1523">
        <v>13</v>
      </c>
      <c r="F237" s="1524">
        <v>5.5</v>
      </c>
      <c r="G237" s="1524">
        <f>C237*D237*E237*F237</f>
        <v>572</v>
      </c>
      <c r="H237" s="1524"/>
      <c r="I237" s="1524"/>
      <c r="J237" s="1524"/>
    </row>
    <row r="238" spans="1:10" s="1525" customFormat="1" ht="21.95" customHeight="1" x14ac:dyDescent="0.35">
      <c r="A238" s="1528" t="s">
        <v>5520</v>
      </c>
      <c r="B238" s="1523" t="s">
        <v>5512</v>
      </c>
      <c r="C238" s="1523">
        <v>8</v>
      </c>
      <c r="D238" s="1523">
        <v>1</v>
      </c>
      <c r="E238" s="1523">
        <v>3</v>
      </c>
      <c r="F238" s="1524">
        <v>4.34</v>
      </c>
      <c r="G238" s="1524"/>
      <c r="H238" s="1524">
        <f>C238*D238*E238*F238</f>
        <v>104.16</v>
      </c>
      <c r="I238" s="1524"/>
      <c r="J238" s="1524"/>
    </row>
    <row r="239" spans="1:10" s="1525" customFormat="1" ht="21.95" customHeight="1" x14ac:dyDescent="0.35">
      <c r="A239" s="1528" t="s">
        <v>5521</v>
      </c>
      <c r="B239" s="1523" t="s">
        <v>5512</v>
      </c>
      <c r="C239" s="1523">
        <v>8</v>
      </c>
      <c r="D239" s="1523">
        <v>1</v>
      </c>
      <c r="E239" s="1523">
        <v>4</v>
      </c>
      <c r="F239" s="1524">
        <v>3.74</v>
      </c>
      <c r="G239" s="1524"/>
      <c r="H239" s="1524">
        <f>C239*D239*E239*F239</f>
        <v>119.68</v>
      </c>
      <c r="I239" s="1524"/>
      <c r="J239" s="1524"/>
    </row>
    <row r="240" spans="1:10" s="1525" customFormat="1" ht="21.95" customHeight="1" x14ac:dyDescent="0.35">
      <c r="A240" s="1528" t="s">
        <v>5522</v>
      </c>
      <c r="B240" s="1523" t="s">
        <v>5512</v>
      </c>
      <c r="C240" s="1523">
        <v>8</v>
      </c>
      <c r="D240" s="1523">
        <v>1</v>
      </c>
      <c r="E240" s="1523">
        <v>7</v>
      </c>
      <c r="F240" s="1524">
        <v>2.2000000000000002</v>
      </c>
      <c r="G240" s="1524"/>
      <c r="H240" s="1524">
        <f>C240*D240*E240*F240</f>
        <v>123.2</v>
      </c>
      <c r="I240" s="1524"/>
      <c r="J240" s="1524"/>
    </row>
    <row r="241" spans="1:10" s="1525" customFormat="1" ht="21.95" customHeight="1" x14ac:dyDescent="0.35">
      <c r="A241" s="1528" t="s">
        <v>5523</v>
      </c>
      <c r="B241" s="1523" t="s">
        <v>5512</v>
      </c>
      <c r="C241" s="1523">
        <v>8</v>
      </c>
      <c r="D241" s="1523">
        <v>1</v>
      </c>
      <c r="E241" s="1523">
        <v>10</v>
      </c>
      <c r="F241" s="1524">
        <v>2.02</v>
      </c>
      <c r="G241" s="1524"/>
      <c r="H241" s="1524">
        <f>C241*D241*E241*F241</f>
        <v>161.6</v>
      </c>
      <c r="I241" s="1524"/>
      <c r="J241" s="1524"/>
    </row>
    <row r="242" spans="1:10" s="1525" customFormat="1" ht="21.95" customHeight="1" x14ac:dyDescent="0.35">
      <c r="A242" s="1528" t="s">
        <v>5524</v>
      </c>
      <c r="B242" s="1523" t="s">
        <v>5512</v>
      </c>
      <c r="C242" s="1523">
        <v>8</v>
      </c>
      <c r="D242" s="1523">
        <v>1</v>
      </c>
      <c r="E242" s="1523">
        <v>4</v>
      </c>
      <c r="F242" s="1524">
        <v>2.62</v>
      </c>
      <c r="G242" s="1524"/>
      <c r="H242" s="1524">
        <f>C242*D242*E242*F242</f>
        <v>83.84</v>
      </c>
      <c r="I242" s="1524"/>
      <c r="J242" s="1524"/>
    </row>
    <row r="243" spans="1:10" s="1525" customFormat="1" ht="21.95" customHeight="1" x14ac:dyDescent="0.35">
      <c r="A243" s="1528" t="s">
        <v>5525</v>
      </c>
      <c r="B243" s="1523" t="s">
        <v>5469</v>
      </c>
      <c r="C243" s="1523">
        <v>8</v>
      </c>
      <c r="D243" s="1523">
        <v>1</v>
      </c>
      <c r="E243" s="1523">
        <v>31</v>
      </c>
      <c r="F243" s="1524">
        <v>0.95</v>
      </c>
      <c r="G243" s="1524">
        <f>C243*D243*E243*F243</f>
        <v>235.6</v>
      </c>
      <c r="H243" s="1524"/>
      <c r="I243" s="1524"/>
      <c r="J243" s="1524"/>
    </row>
    <row r="244" spans="1:10" s="1525" customFormat="1" ht="21.95" customHeight="1" x14ac:dyDescent="0.35">
      <c r="A244" s="1528" t="s">
        <v>5517</v>
      </c>
      <c r="B244" s="1523" t="s">
        <v>5469</v>
      </c>
      <c r="C244" s="1523">
        <v>8</v>
      </c>
      <c r="D244" s="1523">
        <v>1</v>
      </c>
      <c r="E244" s="1523">
        <v>3</v>
      </c>
      <c r="F244" s="1524">
        <v>1.1000000000000001</v>
      </c>
      <c r="G244" s="1524">
        <f>C244*D244*E244*F244</f>
        <v>26.4</v>
      </c>
      <c r="H244" s="1524"/>
      <c r="I244" s="1524"/>
      <c r="J244" s="1524"/>
    </row>
    <row r="245" spans="1:10" s="1525" customFormat="1" ht="21.95" customHeight="1" x14ac:dyDescent="0.35">
      <c r="A245" s="1528" t="s">
        <v>5526</v>
      </c>
      <c r="B245" s="1523" t="s">
        <v>5467</v>
      </c>
      <c r="C245" s="1523">
        <v>8</v>
      </c>
      <c r="D245" s="1523">
        <v>1</v>
      </c>
      <c r="E245" s="1523">
        <v>3</v>
      </c>
      <c r="F245" s="1524">
        <v>2.4</v>
      </c>
      <c r="G245" s="1524"/>
      <c r="H245" s="1524"/>
      <c r="I245" s="1524"/>
      <c r="J245" s="1524">
        <f>C245*D245*E245*F245</f>
        <v>57.6</v>
      </c>
    </row>
    <row r="246" spans="1:10" s="1525" customFormat="1" ht="21.95" customHeight="1" x14ac:dyDescent="0.35">
      <c r="A246" s="1528" t="s">
        <v>5489</v>
      </c>
      <c r="B246" s="1523" t="s">
        <v>5467</v>
      </c>
      <c r="C246" s="1523">
        <v>8</v>
      </c>
      <c r="D246" s="1523">
        <v>1</v>
      </c>
      <c r="E246" s="1523">
        <v>2</v>
      </c>
      <c r="F246" s="1524">
        <v>2.7</v>
      </c>
      <c r="G246" s="1524"/>
      <c r="H246" s="1524"/>
      <c r="I246" s="1524"/>
      <c r="J246" s="1524">
        <f>C246*D246*E246*F246</f>
        <v>43.2</v>
      </c>
    </row>
    <row r="247" spans="1:10" s="1525" customFormat="1" ht="21.95" customHeight="1" x14ac:dyDescent="0.35">
      <c r="A247" s="1528" t="s">
        <v>5490</v>
      </c>
      <c r="B247" s="1523" t="s">
        <v>5472</v>
      </c>
      <c r="C247" s="1523">
        <v>8</v>
      </c>
      <c r="D247" s="1523">
        <v>1</v>
      </c>
      <c r="E247" s="1523">
        <v>1</v>
      </c>
      <c r="F247" s="1524">
        <v>2.7</v>
      </c>
      <c r="G247" s="1524"/>
      <c r="H247" s="1524"/>
      <c r="I247" s="1524">
        <f>C247*D247*E247*F247</f>
        <v>21.6</v>
      </c>
      <c r="J247" s="1524"/>
    </row>
    <row r="248" spans="1:10" s="1525" customFormat="1" ht="21.95" customHeight="1" x14ac:dyDescent="0.35">
      <c r="A248" s="1528" t="s">
        <v>5478</v>
      </c>
      <c r="B248" s="1523" t="s">
        <v>5469</v>
      </c>
      <c r="C248" s="1523">
        <v>8</v>
      </c>
      <c r="D248" s="1523">
        <v>1</v>
      </c>
      <c r="E248" s="1523">
        <v>14</v>
      </c>
      <c r="F248" s="1523">
        <v>1.1599999999999999</v>
      </c>
      <c r="G248" s="1524">
        <f>C248*D248*E248*F248</f>
        <v>129.91999999999999</v>
      </c>
      <c r="H248" s="1524"/>
      <c r="I248" s="1524"/>
      <c r="J248" s="1524"/>
    </row>
    <row r="249" spans="1:10" s="1525" customFormat="1" ht="21.95" customHeight="1" x14ac:dyDescent="0.35">
      <c r="A249" s="1528" t="s">
        <v>5527</v>
      </c>
      <c r="B249" s="1523" t="s">
        <v>5512</v>
      </c>
      <c r="C249" s="1523">
        <v>8</v>
      </c>
      <c r="D249" s="1523">
        <v>1</v>
      </c>
      <c r="E249" s="1523">
        <v>7</v>
      </c>
      <c r="F249" s="1524">
        <v>3.9</v>
      </c>
      <c r="G249" s="1524"/>
      <c r="H249" s="1524">
        <f>C249*D249*E249*F249</f>
        <v>218.4</v>
      </c>
      <c r="I249" s="1524"/>
      <c r="J249" s="1524"/>
    </row>
    <row r="250" spans="1:10" s="1525" customFormat="1" ht="21.95" customHeight="1" x14ac:dyDescent="0.35">
      <c r="A250" s="1528" t="s">
        <v>5528</v>
      </c>
      <c r="B250" s="1523" t="s">
        <v>5512</v>
      </c>
      <c r="C250" s="1523">
        <v>8</v>
      </c>
      <c r="D250" s="1523">
        <v>1</v>
      </c>
      <c r="E250" s="1523">
        <v>7</v>
      </c>
      <c r="F250" s="1524">
        <v>1.84</v>
      </c>
      <c r="G250" s="1524"/>
      <c r="H250" s="1524">
        <f>C250*D250*E250*F250</f>
        <v>103.04</v>
      </c>
      <c r="I250" s="1524"/>
      <c r="J250" s="1524"/>
    </row>
    <row r="251" spans="1:10" s="1525" customFormat="1" ht="21.95" customHeight="1" x14ac:dyDescent="0.35">
      <c r="A251" s="1528" t="s">
        <v>5529</v>
      </c>
      <c r="B251" s="1523" t="s">
        <v>5469</v>
      </c>
      <c r="C251" s="1523">
        <v>8</v>
      </c>
      <c r="D251" s="1523">
        <v>1</v>
      </c>
      <c r="E251" s="1523">
        <v>34</v>
      </c>
      <c r="F251" s="1524">
        <v>0.95</v>
      </c>
      <c r="G251" s="1524">
        <f>C251*D251*E251*F251</f>
        <v>258.39999999999998</v>
      </c>
      <c r="H251" s="1524"/>
      <c r="I251" s="1524"/>
      <c r="J251" s="1524"/>
    </row>
    <row r="252" spans="1:10" s="1525" customFormat="1" ht="21.95" customHeight="1" x14ac:dyDescent="0.35">
      <c r="A252" s="1528" t="s">
        <v>5529</v>
      </c>
      <c r="B252" s="1523" t="s">
        <v>5469</v>
      </c>
      <c r="C252" s="1523">
        <v>8</v>
      </c>
      <c r="D252" s="1523">
        <v>1</v>
      </c>
      <c r="E252" s="1523">
        <v>10</v>
      </c>
      <c r="F252" s="1524">
        <v>2.4</v>
      </c>
      <c r="G252" s="1524">
        <f>C252*D252*E252*F252</f>
        <v>192</v>
      </c>
      <c r="H252" s="1524"/>
      <c r="I252" s="1524"/>
      <c r="J252" s="1524"/>
    </row>
    <row r="253" spans="1:10" s="1525" customFormat="1" ht="21.95" customHeight="1" x14ac:dyDescent="0.35">
      <c r="A253" s="1528" t="s">
        <v>5530</v>
      </c>
      <c r="B253" s="1523" t="s">
        <v>5469</v>
      </c>
      <c r="C253" s="1523">
        <v>8</v>
      </c>
      <c r="D253" s="1523">
        <v>1</v>
      </c>
      <c r="E253" s="1523">
        <v>3</v>
      </c>
      <c r="F253" s="1524">
        <v>1.1299999999999999</v>
      </c>
      <c r="G253" s="1524">
        <f>C253*D253*E253*F253</f>
        <v>27.12</v>
      </c>
      <c r="H253" s="1524"/>
      <c r="I253" s="1524"/>
      <c r="J253" s="1524"/>
    </row>
    <row r="254" spans="1:10" s="1525" customFormat="1" ht="21.95" customHeight="1" x14ac:dyDescent="0.35">
      <c r="A254" s="1528" t="s">
        <v>5530</v>
      </c>
      <c r="B254" s="1523" t="s">
        <v>5512</v>
      </c>
      <c r="C254" s="1523">
        <v>8</v>
      </c>
      <c r="D254" s="1523">
        <v>1</v>
      </c>
      <c r="E254" s="1523">
        <v>4</v>
      </c>
      <c r="F254" s="1524">
        <v>2.59</v>
      </c>
      <c r="G254" s="1524"/>
      <c r="H254" s="1524">
        <f>C254*D254*E254*F254</f>
        <v>82.88</v>
      </c>
      <c r="I254" s="1524"/>
      <c r="J254" s="1524"/>
    </row>
    <row r="255" spans="1:10" s="1525" customFormat="1" ht="21.95" customHeight="1" x14ac:dyDescent="0.35">
      <c r="A255" s="1528" t="s">
        <v>5531</v>
      </c>
      <c r="B255" s="1523" t="s">
        <v>5512</v>
      </c>
      <c r="C255" s="1523">
        <v>8</v>
      </c>
      <c r="D255" s="1523">
        <v>1</v>
      </c>
      <c r="E255" s="1523">
        <v>10</v>
      </c>
      <c r="F255" s="1524">
        <v>2.1</v>
      </c>
      <c r="G255" s="1524"/>
      <c r="H255" s="1524">
        <f>C255*D255*E255*F255</f>
        <v>168</v>
      </c>
      <c r="I255" s="1524"/>
      <c r="J255" s="1524"/>
    </row>
    <row r="256" spans="1:10" s="1525" customFormat="1" ht="21.95" customHeight="1" x14ac:dyDescent="0.35">
      <c r="A256" s="1528" t="s">
        <v>5531</v>
      </c>
      <c r="B256" s="1523" t="s">
        <v>5512</v>
      </c>
      <c r="C256" s="1523">
        <v>8</v>
      </c>
      <c r="D256" s="1523">
        <v>2</v>
      </c>
      <c r="E256" s="1523">
        <v>4</v>
      </c>
      <c r="F256" s="1524">
        <v>1.06</v>
      </c>
      <c r="G256" s="1524"/>
      <c r="H256" s="1524">
        <f>C256*D256*E256*F256</f>
        <v>67.84</v>
      </c>
      <c r="I256" s="1524"/>
      <c r="J256" s="1524"/>
    </row>
    <row r="257" spans="1:10" s="1525" customFormat="1" ht="21.95" customHeight="1" x14ac:dyDescent="0.35">
      <c r="A257" s="1530" t="s">
        <v>5637</v>
      </c>
      <c r="B257" s="1523"/>
      <c r="C257" s="1523"/>
      <c r="D257" s="1523"/>
      <c r="E257" s="1523"/>
      <c r="F257" s="1524"/>
      <c r="G257" s="1524"/>
      <c r="H257" s="1524"/>
      <c r="I257" s="1524"/>
      <c r="J257" s="1524"/>
    </row>
    <row r="258" spans="1:10" s="1525" customFormat="1" ht="21.95" customHeight="1" x14ac:dyDescent="0.35">
      <c r="A258" s="1526" t="s">
        <v>5483</v>
      </c>
      <c r="B258" s="1523"/>
      <c r="C258" s="1523"/>
      <c r="D258" s="1523"/>
      <c r="E258" s="1523"/>
      <c r="F258" s="1523"/>
      <c r="G258" s="1523"/>
      <c r="H258" s="1523"/>
      <c r="I258" s="1523"/>
      <c r="J258" s="1523"/>
    </row>
    <row r="259" spans="1:10" s="1525" customFormat="1" ht="21.95" customHeight="1" x14ac:dyDescent="0.35">
      <c r="A259" s="1528" t="s">
        <v>5484</v>
      </c>
      <c r="B259" s="1523" t="s">
        <v>5467</v>
      </c>
      <c r="C259" s="1523">
        <v>4</v>
      </c>
      <c r="D259" s="1523">
        <v>3</v>
      </c>
      <c r="E259" s="1523">
        <v>10</v>
      </c>
      <c r="F259" s="1524">
        <v>8.5500000000000007</v>
      </c>
      <c r="G259" s="1524"/>
      <c r="H259" s="1524"/>
      <c r="I259" s="1524"/>
      <c r="J259" s="1524">
        <f>C259*D259*E259*F259</f>
        <v>1026</v>
      </c>
    </row>
    <row r="260" spans="1:10" s="1525" customFormat="1" ht="21.95" customHeight="1" x14ac:dyDescent="0.35">
      <c r="A260" s="1528" t="s">
        <v>5485</v>
      </c>
      <c r="B260" s="1523" t="s">
        <v>5467</v>
      </c>
      <c r="C260" s="1523">
        <v>4</v>
      </c>
      <c r="D260" s="1523">
        <v>3</v>
      </c>
      <c r="E260" s="1523">
        <v>10</v>
      </c>
      <c r="F260" s="1524">
        <v>8.85</v>
      </c>
      <c r="G260" s="1524"/>
      <c r="H260" s="1524"/>
      <c r="I260" s="1524"/>
      <c r="J260" s="1524">
        <f>C260*D260*E260*F260</f>
        <v>1062</v>
      </c>
    </row>
    <row r="261" spans="1:10" s="1525" customFormat="1" ht="21.95" customHeight="1" x14ac:dyDescent="0.35">
      <c r="A261" s="1528" t="s">
        <v>5486</v>
      </c>
      <c r="B261" s="1523" t="s">
        <v>5467</v>
      </c>
      <c r="C261" s="1523">
        <v>4</v>
      </c>
      <c r="D261" s="1523">
        <v>3</v>
      </c>
      <c r="E261" s="1523">
        <v>10</v>
      </c>
      <c r="F261" s="1524">
        <v>2.9</v>
      </c>
      <c r="G261" s="1524"/>
      <c r="H261" s="1524"/>
      <c r="I261" s="1524"/>
      <c r="J261" s="1524">
        <f>C261*D261*E261*F261</f>
        <v>348</v>
      </c>
    </row>
    <row r="262" spans="1:10" s="1525" customFormat="1" ht="21.95" customHeight="1" x14ac:dyDescent="0.35">
      <c r="A262" s="1528" t="s">
        <v>5487</v>
      </c>
      <c r="B262" s="1523" t="s">
        <v>5467</v>
      </c>
      <c r="C262" s="1523">
        <v>4</v>
      </c>
      <c r="D262" s="1523">
        <v>3</v>
      </c>
      <c r="E262" s="1523">
        <v>10</v>
      </c>
      <c r="F262" s="1524">
        <v>1.1499999999999999</v>
      </c>
      <c r="G262" s="1524"/>
      <c r="H262" s="1524"/>
      <c r="I262" s="1524"/>
      <c r="J262" s="1524">
        <f>C262*D262*E262*F262</f>
        <v>138</v>
      </c>
    </row>
    <row r="263" spans="1:10" s="1525" customFormat="1" ht="21.95" customHeight="1" x14ac:dyDescent="0.35">
      <c r="A263" s="1528" t="s">
        <v>5488</v>
      </c>
      <c r="B263" s="1523" t="s">
        <v>5467</v>
      </c>
      <c r="C263" s="1523">
        <v>4</v>
      </c>
      <c r="D263" s="1523">
        <v>3</v>
      </c>
      <c r="E263" s="1523">
        <v>1</v>
      </c>
      <c r="F263" s="1524">
        <v>1.75</v>
      </c>
      <c r="G263" s="1524"/>
      <c r="H263" s="1524"/>
      <c r="I263" s="1524"/>
      <c r="J263" s="1524">
        <f>C263*D263*E263*F263</f>
        <v>21</v>
      </c>
    </row>
    <row r="264" spans="1:10" s="1525" customFormat="1" ht="21.95" customHeight="1" x14ac:dyDescent="0.35">
      <c r="A264" s="1528" t="s">
        <v>5478</v>
      </c>
      <c r="B264" s="1523" t="s">
        <v>5469</v>
      </c>
      <c r="C264" s="1523">
        <v>4</v>
      </c>
      <c r="D264" s="1523">
        <v>3</v>
      </c>
      <c r="E264" s="1523">
        <v>53</v>
      </c>
      <c r="F264" s="1524">
        <v>1.1200000000000001</v>
      </c>
      <c r="G264" s="1524">
        <f>C264*D264*E264*F264</f>
        <v>712.32</v>
      </c>
      <c r="H264" s="1524"/>
      <c r="I264" s="1524"/>
      <c r="J264" s="1524"/>
    </row>
    <row r="265" spans="1:10" s="1525" customFormat="1" ht="21.95" customHeight="1" x14ac:dyDescent="0.35">
      <c r="A265" s="1528" t="s">
        <v>4934</v>
      </c>
      <c r="B265" s="1523" t="s">
        <v>5467</v>
      </c>
      <c r="C265" s="1523">
        <v>4</v>
      </c>
      <c r="D265" s="1523">
        <v>3</v>
      </c>
      <c r="E265" s="1523">
        <v>3</v>
      </c>
      <c r="F265" s="1524">
        <v>8.5500000000000007</v>
      </c>
      <c r="G265" s="1524"/>
      <c r="H265" s="1524"/>
      <c r="I265" s="1524"/>
      <c r="J265" s="1524">
        <f>C265*D265*E265*F265</f>
        <v>307.8</v>
      </c>
    </row>
    <row r="266" spans="1:10" s="1525" customFormat="1" ht="21.95" customHeight="1" x14ac:dyDescent="0.35">
      <c r="A266" s="1528" t="s">
        <v>5489</v>
      </c>
      <c r="B266" s="1523" t="s">
        <v>5467</v>
      </c>
      <c r="C266" s="1523">
        <v>4</v>
      </c>
      <c r="D266" s="1523">
        <v>3</v>
      </c>
      <c r="E266" s="1523">
        <v>2</v>
      </c>
      <c r="F266" s="1524">
        <v>8.85</v>
      </c>
      <c r="G266" s="1524"/>
      <c r="H266" s="1524"/>
      <c r="I266" s="1524"/>
      <c r="J266" s="1524">
        <f>C266*D266*E266*F266</f>
        <v>212.4</v>
      </c>
    </row>
    <row r="267" spans="1:10" s="1525" customFormat="1" ht="21.95" customHeight="1" x14ac:dyDescent="0.35">
      <c r="A267" s="1528" t="s">
        <v>5490</v>
      </c>
      <c r="B267" s="1523" t="s">
        <v>5472</v>
      </c>
      <c r="C267" s="1523">
        <v>4</v>
      </c>
      <c r="D267" s="1523">
        <v>3</v>
      </c>
      <c r="E267" s="1523">
        <v>1</v>
      </c>
      <c r="F267" s="1524">
        <v>8.85</v>
      </c>
      <c r="G267" s="1524"/>
      <c r="H267" s="1524"/>
      <c r="I267" s="1524">
        <f>C267*D267*E267*F267</f>
        <v>106.2</v>
      </c>
      <c r="J267" s="1524"/>
    </row>
    <row r="268" spans="1:10" s="1525" customFormat="1" ht="21.95" customHeight="1" x14ac:dyDescent="0.35">
      <c r="A268" s="1528" t="s">
        <v>5478</v>
      </c>
      <c r="B268" s="1523" t="s">
        <v>5469</v>
      </c>
      <c r="C268" s="1523">
        <v>4</v>
      </c>
      <c r="D268" s="1523">
        <v>3</v>
      </c>
      <c r="E268" s="1523">
        <v>51</v>
      </c>
      <c r="F268" s="1524">
        <v>1.1200000000000001</v>
      </c>
      <c r="G268" s="1524">
        <f>C268*D268*E268*F268</f>
        <v>685.44</v>
      </c>
      <c r="H268" s="1524"/>
      <c r="I268" s="1524"/>
      <c r="J268" s="1524"/>
    </row>
    <row r="269" spans="1:10" s="1525" customFormat="1" ht="21.95" customHeight="1" x14ac:dyDescent="0.35">
      <c r="A269" s="1528" t="s">
        <v>5491</v>
      </c>
      <c r="B269" s="1523" t="s">
        <v>5467</v>
      </c>
      <c r="C269" s="1523">
        <v>4</v>
      </c>
      <c r="D269" s="1523">
        <v>3</v>
      </c>
      <c r="E269" s="1523">
        <v>2</v>
      </c>
      <c r="F269" s="1524">
        <v>3.39</v>
      </c>
      <c r="G269" s="1524"/>
      <c r="H269" s="1524"/>
      <c r="I269" s="1524"/>
      <c r="J269" s="1524">
        <f>C269*D269*E269*F269</f>
        <v>81.36</v>
      </c>
    </row>
    <row r="270" spans="1:10" s="1525" customFormat="1" ht="21.95" customHeight="1" x14ac:dyDescent="0.35">
      <c r="A270" s="1528" t="s">
        <v>5492</v>
      </c>
      <c r="B270" s="1523" t="s">
        <v>5472</v>
      </c>
      <c r="C270" s="1523">
        <v>4</v>
      </c>
      <c r="D270" s="1523">
        <v>3</v>
      </c>
      <c r="E270" s="1523">
        <v>1</v>
      </c>
      <c r="F270" s="1524">
        <v>3.39</v>
      </c>
      <c r="G270" s="1524"/>
      <c r="H270" s="1524"/>
      <c r="I270" s="1524">
        <f>C270*D270*E270*F270</f>
        <v>40.68</v>
      </c>
      <c r="J270" s="1524"/>
    </row>
    <row r="271" spans="1:10" s="1525" customFormat="1" ht="21.95" customHeight="1" x14ac:dyDescent="0.35">
      <c r="A271" s="1528" t="s">
        <v>5489</v>
      </c>
      <c r="B271" s="1523" t="s">
        <v>5467</v>
      </c>
      <c r="C271" s="1523">
        <v>4</v>
      </c>
      <c r="D271" s="1523">
        <v>3</v>
      </c>
      <c r="E271" s="1523">
        <v>2</v>
      </c>
      <c r="F271" s="1524">
        <v>3.69</v>
      </c>
      <c r="G271" s="1524"/>
      <c r="H271" s="1524"/>
      <c r="I271" s="1524"/>
      <c r="J271" s="1524">
        <f>C271*D271*E271*F271</f>
        <v>88.56</v>
      </c>
    </row>
    <row r="272" spans="1:10" s="1525" customFormat="1" ht="21.95" customHeight="1" x14ac:dyDescent="0.35">
      <c r="A272" s="1528" t="s">
        <v>5490</v>
      </c>
      <c r="B272" s="1523" t="s">
        <v>5472</v>
      </c>
      <c r="C272" s="1523">
        <v>4</v>
      </c>
      <c r="D272" s="1523">
        <v>3</v>
      </c>
      <c r="E272" s="1523">
        <v>1</v>
      </c>
      <c r="F272" s="1524">
        <v>3.69</v>
      </c>
      <c r="G272" s="1524"/>
      <c r="H272" s="1524"/>
      <c r="I272" s="1524">
        <f>C272*D272*E272*F272</f>
        <v>44.28</v>
      </c>
      <c r="J272" s="1524"/>
    </row>
    <row r="273" spans="1:10" s="1525" customFormat="1" ht="21.95" customHeight="1" x14ac:dyDescent="0.35">
      <c r="A273" s="1528" t="s">
        <v>5478</v>
      </c>
      <c r="B273" s="1523" t="s">
        <v>5469</v>
      </c>
      <c r="C273" s="1523">
        <v>4</v>
      </c>
      <c r="D273" s="1523">
        <v>3</v>
      </c>
      <c r="E273" s="1523">
        <v>19</v>
      </c>
      <c r="F273" s="1524">
        <v>1.1200000000000001</v>
      </c>
      <c r="G273" s="1524">
        <f>C273*D273*E273*F273</f>
        <v>255.36</v>
      </c>
      <c r="H273" s="1524"/>
      <c r="I273" s="1524"/>
      <c r="J273" s="1524"/>
    </row>
    <row r="274" spans="1:10" s="1525" customFormat="1" ht="21.95" customHeight="1" x14ac:dyDescent="0.35">
      <c r="A274" s="1528" t="s">
        <v>5493</v>
      </c>
      <c r="B274" s="1523" t="s">
        <v>5472</v>
      </c>
      <c r="C274" s="1523">
        <v>4</v>
      </c>
      <c r="D274" s="1523">
        <v>3</v>
      </c>
      <c r="E274" s="1523">
        <v>2</v>
      </c>
      <c r="F274" s="1524">
        <v>1.7</v>
      </c>
      <c r="G274" s="1524"/>
      <c r="H274" s="1524"/>
      <c r="I274" s="1524">
        <f>C274*D274*E274*F274</f>
        <v>40.799999999999997</v>
      </c>
      <c r="J274" s="1524"/>
    </row>
    <row r="275" spans="1:10" s="1525" customFormat="1" ht="21.95" customHeight="1" x14ac:dyDescent="0.35">
      <c r="A275" s="1528" t="s">
        <v>5494</v>
      </c>
      <c r="B275" s="1523" t="s">
        <v>5467</v>
      </c>
      <c r="C275" s="1523">
        <v>4</v>
      </c>
      <c r="D275" s="1523">
        <v>3</v>
      </c>
      <c r="E275" s="1523">
        <v>1</v>
      </c>
      <c r="F275" s="1524">
        <v>1.7</v>
      </c>
      <c r="G275" s="1524"/>
      <c r="H275" s="1524"/>
      <c r="I275" s="1524"/>
      <c r="J275" s="1524">
        <f>C275*D275*E275*F275</f>
        <v>20.399999999999999</v>
      </c>
    </row>
    <row r="276" spans="1:10" s="1525" customFormat="1" ht="21.95" customHeight="1" x14ac:dyDescent="0.35">
      <c r="A276" s="1528" t="s">
        <v>5489</v>
      </c>
      <c r="B276" s="1523" t="s">
        <v>5472</v>
      </c>
      <c r="C276" s="1523">
        <v>4</v>
      </c>
      <c r="D276" s="1523">
        <v>3</v>
      </c>
      <c r="E276" s="1523">
        <v>2</v>
      </c>
      <c r="F276" s="1524">
        <v>1.7</v>
      </c>
      <c r="G276" s="1524"/>
      <c r="H276" s="1524"/>
      <c r="I276" s="1524">
        <f>C276*D276*E276*F276</f>
        <v>40.799999999999997</v>
      </c>
      <c r="J276" s="1524"/>
    </row>
    <row r="277" spans="1:10" s="1525" customFormat="1" ht="21.95" customHeight="1" x14ac:dyDescent="0.35">
      <c r="A277" s="1528" t="s">
        <v>5490</v>
      </c>
      <c r="B277" s="1523" t="s">
        <v>5467</v>
      </c>
      <c r="C277" s="1523">
        <v>4</v>
      </c>
      <c r="D277" s="1523">
        <v>3</v>
      </c>
      <c r="E277" s="1523">
        <v>1</v>
      </c>
      <c r="F277" s="1524">
        <v>1.7</v>
      </c>
      <c r="G277" s="1524"/>
      <c r="H277" s="1524"/>
      <c r="I277" s="1524"/>
      <c r="J277" s="1524">
        <f>C277*D277*E277*F277</f>
        <v>20.399999999999999</v>
      </c>
    </row>
    <row r="278" spans="1:10" s="1525" customFormat="1" ht="21.95" customHeight="1" x14ac:dyDescent="0.35">
      <c r="A278" s="1528" t="s">
        <v>5478</v>
      </c>
      <c r="B278" s="1523" t="s">
        <v>5469</v>
      </c>
      <c r="C278" s="1523">
        <v>4</v>
      </c>
      <c r="D278" s="1523">
        <v>3</v>
      </c>
      <c r="E278" s="1523">
        <v>7</v>
      </c>
      <c r="F278" s="1524">
        <v>0.74</v>
      </c>
      <c r="G278" s="1524">
        <f>C278*D278*E278*F278</f>
        <v>62.16</v>
      </c>
      <c r="H278" s="1524"/>
      <c r="I278" s="1524"/>
      <c r="J278" s="1524"/>
    </row>
    <row r="279" spans="1:10" s="1525" customFormat="1" ht="21.95" customHeight="1" x14ac:dyDescent="0.35">
      <c r="A279" s="1528" t="s">
        <v>5495</v>
      </c>
      <c r="B279" s="1523" t="s">
        <v>5467</v>
      </c>
      <c r="C279" s="1523">
        <v>4</v>
      </c>
      <c r="D279" s="1523">
        <v>3</v>
      </c>
      <c r="E279" s="1523">
        <v>2</v>
      </c>
      <c r="F279" s="1524">
        <v>2.5499999999999998</v>
      </c>
      <c r="G279" s="1524"/>
      <c r="H279" s="1524"/>
      <c r="I279" s="1524"/>
      <c r="J279" s="1524">
        <f>C279*D279*E279*F279</f>
        <v>61.2</v>
      </c>
    </row>
    <row r="280" spans="1:10" s="1525" customFormat="1" ht="21.95" customHeight="1" x14ac:dyDescent="0.35">
      <c r="A280" s="1528" t="s">
        <v>5496</v>
      </c>
      <c r="B280" s="1523" t="s">
        <v>5472</v>
      </c>
      <c r="C280" s="1523">
        <v>4</v>
      </c>
      <c r="D280" s="1523">
        <v>3</v>
      </c>
      <c r="E280" s="1523">
        <v>1</v>
      </c>
      <c r="F280" s="1524">
        <v>2.5499999999999998</v>
      </c>
      <c r="G280" s="1524"/>
      <c r="H280" s="1524"/>
      <c r="I280" s="1524">
        <f>C280*D280*E280*F280</f>
        <v>30.6</v>
      </c>
      <c r="J280" s="1524"/>
    </row>
    <row r="281" spans="1:10" s="1525" customFormat="1" ht="21.95" customHeight="1" x14ac:dyDescent="0.35">
      <c r="A281" s="1528" t="s">
        <v>5489</v>
      </c>
      <c r="B281" s="1523" t="s">
        <v>5467</v>
      </c>
      <c r="C281" s="1523">
        <v>4</v>
      </c>
      <c r="D281" s="1523">
        <v>3</v>
      </c>
      <c r="E281" s="1523">
        <v>2</v>
      </c>
      <c r="F281" s="1524">
        <v>2.85</v>
      </c>
      <c r="G281" s="1524"/>
      <c r="H281" s="1524"/>
      <c r="I281" s="1524"/>
      <c r="J281" s="1524">
        <f>C281*D281*E281*F281</f>
        <v>68.400000000000006</v>
      </c>
    </row>
    <row r="282" spans="1:10" s="1525" customFormat="1" ht="21.95" customHeight="1" x14ac:dyDescent="0.35">
      <c r="A282" s="1528" t="s">
        <v>5490</v>
      </c>
      <c r="B282" s="1523" t="s">
        <v>5472</v>
      </c>
      <c r="C282" s="1523">
        <v>4</v>
      </c>
      <c r="D282" s="1523">
        <v>3</v>
      </c>
      <c r="E282" s="1523">
        <v>1</v>
      </c>
      <c r="F282" s="1524">
        <v>2.85</v>
      </c>
      <c r="G282" s="1524"/>
      <c r="H282" s="1524"/>
      <c r="I282" s="1524">
        <f>C282*D282*E282*F282</f>
        <v>34.200000000000003</v>
      </c>
      <c r="J282" s="1524"/>
    </row>
    <row r="283" spans="1:10" s="1525" customFormat="1" ht="21.95" customHeight="1" x14ac:dyDescent="0.35">
      <c r="A283" s="1528" t="s">
        <v>5478</v>
      </c>
      <c r="B283" s="1523" t="s">
        <v>5469</v>
      </c>
      <c r="C283" s="1523">
        <v>4</v>
      </c>
      <c r="D283" s="1523">
        <v>3</v>
      </c>
      <c r="E283" s="1523">
        <v>14</v>
      </c>
      <c r="F283" s="1524">
        <v>1.1200000000000001</v>
      </c>
      <c r="G283" s="1524">
        <f>C283*D283*E283*F283</f>
        <v>188.16</v>
      </c>
      <c r="H283" s="1524"/>
      <c r="I283" s="1524"/>
      <c r="J283" s="1524"/>
    </row>
    <row r="284" spans="1:10" s="1525" customFormat="1" ht="21.95" customHeight="1" x14ac:dyDescent="0.35">
      <c r="A284" s="1528" t="s">
        <v>5497</v>
      </c>
      <c r="B284" s="1523" t="s">
        <v>5467</v>
      </c>
      <c r="C284" s="1523">
        <v>4</v>
      </c>
      <c r="D284" s="1523">
        <v>3</v>
      </c>
      <c r="E284" s="1523">
        <v>3</v>
      </c>
      <c r="F284" s="1524">
        <v>1.41</v>
      </c>
      <c r="G284" s="1524"/>
      <c r="H284" s="1524"/>
      <c r="I284" s="1524"/>
      <c r="J284" s="1524">
        <f>C284*D284*E284*F284</f>
        <v>50.76</v>
      </c>
    </row>
    <row r="285" spans="1:10" s="1525" customFormat="1" ht="21.95" customHeight="1" x14ac:dyDescent="0.35">
      <c r="A285" s="1528" t="s">
        <v>5485</v>
      </c>
      <c r="B285" s="1523" t="s">
        <v>5467</v>
      </c>
      <c r="C285" s="1523">
        <v>4</v>
      </c>
      <c r="D285" s="1523">
        <v>3</v>
      </c>
      <c r="E285" s="1523">
        <v>3</v>
      </c>
      <c r="F285" s="1524">
        <v>1.41</v>
      </c>
      <c r="G285" s="1524"/>
      <c r="H285" s="1524"/>
      <c r="I285" s="1524"/>
      <c r="J285" s="1524">
        <f>C285*D285*E285*F285</f>
        <v>50.76</v>
      </c>
    </row>
    <row r="286" spans="1:10" s="1525" customFormat="1" ht="21.95" customHeight="1" x14ac:dyDescent="0.35">
      <c r="A286" s="1528" t="s">
        <v>5478</v>
      </c>
      <c r="B286" s="1523" t="s">
        <v>5469</v>
      </c>
      <c r="C286" s="1523">
        <v>4</v>
      </c>
      <c r="D286" s="1523">
        <v>3</v>
      </c>
      <c r="E286" s="1523">
        <v>7</v>
      </c>
      <c r="F286" s="1524">
        <v>0.62</v>
      </c>
      <c r="G286" s="1524">
        <f>C286*D286*E286*F286</f>
        <v>52.08</v>
      </c>
      <c r="H286" s="1524"/>
      <c r="I286" s="1524"/>
      <c r="J286" s="1524"/>
    </row>
    <row r="287" spans="1:10" s="1525" customFormat="1" ht="21.95" customHeight="1" x14ac:dyDescent="0.35">
      <c r="A287" s="1528" t="s">
        <v>5498</v>
      </c>
      <c r="B287" s="1523" t="s">
        <v>5467</v>
      </c>
      <c r="C287" s="1523">
        <v>4</v>
      </c>
      <c r="D287" s="1523">
        <v>3</v>
      </c>
      <c r="E287" s="1523">
        <v>3</v>
      </c>
      <c r="F287" s="1523">
        <v>2.41</v>
      </c>
      <c r="G287" s="1524"/>
      <c r="H287" s="1524"/>
      <c r="I287" s="1524"/>
      <c r="J287" s="1524">
        <f>C287*D287*E287*F287</f>
        <v>86.76</v>
      </c>
    </row>
    <row r="288" spans="1:10" s="1525" customFormat="1" ht="21.95" customHeight="1" x14ac:dyDescent="0.35">
      <c r="A288" s="1528" t="s">
        <v>5489</v>
      </c>
      <c r="B288" s="1523" t="s">
        <v>5467</v>
      </c>
      <c r="C288" s="1523">
        <v>4</v>
      </c>
      <c r="D288" s="1523">
        <v>3</v>
      </c>
      <c r="E288" s="1523">
        <v>2</v>
      </c>
      <c r="F288" s="1523">
        <v>2.71</v>
      </c>
      <c r="G288" s="1524"/>
      <c r="H288" s="1524"/>
      <c r="I288" s="1524"/>
      <c r="J288" s="1524">
        <f>C288*D288*E288*F288</f>
        <v>65.040000000000006</v>
      </c>
    </row>
    <row r="289" spans="1:10" s="1525" customFormat="1" ht="21.95" customHeight="1" x14ac:dyDescent="0.35">
      <c r="A289" s="1528" t="s">
        <v>5499</v>
      </c>
      <c r="B289" s="1523" t="s">
        <v>5472</v>
      </c>
      <c r="C289" s="1523">
        <v>4</v>
      </c>
      <c r="D289" s="1523">
        <v>3</v>
      </c>
      <c r="E289" s="1523">
        <v>1</v>
      </c>
      <c r="F289" s="1523">
        <v>2.71</v>
      </c>
      <c r="G289" s="1524"/>
      <c r="H289" s="1524"/>
      <c r="I289" s="1524">
        <f>C289*D289*E289*F289</f>
        <v>32.520000000000003</v>
      </c>
      <c r="J289" s="1524"/>
    </row>
    <row r="290" spans="1:10" s="1525" customFormat="1" ht="21.95" customHeight="1" x14ac:dyDescent="0.35">
      <c r="A290" s="1528" t="s">
        <v>5478</v>
      </c>
      <c r="B290" s="1523" t="s">
        <v>5469</v>
      </c>
      <c r="C290" s="1523">
        <v>4</v>
      </c>
      <c r="D290" s="1523">
        <v>3</v>
      </c>
      <c r="E290" s="1523">
        <v>14</v>
      </c>
      <c r="F290" s="1523">
        <v>0.92</v>
      </c>
      <c r="G290" s="1524">
        <f>C290*D290*E290*F290</f>
        <v>154.56</v>
      </c>
      <c r="H290" s="1524"/>
      <c r="I290" s="1524"/>
      <c r="J290" s="1524"/>
    </row>
    <row r="291" spans="1:10" s="1525" customFormat="1" ht="21.95" customHeight="1" x14ac:dyDescent="0.35">
      <c r="A291" s="1528" t="s">
        <v>5500</v>
      </c>
      <c r="B291" s="1523" t="s">
        <v>5472</v>
      </c>
      <c r="C291" s="1523">
        <v>4</v>
      </c>
      <c r="D291" s="1523">
        <v>3</v>
      </c>
      <c r="E291" s="1523">
        <v>2</v>
      </c>
      <c r="F291" s="1523">
        <v>5.5</v>
      </c>
      <c r="G291" s="1524"/>
      <c r="H291" s="1524"/>
      <c r="I291" s="1524">
        <f>C291*D291*E291*F291</f>
        <v>132</v>
      </c>
      <c r="J291" s="1524"/>
    </row>
    <row r="292" spans="1:10" s="1525" customFormat="1" ht="21.95" customHeight="1" x14ac:dyDescent="0.35">
      <c r="A292" s="1528" t="s">
        <v>5489</v>
      </c>
      <c r="B292" s="1523" t="s">
        <v>5467</v>
      </c>
      <c r="C292" s="1523">
        <v>4</v>
      </c>
      <c r="D292" s="1523">
        <v>3</v>
      </c>
      <c r="E292" s="1523">
        <v>2</v>
      </c>
      <c r="F292" s="1523">
        <v>5.5</v>
      </c>
      <c r="G292" s="1524"/>
      <c r="H292" s="1524"/>
      <c r="I292" s="1524"/>
      <c r="J292" s="1524">
        <f>C292*D292*E292*F292</f>
        <v>132</v>
      </c>
    </row>
    <row r="293" spans="1:10" s="1525" customFormat="1" ht="21.95" customHeight="1" x14ac:dyDescent="0.35">
      <c r="A293" s="1528" t="s">
        <v>5478</v>
      </c>
      <c r="B293" s="1523" t="s">
        <v>5469</v>
      </c>
      <c r="C293" s="1523">
        <v>4</v>
      </c>
      <c r="D293" s="1523">
        <v>3</v>
      </c>
      <c r="E293" s="1523">
        <v>32</v>
      </c>
      <c r="F293" s="1523">
        <v>0.62</v>
      </c>
      <c r="G293" s="1524">
        <f>C293*D293*E293*F293</f>
        <v>238.08</v>
      </c>
      <c r="H293" s="1524"/>
      <c r="I293" s="1524"/>
      <c r="J293" s="1524"/>
    </row>
    <row r="294" spans="1:10" s="1525" customFormat="1" ht="21.95" customHeight="1" x14ac:dyDescent="0.35">
      <c r="A294" s="1528" t="s">
        <v>5501</v>
      </c>
      <c r="B294" s="1523" t="s">
        <v>5467</v>
      </c>
      <c r="C294" s="1523">
        <v>4</v>
      </c>
      <c r="D294" s="1523">
        <v>3</v>
      </c>
      <c r="E294" s="1523">
        <v>3</v>
      </c>
      <c r="F294" s="1524">
        <v>6.66</v>
      </c>
      <c r="G294" s="1524"/>
      <c r="H294" s="1524"/>
      <c r="I294" s="1524"/>
      <c r="J294" s="1524">
        <f>C294*D294*E294*F294</f>
        <v>239.76</v>
      </c>
    </row>
    <row r="295" spans="1:10" s="1525" customFormat="1" ht="21.95" customHeight="1" x14ac:dyDescent="0.35">
      <c r="A295" s="1528" t="s">
        <v>5489</v>
      </c>
      <c r="B295" s="1523" t="s">
        <v>5467</v>
      </c>
      <c r="C295" s="1523">
        <v>4</v>
      </c>
      <c r="D295" s="1523">
        <v>3</v>
      </c>
      <c r="E295" s="1523">
        <v>3</v>
      </c>
      <c r="F295" s="1524">
        <v>6.96</v>
      </c>
      <c r="G295" s="1524"/>
      <c r="H295" s="1524"/>
      <c r="I295" s="1524"/>
      <c r="J295" s="1524">
        <f>C295*D295*E295*F295</f>
        <v>250.56</v>
      </c>
    </row>
    <row r="296" spans="1:10" s="1525" customFormat="1" ht="21.95" customHeight="1" x14ac:dyDescent="0.35">
      <c r="A296" s="1528" t="s">
        <v>5478</v>
      </c>
      <c r="B296" s="1523" t="s">
        <v>5469</v>
      </c>
      <c r="C296" s="1523">
        <v>4</v>
      </c>
      <c r="D296" s="1523">
        <v>3</v>
      </c>
      <c r="E296" s="1523">
        <v>37</v>
      </c>
      <c r="F296" s="1524">
        <v>1.1200000000000001</v>
      </c>
      <c r="G296" s="1524">
        <f>C296*D296*E296*F296</f>
        <v>497.28</v>
      </c>
      <c r="H296" s="1524"/>
      <c r="I296" s="1524"/>
      <c r="J296" s="1524"/>
    </row>
    <row r="297" spans="1:10" s="1525" customFormat="1" ht="21.95" customHeight="1" x14ac:dyDescent="0.35">
      <c r="A297" s="1528" t="s">
        <v>5502</v>
      </c>
      <c r="B297" s="1523" t="s">
        <v>5472</v>
      </c>
      <c r="C297" s="1523">
        <v>4</v>
      </c>
      <c r="D297" s="1523">
        <v>3</v>
      </c>
      <c r="E297" s="1523">
        <v>3</v>
      </c>
      <c r="F297" s="1524">
        <v>3.37</v>
      </c>
      <c r="G297" s="1524"/>
      <c r="H297" s="1524"/>
      <c r="I297" s="1524">
        <f>C297*D297*E297*F297</f>
        <v>121.32</v>
      </c>
      <c r="J297" s="1524"/>
    </row>
    <row r="298" spans="1:10" s="1525" customFormat="1" ht="21.95" customHeight="1" x14ac:dyDescent="0.35">
      <c r="A298" s="1528" t="s">
        <v>5489</v>
      </c>
      <c r="B298" s="1523" t="s">
        <v>5467</v>
      </c>
      <c r="C298" s="1523">
        <v>4</v>
      </c>
      <c r="D298" s="1523">
        <v>3</v>
      </c>
      <c r="E298" s="1523">
        <v>2</v>
      </c>
      <c r="F298" s="1524">
        <v>3.67</v>
      </c>
      <c r="G298" s="1524"/>
      <c r="H298" s="1524"/>
      <c r="I298" s="1524"/>
      <c r="J298" s="1524">
        <f>C298*D298*E298*F298</f>
        <v>88.08</v>
      </c>
    </row>
    <row r="299" spans="1:10" s="1525" customFormat="1" ht="21.95" customHeight="1" x14ac:dyDescent="0.35">
      <c r="A299" s="1528" t="s">
        <v>5490</v>
      </c>
      <c r="B299" s="1523" t="s">
        <v>5472</v>
      </c>
      <c r="C299" s="1523">
        <v>4</v>
      </c>
      <c r="D299" s="1523">
        <v>3</v>
      </c>
      <c r="E299" s="1523">
        <v>1</v>
      </c>
      <c r="F299" s="1524">
        <v>3.67</v>
      </c>
      <c r="G299" s="1524"/>
      <c r="H299" s="1524"/>
      <c r="I299" s="1524">
        <f>C299*D299*E299*F299</f>
        <v>44.04</v>
      </c>
      <c r="J299" s="1524"/>
    </row>
    <row r="300" spans="1:10" s="1525" customFormat="1" ht="21.95" customHeight="1" x14ac:dyDescent="0.35">
      <c r="A300" s="1528" t="s">
        <v>5503</v>
      </c>
      <c r="B300" s="1523" t="s">
        <v>5472</v>
      </c>
      <c r="C300" s="1523">
        <v>4</v>
      </c>
      <c r="D300" s="1523">
        <v>3</v>
      </c>
      <c r="E300" s="1523">
        <v>2</v>
      </c>
      <c r="F300" s="1524">
        <v>3.37</v>
      </c>
      <c r="G300" s="1524"/>
      <c r="H300" s="1524"/>
      <c r="I300" s="1524">
        <f>C300*D300*E300*F300</f>
        <v>80.88</v>
      </c>
      <c r="J300" s="1524"/>
    </row>
    <row r="301" spans="1:10" s="1525" customFormat="1" ht="21.95" customHeight="1" x14ac:dyDescent="0.35">
      <c r="A301" s="1528" t="s">
        <v>5478</v>
      </c>
      <c r="B301" s="1523" t="s">
        <v>5469</v>
      </c>
      <c r="C301" s="1523">
        <v>4</v>
      </c>
      <c r="D301" s="1523">
        <v>3</v>
      </c>
      <c r="E301" s="1523">
        <v>19</v>
      </c>
      <c r="F301" s="1524">
        <v>1.34</v>
      </c>
      <c r="G301" s="1524">
        <f>C301*D301*E301*F301</f>
        <v>305.52</v>
      </c>
      <c r="H301" s="1524"/>
      <c r="I301" s="1524"/>
      <c r="J301" s="1524"/>
    </row>
    <row r="302" spans="1:10" s="1525" customFormat="1" ht="21.95" customHeight="1" x14ac:dyDescent="0.35">
      <c r="A302" s="1528" t="s">
        <v>5504</v>
      </c>
      <c r="B302" s="1523" t="s">
        <v>5472</v>
      </c>
      <c r="C302" s="1523">
        <v>4</v>
      </c>
      <c r="D302" s="1523">
        <v>3</v>
      </c>
      <c r="E302" s="1523">
        <v>3</v>
      </c>
      <c r="F302" s="1524">
        <v>3.37</v>
      </c>
      <c r="G302" s="1524"/>
      <c r="H302" s="1524"/>
      <c r="I302" s="1524">
        <f>C302*D302*E302*F302</f>
        <v>121.32</v>
      </c>
      <c r="J302" s="1524"/>
    </row>
    <row r="303" spans="1:10" s="1525" customFormat="1" ht="21.95" customHeight="1" x14ac:dyDescent="0.35">
      <c r="A303" s="1528" t="s">
        <v>5489</v>
      </c>
      <c r="B303" s="1523" t="s">
        <v>5467</v>
      </c>
      <c r="C303" s="1523">
        <v>4</v>
      </c>
      <c r="D303" s="1523">
        <v>3</v>
      </c>
      <c r="E303" s="1523">
        <v>2</v>
      </c>
      <c r="F303" s="1524">
        <v>3.67</v>
      </c>
      <c r="G303" s="1524"/>
      <c r="H303" s="1524"/>
      <c r="I303" s="1524"/>
      <c r="J303" s="1524">
        <f>C303*D303*E303*F303</f>
        <v>88.08</v>
      </c>
    </row>
    <row r="304" spans="1:10" s="1525" customFormat="1" ht="21.95" customHeight="1" x14ac:dyDescent="0.35">
      <c r="A304" s="1528" t="s">
        <v>5490</v>
      </c>
      <c r="B304" s="1523" t="s">
        <v>5472</v>
      </c>
      <c r="C304" s="1523">
        <v>4</v>
      </c>
      <c r="D304" s="1523">
        <v>3</v>
      </c>
      <c r="E304" s="1523">
        <v>1</v>
      </c>
      <c r="F304" s="1524">
        <v>3.67</v>
      </c>
      <c r="G304" s="1524"/>
      <c r="H304" s="1524"/>
      <c r="I304" s="1524">
        <f>C304*D304*E304*F304</f>
        <v>44.04</v>
      </c>
      <c r="J304" s="1524"/>
    </row>
    <row r="305" spans="1:10" s="1525" customFormat="1" ht="21.95" customHeight="1" x14ac:dyDescent="0.35">
      <c r="A305" s="1528" t="s">
        <v>5503</v>
      </c>
      <c r="B305" s="1523" t="s">
        <v>5472</v>
      </c>
      <c r="C305" s="1523">
        <v>4</v>
      </c>
      <c r="D305" s="1523">
        <v>3</v>
      </c>
      <c r="E305" s="1523">
        <v>2</v>
      </c>
      <c r="F305" s="1524">
        <v>3.37</v>
      </c>
      <c r="G305" s="1524"/>
      <c r="H305" s="1524"/>
      <c r="I305" s="1524">
        <f>C305*D305*E305*F305</f>
        <v>80.88</v>
      </c>
      <c r="J305" s="1524"/>
    </row>
    <row r="306" spans="1:10" s="1525" customFormat="1" ht="21.95" customHeight="1" x14ac:dyDescent="0.35">
      <c r="A306" s="1528" t="s">
        <v>5478</v>
      </c>
      <c r="B306" s="1523" t="s">
        <v>5469</v>
      </c>
      <c r="C306" s="1523">
        <v>4</v>
      </c>
      <c r="D306" s="1523">
        <v>3</v>
      </c>
      <c r="E306" s="1523">
        <v>20</v>
      </c>
      <c r="F306" s="1524">
        <v>1.48</v>
      </c>
      <c r="G306" s="1524">
        <f>C306*D306*E306*F306</f>
        <v>355.2</v>
      </c>
      <c r="H306" s="1524"/>
      <c r="I306" s="1524"/>
      <c r="J306" s="1524"/>
    </row>
    <row r="307" spans="1:10" s="1525" customFormat="1" ht="21.95" customHeight="1" x14ac:dyDescent="0.35">
      <c r="A307" s="1528" t="s">
        <v>5505</v>
      </c>
      <c r="B307" s="1523" t="s">
        <v>5467</v>
      </c>
      <c r="C307" s="1523">
        <v>4</v>
      </c>
      <c r="D307" s="1523">
        <v>3</v>
      </c>
      <c r="E307" s="1523">
        <v>3</v>
      </c>
      <c r="F307" s="1524">
        <v>3.43</v>
      </c>
      <c r="G307" s="1524"/>
      <c r="H307" s="1524"/>
      <c r="I307" s="1524"/>
      <c r="J307" s="1524">
        <f>C307*D307*E307*F307</f>
        <v>123.48</v>
      </c>
    </row>
    <row r="308" spans="1:10" s="1525" customFormat="1" ht="21.95" customHeight="1" x14ac:dyDescent="0.35">
      <c r="A308" s="1528" t="s">
        <v>5489</v>
      </c>
      <c r="B308" s="1523" t="s">
        <v>5467</v>
      </c>
      <c r="C308" s="1523">
        <v>4</v>
      </c>
      <c r="D308" s="1523">
        <v>3</v>
      </c>
      <c r="E308" s="1523">
        <v>2</v>
      </c>
      <c r="F308" s="1524">
        <v>3.73</v>
      </c>
      <c r="G308" s="1524"/>
      <c r="H308" s="1524"/>
      <c r="I308" s="1524"/>
      <c r="J308" s="1524">
        <f>C308*D308*E308*F308</f>
        <v>89.52</v>
      </c>
    </row>
    <row r="309" spans="1:10" s="1525" customFormat="1" ht="21.95" customHeight="1" x14ac:dyDescent="0.35">
      <c r="A309" s="1528" t="s">
        <v>5490</v>
      </c>
      <c r="B309" s="1523" t="s">
        <v>5472</v>
      </c>
      <c r="C309" s="1523">
        <v>4</v>
      </c>
      <c r="D309" s="1523">
        <v>3</v>
      </c>
      <c r="E309" s="1523">
        <v>1</v>
      </c>
      <c r="F309" s="1524">
        <v>3.73</v>
      </c>
      <c r="G309" s="1524"/>
      <c r="H309" s="1524"/>
      <c r="I309" s="1524">
        <f>C309*D309*E309*F309</f>
        <v>44.76</v>
      </c>
      <c r="J309" s="1524"/>
    </row>
    <row r="310" spans="1:10" s="1525" customFormat="1" ht="21.95" customHeight="1" x14ac:dyDescent="0.35">
      <c r="A310" s="1528" t="s">
        <v>5478</v>
      </c>
      <c r="B310" s="1523" t="s">
        <v>5469</v>
      </c>
      <c r="C310" s="1523">
        <v>4</v>
      </c>
      <c r="D310" s="1523">
        <v>3</v>
      </c>
      <c r="E310" s="1523">
        <v>20</v>
      </c>
      <c r="F310" s="1524">
        <v>1.1200000000000001</v>
      </c>
      <c r="G310" s="1524">
        <f>C310*D310*E310*F310</f>
        <v>268.8</v>
      </c>
      <c r="H310" s="1524"/>
      <c r="I310" s="1524"/>
      <c r="J310" s="1524"/>
    </row>
    <row r="311" spans="1:10" s="1525" customFormat="1" ht="21.95" customHeight="1" x14ac:dyDescent="0.35">
      <c r="A311" s="1528" t="s">
        <v>5506</v>
      </c>
      <c r="B311" s="1523" t="s">
        <v>5467</v>
      </c>
      <c r="C311" s="1523">
        <v>4</v>
      </c>
      <c r="D311" s="1523">
        <v>3</v>
      </c>
      <c r="E311" s="1523">
        <v>2</v>
      </c>
      <c r="F311" s="1524">
        <v>3.37</v>
      </c>
      <c r="G311" s="1524"/>
      <c r="H311" s="1524"/>
      <c r="I311" s="1524"/>
      <c r="J311" s="1524">
        <f>C311*D311*E311*F311</f>
        <v>80.88</v>
      </c>
    </row>
    <row r="312" spans="1:10" s="1525" customFormat="1" ht="21.95" customHeight="1" x14ac:dyDescent="0.35">
      <c r="A312" s="1528" t="s">
        <v>5496</v>
      </c>
      <c r="B312" s="1523" t="s">
        <v>5472</v>
      </c>
      <c r="C312" s="1523">
        <v>4</v>
      </c>
      <c r="D312" s="1523">
        <v>3</v>
      </c>
      <c r="E312" s="1523">
        <v>1</v>
      </c>
      <c r="F312" s="1524">
        <v>3.37</v>
      </c>
      <c r="G312" s="1524"/>
      <c r="H312" s="1524"/>
      <c r="I312" s="1524">
        <f>C312*D312*E312*F312</f>
        <v>40.44</v>
      </c>
      <c r="J312" s="1524"/>
    </row>
    <row r="313" spans="1:10" s="1525" customFormat="1" ht="21.95" customHeight="1" x14ac:dyDescent="0.35">
      <c r="A313" s="1528" t="s">
        <v>5489</v>
      </c>
      <c r="B313" s="1523" t="s">
        <v>5467</v>
      </c>
      <c r="C313" s="1523">
        <v>4</v>
      </c>
      <c r="D313" s="1523">
        <v>3</v>
      </c>
      <c r="E313" s="1523">
        <v>2</v>
      </c>
      <c r="F313" s="1524">
        <v>3.67</v>
      </c>
      <c r="G313" s="1524"/>
      <c r="H313" s="1524"/>
      <c r="I313" s="1524"/>
      <c r="J313" s="1524">
        <f>C313*D313*E313*F313</f>
        <v>88.08</v>
      </c>
    </row>
    <row r="314" spans="1:10" s="1525" customFormat="1" ht="21.95" customHeight="1" x14ac:dyDescent="0.35">
      <c r="A314" s="1528" t="s">
        <v>5490</v>
      </c>
      <c r="B314" s="1523" t="s">
        <v>5472</v>
      </c>
      <c r="C314" s="1523">
        <v>4</v>
      </c>
      <c r="D314" s="1523">
        <v>3</v>
      </c>
      <c r="E314" s="1523">
        <v>1</v>
      </c>
      <c r="F314" s="1524">
        <v>3.67</v>
      </c>
      <c r="G314" s="1524"/>
      <c r="H314" s="1524"/>
      <c r="I314" s="1524">
        <f>C314*D314*E314*F314</f>
        <v>44.04</v>
      </c>
      <c r="J314" s="1524"/>
    </row>
    <row r="315" spans="1:10" s="1525" customFormat="1" ht="21.95" customHeight="1" x14ac:dyDescent="0.35">
      <c r="A315" s="1528" t="s">
        <v>5478</v>
      </c>
      <c r="B315" s="1523" t="s">
        <v>5469</v>
      </c>
      <c r="C315" s="1523">
        <v>4</v>
      </c>
      <c r="D315" s="1523">
        <v>3</v>
      </c>
      <c r="E315" s="1523">
        <v>19</v>
      </c>
      <c r="F315" s="1524">
        <v>0.95</v>
      </c>
      <c r="G315" s="1524">
        <f>C315*D315*E315*F315</f>
        <v>216.6</v>
      </c>
      <c r="H315" s="1524"/>
      <c r="I315" s="1524"/>
      <c r="J315" s="1524"/>
    </row>
    <row r="316" spans="1:10" s="1525" customFormat="1" ht="21.95" customHeight="1" x14ac:dyDescent="0.35">
      <c r="A316" s="1528" t="s">
        <v>5507</v>
      </c>
      <c r="B316" s="1523" t="s">
        <v>5467</v>
      </c>
      <c r="C316" s="1523">
        <v>4</v>
      </c>
      <c r="D316" s="1523">
        <v>3</v>
      </c>
      <c r="E316" s="1523">
        <v>2</v>
      </c>
      <c r="F316" s="1524">
        <v>5.97</v>
      </c>
      <c r="G316" s="1524"/>
      <c r="H316" s="1524"/>
      <c r="I316" s="1524"/>
      <c r="J316" s="1524">
        <f>C316*D316*E316*F316</f>
        <v>143.28</v>
      </c>
    </row>
    <row r="317" spans="1:10" s="1525" customFormat="1" ht="21.95" customHeight="1" x14ac:dyDescent="0.35">
      <c r="A317" s="1528" t="s">
        <v>5496</v>
      </c>
      <c r="B317" s="1523" t="s">
        <v>5472</v>
      </c>
      <c r="C317" s="1523">
        <v>4</v>
      </c>
      <c r="D317" s="1523">
        <v>3</v>
      </c>
      <c r="E317" s="1523">
        <v>1</v>
      </c>
      <c r="F317" s="1524">
        <v>5.97</v>
      </c>
      <c r="G317" s="1524"/>
      <c r="H317" s="1524"/>
      <c r="I317" s="1524">
        <f>C317*D317*E317*F317</f>
        <v>71.64</v>
      </c>
      <c r="J317" s="1524"/>
    </row>
    <row r="318" spans="1:10" s="1525" customFormat="1" ht="21.95" customHeight="1" x14ac:dyDescent="0.35">
      <c r="A318" s="1528" t="s">
        <v>5485</v>
      </c>
      <c r="B318" s="1523" t="s">
        <v>5472</v>
      </c>
      <c r="C318" s="1523">
        <v>4</v>
      </c>
      <c r="D318" s="1523">
        <v>3</v>
      </c>
      <c r="E318" s="1523">
        <v>2</v>
      </c>
      <c r="F318" s="1524">
        <v>6.27</v>
      </c>
      <c r="G318" s="1524"/>
      <c r="H318" s="1524"/>
      <c r="I318" s="1524">
        <f>C318*D318*E318*F318</f>
        <v>150.47999999999999</v>
      </c>
      <c r="J318" s="1524"/>
    </row>
    <row r="319" spans="1:10" s="1525" customFormat="1" ht="21.95" customHeight="1" x14ac:dyDescent="0.35">
      <c r="A319" s="1528" t="s">
        <v>5490</v>
      </c>
      <c r="B319" s="1523" t="s">
        <v>5467</v>
      </c>
      <c r="C319" s="1523">
        <v>4</v>
      </c>
      <c r="D319" s="1523">
        <v>3</v>
      </c>
      <c r="E319" s="1523">
        <v>1</v>
      </c>
      <c r="F319" s="1524">
        <v>6.27</v>
      </c>
      <c r="G319" s="1524"/>
      <c r="H319" s="1524"/>
      <c r="I319" s="1524"/>
      <c r="J319" s="1524">
        <f>C319*D319*E319*F319</f>
        <v>75.239999999999995</v>
      </c>
    </row>
    <row r="320" spans="1:10" s="1525" customFormat="1" ht="21.95" customHeight="1" x14ac:dyDescent="0.35">
      <c r="A320" s="1528" t="s">
        <v>5478</v>
      </c>
      <c r="B320" s="1523" t="s">
        <v>5469</v>
      </c>
      <c r="C320" s="1523">
        <v>4</v>
      </c>
      <c r="D320" s="1523">
        <v>3</v>
      </c>
      <c r="E320" s="1523">
        <v>32</v>
      </c>
      <c r="F320" s="1524">
        <v>1.1200000000000001</v>
      </c>
      <c r="G320" s="1524">
        <f>C320*D320*E320*F320</f>
        <v>430.08</v>
      </c>
      <c r="H320" s="1524"/>
      <c r="I320" s="1524"/>
      <c r="J320" s="1524"/>
    </row>
    <row r="321" spans="1:10" s="1525" customFormat="1" ht="21.95" customHeight="1" x14ac:dyDescent="0.35">
      <c r="A321" s="1528" t="s">
        <v>5508</v>
      </c>
      <c r="B321" s="1523" t="s">
        <v>5472</v>
      </c>
      <c r="C321" s="1523">
        <v>4</v>
      </c>
      <c r="D321" s="1523">
        <v>3</v>
      </c>
      <c r="E321" s="1523">
        <v>2</v>
      </c>
      <c r="F321" s="1524">
        <v>1.36</v>
      </c>
      <c r="G321" s="1524"/>
      <c r="H321" s="1524"/>
      <c r="I321" s="1524">
        <f>C321*D321*E321*F321</f>
        <v>32.64</v>
      </c>
      <c r="J321" s="1524"/>
    </row>
    <row r="322" spans="1:10" s="1525" customFormat="1" ht="21.95" customHeight="1" x14ac:dyDescent="0.35">
      <c r="A322" s="1528" t="s">
        <v>5489</v>
      </c>
      <c r="B322" s="1523" t="s">
        <v>5467</v>
      </c>
      <c r="C322" s="1523">
        <v>4</v>
      </c>
      <c r="D322" s="1523">
        <v>3</v>
      </c>
      <c r="E322" s="1523">
        <v>2</v>
      </c>
      <c r="F322" s="1524">
        <v>1.36</v>
      </c>
      <c r="G322" s="1524"/>
      <c r="H322" s="1524"/>
      <c r="I322" s="1524"/>
      <c r="J322" s="1524">
        <f>C322*D322*E322*F322</f>
        <v>32.64</v>
      </c>
    </row>
    <row r="323" spans="1:10" s="1525" customFormat="1" ht="21.95" customHeight="1" x14ac:dyDescent="0.35">
      <c r="A323" s="1528" t="s">
        <v>5478</v>
      </c>
      <c r="B323" s="1523" t="s">
        <v>5469</v>
      </c>
      <c r="C323" s="1523">
        <v>4</v>
      </c>
      <c r="D323" s="1523">
        <v>3</v>
      </c>
      <c r="E323" s="1523">
        <v>7</v>
      </c>
      <c r="F323" s="1524">
        <v>0.6</v>
      </c>
      <c r="G323" s="1524">
        <f>C323*D323*E323*F323</f>
        <v>50.4</v>
      </c>
      <c r="H323" s="1524"/>
      <c r="I323" s="1524"/>
      <c r="J323" s="1524"/>
    </row>
    <row r="324" spans="1:10" s="1525" customFormat="1" ht="21.95" customHeight="1" x14ac:dyDescent="0.35">
      <c r="A324" s="1528" t="s">
        <v>5509</v>
      </c>
      <c r="B324" s="1523" t="s">
        <v>5472</v>
      </c>
      <c r="C324" s="1523">
        <v>4</v>
      </c>
      <c r="D324" s="1523">
        <v>3</v>
      </c>
      <c r="E324" s="1523">
        <v>3</v>
      </c>
      <c r="F324" s="1524">
        <v>1.77</v>
      </c>
      <c r="G324" s="1524"/>
      <c r="H324" s="1524"/>
      <c r="I324" s="1524">
        <f>C324*D324*E324*F324</f>
        <v>63.72</v>
      </c>
      <c r="J324" s="1524"/>
    </row>
    <row r="325" spans="1:10" s="1525" customFormat="1" ht="21.95" customHeight="1" x14ac:dyDescent="0.35">
      <c r="A325" s="1528" t="s">
        <v>5489</v>
      </c>
      <c r="B325" s="1523" t="s">
        <v>5467</v>
      </c>
      <c r="C325" s="1523">
        <v>4</v>
      </c>
      <c r="D325" s="1523">
        <v>3</v>
      </c>
      <c r="E325" s="1523">
        <v>3</v>
      </c>
      <c r="F325" s="1524">
        <v>1.68</v>
      </c>
      <c r="G325" s="1524"/>
      <c r="H325" s="1524"/>
      <c r="I325" s="1524"/>
      <c r="J325" s="1524">
        <f>C325*D325*E325*F325</f>
        <v>60.48</v>
      </c>
    </row>
    <row r="326" spans="1:10" s="1525" customFormat="1" ht="21.95" customHeight="1" x14ac:dyDescent="0.35">
      <c r="A326" s="1528" t="s">
        <v>5478</v>
      </c>
      <c r="B326" s="1523" t="s">
        <v>5469</v>
      </c>
      <c r="C326" s="1523">
        <v>4</v>
      </c>
      <c r="D326" s="1523">
        <v>3</v>
      </c>
      <c r="E326" s="1523">
        <v>8</v>
      </c>
      <c r="F326" s="1524">
        <v>0.6</v>
      </c>
      <c r="G326" s="1524">
        <f>C326*D326*E326*F326</f>
        <v>57.6</v>
      </c>
      <c r="H326" s="1524"/>
      <c r="I326" s="1524"/>
      <c r="J326" s="1524"/>
    </row>
    <row r="327" spans="1:10" s="1525" customFormat="1" ht="21.95" customHeight="1" x14ac:dyDescent="0.35">
      <c r="A327" s="1528" t="s">
        <v>5510</v>
      </c>
      <c r="B327" s="1523" t="s">
        <v>5472</v>
      </c>
      <c r="C327" s="1523">
        <v>4</v>
      </c>
      <c r="D327" s="1523">
        <v>3</v>
      </c>
      <c r="E327" s="1523">
        <v>2</v>
      </c>
      <c r="F327" s="1524">
        <v>1.77</v>
      </c>
      <c r="G327" s="1524"/>
      <c r="H327" s="1524"/>
      <c r="I327" s="1524">
        <f>C327*D327*E327*F327</f>
        <v>42.48</v>
      </c>
      <c r="J327" s="1524"/>
    </row>
    <row r="328" spans="1:10" s="1525" customFormat="1" ht="21.95" customHeight="1" x14ac:dyDescent="0.35">
      <c r="A328" s="1528" t="s">
        <v>5489</v>
      </c>
      <c r="B328" s="1523" t="s">
        <v>5467</v>
      </c>
      <c r="C328" s="1523">
        <v>4</v>
      </c>
      <c r="D328" s="1523">
        <v>3</v>
      </c>
      <c r="E328" s="1523">
        <v>3</v>
      </c>
      <c r="F328" s="1524">
        <v>1.68</v>
      </c>
      <c r="G328" s="1524"/>
      <c r="H328" s="1524"/>
      <c r="I328" s="1524"/>
      <c r="J328" s="1524">
        <f>C328*D328*E328*F328</f>
        <v>60.48</v>
      </c>
    </row>
    <row r="329" spans="1:10" s="1525" customFormat="1" ht="21.95" customHeight="1" x14ac:dyDescent="0.35">
      <c r="A329" s="1528" t="s">
        <v>5478</v>
      </c>
      <c r="B329" s="1523" t="s">
        <v>5469</v>
      </c>
      <c r="C329" s="1523">
        <v>4</v>
      </c>
      <c r="D329" s="1523">
        <v>3</v>
      </c>
      <c r="E329" s="1523">
        <v>8</v>
      </c>
      <c r="F329" s="1524">
        <v>0.6</v>
      </c>
      <c r="G329" s="1524">
        <f>C329*D329*E329*F329</f>
        <v>57.6</v>
      </c>
      <c r="H329" s="1524"/>
      <c r="I329" s="1524"/>
      <c r="J329" s="1524"/>
    </row>
    <row r="330" spans="1:10" s="1525" customFormat="1" ht="21.95" customHeight="1" x14ac:dyDescent="0.35">
      <c r="A330" s="1529" t="s">
        <v>5511</v>
      </c>
      <c r="B330" s="1523"/>
      <c r="C330" s="1523"/>
      <c r="D330" s="1523">
        <v>3</v>
      </c>
      <c r="E330" s="1523"/>
      <c r="F330" s="1524"/>
      <c r="G330" s="1524"/>
      <c r="H330" s="1524"/>
      <c r="I330" s="1524"/>
      <c r="J330" s="1524"/>
    </row>
    <row r="331" spans="1:10" s="1525" customFormat="1" ht="21.95" customHeight="1" x14ac:dyDescent="0.35">
      <c r="A331" s="1528" t="s">
        <v>5642</v>
      </c>
      <c r="B331" s="1523" t="s">
        <v>5512</v>
      </c>
      <c r="C331" s="1523">
        <v>4</v>
      </c>
      <c r="D331" s="1523">
        <v>3</v>
      </c>
      <c r="E331" s="1523">
        <v>21</v>
      </c>
      <c r="F331" s="1524">
        <v>3.57</v>
      </c>
      <c r="G331" s="1524"/>
      <c r="H331" s="1524">
        <f>C331*D331*E331*F331</f>
        <v>899.64</v>
      </c>
      <c r="I331" s="1524"/>
      <c r="J331" s="1524"/>
    </row>
    <row r="332" spans="1:10" s="1525" customFormat="1" ht="21.95" customHeight="1" x14ac:dyDescent="0.35">
      <c r="A332" s="1528" t="s">
        <v>5513</v>
      </c>
      <c r="B332" s="1523" t="s">
        <v>5512</v>
      </c>
      <c r="C332" s="1523">
        <v>4</v>
      </c>
      <c r="D332" s="1523">
        <v>3</v>
      </c>
      <c r="E332" s="1523">
        <v>10</v>
      </c>
      <c r="F332" s="1524">
        <v>4.2300000000000004</v>
      </c>
      <c r="G332" s="1524"/>
      <c r="H332" s="1524">
        <f>C332*D332*E332*F332</f>
        <v>507.6</v>
      </c>
      <c r="I332" s="1524"/>
      <c r="J332" s="1524"/>
    </row>
    <row r="333" spans="1:10" s="1525" customFormat="1" ht="21.95" customHeight="1" x14ac:dyDescent="0.35">
      <c r="A333" s="1528" t="s">
        <v>5514</v>
      </c>
      <c r="B333" s="1523" t="s">
        <v>5469</v>
      </c>
      <c r="C333" s="1523">
        <v>4</v>
      </c>
      <c r="D333" s="1523">
        <v>3</v>
      </c>
      <c r="E333" s="1523">
        <v>10</v>
      </c>
      <c r="F333" s="1524">
        <v>5.27</v>
      </c>
      <c r="G333" s="1524">
        <f t="shared" ref="G333:G338" si="5">C333*D333*E333*F333</f>
        <v>632.4</v>
      </c>
      <c r="H333" s="1524"/>
      <c r="I333" s="1524"/>
      <c r="J333" s="1524"/>
    </row>
    <row r="334" spans="1:10" s="1525" customFormat="1" ht="21.95" customHeight="1" x14ac:dyDescent="0.35">
      <c r="A334" s="1528" t="s">
        <v>5514</v>
      </c>
      <c r="B334" s="1523" t="s">
        <v>5469</v>
      </c>
      <c r="C334" s="1523">
        <v>4</v>
      </c>
      <c r="D334" s="1523">
        <v>3</v>
      </c>
      <c r="E334" s="1523">
        <v>10</v>
      </c>
      <c r="F334" s="1524">
        <v>6.32</v>
      </c>
      <c r="G334" s="1524">
        <f t="shared" si="5"/>
        <v>758.4</v>
      </c>
      <c r="H334" s="1524"/>
      <c r="I334" s="1524"/>
      <c r="J334" s="1524"/>
    </row>
    <row r="335" spans="1:10" s="1525" customFormat="1" ht="21.95" customHeight="1" x14ac:dyDescent="0.35">
      <c r="A335" s="1528" t="s">
        <v>5515</v>
      </c>
      <c r="B335" s="1523" t="s">
        <v>5469</v>
      </c>
      <c r="C335" s="1523">
        <v>4</v>
      </c>
      <c r="D335" s="1523">
        <v>3</v>
      </c>
      <c r="E335" s="1523">
        <v>9</v>
      </c>
      <c r="F335" s="1524">
        <v>3.47</v>
      </c>
      <c r="G335" s="1524">
        <f t="shared" si="5"/>
        <v>374.76</v>
      </c>
      <c r="H335" s="1524"/>
      <c r="I335" s="1524"/>
      <c r="J335" s="1524"/>
    </row>
    <row r="336" spans="1:10" s="1525" customFormat="1" ht="21.95" customHeight="1" x14ac:dyDescent="0.35">
      <c r="A336" s="1528" t="s">
        <v>5516</v>
      </c>
      <c r="B336" s="1523" t="s">
        <v>5469</v>
      </c>
      <c r="C336" s="1523">
        <v>4</v>
      </c>
      <c r="D336" s="1523">
        <v>3</v>
      </c>
      <c r="E336" s="1523">
        <v>7</v>
      </c>
      <c r="F336" s="1524">
        <v>5.17</v>
      </c>
      <c r="G336" s="1524">
        <f t="shared" si="5"/>
        <v>434.28</v>
      </c>
      <c r="H336" s="1524"/>
      <c r="I336" s="1524"/>
      <c r="J336" s="1524"/>
    </row>
    <row r="337" spans="1:10" s="1525" customFormat="1" ht="21.95" customHeight="1" x14ac:dyDescent="0.35">
      <c r="A337" s="1528" t="s">
        <v>5488</v>
      </c>
      <c r="B337" s="1523" t="s">
        <v>5469</v>
      </c>
      <c r="C337" s="1523">
        <v>4</v>
      </c>
      <c r="D337" s="1523">
        <v>3</v>
      </c>
      <c r="E337" s="1523">
        <v>9</v>
      </c>
      <c r="F337" s="1524">
        <v>0.82</v>
      </c>
      <c r="G337" s="1524">
        <f t="shared" si="5"/>
        <v>88.56</v>
      </c>
      <c r="H337" s="1524"/>
      <c r="I337" s="1524"/>
      <c r="J337" s="1524"/>
    </row>
    <row r="338" spans="1:10" s="1525" customFormat="1" ht="21.95" customHeight="1" x14ac:dyDescent="0.35">
      <c r="A338" s="1528" t="s">
        <v>5488</v>
      </c>
      <c r="B338" s="1523" t="s">
        <v>5469</v>
      </c>
      <c r="C338" s="1523">
        <v>4</v>
      </c>
      <c r="D338" s="1523">
        <v>3</v>
      </c>
      <c r="E338" s="1523">
        <v>6</v>
      </c>
      <c r="F338" s="1524">
        <v>1.07</v>
      </c>
      <c r="G338" s="1524">
        <f t="shared" si="5"/>
        <v>77.040000000000006</v>
      </c>
      <c r="H338" s="1524"/>
      <c r="I338" s="1524"/>
      <c r="J338" s="1524"/>
    </row>
    <row r="339" spans="1:10" s="1525" customFormat="1" ht="21.95" customHeight="1" x14ac:dyDescent="0.35">
      <c r="A339" s="1528" t="s">
        <v>5643</v>
      </c>
      <c r="B339" s="1523" t="s">
        <v>5512</v>
      </c>
      <c r="C339" s="1523">
        <v>4</v>
      </c>
      <c r="D339" s="1523">
        <v>3</v>
      </c>
      <c r="E339" s="1523">
        <v>20</v>
      </c>
      <c r="F339" s="1524">
        <v>3.45</v>
      </c>
      <c r="G339" s="1524"/>
      <c r="H339" s="1524">
        <f>C339*D339*E339*F339</f>
        <v>828</v>
      </c>
      <c r="I339" s="1524"/>
      <c r="J339" s="1524"/>
    </row>
    <row r="340" spans="1:10" s="1525" customFormat="1" ht="21.95" customHeight="1" x14ac:dyDescent="0.35">
      <c r="A340" s="1528" t="s">
        <v>5514</v>
      </c>
      <c r="B340" s="1523" t="s">
        <v>5469</v>
      </c>
      <c r="C340" s="1523">
        <v>4</v>
      </c>
      <c r="D340" s="1523">
        <v>3</v>
      </c>
      <c r="E340" s="1523">
        <v>11</v>
      </c>
      <c r="F340" s="1524">
        <v>4.54</v>
      </c>
      <c r="G340" s="1524">
        <f t="shared" ref="G340:G346" si="6">C340*D340*E340*F340</f>
        <v>599.28</v>
      </c>
      <c r="H340" s="1524"/>
      <c r="I340" s="1524"/>
      <c r="J340" s="1524"/>
    </row>
    <row r="341" spans="1:10" s="1525" customFormat="1" ht="21.95" customHeight="1" x14ac:dyDescent="0.35">
      <c r="A341" s="1528" t="s">
        <v>5514</v>
      </c>
      <c r="B341" s="1523" t="s">
        <v>5469</v>
      </c>
      <c r="C341" s="1523">
        <v>4</v>
      </c>
      <c r="D341" s="1523">
        <v>3</v>
      </c>
      <c r="E341" s="1523">
        <v>10</v>
      </c>
      <c r="F341" s="1524">
        <v>3.53</v>
      </c>
      <c r="G341" s="1524">
        <f t="shared" si="6"/>
        <v>423.6</v>
      </c>
      <c r="H341" s="1524"/>
      <c r="I341" s="1524"/>
      <c r="J341" s="1524"/>
    </row>
    <row r="342" spans="1:10" s="1525" customFormat="1" ht="21.95" customHeight="1" x14ac:dyDescent="0.35">
      <c r="A342" s="1528" t="s">
        <v>5515</v>
      </c>
      <c r="B342" s="1523" t="s">
        <v>5469</v>
      </c>
      <c r="C342" s="1523">
        <v>4</v>
      </c>
      <c r="D342" s="1523">
        <v>3</v>
      </c>
      <c r="E342" s="1523">
        <v>6</v>
      </c>
      <c r="F342" s="1524">
        <v>3.43</v>
      </c>
      <c r="G342" s="1524">
        <f t="shared" si="6"/>
        <v>246.96</v>
      </c>
      <c r="H342" s="1524"/>
      <c r="I342" s="1524"/>
      <c r="J342" s="1524"/>
    </row>
    <row r="343" spans="1:10" s="1525" customFormat="1" ht="21.95" customHeight="1" x14ac:dyDescent="0.35">
      <c r="A343" s="1528" t="s">
        <v>5516</v>
      </c>
      <c r="B343" s="1523" t="s">
        <v>5469</v>
      </c>
      <c r="C343" s="1523">
        <v>4</v>
      </c>
      <c r="D343" s="1523">
        <v>3</v>
      </c>
      <c r="E343" s="1523">
        <v>7</v>
      </c>
      <c r="F343" s="1524">
        <v>3.34</v>
      </c>
      <c r="G343" s="1524">
        <f t="shared" si="6"/>
        <v>280.56</v>
      </c>
      <c r="H343" s="1524"/>
      <c r="I343" s="1524"/>
      <c r="J343" s="1524"/>
    </row>
    <row r="344" spans="1:10" s="1525" customFormat="1" ht="21.95" customHeight="1" x14ac:dyDescent="0.35">
      <c r="A344" s="1528" t="s">
        <v>5488</v>
      </c>
      <c r="B344" s="1523" t="s">
        <v>5469</v>
      </c>
      <c r="C344" s="1523">
        <v>4</v>
      </c>
      <c r="D344" s="1523">
        <v>3</v>
      </c>
      <c r="E344" s="1523">
        <v>6</v>
      </c>
      <c r="F344" s="1524">
        <v>0.61</v>
      </c>
      <c r="G344" s="1524">
        <f t="shared" si="6"/>
        <v>43.92</v>
      </c>
      <c r="H344" s="1524"/>
      <c r="I344" s="1524"/>
      <c r="J344" s="1524"/>
    </row>
    <row r="345" spans="1:10" s="1525" customFormat="1" ht="21.95" customHeight="1" x14ac:dyDescent="0.35">
      <c r="A345" s="1528" t="s">
        <v>5488</v>
      </c>
      <c r="B345" s="1523" t="s">
        <v>5469</v>
      </c>
      <c r="C345" s="1523">
        <v>4</v>
      </c>
      <c r="D345" s="1523">
        <v>3</v>
      </c>
      <c r="E345" s="1523">
        <v>5</v>
      </c>
      <c r="F345" s="1524">
        <v>0.71</v>
      </c>
      <c r="G345" s="1524">
        <f t="shared" si="6"/>
        <v>42.6</v>
      </c>
      <c r="H345" s="1524"/>
      <c r="I345" s="1524"/>
      <c r="J345" s="1524"/>
    </row>
    <row r="346" spans="1:10" s="1525" customFormat="1" ht="21.95" customHeight="1" x14ac:dyDescent="0.35">
      <c r="A346" s="1528" t="s">
        <v>5488</v>
      </c>
      <c r="B346" s="1523" t="s">
        <v>5469</v>
      </c>
      <c r="C346" s="1523">
        <v>4</v>
      </c>
      <c r="D346" s="1523">
        <v>3</v>
      </c>
      <c r="E346" s="1523">
        <v>7</v>
      </c>
      <c r="F346" s="1524">
        <v>0.76</v>
      </c>
      <c r="G346" s="1524">
        <f t="shared" si="6"/>
        <v>63.84</v>
      </c>
      <c r="H346" s="1524"/>
      <c r="I346" s="1524"/>
      <c r="J346" s="1524"/>
    </row>
    <row r="347" spans="1:10" s="1525" customFormat="1" ht="21.95" customHeight="1" x14ac:dyDescent="0.35">
      <c r="A347" s="1528" t="s">
        <v>5644</v>
      </c>
      <c r="B347" s="1523" t="s">
        <v>5512</v>
      </c>
      <c r="C347" s="1523">
        <v>4</v>
      </c>
      <c r="D347" s="1523">
        <v>3</v>
      </c>
      <c r="E347" s="1523">
        <v>39</v>
      </c>
      <c r="F347" s="1524">
        <v>1.42</v>
      </c>
      <c r="G347" s="1524"/>
      <c r="H347" s="1524">
        <f>C347*D347*E347*F347</f>
        <v>664.56</v>
      </c>
      <c r="I347" s="1524"/>
      <c r="J347" s="1524"/>
    </row>
    <row r="348" spans="1:10" s="1525" customFormat="1" ht="21.95" customHeight="1" x14ac:dyDescent="0.35">
      <c r="A348" s="1528" t="s">
        <v>5513</v>
      </c>
      <c r="B348" s="1523" t="s">
        <v>5469</v>
      </c>
      <c r="C348" s="1523">
        <v>4</v>
      </c>
      <c r="D348" s="1523">
        <v>3</v>
      </c>
      <c r="E348" s="1523">
        <v>2</v>
      </c>
      <c r="F348" s="1524">
        <v>1.42</v>
      </c>
      <c r="G348" s="1524">
        <f>C348*D348*E348*F348</f>
        <v>34.08</v>
      </c>
      <c r="H348" s="1524"/>
      <c r="I348" s="1524"/>
      <c r="J348" s="1524"/>
    </row>
    <row r="349" spans="1:10" s="1525" customFormat="1" ht="21.95" customHeight="1" x14ac:dyDescent="0.35">
      <c r="A349" s="1528" t="s">
        <v>5514</v>
      </c>
      <c r="B349" s="1523" t="s">
        <v>5469</v>
      </c>
      <c r="C349" s="1523">
        <v>4</v>
      </c>
      <c r="D349" s="1523">
        <v>3</v>
      </c>
      <c r="E349" s="1523">
        <v>13</v>
      </c>
      <c r="F349" s="1524">
        <v>3.46</v>
      </c>
      <c r="G349" s="1524">
        <f>C349*D349*E349*F349</f>
        <v>539.76</v>
      </c>
      <c r="H349" s="1524"/>
      <c r="I349" s="1524"/>
      <c r="J349" s="1524"/>
    </row>
    <row r="350" spans="1:10" s="1525" customFormat="1" ht="21.95" customHeight="1" x14ac:dyDescent="0.35">
      <c r="A350" s="1528" t="s">
        <v>5517</v>
      </c>
      <c r="B350" s="1523" t="s">
        <v>5469</v>
      </c>
      <c r="C350" s="1523">
        <v>4</v>
      </c>
      <c r="D350" s="1523">
        <v>3</v>
      </c>
      <c r="E350" s="1523">
        <v>4</v>
      </c>
      <c r="F350" s="1524">
        <v>0.6</v>
      </c>
      <c r="G350" s="1524">
        <f>C350*D350*E350*F350</f>
        <v>28.8</v>
      </c>
      <c r="H350" s="1524"/>
      <c r="I350" s="1524"/>
      <c r="J350" s="1524"/>
    </row>
    <row r="351" spans="1:10" s="1525" customFormat="1" ht="21.95" customHeight="1" x14ac:dyDescent="0.35">
      <c r="A351" s="1528" t="s">
        <v>5645</v>
      </c>
      <c r="B351" s="1523" t="s">
        <v>5512</v>
      </c>
      <c r="C351" s="1523">
        <v>4</v>
      </c>
      <c r="D351" s="1523">
        <v>3</v>
      </c>
      <c r="E351" s="1523">
        <v>20</v>
      </c>
      <c r="F351" s="1524">
        <v>2.65</v>
      </c>
      <c r="G351" s="1524"/>
      <c r="H351" s="1524">
        <f>C351*D351*E351*F351</f>
        <v>636</v>
      </c>
      <c r="I351" s="1524"/>
      <c r="J351" s="1524"/>
    </row>
    <row r="352" spans="1:10" s="1525" customFormat="1" ht="21.95" customHeight="1" x14ac:dyDescent="0.35">
      <c r="A352" s="1528" t="s">
        <v>5514</v>
      </c>
      <c r="B352" s="1523" t="s">
        <v>5469</v>
      </c>
      <c r="C352" s="1523">
        <v>4</v>
      </c>
      <c r="D352" s="1523">
        <v>3</v>
      </c>
      <c r="E352" s="1523">
        <v>7</v>
      </c>
      <c r="F352" s="1524">
        <v>3.5</v>
      </c>
      <c r="G352" s="1524">
        <f t="shared" ref="G352:G358" si="7">C352*D352*E352*F352</f>
        <v>294</v>
      </c>
      <c r="H352" s="1524"/>
      <c r="I352" s="1524"/>
      <c r="J352" s="1524"/>
    </row>
    <row r="353" spans="1:10" s="1525" customFormat="1" ht="21.95" customHeight="1" x14ac:dyDescent="0.35">
      <c r="A353" s="1528" t="s">
        <v>5514</v>
      </c>
      <c r="B353" s="1523" t="s">
        <v>5469</v>
      </c>
      <c r="C353" s="1523">
        <v>4</v>
      </c>
      <c r="D353" s="1523">
        <v>3</v>
      </c>
      <c r="E353" s="1523">
        <v>8</v>
      </c>
      <c r="F353" s="1524">
        <v>4.53</v>
      </c>
      <c r="G353" s="1524">
        <f t="shared" si="7"/>
        <v>434.88</v>
      </c>
      <c r="H353" s="1524"/>
      <c r="I353" s="1524"/>
      <c r="J353" s="1524"/>
    </row>
    <row r="354" spans="1:10" s="1525" customFormat="1" ht="21.95" customHeight="1" x14ac:dyDescent="0.35">
      <c r="A354" s="1528" t="s">
        <v>5515</v>
      </c>
      <c r="B354" s="1523" t="s">
        <v>5469</v>
      </c>
      <c r="C354" s="1523">
        <v>4</v>
      </c>
      <c r="D354" s="1523">
        <v>3</v>
      </c>
      <c r="E354" s="1523">
        <v>5</v>
      </c>
      <c r="F354" s="1524">
        <v>3.4</v>
      </c>
      <c r="G354" s="1524">
        <f t="shared" si="7"/>
        <v>204</v>
      </c>
      <c r="H354" s="1524"/>
      <c r="I354" s="1524"/>
      <c r="J354" s="1524"/>
    </row>
    <row r="355" spans="1:10" s="1525" customFormat="1" ht="21.95" customHeight="1" x14ac:dyDescent="0.35">
      <c r="A355" s="1528" t="s">
        <v>5516</v>
      </c>
      <c r="B355" s="1523" t="s">
        <v>5469</v>
      </c>
      <c r="C355" s="1523">
        <v>4</v>
      </c>
      <c r="D355" s="1523">
        <v>3</v>
      </c>
      <c r="E355" s="1523">
        <v>7</v>
      </c>
      <c r="F355" s="1524">
        <v>2.5499999999999998</v>
      </c>
      <c r="G355" s="1524">
        <f t="shared" si="7"/>
        <v>214.2</v>
      </c>
      <c r="H355" s="1524"/>
      <c r="I355" s="1524"/>
      <c r="J355" s="1524"/>
    </row>
    <row r="356" spans="1:10" s="1525" customFormat="1" ht="21.95" customHeight="1" x14ac:dyDescent="0.35">
      <c r="A356" s="1528" t="s">
        <v>5488</v>
      </c>
      <c r="B356" s="1523" t="s">
        <v>5469</v>
      </c>
      <c r="C356" s="1523">
        <v>4</v>
      </c>
      <c r="D356" s="1523">
        <v>3</v>
      </c>
      <c r="E356" s="1523">
        <v>5</v>
      </c>
      <c r="F356" s="1524">
        <v>0.8</v>
      </c>
      <c r="G356" s="1524">
        <f t="shared" si="7"/>
        <v>48</v>
      </c>
      <c r="H356" s="1524"/>
      <c r="I356" s="1524"/>
      <c r="J356" s="1524"/>
    </row>
    <row r="357" spans="1:10" s="1525" customFormat="1" ht="21.95" customHeight="1" x14ac:dyDescent="0.35">
      <c r="A357" s="1528" t="s">
        <v>5488</v>
      </c>
      <c r="B357" s="1523" t="s">
        <v>5469</v>
      </c>
      <c r="C357" s="1523">
        <v>4</v>
      </c>
      <c r="D357" s="1523">
        <v>3</v>
      </c>
      <c r="E357" s="1523">
        <v>6</v>
      </c>
      <c r="F357" s="1524">
        <v>0.7</v>
      </c>
      <c r="G357" s="1524">
        <f t="shared" si="7"/>
        <v>50.4</v>
      </c>
      <c r="H357" s="1524"/>
      <c r="I357" s="1524"/>
      <c r="J357" s="1524"/>
    </row>
    <row r="358" spans="1:10" s="1525" customFormat="1" ht="21.95" customHeight="1" x14ac:dyDescent="0.35">
      <c r="A358" s="1528" t="s">
        <v>5488</v>
      </c>
      <c r="B358" s="1523" t="s">
        <v>5469</v>
      </c>
      <c r="C358" s="1523">
        <v>4</v>
      </c>
      <c r="D358" s="1523">
        <v>3</v>
      </c>
      <c r="E358" s="1523">
        <v>6</v>
      </c>
      <c r="F358" s="1524">
        <v>0.62</v>
      </c>
      <c r="G358" s="1524">
        <f t="shared" si="7"/>
        <v>44.64</v>
      </c>
      <c r="H358" s="1524"/>
      <c r="I358" s="1524"/>
      <c r="J358" s="1524"/>
    </row>
    <row r="359" spans="1:10" s="1525" customFormat="1" ht="21.95" customHeight="1" x14ac:dyDescent="0.35">
      <c r="A359" s="1528" t="s">
        <v>5646</v>
      </c>
      <c r="B359" s="1523" t="s">
        <v>5512</v>
      </c>
      <c r="C359" s="1523">
        <v>4</v>
      </c>
      <c r="D359" s="1523">
        <v>3</v>
      </c>
      <c r="E359" s="1523">
        <v>31</v>
      </c>
      <c r="F359" s="1524">
        <v>1.46</v>
      </c>
      <c r="G359" s="1524"/>
      <c r="H359" s="1524">
        <f>C359*D359*E359*F359</f>
        <v>543.12</v>
      </c>
      <c r="I359" s="1524"/>
      <c r="J359" s="1524"/>
    </row>
    <row r="360" spans="1:10" s="1525" customFormat="1" ht="21.95" customHeight="1" x14ac:dyDescent="0.35">
      <c r="A360" s="1528" t="s">
        <v>5514</v>
      </c>
      <c r="B360" s="1523" t="s">
        <v>5469</v>
      </c>
      <c r="C360" s="1523">
        <v>4</v>
      </c>
      <c r="D360" s="1523">
        <v>3</v>
      </c>
      <c r="E360" s="1523">
        <v>14</v>
      </c>
      <c r="F360" s="1524">
        <v>2.7</v>
      </c>
      <c r="G360" s="1524">
        <f>C360*D360*E360*F360</f>
        <v>453.6</v>
      </c>
      <c r="H360" s="1524"/>
      <c r="I360" s="1524"/>
      <c r="J360" s="1524"/>
    </row>
    <row r="361" spans="1:10" s="1525" customFormat="1" ht="21.95" customHeight="1" x14ac:dyDescent="0.35">
      <c r="A361" s="1528" t="s">
        <v>5517</v>
      </c>
      <c r="B361" s="1523" t="s">
        <v>5469</v>
      </c>
      <c r="C361" s="1523">
        <v>4</v>
      </c>
      <c r="D361" s="1523">
        <v>3</v>
      </c>
      <c r="E361" s="1523">
        <v>6</v>
      </c>
      <c r="F361" s="1524">
        <v>0.6</v>
      </c>
      <c r="G361" s="1524">
        <f>C361*D361*E361*F361</f>
        <v>43.2</v>
      </c>
      <c r="H361" s="1524"/>
      <c r="I361" s="1524"/>
      <c r="J361" s="1524"/>
    </row>
    <row r="362" spans="1:10" s="1525" customFormat="1" ht="21.95" customHeight="1" x14ac:dyDescent="0.35">
      <c r="A362" s="1528" t="s">
        <v>5518</v>
      </c>
      <c r="B362" s="1523" t="s">
        <v>5512</v>
      </c>
      <c r="C362" s="1523">
        <v>4</v>
      </c>
      <c r="D362" s="1523">
        <v>3</v>
      </c>
      <c r="E362" s="1523">
        <v>11</v>
      </c>
      <c r="F362" s="1524">
        <v>3.55</v>
      </c>
      <c r="G362" s="1524"/>
      <c r="H362" s="1524">
        <f>C362*D362*E362*F362</f>
        <v>468.6</v>
      </c>
      <c r="I362" s="1524"/>
      <c r="J362" s="1524"/>
    </row>
    <row r="363" spans="1:10" s="1525" customFormat="1" ht="21.95" customHeight="1" x14ac:dyDescent="0.35">
      <c r="A363" s="1528" t="s">
        <v>5513</v>
      </c>
      <c r="B363" s="1523" t="s">
        <v>5512</v>
      </c>
      <c r="C363" s="1523">
        <v>4</v>
      </c>
      <c r="D363" s="1523">
        <v>3</v>
      </c>
      <c r="E363" s="1523">
        <v>5</v>
      </c>
      <c r="F363" s="1524">
        <v>3.45</v>
      </c>
      <c r="G363" s="1524"/>
      <c r="H363" s="1524">
        <f>C363*D363*E363*F363</f>
        <v>207</v>
      </c>
      <c r="I363" s="1524"/>
      <c r="J363" s="1524"/>
    </row>
    <row r="364" spans="1:10" s="1525" customFormat="1" ht="21.95" customHeight="1" x14ac:dyDescent="0.35">
      <c r="A364" s="1528" t="s">
        <v>5513</v>
      </c>
      <c r="B364" s="1523" t="s">
        <v>5512</v>
      </c>
      <c r="C364" s="1523">
        <v>4</v>
      </c>
      <c r="D364" s="1523">
        <v>3</v>
      </c>
      <c r="E364" s="1523">
        <v>6</v>
      </c>
      <c r="F364" s="1524">
        <v>4.5999999999999996</v>
      </c>
      <c r="G364" s="1524"/>
      <c r="H364" s="1524">
        <f>C364*D364*E364*F364</f>
        <v>331.2</v>
      </c>
      <c r="I364" s="1524"/>
      <c r="J364" s="1524"/>
    </row>
    <row r="365" spans="1:10" s="1525" customFormat="1" ht="21.95" customHeight="1" x14ac:dyDescent="0.35">
      <c r="A365" s="1528" t="s">
        <v>5514</v>
      </c>
      <c r="B365" s="1523" t="s">
        <v>5469</v>
      </c>
      <c r="C365" s="1523">
        <v>4</v>
      </c>
      <c r="D365" s="1523">
        <v>3</v>
      </c>
      <c r="E365" s="1523">
        <v>10</v>
      </c>
      <c r="F365" s="1524">
        <v>3.75</v>
      </c>
      <c r="G365" s="1524">
        <f t="shared" ref="G365:G371" si="8">C365*D365*E365*F365</f>
        <v>450</v>
      </c>
      <c r="H365" s="1524"/>
      <c r="I365" s="1524"/>
      <c r="J365" s="1524"/>
    </row>
    <row r="366" spans="1:10" s="1525" customFormat="1" ht="21.95" customHeight="1" x14ac:dyDescent="0.35">
      <c r="A366" s="1528" t="s">
        <v>5514</v>
      </c>
      <c r="B366" s="1523" t="s">
        <v>5469</v>
      </c>
      <c r="C366" s="1523">
        <v>4</v>
      </c>
      <c r="D366" s="1523">
        <v>3</v>
      </c>
      <c r="E366" s="1523">
        <v>10</v>
      </c>
      <c r="F366" s="1524">
        <v>5.25</v>
      </c>
      <c r="G366" s="1524">
        <f t="shared" si="8"/>
        <v>630</v>
      </c>
      <c r="H366" s="1524"/>
      <c r="I366" s="1524"/>
      <c r="J366" s="1524"/>
    </row>
    <row r="367" spans="1:10" s="1525" customFormat="1" ht="21.95" customHeight="1" x14ac:dyDescent="0.35">
      <c r="A367" s="1528" t="s">
        <v>5515</v>
      </c>
      <c r="B367" s="1523" t="s">
        <v>5469</v>
      </c>
      <c r="C367" s="1523">
        <v>4</v>
      </c>
      <c r="D367" s="1523">
        <v>3</v>
      </c>
      <c r="E367" s="1523">
        <v>7</v>
      </c>
      <c r="F367" s="1524">
        <v>3.38</v>
      </c>
      <c r="G367" s="1524">
        <f t="shared" si="8"/>
        <v>283.92</v>
      </c>
      <c r="H367" s="1524"/>
      <c r="I367" s="1524"/>
      <c r="J367" s="1524"/>
    </row>
    <row r="368" spans="1:10" s="1525" customFormat="1" ht="21.95" customHeight="1" x14ac:dyDescent="0.35">
      <c r="A368" s="1528" t="s">
        <v>5516</v>
      </c>
      <c r="B368" s="1523" t="s">
        <v>5469</v>
      </c>
      <c r="C368" s="1523">
        <v>4</v>
      </c>
      <c r="D368" s="1523">
        <v>3</v>
      </c>
      <c r="E368" s="1523">
        <v>7</v>
      </c>
      <c r="F368" s="1524">
        <v>3.65</v>
      </c>
      <c r="G368" s="1524">
        <f t="shared" si="8"/>
        <v>306.60000000000002</v>
      </c>
      <c r="H368" s="1524"/>
      <c r="I368" s="1524"/>
      <c r="J368" s="1524"/>
    </row>
    <row r="369" spans="1:10" s="1525" customFormat="1" ht="21.95" customHeight="1" x14ac:dyDescent="0.35">
      <c r="A369" s="1528" t="s">
        <v>5488</v>
      </c>
      <c r="B369" s="1523" t="s">
        <v>5469</v>
      </c>
      <c r="C369" s="1523">
        <v>4</v>
      </c>
      <c r="D369" s="1523">
        <v>3</v>
      </c>
      <c r="E369" s="1523">
        <v>6</v>
      </c>
      <c r="F369" s="1524">
        <v>0.72</v>
      </c>
      <c r="G369" s="1524">
        <f t="shared" si="8"/>
        <v>51.84</v>
      </c>
      <c r="H369" s="1524"/>
      <c r="I369" s="1524"/>
      <c r="J369" s="1524"/>
    </row>
    <row r="370" spans="1:10" s="1525" customFormat="1" ht="21.95" customHeight="1" x14ac:dyDescent="0.35">
      <c r="A370" s="1528" t="s">
        <v>5488</v>
      </c>
      <c r="B370" s="1523" t="s">
        <v>5469</v>
      </c>
      <c r="C370" s="1523">
        <v>4</v>
      </c>
      <c r="D370" s="1523">
        <v>3</v>
      </c>
      <c r="E370" s="1523">
        <v>2</v>
      </c>
      <c r="F370" s="1524">
        <v>0.98</v>
      </c>
      <c r="G370" s="1524">
        <f t="shared" si="8"/>
        <v>23.52</v>
      </c>
      <c r="H370" s="1524"/>
      <c r="I370" s="1524"/>
      <c r="J370" s="1524"/>
    </row>
    <row r="371" spans="1:10" s="1525" customFormat="1" ht="21.95" customHeight="1" x14ac:dyDescent="0.35">
      <c r="A371" s="1528" t="s">
        <v>5488</v>
      </c>
      <c r="B371" s="1523" t="s">
        <v>5469</v>
      </c>
      <c r="C371" s="1523">
        <v>4</v>
      </c>
      <c r="D371" s="1523">
        <v>3</v>
      </c>
      <c r="E371" s="1523">
        <v>6</v>
      </c>
      <c r="F371" s="1524">
        <v>0.76</v>
      </c>
      <c r="G371" s="1524">
        <f t="shared" si="8"/>
        <v>54.72</v>
      </c>
      <c r="H371" s="1524"/>
      <c r="I371" s="1524"/>
      <c r="J371" s="1524"/>
    </row>
    <row r="372" spans="1:10" s="1525" customFormat="1" ht="21.95" customHeight="1" x14ac:dyDescent="0.35">
      <c r="A372" s="1528" t="s">
        <v>5519</v>
      </c>
      <c r="B372" s="1523" t="s">
        <v>5512</v>
      </c>
      <c r="C372" s="1523">
        <v>4</v>
      </c>
      <c r="D372" s="1523">
        <v>3</v>
      </c>
      <c r="E372" s="1523">
        <v>35</v>
      </c>
      <c r="F372" s="1524">
        <v>1.35</v>
      </c>
      <c r="G372" s="1524"/>
      <c r="H372" s="1524">
        <f>C372*D372*E372*F372</f>
        <v>567</v>
      </c>
      <c r="I372" s="1524"/>
      <c r="J372" s="1524"/>
    </row>
    <row r="373" spans="1:10" s="1525" customFormat="1" ht="21.95" customHeight="1" x14ac:dyDescent="0.35">
      <c r="A373" s="1528" t="s">
        <v>5514</v>
      </c>
      <c r="B373" s="1523" t="s">
        <v>5469</v>
      </c>
      <c r="C373" s="1523">
        <v>4</v>
      </c>
      <c r="D373" s="1523">
        <v>3</v>
      </c>
      <c r="E373" s="1523">
        <v>13</v>
      </c>
      <c r="F373" s="1524">
        <v>5.5</v>
      </c>
      <c r="G373" s="1524">
        <f>C373*D373*E373*F373</f>
        <v>858</v>
      </c>
      <c r="H373" s="1524"/>
      <c r="I373" s="1524"/>
      <c r="J373" s="1524"/>
    </row>
    <row r="374" spans="1:10" s="1525" customFormat="1" ht="21.95" customHeight="1" x14ac:dyDescent="0.35">
      <c r="A374" s="1528" t="s">
        <v>5520</v>
      </c>
      <c r="B374" s="1523" t="s">
        <v>5512</v>
      </c>
      <c r="C374" s="1523">
        <v>4</v>
      </c>
      <c r="D374" s="1523">
        <v>3</v>
      </c>
      <c r="E374" s="1523">
        <v>3</v>
      </c>
      <c r="F374" s="1524">
        <v>4.34</v>
      </c>
      <c r="G374" s="1524"/>
      <c r="H374" s="1524">
        <f>C374*D374*E374*F374</f>
        <v>156.24</v>
      </c>
      <c r="I374" s="1524"/>
      <c r="J374" s="1524"/>
    </row>
    <row r="375" spans="1:10" s="1525" customFormat="1" ht="21.95" customHeight="1" x14ac:dyDescent="0.35">
      <c r="A375" s="1528" t="s">
        <v>5521</v>
      </c>
      <c r="B375" s="1523" t="s">
        <v>5512</v>
      </c>
      <c r="C375" s="1523">
        <v>4</v>
      </c>
      <c r="D375" s="1523">
        <v>3</v>
      </c>
      <c r="E375" s="1523">
        <v>4</v>
      </c>
      <c r="F375" s="1524">
        <v>3.74</v>
      </c>
      <c r="G375" s="1524"/>
      <c r="H375" s="1524">
        <f>C375*D375*E375*F375</f>
        <v>179.52</v>
      </c>
      <c r="I375" s="1524"/>
      <c r="J375" s="1524"/>
    </row>
    <row r="376" spans="1:10" s="1525" customFormat="1" ht="21.95" customHeight="1" x14ac:dyDescent="0.35">
      <c r="A376" s="1528" t="s">
        <v>5522</v>
      </c>
      <c r="B376" s="1523" t="s">
        <v>5512</v>
      </c>
      <c r="C376" s="1523">
        <v>4</v>
      </c>
      <c r="D376" s="1523">
        <v>3</v>
      </c>
      <c r="E376" s="1523">
        <v>7</v>
      </c>
      <c r="F376" s="1524">
        <v>2.2000000000000002</v>
      </c>
      <c r="G376" s="1524"/>
      <c r="H376" s="1524">
        <f>C376*D376*E376*F376</f>
        <v>184.8</v>
      </c>
      <c r="I376" s="1524"/>
      <c r="J376" s="1524"/>
    </row>
    <row r="377" spans="1:10" s="1525" customFormat="1" ht="21.95" customHeight="1" x14ac:dyDescent="0.35">
      <c r="A377" s="1528" t="s">
        <v>5523</v>
      </c>
      <c r="B377" s="1523" t="s">
        <v>5512</v>
      </c>
      <c r="C377" s="1523">
        <v>4</v>
      </c>
      <c r="D377" s="1523">
        <v>3</v>
      </c>
      <c r="E377" s="1523">
        <v>10</v>
      </c>
      <c r="F377" s="1524">
        <v>2.02</v>
      </c>
      <c r="G377" s="1524"/>
      <c r="H377" s="1524">
        <f>C377*D377*E377*F377</f>
        <v>242.4</v>
      </c>
      <c r="I377" s="1524"/>
      <c r="J377" s="1524"/>
    </row>
    <row r="378" spans="1:10" s="1525" customFormat="1" ht="21.95" customHeight="1" x14ac:dyDescent="0.35">
      <c r="A378" s="1528" t="s">
        <v>5524</v>
      </c>
      <c r="B378" s="1523" t="s">
        <v>5512</v>
      </c>
      <c r="C378" s="1523">
        <v>4</v>
      </c>
      <c r="D378" s="1523">
        <v>3</v>
      </c>
      <c r="E378" s="1523">
        <v>4</v>
      </c>
      <c r="F378" s="1524">
        <v>2.62</v>
      </c>
      <c r="G378" s="1524"/>
      <c r="H378" s="1524">
        <f>C378*D378*E378*F378</f>
        <v>125.76</v>
      </c>
      <c r="I378" s="1524"/>
      <c r="J378" s="1524"/>
    </row>
    <row r="379" spans="1:10" s="1525" customFormat="1" ht="21.95" customHeight="1" x14ac:dyDescent="0.35">
      <c r="A379" s="1528" t="s">
        <v>5525</v>
      </c>
      <c r="B379" s="1523" t="s">
        <v>5469</v>
      </c>
      <c r="C379" s="1523">
        <v>4</v>
      </c>
      <c r="D379" s="1523">
        <v>3</v>
      </c>
      <c r="E379" s="1523">
        <v>31</v>
      </c>
      <c r="F379" s="1524">
        <v>0.95</v>
      </c>
      <c r="G379" s="1524">
        <f>C379*D379*E379*F379</f>
        <v>353.4</v>
      </c>
      <c r="H379" s="1524"/>
      <c r="I379" s="1524"/>
      <c r="J379" s="1524"/>
    </row>
    <row r="380" spans="1:10" s="1525" customFormat="1" ht="21.95" customHeight="1" x14ac:dyDescent="0.35">
      <c r="A380" s="1528" t="s">
        <v>5517</v>
      </c>
      <c r="B380" s="1523" t="s">
        <v>5469</v>
      </c>
      <c r="C380" s="1523">
        <v>4</v>
      </c>
      <c r="D380" s="1523">
        <v>3</v>
      </c>
      <c r="E380" s="1523">
        <v>3</v>
      </c>
      <c r="F380" s="1524">
        <v>1.1000000000000001</v>
      </c>
      <c r="G380" s="1524">
        <f>C380*D380*E380*F380</f>
        <v>39.6</v>
      </c>
      <c r="H380" s="1524"/>
      <c r="I380" s="1524"/>
      <c r="J380" s="1524"/>
    </row>
    <row r="381" spans="1:10" s="1525" customFormat="1" ht="21.95" customHeight="1" x14ac:dyDescent="0.35">
      <c r="A381" s="1528" t="s">
        <v>5526</v>
      </c>
      <c r="B381" s="1523" t="s">
        <v>5467</v>
      </c>
      <c r="C381" s="1523">
        <v>4</v>
      </c>
      <c r="D381" s="1523">
        <v>3</v>
      </c>
      <c r="E381" s="1523">
        <v>3</v>
      </c>
      <c r="F381" s="1524">
        <v>2.4</v>
      </c>
      <c r="G381" s="1524"/>
      <c r="H381" s="1524"/>
      <c r="I381" s="1524"/>
      <c r="J381" s="1524">
        <f>C381*D381*E381*F381</f>
        <v>86.4</v>
      </c>
    </row>
    <row r="382" spans="1:10" s="1525" customFormat="1" ht="21.95" customHeight="1" x14ac:dyDescent="0.35">
      <c r="A382" s="1528" t="s">
        <v>5489</v>
      </c>
      <c r="B382" s="1523" t="s">
        <v>5467</v>
      </c>
      <c r="C382" s="1523">
        <v>4</v>
      </c>
      <c r="D382" s="1523">
        <v>3</v>
      </c>
      <c r="E382" s="1523">
        <v>2</v>
      </c>
      <c r="F382" s="1524">
        <v>2.7</v>
      </c>
      <c r="G382" s="1524"/>
      <c r="H382" s="1524"/>
      <c r="I382" s="1524"/>
      <c r="J382" s="1524">
        <f>C382*D382*E382*F382</f>
        <v>64.8</v>
      </c>
    </row>
    <row r="383" spans="1:10" s="1525" customFormat="1" ht="21.95" customHeight="1" x14ac:dyDescent="0.35">
      <c r="A383" s="1528" t="s">
        <v>5490</v>
      </c>
      <c r="B383" s="1523" t="s">
        <v>5472</v>
      </c>
      <c r="C383" s="1523">
        <v>4</v>
      </c>
      <c r="D383" s="1523">
        <v>3</v>
      </c>
      <c r="E383" s="1523">
        <v>1</v>
      </c>
      <c r="F383" s="1524">
        <v>2.7</v>
      </c>
      <c r="G383" s="1524"/>
      <c r="H383" s="1524"/>
      <c r="I383" s="1524">
        <f>C383*D383*E383*F383</f>
        <v>32.4</v>
      </c>
      <c r="J383" s="1524"/>
    </row>
    <row r="384" spans="1:10" s="1525" customFormat="1" ht="21.95" customHeight="1" x14ac:dyDescent="0.35">
      <c r="A384" s="1528" t="s">
        <v>5478</v>
      </c>
      <c r="B384" s="1523" t="s">
        <v>5469</v>
      </c>
      <c r="C384" s="1523">
        <v>4</v>
      </c>
      <c r="D384" s="1523">
        <v>3</v>
      </c>
      <c r="E384" s="1523">
        <v>14</v>
      </c>
      <c r="F384" s="1523">
        <v>1.1599999999999999</v>
      </c>
      <c r="G384" s="1524">
        <f>C384*D384*E384*F384</f>
        <v>194.88</v>
      </c>
      <c r="H384" s="1524"/>
      <c r="I384" s="1524"/>
      <c r="J384" s="1524"/>
    </row>
    <row r="385" spans="1:10" s="1525" customFormat="1" ht="21.95" customHeight="1" x14ac:dyDescent="0.35">
      <c r="A385" s="1528" t="s">
        <v>5527</v>
      </c>
      <c r="B385" s="1523" t="s">
        <v>5512</v>
      </c>
      <c r="C385" s="1523">
        <v>4</v>
      </c>
      <c r="D385" s="1523">
        <v>3</v>
      </c>
      <c r="E385" s="1523">
        <v>7</v>
      </c>
      <c r="F385" s="1524">
        <v>3.9</v>
      </c>
      <c r="G385" s="1524"/>
      <c r="H385" s="1524">
        <f>C385*D385*E385*F385</f>
        <v>327.60000000000002</v>
      </c>
      <c r="I385" s="1524"/>
      <c r="J385" s="1524"/>
    </row>
    <row r="386" spans="1:10" s="1525" customFormat="1" ht="21.95" customHeight="1" x14ac:dyDescent="0.35">
      <c r="A386" s="1528" t="s">
        <v>5528</v>
      </c>
      <c r="B386" s="1523" t="s">
        <v>5512</v>
      </c>
      <c r="C386" s="1523">
        <v>4</v>
      </c>
      <c r="D386" s="1523">
        <v>3</v>
      </c>
      <c r="E386" s="1523">
        <v>7</v>
      </c>
      <c r="F386" s="1524">
        <v>1.84</v>
      </c>
      <c r="G386" s="1524"/>
      <c r="H386" s="1524">
        <f>C386*D386*E386*F386</f>
        <v>154.56</v>
      </c>
      <c r="I386" s="1524"/>
      <c r="J386" s="1524"/>
    </row>
    <row r="387" spans="1:10" s="1525" customFormat="1" ht="21.95" customHeight="1" x14ac:dyDescent="0.35">
      <c r="A387" s="1528" t="s">
        <v>5529</v>
      </c>
      <c r="B387" s="1523" t="s">
        <v>5469</v>
      </c>
      <c r="C387" s="1523">
        <v>4</v>
      </c>
      <c r="D387" s="1523">
        <v>3</v>
      </c>
      <c r="E387" s="1523">
        <v>34</v>
      </c>
      <c r="F387" s="1524">
        <v>0.95</v>
      </c>
      <c r="G387" s="1524">
        <f>C387*D387*E387*F387</f>
        <v>387.6</v>
      </c>
      <c r="H387" s="1524"/>
      <c r="I387" s="1524"/>
      <c r="J387" s="1524"/>
    </row>
    <row r="388" spans="1:10" s="1525" customFormat="1" ht="21.95" customHeight="1" x14ac:dyDescent="0.35">
      <c r="A388" s="1528" t="s">
        <v>5529</v>
      </c>
      <c r="B388" s="1523" t="s">
        <v>5469</v>
      </c>
      <c r="C388" s="1523">
        <v>4</v>
      </c>
      <c r="D388" s="1523">
        <v>3</v>
      </c>
      <c r="E388" s="1523">
        <v>10</v>
      </c>
      <c r="F388" s="1524">
        <v>2.4</v>
      </c>
      <c r="G388" s="1524">
        <f>C388*D388*E388*F388</f>
        <v>288</v>
      </c>
      <c r="H388" s="1524"/>
      <c r="I388" s="1524"/>
      <c r="J388" s="1524"/>
    </row>
    <row r="389" spans="1:10" s="1525" customFormat="1" ht="21.95" customHeight="1" x14ac:dyDescent="0.35">
      <c r="A389" s="1528" t="s">
        <v>5530</v>
      </c>
      <c r="B389" s="1523" t="s">
        <v>5469</v>
      </c>
      <c r="C389" s="1523">
        <v>4</v>
      </c>
      <c r="D389" s="1523">
        <v>3</v>
      </c>
      <c r="E389" s="1523">
        <v>3</v>
      </c>
      <c r="F389" s="1524">
        <v>1.1299999999999999</v>
      </c>
      <c r="G389" s="1524">
        <f>C389*D389*E389*F389</f>
        <v>40.68</v>
      </c>
      <c r="H389" s="1524"/>
      <c r="I389" s="1524"/>
      <c r="J389" s="1524"/>
    </row>
    <row r="390" spans="1:10" s="1525" customFormat="1" ht="21.95" customHeight="1" x14ac:dyDescent="0.35">
      <c r="A390" s="1528" t="s">
        <v>5530</v>
      </c>
      <c r="B390" s="1523" t="s">
        <v>5512</v>
      </c>
      <c r="C390" s="1523">
        <v>4</v>
      </c>
      <c r="D390" s="1523">
        <v>3</v>
      </c>
      <c r="E390" s="1523">
        <v>4</v>
      </c>
      <c r="F390" s="1524">
        <v>2.59</v>
      </c>
      <c r="G390" s="1524"/>
      <c r="H390" s="1524">
        <f>C390*D390*E390*F390</f>
        <v>124.32</v>
      </c>
      <c r="I390" s="1524"/>
      <c r="J390" s="1524"/>
    </row>
    <row r="391" spans="1:10" s="1525" customFormat="1" ht="21.95" customHeight="1" x14ac:dyDescent="0.35">
      <c r="A391" s="1528" t="s">
        <v>5531</v>
      </c>
      <c r="B391" s="1523" t="s">
        <v>5512</v>
      </c>
      <c r="C391" s="1523">
        <v>4</v>
      </c>
      <c r="D391" s="1523">
        <v>3</v>
      </c>
      <c r="E391" s="1523">
        <v>10</v>
      </c>
      <c r="F391" s="1524">
        <v>2.1</v>
      </c>
      <c r="G391" s="1524"/>
      <c r="H391" s="1524">
        <f>C391*D391*E391*F391</f>
        <v>252</v>
      </c>
      <c r="I391" s="1524"/>
      <c r="J391" s="1524"/>
    </row>
    <row r="392" spans="1:10" s="1525" customFormat="1" ht="21.95" customHeight="1" x14ac:dyDescent="0.35">
      <c r="A392" s="1528" t="s">
        <v>5531</v>
      </c>
      <c r="B392" s="1523" t="s">
        <v>5512</v>
      </c>
      <c r="C392" s="1523">
        <v>4</v>
      </c>
      <c r="D392" s="1523">
        <v>3</v>
      </c>
      <c r="E392" s="1523">
        <v>4</v>
      </c>
      <c r="F392" s="1524">
        <v>1.06</v>
      </c>
      <c r="G392" s="1524"/>
      <c r="H392" s="1524">
        <f>C392*D392*E392*F392</f>
        <v>50.88</v>
      </c>
      <c r="I392" s="1524"/>
      <c r="J392" s="1524"/>
    </row>
    <row r="393" spans="1:10" s="1525" customFormat="1" ht="21.95" customHeight="1" x14ac:dyDescent="0.35">
      <c r="A393" s="1530" t="s">
        <v>5532</v>
      </c>
      <c r="B393" s="1523"/>
      <c r="C393" s="1523"/>
      <c r="D393" s="1523"/>
      <c r="E393" s="1523"/>
      <c r="F393" s="1524"/>
      <c r="G393" s="1524"/>
      <c r="H393" s="1524"/>
      <c r="I393" s="1524"/>
      <c r="J393" s="1524"/>
    </row>
    <row r="394" spans="1:10" s="1525" customFormat="1" ht="21.95" customHeight="1" x14ac:dyDescent="0.35">
      <c r="A394" s="1528" t="s">
        <v>5533</v>
      </c>
      <c r="B394" s="1523" t="s">
        <v>5467</v>
      </c>
      <c r="C394" s="1523">
        <v>5</v>
      </c>
      <c r="D394" s="1523">
        <v>2</v>
      </c>
      <c r="E394" s="1523">
        <v>1</v>
      </c>
      <c r="F394" s="1524">
        <v>2.46</v>
      </c>
      <c r="G394" s="1524"/>
      <c r="H394" s="1524"/>
      <c r="I394" s="1524"/>
      <c r="J394" s="1524">
        <f>C394*D394*E394*F394</f>
        <v>24.6</v>
      </c>
    </row>
    <row r="395" spans="1:10" s="1525" customFormat="1" ht="21.95" customHeight="1" x14ac:dyDescent="0.35">
      <c r="A395" s="1528" t="s">
        <v>5492</v>
      </c>
      <c r="B395" s="1523" t="s">
        <v>5472</v>
      </c>
      <c r="C395" s="1523">
        <v>5</v>
      </c>
      <c r="D395" s="1523">
        <v>2</v>
      </c>
      <c r="E395" s="1523">
        <v>2</v>
      </c>
      <c r="F395" s="1524">
        <v>2.46</v>
      </c>
      <c r="G395" s="1524"/>
      <c r="H395" s="1524"/>
      <c r="I395" s="1524">
        <f>C395*D395*E395*F395</f>
        <v>49.2</v>
      </c>
      <c r="J395" s="1524"/>
    </row>
    <row r="396" spans="1:10" s="1525" customFormat="1" ht="21.95" customHeight="1" x14ac:dyDescent="0.35">
      <c r="A396" s="1528" t="s">
        <v>5489</v>
      </c>
      <c r="B396" s="1523" t="s">
        <v>5467</v>
      </c>
      <c r="C396" s="1523">
        <v>5</v>
      </c>
      <c r="D396" s="1523">
        <v>2</v>
      </c>
      <c r="E396" s="1523">
        <v>1</v>
      </c>
      <c r="F396" s="1524">
        <v>2.76</v>
      </c>
      <c r="G396" s="1524"/>
      <c r="H396" s="1524"/>
      <c r="I396" s="1524"/>
      <c r="J396" s="1524">
        <f>C396*D396*E396*F396</f>
        <v>27.6</v>
      </c>
    </row>
    <row r="397" spans="1:10" s="1525" customFormat="1" ht="21.95" customHeight="1" x14ac:dyDescent="0.35">
      <c r="A397" s="1528" t="s">
        <v>5490</v>
      </c>
      <c r="B397" s="1523" t="s">
        <v>5472</v>
      </c>
      <c r="C397" s="1523">
        <v>5</v>
      </c>
      <c r="D397" s="1523">
        <v>2</v>
      </c>
      <c r="E397" s="1523">
        <v>2</v>
      </c>
      <c r="F397" s="1524">
        <v>2.76</v>
      </c>
      <c r="G397" s="1524"/>
      <c r="H397" s="1524"/>
      <c r="I397" s="1524">
        <f>C397*D397*E397*F397</f>
        <v>55.2</v>
      </c>
      <c r="J397" s="1524"/>
    </row>
    <row r="398" spans="1:10" s="1525" customFormat="1" ht="21.95" customHeight="1" x14ac:dyDescent="0.35">
      <c r="A398" s="1528" t="s">
        <v>5478</v>
      </c>
      <c r="B398" s="1523" t="s">
        <v>5469</v>
      </c>
      <c r="C398" s="1523">
        <v>5</v>
      </c>
      <c r="D398" s="1523">
        <v>2</v>
      </c>
      <c r="E398" s="1523">
        <v>15</v>
      </c>
      <c r="F398" s="1524">
        <v>1.06</v>
      </c>
      <c r="G398" s="1524">
        <f>C398*D398*E398*F398</f>
        <v>159</v>
      </c>
      <c r="H398" s="1524"/>
      <c r="I398" s="1524"/>
      <c r="J398" s="1524"/>
    </row>
    <row r="399" spans="1:10" s="1525" customFormat="1" ht="21.95" customHeight="1" x14ac:dyDescent="0.35">
      <c r="A399" s="1528" t="s">
        <v>5533</v>
      </c>
      <c r="B399" s="1523" t="s">
        <v>5467</v>
      </c>
      <c r="C399" s="1523">
        <v>5</v>
      </c>
      <c r="D399" s="1523">
        <v>2</v>
      </c>
      <c r="E399" s="1523">
        <v>10</v>
      </c>
      <c r="F399" s="1524">
        <v>5.23</v>
      </c>
      <c r="G399" s="1524"/>
      <c r="H399" s="1524"/>
      <c r="I399" s="1524"/>
      <c r="J399" s="1524">
        <f>C399*D399*E399*F399</f>
        <v>523</v>
      </c>
    </row>
    <row r="400" spans="1:10" s="1525" customFormat="1" ht="21.95" customHeight="1" x14ac:dyDescent="0.35">
      <c r="A400" s="1528" t="s">
        <v>5492</v>
      </c>
      <c r="B400" s="1523" t="s">
        <v>5472</v>
      </c>
      <c r="C400" s="1523">
        <v>5</v>
      </c>
      <c r="D400" s="1523">
        <v>2</v>
      </c>
      <c r="E400" s="1523">
        <v>10</v>
      </c>
      <c r="F400" s="1524">
        <v>5.23</v>
      </c>
      <c r="G400" s="1524"/>
      <c r="H400" s="1524"/>
      <c r="I400" s="1524">
        <f>C400*D400*E400*F400</f>
        <v>523</v>
      </c>
      <c r="J400" s="1524"/>
    </row>
    <row r="401" spans="1:10" s="1525" customFormat="1" ht="21.95" customHeight="1" x14ac:dyDescent="0.35">
      <c r="A401" s="1528" t="s">
        <v>5489</v>
      </c>
      <c r="B401" s="1523" t="s">
        <v>5467</v>
      </c>
      <c r="C401" s="1523">
        <v>5</v>
      </c>
      <c r="D401" s="1523">
        <v>2</v>
      </c>
      <c r="E401" s="1523">
        <v>10</v>
      </c>
      <c r="F401" s="1524">
        <v>5.53</v>
      </c>
      <c r="G401" s="1524"/>
      <c r="H401" s="1524"/>
      <c r="I401" s="1524"/>
      <c r="J401" s="1524">
        <f>C401*D401*E401*F401</f>
        <v>553</v>
      </c>
    </row>
    <row r="402" spans="1:10" s="1525" customFormat="1" ht="21.95" customHeight="1" x14ac:dyDescent="0.35">
      <c r="A402" s="1528" t="s">
        <v>5490</v>
      </c>
      <c r="B402" s="1523" t="s">
        <v>5472</v>
      </c>
      <c r="C402" s="1523">
        <v>5</v>
      </c>
      <c r="D402" s="1523">
        <v>2</v>
      </c>
      <c r="E402" s="1523">
        <v>1</v>
      </c>
      <c r="F402" s="1524">
        <v>5.53</v>
      </c>
      <c r="G402" s="1524"/>
      <c r="H402" s="1524"/>
      <c r="I402" s="1524">
        <f>C402*D402*E402*F402</f>
        <v>55.3</v>
      </c>
      <c r="J402" s="1524"/>
    </row>
    <row r="403" spans="1:10" s="1525" customFormat="1" ht="21.95" customHeight="1" x14ac:dyDescent="0.35">
      <c r="A403" s="1528" t="s">
        <v>5478</v>
      </c>
      <c r="B403" s="1523" t="s">
        <v>5469</v>
      </c>
      <c r="C403" s="1523">
        <v>5</v>
      </c>
      <c r="D403" s="1523">
        <v>2</v>
      </c>
      <c r="E403" s="1523">
        <v>25</v>
      </c>
      <c r="F403" s="1524">
        <v>1.06</v>
      </c>
      <c r="G403" s="1524">
        <f>C403*D403*E403*F403</f>
        <v>265</v>
      </c>
      <c r="H403" s="1524"/>
      <c r="I403" s="1524"/>
      <c r="J403" s="1524"/>
    </row>
    <row r="404" spans="1:10" s="1525" customFormat="1" ht="21.95" customHeight="1" x14ac:dyDescent="0.35">
      <c r="A404" s="1528" t="s">
        <v>5647</v>
      </c>
      <c r="B404" s="1523" t="s">
        <v>5512</v>
      </c>
      <c r="C404" s="1523">
        <v>5</v>
      </c>
      <c r="D404" s="1523">
        <v>1</v>
      </c>
      <c r="E404" s="1523">
        <v>25</v>
      </c>
      <c r="F404" s="1524">
        <v>2.56</v>
      </c>
      <c r="G404" s="1524"/>
      <c r="H404" s="1524">
        <f>C404*D404*E404*F404</f>
        <v>320</v>
      </c>
      <c r="I404" s="1524"/>
      <c r="J404" s="1524"/>
    </row>
    <row r="405" spans="1:10" s="1525" customFormat="1" ht="21.95" customHeight="1" x14ac:dyDescent="0.35">
      <c r="A405" s="1528" t="s">
        <v>5514</v>
      </c>
      <c r="B405" s="1523" t="s">
        <v>5469</v>
      </c>
      <c r="C405" s="1523">
        <v>5</v>
      </c>
      <c r="D405" s="1523">
        <v>1</v>
      </c>
      <c r="E405" s="1523">
        <v>13</v>
      </c>
      <c r="F405" s="1524">
        <v>4.33</v>
      </c>
      <c r="G405" s="1524">
        <f>C405*D405*E405*F405</f>
        <v>281.45</v>
      </c>
      <c r="H405" s="1524"/>
      <c r="I405" s="1524"/>
      <c r="J405" s="1524"/>
    </row>
    <row r="406" spans="1:10" s="1525" customFormat="1" ht="21.95" customHeight="1" x14ac:dyDescent="0.35">
      <c r="A406" s="1528" t="s">
        <v>5534</v>
      </c>
      <c r="B406" s="1523" t="s">
        <v>5469</v>
      </c>
      <c r="C406" s="1523">
        <v>5</v>
      </c>
      <c r="D406" s="1523">
        <v>1</v>
      </c>
      <c r="E406" s="1523">
        <v>6</v>
      </c>
      <c r="F406" s="1524">
        <v>2.46</v>
      </c>
      <c r="G406" s="1524">
        <f>C406*D406*E406*F406</f>
        <v>73.8</v>
      </c>
      <c r="H406" s="1524"/>
      <c r="I406" s="1524"/>
      <c r="J406" s="1524"/>
    </row>
    <row r="407" spans="1:10" s="1525" customFormat="1" ht="21.95" customHeight="1" x14ac:dyDescent="0.35">
      <c r="A407" s="1528" t="s">
        <v>5515</v>
      </c>
      <c r="B407" s="1523" t="s">
        <v>5469</v>
      </c>
      <c r="C407" s="1523">
        <v>5</v>
      </c>
      <c r="D407" s="1523">
        <v>1</v>
      </c>
      <c r="E407" s="1523">
        <v>6</v>
      </c>
      <c r="F407" s="1524">
        <v>4.2300000000000004</v>
      </c>
      <c r="G407" s="1524">
        <f>C407*D407*E407*F407</f>
        <v>126.9</v>
      </c>
      <c r="H407" s="1524"/>
      <c r="I407" s="1524"/>
      <c r="J407" s="1524"/>
    </row>
    <row r="408" spans="1:10" s="1525" customFormat="1" ht="21.95" customHeight="1" x14ac:dyDescent="0.35">
      <c r="A408" s="1528" t="s">
        <v>5488</v>
      </c>
      <c r="B408" s="1523" t="s">
        <v>5469</v>
      </c>
      <c r="C408" s="1523">
        <v>5</v>
      </c>
      <c r="D408" s="1523">
        <v>1</v>
      </c>
      <c r="E408" s="1523">
        <v>30</v>
      </c>
      <c r="F408" s="1524">
        <v>0.6</v>
      </c>
      <c r="G408" s="1524">
        <f>C408*D408*E408*F408</f>
        <v>90</v>
      </c>
      <c r="H408" s="1524"/>
      <c r="I408" s="1524"/>
      <c r="J408" s="1524"/>
    </row>
    <row r="409" spans="1:10" s="1525" customFormat="1" ht="21.95" customHeight="1" x14ac:dyDescent="0.35">
      <c r="A409" s="1530" t="s">
        <v>5535</v>
      </c>
      <c r="B409" s="1523"/>
      <c r="C409" s="1523"/>
      <c r="D409" s="1523"/>
      <c r="E409" s="1523"/>
      <c r="F409" s="1524"/>
      <c r="G409" s="1524"/>
      <c r="H409" s="1524"/>
      <c r="I409" s="1524"/>
      <c r="J409" s="1524"/>
    </row>
    <row r="410" spans="1:10" s="1525" customFormat="1" ht="21.95" customHeight="1" x14ac:dyDescent="0.35">
      <c r="A410" s="1528" t="s">
        <v>5536</v>
      </c>
      <c r="B410" s="1523" t="s">
        <v>5467</v>
      </c>
      <c r="C410" s="1523">
        <v>8</v>
      </c>
      <c r="D410" s="1523">
        <v>1</v>
      </c>
      <c r="E410" s="1523">
        <v>6</v>
      </c>
      <c r="F410" s="1524">
        <v>3</v>
      </c>
      <c r="G410" s="1524"/>
      <c r="H410" s="1524"/>
      <c r="I410" s="1524"/>
      <c r="J410" s="1524">
        <f>C410*D410*E410*F410</f>
        <v>144</v>
      </c>
    </row>
    <row r="411" spans="1:10" s="1525" customFormat="1" ht="21.95" customHeight="1" x14ac:dyDescent="0.35">
      <c r="A411" s="1528" t="s">
        <v>5496</v>
      </c>
      <c r="B411" s="1523" t="s">
        <v>5472</v>
      </c>
      <c r="C411" s="1523">
        <v>8</v>
      </c>
      <c r="D411" s="1523">
        <v>1</v>
      </c>
      <c r="E411" s="1523">
        <v>3</v>
      </c>
      <c r="F411" s="1524">
        <v>3</v>
      </c>
      <c r="G411" s="1524"/>
      <c r="H411" s="1524"/>
      <c r="I411" s="1524">
        <f>C411*D411*E411*F411</f>
        <v>72</v>
      </c>
      <c r="J411" s="1524"/>
    </row>
    <row r="412" spans="1:10" s="1525" customFormat="1" ht="21.95" customHeight="1" x14ac:dyDescent="0.35">
      <c r="A412" s="1528" t="s">
        <v>5537</v>
      </c>
      <c r="B412" s="1523" t="s">
        <v>5467</v>
      </c>
      <c r="C412" s="1523">
        <v>8</v>
      </c>
      <c r="D412" s="1523">
        <v>1</v>
      </c>
      <c r="E412" s="1523">
        <v>3</v>
      </c>
      <c r="F412" s="1524">
        <v>3.3</v>
      </c>
      <c r="G412" s="1524"/>
      <c r="H412" s="1524"/>
      <c r="I412" s="1524"/>
      <c r="J412" s="1524">
        <f>C412*D412*E412*F412</f>
        <v>79.2</v>
      </c>
    </row>
    <row r="413" spans="1:10" s="1525" customFormat="1" ht="21.95" customHeight="1" x14ac:dyDescent="0.35">
      <c r="A413" s="1528" t="s">
        <v>5478</v>
      </c>
      <c r="B413" s="1523" t="s">
        <v>5469</v>
      </c>
      <c r="C413" s="1523">
        <v>8</v>
      </c>
      <c r="D413" s="1523">
        <v>1</v>
      </c>
      <c r="E413" s="1523">
        <v>20</v>
      </c>
      <c r="F413" s="1524">
        <v>1.06</v>
      </c>
      <c r="G413" s="1524"/>
      <c r="H413" s="1524"/>
      <c r="I413" s="1524">
        <f>C413*D413*E413*F413</f>
        <v>169.6</v>
      </c>
      <c r="J413" s="1524"/>
    </row>
    <row r="414" spans="1:10" s="1525" customFormat="1" ht="21.95" customHeight="1" x14ac:dyDescent="0.35">
      <c r="A414" s="1528" t="s">
        <v>5538</v>
      </c>
      <c r="B414" s="1523" t="s">
        <v>5467</v>
      </c>
      <c r="C414" s="1523">
        <v>8</v>
      </c>
      <c r="D414" s="1523">
        <v>1</v>
      </c>
      <c r="E414" s="1523">
        <v>6</v>
      </c>
      <c r="F414" s="1524">
        <v>2.68</v>
      </c>
      <c r="G414" s="1524"/>
      <c r="H414" s="1524"/>
      <c r="I414" s="1524"/>
      <c r="J414" s="1524">
        <f>C414*D414*E414*F414</f>
        <v>128.63999999999999</v>
      </c>
    </row>
    <row r="415" spans="1:10" s="1525" customFormat="1" ht="21.95" customHeight="1" x14ac:dyDescent="0.35">
      <c r="A415" s="1528" t="s">
        <v>5492</v>
      </c>
      <c r="B415" s="1523" t="s">
        <v>5472</v>
      </c>
      <c r="C415" s="1523">
        <v>8</v>
      </c>
      <c r="D415" s="1523">
        <v>1</v>
      </c>
      <c r="E415" s="1523">
        <v>3</v>
      </c>
      <c r="F415" s="1524">
        <v>2.68</v>
      </c>
      <c r="G415" s="1524"/>
      <c r="H415" s="1524"/>
      <c r="I415" s="1524">
        <f>C415*D415*E415*F415</f>
        <v>64.319999999999993</v>
      </c>
      <c r="J415" s="1524"/>
    </row>
    <row r="416" spans="1:10" s="1525" customFormat="1" ht="21.95" customHeight="1" x14ac:dyDescent="0.35">
      <c r="A416" s="1528" t="s">
        <v>5537</v>
      </c>
      <c r="B416" s="1523" t="s">
        <v>5467</v>
      </c>
      <c r="C416" s="1523">
        <v>8</v>
      </c>
      <c r="D416" s="1523">
        <v>1</v>
      </c>
      <c r="E416" s="1523">
        <v>3</v>
      </c>
      <c r="F416" s="1524">
        <v>2.98</v>
      </c>
      <c r="G416" s="1524"/>
      <c r="H416" s="1524"/>
      <c r="I416" s="1524"/>
      <c r="J416" s="1524">
        <f>C416*D416*E416*F416</f>
        <v>71.52</v>
      </c>
    </row>
    <row r="417" spans="1:10" s="1525" customFormat="1" ht="21.95" customHeight="1" x14ac:dyDescent="0.35">
      <c r="A417" s="1528" t="s">
        <v>5478</v>
      </c>
      <c r="B417" s="1523" t="s">
        <v>5469</v>
      </c>
      <c r="C417" s="1523">
        <v>8</v>
      </c>
      <c r="D417" s="1523">
        <v>1</v>
      </c>
      <c r="E417" s="1523">
        <v>17</v>
      </c>
      <c r="F417" s="1524">
        <v>1.06</v>
      </c>
      <c r="G417" s="1524">
        <f>C417*D417*E417*F417</f>
        <v>144.16</v>
      </c>
      <c r="H417" s="1524"/>
      <c r="I417" s="1524"/>
      <c r="J417" s="1524"/>
    </row>
    <row r="418" spans="1:10" s="1525" customFormat="1" ht="21.95" customHeight="1" x14ac:dyDescent="0.35">
      <c r="A418" s="1529" t="s">
        <v>5539</v>
      </c>
      <c r="B418" s="1523"/>
      <c r="C418" s="1523"/>
      <c r="D418" s="1523"/>
      <c r="E418" s="1523"/>
      <c r="F418" s="1524"/>
      <c r="G418" s="1524"/>
      <c r="H418" s="1524"/>
      <c r="I418" s="1524"/>
      <c r="J418" s="1524"/>
    </row>
    <row r="419" spans="1:10" s="1525" customFormat="1" ht="21.95" customHeight="1" x14ac:dyDescent="0.35">
      <c r="A419" s="1528" t="s">
        <v>5540</v>
      </c>
      <c r="B419" s="1523" t="s">
        <v>5512</v>
      </c>
      <c r="C419" s="1523">
        <v>8</v>
      </c>
      <c r="D419" s="1523">
        <v>1</v>
      </c>
      <c r="E419" s="1523">
        <v>30</v>
      </c>
      <c r="F419" s="1524">
        <v>2.78</v>
      </c>
      <c r="G419" s="1524"/>
      <c r="H419" s="1524">
        <f>C419*D419*E419*F419</f>
        <v>667.2</v>
      </c>
      <c r="I419" s="1524"/>
      <c r="J419" s="1524"/>
    </row>
    <row r="420" spans="1:10" s="1525" customFormat="1" ht="21.95" customHeight="1" x14ac:dyDescent="0.35">
      <c r="A420" s="1528" t="s">
        <v>5541</v>
      </c>
      <c r="B420" s="1523" t="s">
        <v>5469</v>
      </c>
      <c r="C420" s="1523">
        <v>8</v>
      </c>
      <c r="D420" s="1523">
        <v>1</v>
      </c>
      <c r="E420" s="1523">
        <v>30</v>
      </c>
      <c r="F420" s="1524">
        <v>3.1</v>
      </c>
      <c r="G420" s="1524">
        <f>C420*D420*E420*F420</f>
        <v>744</v>
      </c>
      <c r="H420" s="1524"/>
      <c r="I420" s="1524"/>
      <c r="J420" s="1524"/>
    </row>
    <row r="421" spans="1:10" s="1525" customFormat="1" ht="21.95" customHeight="1" x14ac:dyDescent="0.35">
      <c r="A421" s="1528" t="s">
        <v>5542</v>
      </c>
      <c r="B421" s="1523" t="s">
        <v>5512</v>
      </c>
      <c r="C421" s="1523">
        <v>8</v>
      </c>
      <c r="D421" s="1523">
        <v>1</v>
      </c>
      <c r="E421" s="1523">
        <v>70</v>
      </c>
      <c r="F421" s="1524">
        <v>1.4</v>
      </c>
      <c r="G421" s="1524"/>
      <c r="H421" s="1524">
        <f>C421*D421*E421*F421</f>
        <v>784</v>
      </c>
      <c r="I421" s="1524"/>
      <c r="J421" s="1524"/>
    </row>
    <row r="422" spans="1:10" s="1525" customFormat="1" ht="21.95" customHeight="1" x14ac:dyDescent="0.35">
      <c r="A422" s="1528" t="s">
        <v>5543</v>
      </c>
      <c r="B422" s="1523" t="s">
        <v>5469</v>
      </c>
      <c r="C422" s="1523">
        <v>8</v>
      </c>
      <c r="D422" s="1523">
        <v>1</v>
      </c>
      <c r="E422" s="1523">
        <v>5</v>
      </c>
      <c r="F422" s="1524">
        <v>10.45</v>
      </c>
      <c r="G422" s="1524">
        <f>C422*D422*E422*F422</f>
        <v>418</v>
      </c>
      <c r="H422" s="1524"/>
      <c r="I422" s="1524"/>
      <c r="J422" s="1524"/>
    </row>
    <row r="423" spans="1:10" s="1525" customFormat="1" ht="21.95" customHeight="1" x14ac:dyDescent="0.35">
      <c r="A423" s="1528" t="s">
        <v>5544</v>
      </c>
      <c r="B423" s="1523" t="s">
        <v>5512</v>
      </c>
      <c r="C423" s="1523">
        <v>8</v>
      </c>
      <c r="D423" s="1523">
        <v>1</v>
      </c>
      <c r="E423" s="1523">
        <v>30</v>
      </c>
      <c r="F423" s="1524">
        <v>2.78</v>
      </c>
      <c r="G423" s="1524"/>
      <c r="H423" s="1524">
        <f>C423*D423*E423*F423</f>
        <v>667.2</v>
      </c>
      <c r="I423" s="1524"/>
      <c r="J423" s="1524"/>
    </row>
    <row r="424" spans="1:10" s="1525" customFormat="1" ht="21.95" customHeight="1" x14ac:dyDescent="0.35">
      <c r="A424" s="1528" t="s">
        <v>5514</v>
      </c>
      <c r="B424" s="1523" t="s">
        <v>5469</v>
      </c>
      <c r="C424" s="1523">
        <v>8</v>
      </c>
      <c r="D424" s="1523">
        <v>1</v>
      </c>
      <c r="E424" s="1523">
        <v>30</v>
      </c>
      <c r="F424" s="1524">
        <v>3.1</v>
      </c>
      <c r="G424" s="1524">
        <f>C424*D424*E424*F424</f>
        <v>744</v>
      </c>
      <c r="H424" s="1524"/>
      <c r="I424" s="1524"/>
      <c r="J424" s="1524"/>
    </row>
    <row r="425" spans="1:10" s="1525" customFormat="1" ht="21.95" customHeight="1" x14ac:dyDescent="0.35">
      <c r="A425" s="1530" t="s">
        <v>5545</v>
      </c>
      <c r="B425" s="1523"/>
      <c r="C425" s="1523"/>
      <c r="D425" s="1523"/>
      <c r="E425" s="1523"/>
      <c r="F425" s="1524"/>
      <c r="G425" s="1524"/>
      <c r="H425" s="1524"/>
      <c r="I425" s="1524"/>
      <c r="J425" s="1524"/>
    </row>
    <row r="426" spans="1:10" s="1525" customFormat="1" ht="21.95" customHeight="1" x14ac:dyDescent="0.35">
      <c r="A426" s="1530" t="s">
        <v>5546</v>
      </c>
      <c r="B426" s="1523"/>
      <c r="C426" s="1523"/>
      <c r="D426" s="1523"/>
      <c r="E426" s="1523"/>
      <c r="F426" s="1524"/>
      <c r="G426" s="1524"/>
      <c r="H426" s="1524"/>
      <c r="I426" s="1524"/>
      <c r="J426" s="1524"/>
    </row>
    <row r="427" spans="1:10" s="1525" customFormat="1" ht="21.95" customHeight="1" x14ac:dyDescent="0.35">
      <c r="A427" s="1528" t="s">
        <v>5633</v>
      </c>
      <c r="B427" s="1523" t="s">
        <v>5469</v>
      </c>
      <c r="C427" s="1523">
        <v>1</v>
      </c>
      <c r="D427" s="1523">
        <v>84</v>
      </c>
      <c r="E427" s="1523">
        <v>3</v>
      </c>
      <c r="F427" s="1524">
        <v>2.25</v>
      </c>
      <c r="G427" s="1524">
        <f>C427*D427*E427*F427</f>
        <v>567</v>
      </c>
      <c r="H427" s="1524"/>
      <c r="I427" s="1524"/>
      <c r="J427" s="1524"/>
    </row>
    <row r="428" spans="1:10" s="1525" customFormat="1" ht="21.95" customHeight="1" x14ac:dyDescent="0.35">
      <c r="A428" s="1528" t="s">
        <v>5547</v>
      </c>
      <c r="B428" s="1523" t="s">
        <v>5469</v>
      </c>
      <c r="C428" s="1523">
        <v>1</v>
      </c>
      <c r="D428" s="1523">
        <v>84</v>
      </c>
      <c r="E428" s="1523">
        <v>15</v>
      </c>
      <c r="F428" s="1524">
        <v>0.18</v>
      </c>
      <c r="G428" s="1524">
        <f t="shared" ref="G428:G439" si="9">C428*D428*E428*F428</f>
        <v>226.8</v>
      </c>
      <c r="H428" s="1524"/>
      <c r="I428" s="1524"/>
      <c r="J428" s="1524"/>
    </row>
    <row r="429" spans="1:10" s="1525" customFormat="1" ht="21.95" customHeight="1" x14ac:dyDescent="0.35">
      <c r="A429" s="1528" t="s">
        <v>5632</v>
      </c>
      <c r="B429" s="1523" t="s">
        <v>5469</v>
      </c>
      <c r="C429" s="1523">
        <v>1</v>
      </c>
      <c r="D429" s="1523">
        <v>28</v>
      </c>
      <c r="E429" s="1523">
        <v>3</v>
      </c>
      <c r="F429" s="1524">
        <v>1.8</v>
      </c>
      <c r="G429" s="1524">
        <f t="shared" si="9"/>
        <v>151.19999999999999</v>
      </c>
      <c r="H429" s="1524"/>
      <c r="I429" s="1524"/>
      <c r="J429" s="1524"/>
    </row>
    <row r="430" spans="1:10" s="1525" customFormat="1" ht="21.95" customHeight="1" x14ac:dyDescent="0.35">
      <c r="A430" s="1528" t="s">
        <v>5547</v>
      </c>
      <c r="B430" s="1523" t="s">
        <v>5469</v>
      </c>
      <c r="C430" s="1523">
        <v>1</v>
      </c>
      <c r="D430" s="1523">
        <v>28</v>
      </c>
      <c r="E430" s="1523">
        <v>12</v>
      </c>
      <c r="F430" s="1524">
        <v>0.18</v>
      </c>
      <c r="G430" s="1524">
        <f t="shared" si="9"/>
        <v>60.48</v>
      </c>
      <c r="H430" s="1524"/>
      <c r="I430" s="1524"/>
      <c r="J430" s="1524"/>
    </row>
    <row r="431" spans="1:10" s="1525" customFormat="1" ht="21.95" customHeight="1" x14ac:dyDescent="0.35">
      <c r="A431" s="1530" t="s">
        <v>5135</v>
      </c>
      <c r="B431" s="1523"/>
      <c r="C431" s="1523"/>
      <c r="D431" s="1523"/>
      <c r="E431" s="1523"/>
      <c r="F431" s="1524"/>
      <c r="G431" s="1524"/>
      <c r="H431" s="1524"/>
      <c r="I431" s="1524"/>
      <c r="J431" s="1524"/>
    </row>
    <row r="432" spans="1:10" s="1525" customFormat="1" ht="21.95" customHeight="1" x14ac:dyDescent="0.35">
      <c r="A432" s="1528" t="s">
        <v>5548</v>
      </c>
      <c r="B432" s="1523" t="s">
        <v>5469</v>
      </c>
      <c r="C432" s="1523">
        <v>1</v>
      </c>
      <c r="D432" s="1523">
        <v>4</v>
      </c>
      <c r="E432" s="1523">
        <v>3</v>
      </c>
      <c r="F432" s="1524">
        <v>1.95</v>
      </c>
      <c r="G432" s="1524">
        <f t="shared" si="9"/>
        <v>23.4</v>
      </c>
      <c r="H432" s="1524"/>
      <c r="I432" s="1524"/>
      <c r="J432" s="1524"/>
    </row>
    <row r="433" spans="1:10" s="1525" customFormat="1" ht="21.95" customHeight="1" x14ac:dyDescent="0.35">
      <c r="A433" s="1528" t="s">
        <v>5547</v>
      </c>
      <c r="B433" s="1523" t="s">
        <v>5469</v>
      </c>
      <c r="C433" s="1523">
        <v>1</v>
      </c>
      <c r="D433" s="1523">
        <v>4</v>
      </c>
      <c r="E433" s="1523">
        <v>13</v>
      </c>
      <c r="F433" s="1524">
        <v>0.18</v>
      </c>
      <c r="G433" s="1524">
        <f t="shared" si="9"/>
        <v>9.36</v>
      </c>
      <c r="H433" s="1524"/>
      <c r="I433" s="1524"/>
      <c r="J433" s="1524"/>
    </row>
    <row r="434" spans="1:10" s="1525" customFormat="1" ht="21.95" customHeight="1" x14ac:dyDescent="0.35">
      <c r="A434" s="1528" t="s">
        <v>5549</v>
      </c>
      <c r="B434" s="1523" t="s">
        <v>5469</v>
      </c>
      <c r="C434" s="1523">
        <v>1</v>
      </c>
      <c r="D434" s="1523">
        <v>2</v>
      </c>
      <c r="E434" s="1523">
        <v>3</v>
      </c>
      <c r="F434" s="1524">
        <v>1.65</v>
      </c>
      <c r="G434" s="1524">
        <f t="shared" si="9"/>
        <v>9.9</v>
      </c>
      <c r="H434" s="1524"/>
      <c r="I434" s="1524"/>
      <c r="J434" s="1524"/>
    </row>
    <row r="435" spans="1:10" s="1525" customFormat="1" ht="21.95" customHeight="1" x14ac:dyDescent="0.35">
      <c r="A435" s="1528" t="s">
        <v>5547</v>
      </c>
      <c r="B435" s="1523" t="s">
        <v>5469</v>
      </c>
      <c r="C435" s="1523">
        <v>1</v>
      </c>
      <c r="D435" s="1523">
        <v>2</v>
      </c>
      <c r="E435" s="1523">
        <v>11</v>
      </c>
      <c r="F435" s="1524">
        <v>0.18</v>
      </c>
      <c r="G435" s="1524">
        <f t="shared" si="9"/>
        <v>3.96</v>
      </c>
      <c r="H435" s="1524"/>
      <c r="I435" s="1524"/>
      <c r="J435" s="1524"/>
    </row>
    <row r="436" spans="1:10" s="1525" customFormat="1" ht="21.95" customHeight="1" x14ac:dyDescent="0.35">
      <c r="A436" s="1528" t="s">
        <v>5550</v>
      </c>
      <c r="B436" s="1523" t="s">
        <v>5469</v>
      </c>
      <c r="C436" s="1523">
        <v>1</v>
      </c>
      <c r="D436" s="1523">
        <v>4</v>
      </c>
      <c r="E436" s="1523">
        <v>3</v>
      </c>
      <c r="F436" s="1524">
        <v>1.65</v>
      </c>
      <c r="G436" s="1524">
        <f t="shared" si="9"/>
        <v>19.8</v>
      </c>
      <c r="H436" s="1524"/>
      <c r="I436" s="1524"/>
      <c r="J436" s="1524"/>
    </row>
    <row r="437" spans="1:10" s="1525" customFormat="1" ht="21.95" customHeight="1" x14ac:dyDescent="0.35">
      <c r="A437" s="1528" t="s">
        <v>5547</v>
      </c>
      <c r="B437" s="1523" t="s">
        <v>5469</v>
      </c>
      <c r="C437" s="1523">
        <v>1</v>
      </c>
      <c r="D437" s="1523">
        <v>4</v>
      </c>
      <c r="E437" s="1523">
        <v>11</v>
      </c>
      <c r="F437" s="1524">
        <v>0.18</v>
      </c>
      <c r="G437" s="1524">
        <f t="shared" si="9"/>
        <v>7.92</v>
      </c>
      <c r="H437" s="1524"/>
      <c r="I437" s="1524"/>
      <c r="J437" s="1524"/>
    </row>
    <row r="438" spans="1:10" s="1525" customFormat="1" ht="21.95" customHeight="1" x14ac:dyDescent="0.35">
      <c r="A438" s="1528" t="s">
        <v>5551</v>
      </c>
      <c r="B438" s="1523" t="s">
        <v>5469</v>
      </c>
      <c r="C438" s="1523">
        <v>1</v>
      </c>
      <c r="D438" s="1523">
        <v>2</v>
      </c>
      <c r="E438" s="1523">
        <v>3</v>
      </c>
      <c r="F438" s="1524">
        <v>1.23</v>
      </c>
      <c r="G438" s="1524">
        <f t="shared" si="9"/>
        <v>7.38</v>
      </c>
      <c r="H438" s="1524"/>
      <c r="I438" s="1524"/>
      <c r="J438" s="1524"/>
    </row>
    <row r="439" spans="1:10" s="1525" customFormat="1" ht="21.95" customHeight="1" x14ac:dyDescent="0.35">
      <c r="A439" s="1528" t="s">
        <v>5547</v>
      </c>
      <c r="B439" s="1523" t="s">
        <v>5469</v>
      </c>
      <c r="C439" s="1523">
        <v>1</v>
      </c>
      <c r="D439" s="1523">
        <v>2</v>
      </c>
      <c r="E439" s="1523">
        <v>8</v>
      </c>
      <c r="F439" s="1524">
        <v>0.18</v>
      </c>
      <c r="G439" s="1524">
        <f t="shared" si="9"/>
        <v>2.88</v>
      </c>
      <c r="H439" s="1524"/>
      <c r="I439" s="1524"/>
      <c r="J439" s="1524"/>
    </row>
    <row r="440" spans="1:10" s="1525" customFormat="1" ht="21.95" customHeight="1" x14ac:dyDescent="0.35">
      <c r="A440" s="1529" t="s">
        <v>5552</v>
      </c>
      <c r="B440" s="1523"/>
      <c r="C440" s="1523"/>
      <c r="D440" s="1523"/>
      <c r="E440" s="1523"/>
      <c r="F440" s="1524"/>
      <c r="G440" s="1524"/>
      <c r="H440" s="1524"/>
      <c r="I440" s="1524"/>
      <c r="J440" s="1524"/>
    </row>
    <row r="441" spans="1:10" s="1525" customFormat="1" ht="21.95" customHeight="1" x14ac:dyDescent="0.35">
      <c r="A441" s="1530" t="s">
        <v>5546</v>
      </c>
      <c r="B441" s="1523"/>
      <c r="C441" s="1523"/>
      <c r="D441" s="1523"/>
      <c r="E441" s="1523"/>
      <c r="F441" s="1524"/>
      <c r="G441" s="1524"/>
      <c r="H441" s="1524"/>
      <c r="I441" s="1524"/>
      <c r="J441" s="1524"/>
    </row>
    <row r="442" spans="1:10" s="1525" customFormat="1" ht="21.95" customHeight="1" x14ac:dyDescent="0.35">
      <c r="A442" s="1528" t="s">
        <v>5631</v>
      </c>
      <c r="B442" s="1523" t="s">
        <v>5512</v>
      </c>
      <c r="C442" s="1523">
        <v>1</v>
      </c>
      <c r="D442" s="1523">
        <v>84</v>
      </c>
      <c r="E442" s="1523">
        <v>4</v>
      </c>
      <c r="F442" s="1524">
        <v>2.25</v>
      </c>
      <c r="G442" s="1524"/>
      <c r="H442" s="1524">
        <f>C442*D442*E442*F442</f>
        <v>756</v>
      </c>
      <c r="I442" s="1524"/>
      <c r="J442" s="1524"/>
    </row>
    <row r="443" spans="1:10" s="1525" customFormat="1" ht="21.95" customHeight="1" x14ac:dyDescent="0.35">
      <c r="A443" s="1528" t="s">
        <v>5547</v>
      </c>
      <c r="B443" s="1523" t="s">
        <v>5469</v>
      </c>
      <c r="C443" s="1523">
        <v>1</v>
      </c>
      <c r="D443" s="1523">
        <v>84</v>
      </c>
      <c r="E443" s="1523">
        <v>3</v>
      </c>
      <c r="F443" s="1524">
        <v>2.25</v>
      </c>
      <c r="G443" s="1524">
        <f t="shared" ref="G443:G469" si="10">C443*D443*E443*F443</f>
        <v>567</v>
      </c>
      <c r="H443" s="1524"/>
      <c r="I443" s="1524"/>
      <c r="J443" s="1524"/>
    </row>
    <row r="444" spans="1:10" s="1525" customFormat="1" ht="21.95" customHeight="1" x14ac:dyDescent="0.35">
      <c r="A444" s="1528" t="s">
        <v>5468</v>
      </c>
      <c r="B444" s="1523" t="s">
        <v>5469</v>
      </c>
      <c r="C444" s="1523">
        <v>1</v>
      </c>
      <c r="D444" s="1523">
        <v>84</v>
      </c>
      <c r="E444" s="1523">
        <v>15</v>
      </c>
      <c r="F444" s="1524">
        <v>1</v>
      </c>
      <c r="G444" s="1524">
        <f t="shared" si="10"/>
        <v>1260</v>
      </c>
      <c r="H444" s="1524"/>
      <c r="I444" s="1524"/>
      <c r="J444" s="1524"/>
    </row>
    <row r="445" spans="1:10" s="1525" customFormat="1" ht="21.95" customHeight="1" x14ac:dyDescent="0.35">
      <c r="A445" s="1528" t="s">
        <v>5632</v>
      </c>
      <c r="B445" s="1523" t="s">
        <v>5512</v>
      </c>
      <c r="C445" s="1523">
        <v>1</v>
      </c>
      <c r="D445" s="1523">
        <v>28</v>
      </c>
      <c r="E445" s="1523">
        <v>4</v>
      </c>
      <c r="F445" s="1524">
        <v>1.8</v>
      </c>
      <c r="G445" s="1524"/>
      <c r="H445" s="1524">
        <f>C445*D445*E445*F445</f>
        <v>201.6</v>
      </c>
      <c r="I445" s="1524"/>
      <c r="J445" s="1524"/>
    </row>
    <row r="446" spans="1:10" s="1525" customFormat="1" ht="21.95" customHeight="1" x14ac:dyDescent="0.35">
      <c r="A446" s="1528" t="s">
        <v>5547</v>
      </c>
      <c r="B446" s="1523" t="s">
        <v>5469</v>
      </c>
      <c r="C446" s="1523">
        <v>1</v>
      </c>
      <c r="D446" s="1523">
        <v>28</v>
      </c>
      <c r="E446" s="1523">
        <v>3</v>
      </c>
      <c r="F446" s="1524">
        <v>1.8</v>
      </c>
      <c r="G446" s="1524">
        <f t="shared" si="10"/>
        <v>151.19999999999999</v>
      </c>
      <c r="H446" s="1524"/>
      <c r="I446" s="1524"/>
      <c r="J446" s="1524"/>
    </row>
    <row r="447" spans="1:10" s="1525" customFormat="1" ht="21.95" customHeight="1" x14ac:dyDescent="0.35">
      <c r="A447" s="1528" t="s">
        <v>5468</v>
      </c>
      <c r="B447" s="1523" t="s">
        <v>5469</v>
      </c>
      <c r="C447" s="1523">
        <v>1</v>
      </c>
      <c r="D447" s="1523">
        <v>28</v>
      </c>
      <c r="E447" s="1523">
        <v>12</v>
      </c>
      <c r="F447" s="1524">
        <v>1</v>
      </c>
      <c r="G447" s="1524">
        <f t="shared" si="10"/>
        <v>336</v>
      </c>
      <c r="H447" s="1524"/>
      <c r="I447" s="1524"/>
      <c r="J447" s="1524"/>
    </row>
    <row r="448" spans="1:10" s="1525" customFormat="1" ht="21.95" customHeight="1" x14ac:dyDescent="0.35">
      <c r="A448" s="1528" t="s">
        <v>5648</v>
      </c>
      <c r="B448" s="1523" t="s">
        <v>5512</v>
      </c>
      <c r="C448" s="1523">
        <v>1</v>
      </c>
      <c r="D448" s="1523">
        <v>28</v>
      </c>
      <c r="E448" s="1523">
        <v>4</v>
      </c>
      <c r="F448" s="1524">
        <v>1.46</v>
      </c>
      <c r="G448" s="1524"/>
      <c r="H448" s="1524">
        <f>C448*D448*E448*F448</f>
        <v>163.52000000000001</v>
      </c>
      <c r="I448" s="1524"/>
      <c r="J448" s="1524"/>
    </row>
    <row r="449" spans="1:10" s="1525" customFormat="1" ht="21.95" customHeight="1" x14ac:dyDescent="0.35">
      <c r="A449" s="1528" t="s">
        <v>5468</v>
      </c>
      <c r="B449" s="1523" t="s">
        <v>5469</v>
      </c>
      <c r="C449" s="1523">
        <v>1</v>
      </c>
      <c r="D449" s="1523">
        <v>28</v>
      </c>
      <c r="E449" s="1523">
        <v>10</v>
      </c>
      <c r="F449" s="1524">
        <v>0.65</v>
      </c>
      <c r="G449" s="1524">
        <f t="shared" si="10"/>
        <v>182</v>
      </c>
      <c r="H449" s="1524"/>
      <c r="I449" s="1524"/>
      <c r="J449" s="1524"/>
    </row>
    <row r="450" spans="1:10" s="1525" customFormat="1" ht="21.95" customHeight="1" x14ac:dyDescent="0.35">
      <c r="A450" s="1528" t="s">
        <v>5553</v>
      </c>
      <c r="B450" s="1523" t="s">
        <v>5512</v>
      </c>
      <c r="C450" s="1523">
        <v>1</v>
      </c>
      <c r="D450" s="1523">
        <v>56</v>
      </c>
      <c r="E450" s="1523">
        <v>4</v>
      </c>
      <c r="F450" s="1524">
        <v>1.36</v>
      </c>
      <c r="G450" s="1524"/>
      <c r="H450" s="1524">
        <f>C450*D450*E450*F450</f>
        <v>304.64</v>
      </c>
      <c r="I450" s="1524"/>
      <c r="J450" s="1524"/>
    </row>
    <row r="451" spans="1:10" s="1525" customFormat="1" ht="21.95" customHeight="1" x14ac:dyDescent="0.35">
      <c r="A451" s="1528" t="s">
        <v>5468</v>
      </c>
      <c r="B451" s="1523" t="s">
        <v>5469</v>
      </c>
      <c r="C451" s="1523">
        <v>1</v>
      </c>
      <c r="D451" s="1523">
        <v>56</v>
      </c>
      <c r="E451" s="1523">
        <v>9</v>
      </c>
      <c r="F451" s="1524">
        <v>0.65</v>
      </c>
      <c r="G451" s="1524">
        <f t="shared" si="10"/>
        <v>327.60000000000002</v>
      </c>
      <c r="H451" s="1524"/>
      <c r="I451" s="1524"/>
      <c r="J451" s="1524"/>
    </row>
    <row r="452" spans="1:10" s="1525" customFormat="1" ht="21.95" customHeight="1" x14ac:dyDescent="0.35">
      <c r="A452" s="1528" t="s">
        <v>5554</v>
      </c>
      <c r="B452" s="1523" t="s">
        <v>5512</v>
      </c>
      <c r="C452" s="1523">
        <v>1</v>
      </c>
      <c r="D452" s="1523">
        <v>56</v>
      </c>
      <c r="E452" s="1523">
        <v>4</v>
      </c>
      <c r="F452" s="1524">
        <v>1.2</v>
      </c>
      <c r="G452" s="1524"/>
      <c r="H452" s="1524">
        <f>C452*D452*E452*F452</f>
        <v>268.8</v>
      </c>
      <c r="I452" s="1524"/>
      <c r="J452" s="1524"/>
    </row>
    <row r="453" spans="1:10" s="1525" customFormat="1" ht="21.95" customHeight="1" x14ac:dyDescent="0.35">
      <c r="A453" s="1528" t="s">
        <v>5468</v>
      </c>
      <c r="B453" s="1523" t="s">
        <v>5469</v>
      </c>
      <c r="C453" s="1523">
        <v>1</v>
      </c>
      <c r="D453" s="1523">
        <v>56</v>
      </c>
      <c r="E453" s="1523">
        <v>8</v>
      </c>
      <c r="F453" s="1524">
        <v>0.55000000000000004</v>
      </c>
      <c r="G453" s="1524">
        <f t="shared" si="10"/>
        <v>246.4</v>
      </c>
      <c r="H453" s="1524"/>
      <c r="I453" s="1524"/>
      <c r="J453" s="1524"/>
    </row>
    <row r="454" spans="1:10" s="1525" customFormat="1" ht="21.95" customHeight="1" x14ac:dyDescent="0.35">
      <c r="A454" s="1528" t="s">
        <v>5555</v>
      </c>
      <c r="B454" s="1523" t="s">
        <v>5512</v>
      </c>
      <c r="C454" s="1523">
        <v>1</v>
      </c>
      <c r="D454" s="1523">
        <v>28</v>
      </c>
      <c r="E454" s="1523">
        <v>4</v>
      </c>
      <c r="F454" s="1524">
        <v>1.1000000000000001</v>
      </c>
      <c r="G454" s="1524"/>
      <c r="H454" s="1524">
        <f>C454*D454*E454*F454</f>
        <v>123.2</v>
      </c>
      <c r="I454" s="1524"/>
      <c r="J454" s="1524"/>
    </row>
    <row r="455" spans="1:10" s="1525" customFormat="1" ht="21.95" customHeight="1" x14ac:dyDescent="0.35">
      <c r="A455" s="1528" t="s">
        <v>5468</v>
      </c>
      <c r="B455" s="1523" t="s">
        <v>5469</v>
      </c>
      <c r="C455" s="1523">
        <v>1</v>
      </c>
      <c r="D455" s="1523">
        <v>28</v>
      </c>
      <c r="E455" s="1523">
        <v>7</v>
      </c>
      <c r="F455" s="1524">
        <v>0.55000000000000004</v>
      </c>
      <c r="G455" s="1524">
        <f t="shared" si="10"/>
        <v>107.8</v>
      </c>
      <c r="H455" s="1524"/>
      <c r="I455" s="1524"/>
      <c r="J455" s="1524"/>
    </row>
    <row r="456" spans="1:10" s="1525" customFormat="1" ht="21.95" customHeight="1" x14ac:dyDescent="0.35">
      <c r="A456" s="1528" t="s">
        <v>5556</v>
      </c>
      <c r="B456" s="1523" t="s">
        <v>5512</v>
      </c>
      <c r="C456" s="1523">
        <v>1</v>
      </c>
      <c r="D456" s="1523">
        <v>28</v>
      </c>
      <c r="E456" s="1523">
        <v>4</v>
      </c>
      <c r="F456" s="1524">
        <v>1.43</v>
      </c>
      <c r="G456" s="1524"/>
      <c r="H456" s="1524">
        <f>C456*D456*E456*F456</f>
        <v>160.16</v>
      </c>
      <c r="I456" s="1524"/>
      <c r="J456" s="1524"/>
    </row>
    <row r="457" spans="1:10" s="1525" customFormat="1" ht="21.95" customHeight="1" x14ac:dyDescent="0.35">
      <c r="A457" s="1528" t="s">
        <v>5468</v>
      </c>
      <c r="B457" s="1523" t="s">
        <v>5469</v>
      </c>
      <c r="C457" s="1523">
        <v>1</v>
      </c>
      <c r="D457" s="1523">
        <v>28</v>
      </c>
      <c r="E457" s="1523">
        <v>8</v>
      </c>
      <c r="F457" s="1524">
        <v>0.65</v>
      </c>
      <c r="G457" s="1524">
        <f t="shared" si="10"/>
        <v>145.6</v>
      </c>
      <c r="H457" s="1524"/>
      <c r="I457" s="1524"/>
      <c r="J457" s="1524"/>
    </row>
    <row r="458" spans="1:10" s="1525" customFormat="1" ht="21.95" customHeight="1" x14ac:dyDescent="0.35">
      <c r="A458" s="1528" t="s">
        <v>5557</v>
      </c>
      <c r="B458" s="1523" t="s">
        <v>5512</v>
      </c>
      <c r="C458" s="1523">
        <v>1</v>
      </c>
      <c r="D458" s="1523">
        <v>28</v>
      </c>
      <c r="E458" s="1523">
        <v>4</v>
      </c>
      <c r="F458" s="1524">
        <v>3.28</v>
      </c>
      <c r="G458" s="1524"/>
      <c r="H458" s="1524">
        <f>C458*D458*E458*F458</f>
        <v>367.36</v>
      </c>
      <c r="I458" s="1524"/>
      <c r="J458" s="1524"/>
    </row>
    <row r="459" spans="1:10" s="1525" customFormat="1" ht="21.95" customHeight="1" x14ac:dyDescent="0.35">
      <c r="A459" s="1528" t="s">
        <v>5547</v>
      </c>
      <c r="B459" s="1523" t="s">
        <v>5469</v>
      </c>
      <c r="C459" s="1523">
        <v>1</v>
      </c>
      <c r="D459" s="1523">
        <v>28</v>
      </c>
      <c r="E459" s="1523">
        <v>4</v>
      </c>
      <c r="F459" s="1524">
        <v>3.28</v>
      </c>
      <c r="G459" s="1524">
        <f t="shared" si="10"/>
        <v>367.36</v>
      </c>
      <c r="H459" s="1524"/>
      <c r="I459" s="1524"/>
      <c r="J459" s="1524"/>
    </row>
    <row r="460" spans="1:10" s="1525" customFormat="1" ht="21.95" customHeight="1" x14ac:dyDescent="0.35">
      <c r="A460" s="1528" t="s">
        <v>5468</v>
      </c>
      <c r="B460" s="1523" t="s">
        <v>5469</v>
      </c>
      <c r="C460" s="1523">
        <v>1</v>
      </c>
      <c r="D460" s="1523">
        <v>28</v>
      </c>
      <c r="E460" s="1523">
        <v>21</v>
      </c>
      <c r="F460" s="1524">
        <v>1</v>
      </c>
      <c r="G460" s="1524">
        <f t="shared" si="10"/>
        <v>588</v>
      </c>
      <c r="H460" s="1524"/>
      <c r="I460" s="1524"/>
      <c r="J460" s="1524"/>
    </row>
    <row r="461" spans="1:10" s="1525" customFormat="1" ht="21.95" customHeight="1" x14ac:dyDescent="0.35">
      <c r="A461" s="1528" t="s">
        <v>5558</v>
      </c>
      <c r="B461" s="1523" t="s">
        <v>5512</v>
      </c>
      <c r="C461" s="1523">
        <v>1</v>
      </c>
      <c r="D461" s="1523">
        <v>28</v>
      </c>
      <c r="E461" s="1523">
        <v>4</v>
      </c>
      <c r="F461" s="1524">
        <v>3.33</v>
      </c>
      <c r="G461" s="1524"/>
      <c r="H461" s="1524">
        <f>C461*D461*E461*F461</f>
        <v>372.96</v>
      </c>
      <c r="I461" s="1524"/>
      <c r="J461" s="1524"/>
    </row>
    <row r="462" spans="1:10" s="1525" customFormat="1" ht="21.95" customHeight="1" x14ac:dyDescent="0.35">
      <c r="A462" s="1528" t="s">
        <v>5547</v>
      </c>
      <c r="B462" s="1523" t="s">
        <v>5469</v>
      </c>
      <c r="C462" s="1523">
        <v>1</v>
      </c>
      <c r="D462" s="1523">
        <v>28</v>
      </c>
      <c r="E462" s="1523">
        <v>4</v>
      </c>
      <c r="F462" s="1524">
        <v>3.33</v>
      </c>
      <c r="G462" s="1524">
        <f t="shared" si="10"/>
        <v>372.96</v>
      </c>
      <c r="H462" s="1524"/>
      <c r="I462" s="1524"/>
      <c r="J462" s="1524"/>
    </row>
    <row r="463" spans="1:10" s="1525" customFormat="1" ht="21.95" customHeight="1" x14ac:dyDescent="0.35">
      <c r="A463" s="1528" t="s">
        <v>5468</v>
      </c>
      <c r="B463" s="1523" t="s">
        <v>5469</v>
      </c>
      <c r="C463" s="1523">
        <v>1</v>
      </c>
      <c r="D463" s="1523">
        <v>28</v>
      </c>
      <c r="E463" s="1523">
        <v>22</v>
      </c>
      <c r="F463" s="1524">
        <v>1</v>
      </c>
      <c r="G463" s="1524">
        <f t="shared" si="10"/>
        <v>616</v>
      </c>
      <c r="H463" s="1524"/>
      <c r="I463" s="1524"/>
      <c r="J463" s="1524"/>
    </row>
    <row r="464" spans="1:10" s="1525" customFormat="1" ht="21.95" customHeight="1" x14ac:dyDescent="0.35">
      <c r="A464" s="1528" t="s">
        <v>5559</v>
      </c>
      <c r="B464" s="1523" t="s">
        <v>5512</v>
      </c>
      <c r="C464" s="1523">
        <v>1</v>
      </c>
      <c r="D464" s="1523">
        <v>28</v>
      </c>
      <c r="E464" s="1523">
        <v>4</v>
      </c>
      <c r="F464" s="1524">
        <v>2.56</v>
      </c>
      <c r="G464" s="1524"/>
      <c r="H464" s="1524">
        <f>C464*D464*E464*F464</f>
        <v>286.72000000000003</v>
      </c>
      <c r="I464" s="1524"/>
      <c r="J464" s="1524"/>
    </row>
    <row r="465" spans="1:10" s="1525" customFormat="1" ht="21.95" customHeight="1" x14ac:dyDescent="0.35">
      <c r="A465" s="1528" t="s">
        <v>5547</v>
      </c>
      <c r="B465" s="1523" t="s">
        <v>5469</v>
      </c>
      <c r="C465" s="1523">
        <v>1</v>
      </c>
      <c r="D465" s="1523">
        <v>28</v>
      </c>
      <c r="E465" s="1523">
        <v>4</v>
      </c>
      <c r="F465" s="1524">
        <v>2.56</v>
      </c>
      <c r="G465" s="1524">
        <f t="shared" si="10"/>
        <v>286.72000000000003</v>
      </c>
      <c r="H465" s="1524"/>
      <c r="I465" s="1524"/>
      <c r="J465" s="1524"/>
    </row>
    <row r="466" spans="1:10" s="1525" customFormat="1" ht="21.95" customHeight="1" x14ac:dyDescent="0.35">
      <c r="A466" s="1528" t="s">
        <v>5468</v>
      </c>
      <c r="B466" s="1523" t="s">
        <v>5469</v>
      </c>
      <c r="C466" s="1523">
        <v>1</v>
      </c>
      <c r="D466" s="1523">
        <v>28</v>
      </c>
      <c r="E466" s="1523">
        <v>17</v>
      </c>
      <c r="F466" s="1524">
        <v>1</v>
      </c>
      <c r="G466" s="1524">
        <f t="shared" si="10"/>
        <v>476</v>
      </c>
      <c r="H466" s="1524"/>
      <c r="I466" s="1524"/>
      <c r="J466" s="1524"/>
    </row>
    <row r="467" spans="1:10" s="1525" customFormat="1" ht="21.95" customHeight="1" x14ac:dyDescent="0.35">
      <c r="A467" s="1528" t="s">
        <v>5559</v>
      </c>
      <c r="B467" s="1523" t="s">
        <v>5512</v>
      </c>
      <c r="C467" s="1523">
        <v>1</v>
      </c>
      <c r="D467" s="1523">
        <v>28</v>
      </c>
      <c r="E467" s="1523">
        <v>4</v>
      </c>
      <c r="F467" s="1524">
        <v>2.46</v>
      </c>
      <c r="G467" s="1524"/>
      <c r="H467" s="1524">
        <f>C467*D467*E467*F467</f>
        <v>275.52</v>
      </c>
      <c r="I467" s="1524"/>
      <c r="J467" s="1524"/>
    </row>
    <row r="468" spans="1:10" s="1525" customFormat="1" ht="21.95" customHeight="1" x14ac:dyDescent="0.35">
      <c r="A468" s="1528" t="s">
        <v>5547</v>
      </c>
      <c r="B468" s="1523" t="s">
        <v>5469</v>
      </c>
      <c r="C468" s="1523">
        <v>1</v>
      </c>
      <c r="D468" s="1523">
        <v>28</v>
      </c>
      <c r="E468" s="1523">
        <v>4</v>
      </c>
      <c r="F468" s="1524">
        <v>2.46</v>
      </c>
      <c r="G468" s="1524" t="s">
        <v>852</v>
      </c>
      <c r="H468" s="1524"/>
      <c r="I468" s="1524"/>
      <c r="J468" s="1524"/>
    </row>
    <row r="469" spans="1:10" s="1525" customFormat="1" ht="21.95" customHeight="1" x14ac:dyDescent="0.35">
      <c r="A469" s="1528" t="s">
        <v>5468</v>
      </c>
      <c r="B469" s="1523" t="s">
        <v>5469</v>
      </c>
      <c r="C469" s="1523">
        <v>1</v>
      </c>
      <c r="D469" s="1523">
        <v>28</v>
      </c>
      <c r="E469" s="1523">
        <v>16</v>
      </c>
      <c r="F469" s="1524">
        <v>0.9</v>
      </c>
      <c r="G469" s="1524">
        <f t="shared" si="10"/>
        <v>403.2</v>
      </c>
      <c r="H469" s="1524"/>
      <c r="I469" s="1524"/>
      <c r="J469" s="1524"/>
    </row>
    <row r="470" spans="1:10" s="1525" customFormat="1" ht="21.95" customHeight="1" x14ac:dyDescent="0.35">
      <c r="A470" s="1529" t="s">
        <v>5560</v>
      </c>
      <c r="B470" s="1523"/>
      <c r="C470" s="1523"/>
      <c r="D470" s="1523"/>
      <c r="E470" s="1523"/>
      <c r="F470" s="1524"/>
      <c r="G470" s="1524"/>
      <c r="H470" s="1524"/>
      <c r="I470" s="1524"/>
      <c r="J470" s="1524"/>
    </row>
    <row r="471" spans="1:10" s="1525" customFormat="1" ht="21.95" customHeight="1" x14ac:dyDescent="0.35">
      <c r="A471" s="1528" t="s">
        <v>5548</v>
      </c>
      <c r="B471" s="1523" t="s">
        <v>5512</v>
      </c>
      <c r="C471" s="1523">
        <v>1</v>
      </c>
      <c r="D471" s="1523">
        <v>4</v>
      </c>
      <c r="E471" s="1523">
        <v>4</v>
      </c>
      <c r="F471" s="1524">
        <v>1.95</v>
      </c>
      <c r="G471" s="1524"/>
      <c r="H471" s="1524">
        <f>C471*D471*E471*F471</f>
        <v>31.2</v>
      </c>
      <c r="I471" s="1524"/>
      <c r="J471" s="1524"/>
    </row>
    <row r="472" spans="1:10" s="1525" customFormat="1" ht="21.95" customHeight="1" x14ac:dyDescent="0.35">
      <c r="A472" s="1528" t="s">
        <v>5547</v>
      </c>
      <c r="B472" s="1523" t="s">
        <v>5469</v>
      </c>
      <c r="C472" s="1523">
        <v>1</v>
      </c>
      <c r="D472" s="1523">
        <v>4</v>
      </c>
      <c r="E472" s="1523">
        <v>3</v>
      </c>
      <c r="F472" s="1524">
        <v>0.18</v>
      </c>
      <c r="G472" s="1524">
        <f>C472*D472*E472*F472</f>
        <v>2.16</v>
      </c>
      <c r="H472" s="1524"/>
      <c r="I472" s="1524"/>
      <c r="J472" s="1524"/>
    </row>
    <row r="473" spans="1:10" s="1525" customFormat="1" ht="21.95" customHeight="1" x14ac:dyDescent="0.35">
      <c r="A473" s="1528" t="s">
        <v>5468</v>
      </c>
      <c r="B473" s="1523" t="s">
        <v>5469</v>
      </c>
      <c r="C473" s="1523">
        <v>1</v>
      </c>
      <c r="D473" s="1523">
        <v>4</v>
      </c>
      <c r="E473" s="1523">
        <v>13</v>
      </c>
      <c r="F473" s="1524">
        <v>1</v>
      </c>
      <c r="G473" s="1524">
        <f>C473*D473*E473*F473</f>
        <v>52</v>
      </c>
      <c r="H473" s="1524"/>
      <c r="I473" s="1524"/>
      <c r="J473" s="1524"/>
    </row>
    <row r="474" spans="1:10" s="1525" customFormat="1" ht="21.95" customHeight="1" x14ac:dyDescent="0.35">
      <c r="A474" s="1528" t="s">
        <v>5549</v>
      </c>
      <c r="B474" s="1523" t="s">
        <v>5512</v>
      </c>
      <c r="C474" s="1523">
        <v>1</v>
      </c>
      <c r="D474" s="1523">
        <v>2</v>
      </c>
      <c r="E474" s="1523">
        <v>4</v>
      </c>
      <c r="F474" s="1524">
        <v>1.65</v>
      </c>
      <c r="G474" s="1524"/>
      <c r="H474" s="1524">
        <f>C474*D474*E474*F474</f>
        <v>13.2</v>
      </c>
      <c r="I474" s="1524"/>
      <c r="J474" s="1524"/>
    </row>
    <row r="475" spans="1:10" s="1525" customFormat="1" ht="21.95" customHeight="1" x14ac:dyDescent="0.35">
      <c r="A475" s="1528" t="s">
        <v>5547</v>
      </c>
      <c r="B475" s="1523" t="s">
        <v>5469</v>
      </c>
      <c r="C475" s="1523">
        <v>1</v>
      </c>
      <c r="D475" s="1523">
        <v>2</v>
      </c>
      <c r="E475" s="1523">
        <v>3</v>
      </c>
      <c r="F475" s="1524">
        <v>0.18</v>
      </c>
      <c r="G475" s="1524">
        <f>C475*D475*E475*F475</f>
        <v>1.08</v>
      </c>
      <c r="H475" s="1524"/>
      <c r="I475" s="1524"/>
      <c r="J475" s="1524"/>
    </row>
    <row r="476" spans="1:10" s="1525" customFormat="1" ht="21.95" customHeight="1" x14ac:dyDescent="0.35">
      <c r="A476" s="1528" t="s">
        <v>5468</v>
      </c>
      <c r="B476" s="1523" t="s">
        <v>5469</v>
      </c>
      <c r="C476" s="1523">
        <v>1</v>
      </c>
      <c r="D476" s="1523">
        <v>2</v>
      </c>
      <c r="E476" s="1523">
        <v>11</v>
      </c>
      <c r="F476" s="1524">
        <v>1</v>
      </c>
      <c r="G476" s="1524">
        <f>C476*D476*E476*F476</f>
        <v>22</v>
      </c>
      <c r="H476" s="1524"/>
      <c r="I476" s="1524"/>
      <c r="J476" s="1524"/>
    </row>
    <row r="477" spans="1:10" s="1525" customFormat="1" ht="21.95" customHeight="1" x14ac:dyDescent="0.35">
      <c r="A477" s="1528" t="s">
        <v>5550</v>
      </c>
      <c r="B477" s="1523" t="s">
        <v>5512</v>
      </c>
      <c r="C477" s="1523">
        <v>1</v>
      </c>
      <c r="D477" s="1523">
        <v>4</v>
      </c>
      <c r="E477" s="1523">
        <v>4</v>
      </c>
      <c r="F477" s="1524">
        <v>1.65</v>
      </c>
      <c r="G477" s="1524"/>
      <c r="H477" s="1524">
        <f>C477*D477*E477*F477</f>
        <v>26.4</v>
      </c>
      <c r="I477" s="1524"/>
      <c r="J477" s="1524"/>
    </row>
    <row r="478" spans="1:10" s="1525" customFormat="1" ht="21.95" customHeight="1" x14ac:dyDescent="0.35">
      <c r="A478" s="1528" t="s">
        <v>5547</v>
      </c>
      <c r="B478" s="1523" t="s">
        <v>5469</v>
      </c>
      <c r="C478" s="1523">
        <v>1</v>
      </c>
      <c r="D478" s="1523">
        <v>4</v>
      </c>
      <c r="E478" s="1523">
        <v>3</v>
      </c>
      <c r="F478" s="1524">
        <v>0.18</v>
      </c>
      <c r="G478" s="1524">
        <f>C478*D478*E478*F478</f>
        <v>2.16</v>
      </c>
      <c r="H478" s="1524"/>
      <c r="I478" s="1524"/>
      <c r="J478" s="1524"/>
    </row>
    <row r="479" spans="1:10" s="1525" customFormat="1" ht="21.95" customHeight="1" x14ac:dyDescent="0.35">
      <c r="A479" s="1528" t="s">
        <v>5468</v>
      </c>
      <c r="B479" s="1523" t="s">
        <v>5469</v>
      </c>
      <c r="C479" s="1523">
        <v>1</v>
      </c>
      <c r="D479" s="1523">
        <v>4</v>
      </c>
      <c r="E479" s="1523">
        <v>11</v>
      </c>
      <c r="F479" s="1524">
        <v>1</v>
      </c>
      <c r="G479" s="1524">
        <f>C479*D479*E479*F479</f>
        <v>44</v>
      </c>
      <c r="H479" s="1524"/>
      <c r="I479" s="1524"/>
      <c r="J479" s="1524"/>
    </row>
    <row r="480" spans="1:10" s="1525" customFormat="1" ht="21.95" customHeight="1" x14ac:dyDescent="0.35">
      <c r="A480" s="1528" t="s">
        <v>5551</v>
      </c>
      <c r="B480" s="1523" t="s">
        <v>5512</v>
      </c>
      <c r="C480" s="1523">
        <v>1</v>
      </c>
      <c r="D480" s="1523">
        <v>2</v>
      </c>
      <c r="E480" s="1523">
        <v>4</v>
      </c>
      <c r="F480" s="1524">
        <v>1.23</v>
      </c>
      <c r="G480" s="1524"/>
      <c r="H480" s="1524">
        <f>C480*D480*E480*F480</f>
        <v>9.84</v>
      </c>
      <c r="I480" s="1524"/>
      <c r="J480" s="1524"/>
    </row>
    <row r="481" spans="1:10" s="1525" customFormat="1" ht="21.95" customHeight="1" x14ac:dyDescent="0.35">
      <c r="A481" s="1528" t="s">
        <v>5547</v>
      </c>
      <c r="B481" s="1523" t="s">
        <v>5469</v>
      </c>
      <c r="C481" s="1523">
        <v>1</v>
      </c>
      <c r="D481" s="1523">
        <v>2</v>
      </c>
      <c r="E481" s="1523">
        <v>3</v>
      </c>
      <c r="F481" s="1524">
        <v>0.18</v>
      </c>
      <c r="G481" s="1524">
        <f>C481*D481*E481*F481</f>
        <v>1.08</v>
      </c>
      <c r="H481" s="1524"/>
      <c r="I481" s="1524"/>
      <c r="J481" s="1524"/>
    </row>
    <row r="482" spans="1:10" s="1525" customFormat="1" ht="21.95" customHeight="1" x14ac:dyDescent="0.35">
      <c r="A482" s="1528" t="s">
        <v>5468</v>
      </c>
      <c r="B482" s="1523" t="s">
        <v>5469</v>
      </c>
      <c r="C482" s="1523">
        <v>1</v>
      </c>
      <c r="D482" s="1523">
        <v>2</v>
      </c>
      <c r="E482" s="1523">
        <v>18</v>
      </c>
      <c r="F482" s="1524">
        <v>1</v>
      </c>
      <c r="G482" s="1524">
        <f>C482*D482*E482*F482</f>
        <v>36</v>
      </c>
      <c r="H482" s="1524"/>
      <c r="I482" s="1524"/>
      <c r="J482" s="1524"/>
    </row>
    <row r="483" spans="1:10" s="1525" customFormat="1" ht="21.95" customHeight="1" x14ac:dyDescent="0.35">
      <c r="A483" s="1528" t="s">
        <v>5561</v>
      </c>
      <c r="B483" s="1523" t="s">
        <v>5472</v>
      </c>
      <c r="C483" s="1523">
        <v>1</v>
      </c>
      <c r="D483" s="1523">
        <v>1</v>
      </c>
      <c r="E483" s="1523">
        <v>4</v>
      </c>
      <c r="F483" s="1524">
        <v>9.5500000000000007</v>
      </c>
      <c r="G483" s="1524"/>
      <c r="H483" s="1524"/>
      <c r="I483" s="1524">
        <f>C483*D483*E483*F483</f>
        <v>38.200000000000003</v>
      </c>
      <c r="J483" s="1524"/>
    </row>
    <row r="484" spans="1:10" s="1525" customFormat="1" ht="21.95" customHeight="1" x14ac:dyDescent="0.35">
      <c r="A484" s="1528" t="s">
        <v>5547</v>
      </c>
      <c r="B484" s="1523" t="s">
        <v>5469</v>
      </c>
      <c r="C484" s="1523">
        <v>1</v>
      </c>
      <c r="D484" s="1523">
        <v>1</v>
      </c>
      <c r="E484" s="1523">
        <v>6</v>
      </c>
      <c r="F484" s="1524">
        <v>9.5500000000000007</v>
      </c>
      <c r="G484" s="1524">
        <f t="shared" ref="G484:G508" si="11">C484*D484*E484*F484</f>
        <v>57.3</v>
      </c>
      <c r="H484" s="1524"/>
      <c r="I484" s="1524"/>
      <c r="J484" s="1524"/>
    </row>
    <row r="485" spans="1:10" s="1525" customFormat="1" ht="21.95" customHeight="1" x14ac:dyDescent="0.35">
      <c r="A485" s="1528" t="s">
        <v>5468</v>
      </c>
      <c r="B485" s="1523" t="s">
        <v>5469</v>
      </c>
      <c r="C485" s="1523">
        <v>1</v>
      </c>
      <c r="D485" s="1523">
        <v>1</v>
      </c>
      <c r="E485" s="1523">
        <v>63</v>
      </c>
      <c r="F485" s="1524">
        <v>1.72</v>
      </c>
      <c r="G485" s="1524">
        <f t="shared" si="11"/>
        <v>108.36</v>
      </c>
      <c r="H485" s="1524"/>
      <c r="I485" s="1524"/>
      <c r="J485" s="1524"/>
    </row>
    <row r="486" spans="1:10" s="1525" customFormat="1" ht="21.95" customHeight="1" x14ac:dyDescent="0.35">
      <c r="A486" s="1528" t="s">
        <v>5562</v>
      </c>
      <c r="B486" s="1523" t="s">
        <v>5512</v>
      </c>
      <c r="C486" s="1523">
        <v>1</v>
      </c>
      <c r="D486" s="1523">
        <v>2</v>
      </c>
      <c r="E486" s="1523">
        <v>4</v>
      </c>
      <c r="F486" s="1524">
        <v>1.46</v>
      </c>
      <c r="G486" s="1524"/>
      <c r="H486" s="1524">
        <f>C486*D486*E486*F486</f>
        <v>11.68</v>
      </c>
      <c r="I486" s="1524"/>
      <c r="J486" s="1524"/>
    </row>
    <row r="487" spans="1:10" s="1525" customFormat="1" ht="21.95" customHeight="1" x14ac:dyDescent="0.35">
      <c r="A487" s="1528" t="s">
        <v>5468</v>
      </c>
      <c r="B487" s="1523" t="s">
        <v>5469</v>
      </c>
      <c r="C487" s="1523">
        <v>1</v>
      </c>
      <c r="D487" s="1523">
        <v>2</v>
      </c>
      <c r="E487" s="1523">
        <v>9</v>
      </c>
      <c r="F487" s="1524">
        <v>0.65</v>
      </c>
      <c r="G487" s="1524">
        <f t="shared" si="11"/>
        <v>11.7</v>
      </c>
      <c r="H487" s="1524"/>
      <c r="I487" s="1524"/>
      <c r="J487" s="1524"/>
    </row>
    <row r="488" spans="1:10" s="1525" customFormat="1" ht="21.95" customHeight="1" x14ac:dyDescent="0.35">
      <c r="A488" s="1528" t="s">
        <v>5563</v>
      </c>
      <c r="B488" s="1523" t="s">
        <v>5512</v>
      </c>
      <c r="C488" s="1523">
        <v>1</v>
      </c>
      <c r="D488" s="1523">
        <v>4</v>
      </c>
      <c r="E488" s="1523">
        <v>4</v>
      </c>
      <c r="F488" s="1524">
        <v>1.36</v>
      </c>
      <c r="G488" s="1524"/>
      <c r="H488" s="1524">
        <f>C488*D488*E488*F488</f>
        <v>21.76</v>
      </c>
      <c r="I488" s="1524"/>
      <c r="J488" s="1524"/>
    </row>
    <row r="489" spans="1:10" s="1525" customFormat="1" ht="21.95" customHeight="1" x14ac:dyDescent="0.35">
      <c r="A489" s="1528" t="s">
        <v>5468</v>
      </c>
      <c r="B489" s="1523" t="s">
        <v>5469</v>
      </c>
      <c r="C489" s="1523">
        <v>1</v>
      </c>
      <c r="D489" s="1523">
        <v>4</v>
      </c>
      <c r="E489" s="1523">
        <v>9</v>
      </c>
      <c r="F489" s="1524">
        <v>0.65</v>
      </c>
      <c r="G489" s="1524">
        <f t="shared" si="11"/>
        <v>23.4</v>
      </c>
      <c r="H489" s="1524"/>
      <c r="I489" s="1524"/>
      <c r="J489" s="1524"/>
    </row>
    <row r="490" spans="1:10" s="1525" customFormat="1" ht="21.95" customHeight="1" x14ac:dyDescent="0.35">
      <c r="A490" s="1528" t="s">
        <v>5564</v>
      </c>
      <c r="B490" s="1523" t="s">
        <v>5512</v>
      </c>
      <c r="C490" s="1523">
        <v>1</v>
      </c>
      <c r="D490" s="1523">
        <v>2</v>
      </c>
      <c r="E490" s="1523">
        <v>4</v>
      </c>
      <c r="F490" s="1524">
        <v>1.21</v>
      </c>
      <c r="G490" s="1524"/>
      <c r="H490" s="1524">
        <f>C490*D490*E490*F490</f>
        <v>9.68</v>
      </c>
      <c r="I490" s="1524"/>
      <c r="J490" s="1524"/>
    </row>
    <row r="491" spans="1:10" s="1525" customFormat="1" ht="21.95" customHeight="1" x14ac:dyDescent="0.35">
      <c r="A491" s="1528" t="s">
        <v>5468</v>
      </c>
      <c r="B491" s="1523" t="s">
        <v>5469</v>
      </c>
      <c r="C491" s="1523">
        <v>1</v>
      </c>
      <c r="D491" s="1523">
        <v>2</v>
      </c>
      <c r="E491" s="1523">
        <v>8</v>
      </c>
      <c r="F491" s="1524">
        <v>0.65</v>
      </c>
      <c r="G491" s="1524">
        <f t="shared" si="11"/>
        <v>10.4</v>
      </c>
      <c r="H491" s="1524"/>
      <c r="I491" s="1524"/>
      <c r="J491" s="1524"/>
    </row>
    <row r="492" spans="1:10" s="1525" customFormat="1" ht="21.95" customHeight="1" x14ac:dyDescent="0.35">
      <c r="A492" s="1528" t="s">
        <v>5565</v>
      </c>
      <c r="B492" s="1523" t="s">
        <v>5512</v>
      </c>
      <c r="C492" s="1523">
        <v>1</v>
      </c>
      <c r="D492" s="1523">
        <v>2</v>
      </c>
      <c r="E492" s="1523">
        <v>4</v>
      </c>
      <c r="F492" s="1524">
        <v>1.36</v>
      </c>
      <c r="G492" s="1524"/>
      <c r="H492" s="1524">
        <f>C492*D492*E492*F492</f>
        <v>10.88</v>
      </c>
      <c r="I492" s="1524"/>
      <c r="J492" s="1524"/>
    </row>
    <row r="493" spans="1:10" s="1525" customFormat="1" ht="21.95" customHeight="1" x14ac:dyDescent="0.35">
      <c r="A493" s="1528" t="s">
        <v>5468</v>
      </c>
      <c r="B493" s="1523" t="s">
        <v>5469</v>
      </c>
      <c r="C493" s="1523">
        <v>1</v>
      </c>
      <c r="D493" s="1523">
        <v>2</v>
      </c>
      <c r="E493" s="1523">
        <v>9</v>
      </c>
      <c r="F493" s="1524">
        <v>0.65</v>
      </c>
      <c r="G493" s="1524">
        <f t="shared" si="11"/>
        <v>11.7</v>
      </c>
      <c r="H493" s="1524"/>
      <c r="I493" s="1524"/>
      <c r="J493" s="1524"/>
    </row>
    <row r="494" spans="1:10" s="1525" customFormat="1" ht="21.95" customHeight="1" x14ac:dyDescent="0.35">
      <c r="A494" s="1528" t="s">
        <v>5566</v>
      </c>
      <c r="B494" s="1523" t="s">
        <v>5512</v>
      </c>
      <c r="C494" s="1523">
        <v>1</v>
      </c>
      <c r="D494" s="1523">
        <v>2</v>
      </c>
      <c r="E494" s="1523">
        <v>4</v>
      </c>
      <c r="F494" s="1524">
        <v>3.38</v>
      </c>
      <c r="G494" s="1524"/>
      <c r="H494" s="1524">
        <f>C494*D494*E494*F494</f>
        <v>27.04</v>
      </c>
      <c r="I494" s="1524"/>
      <c r="J494" s="1524"/>
    </row>
    <row r="495" spans="1:10" s="1525" customFormat="1" ht="21.95" customHeight="1" x14ac:dyDescent="0.35">
      <c r="A495" s="1528" t="s">
        <v>5547</v>
      </c>
      <c r="B495" s="1523" t="s">
        <v>5469</v>
      </c>
      <c r="C495" s="1523">
        <v>1</v>
      </c>
      <c r="D495" s="1523">
        <v>2</v>
      </c>
      <c r="E495" s="1523">
        <v>4</v>
      </c>
      <c r="F495" s="1524">
        <v>3.38</v>
      </c>
      <c r="G495" s="1524">
        <f t="shared" si="11"/>
        <v>27.04</v>
      </c>
      <c r="H495" s="1524"/>
      <c r="I495" s="1524"/>
      <c r="J495" s="1524"/>
    </row>
    <row r="496" spans="1:10" s="1525" customFormat="1" ht="21.95" customHeight="1" x14ac:dyDescent="0.35">
      <c r="A496" s="1528" t="s">
        <v>5468</v>
      </c>
      <c r="B496" s="1523" t="s">
        <v>5469</v>
      </c>
      <c r="C496" s="1523">
        <v>1</v>
      </c>
      <c r="D496" s="1523">
        <v>2</v>
      </c>
      <c r="E496" s="1523">
        <v>22</v>
      </c>
      <c r="F496" s="1524">
        <v>1.2</v>
      </c>
      <c r="G496" s="1524">
        <f t="shared" si="11"/>
        <v>52.8</v>
      </c>
      <c r="H496" s="1524"/>
      <c r="I496" s="1524"/>
      <c r="J496" s="1524"/>
    </row>
    <row r="497" spans="1:10" s="1525" customFormat="1" ht="21.95" customHeight="1" x14ac:dyDescent="0.35">
      <c r="A497" s="1528" t="s">
        <v>5567</v>
      </c>
      <c r="B497" s="1523" t="s">
        <v>5512</v>
      </c>
      <c r="C497" s="1523">
        <v>1</v>
      </c>
      <c r="D497" s="1523">
        <v>2</v>
      </c>
      <c r="E497" s="1523">
        <v>4</v>
      </c>
      <c r="F497" s="1524">
        <v>3.35</v>
      </c>
      <c r="G497" s="1524"/>
      <c r="H497" s="1524">
        <f>C497*D497*E497*F497</f>
        <v>26.8</v>
      </c>
      <c r="I497" s="1524"/>
      <c r="J497" s="1524"/>
    </row>
    <row r="498" spans="1:10" s="1525" customFormat="1" ht="21.95" customHeight="1" x14ac:dyDescent="0.35">
      <c r="A498" s="1528" t="s">
        <v>5547</v>
      </c>
      <c r="B498" s="1523" t="s">
        <v>5469</v>
      </c>
      <c r="C498" s="1523">
        <v>1</v>
      </c>
      <c r="D498" s="1523">
        <v>2</v>
      </c>
      <c r="E498" s="1523">
        <v>4</v>
      </c>
      <c r="F498" s="1524">
        <v>3.35</v>
      </c>
      <c r="G498" s="1524">
        <f t="shared" si="11"/>
        <v>26.8</v>
      </c>
      <c r="H498" s="1524"/>
      <c r="I498" s="1524"/>
      <c r="J498" s="1524"/>
    </row>
    <row r="499" spans="1:10" s="1525" customFormat="1" ht="21.95" customHeight="1" x14ac:dyDescent="0.35">
      <c r="A499" s="1528" t="s">
        <v>5468</v>
      </c>
      <c r="B499" s="1523" t="s">
        <v>5469</v>
      </c>
      <c r="C499" s="1523">
        <v>1</v>
      </c>
      <c r="D499" s="1523">
        <v>2</v>
      </c>
      <c r="E499" s="1523">
        <v>22</v>
      </c>
      <c r="F499" s="1524">
        <v>1.2</v>
      </c>
      <c r="G499" s="1524">
        <f t="shared" si="11"/>
        <v>52.8</v>
      </c>
      <c r="H499" s="1524"/>
      <c r="I499" s="1524"/>
      <c r="J499" s="1524"/>
    </row>
    <row r="500" spans="1:10" s="1525" customFormat="1" ht="21.95" customHeight="1" x14ac:dyDescent="0.35">
      <c r="A500" s="1528" t="s">
        <v>5568</v>
      </c>
      <c r="B500" s="1523" t="s">
        <v>5512</v>
      </c>
      <c r="C500" s="1523">
        <v>1</v>
      </c>
      <c r="D500" s="1523">
        <v>2</v>
      </c>
      <c r="E500" s="1523">
        <v>4</v>
      </c>
      <c r="F500" s="1524">
        <v>3.37</v>
      </c>
      <c r="G500" s="1524"/>
      <c r="H500" s="1524">
        <f>C500*D500*E500*F500</f>
        <v>26.96</v>
      </c>
      <c r="I500" s="1524"/>
      <c r="J500" s="1524"/>
    </row>
    <row r="501" spans="1:10" s="1525" customFormat="1" ht="21.95" customHeight="1" x14ac:dyDescent="0.35">
      <c r="A501" s="1528" t="s">
        <v>5547</v>
      </c>
      <c r="B501" s="1523" t="s">
        <v>5469</v>
      </c>
      <c r="C501" s="1523">
        <v>1</v>
      </c>
      <c r="D501" s="1523">
        <v>2</v>
      </c>
      <c r="E501" s="1523">
        <v>4</v>
      </c>
      <c r="F501" s="1524">
        <v>3.37</v>
      </c>
      <c r="G501" s="1524">
        <f t="shared" si="11"/>
        <v>26.96</v>
      </c>
      <c r="H501" s="1524"/>
      <c r="I501" s="1524"/>
      <c r="J501" s="1524"/>
    </row>
    <row r="502" spans="1:10" s="1525" customFormat="1" ht="21.95" customHeight="1" x14ac:dyDescent="0.35">
      <c r="A502" s="1528" t="s">
        <v>5468</v>
      </c>
      <c r="B502" s="1523" t="s">
        <v>5469</v>
      </c>
      <c r="C502" s="1523">
        <v>1</v>
      </c>
      <c r="D502" s="1523">
        <v>2</v>
      </c>
      <c r="E502" s="1523">
        <v>22</v>
      </c>
      <c r="F502" s="1524">
        <v>1.2</v>
      </c>
      <c r="G502" s="1524">
        <f t="shared" si="11"/>
        <v>52.8</v>
      </c>
      <c r="H502" s="1524"/>
      <c r="I502" s="1524"/>
      <c r="J502" s="1524"/>
    </row>
    <row r="503" spans="1:10" s="1525" customFormat="1" ht="21.95" customHeight="1" x14ac:dyDescent="0.35">
      <c r="A503" s="1528" t="s">
        <v>5568</v>
      </c>
      <c r="B503" s="1523" t="s">
        <v>5512</v>
      </c>
      <c r="C503" s="1523">
        <v>1</v>
      </c>
      <c r="D503" s="1523">
        <v>2</v>
      </c>
      <c r="E503" s="1523">
        <v>4</v>
      </c>
      <c r="F503" s="1524">
        <v>1.97</v>
      </c>
      <c r="G503" s="1524"/>
      <c r="H503" s="1524">
        <f>C503*D503*E503*F503</f>
        <v>15.76</v>
      </c>
      <c r="I503" s="1524"/>
      <c r="J503" s="1524"/>
    </row>
    <row r="504" spans="1:10" s="1525" customFormat="1" ht="21.95" customHeight="1" x14ac:dyDescent="0.35">
      <c r="A504" s="1528" t="s">
        <v>5547</v>
      </c>
      <c r="B504" s="1523" t="s">
        <v>5469</v>
      </c>
      <c r="C504" s="1523">
        <v>1</v>
      </c>
      <c r="D504" s="1523">
        <v>2</v>
      </c>
      <c r="E504" s="1523">
        <v>4</v>
      </c>
      <c r="F504" s="1524">
        <v>1.97</v>
      </c>
      <c r="G504" s="1524">
        <f t="shared" si="11"/>
        <v>15.76</v>
      </c>
      <c r="H504" s="1524"/>
      <c r="I504" s="1524"/>
      <c r="J504" s="1524"/>
    </row>
    <row r="505" spans="1:10" s="1525" customFormat="1" ht="21.95" customHeight="1" x14ac:dyDescent="0.35">
      <c r="A505" s="1528" t="s">
        <v>5468</v>
      </c>
      <c r="B505" s="1523" t="s">
        <v>5469</v>
      </c>
      <c r="C505" s="1523">
        <v>1</v>
      </c>
      <c r="D505" s="1523">
        <v>2</v>
      </c>
      <c r="E505" s="1523">
        <v>13</v>
      </c>
      <c r="F505" s="1524">
        <v>1.2</v>
      </c>
      <c r="G505" s="1524">
        <f t="shared" si="11"/>
        <v>31.2</v>
      </c>
      <c r="H505" s="1524"/>
      <c r="I505" s="1524"/>
      <c r="J505" s="1524"/>
    </row>
    <row r="506" spans="1:10" s="1525" customFormat="1" ht="21.95" customHeight="1" x14ac:dyDescent="0.35">
      <c r="A506" s="1528" t="s">
        <v>5568</v>
      </c>
      <c r="B506" s="1523" t="s">
        <v>5512</v>
      </c>
      <c r="C506" s="1523">
        <v>1</v>
      </c>
      <c r="D506" s="1523">
        <v>2</v>
      </c>
      <c r="E506" s="1523">
        <v>4</v>
      </c>
      <c r="F506" s="1524">
        <v>1.55</v>
      </c>
      <c r="G506" s="1524"/>
      <c r="H506" s="1524">
        <f>C506*D506*E506*F506</f>
        <v>12.4</v>
      </c>
      <c r="I506" s="1524"/>
      <c r="J506" s="1524"/>
    </row>
    <row r="507" spans="1:10" s="1525" customFormat="1" ht="21.95" customHeight="1" x14ac:dyDescent="0.35">
      <c r="A507" s="1528" t="s">
        <v>5547</v>
      </c>
      <c r="B507" s="1523" t="s">
        <v>5469</v>
      </c>
      <c r="C507" s="1523">
        <v>1</v>
      </c>
      <c r="D507" s="1523">
        <v>2</v>
      </c>
      <c r="E507" s="1523">
        <v>4</v>
      </c>
      <c r="F507" s="1524">
        <v>1.55</v>
      </c>
      <c r="G507" s="1524">
        <f t="shared" si="11"/>
        <v>12.4</v>
      </c>
      <c r="H507" s="1524"/>
      <c r="I507" s="1524"/>
      <c r="J507" s="1524"/>
    </row>
    <row r="508" spans="1:10" s="1525" customFormat="1" ht="21.95" customHeight="1" x14ac:dyDescent="0.35">
      <c r="A508" s="1528" t="s">
        <v>5468</v>
      </c>
      <c r="B508" s="1523" t="s">
        <v>5469</v>
      </c>
      <c r="C508" s="1523">
        <v>1</v>
      </c>
      <c r="D508" s="1523">
        <v>2</v>
      </c>
      <c r="E508" s="1523">
        <v>10</v>
      </c>
      <c r="F508" s="1524">
        <v>0.75</v>
      </c>
      <c r="G508" s="1524">
        <f t="shared" si="11"/>
        <v>15</v>
      </c>
      <c r="H508" s="1524"/>
      <c r="I508" s="1524"/>
      <c r="J508" s="1524"/>
    </row>
    <row r="509" spans="1:10" s="1525" customFormat="1" ht="21.95" customHeight="1" x14ac:dyDescent="0.35">
      <c r="A509" s="1531" t="s">
        <v>5569</v>
      </c>
      <c r="B509" s="1532"/>
      <c r="C509" s="1532"/>
      <c r="D509" s="1532"/>
      <c r="E509" s="1532"/>
      <c r="F509" s="1533"/>
      <c r="G509" s="1533"/>
      <c r="H509" s="1533"/>
      <c r="I509" s="1533"/>
      <c r="J509" s="1533"/>
    </row>
    <row r="510" spans="1:10" s="1525" customFormat="1" ht="21.95" customHeight="1" x14ac:dyDescent="0.35">
      <c r="A510" s="1530" t="s">
        <v>5570</v>
      </c>
      <c r="B510" s="1523"/>
      <c r="C510" s="1523"/>
      <c r="D510" s="1523"/>
      <c r="E510" s="1523"/>
      <c r="F510" s="1524"/>
      <c r="G510" s="1524"/>
      <c r="H510" s="1524"/>
      <c r="I510" s="1524"/>
      <c r="J510" s="1524"/>
    </row>
    <row r="511" spans="1:10" s="1525" customFormat="1" ht="21.95" customHeight="1" x14ac:dyDescent="0.35">
      <c r="A511" s="1528" t="s">
        <v>5571</v>
      </c>
      <c r="B511" s="1523" t="s">
        <v>5512</v>
      </c>
      <c r="C511" s="1523">
        <v>1</v>
      </c>
      <c r="D511" s="1523">
        <v>1</v>
      </c>
      <c r="E511" s="1523">
        <v>16</v>
      </c>
      <c r="F511" s="1524">
        <v>1</v>
      </c>
      <c r="G511" s="1524"/>
      <c r="H511" s="1524">
        <f>C511*D511*E511*F511</f>
        <v>16</v>
      </c>
      <c r="I511" s="1524"/>
      <c r="J511" s="1524"/>
    </row>
    <row r="512" spans="1:10" s="1525" customFormat="1" ht="21.95" customHeight="1" x14ac:dyDescent="0.35">
      <c r="A512" s="1528" t="s">
        <v>5572</v>
      </c>
      <c r="B512" s="1523" t="s">
        <v>5467</v>
      </c>
      <c r="C512" s="1523">
        <v>1</v>
      </c>
      <c r="D512" s="1523">
        <v>1</v>
      </c>
      <c r="E512" s="1523">
        <v>4</v>
      </c>
      <c r="F512" s="1524">
        <v>4.9000000000000004</v>
      </c>
      <c r="G512" s="1524"/>
      <c r="H512" s="1524"/>
      <c r="I512" s="1524"/>
      <c r="J512" s="1524">
        <f>C512*D512*E512*F512</f>
        <v>19.600000000000001</v>
      </c>
    </row>
    <row r="513" spans="1:10" s="1525" customFormat="1" ht="21.95" customHeight="1" x14ac:dyDescent="0.35">
      <c r="A513" s="1528" t="s">
        <v>5468</v>
      </c>
      <c r="B513" s="1523" t="s">
        <v>5469</v>
      </c>
      <c r="C513" s="1523">
        <v>1</v>
      </c>
      <c r="D513" s="1523">
        <v>1</v>
      </c>
      <c r="E513" s="1523">
        <v>30</v>
      </c>
      <c r="F513" s="1524">
        <v>1.22</v>
      </c>
      <c r="G513" s="1524">
        <f>C513*D513*E513*F513</f>
        <v>36.6</v>
      </c>
      <c r="H513" s="1524"/>
      <c r="I513" s="1524"/>
      <c r="J513" s="1524"/>
    </row>
    <row r="514" spans="1:10" s="1525" customFormat="1" ht="21.95" customHeight="1" x14ac:dyDescent="0.35">
      <c r="A514" s="1528" t="s">
        <v>5573</v>
      </c>
      <c r="B514" s="1523" t="s">
        <v>5512</v>
      </c>
      <c r="C514" s="1523">
        <v>1</v>
      </c>
      <c r="D514" s="1523">
        <v>2</v>
      </c>
      <c r="E514" s="1523">
        <v>8</v>
      </c>
      <c r="F514" s="1524">
        <v>1.1499999999999999</v>
      </c>
      <c r="G514" s="1524"/>
      <c r="H514" s="1524">
        <f>C514*D514*E514*F514</f>
        <v>18.399999999999999</v>
      </c>
      <c r="I514" s="1524"/>
      <c r="J514" s="1524"/>
    </row>
    <row r="515" spans="1:10" s="1525" customFormat="1" ht="21.95" customHeight="1" x14ac:dyDescent="0.35">
      <c r="A515" s="1528" t="s">
        <v>5574</v>
      </c>
      <c r="B515" s="1523" t="s">
        <v>5467</v>
      </c>
      <c r="C515" s="1523">
        <v>1</v>
      </c>
      <c r="D515" s="1523">
        <v>2</v>
      </c>
      <c r="E515" s="1523">
        <v>4</v>
      </c>
      <c r="F515" s="1524">
        <v>4.9000000000000004</v>
      </c>
      <c r="G515" s="1524"/>
      <c r="H515" s="1524"/>
      <c r="I515" s="1524"/>
      <c r="J515" s="1524">
        <f>C515*D515*E515*F515</f>
        <v>39.200000000000003</v>
      </c>
    </row>
    <row r="516" spans="1:10" s="1525" customFormat="1" ht="21.95" customHeight="1" x14ac:dyDescent="0.35">
      <c r="A516" s="1528" t="s">
        <v>5468</v>
      </c>
      <c r="B516" s="1523" t="s">
        <v>5469</v>
      </c>
      <c r="C516" s="1523">
        <v>1</v>
      </c>
      <c r="D516" s="1523">
        <v>2</v>
      </c>
      <c r="E516" s="1523">
        <v>30</v>
      </c>
      <c r="F516" s="1524">
        <v>1.22</v>
      </c>
      <c r="G516" s="1524">
        <f>C516*D516*E516*F516</f>
        <v>73.2</v>
      </c>
      <c r="H516" s="1524"/>
      <c r="I516" s="1524"/>
      <c r="J516" s="1524"/>
    </row>
    <row r="517" spans="1:10" s="1525" customFormat="1" ht="21.95" customHeight="1" x14ac:dyDescent="0.35">
      <c r="A517" s="1528" t="s">
        <v>5575</v>
      </c>
      <c r="B517" s="1523" t="s">
        <v>5512</v>
      </c>
      <c r="C517" s="1523">
        <v>1</v>
      </c>
      <c r="D517" s="1523">
        <v>5</v>
      </c>
      <c r="E517" s="1523">
        <v>9</v>
      </c>
      <c r="F517" s="1524">
        <v>1.3</v>
      </c>
      <c r="G517" s="1524"/>
      <c r="H517" s="1524">
        <f>C517*D517*E517*F517</f>
        <v>58.5</v>
      </c>
      <c r="I517" s="1524"/>
      <c r="J517" s="1524"/>
    </row>
    <row r="518" spans="1:10" s="1525" customFormat="1" ht="21.95" customHeight="1" x14ac:dyDescent="0.35">
      <c r="A518" s="1528" t="s">
        <v>5576</v>
      </c>
      <c r="B518" s="1523" t="s">
        <v>5467</v>
      </c>
      <c r="C518" s="1523">
        <v>1</v>
      </c>
      <c r="D518" s="1523">
        <v>5</v>
      </c>
      <c r="E518" s="1523">
        <v>8</v>
      </c>
      <c r="F518" s="1524">
        <v>4.9000000000000004</v>
      </c>
      <c r="G518" s="1524"/>
      <c r="H518" s="1524"/>
      <c r="I518" s="1524"/>
      <c r="J518" s="1524">
        <f>C518*D518*E518*F518</f>
        <v>196</v>
      </c>
    </row>
    <row r="519" spans="1:10" s="1525" customFormat="1" ht="21.95" customHeight="1" x14ac:dyDescent="0.35">
      <c r="A519" s="1528" t="s">
        <v>5468</v>
      </c>
      <c r="B519" s="1523" t="s">
        <v>5469</v>
      </c>
      <c r="C519" s="1523">
        <v>1</v>
      </c>
      <c r="D519" s="1523">
        <v>5</v>
      </c>
      <c r="E519" s="1523">
        <v>30</v>
      </c>
      <c r="F519" s="1524">
        <v>1.22</v>
      </c>
      <c r="G519" s="1524">
        <f>C519*D519*E519*F519</f>
        <v>183</v>
      </c>
      <c r="H519" s="1524"/>
      <c r="I519" s="1524"/>
      <c r="J519" s="1524"/>
    </row>
    <row r="520" spans="1:10" s="1525" customFormat="1" ht="21.95" customHeight="1" x14ac:dyDescent="0.35">
      <c r="A520" s="1528" t="s">
        <v>5473</v>
      </c>
      <c r="B520" s="1523" t="s">
        <v>5469</v>
      </c>
      <c r="C520" s="1523">
        <v>1</v>
      </c>
      <c r="D520" s="1523">
        <v>5</v>
      </c>
      <c r="E520" s="1523">
        <v>30</v>
      </c>
      <c r="F520" s="1524">
        <v>0.25</v>
      </c>
      <c r="G520" s="1524">
        <f>C520*D520*E520*F520</f>
        <v>37.5</v>
      </c>
      <c r="H520" s="1524"/>
      <c r="I520" s="1524"/>
      <c r="J520" s="1524"/>
    </row>
    <row r="521" spans="1:10" s="1525" customFormat="1" ht="21.95" customHeight="1" x14ac:dyDescent="0.35">
      <c r="A521" s="1528" t="s">
        <v>5577</v>
      </c>
      <c r="B521" s="1523" t="s">
        <v>5512</v>
      </c>
      <c r="C521" s="1523">
        <v>1</v>
      </c>
      <c r="D521" s="1523">
        <v>2</v>
      </c>
      <c r="E521" s="1523">
        <v>10</v>
      </c>
      <c r="F521" s="1524">
        <v>1.4</v>
      </c>
      <c r="G521" s="1524"/>
      <c r="H521" s="1524">
        <f>C521*D521*E521*F521</f>
        <v>28</v>
      </c>
      <c r="I521" s="1524"/>
      <c r="J521" s="1524"/>
    </row>
    <row r="522" spans="1:10" s="1525" customFormat="1" ht="21.95" customHeight="1" x14ac:dyDescent="0.35">
      <c r="A522" s="1528" t="s">
        <v>5578</v>
      </c>
      <c r="B522" s="1523" t="s">
        <v>5467</v>
      </c>
      <c r="C522" s="1523">
        <v>1</v>
      </c>
      <c r="D522" s="1523">
        <v>2</v>
      </c>
      <c r="E522" s="1523">
        <v>8</v>
      </c>
      <c r="F522" s="1524">
        <v>4.9000000000000004</v>
      </c>
      <c r="G522" s="1524"/>
      <c r="H522" s="1524"/>
      <c r="I522" s="1524"/>
      <c r="J522" s="1524">
        <f>C522*D522*E522*F522</f>
        <v>78.400000000000006</v>
      </c>
    </row>
    <row r="523" spans="1:10" s="1525" customFormat="1" ht="21.95" customHeight="1" x14ac:dyDescent="0.35">
      <c r="A523" s="1528" t="s">
        <v>5468</v>
      </c>
      <c r="B523" s="1523" t="s">
        <v>5469</v>
      </c>
      <c r="C523" s="1523">
        <v>1</v>
      </c>
      <c r="D523" s="1523">
        <v>2</v>
      </c>
      <c r="E523" s="1523">
        <v>30</v>
      </c>
      <c r="F523" s="1524">
        <v>1.22</v>
      </c>
      <c r="G523" s="1524">
        <f>C523*D523*E523*F523</f>
        <v>73.2</v>
      </c>
      <c r="H523" s="1524"/>
      <c r="I523" s="1524"/>
      <c r="J523" s="1524"/>
    </row>
    <row r="524" spans="1:10" s="1525" customFormat="1" ht="21.95" customHeight="1" x14ac:dyDescent="0.35">
      <c r="A524" s="1528" t="s">
        <v>5473</v>
      </c>
      <c r="B524" s="1523" t="s">
        <v>5469</v>
      </c>
      <c r="C524" s="1523">
        <v>1</v>
      </c>
      <c r="D524" s="1523">
        <v>2</v>
      </c>
      <c r="E524" s="1523">
        <v>30</v>
      </c>
      <c r="F524" s="1524">
        <v>0.25</v>
      </c>
      <c r="G524" s="1524">
        <f>C524*D524*E524*F524</f>
        <v>15</v>
      </c>
      <c r="H524" s="1524"/>
      <c r="I524" s="1524"/>
      <c r="J524" s="1524"/>
    </row>
    <row r="525" spans="1:10" s="1525" customFormat="1" ht="21.95" customHeight="1" x14ac:dyDescent="0.35">
      <c r="A525" s="1528" t="s">
        <v>5579</v>
      </c>
      <c r="B525" s="1523" t="s">
        <v>5512</v>
      </c>
      <c r="C525" s="1523">
        <v>1</v>
      </c>
      <c r="D525" s="1523">
        <v>4</v>
      </c>
      <c r="E525" s="1523">
        <v>13</v>
      </c>
      <c r="F525" s="1524">
        <v>1.55</v>
      </c>
      <c r="G525" s="1524"/>
      <c r="H525" s="1524">
        <f>C525*D525*E525*F525</f>
        <v>80.599999999999994</v>
      </c>
      <c r="I525" s="1524"/>
      <c r="J525" s="1524"/>
    </row>
    <row r="526" spans="1:10" s="1525" customFormat="1" ht="21.95" customHeight="1" x14ac:dyDescent="0.35">
      <c r="A526" s="1528" t="s">
        <v>5580</v>
      </c>
      <c r="B526" s="1523" t="s">
        <v>5467</v>
      </c>
      <c r="C526" s="1523">
        <v>1</v>
      </c>
      <c r="D526" s="1523">
        <v>4</v>
      </c>
      <c r="E526" s="1523">
        <v>8</v>
      </c>
      <c r="F526" s="1524">
        <v>4.9000000000000004</v>
      </c>
      <c r="G526" s="1524"/>
      <c r="H526" s="1524"/>
      <c r="I526" s="1524"/>
      <c r="J526" s="1524">
        <f>C526*D526*E526*F526</f>
        <v>156.80000000000001</v>
      </c>
    </row>
    <row r="527" spans="1:10" s="1525" customFormat="1" ht="21.95" customHeight="1" x14ac:dyDescent="0.35">
      <c r="A527" s="1528" t="s">
        <v>5468</v>
      </c>
      <c r="B527" s="1523" t="s">
        <v>5469</v>
      </c>
      <c r="C527" s="1523">
        <v>1</v>
      </c>
      <c r="D527" s="1523">
        <v>4</v>
      </c>
      <c r="E527" s="1523">
        <v>30</v>
      </c>
      <c r="F527" s="1524">
        <v>1.36</v>
      </c>
      <c r="G527" s="1524">
        <f>C527*D527*E527*F527</f>
        <v>163.19999999999999</v>
      </c>
      <c r="H527" s="1524"/>
      <c r="I527" s="1524"/>
      <c r="J527" s="1524"/>
    </row>
    <row r="528" spans="1:10" s="1525" customFormat="1" ht="21.95" customHeight="1" x14ac:dyDescent="0.35">
      <c r="A528" s="1528" t="s">
        <v>5473</v>
      </c>
      <c r="B528" s="1523" t="s">
        <v>5469</v>
      </c>
      <c r="C528" s="1523">
        <v>1</v>
      </c>
      <c r="D528" s="1523">
        <v>4</v>
      </c>
      <c r="E528" s="1523">
        <v>30</v>
      </c>
      <c r="F528" s="1524">
        <v>0.25</v>
      </c>
      <c r="G528" s="1524">
        <f>C528*D528*E528*F528</f>
        <v>30</v>
      </c>
      <c r="H528" s="1524"/>
      <c r="I528" s="1524"/>
      <c r="J528" s="1524"/>
    </row>
    <row r="529" spans="1:10" s="1525" customFormat="1" ht="21.95" customHeight="1" x14ac:dyDescent="0.35">
      <c r="A529" s="1529" t="s">
        <v>5581</v>
      </c>
      <c r="B529" s="1523" t="s">
        <v>5467</v>
      </c>
      <c r="C529" s="1523">
        <v>1</v>
      </c>
      <c r="D529" s="1523">
        <v>1</v>
      </c>
      <c r="E529" s="1523">
        <v>4</v>
      </c>
      <c r="F529" s="1524">
        <v>3.85</v>
      </c>
      <c r="G529" s="1524"/>
      <c r="H529" s="1524"/>
      <c r="I529" s="1524"/>
      <c r="J529" s="1524">
        <f>C529*D529*E529*F529</f>
        <v>15.4</v>
      </c>
    </row>
    <row r="530" spans="1:10" s="1525" customFormat="1" ht="21.95" customHeight="1" x14ac:dyDescent="0.35">
      <c r="A530" s="1528" t="s">
        <v>5468</v>
      </c>
      <c r="B530" s="1523" t="s">
        <v>5469</v>
      </c>
      <c r="C530" s="1523">
        <v>1</v>
      </c>
      <c r="D530" s="1523">
        <v>1</v>
      </c>
      <c r="E530" s="1523">
        <v>20</v>
      </c>
      <c r="F530" s="1524">
        <v>1.22</v>
      </c>
      <c r="G530" s="1524">
        <f>C530*D530*E530*F530</f>
        <v>24.4</v>
      </c>
      <c r="H530" s="1524"/>
      <c r="I530" s="1524"/>
      <c r="J530" s="1524"/>
    </row>
    <row r="531" spans="1:10" s="1525" customFormat="1" ht="21.95" customHeight="1" x14ac:dyDescent="0.35">
      <c r="A531" s="1528" t="s">
        <v>5574</v>
      </c>
      <c r="B531" s="1523" t="s">
        <v>5467</v>
      </c>
      <c r="C531" s="1523">
        <v>1</v>
      </c>
      <c r="D531" s="1523">
        <v>2</v>
      </c>
      <c r="E531" s="1523">
        <v>4</v>
      </c>
      <c r="F531" s="1524">
        <v>3.85</v>
      </c>
      <c r="G531" s="1524"/>
      <c r="H531" s="1524"/>
      <c r="I531" s="1524"/>
      <c r="J531" s="1524">
        <f>F531*E531*D531*C531</f>
        <v>30.8</v>
      </c>
    </row>
    <row r="532" spans="1:10" s="1525" customFormat="1" ht="21.95" customHeight="1" x14ac:dyDescent="0.35">
      <c r="A532" s="1528" t="s">
        <v>5468</v>
      </c>
      <c r="B532" s="1523" t="s">
        <v>5469</v>
      </c>
      <c r="C532" s="1523">
        <v>1</v>
      </c>
      <c r="D532" s="1523">
        <v>2</v>
      </c>
      <c r="E532" s="1523">
        <v>20</v>
      </c>
      <c r="F532" s="1524">
        <v>1.22</v>
      </c>
      <c r="G532" s="1524">
        <f>C532*D532*E532*F532</f>
        <v>48.8</v>
      </c>
      <c r="H532" s="1524"/>
      <c r="I532" s="1524"/>
      <c r="J532" s="1524"/>
    </row>
    <row r="533" spans="1:10" s="1525" customFormat="1" ht="21.95" customHeight="1" x14ac:dyDescent="0.35">
      <c r="A533" s="1528" t="s">
        <v>5576</v>
      </c>
      <c r="B533" s="1523" t="s">
        <v>5467</v>
      </c>
      <c r="C533" s="1523">
        <v>1</v>
      </c>
      <c r="D533" s="1523">
        <v>5</v>
      </c>
      <c r="E533" s="1523">
        <v>8</v>
      </c>
      <c r="F533" s="1524">
        <v>3.85</v>
      </c>
      <c r="G533" s="1524"/>
      <c r="H533" s="1524"/>
      <c r="I533" s="1524"/>
      <c r="J533" s="1524">
        <f t="shared" ref="J533:J539" si="12">C533*D533*E533*F533</f>
        <v>154</v>
      </c>
    </row>
    <row r="534" spans="1:10" s="1525" customFormat="1" ht="21.95" customHeight="1" x14ac:dyDescent="0.35">
      <c r="A534" s="1528" t="s">
        <v>5468</v>
      </c>
      <c r="B534" s="1523" t="s">
        <v>5469</v>
      </c>
      <c r="C534" s="1523">
        <v>1</v>
      </c>
      <c r="D534" s="1523">
        <v>5</v>
      </c>
      <c r="E534" s="1523">
        <v>20</v>
      </c>
      <c r="F534" s="1524">
        <v>1.22</v>
      </c>
      <c r="G534" s="1524">
        <f>C534*D534*E534*F534</f>
        <v>122</v>
      </c>
      <c r="H534" s="1524"/>
      <c r="I534" s="1524"/>
      <c r="J534" s="1524"/>
    </row>
    <row r="535" spans="1:10" s="1525" customFormat="1" ht="21.95" customHeight="1" x14ac:dyDescent="0.35">
      <c r="A535" s="1528" t="s">
        <v>5473</v>
      </c>
      <c r="B535" s="1523" t="s">
        <v>5469</v>
      </c>
      <c r="C535" s="1523">
        <v>1</v>
      </c>
      <c r="D535" s="1523">
        <v>5</v>
      </c>
      <c r="E535" s="1523">
        <v>20</v>
      </c>
      <c r="F535" s="1524">
        <v>0.25</v>
      </c>
      <c r="G535" s="1524">
        <f>C535*D535*E535*F535</f>
        <v>25</v>
      </c>
      <c r="H535" s="1524"/>
      <c r="I535" s="1524"/>
      <c r="J535" s="1524"/>
    </row>
    <row r="536" spans="1:10" s="1525" customFormat="1" ht="21.95" customHeight="1" x14ac:dyDescent="0.35">
      <c r="A536" s="1528" t="s">
        <v>5578</v>
      </c>
      <c r="B536" s="1523" t="s">
        <v>5467</v>
      </c>
      <c r="C536" s="1523">
        <v>1</v>
      </c>
      <c r="D536" s="1523">
        <v>2</v>
      </c>
      <c r="E536" s="1523">
        <v>8</v>
      </c>
      <c r="F536" s="1524">
        <v>3.85</v>
      </c>
      <c r="G536" s="1524"/>
      <c r="H536" s="1524"/>
      <c r="I536" s="1524"/>
      <c r="J536" s="1524">
        <f t="shared" si="12"/>
        <v>61.6</v>
      </c>
    </row>
    <row r="537" spans="1:10" s="1525" customFormat="1" ht="21.95" customHeight="1" x14ac:dyDescent="0.35">
      <c r="A537" s="1528" t="s">
        <v>5468</v>
      </c>
      <c r="B537" s="1523" t="s">
        <v>5469</v>
      </c>
      <c r="C537" s="1523">
        <v>1</v>
      </c>
      <c r="D537" s="1523">
        <v>2</v>
      </c>
      <c r="E537" s="1523">
        <v>20</v>
      </c>
      <c r="F537" s="1524">
        <v>1.22</v>
      </c>
      <c r="G537" s="1524">
        <f>C537*D537*E537*F537</f>
        <v>48.8</v>
      </c>
      <c r="H537" s="1524"/>
      <c r="I537" s="1524"/>
      <c r="J537" s="1524"/>
    </row>
    <row r="538" spans="1:10" s="1525" customFormat="1" ht="21.95" customHeight="1" x14ac:dyDescent="0.35">
      <c r="A538" s="1528" t="s">
        <v>5473</v>
      </c>
      <c r="B538" s="1523" t="s">
        <v>5469</v>
      </c>
      <c r="C538" s="1523">
        <v>1</v>
      </c>
      <c r="D538" s="1523">
        <v>2</v>
      </c>
      <c r="E538" s="1523">
        <v>20</v>
      </c>
      <c r="F538" s="1524">
        <v>0.25</v>
      </c>
      <c r="G538" s="1524">
        <f>C538*D538*E538*F538</f>
        <v>10</v>
      </c>
      <c r="H538" s="1524"/>
      <c r="I538" s="1524"/>
      <c r="J538" s="1524"/>
    </row>
    <row r="539" spans="1:10" s="1525" customFormat="1" ht="21.95" customHeight="1" x14ac:dyDescent="0.35">
      <c r="A539" s="1528" t="s">
        <v>5580</v>
      </c>
      <c r="B539" s="1523" t="s">
        <v>5467</v>
      </c>
      <c r="C539" s="1523">
        <v>1</v>
      </c>
      <c r="D539" s="1523">
        <v>4</v>
      </c>
      <c r="E539" s="1523">
        <v>8</v>
      </c>
      <c r="F539" s="1524">
        <v>3.85</v>
      </c>
      <c r="G539" s="1524"/>
      <c r="H539" s="1524"/>
      <c r="I539" s="1524"/>
      <c r="J539" s="1524">
        <f t="shared" si="12"/>
        <v>123.2</v>
      </c>
    </row>
    <row r="540" spans="1:10" s="1525" customFormat="1" ht="21.95" customHeight="1" x14ac:dyDescent="0.35">
      <c r="A540" s="1528" t="s">
        <v>5468</v>
      </c>
      <c r="B540" s="1523" t="s">
        <v>5469</v>
      </c>
      <c r="C540" s="1523">
        <v>1</v>
      </c>
      <c r="D540" s="1523">
        <v>4</v>
      </c>
      <c r="E540" s="1523">
        <v>20</v>
      </c>
      <c r="F540" s="1524">
        <v>1.36</v>
      </c>
      <c r="G540" s="1524">
        <f>C540*D540*E540*F540</f>
        <v>108.8</v>
      </c>
      <c r="H540" s="1524"/>
      <c r="I540" s="1524"/>
      <c r="J540" s="1524"/>
    </row>
    <row r="541" spans="1:10" s="1525" customFormat="1" ht="21.95" customHeight="1" x14ac:dyDescent="0.35">
      <c r="A541" s="1528" t="s">
        <v>5473</v>
      </c>
      <c r="B541" s="1523" t="s">
        <v>5469</v>
      </c>
      <c r="C541" s="1523">
        <v>1</v>
      </c>
      <c r="D541" s="1523">
        <v>4</v>
      </c>
      <c r="E541" s="1523">
        <v>20</v>
      </c>
      <c r="F541" s="1524">
        <v>0.25</v>
      </c>
      <c r="G541" s="1524">
        <f>C541*D541*E541*F541</f>
        <v>20</v>
      </c>
      <c r="H541" s="1524"/>
      <c r="I541" s="1524"/>
      <c r="J541" s="1524"/>
    </row>
    <row r="542" spans="1:10" s="1525" customFormat="1" ht="21.95" customHeight="1" x14ac:dyDescent="0.35">
      <c r="A542" s="1529" t="s">
        <v>5629</v>
      </c>
      <c r="B542" s="1523" t="s">
        <v>5467</v>
      </c>
      <c r="C542" s="1523">
        <v>1</v>
      </c>
      <c r="D542" s="1523">
        <v>1</v>
      </c>
      <c r="E542" s="1523">
        <v>4</v>
      </c>
      <c r="F542" s="1524">
        <v>4.75</v>
      </c>
      <c r="G542" s="1524"/>
      <c r="H542" s="1524"/>
      <c r="I542" s="1524"/>
      <c r="J542" s="1524">
        <f>C542*D542*E542*F542</f>
        <v>19</v>
      </c>
    </row>
    <row r="543" spans="1:10" s="1525" customFormat="1" ht="21.95" customHeight="1" x14ac:dyDescent="0.35">
      <c r="A543" s="1528" t="s">
        <v>5468</v>
      </c>
      <c r="B543" s="1523" t="s">
        <v>5469</v>
      </c>
      <c r="C543" s="1523">
        <v>1</v>
      </c>
      <c r="D543" s="1523">
        <v>1</v>
      </c>
      <c r="E543" s="1523">
        <v>23</v>
      </c>
      <c r="F543" s="1524">
        <v>1.22</v>
      </c>
      <c r="G543" s="1524">
        <f>C543*D543*E543*F543</f>
        <v>28.06</v>
      </c>
      <c r="H543" s="1524"/>
      <c r="I543" s="1524"/>
      <c r="J543" s="1524"/>
    </row>
    <row r="544" spans="1:10" s="1525" customFormat="1" ht="21.95" customHeight="1" x14ac:dyDescent="0.35">
      <c r="A544" s="1528" t="s">
        <v>5574</v>
      </c>
      <c r="B544" s="1523" t="s">
        <v>5467</v>
      </c>
      <c r="C544" s="1523">
        <v>1</v>
      </c>
      <c r="D544" s="1523">
        <v>2</v>
      </c>
      <c r="E544" s="1523">
        <v>4</v>
      </c>
      <c r="F544" s="1524">
        <v>4.75</v>
      </c>
      <c r="G544" s="1524"/>
      <c r="H544" s="1524"/>
      <c r="I544" s="1524"/>
      <c r="J544" s="1524">
        <f>C544*D544*E544*F544</f>
        <v>38</v>
      </c>
    </row>
    <row r="545" spans="1:10" s="1525" customFormat="1" ht="21.95" customHeight="1" x14ac:dyDescent="0.35">
      <c r="A545" s="1528" t="s">
        <v>5468</v>
      </c>
      <c r="B545" s="1523" t="s">
        <v>5469</v>
      </c>
      <c r="C545" s="1523">
        <v>1</v>
      </c>
      <c r="D545" s="1523">
        <v>2</v>
      </c>
      <c r="E545" s="1523">
        <v>23</v>
      </c>
      <c r="F545" s="1524">
        <v>1.22</v>
      </c>
      <c r="G545" s="1524">
        <f>C545*D545*E545*F545</f>
        <v>56.12</v>
      </c>
      <c r="H545" s="1524"/>
      <c r="I545" s="1524"/>
      <c r="J545" s="1524"/>
    </row>
    <row r="546" spans="1:10" s="1525" customFormat="1" ht="21.95" customHeight="1" x14ac:dyDescent="0.35">
      <c r="A546" s="1528" t="s">
        <v>5576</v>
      </c>
      <c r="B546" s="1523" t="s">
        <v>5467</v>
      </c>
      <c r="C546" s="1523">
        <v>1</v>
      </c>
      <c r="D546" s="1523">
        <v>5</v>
      </c>
      <c r="E546" s="1523">
        <v>8</v>
      </c>
      <c r="F546" s="1524">
        <v>4.75</v>
      </c>
      <c r="G546" s="1524"/>
      <c r="H546" s="1524"/>
      <c r="I546" s="1524"/>
      <c r="J546" s="1524">
        <f>C546*D546*E546*F546</f>
        <v>190</v>
      </c>
    </row>
    <row r="547" spans="1:10" s="1525" customFormat="1" ht="21.95" customHeight="1" x14ac:dyDescent="0.35">
      <c r="A547" s="1528" t="s">
        <v>5468</v>
      </c>
      <c r="B547" s="1523" t="s">
        <v>5469</v>
      </c>
      <c r="C547" s="1523">
        <v>1</v>
      </c>
      <c r="D547" s="1523">
        <v>5</v>
      </c>
      <c r="E547" s="1523">
        <v>23</v>
      </c>
      <c r="F547" s="1524">
        <v>1.22</v>
      </c>
      <c r="G547" s="1524">
        <f>C547*D547*E547*F547</f>
        <v>140.30000000000001</v>
      </c>
      <c r="H547" s="1524"/>
      <c r="I547" s="1524"/>
      <c r="J547" s="1524"/>
    </row>
    <row r="548" spans="1:10" s="1525" customFormat="1" ht="21.95" customHeight="1" x14ac:dyDescent="0.35">
      <c r="A548" s="1528" t="s">
        <v>5473</v>
      </c>
      <c r="B548" s="1523" t="s">
        <v>5469</v>
      </c>
      <c r="C548" s="1523">
        <v>1</v>
      </c>
      <c r="D548" s="1523">
        <v>5</v>
      </c>
      <c r="E548" s="1523">
        <v>23</v>
      </c>
      <c r="F548" s="1524">
        <v>0.25</v>
      </c>
      <c r="G548" s="1524">
        <f>C548*D548*E548*F548</f>
        <v>28.75</v>
      </c>
      <c r="H548" s="1524"/>
      <c r="I548" s="1524"/>
      <c r="J548" s="1524"/>
    </row>
    <row r="549" spans="1:10" s="1525" customFormat="1" ht="21.95" customHeight="1" x14ac:dyDescent="0.35">
      <c r="A549" s="1528" t="s">
        <v>5578</v>
      </c>
      <c r="B549" s="1523" t="s">
        <v>5467</v>
      </c>
      <c r="C549" s="1523">
        <v>1</v>
      </c>
      <c r="D549" s="1523">
        <v>2</v>
      </c>
      <c r="E549" s="1523">
        <v>8</v>
      </c>
      <c r="F549" s="1524">
        <v>4.75</v>
      </c>
      <c r="G549" s="1524"/>
      <c r="H549" s="1524"/>
      <c r="I549" s="1524"/>
      <c r="J549" s="1524">
        <f>F549*E549*D549*C549</f>
        <v>76</v>
      </c>
    </row>
    <row r="550" spans="1:10" s="1525" customFormat="1" ht="21.95" customHeight="1" x14ac:dyDescent="0.35">
      <c r="A550" s="1528" t="s">
        <v>5468</v>
      </c>
      <c r="B550" s="1523" t="s">
        <v>5469</v>
      </c>
      <c r="C550" s="1523">
        <v>1</v>
      </c>
      <c r="D550" s="1523">
        <v>2</v>
      </c>
      <c r="E550" s="1523">
        <v>23</v>
      </c>
      <c r="F550" s="1524">
        <v>1.22</v>
      </c>
      <c r="G550" s="1524">
        <f>C550*D550*E550*F550</f>
        <v>56.12</v>
      </c>
      <c r="H550" s="1524"/>
      <c r="I550" s="1524"/>
      <c r="J550" s="1524"/>
    </row>
    <row r="551" spans="1:10" s="1525" customFormat="1" ht="21.95" customHeight="1" x14ac:dyDescent="0.35">
      <c r="A551" s="1528" t="s">
        <v>5473</v>
      </c>
      <c r="B551" s="1523" t="s">
        <v>5469</v>
      </c>
      <c r="C551" s="1523">
        <v>1</v>
      </c>
      <c r="D551" s="1523">
        <v>2</v>
      </c>
      <c r="E551" s="1523">
        <v>23</v>
      </c>
      <c r="F551" s="1524">
        <v>0.25</v>
      </c>
      <c r="G551" s="1524">
        <f>C551*D551*E551*F551</f>
        <v>11.5</v>
      </c>
      <c r="H551" s="1524"/>
      <c r="I551" s="1524"/>
      <c r="J551" s="1524"/>
    </row>
    <row r="552" spans="1:10" s="1525" customFormat="1" ht="21.95" customHeight="1" x14ac:dyDescent="0.35">
      <c r="A552" s="1528" t="s">
        <v>5580</v>
      </c>
      <c r="B552" s="1523" t="s">
        <v>5467</v>
      </c>
      <c r="C552" s="1523">
        <v>1</v>
      </c>
      <c r="D552" s="1523">
        <v>4</v>
      </c>
      <c r="E552" s="1523">
        <v>8</v>
      </c>
      <c r="F552" s="1524">
        <v>4.75</v>
      </c>
      <c r="G552" s="1524"/>
      <c r="H552" s="1524"/>
      <c r="I552" s="1524"/>
      <c r="J552" s="1524">
        <f>F552*E552*D552*C552</f>
        <v>152</v>
      </c>
    </row>
    <row r="553" spans="1:10" s="1525" customFormat="1" ht="21.95" customHeight="1" x14ac:dyDescent="0.35">
      <c r="A553" s="1528" t="s">
        <v>5468</v>
      </c>
      <c r="B553" s="1523" t="s">
        <v>5469</v>
      </c>
      <c r="C553" s="1523">
        <v>1</v>
      </c>
      <c r="D553" s="1523">
        <v>4</v>
      </c>
      <c r="E553" s="1523">
        <v>23</v>
      </c>
      <c r="F553" s="1524">
        <v>1.36</v>
      </c>
      <c r="G553" s="1524">
        <f>C553*D553*E553*F553</f>
        <v>125.12</v>
      </c>
      <c r="H553" s="1524"/>
      <c r="I553" s="1524"/>
      <c r="J553" s="1524"/>
    </row>
    <row r="554" spans="1:10" s="1525" customFormat="1" ht="21.95" customHeight="1" x14ac:dyDescent="0.35">
      <c r="A554" s="1528" t="s">
        <v>5473</v>
      </c>
      <c r="B554" s="1523" t="s">
        <v>5469</v>
      </c>
      <c r="C554" s="1523">
        <v>1</v>
      </c>
      <c r="D554" s="1523">
        <v>4</v>
      </c>
      <c r="E554" s="1523">
        <v>23</v>
      </c>
      <c r="F554" s="1524">
        <v>0.25</v>
      </c>
      <c r="G554" s="1524">
        <f>C554*D554*E554*F554</f>
        <v>23</v>
      </c>
      <c r="H554" s="1524"/>
      <c r="I554" s="1524"/>
      <c r="J554" s="1524"/>
    </row>
    <row r="555" spans="1:10" s="1525" customFormat="1" ht="21.95" customHeight="1" x14ac:dyDescent="0.35">
      <c r="A555" s="1529" t="s">
        <v>5483</v>
      </c>
      <c r="B555" s="1523"/>
      <c r="C555" s="1523"/>
      <c r="D555" s="1523"/>
      <c r="E555" s="1523"/>
      <c r="F555" s="1524"/>
      <c r="G555" s="1524"/>
      <c r="H555" s="1524"/>
      <c r="I555" s="1524"/>
      <c r="J555" s="1524"/>
    </row>
    <row r="556" spans="1:10" s="1525" customFormat="1" ht="21.95" customHeight="1" x14ac:dyDescent="0.35">
      <c r="A556" s="1528" t="s">
        <v>5582</v>
      </c>
      <c r="B556" s="1523" t="s">
        <v>5467</v>
      </c>
      <c r="C556" s="1523">
        <v>1</v>
      </c>
      <c r="D556" s="1523">
        <v>2</v>
      </c>
      <c r="E556" s="1523">
        <v>10</v>
      </c>
      <c r="F556" s="1524">
        <v>10</v>
      </c>
      <c r="G556" s="1524"/>
      <c r="H556" s="1524"/>
      <c r="I556" s="1524"/>
      <c r="J556" s="1524">
        <f>C556*D556*E556*F556</f>
        <v>200</v>
      </c>
    </row>
    <row r="557" spans="1:10" s="1525" customFormat="1" ht="21.95" customHeight="1" x14ac:dyDescent="0.35">
      <c r="A557" s="1528" t="s">
        <v>5492</v>
      </c>
      <c r="B557" s="1523" t="s">
        <v>5472</v>
      </c>
      <c r="C557" s="1523">
        <v>1</v>
      </c>
      <c r="D557" s="1523">
        <v>2</v>
      </c>
      <c r="E557" s="1523">
        <v>10</v>
      </c>
      <c r="F557" s="1524">
        <v>10</v>
      </c>
      <c r="G557" s="1524"/>
      <c r="H557" s="1524"/>
      <c r="I557" s="1524">
        <f>C557*D557*E557*F557</f>
        <v>200</v>
      </c>
      <c r="J557" s="1524"/>
    </row>
    <row r="558" spans="1:10" s="1525" customFormat="1" ht="21.95" customHeight="1" x14ac:dyDescent="0.35">
      <c r="A558" s="1528" t="s">
        <v>5489</v>
      </c>
      <c r="B558" s="1523" t="s">
        <v>5467</v>
      </c>
      <c r="C558" s="1523">
        <v>1</v>
      </c>
      <c r="D558" s="1523">
        <v>2</v>
      </c>
      <c r="E558" s="1523">
        <v>10</v>
      </c>
      <c r="F558" s="1524">
        <v>10</v>
      </c>
      <c r="G558" s="1524"/>
      <c r="H558" s="1524"/>
      <c r="I558" s="1524"/>
      <c r="J558" s="1524">
        <f>C558*D558*E558*F558</f>
        <v>200</v>
      </c>
    </row>
    <row r="559" spans="1:10" s="1525" customFormat="1" ht="21.95" customHeight="1" x14ac:dyDescent="0.35">
      <c r="A559" s="1528" t="s">
        <v>5583</v>
      </c>
      <c r="B559" s="1523" t="s">
        <v>5472</v>
      </c>
      <c r="C559" s="1523">
        <v>1</v>
      </c>
      <c r="D559" s="1523">
        <v>2</v>
      </c>
      <c r="E559" s="1523">
        <v>10</v>
      </c>
      <c r="F559" s="1524">
        <v>10</v>
      </c>
      <c r="G559" s="1524"/>
      <c r="H559" s="1524"/>
      <c r="I559" s="1524">
        <f>C559*D559*E559*F559</f>
        <v>200</v>
      </c>
      <c r="J559" s="1524"/>
    </row>
    <row r="560" spans="1:10" s="1525" customFormat="1" ht="21.95" customHeight="1" x14ac:dyDescent="0.35">
      <c r="A560" s="1528" t="s">
        <v>5478</v>
      </c>
      <c r="B560" s="1523" t="s">
        <v>5469</v>
      </c>
      <c r="C560" s="1523">
        <v>1</v>
      </c>
      <c r="D560" s="1523">
        <v>2</v>
      </c>
      <c r="E560" s="1523">
        <v>53</v>
      </c>
      <c r="F560" s="1524">
        <v>1.26</v>
      </c>
      <c r="G560" s="1524">
        <f>C560*D560*E560*F560</f>
        <v>133.56</v>
      </c>
      <c r="H560" s="1524"/>
      <c r="I560" s="1524"/>
      <c r="J560" s="1524"/>
    </row>
    <row r="561" spans="1:10" s="1525" customFormat="1" ht="21.95" customHeight="1" x14ac:dyDescent="0.35">
      <c r="A561" s="1528" t="s">
        <v>5584</v>
      </c>
      <c r="B561" s="1523" t="s">
        <v>5467</v>
      </c>
      <c r="C561" s="1523">
        <v>1</v>
      </c>
      <c r="D561" s="1523">
        <v>2</v>
      </c>
      <c r="E561" s="1523">
        <v>3</v>
      </c>
      <c r="F561" s="1524">
        <v>4.34</v>
      </c>
      <c r="G561" s="1524"/>
      <c r="H561" s="1524"/>
      <c r="I561" s="1524"/>
      <c r="J561" s="1524">
        <f>C561*D561*E561*F561</f>
        <v>26.04</v>
      </c>
    </row>
    <row r="562" spans="1:10" s="1525" customFormat="1" ht="21.95" customHeight="1" x14ac:dyDescent="0.35">
      <c r="A562" s="1528" t="s">
        <v>5489</v>
      </c>
      <c r="B562" s="1523" t="s">
        <v>5467</v>
      </c>
      <c r="C562" s="1523">
        <v>1</v>
      </c>
      <c r="D562" s="1523">
        <v>2</v>
      </c>
      <c r="E562" s="1523">
        <v>3</v>
      </c>
      <c r="F562" s="1524">
        <v>4.6399999999999997</v>
      </c>
      <c r="G562" s="1524"/>
      <c r="H562" s="1524"/>
      <c r="I562" s="1524"/>
      <c r="J562" s="1524">
        <f>C562*D562*E562*F562</f>
        <v>27.84</v>
      </c>
    </row>
    <row r="563" spans="1:10" s="1525" customFormat="1" ht="21.95" customHeight="1" x14ac:dyDescent="0.35">
      <c r="A563" s="1528" t="s">
        <v>5478</v>
      </c>
      <c r="B563" s="1523" t="s">
        <v>5469</v>
      </c>
      <c r="C563" s="1523">
        <v>1</v>
      </c>
      <c r="D563" s="1523">
        <v>2</v>
      </c>
      <c r="E563" s="1523">
        <v>28</v>
      </c>
      <c r="F563" s="1524">
        <v>1.51</v>
      </c>
      <c r="G563" s="1524">
        <f>C563*D563*E563*F563</f>
        <v>84.56</v>
      </c>
      <c r="H563" s="1524"/>
      <c r="I563" s="1524"/>
      <c r="J563" s="1524"/>
    </row>
    <row r="564" spans="1:10" s="1525" customFormat="1" ht="21.95" customHeight="1" x14ac:dyDescent="0.35">
      <c r="A564" s="1528" t="s">
        <v>5585</v>
      </c>
      <c r="B564" s="1523" t="s">
        <v>5467</v>
      </c>
      <c r="C564" s="1523">
        <v>1</v>
      </c>
      <c r="D564" s="1523">
        <v>2</v>
      </c>
      <c r="E564" s="1523">
        <v>2</v>
      </c>
      <c r="F564" s="1524">
        <v>3</v>
      </c>
      <c r="G564" s="1524"/>
      <c r="H564" s="1524"/>
      <c r="I564" s="1524"/>
      <c r="J564" s="1524">
        <f>C564*D564*E564*F564</f>
        <v>12</v>
      </c>
    </row>
    <row r="565" spans="1:10" s="1525" customFormat="1" ht="21.95" customHeight="1" x14ac:dyDescent="0.35">
      <c r="A565" s="1528" t="s">
        <v>5492</v>
      </c>
      <c r="B565" s="1523" t="s">
        <v>5472</v>
      </c>
      <c r="C565" s="1523">
        <v>1</v>
      </c>
      <c r="D565" s="1523">
        <v>2</v>
      </c>
      <c r="E565" s="1523">
        <v>1</v>
      </c>
      <c r="F565" s="1524">
        <v>3</v>
      </c>
      <c r="G565" s="1524"/>
      <c r="H565" s="1524"/>
      <c r="I565" s="1524">
        <f>C565*D565*E565*F565</f>
        <v>6</v>
      </c>
      <c r="J565" s="1524"/>
    </row>
    <row r="566" spans="1:10" s="1525" customFormat="1" ht="21.95" customHeight="1" x14ac:dyDescent="0.35">
      <c r="A566" s="1528" t="s">
        <v>5489</v>
      </c>
      <c r="B566" s="1523" t="s">
        <v>5467</v>
      </c>
      <c r="C566" s="1523">
        <v>1</v>
      </c>
      <c r="D566" s="1523">
        <v>2</v>
      </c>
      <c r="E566" s="1523">
        <v>1</v>
      </c>
      <c r="F566" s="1524">
        <v>3.21</v>
      </c>
      <c r="G566" s="1524"/>
      <c r="H566" s="1524"/>
      <c r="I566" s="1524"/>
      <c r="J566" s="1524">
        <f>C566*D566*E566*F566</f>
        <v>6.42</v>
      </c>
    </row>
    <row r="567" spans="1:10" s="1525" customFormat="1" ht="21.95" customHeight="1" x14ac:dyDescent="0.35">
      <c r="A567" s="1528" t="s">
        <v>5583</v>
      </c>
      <c r="B567" s="1523" t="s">
        <v>5472</v>
      </c>
      <c r="C567" s="1523">
        <v>1</v>
      </c>
      <c r="D567" s="1523">
        <v>2</v>
      </c>
      <c r="E567" s="1523">
        <v>2</v>
      </c>
      <c r="F567" s="1524">
        <v>3.21</v>
      </c>
      <c r="G567" s="1524"/>
      <c r="H567" s="1524"/>
      <c r="I567" s="1524">
        <f>C567*D567*E567*F567</f>
        <v>12.84</v>
      </c>
      <c r="J567" s="1524"/>
    </row>
    <row r="568" spans="1:10" s="1525" customFormat="1" ht="21.95" customHeight="1" x14ac:dyDescent="0.35">
      <c r="A568" s="1528" t="s">
        <v>5478</v>
      </c>
      <c r="B568" s="1523" t="s">
        <v>5469</v>
      </c>
      <c r="C568" s="1523">
        <v>1</v>
      </c>
      <c r="D568" s="1523">
        <v>2</v>
      </c>
      <c r="E568" s="1523">
        <v>19</v>
      </c>
      <c r="F568" s="1524">
        <v>1.26</v>
      </c>
      <c r="G568" s="1524">
        <f>C568*D568*E568*F568</f>
        <v>47.88</v>
      </c>
      <c r="H568" s="1524"/>
      <c r="I568" s="1524"/>
      <c r="J568" s="1524"/>
    </row>
    <row r="569" spans="1:10" s="1525" customFormat="1" ht="21.95" customHeight="1" x14ac:dyDescent="0.35">
      <c r="A569" s="1528" t="s">
        <v>5586</v>
      </c>
      <c r="B569" s="1523" t="s">
        <v>5467</v>
      </c>
      <c r="C569" s="1523">
        <v>1</v>
      </c>
      <c r="D569" s="1523">
        <v>2</v>
      </c>
      <c r="E569" s="1523">
        <v>2</v>
      </c>
      <c r="F569" s="1524">
        <v>3.6</v>
      </c>
      <c r="G569" s="1524"/>
      <c r="H569" s="1524"/>
      <c r="I569" s="1524"/>
      <c r="J569" s="1524">
        <f>C569*D569*E569*F569</f>
        <v>14.4</v>
      </c>
    </row>
    <row r="570" spans="1:10" s="1525" customFormat="1" ht="21.95" customHeight="1" x14ac:dyDescent="0.35">
      <c r="A570" s="1528" t="s">
        <v>5492</v>
      </c>
      <c r="B570" s="1523" t="s">
        <v>5472</v>
      </c>
      <c r="C570" s="1523">
        <v>1</v>
      </c>
      <c r="D570" s="1523">
        <v>2</v>
      </c>
      <c r="E570" s="1523">
        <v>1</v>
      </c>
      <c r="F570" s="1524">
        <v>3.6</v>
      </c>
      <c r="G570" s="1524"/>
      <c r="H570" s="1524"/>
      <c r="I570" s="1524">
        <f>C570*D570*E570*F570</f>
        <v>7.2</v>
      </c>
      <c r="J570" s="1524"/>
    </row>
    <row r="571" spans="1:10" s="1525" customFormat="1" ht="21.95" customHeight="1" x14ac:dyDescent="0.35">
      <c r="A571" s="1528" t="s">
        <v>5489</v>
      </c>
      <c r="B571" s="1523" t="s">
        <v>5467</v>
      </c>
      <c r="C571" s="1523">
        <v>1</v>
      </c>
      <c r="D571" s="1523">
        <v>2</v>
      </c>
      <c r="E571" s="1523">
        <v>1</v>
      </c>
      <c r="F571" s="1524">
        <v>3.9</v>
      </c>
      <c r="G571" s="1524"/>
      <c r="H571" s="1524"/>
      <c r="I571" s="1524"/>
      <c r="J571" s="1524">
        <f>C571*D571*E571*F571</f>
        <v>7.8</v>
      </c>
    </row>
    <row r="572" spans="1:10" s="1525" customFormat="1" ht="21.95" customHeight="1" x14ac:dyDescent="0.35">
      <c r="A572" s="1528" t="s">
        <v>5583</v>
      </c>
      <c r="B572" s="1523" t="s">
        <v>5472</v>
      </c>
      <c r="C572" s="1523">
        <v>1</v>
      </c>
      <c r="D572" s="1523">
        <v>2</v>
      </c>
      <c r="E572" s="1523">
        <v>2</v>
      </c>
      <c r="F572" s="1524">
        <v>3.9</v>
      </c>
      <c r="G572" s="1524"/>
      <c r="H572" s="1524"/>
      <c r="I572" s="1524">
        <f>C572*D572*E572*F572</f>
        <v>15.6</v>
      </c>
      <c r="J572" s="1524"/>
    </row>
    <row r="573" spans="1:10" s="1525" customFormat="1" ht="21.95" customHeight="1" x14ac:dyDescent="0.35">
      <c r="A573" s="1528" t="s">
        <v>5478</v>
      </c>
      <c r="B573" s="1523" t="s">
        <v>5469</v>
      </c>
      <c r="C573" s="1523">
        <v>1</v>
      </c>
      <c r="D573" s="1523">
        <v>2</v>
      </c>
      <c r="E573" s="1523">
        <v>15</v>
      </c>
      <c r="F573" s="1524">
        <v>1.26</v>
      </c>
      <c r="G573" s="1524">
        <f>C573*D573*E573*F573</f>
        <v>37.799999999999997</v>
      </c>
      <c r="H573" s="1524"/>
      <c r="I573" s="1524"/>
      <c r="J573" s="1524"/>
    </row>
    <row r="574" spans="1:10" s="1525" customFormat="1" ht="21.95" customHeight="1" x14ac:dyDescent="0.35">
      <c r="A574" s="1528" t="s">
        <v>5587</v>
      </c>
      <c r="B574" s="1523" t="s">
        <v>5467</v>
      </c>
      <c r="C574" s="1523">
        <v>1</v>
      </c>
      <c r="D574" s="1523">
        <v>2</v>
      </c>
      <c r="E574" s="1523">
        <v>2</v>
      </c>
      <c r="F574" s="1524">
        <v>3</v>
      </c>
      <c r="G574" s="1524"/>
      <c r="H574" s="1524"/>
      <c r="I574" s="1524"/>
      <c r="J574" s="1524">
        <f>C574*D574*E574*F574</f>
        <v>12</v>
      </c>
    </row>
    <row r="575" spans="1:10" s="1525" customFormat="1" ht="21.95" customHeight="1" x14ac:dyDescent="0.35">
      <c r="A575" s="1528" t="s">
        <v>5492</v>
      </c>
      <c r="B575" s="1523" t="s">
        <v>5472</v>
      </c>
      <c r="C575" s="1523">
        <v>1</v>
      </c>
      <c r="D575" s="1523">
        <v>2</v>
      </c>
      <c r="E575" s="1523">
        <v>1</v>
      </c>
      <c r="F575" s="1524">
        <v>3</v>
      </c>
      <c r="G575" s="1524"/>
      <c r="H575" s="1524"/>
      <c r="I575" s="1524">
        <f>C575*D575*E575*F575</f>
        <v>6</v>
      </c>
      <c r="J575" s="1524"/>
    </row>
    <row r="576" spans="1:10" s="1525" customFormat="1" ht="21.95" customHeight="1" x14ac:dyDescent="0.35">
      <c r="A576" s="1528" t="s">
        <v>5489</v>
      </c>
      <c r="B576" s="1523" t="s">
        <v>5467</v>
      </c>
      <c r="C576" s="1523">
        <v>1</v>
      </c>
      <c r="D576" s="1523">
        <v>2</v>
      </c>
      <c r="E576" s="1523">
        <v>1</v>
      </c>
      <c r="F576" s="1524">
        <v>3.3</v>
      </c>
      <c r="G576" s="1524"/>
      <c r="H576" s="1524"/>
      <c r="I576" s="1524"/>
      <c r="J576" s="1524">
        <f>C576*D576*E576*F576</f>
        <v>6.6</v>
      </c>
    </row>
    <row r="577" spans="1:10" s="1525" customFormat="1" ht="21.95" customHeight="1" x14ac:dyDescent="0.35">
      <c r="A577" s="1528" t="s">
        <v>5583</v>
      </c>
      <c r="B577" s="1523" t="s">
        <v>5472</v>
      </c>
      <c r="C577" s="1523">
        <v>1</v>
      </c>
      <c r="D577" s="1523">
        <v>2</v>
      </c>
      <c r="E577" s="1523">
        <v>2</v>
      </c>
      <c r="F577" s="1524">
        <v>3.3</v>
      </c>
      <c r="G577" s="1524"/>
      <c r="H577" s="1524"/>
      <c r="I577" s="1524">
        <f>C577*D577*E577*F577</f>
        <v>13.2</v>
      </c>
      <c r="J577" s="1524"/>
    </row>
    <row r="578" spans="1:10" s="1525" customFormat="1" ht="21.95" customHeight="1" x14ac:dyDescent="0.35">
      <c r="A578" s="1528" t="s">
        <v>5478</v>
      </c>
      <c r="B578" s="1523" t="s">
        <v>5469</v>
      </c>
      <c r="C578" s="1523">
        <v>1</v>
      </c>
      <c r="D578" s="1523">
        <v>2</v>
      </c>
      <c r="E578" s="1523">
        <v>19</v>
      </c>
      <c r="F578" s="1524">
        <v>1.26</v>
      </c>
      <c r="G578" s="1524">
        <f>C578*D578*E578*F578</f>
        <v>47.88</v>
      </c>
      <c r="H578" s="1524"/>
      <c r="I578" s="1524"/>
      <c r="J578" s="1524"/>
    </row>
    <row r="579" spans="1:10" s="1525" customFormat="1" ht="21.95" customHeight="1" x14ac:dyDescent="0.35">
      <c r="A579" s="1528" t="s">
        <v>5588</v>
      </c>
      <c r="B579" s="1523" t="s">
        <v>5467</v>
      </c>
      <c r="C579" s="1523">
        <v>1</v>
      </c>
      <c r="D579" s="1523">
        <v>2</v>
      </c>
      <c r="E579" s="1523">
        <v>2</v>
      </c>
      <c r="F579" s="1524">
        <v>3.6</v>
      </c>
      <c r="G579" s="1524"/>
      <c r="H579" s="1524"/>
      <c r="I579" s="1524"/>
      <c r="J579" s="1524">
        <f>C579*D579*E579*F579</f>
        <v>14.4</v>
      </c>
    </row>
    <row r="580" spans="1:10" s="1525" customFormat="1" ht="21.95" customHeight="1" x14ac:dyDescent="0.35">
      <c r="A580" s="1528" t="s">
        <v>5492</v>
      </c>
      <c r="B580" s="1523" t="s">
        <v>5472</v>
      </c>
      <c r="C580" s="1523">
        <v>1</v>
      </c>
      <c r="D580" s="1523">
        <v>2</v>
      </c>
      <c r="E580" s="1523">
        <v>1</v>
      </c>
      <c r="F580" s="1524">
        <v>3.6</v>
      </c>
      <c r="G580" s="1524"/>
      <c r="H580" s="1524"/>
      <c r="I580" s="1524">
        <f>C580*D580*E580*F580</f>
        <v>7.2</v>
      </c>
      <c r="J580" s="1524"/>
    </row>
    <row r="581" spans="1:10" s="1525" customFormat="1" ht="21.95" customHeight="1" x14ac:dyDescent="0.35">
      <c r="A581" s="1528" t="s">
        <v>5489</v>
      </c>
      <c r="B581" s="1523" t="s">
        <v>5467</v>
      </c>
      <c r="C581" s="1523">
        <v>1</v>
      </c>
      <c r="D581" s="1523">
        <v>2</v>
      </c>
      <c r="E581" s="1523">
        <v>2</v>
      </c>
      <c r="F581" s="1524">
        <v>3.9</v>
      </c>
      <c r="G581" s="1524"/>
      <c r="H581" s="1524"/>
      <c r="I581" s="1524"/>
      <c r="J581" s="1524">
        <f>C581*D581*E581*F581</f>
        <v>15.6</v>
      </c>
    </row>
    <row r="582" spans="1:10" s="1525" customFormat="1" ht="21.95" customHeight="1" x14ac:dyDescent="0.35">
      <c r="A582" s="1528" t="s">
        <v>5583</v>
      </c>
      <c r="B582" s="1523" t="s">
        <v>5472</v>
      </c>
      <c r="C582" s="1523">
        <v>1</v>
      </c>
      <c r="D582" s="1523">
        <v>2</v>
      </c>
      <c r="E582" s="1523">
        <v>1</v>
      </c>
      <c r="F582" s="1524">
        <v>3.9</v>
      </c>
      <c r="G582" s="1524"/>
      <c r="H582" s="1524"/>
      <c r="I582" s="1524">
        <f>C582*D582*E582*F582</f>
        <v>7.8</v>
      </c>
      <c r="J582" s="1524"/>
    </row>
    <row r="583" spans="1:10" s="1525" customFormat="1" ht="21.95" customHeight="1" x14ac:dyDescent="0.35">
      <c r="A583" s="1528" t="s">
        <v>5478</v>
      </c>
      <c r="B583" s="1523" t="s">
        <v>5469</v>
      </c>
      <c r="C583" s="1523">
        <v>1</v>
      </c>
      <c r="D583" s="1523">
        <v>2</v>
      </c>
      <c r="E583" s="1523">
        <v>15</v>
      </c>
      <c r="F583" s="1524">
        <v>1.26</v>
      </c>
      <c r="G583" s="1524">
        <f>C583*D583*E583*F583</f>
        <v>37.799999999999997</v>
      </c>
      <c r="H583" s="1524"/>
      <c r="I583" s="1524"/>
      <c r="J583" s="1524"/>
    </row>
    <row r="584" spans="1:10" s="1525" customFormat="1" ht="21.95" customHeight="1" x14ac:dyDescent="0.35">
      <c r="A584" s="1528" t="s">
        <v>5589</v>
      </c>
      <c r="B584" s="1523" t="s">
        <v>5467</v>
      </c>
      <c r="C584" s="1523">
        <v>2</v>
      </c>
      <c r="D584" s="1523">
        <v>1</v>
      </c>
      <c r="E584" s="1523">
        <v>2</v>
      </c>
      <c r="F584" s="1524">
        <v>2.9</v>
      </c>
      <c r="G584" s="1524"/>
      <c r="H584" s="1524"/>
      <c r="I584" s="1524"/>
      <c r="J584" s="1524">
        <f>C584*D584*E584*F584</f>
        <v>11.6</v>
      </c>
    </row>
    <row r="585" spans="1:10" s="1525" customFormat="1" ht="21.95" customHeight="1" x14ac:dyDescent="0.35">
      <c r="A585" s="1528" t="s">
        <v>5492</v>
      </c>
      <c r="B585" s="1523" t="s">
        <v>5472</v>
      </c>
      <c r="C585" s="1523">
        <v>2</v>
      </c>
      <c r="D585" s="1523">
        <v>1</v>
      </c>
      <c r="E585" s="1523">
        <v>1</v>
      </c>
      <c r="F585" s="1524">
        <v>2.9</v>
      </c>
      <c r="G585" s="1524"/>
      <c r="H585" s="1524"/>
      <c r="I585" s="1524">
        <f>C585*D585*E585*F585</f>
        <v>5.8</v>
      </c>
      <c r="J585" s="1524"/>
    </row>
    <row r="586" spans="1:10" s="1525" customFormat="1" ht="21.95" customHeight="1" x14ac:dyDescent="0.35">
      <c r="A586" s="1528" t="s">
        <v>5489</v>
      </c>
      <c r="B586" s="1523" t="s">
        <v>5467</v>
      </c>
      <c r="C586" s="1523">
        <v>2</v>
      </c>
      <c r="D586" s="1523">
        <v>1</v>
      </c>
      <c r="E586" s="1523">
        <v>2</v>
      </c>
      <c r="F586" s="1524">
        <v>3.2</v>
      </c>
      <c r="G586" s="1524"/>
      <c r="H586" s="1524"/>
      <c r="I586" s="1524"/>
      <c r="J586" s="1524">
        <f>C586*D586*E586*F586</f>
        <v>12.8</v>
      </c>
    </row>
    <row r="587" spans="1:10" s="1525" customFormat="1" ht="21.95" customHeight="1" x14ac:dyDescent="0.35">
      <c r="A587" s="1528" t="s">
        <v>5583</v>
      </c>
      <c r="B587" s="1523" t="s">
        <v>5472</v>
      </c>
      <c r="C587" s="1523">
        <v>2</v>
      </c>
      <c r="D587" s="1523">
        <v>1</v>
      </c>
      <c r="E587" s="1523">
        <v>1</v>
      </c>
      <c r="F587" s="1524">
        <v>3.2</v>
      </c>
      <c r="G587" s="1524"/>
      <c r="H587" s="1524"/>
      <c r="I587" s="1524">
        <f>C587*D587*E587*F587</f>
        <v>6.4</v>
      </c>
      <c r="J587" s="1524"/>
    </row>
    <row r="588" spans="1:10" s="1525" customFormat="1" ht="21.95" customHeight="1" x14ac:dyDescent="0.35">
      <c r="A588" s="1528" t="s">
        <v>5478</v>
      </c>
      <c r="B588" s="1523" t="s">
        <v>5469</v>
      </c>
      <c r="C588" s="1523">
        <v>2</v>
      </c>
      <c r="D588" s="1523">
        <v>1</v>
      </c>
      <c r="E588" s="1523">
        <v>17</v>
      </c>
      <c r="F588" s="1524">
        <v>1.26</v>
      </c>
      <c r="G588" s="1524">
        <f>C588*D588*E588*F588</f>
        <v>42.84</v>
      </c>
      <c r="H588" s="1524"/>
      <c r="I588" s="1524"/>
      <c r="J588" s="1524"/>
    </row>
    <row r="589" spans="1:10" s="1525" customFormat="1" ht="21.95" customHeight="1" x14ac:dyDescent="0.35">
      <c r="A589" s="1528" t="s">
        <v>5590</v>
      </c>
      <c r="B589" s="1523" t="s">
        <v>5467</v>
      </c>
      <c r="C589" s="1523">
        <v>2</v>
      </c>
      <c r="D589" s="1523">
        <v>1</v>
      </c>
      <c r="E589" s="1523">
        <v>2</v>
      </c>
      <c r="F589" s="1524">
        <v>3.2</v>
      </c>
      <c r="G589" s="1524"/>
      <c r="H589" s="1524"/>
      <c r="I589" s="1524"/>
      <c r="J589" s="1524">
        <f>C589*D589*E589*F589</f>
        <v>12.8</v>
      </c>
    </row>
    <row r="590" spans="1:10" s="1525" customFormat="1" ht="21.95" customHeight="1" x14ac:dyDescent="0.35">
      <c r="A590" s="1528" t="s">
        <v>5492</v>
      </c>
      <c r="B590" s="1523" t="s">
        <v>5472</v>
      </c>
      <c r="C590" s="1523">
        <v>2</v>
      </c>
      <c r="D590" s="1523">
        <v>1</v>
      </c>
      <c r="E590" s="1523">
        <v>1</v>
      </c>
      <c r="F590" s="1524">
        <v>2.9</v>
      </c>
      <c r="G590" s="1524"/>
      <c r="H590" s="1524"/>
      <c r="I590" s="1524">
        <f>C590*D590*E590*F590</f>
        <v>5.8</v>
      </c>
      <c r="J590" s="1524"/>
    </row>
    <row r="591" spans="1:10" s="1525" customFormat="1" ht="21.95" customHeight="1" x14ac:dyDescent="0.35">
      <c r="A591" s="1528" t="s">
        <v>5591</v>
      </c>
      <c r="B591" s="1523" t="s">
        <v>5472</v>
      </c>
      <c r="C591" s="1523">
        <v>2</v>
      </c>
      <c r="D591" s="1523">
        <v>1</v>
      </c>
      <c r="E591" s="1523">
        <v>2</v>
      </c>
      <c r="F591" s="1524">
        <v>2.9</v>
      </c>
      <c r="G591" s="1524"/>
      <c r="H591" s="1524"/>
      <c r="I591" s="1524">
        <f>C591*D591*E591*F591</f>
        <v>11.6</v>
      </c>
      <c r="J591" s="1524"/>
    </row>
    <row r="592" spans="1:10" s="1525" customFormat="1" ht="21.95" customHeight="1" x14ac:dyDescent="0.35">
      <c r="A592" s="1528" t="s">
        <v>5592</v>
      </c>
      <c r="B592" s="1523" t="s">
        <v>5467</v>
      </c>
      <c r="C592" s="1523">
        <v>2</v>
      </c>
      <c r="D592" s="1523">
        <v>1</v>
      </c>
      <c r="E592" s="1523">
        <v>2</v>
      </c>
      <c r="F592" s="1524">
        <v>3.2</v>
      </c>
      <c r="G592" s="1524"/>
      <c r="H592" s="1524"/>
      <c r="I592" s="1524"/>
      <c r="J592" s="1524">
        <f>C592*D592*E592*F592</f>
        <v>12.8</v>
      </c>
    </row>
    <row r="593" spans="1:10" s="1525" customFormat="1" ht="21.95" customHeight="1" x14ac:dyDescent="0.35">
      <c r="A593" s="1528" t="s">
        <v>5583</v>
      </c>
      <c r="B593" s="1523" t="s">
        <v>5472</v>
      </c>
      <c r="C593" s="1523">
        <v>2</v>
      </c>
      <c r="D593" s="1523">
        <v>1</v>
      </c>
      <c r="E593" s="1523">
        <v>1</v>
      </c>
      <c r="F593" s="1524">
        <v>3.2</v>
      </c>
      <c r="G593" s="1524"/>
      <c r="H593" s="1524"/>
      <c r="I593" s="1524">
        <f>C593*D593*E593*F593</f>
        <v>6.4</v>
      </c>
      <c r="J593" s="1524"/>
    </row>
    <row r="594" spans="1:10" s="1525" customFormat="1" ht="21.95" customHeight="1" x14ac:dyDescent="0.35">
      <c r="A594" s="1528" t="s">
        <v>5478</v>
      </c>
      <c r="B594" s="1523" t="s">
        <v>5469</v>
      </c>
      <c r="C594" s="1523">
        <v>2</v>
      </c>
      <c r="D594" s="1523">
        <v>1</v>
      </c>
      <c r="E594" s="1523">
        <v>17</v>
      </c>
      <c r="F594" s="1524">
        <v>1.26</v>
      </c>
      <c r="G594" s="1524">
        <f>C594*D594*E594*F594</f>
        <v>42.84</v>
      </c>
      <c r="H594" s="1524"/>
      <c r="I594" s="1524"/>
      <c r="J594" s="1524"/>
    </row>
    <row r="595" spans="1:10" s="1525" customFormat="1" ht="21.95" customHeight="1" x14ac:dyDescent="0.35">
      <c r="A595" s="1528" t="s">
        <v>5593</v>
      </c>
      <c r="B595" s="1523" t="s">
        <v>5467</v>
      </c>
      <c r="C595" s="1523">
        <v>2</v>
      </c>
      <c r="D595" s="1523">
        <v>1</v>
      </c>
      <c r="E595" s="1523">
        <v>2</v>
      </c>
      <c r="F595" s="1524">
        <v>3</v>
      </c>
      <c r="G595" s="1524"/>
      <c r="H595" s="1524"/>
      <c r="I595" s="1524"/>
      <c r="J595" s="1524">
        <f>C595*D595*E595*F595</f>
        <v>12</v>
      </c>
    </row>
    <row r="596" spans="1:10" s="1525" customFormat="1" ht="21.95" customHeight="1" x14ac:dyDescent="0.35">
      <c r="A596" s="1528" t="s">
        <v>5594</v>
      </c>
      <c r="B596" s="1523" t="s">
        <v>5472</v>
      </c>
      <c r="C596" s="1523">
        <v>2</v>
      </c>
      <c r="D596" s="1523">
        <v>1</v>
      </c>
      <c r="E596" s="1523">
        <v>2</v>
      </c>
      <c r="F596" s="1524">
        <v>2.9</v>
      </c>
      <c r="G596" s="1524"/>
      <c r="H596" s="1524"/>
      <c r="I596" s="1524">
        <f>C596*D596*E596*F596</f>
        <v>11.6</v>
      </c>
      <c r="J596" s="1524"/>
    </row>
    <row r="597" spans="1:10" s="1525" customFormat="1" ht="21.95" customHeight="1" x14ac:dyDescent="0.35">
      <c r="A597" s="1528" t="s">
        <v>5489</v>
      </c>
      <c r="B597" s="1523" t="s">
        <v>5472</v>
      </c>
      <c r="C597" s="1523">
        <v>2</v>
      </c>
      <c r="D597" s="1523">
        <v>1</v>
      </c>
      <c r="E597" s="1523">
        <v>2</v>
      </c>
      <c r="F597" s="1524">
        <v>3.2</v>
      </c>
      <c r="G597" s="1524"/>
      <c r="H597" s="1524"/>
      <c r="I597" s="1524">
        <f>C597*D597*E597*F597</f>
        <v>12.8</v>
      </c>
      <c r="J597" s="1524"/>
    </row>
    <row r="598" spans="1:10" s="1525" customFormat="1" ht="21.95" customHeight="1" x14ac:dyDescent="0.35">
      <c r="A598" s="1528" t="s">
        <v>5583</v>
      </c>
      <c r="B598" s="1523" t="s">
        <v>5467</v>
      </c>
      <c r="C598" s="1523">
        <v>2</v>
      </c>
      <c r="D598" s="1523">
        <v>1</v>
      </c>
      <c r="E598" s="1523">
        <v>1</v>
      </c>
      <c r="F598" s="1524">
        <v>3.2</v>
      </c>
      <c r="G598" s="1524"/>
      <c r="H598" s="1524"/>
      <c r="I598" s="1524"/>
      <c r="J598" s="1524">
        <f>C598*D598*E598*F598</f>
        <v>6.4</v>
      </c>
    </row>
    <row r="599" spans="1:10" s="1525" customFormat="1" ht="21.95" customHeight="1" x14ac:dyDescent="0.35">
      <c r="A599" s="1528" t="s">
        <v>5478</v>
      </c>
      <c r="B599" s="1523" t="s">
        <v>5469</v>
      </c>
      <c r="C599" s="1523">
        <v>2</v>
      </c>
      <c r="D599" s="1523">
        <v>1</v>
      </c>
      <c r="E599" s="1523">
        <v>17</v>
      </c>
      <c r="F599" s="1524">
        <v>0.92</v>
      </c>
      <c r="G599" s="1524">
        <f>C599*D599*E599*F599</f>
        <v>31.28</v>
      </c>
      <c r="H599" s="1524"/>
      <c r="I599" s="1524"/>
      <c r="J599" s="1524"/>
    </row>
    <row r="600" spans="1:10" s="1525" customFormat="1" ht="21.95" customHeight="1" x14ac:dyDescent="0.35">
      <c r="A600" s="1528" t="s">
        <v>5595</v>
      </c>
      <c r="B600" s="1523" t="s">
        <v>5467</v>
      </c>
      <c r="C600" s="1523">
        <v>2</v>
      </c>
      <c r="D600" s="1523">
        <v>1</v>
      </c>
      <c r="E600" s="1523">
        <v>2</v>
      </c>
      <c r="F600" s="1524">
        <v>3.2</v>
      </c>
      <c r="G600" s="1524"/>
      <c r="H600" s="1524"/>
      <c r="I600" s="1524"/>
      <c r="J600" s="1524">
        <f>C600*D600*E600*F600</f>
        <v>12.8</v>
      </c>
    </row>
    <row r="601" spans="1:10" s="1525" customFormat="1" ht="21.95" customHeight="1" x14ac:dyDescent="0.35">
      <c r="A601" s="1528" t="s">
        <v>5596</v>
      </c>
      <c r="B601" s="1523" t="s">
        <v>5472</v>
      </c>
      <c r="C601" s="1523">
        <v>2</v>
      </c>
      <c r="D601" s="1523">
        <v>1</v>
      </c>
      <c r="E601" s="1523">
        <v>1</v>
      </c>
      <c r="F601" s="1524">
        <v>3.2</v>
      </c>
      <c r="G601" s="1524"/>
      <c r="H601" s="1524"/>
      <c r="I601" s="1524">
        <f>C601*D601*E601*F601</f>
        <v>6.4</v>
      </c>
      <c r="J601" s="1524"/>
    </row>
    <row r="602" spans="1:10" s="1525" customFormat="1" ht="21.95" customHeight="1" x14ac:dyDescent="0.35">
      <c r="A602" s="1528" t="s">
        <v>5489</v>
      </c>
      <c r="B602" s="1523" t="s">
        <v>5467</v>
      </c>
      <c r="C602" s="1523">
        <v>2</v>
      </c>
      <c r="D602" s="1523">
        <v>1</v>
      </c>
      <c r="E602" s="1523">
        <v>2</v>
      </c>
      <c r="F602" s="1524">
        <v>3.5</v>
      </c>
      <c r="G602" s="1524"/>
      <c r="H602" s="1524"/>
      <c r="I602" s="1524"/>
      <c r="J602" s="1524">
        <f>C602*D602*E602*F602</f>
        <v>14</v>
      </c>
    </row>
    <row r="603" spans="1:10" s="1525" customFormat="1" ht="21.95" customHeight="1" x14ac:dyDescent="0.35">
      <c r="A603" s="1528" t="s">
        <v>5478</v>
      </c>
      <c r="B603" s="1523" t="s">
        <v>5469</v>
      </c>
      <c r="C603" s="1523">
        <v>2</v>
      </c>
      <c r="D603" s="1523">
        <v>1</v>
      </c>
      <c r="E603" s="1523">
        <v>18</v>
      </c>
      <c r="F603" s="1524">
        <v>1.26</v>
      </c>
      <c r="G603" s="1524">
        <f>C603*D603*E603*F603</f>
        <v>45.36</v>
      </c>
      <c r="H603" s="1524"/>
      <c r="I603" s="1524"/>
      <c r="J603" s="1524"/>
    </row>
    <row r="604" spans="1:10" s="1525" customFormat="1" ht="21.95" customHeight="1" x14ac:dyDescent="0.35">
      <c r="A604" s="1528" t="s">
        <v>5597</v>
      </c>
      <c r="B604" s="1523" t="s">
        <v>5467</v>
      </c>
      <c r="C604" s="1523">
        <v>1</v>
      </c>
      <c r="D604" s="1523">
        <v>2</v>
      </c>
      <c r="E604" s="1523">
        <v>2</v>
      </c>
      <c r="F604" s="1524">
        <v>4.9000000000000004</v>
      </c>
      <c r="G604" s="1524"/>
      <c r="H604" s="1524"/>
      <c r="I604" s="1524"/>
      <c r="J604" s="1524">
        <f>C604*D604*E604*F604</f>
        <v>19.600000000000001</v>
      </c>
    </row>
    <row r="605" spans="1:10" s="1525" customFormat="1" ht="21.95" customHeight="1" x14ac:dyDescent="0.35">
      <c r="A605" s="1528" t="s">
        <v>5492</v>
      </c>
      <c r="B605" s="1523" t="s">
        <v>5472</v>
      </c>
      <c r="C605" s="1523">
        <v>1</v>
      </c>
      <c r="D605" s="1523">
        <v>2</v>
      </c>
      <c r="E605" s="1523">
        <v>1</v>
      </c>
      <c r="F605" s="1524">
        <v>4.9000000000000004</v>
      </c>
      <c r="G605" s="1524"/>
      <c r="H605" s="1524"/>
      <c r="I605" s="1524">
        <f>C605*D605*E605*F605</f>
        <v>9.8000000000000007</v>
      </c>
      <c r="J605" s="1524"/>
    </row>
    <row r="606" spans="1:10" s="1525" customFormat="1" ht="21.95" customHeight="1" x14ac:dyDescent="0.35">
      <c r="A606" s="1528" t="s">
        <v>5537</v>
      </c>
      <c r="B606" s="1523" t="s">
        <v>5467</v>
      </c>
      <c r="C606" s="1523">
        <v>1</v>
      </c>
      <c r="D606" s="1523">
        <v>2</v>
      </c>
      <c r="E606" s="1523">
        <v>3</v>
      </c>
      <c r="F606" s="1524">
        <v>9.5500000000000007</v>
      </c>
      <c r="G606" s="1524"/>
      <c r="H606" s="1524"/>
      <c r="I606" s="1524"/>
      <c r="J606" s="1524">
        <f>C606*D606*E606*F606</f>
        <v>57.3</v>
      </c>
    </row>
    <row r="607" spans="1:10" s="1525" customFormat="1" ht="21.95" customHeight="1" x14ac:dyDescent="0.35">
      <c r="A607" s="1528" t="s">
        <v>5478</v>
      </c>
      <c r="B607" s="1523" t="s">
        <v>5469</v>
      </c>
      <c r="C607" s="1523">
        <v>1</v>
      </c>
      <c r="D607" s="1523">
        <v>2</v>
      </c>
      <c r="E607" s="1523">
        <v>30</v>
      </c>
      <c r="F607" s="1524">
        <v>1.26</v>
      </c>
      <c r="G607" s="1524">
        <f>C607*D607*E607*F607</f>
        <v>75.599999999999994</v>
      </c>
      <c r="H607" s="1524"/>
      <c r="I607" s="1524"/>
      <c r="J607" s="1524"/>
    </row>
    <row r="608" spans="1:10" s="1525" customFormat="1" ht="21.95" customHeight="1" x14ac:dyDescent="0.35">
      <c r="A608" s="1528" t="s">
        <v>5598</v>
      </c>
      <c r="B608" s="1523" t="s">
        <v>5467</v>
      </c>
      <c r="C608" s="1523">
        <v>1</v>
      </c>
      <c r="D608" s="1523">
        <v>2</v>
      </c>
      <c r="E608" s="1523">
        <v>2</v>
      </c>
      <c r="F608" s="1524">
        <v>3.2</v>
      </c>
      <c r="G608" s="1524"/>
      <c r="H608" s="1524"/>
      <c r="I608" s="1524"/>
      <c r="J608" s="1524">
        <f>C608*D608*E608*F608</f>
        <v>12.8</v>
      </c>
    </row>
    <row r="609" spans="1:10" s="1525" customFormat="1" ht="21.95" customHeight="1" x14ac:dyDescent="0.35">
      <c r="A609" s="1528" t="s">
        <v>5492</v>
      </c>
      <c r="B609" s="1523" t="s">
        <v>5472</v>
      </c>
      <c r="C609" s="1523">
        <v>1</v>
      </c>
      <c r="D609" s="1523">
        <v>2</v>
      </c>
      <c r="E609" s="1523">
        <v>1</v>
      </c>
      <c r="F609" s="1524">
        <v>3.2</v>
      </c>
      <c r="G609" s="1524"/>
      <c r="H609" s="1524"/>
      <c r="I609" s="1524">
        <f>C609*D609*E609*F609</f>
        <v>6.4</v>
      </c>
      <c r="J609" s="1524"/>
    </row>
    <row r="610" spans="1:10" s="1525" customFormat="1" ht="21.95" customHeight="1" x14ac:dyDescent="0.35">
      <c r="A610" s="1528" t="s">
        <v>5478</v>
      </c>
      <c r="B610" s="1523" t="s">
        <v>5469</v>
      </c>
      <c r="C610" s="1523">
        <v>1</v>
      </c>
      <c r="D610" s="1523">
        <v>2</v>
      </c>
      <c r="E610" s="1523">
        <v>20</v>
      </c>
      <c r="F610" s="1524">
        <v>1.71</v>
      </c>
      <c r="G610" s="1524">
        <f>C610*D610*E610*F610</f>
        <v>68.400000000000006</v>
      </c>
      <c r="H610" s="1524"/>
      <c r="I610" s="1524"/>
      <c r="J610" s="1524"/>
    </row>
    <row r="611" spans="1:10" s="1525" customFormat="1" ht="21.95" customHeight="1" x14ac:dyDescent="0.35">
      <c r="A611" s="1528" t="s">
        <v>5599</v>
      </c>
      <c r="B611" s="1523" t="s">
        <v>5467</v>
      </c>
      <c r="C611" s="1523">
        <v>1</v>
      </c>
      <c r="D611" s="1523">
        <v>2</v>
      </c>
      <c r="E611" s="1523">
        <v>2</v>
      </c>
      <c r="F611" s="1524">
        <v>1.3</v>
      </c>
      <c r="G611" s="1524"/>
      <c r="H611" s="1524"/>
      <c r="I611" s="1524"/>
      <c r="J611" s="1524">
        <f>C611*D611*E611*F611</f>
        <v>5.2</v>
      </c>
    </row>
    <row r="612" spans="1:10" s="1525" customFormat="1" ht="21.95" customHeight="1" x14ac:dyDescent="0.35">
      <c r="A612" s="1528" t="s">
        <v>5492</v>
      </c>
      <c r="B612" s="1523" t="s">
        <v>5472</v>
      </c>
      <c r="C612" s="1523">
        <v>1</v>
      </c>
      <c r="D612" s="1523">
        <v>2</v>
      </c>
      <c r="E612" s="1523">
        <v>1</v>
      </c>
      <c r="F612" s="1524">
        <v>1.3</v>
      </c>
      <c r="G612" s="1524"/>
      <c r="H612" s="1524"/>
      <c r="I612" s="1524">
        <f>C612*D612*E612*F612</f>
        <v>2.6</v>
      </c>
      <c r="J612" s="1524"/>
    </row>
    <row r="613" spans="1:10" s="1525" customFormat="1" ht="21.95" customHeight="1" x14ac:dyDescent="0.35">
      <c r="A613" s="1528" t="s">
        <v>5478</v>
      </c>
      <c r="B613" s="1523" t="s">
        <v>5469</v>
      </c>
      <c r="C613" s="1523">
        <v>1</v>
      </c>
      <c r="D613" s="1523">
        <v>2</v>
      </c>
      <c r="E613" s="1523">
        <v>7</v>
      </c>
      <c r="F613" s="1524">
        <v>1.06</v>
      </c>
      <c r="G613" s="1524">
        <f>C613*D613*E613*F613</f>
        <v>14.84</v>
      </c>
      <c r="H613" s="1524"/>
      <c r="I613" s="1524"/>
      <c r="J613" s="1524"/>
    </row>
    <row r="614" spans="1:10" s="1525" customFormat="1" ht="21.95" customHeight="1" x14ac:dyDescent="0.35">
      <c r="A614" s="1528" t="s">
        <v>5600</v>
      </c>
      <c r="B614" s="1523" t="s">
        <v>5467</v>
      </c>
      <c r="C614" s="1523">
        <v>1</v>
      </c>
      <c r="D614" s="1523">
        <v>2</v>
      </c>
      <c r="E614" s="1523">
        <v>2</v>
      </c>
      <c r="F614" s="1524">
        <v>9.5500000000000007</v>
      </c>
      <c r="G614" s="1524"/>
      <c r="H614" s="1524"/>
      <c r="I614" s="1524"/>
      <c r="J614" s="1524">
        <f>C614*D614*E614*F614</f>
        <v>38.200000000000003</v>
      </c>
    </row>
    <row r="615" spans="1:10" s="1525" customFormat="1" ht="21.95" customHeight="1" x14ac:dyDescent="0.35">
      <c r="A615" s="1528" t="s">
        <v>5492</v>
      </c>
      <c r="B615" s="1523" t="s">
        <v>5472</v>
      </c>
      <c r="C615" s="1523">
        <v>1</v>
      </c>
      <c r="D615" s="1523">
        <v>2</v>
      </c>
      <c r="E615" s="1523">
        <v>1</v>
      </c>
      <c r="F615" s="1524">
        <v>9.5500000000000007</v>
      </c>
      <c r="G615" s="1524"/>
      <c r="H615" s="1524"/>
      <c r="I615" s="1524">
        <f>C615*D615*E615*F615</f>
        <v>19.100000000000001</v>
      </c>
      <c r="J615" s="1524"/>
    </row>
    <row r="616" spans="1:10" s="1525" customFormat="1" ht="21.95" customHeight="1" x14ac:dyDescent="0.35">
      <c r="A616" s="1528" t="s">
        <v>5489</v>
      </c>
      <c r="B616" s="1523" t="s">
        <v>5467</v>
      </c>
      <c r="C616" s="1523">
        <v>1</v>
      </c>
      <c r="D616" s="1523">
        <v>2</v>
      </c>
      <c r="E616" s="1523">
        <v>3</v>
      </c>
      <c r="F616" s="1524">
        <v>9.5500000000000007</v>
      </c>
      <c r="G616" s="1524"/>
      <c r="H616" s="1524"/>
      <c r="I616" s="1524"/>
      <c r="J616" s="1524">
        <f>C616*D616*E616*F616</f>
        <v>57.3</v>
      </c>
    </row>
    <row r="617" spans="1:10" s="1525" customFormat="1" ht="21.95" customHeight="1" x14ac:dyDescent="0.35">
      <c r="A617" s="1528" t="s">
        <v>5478</v>
      </c>
      <c r="B617" s="1523" t="s">
        <v>5469</v>
      </c>
      <c r="C617" s="1523">
        <v>1</v>
      </c>
      <c r="D617" s="1523">
        <v>2</v>
      </c>
      <c r="E617" s="1523">
        <v>58</v>
      </c>
      <c r="F617" s="1524">
        <v>1.26</v>
      </c>
      <c r="G617" s="1524">
        <f>C617*D617*E617*F617</f>
        <v>146.16</v>
      </c>
      <c r="H617" s="1524"/>
      <c r="I617" s="1524"/>
      <c r="J617" s="1524"/>
    </row>
    <row r="618" spans="1:10" s="1525" customFormat="1" ht="21.95" customHeight="1" x14ac:dyDescent="0.35">
      <c r="A618" s="1528" t="s">
        <v>5601</v>
      </c>
      <c r="B618" s="1523" t="s">
        <v>5467</v>
      </c>
      <c r="C618" s="1523">
        <v>1</v>
      </c>
      <c r="D618" s="1523">
        <v>2</v>
      </c>
      <c r="E618" s="1523">
        <v>2</v>
      </c>
      <c r="F618" s="1524">
        <v>1.48</v>
      </c>
      <c r="G618" s="1524"/>
      <c r="H618" s="1524"/>
      <c r="I618" s="1524"/>
      <c r="J618" s="1524">
        <f>C618*D618*E618*F618</f>
        <v>5.92</v>
      </c>
    </row>
    <row r="619" spans="1:10" s="1525" customFormat="1" ht="21.95" customHeight="1" x14ac:dyDescent="0.35">
      <c r="A619" s="1528" t="s">
        <v>5492</v>
      </c>
      <c r="B619" s="1523" t="s">
        <v>5472</v>
      </c>
      <c r="C619" s="1523">
        <v>1</v>
      </c>
      <c r="D619" s="1523">
        <v>2</v>
      </c>
      <c r="E619" s="1523">
        <v>1</v>
      </c>
      <c r="F619" s="1524">
        <v>1.48</v>
      </c>
      <c r="G619" s="1524"/>
      <c r="H619" s="1524"/>
      <c r="I619" s="1524">
        <f>C619*D619*E619*F619</f>
        <v>2.96</v>
      </c>
      <c r="J619" s="1524"/>
    </row>
    <row r="620" spans="1:10" s="1525" customFormat="1" ht="21.95" customHeight="1" x14ac:dyDescent="0.35">
      <c r="A620" s="1528" t="s">
        <v>5587</v>
      </c>
      <c r="B620" s="1523" t="s">
        <v>5467</v>
      </c>
      <c r="C620" s="1523">
        <v>1</v>
      </c>
      <c r="D620" s="1523">
        <v>2</v>
      </c>
      <c r="E620" s="1523">
        <v>2</v>
      </c>
      <c r="F620" s="1524">
        <v>3.55</v>
      </c>
      <c r="G620" s="1524"/>
      <c r="H620" s="1524"/>
      <c r="I620" s="1524"/>
      <c r="J620" s="1524">
        <f>C620*D620*E620*F620</f>
        <v>14.2</v>
      </c>
    </row>
    <row r="621" spans="1:10" s="1525" customFormat="1" ht="21.95" customHeight="1" x14ac:dyDescent="0.35">
      <c r="A621" s="1528" t="s">
        <v>5492</v>
      </c>
      <c r="B621" s="1523" t="s">
        <v>5472</v>
      </c>
      <c r="C621" s="1523">
        <v>1</v>
      </c>
      <c r="D621" s="1523">
        <v>2</v>
      </c>
      <c r="E621" s="1523">
        <v>1</v>
      </c>
      <c r="F621" s="1524">
        <v>3.55</v>
      </c>
      <c r="G621" s="1524"/>
      <c r="H621" s="1524"/>
      <c r="I621" s="1524">
        <f>C621*D621*E621*F621</f>
        <v>7.1</v>
      </c>
      <c r="J621" s="1524"/>
    </row>
    <row r="622" spans="1:10" s="1525" customFormat="1" ht="21.95" customHeight="1" x14ac:dyDescent="0.35">
      <c r="A622" s="1528" t="s">
        <v>5489</v>
      </c>
      <c r="B622" s="1523" t="s">
        <v>5467</v>
      </c>
      <c r="C622" s="1523">
        <v>1</v>
      </c>
      <c r="D622" s="1523">
        <v>2</v>
      </c>
      <c r="E622" s="1523">
        <v>2</v>
      </c>
      <c r="F622" s="1524">
        <v>5.0999999999999996</v>
      </c>
      <c r="G622" s="1524"/>
      <c r="H622" s="1524"/>
      <c r="I622" s="1524"/>
      <c r="J622" s="1524">
        <f>C622*D622*E622*F622</f>
        <v>20.399999999999999</v>
      </c>
    </row>
    <row r="623" spans="1:10" s="1525" customFormat="1" ht="21.95" customHeight="1" x14ac:dyDescent="0.35">
      <c r="A623" s="1528" t="s">
        <v>5583</v>
      </c>
      <c r="B623" s="1523" t="s">
        <v>5472</v>
      </c>
      <c r="C623" s="1523">
        <v>1</v>
      </c>
      <c r="D623" s="1523">
        <v>2</v>
      </c>
      <c r="E623" s="1523">
        <v>1</v>
      </c>
      <c r="F623" s="1524">
        <v>5.0999999999999996</v>
      </c>
      <c r="G623" s="1524"/>
      <c r="H623" s="1524"/>
      <c r="I623" s="1524">
        <f>C623*D623*E623*F623</f>
        <v>10.199999999999999</v>
      </c>
      <c r="J623" s="1524"/>
    </row>
    <row r="624" spans="1:10" s="1525" customFormat="1" ht="21.95" customHeight="1" x14ac:dyDescent="0.35">
      <c r="A624" s="1528" t="s">
        <v>5478</v>
      </c>
      <c r="B624" s="1523" t="s">
        <v>5469</v>
      </c>
      <c r="C624" s="1523">
        <v>1</v>
      </c>
      <c r="D624" s="1523">
        <v>2</v>
      </c>
      <c r="E624" s="1523">
        <v>22</v>
      </c>
      <c r="F624" s="1524">
        <v>1.26</v>
      </c>
      <c r="G624" s="1524">
        <f>C624*D624*E624*F624</f>
        <v>55.44</v>
      </c>
      <c r="H624" s="1524"/>
      <c r="I624" s="1524"/>
      <c r="J624" s="1524"/>
    </row>
    <row r="625" spans="1:10" s="1525" customFormat="1" ht="21.95" customHeight="1" x14ac:dyDescent="0.35">
      <c r="A625" s="1528" t="s">
        <v>5602</v>
      </c>
      <c r="B625" s="1523" t="s">
        <v>5469</v>
      </c>
      <c r="C625" s="1523">
        <v>1</v>
      </c>
      <c r="D625" s="1523">
        <v>2</v>
      </c>
      <c r="E625" s="1523">
        <v>8</v>
      </c>
      <c r="F625" s="1524">
        <v>1.06</v>
      </c>
      <c r="G625" s="1524">
        <f>C625*D625*E625*F625</f>
        <v>16.96</v>
      </c>
      <c r="H625" s="1524"/>
      <c r="I625" s="1524"/>
      <c r="J625" s="1524"/>
    </row>
    <row r="626" spans="1:10" s="1525" customFormat="1" ht="21.95" customHeight="1" x14ac:dyDescent="0.35">
      <c r="A626" s="1528" t="s">
        <v>5603</v>
      </c>
      <c r="B626" s="1523" t="s">
        <v>5467</v>
      </c>
      <c r="C626" s="1523">
        <v>1</v>
      </c>
      <c r="D626" s="1523">
        <v>2</v>
      </c>
      <c r="E626" s="1523">
        <v>20</v>
      </c>
      <c r="F626" s="1524">
        <v>3.61</v>
      </c>
      <c r="G626" s="1524"/>
      <c r="H626" s="1524"/>
      <c r="I626" s="1524"/>
      <c r="J626" s="1524">
        <f>C626*D626*E626*F626</f>
        <v>144.4</v>
      </c>
    </row>
    <row r="627" spans="1:10" s="1525" customFormat="1" ht="21.95" customHeight="1" x14ac:dyDescent="0.35">
      <c r="A627" s="1528" t="s">
        <v>5492</v>
      </c>
      <c r="B627" s="1523" t="s">
        <v>5472</v>
      </c>
      <c r="C627" s="1523">
        <v>1</v>
      </c>
      <c r="D627" s="1523">
        <v>2</v>
      </c>
      <c r="E627" s="1523">
        <v>1</v>
      </c>
      <c r="F627" s="1524">
        <v>3.61</v>
      </c>
      <c r="G627" s="1524"/>
      <c r="H627" s="1524"/>
      <c r="I627" s="1524">
        <f>C627*D627*E627*F627</f>
        <v>7.22</v>
      </c>
      <c r="J627" s="1524"/>
    </row>
    <row r="628" spans="1:10" s="1525" customFormat="1" ht="21.95" customHeight="1" x14ac:dyDescent="0.35">
      <c r="A628" s="1528" t="s">
        <v>5489</v>
      </c>
      <c r="B628" s="1523" t="s">
        <v>5467</v>
      </c>
      <c r="C628" s="1523">
        <v>1</v>
      </c>
      <c r="D628" s="1523">
        <v>2</v>
      </c>
      <c r="E628" s="1523">
        <v>2</v>
      </c>
      <c r="F628" s="1524">
        <v>4</v>
      </c>
      <c r="G628" s="1524"/>
      <c r="H628" s="1524"/>
      <c r="I628" s="1524"/>
      <c r="J628" s="1524">
        <f>C628*D628*E628*F628</f>
        <v>16</v>
      </c>
    </row>
    <row r="629" spans="1:10" s="1525" customFormat="1" ht="21.95" customHeight="1" x14ac:dyDescent="0.35">
      <c r="A629" s="1528" t="s">
        <v>5490</v>
      </c>
      <c r="B629" s="1523" t="s">
        <v>5472</v>
      </c>
      <c r="C629" s="1523">
        <v>1</v>
      </c>
      <c r="D629" s="1523">
        <v>2</v>
      </c>
      <c r="E629" s="1523">
        <v>1</v>
      </c>
      <c r="F629" s="1524">
        <v>4</v>
      </c>
      <c r="G629" s="1524"/>
      <c r="H629" s="1524"/>
      <c r="I629" s="1524">
        <f>C629*D629*E629*F629</f>
        <v>8</v>
      </c>
      <c r="J629" s="1524"/>
    </row>
    <row r="630" spans="1:10" s="1525" customFormat="1" ht="21.95" customHeight="1" x14ac:dyDescent="0.35">
      <c r="A630" s="1528" t="s">
        <v>5478</v>
      </c>
      <c r="B630" s="1523" t="s">
        <v>5469</v>
      </c>
      <c r="C630" s="1523">
        <v>1</v>
      </c>
      <c r="D630" s="1523">
        <v>2</v>
      </c>
      <c r="E630" s="1523">
        <v>21</v>
      </c>
      <c r="F630" s="1524">
        <v>1.26</v>
      </c>
      <c r="G630" s="1524">
        <f>C630*D630*E630*F630</f>
        <v>52.92</v>
      </c>
      <c r="H630" s="1524"/>
      <c r="I630" s="1524"/>
      <c r="J630" s="1524"/>
    </row>
    <row r="631" spans="1:10" s="1525" customFormat="1" ht="21.95" customHeight="1" x14ac:dyDescent="0.35">
      <c r="A631" s="1528" t="s">
        <v>5604</v>
      </c>
      <c r="B631" s="1523" t="s">
        <v>5472</v>
      </c>
      <c r="C631" s="1523">
        <v>2</v>
      </c>
      <c r="D631" s="1523">
        <v>1</v>
      </c>
      <c r="E631" s="1523">
        <v>3</v>
      </c>
      <c r="F631" s="1524">
        <v>1.46</v>
      </c>
      <c r="G631" s="1524"/>
      <c r="H631" s="1524"/>
      <c r="I631" s="1524">
        <f>C631*D631*E631*F631</f>
        <v>8.76</v>
      </c>
      <c r="J631" s="1524"/>
    </row>
    <row r="632" spans="1:10" s="1525" customFormat="1" ht="21.95" customHeight="1" x14ac:dyDescent="0.35">
      <c r="A632" s="1528" t="s">
        <v>5485</v>
      </c>
      <c r="B632" s="1523" t="s">
        <v>5467</v>
      </c>
      <c r="C632" s="1523">
        <v>2</v>
      </c>
      <c r="D632" s="1523">
        <v>1</v>
      </c>
      <c r="E632" s="1523">
        <v>15</v>
      </c>
      <c r="F632" s="1524">
        <v>1.8</v>
      </c>
      <c r="G632" s="1524"/>
      <c r="H632" s="1524"/>
      <c r="I632" s="1524"/>
      <c r="J632" s="1524">
        <f>C632*D632*E632*F632</f>
        <v>54</v>
      </c>
    </row>
    <row r="633" spans="1:10" s="1525" customFormat="1" ht="21.95" customHeight="1" x14ac:dyDescent="0.35">
      <c r="A633" s="1528" t="s">
        <v>5478</v>
      </c>
      <c r="B633" s="1523" t="s">
        <v>5469</v>
      </c>
      <c r="C633" s="1523">
        <v>2</v>
      </c>
      <c r="D633" s="1523">
        <v>1</v>
      </c>
      <c r="E633" s="1523">
        <v>6</v>
      </c>
      <c r="F633" s="1524">
        <v>0.92</v>
      </c>
      <c r="G633" s="1524">
        <f>C633*D633*E633*F633</f>
        <v>11.04</v>
      </c>
      <c r="H633" s="1524"/>
      <c r="I633" s="1524"/>
      <c r="J633" s="1524"/>
    </row>
    <row r="634" spans="1:10" s="1525" customFormat="1" ht="21.95" customHeight="1" x14ac:dyDescent="0.35">
      <c r="A634" s="1528" t="s">
        <v>5605</v>
      </c>
      <c r="B634" s="1523" t="s">
        <v>5467</v>
      </c>
      <c r="C634" s="1523">
        <v>1</v>
      </c>
      <c r="D634" s="1523">
        <v>2</v>
      </c>
      <c r="E634" s="1523">
        <v>2</v>
      </c>
      <c r="F634" s="1524">
        <v>3</v>
      </c>
      <c r="G634" s="1524"/>
      <c r="H634" s="1524"/>
      <c r="I634" s="1524"/>
      <c r="J634" s="1524">
        <f>C634*D634*E634*F634</f>
        <v>12</v>
      </c>
    </row>
    <row r="635" spans="1:10" s="1525" customFormat="1" ht="21.95" customHeight="1" x14ac:dyDescent="0.35">
      <c r="A635" s="1528" t="s">
        <v>5492</v>
      </c>
      <c r="B635" s="1523" t="s">
        <v>5472</v>
      </c>
      <c r="C635" s="1523">
        <v>1</v>
      </c>
      <c r="D635" s="1523">
        <v>2</v>
      </c>
      <c r="E635" s="1523">
        <v>1</v>
      </c>
      <c r="F635" s="1524">
        <v>3</v>
      </c>
      <c r="G635" s="1524"/>
      <c r="H635" s="1524"/>
      <c r="I635" s="1524">
        <f>C635*D635*E635*F635</f>
        <v>6</v>
      </c>
      <c r="J635" s="1524"/>
    </row>
    <row r="636" spans="1:10" s="1525" customFormat="1" ht="21.95" customHeight="1" x14ac:dyDescent="0.35">
      <c r="A636" s="1528" t="s">
        <v>5489</v>
      </c>
      <c r="B636" s="1523" t="s">
        <v>5467</v>
      </c>
      <c r="C636" s="1523">
        <v>1</v>
      </c>
      <c r="D636" s="1523">
        <v>2</v>
      </c>
      <c r="E636" s="1523">
        <v>2</v>
      </c>
      <c r="F636" s="1524">
        <v>3.2</v>
      </c>
      <c r="G636" s="1524"/>
      <c r="H636" s="1524"/>
      <c r="I636" s="1524"/>
      <c r="J636" s="1524">
        <f>C636*D636*E636*F636</f>
        <v>12.8</v>
      </c>
    </row>
    <row r="637" spans="1:10" s="1525" customFormat="1" ht="21.95" customHeight="1" x14ac:dyDescent="0.35">
      <c r="A637" s="1528" t="s">
        <v>5490</v>
      </c>
      <c r="B637" s="1523" t="s">
        <v>5472</v>
      </c>
      <c r="C637" s="1523">
        <v>1</v>
      </c>
      <c r="D637" s="1523">
        <v>2</v>
      </c>
      <c r="E637" s="1523">
        <v>1</v>
      </c>
      <c r="F637" s="1524">
        <v>3.2</v>
      </c>
      <c r="G637" s="1524"/>
      <c r="H637" s="1524"/>
      <c r="I637" s="1524">
        <f>C637*D637*E637*F637</f>
        <v>6.4</v>
      </c>
      <c r="J637" s="1524"/>
    </row>
    <row r="638" spans="1:10" s="1525" customFormat="1" ht="21.95" customHeight="1" x14ac:dyDescent="0.35">
      <c r="A638" s="1528" t="s">
        <v>5478</v>
      </c>
      <c r="B638" s="1523" t="s">
        <v>5469</v>
      </c>
      <c r="C638" s="1523">
        <v>1</v>
      </c>
      <c r="D638" s="1523">
        <v>2</v>
      </c>
      <c r="E638" s="1523">
        <v>16</v>
      </c>
      <c r="F638" s="1524">
        <v>1.06</v>
      </c>
      <c r="G638" s="1524">
        <f>C638*D638*E638*F638</f>
        <v>33.92</v>
      </c>
      <c r="H638" s="1524"/>
      <c r="I638" s="1524"/>
      <c r="J638" s="1524"/>
    </row>
    <row r="639" spans="1:10" s="1525" customFormat="1" ht="21.95" customHeight="1" x14ac:dyDescent="0.35">
      <c r="A639" s="1528" t="s">
        <v>5606</v>
      </c>
      <c r="B639" s="1523" t="s">
        <v>5467</v>
      </c>
      <c r="C639" s="1523">
        <v>1</v>
      </c>
      <c r="D639" s="1523">
        <v>2</v>
      </c>
      <c r="E639" s="1523">
        <v>2</v>
      </c>
      <c r="F639" s="1524">
        <v>4.8600000000000003</v>
      </c>
      <c r="G639" s="1524"/>
      <c r="H639" s="1524"/>
      <c r="I639" s="1524"/>
      <c r="J639" s="1524">
        <f>C639*D639*E639*F639</f>
        <v>19.440000000000001</v>
      </c>
    </row>
    <row r="640" spans="1:10" s="1525" customFormat="1" ht="21.95" customHeight="1" x14ac:dyDescent="0.35">
      <c r="A640" s="1528" t="s">
        <v>5492</v>
      </c>
      <c r="B640" s="1523" t="s">
        <v>5472</v>
      </c>
      <c r="C640" s="1523">
        <v>1</v>
      </c>
      <c r="D640" s="1523">
        <v>2</v>
      </c>
      <c r="E640" s="1523">
        <v>1</v>
      </c>
      <c r="F640" s="1524">
        <v>4.8600000000000003</v>
      </c>
      <c r="G640" s="1524"/>
      <c r="H640" s="1524"/>
      <c r="I640" s="1524">
        <f>C640*D640*E640*F640</f>
        <v>9.7200000000000006</v>
      </c>
      <c r="J640" s="1524"/>
    </row>
    <row r="641" spans="1:10" s="1525" customFormat="1" ht="21.95" customHeight="1" x14ac:dyDescent="0.35">
      <c r="A641" s="1528" t="s">
        <v>5489</v>
      </c>
      <c r="B641" s="1523" t="s">
        <v>5467</v>
      </c>
      <c r="C641" s="1523">
        <v>1</v>
      </c>
      <c r="D641" s="1523">
        <v>2</v>
      </c>
      <c r="E641" s="1523">
        <v>3</v>
      </c>
      <c r="F641" s="1524">
        <v>5.2</v>
      </c>
      <c r="G641" s="1524"/>
      <c r="H641" s="1524"/>
      <c r="I641" s="1524"/>
      <c r="J641" s="1524">
        <f>C641*D641*E641*F641</f>
        <v>31.2</v>
      </c>
    </row>
    <row r="642" spans="1:10" s="1525" customFormat="1" ht="21.95" customHeight="1" x14ac:dyDescent="0.35">
      <c r="A642" s="1528" t="s">
        <v>5478</v>
      </c>
      <c r="B642" s="1523" t="s">
        <v>5469</v>
      </c>
      <c r="C642" s="1523">
        <v>1</v>
      </c>
      <c r="D642" s="1523">
        <v>2</v>
      </c>
      <c r="E642" s="1523">
        <v>29</v>
      </c>
      <c r="F642" s="1524">
        <v>1.26</v>
      </c>
      <c r="G642" s="1524">
        <f>C642*D642*E642*F642</f>
        <v>73.08</v>
      </c>
      <c r="H642" s="1524"/>
      <c r="I642" s="1524"/>
      <c r="J642" s="1524"/>
    </row>
    <row r="643" spans="1:10" s="1525" customFormat="1" ht="21.95" customHeight="1" x14ac:dyDescent="0.35">
      <c r="A643" s="1530" t="s">
        <v>5607</v>
      </c>
      <c r="B643" s="1523"/>
      <c r="C643" s="1523"/>
      <c r="D643" s="1523"/>
      <c r="E643" s="1523" t="s">
        <v>852</v>
      </c>
      <c r="F643" s="1524"/>
      <c r="G643" s="1524"/>
      <c r="H643" s="1524"/>
      <c r="I643" s="1524"/>
      <c r="J643" s="1524"/>
    </row>
    <row r="644" spans="1:10" s="1525" customFormat="1" ht="21.95" customHeight="1" x14ac:dyDescent="0.35">
      <c r="A644" s="1528" t="s">
        <v>5608</v>
      </c>
      <c r="B644" s="1523" t="s">
        <v>5512</v>
      </c>
      <c r="C644" s="1523">
        <v>2</v>
      </c>
      <c r="D644" s="1523">
        <v>1</v>
      </c>
      <c r="E644" s="1523">
        <v>10</v>
      </c>
      <c r="F644" s="1524">
        <v>3.68</v>
      </c>
      <c r="G644" s="1524"/>
      <c r="H644" s="1524">
        <f>C644*D644*E644*F644</f>
        <v>73.599999999999994</v>
      </c>
      <c r="I644" s="1524"/>
      <c r="J644" s="1524"/>
    </row>
    <row r="645" spans="1:10" s="1525" customFormat="1" ht="21.95" customHeight="1" x14ac:dyDescent="0.35">
      <c r="A645" s="1528" t="s">
        <v>5513</v>
      </c>
      <c r="B645" s="1523" t="s">
        <v>5512</v>
      </c>
      <c r="C645" s="1523">
        <v>2</v>
      </c>
      <c r="D645" s="1523">
        <v>1</v>
      </c>
      <c r="E645" s="1523">
        <v>10</v>
      </c>
      <c r="F645" s="1524">
        <v>4.38</v>
      </c>
      <c r="G645" s="1524"/>
      <c r="H645" s="1524">
        <f>C645*D645*E645*F645</f>
        <v>87.6</v>
      </c>
      <c r="I645" s="1524"/>
      <c r="J645" s="1524"/>
    </row>
    <row r="646" spans="1:10" s="1525" customFormat="1" ht="21.95" customHeight="1" x14ac:dyDescent="0.35">
      <c r="A646" s="1528" t="s">
        <v>5513</v>
      </c>
      <c r="B646" s="1523" t="s">
        <v>5512</v>
      </c>
      <c r="C646" s="1523">
        <v>2</v>
      </c>
      <c r="D646" s="1523">
        <v>1</v>
      </c>
      <c r="E646" s="1523">
        <v>2</v>
      </c>
      <c r="F646" s="1524">
        <v>3.68</v>
      </c>
      <c r="G646" s="1524"/>
      <c r="H646" s="1524">
        <f>C646*D646*E646*F646</f>
        <v>14.72</v>
      </c>
      <c r="I646" s="1524"/>
      <c r="J646" s="1524"/>
    </row>
    <row r="647" spans="1:10" s="1525" customFormat="1" ht="21.95" customHeight="1" x14ac:dyDescent="0.35">
      <c r="A647" s="1528" t="s">
        <v>5513</v>
      </c>
      <c r="B647" s="1523" t="s">
        <v>5512</v>
      </c>
      <c r="C647" s="1523">
        <v>2</v>
      </c>
      <c r="D647" s="1523">
        <v>1</v>
      </c>
      <c r="E647" s="1523">
        <v>2</v>
      </c>
      <c r="F647" s="1524">
        <v>4.38</v>
      </c>
      <c r="G647" s="1524"/>
      <c r="H647" s="1524">
        <f>C647*D647*E647*F647</f>
        <v>17.52</v>
      </c>
      <c r="I647" s="1524"/>
      <c r="J647" s="1524"/>
    </row>
    <row r="648" spans="1:10" s="1525" customFormat="1" ht="21.95" customHeight="1" x14ac:dyDescent="0.35">
      <c r="A648" s="1528" t="s">
        <v>5609</v>
      </c>
      <c r="B648" s="1523" t="s">
        <v>5469</v>
      </c>
      <c r="C648" s="1523">
        <v>2</v>
      </c>
      <c r="D648" s="1523">
        <v>1</v>
      </c>
      <c r="E648" s="1523">
        <v>10</v>
      </c>
      <c r="F648" s="1524">
        <v>5.94</v>
      </c>
      <c r="G648" s="1524">
        <f t="shared" ref="G648:G653" si="13">C648*D648*E648*F648</f>
        <v>118.8</v>
      </c>
      <c r="H648" s="1524"/>
      <c r="I648" s="1524"/>
      <c r="J648" s="1524"/>
    </row>
    <row r="649" spans="1:10" s="1525" customFormat="1" ht="21.95" customHeight="1" x14ac:dyDescent="0.35">
      <c r="A649" s="1528" t="s">
        <v>5609</v>
      </c>
      <c r="B649" s="1523" t="s">
        <v>5469</v>
      </c>
      <c r="C649" s="1523">
        <v>2</v>
      </c>
      <c r="D649" s="1523">
        <v>1</v>
      </c>
      <c r="E649" s="1523">
        <v>10</v>
      </c>
      <c r="F649" s="1524">
        <v>6.96</v>
      </c>
      <c r="G649" s="1524">
        <f t="shared" si="13"/>
        <v>139.19999999999999</v>
      </c>
      <c r="H649" s="1524"/>
      <c r="I649" s="1524"/>
      <c r="J649" s="1524"/>
    </row>
    <row r="650" spans="1:10" s="1525" customFormat="1" ht="21.95" customHeight="1" x14ac:dyDescent="0.35">
      <c r="A650" s="1528" t="s">
        <v>5515</v>
      </c>
      <c r="B650" s="1523" t="s">
        <v>5469</v>
      </c>
      <c r="C650" s="1523">
        <v>2</v>
      </c>
      <c r="D650" s="1523">
        <v>1</v>
      </c>
      <c r="E650" s="1523">
        <v>6</v>
      </c>
      <c r="F650" s="1524">
        <v>5.84</v>
      </c>
      <c r="G650" s="1524">
        <f t="shared" si="13"/>
        <v>70.08</v>
      </c>
      <c r="H650" s="1524"/>
      <c r="I650" s="1524"/>
      <c r="J650" s="1524"/>
    </row>
    <row r="651" spans="1:10" s="1525" customFormat="1" ht="21.95" customHeight="1" x14ac:dyDescent="0.35">
      <c r="A651" s="1528" t="s">
        <v>5516</v>
      </c>
      <c r="B651" s="1523" t="s">
        <v>5469</v>
      </c>
      <c r="C651" s="1523">
        <v>2</v>
      </c>
      <c r="D651" s="1523">
        <v>1</v>
      </c>
      <c r="E651" s="1523">
        <v>6</v>
      </c>
      <c r="F651" s="1524">
        <v>3.8</v>
      </c>
      <c r="G651" s="1524">
        <f t="shared" si="13"/>
        <v>45.6</v>
      </c>
      <c r="H651" s="1524"/>
      <c r="I651" s="1524"/>
      <c r="J651" s="1524"/>
    </row>
    <row r="652" spans="1:10" s="1525" customFormat="1" ht="21.95" customHeight="1" x14ac:dyDescent="0.35">
      <c r="A652" s="1528" t="s">
        <v>5488</v>
      </c>
      <c r="B652" s="1523" t="s">
        <v>5469</v>
      </c>
      <c r="C652" s="1523">
        <v>1</v>
      </c>
      <c r="D652" s="1523">
        <v>1</v>
      </c>
      <c r="E652" s="1523">
        <v>4</v>
      </c>
      <c r="F652" s="1524">
        <v>0.8</v>
      </c>
      <c r="G652" s="1524">
        <f t="shared" si="13"/>
        <v>3.2</v>
      </c>
      <c r="H652" s="1524"/>
      <c r="I652" s="1524"/>
      <c r="J652" s="1524"/>
    </row>
    <row r="653" spans="1:10" s="1525" customFormat="1" ht="21.95" customHeight="1" x14ac:dyDescent="0.35">
      <c r="A653" s="1528" t="s">
        <v>5488</v>
      </c>
      <c r="B653" s="1523" t="s">
        <v>5469</v>
      </c>
      <c r="C653" s="1523">
        <v>2</v>
      </c>
      <c r="D653" s="1523">
        <v>1</v>
      </c>
      <c r="E653" s="1523">
        <v>6</v>
      </c>
      <c r="F653" s="1524">
        <v>0.6</v>
      </c>
      <c r="G653" s="1524">
        <f t="shared" si="13"/>
        <v>7.2</v>
      </c>
      <c r="H653" s="1524"/>
      <c r="I653" s="1524"/>
      <c r="J653" s="1524"/>
    </row>
    <row r="654" spans="1:10" s="1525" customFormat="1" ht="21.95" customHeight="1" x14ac:dyDescent="0.35">
      <c r="A654" s="1528" t="s">
        <v>5610</v>
      </c>
      <c r="B654" s="1523" t="s">
        <v>5512</v>
      </c>
      <c r="C654" s="1523">
        <v>2</v>
      </c>
      <c r="D654" s="1523">
        <v>1</v>
      </c>
      <c r="E654" s="1523">
        <v>13</v>
      </c>
      <c r="F654" s="1524">
        <v>3.71</v>
      </c>
      <c r="G654" s="1524"/>
      <c r="H654" s="1524">
        <f>C654*D654*E654*F654</f>
        <v>96.46</v>
      </c>
      <c r="I654" s="1524"/>
      <c r="J654" s="1524"/>
    </row>
    <row r="655" spans="1:10" s="1525" customFormat="1" ht="21.95" customHeight="1" x14ac:dyDescent="0.35">
      <c r="A655" s="1528" t="s">
        <v>5513</v>
      </c>
      <c r="B655" s="1523" t="s">
        <v>5512</v>
      </c>
      <c r="C655" s="1523">
        <v>2</v>
      </c>
      <c r="D655" s="1523">
        <v>1</v>
      </c>
      <c r="E655" s="1523">
        <v>13</v>
      </c>
      <c r="F655" s="1524">
        <v>3.71</v>
      </c>
      <c r="G655" s="1524"/>
      <c r="H655" s="1524">
        <f>C655*D655*E655*F655</f>
        <v>96.46</v>
      </c>
      <c r="I655" s="1524"/>
      <c r="J655" s="1524"/>
    </row>
    <row r="656" spans="1:10" s="1525" customFormat="1" ht="21.95" customHeight="1" x14ac:dyDescent="0.35">
      <c r="A656" s="1528" t="s">
        <v>5609</v>
      </c>
      <c r="B656" s="1523" t="s">
        <v>5469</v>
      </c>
      <c r="C656" s="1523">
        <v>2</v>
      </c>
      <c r="D656" s="1523">
        <v>1</v>
      </c>
      <c r="E656" s="1523">
        <v>10</v>
      </c>
      <c r="F656" s="1524">
        <v>4.45</v>
      </c>
      <c r="G656" s="1524">
        <f>C656*D656*E656*F656</f>
        <v>89</v>
      </c>
      <c r="H656" s="1524"/>
      <c r="I656" s="1524"/>
      <c r="J656" s="1524"/>
    </row>
    <row r="657" spans="1:10" s="1525" customFormat="1" ht="21.95" customHeight="1" x14ac:dyDescent="0.35">
      <c r="A657" s="1528" t="s">
        <v>5609</v>
      </c>
      <c r="B657" s="1523" t="s">
        <v>5469</v>
      </c>
      <c r="C657" s="1523">
        <v>2</v>
      </c>
      <c r="D657" s="1523">
        <v>1</v>
      </c>
      <c r="E657" s="1523">
        <v>10</v>
      </c>
      <c r="F657" s="1524">
        <v>5.3</v>
      </c>
      <c r="G657" s="1524">
        <f>C657*D657*E657*F657</f>
        <v>106</v>
      </c>
      <c r="H657" s="1524"/>
      <c r="I657" s="1524"/>
      <c r="J657" s="1524"/>
    </row>
    <row r="658" spans="1:10" s="1525" customFormat="1" ht="21.95" customHeight="1" x14ac:dyDescent="0.35">
      <c r="A658" s="1528" t="s">
        <v>5515</v>
      </c>
      <c r="B658" s="1523" t="s">
        <v>5469</v>
      </c>
      <c r="C658" s="1523">
        <v>2</v>
      </c>
      <c r="D658" s="1523">
        <v>1</v>
      </c>
      <c r="E658" s="1523">
        <v>5</v>
      </c>
      <c r="F658" s="1524">
        <v>3.61</v>
      </c>
      <c r="G658" s="1524">
        <f>C658*D658*E658*F658</f>
        <v>36.1</v>
      </c>
      <c r="H658" s="1524"/>
      <c r="I658" s="1524"/>
      <c r="J658" s="1524"/>
    </row>
    <row r="659" spans="1:10" s="1525" customFormat="1" ht="21.95" customHeight="1" x14ac:dyDescent="0.35">
      <c r="A659" s="1528" t="s">
        <v>5516</v>
      </c>
      <c r="B659" s="1523" t="s">
        <v>5469</v>
      </c>
      <c r="C659" s="1523">
        <v>2</v>
      </c>
      <c r="D659" s="1523">
        <v>1</v>
      </c>
      <c r="E659" s="1523">
        <v>5</v>
      </c>
      <c r="F659" s="1524">
        <v>4.34</v>
      </c>
      <c r="G659" s="1524">
        <f>C659*D659*E659*F659</f>
        <v>43.4</v>
      </c>
      <c r="H659" s="1524"/>
      <c r="I659" s="1524"/>
      <c r="J659" s="1524"/>
    </row>
    <row r="660" spans="1:10" s="1525" customFormat="1" ht="21.95" customHeight="1" x14ac:dyDescent="0.35">
      <c r="A660" s="1528" t="s">
        <v>5488</v>
      </c>
      <c r="B660" s="1523" t="s">
        <v>5512</v>
      </c>
      <c r="C660" s="1523">
        <v>2</v>
      </c>
      <c r="D660" s="1523">
        <v>1</v>
      </c>
      <c r="E660" s="1523">
        <v>6</v>
      </c>
      <c r="F660" s="1524">
        <v>0.6</v>
      </c>
      <c r="G660" s="1524"/>
      <c r="H660" s="1524">
        <f>C660*D660*E660*F660</f>
        <v>7.2</v>
      </c>
      <c r="I660" s="1524"/>
      <c r="J660" s="1524"/>
    </row>
    <row r="661" spans="1:10" s="1525" customFormat="1" ht="21.95" customHeight="1" x14ac:dyDescent="0.35">
      <c r="A661" s="1528" t="s">
        <v>5488</v>
      </c>
      <c r="B661" s="1523" t="s">
        <v>5512</v>
      </c>
      <c r="C661" s="1523">
        <v>2</v>
      </c>
      <c r="D661" s="1523">
        <v>1</v>
      </c>
      <c r="E661" s="1523">
        <v>6</v>
      </c>
      <c r="F661" s="1524">
        <v>0.8</v>
      </c>
      <c r="G661" s="1524"/>
      <c r="H661" s="1524">
        <f>C661*D661*E661*F661</f>
        <v>9.6</v>
      </c>
      <c r="I661" s="1524"/>
      <c r="J661" s="1524"/>
    </row>
    <row r="662" spans="1:10" s="1525" customFormat="1" ht="21.95" customHeight="1" x14ac:dyDescent="0.35">
      <c r="A662" s="1528" t="s">
        <v>5611</v>
      </c>
      <c r="B662" s="1523" t="s">
        <v>5512</v>
      </c>
      <c r="C662" s="1523">
        <v>2</v>
      </c>
      <c r="D662" s="1523">
        <v>2</v>
      </c>
      <c r="E662" s="1523">
        <v>21</v>
      </c>
      <c r="F662" s="1524">
        <v>1.42</v>
      </c>
      <c r="G662" s="1524"/>
      <c r="H662" s="1524">
        <f>C662*D662*E662*F662</f>
        <v>119.28</v>
      </c>
      <c r="I662" s="1524"/>
      <c r="J662" s="1524"/>
    </row>
    <row r="663" spans="1:10" s="1525" customFormat="1" ht="21.95" customHeight="1" x14ac:dyDescent="0.35">
      <c r="A663" s="1528" t="s">
        <v>5612</v>
      </c>
      <c r="B663" s="1523" t="s">
        <v>5469</v>
      </c>
      <c r="C663" s="1523">
        <v>2</v>
      </c>
      <c r="D663" s="1523">
        <v>2</v>
      </c>
      <c r="E663" s="1523">
        <v>20</v>
      </c>
      <c r="F663" s="1524">
        <v>3.21</v>
      </c>
      <c r="G663" s="1524">
        <f>C663*D663*E663*F663</f>
        <v>256.8</v>
      </c>
      <c r="H663" s="1524"/>
      <c r="I663" s="1524"/>
      <c r="J663" s="1524"/>
    </row>
    <row r="664" spans="1:10" s="1525" customFormat="1" ht="21.95" customHeight="1" x14ac:dyDescent="0.35">
      <c r="A664" s="1528" t="s">
        <v>5613</v>
      </c>
      <c r="B664" s="1523" t="s">
        <v>5512</v>
      </c>
      <c r="C664" s="1523">
        <v>2</v>
      </c>
      <c r="D664" s="1523">
        <v>1</v>
      </c>
      <c r="E664" s="1523">
        <v>10</v>
      </c>
      <c r="F664" s="1524">
        <v>3.01</v>
      </c>
      <c r="G664" s="1524"/>
      <c r="H664" s="1524">
        <f>C664*D664*E664*F664</f>
        <v>60.2</v>
      </c>
      <c r="I664" s="1524"/>
      <c r="J664" s="1524"/>
    </row>
    <row r="665" spans="1:10" s="1525" customFormat="1" ht="21.95" customHeight="1" x14ac:dyDescent="0.35">
      <c r="A665" s="1528" t="s">
        <v>5513</v>
      </c>
      <c r="B665" s="1523" t="s">
        <v>5512</v>
      </c>
      <c r="C665" s="1523">
        <v>2</v>
      </c>
      <c r="D665" s="1523">
        <v>1</v>
      </c>
      <c r="E665" s="1523">
        <v>9</v>
      </c>
      <c r="F665" s="1524">
        <v>3.86</v>
      </c>
      <c r="G665" s="1524"/>
      <c r="H665" s="1524">
        <f>C665*D665*E665*F665</f>
        <v>69.48</v>
      </c>
      <c r="I665" s="1524"/>
      <c r="J665" s="1524"/>
    </row>
    <row r="666" spans="1:10" s="1525" customFormat="1" ht="21.95" customHeight="1" x14ac:dyDescent="0.35">
      <c r="A666" s="1528" t="s">
        <v>5514</v>
      </c>
      <c r="B666" s="1523" t="s">
        <v>5469</v>
      </c>
      <c r="C666" s="1523">
        <v>2</v>
      </c>
      <c r="D666" s="1523">
        <v>1</v>
      </c>
      <c r="E666" s="1523">
        <v>17</v>
      </c>
      <c r="F666" s="1524">
        <v>3.59</v>
      </c>
      <c r="G666" s="1524">
        <f>C666*D666*E666*F666</f>
        <v>122.06</v>
      </c>
      <c r="H666" s="1524"/>
      <c r="I666" s="1524"/>
      <c r="J666" s="1524"/>
    </row>
    <row r="667" spans="1:10" s="1525" customFormat="1" ht="21.95" customHeight="1" x14ac:dyDescent="0.35">
      <c r="A667" s="1528" t="s">
        <v>5515</v>
      </c>
      <c r="B667" s="1523" t="s">
        <v>5469</v>
      </c>
      <c r="C667" s="1523">
        <v>2</v>
      </c>
      <c r="D667" s="1523">
        <v>1</v>
      </c>
      <c r="E667" s="1523">
        <v>5</v>
      </c>
      <c r="F667" s="1524">
        <v>3.6</v>
      </c>
      <c r="G667" s="1524">
        <f>C667*D667*E667*F667</f>
        <v>36</v>
      </c>
      <c r="H667" s="1524"/>
      <c r="I667" s="1524"/>
      <c r="J667" s="1524"/>
    </row>
    <row r="668" spans="1:10" s="1525" customFormat="1" ht="21.95" customHeight="1" x14ac:dyDescent="0.35">
      <c r="A668" s="1528" t="s">
        <v>5516</v>
      </c>
      <c r="B668" s="1523" t="s">
        <v>5469</v>
      </c>
      <c r="C668" s="1523">
        <v>2</v>
      </c>
      <c r="D668" s="1523">
        <v>1</v>
      </c>
      <c r="E668" s="1523">
        <v>4</v>
      </c>
      <c r="F668" s="1524">
        <v>2.91</v>
      </c>
      <c r="G668" s="1524">
        <f>C668*D668*E668*F668</f>
        <v>23.28</v>
      </c>
      <c r="H668" s="1524"/>
      <c r="I668" s="1524"/>
      <c r="J668" s="1524"/>
    </row>
    <row r="669" spans="1:10" s="1525" customFormat="1" ht="21.95" customHeight="1" x14ac:dyDescent="0.35">
      <c r="A669" s="1528" t="s">
        <v>5488</v>
      </c>
      <c r="B669" s="1523" t="s">
        <v>5469</v>
      </c>
      <c r="C669" s="1523">
        <v>2</v>
      </c>
      <c r="D669" s="1523">
        <v>1</v>
      </c>
      <c r="E669" s="1523">
        <v>12</v>
      </c>
      <c r="F669" s="1524">
        <v>0.7</v>
      </c>
      <c r="G669" s="1524">
        <f>C669*D669*E669*F669</f>
        <v>16.8</v>
      </c>
      <c r="H669" s="1524"/>
      <c r="I669" s="1524"/>
      <c r="J669" s="1524"/>
    </row>
    <row r="670" spans="1:10" s="1525" customFormat="1" ht="21.95" customHeight="1" x14ac:dyDescent="0.35">
      <c r="A670" s="1528" t="s">
        <v>5614</v>
      </c>
      <c r="B670" s="1523" t="s">
        <v>5512</v>
      </c>
      <c r="C670" s="1523">
        <v>2</v>
      </c>
      <c r="D670" s="1523">
        <v>1</v>
      </c>
      <c r="E670" s="1523">
        <v>5</v>
      </c>
      <c r="F670" s="1524">
        <v>3.68</v>
      </c>
      <c r="G670" s="1524"/>
      <c r="H670" s="1524">
        <f>C670*D670*E670*F670</f>
        <v>36.799999999999997</v>
      </c>
      <c r="I670" s="1524"/>
      <c r="J670" s="1524"/>
    </row>
    <row r="671" spans="1:10" s="1525" customFormat="1" ht="21.95" customHeight="1" x14ac:dyDescent="0.35">
      <c r="A671" s="1528" t="s">
        <v>5513</v>
      </c>
      <c r="B671" s="1523" t="s">
        <v>5512</v>
      </c>
      <c r="C671" s="1523">
        <v>2</v>
      </c>
      <c r="D671" s="1523">
        <v>1</v>
      </c>
      <c r="E671" s="1523">
        <v>6</v>
      </c>
      <c r="F671" s="1524">
        <v>3.68</v>
      </c>
      <c r="G671" s="1524"/>
      <c r="H671" s="1524">
        <f>C671*D671*E671*F671</f>
        <v>44.16</v>
      </c>
      <c r="I671" s="1524"/>
      <c r="J671" s="1524"/>
    </row>
    <row r="672" spans="1:10" s="1525" customFormat="1" ht="21.95" customHeight="1" x14ac:dyDescent="0.35">
      <c r="A672" s="1528" t="s">
        <v>5513</v>
      </c>
      <c r="B672" s="1523" t="s">
        <v>5512</v>
      </c>
      <c r="C672" s="1523">
        <v>2</v>
      </c>
      <c r="D672" s="1523">
        <v>1</v>
      </c>
      <c r="E672" s="1523">
        <v>5</v>
      </c>
      <c r="F672" s="1524">
        <v>4.4800000000000004</v>
      </c>
      <c r="G672" s="1524"/>
      <c r="H672" s="1524">
        <f>C672*D672*E672*F672</f>
        <v>44.8</v>
      </c>
      <c r="I672" s="1524"/>
      <c r="J672" s="1524"/>
    </row>
    <row r="673" spans="1:10" s="1525" customFormat="1" ht="21.95" customHeight="1" x14ac:dyDescent="0.35">
      <c r="A673" s="1528" t="s">
        <v>5514</v>
      </c>
      <c r="B673" s="1523" t="s">
        <v>5469</v>
      </c>
      <c r="C673" s="1523">
        <v>2</v>
      </c>
      <c r="D673" s="1523">
        <v>1</v>
      </c>
      <c r="E673" s="1523">
        <v>10</v>
      </c>
      <c r="F673" s="1524">
        <v>3.86</v>
      </c>
      <c r="G673" s="1524">
        <f>C673*D673*E673*F673</f>
        <v>77.2</v>
      </c>
      <c r="H673" s="1524"/>
      <c r="I673" s="1524"/>
      <c r="J673" s="1524"/>
    </row>
    <row r="674" spans="1:10" s="1525" customFormat="1" ht="21.95" customHeight="1" x14ac:dyDescent="0.35">
      <c r="A674" s="1528" t="s">
        <v>5514</v>
      </c>
      <c r="B674" s="1523" t="s">
        <v>5469</v>
      </c>
      <c r="C674" s="1523">
        <v>2</v>
      </c>
      <c r="D674" s="1523">
        <v>1</v>
      </c>
      <c r="E674" s="1523">
        <v>9</v>
      </c>
      <c r="F674" s="1524">
        <v>5.56</v>
      </c>
      <c r="G674" s="1524">
        <f>C674*D674*E674*F674</f>
        <v>100.08</v>
      </c>
      <c r="H674" s="1524"/>
      <c r="I674" s="1524"/>
      <c r="J674" s="1524"/>
    </row>
    <row r="675" spans="1:10" s="1525" customFormat="1" ht="21.95" customHeight="1" x14ac:dyDescent="0.35">
      <c r="A675" s="1528" t="s">
        <v>5515</v>
      </c>
      <c r="B675" s="1523" t="s">
        <v>5469</v>
      </c>
      <c r="C675" s="1523">
        <v>2</v>
      </c>
      <c r="D675" s="1523">
        <v>1</v>
      </c>
      <c r="E675" s="1523">
        <v>5</v>
      </c>
      <c r="F675" s="1524">
        <v>3.76</v>
      </c>
      <c r="G675" s="1524">
        <f>C675*D675*E675*F675</f>
        <v>37.6</v>
      </c>
      <c r="H675" s="1524"/>
      <c r="I675" s="1524"/>
      <c r="J675" s="1524"/>
    </row>
    <row r="676" spans="1:10" s="1525" customFormat="1" ht="21.95" customHeight="1" x14ac:dyDescent="0.35">
      <c r="A676" s="1528" t="s">
        <v>5516</v>
      </c>
      <c r="B676" s="1523" t="s">
        <v>5469</v>
      </c>
      <c r="C676" s="1523">
        <v>2</v>
      </c>
      <c r="D676" s="1523">
        <v>1</v>
      </c>
      <c r="E676" s="1523">
        <v>7</v>
      </c>
      <c r="F676" s="1524">
        <v>3.58</v>
      </c>
      <c r="G676" s="1524">
        <f>C676*D676*E676*F676</f>
        <v>50.12</v>
      </c>
      <c r="H676" s="1524"/>
      <c r="I676" s="1524"/>
      <c r="J676" s="1524"/>
    </row>
    <row r="677" spans="1:10" s="1525" customFormat="1" ht="21.95" customHeight="1" x14ac:dyDescent="0.35">
      <c r="A677" s="1528" t="s">
        <v>5488</v>
      </c>
      <c r="B677" s="1523" t="s">
        <v>5469</v>
      </c>
      <c r="C677" s="1523">
        <v>2</v>
      </c>
      <c r="D677" s="1523">
        <v>1</v>
      </c>
      <c r="E677" s="1523">
        <v>12</v>
      </c>
      <c r="F677" s="1524">
        <v>0.7</v>
      </c>
      <c r="G677" s="1524">
        <f>C677*D677*E677*F677</f>
        <v>16.8</v>
      </c>
      <c r="H677" s="1524"/>
      <c r="I677" s="1524"/>
      <c r="J677" s="1524"/>
    </row>
    <row r="678" spans="1:10" s="1525" customFormat="1" ht="21.95" customHeight="1" x14ac:dyDescent="0.35">
      <c r="A678" s="1528" t="s">
        <v>5615</v>
      </c>
      <c r="B678" s="1523" t="s">
        <v>5512</v>
      </c>
      <c r="C678" s="1523">
        <v>1</v>
      </c>
      <c r="D678" s="1523">
        <v>1</v>
      </c>
      <c r="E678" s="1523">
        <v>27</v>
      </c>
      <c r="F678" s="1524">
        <v>2.96</v>
      </c>
      <c r="G678" s="1524"/>
      <c r="H678" s="1524">
        <f>C678*D678*E678*F678</f>
        <v>79.92</v>
      </c>
      <c r="I678" s="1524"/>
      <c r="J678" s="1524"/>
    </row>
    <row r="679" spans="1:10" s="1525" customFormat="1" ht="21.95" customHeight="1" x14ac:dyDescent="0.35">
      <c r="A679" s="1528" t="s">
        <v>5514</v>
      </c>
      <c r="B679" s="1523" t="s">
        <v>5469</v>
      </c>
      <c r="C679" s="1523">
        <v>1</v>
      </c>
      <c r="D679" s="1523">
        <v>1</v>
      </c>
      <c r="E679" s="1523">
        <v>16</v>
      </c>
      <c r="F679" s="1524">
        <v>4.96</v>
      </c>
      <c r="G679" s="1524">
        <f>C679*D679*E679*F679</f>
        <v>79.36</v>
      </c>
      <c r="H679" s="1524"/>
      <c r="I679" s="1524"/>
      <c r="J679" s="1524"/>
    </row>
    <row r="680" spans="1:10" s="1525" customFormat="1" ht="21.95" customHeight="1" x14ac:dyDescent="0.35">
      <c r="A680" s="1528" t="s">
        <v>5515</v>
      </c>
      <c r="B680" s="1523" t="s">
        <v>5469</v>
      </c>
      <c r="C680" s="1523">
        <v>1</v>
      </c>
      <c r="D680" s="1523">
        <v>1</v>
      </c>
      <c r="E680" s="1523">
        <v>5</v>
      </c>
      <c r="F680" s="1524">
        <v>5.09</v>
      </c>
      <c r="G680" s="1524">
        <f>C680*D680*E680*F680</f>
        <v>25.45</v>
      </c>
      <c r="H680" s="1524"/>
      <c r="I680" s="1524"/>
      <c r="J680" s="1524"/>
    </row>
    <row r="681" spans="1:10" s="1525" customFormat="1" ht="21.95" customHeight="1" x14ac:dyDescent="0.35">
      <c r="A681" s="1528" t="s">
        <v>5516</v>
      </c>
      <c r="B681" s="1523" t="s">
        <v>5469</v>
      </c>
      <c r="C681" s="1523">
        <v>1</v>
      </c>
      <c r="D681" s="1523">
        <v>1</v>
      </c>
      <c r="E681" s="1523">
        <v>6</v>
      </c>
      <c r="F681" s="1524">
        <v>3.06</v>
      </c>
      <c r="G681" s="1524">
        <f>C681*D681*E681*F681</f>
        <v>18.36</v>
      </c>
      <c r="H681" s="1524"/>
      <c r="I681" s="1524"/>
      <c r="J681" s="1524"/>
    </row>
    <row r="682" spans="1:10" s="1525" customFormat="1" ht="21.95" customHeight="1" x14ac:dyDescent="0.35">
      <c r="A682" s="1528" t="s">
        <v>5488</v>
      </c>
      <c r="B682" s="1523" t="s">
        <v>5469</v>
      </c>
      <c r="C682" s="1523">
        <v>1</v>
      </c>
      <c r="D682" s="1523">
        <v>1</v>
      </c>
      <c r="E682" s="1523">
        <v>6</v>
      </c>
      <c r="F682" s="1524">
        <v>0.9</v>
      </c>
      <c r="G682" s="1524">
        <f>C682*D682*E682*F682</f>
        <v>5.4</v>
      </c>
      <c r="H682" s="1524"/>
      <c r="I682" s="1524"/>
      <c r="J682" s="1524"/>
    </row>
    <row r="683" spans="1:10" s="1525" customFormat="1" ht="21.95" customHeight="1" x14ac:dyDescent="0.35">
      <c r="A683" s="1528" t="s">
        <v>5488</v>
      </c>
      <c r="B683" s="1523" t="s">
        <v>5469</v>
      </c>
      <c r="C683" s="1523">
        <v>1</v>
      </c>
      <c r="D683" s="1523">
        <v>1</v>
      </c>
      <c r="E683" s="1523">
        <v>18</v>
      </c>
      <c r="F683" s="1524">
        <v>0.6</v>
      </c>
      <c r="G683" s="1524">
        <f>C683*D683*E683*F683</f>
        <v>10.8</v>
      </c>
      <c r="H683" s="1524"/>
      <c r="I683" s="1524"/>
      <c r="J683" s="1524"/>
    </row>
    <row r="684" spans="1:10" s="1525" customFormat="1" ht="21.95" customHeight="1" x14ac:dyDescent="0.35">
      <c r="A684" s="1528" t="s">
        <v>5616</v>
      </c>
      <c r="B684" s="1523" t="s">
        <v>5512</v>
      </c>
      <c r="C684" s="1523">
        <v>2</v>
      </c>
      <c r="D684" s="1523">
        <v>2</v>
      </c>
      <c r="E684" s="1523">
        <v>21</v>
      </c>
      <c r="F684" s="1524">
        <v>1.65</v>
      </c>
      <c r="G684" s="1524"/>
      <c r="H684" s="1524">
        <f>C684*D684*E684*F684</f>
        <v>138.6</v>
      </c>
      <c r="I684" s="1524"/>
      <c r="J684" s="1524"/>
    </row>
    <row r="685" spans="1:10" s="1525" customFormat="1" ht="21.95" customHeight="1" x14ac:dyDescent="0.35">
      <c r="A685" s="1528" t="s">
        <v>5514</v>
      </c>
      <c r="B685" s="1523" t="s">
        <v>5469</v>
      </c>
      <c r="C685" s="1523">
        <v>2</v>
      </c>
      <c r="D685" s="1523">
        <v>2</v>
      </c>
      <c r="E685" s="1523">
        <v>11</v>
      </c>
      <c r="F685" s="1524">
        <v>3.17</v>
      </c>
      <c r="G685" s="1524">
        <f>C685*D685*E685*F685</f>
        <v>139.47999999999999</v>
      </c>
      <c r="H685" s="1524"/>
      <c r="I685" s="1524"/>
      <c r="J685" s="1524"/>
    </row>
    <row r="686" spans="1:10" s="1525" customFormat="1" ht="21.95" customHeight="1" x14ac:dyDescent="0.35">
      <c r="A686" s="1528" t="s">
        <v>5617</v>
      </c>
      <c r="B686" s="1523" t="s">
        <v>5472</v>
      </c>
      <c r="C686" s="1523">
        <v>2</v>
      </c>
      <c r="D686" s="1523">
        <v>1</v>
      </c>
      <c r="E686" s="1523">
        <v>7</v>
      </c>
      <c r="F686" s="1524">
        <v>2.7</v>
      </c>
      <c r="G686" s="1524"/>
      <c r="H686" s="1524"/>
      <c r="I686" s="1524">
        <f>C686*D686*E686*F686</f>
        <v>37.799999999999997</v>
      </c>
      <c r="J686" s="1524"/>
    </row>
    <row r="687" spans="1:10" s="1525" customFormat="1" ht="21.95" customHeight="1" x14ac:dyDescent="0.35">
      <c r="A687" s="1528" t="s">
        <v>5618</v>
      </c>
      <c r="B687" s="1523" t="s">
        <v>5469</v>
      </c>
      <c r="C687" s="1523">
        <v>2</v>
      </c>
      <c r="D687" s="1523">
        <v>1</v>
      </c>
      <c r="E687" s="1523">
        <v>16</v>
      </c>
      <c r="F687" s="1524">
        <v>0.95</v>
      </c>
      <c r="G687" s="1524">
        <f>C687*D687*E687*F687</f>
        <v>30.4</v>
      </c>
      <c r="H687" s="1524"/>
      <c r="I687" s="1524"/>
      <c r="J687" s="1524"/>
    </row>
    <row r="688" spans="1:10" s="1525" customFormat="1" ht="21.95" customHeight="1" x14ac:dyDescent="0.35">
      <c r="A688" s="1528" t="s">
        <v>5524</v>
      </c>
      <c r="B688" s="1523" t="s">
        <v>5472</v>
      </c>
      <c r="C688" s="1523">
        <v>2</v>
      </c>
      <c r="D688" s="1523">
        <v>1</v>
      </c>
      <c r="E688" s="1523">
        <v>7</v>
      </c>
      <c r="F688" s="1524">
        <v>2</v>
      </c>
      <c r="G688" s="1524"/>
      <c r="H688" s="1524"/>
      <c r="I688" s="1524">
        <f>C688*D688*E688*F688</f>
        <v>28</v>
      </c>
      <c r="J688" s="1524"/>
    </row>
    <row r="689" spans="1:10" s="1525" customFormat="1" ht="21.95" customHeight="1" x14ac:dyDescent="0.35">
      <c r="A689" s="1528" t="s">
        <v>5619</v>
      </c>
      <c r="B689" s="1523" t="s">
        <v>5512</v>
      </c>
      <c r="C689" s="1523">
        <v>2</v>
      </c>
      <c r="D689" s="1523">
        <v>1</v>
      </c>
      <c r="E689" s="1523">
        <v>16</v>
      </c>
      <c r="F689" s="1524">
        <v>1</v>
      </c>
      <c r="G689" s="1524"/>
      <c r="H689" s="1524">
        <f>C689*D689*E689*F689</f>
        <v>32</v>
      </c>
      <c r="I689" s="1524"/>
      <c r="J689" s="1524"/>
    </row>
    <row r="690" spans="1:10" s="1525" customFormat="1" ht="21.95" customHeight="1" x14ac:dyDescent="0.35">
      <c r="A690" s="1528" t="s">
        <v>5514</v>
      </c>
      <c r="B690" s="1523" t="s">
        <v>5469</v>
      </c>
      <c r="C690" s="1523">
        <v>2</v>
      </c>
      <c r="D690" s="1523">
        <v>1</v>
      </c>
      <c r="E690" s="1523">
        <v>6</v>
      </c>
      <c r="F690" s="1524">
        <v>2.86</v>
      </c>
      <c r="G690" s="1524">
        <f>C690*D690*E690*F690</f>
        <v>34.32</v>
      </c>
      <c r="H690" s="1524"/>
      <c r="I690" s="1524"/>
      <c r="J690" s="1524"/>
    </row>
    <row r="691" spans="1:10" s="1525" customFormat="1" ht="21.95" customHeight="1" x14ac:dyDescent="0.35">
      <c r="A691" s="1528" t="s">
        <v>5620</v>
      </c>
      <c r="B691" s="1523" t="s">
        <v>5472</v>
      </c>
      <c r="C691" s="1523">
        <v>2</v>
      </c>
      <c r="D691" s="1523">
        <v>1</v>
      </c>
      <c r="E691" s="1523">
        <v>7</v>
      </c>
      <c r="F691" s="1524">
        <v>2.7</v>
      </c>
      <c r="G691" s="1524"/>
      <c r="H691" s="1524"/>
      <c r="I691" s="1524">
        <f>C691*D691*E691*F691</f>
        <v>37.799999999999997</v>
      </c>
      <c r="J691" s="1524"/>
    </row>
    <row r="692" spans="1:10" s="1525" customFormat="1" ht="21.95" customHeight="1" x14ac:dyDescent="0.35">
      <c r="A692" s="1528" t="s">
        <v>5618</v>
      </c>
      <c r="B692" s="1523" t="s">
        <v>5469</v>
      </c>
      <c r="C692" s="1523">
        <v>2</v>
      </c>
      <c r="D692" s="1523">
        <v>1</v>
      </c>
      <c r="E692" s="1523">
        <v>16</v>
      </c>
      <c r="F692" s="1524">
        <v>0.95</v>
      </c>
      <c r="G692" s="1524">
        <f>C692*D692*E692*F692</f>
        <v>30.4</v>
      </c>
      <c r="H692" s="1524"/>
      <c r="I692" s="1524"/>
      <c r="J692" s="1524"/>
    </row>
    <row r="693" spans="1:10" s="1525" customFormat="1" ht="21.95" customHeight="1" x14ac:dyDescent="0.35">
      <c r="A693" s="1528" t="s">
        <v>5524</v>
      </c>
      <c r="B693" s="1523" t="s">
        <v>5472</v>
      </c>
      <c r="C693" s="1523">
        <v>2</v>
      </c>
      <c r="D693" s="1523">
        <v>1</v>
      </c>
      <c r="E693" s="1523">
        <v>7</v>
      </c>
      <c r="F693" s="1524">
        <v>2</v>
      </c>
      <c r="G693" s="1524"/>
      <c r="H693" s="1524"/>
      <c r="I693" s="1524">
        <f>C693*D693*E693*F693</f>
        <v>28</v>
      </c>
      <c r="J693" s="1524"/>
    </row>
    <row r="694" spans="1:10" s="1525" customFormat="1" ht="21.95" customHeight="1" x14ac:dyDescent="0.35">
      <c r="A694" s="1528" t="s">
        <v>5621</v>
      </c>
      <c r="B694" s="1523" t="s">
        <v>5467</v>
      </c>
      <c r="C694" s="1523">
        <v>1</v>
      </c>
      <c r="D694" s="1523">
        <v>1</v>
      </c>
      <c r="E694" s="1523">
        <v>3</v>
      </c>
      <c r="F694" s="1524">
        <v>2.4</v>
      </c>
      <c r="G694" s="1524"/>
      <c r="H694" s="1524"/>
      <c r="I694" s="1524"/>
      <c r="J694" s="1524">
        <f>C694*D694*E694*F694</f>
        <v>7.2</v>
      </c>
    </row>
    <row r="695" spans="1:10" s="1525" customFormat="1" ht="21.95" customHeight="1" x14ac:dyDescent="0.35">
      <c r="A695" s="1528" t="s">
        <v>5489</v>
      </c>
      <c r="B695" s="1523" t="s">
        <v>5467</v>
      </c>
      <c r="C695" s="1523">
        <v>1</v>
      </c>
      <c r="D695" s="1523">
        <v>1</v>
      </c>
      <c r="E695" s="1523">
        <v>3</v>
      </c>
      <c r="F695" s="1524">
        <v>2.7</v>
      </c>
      <c r="G695" s="1524"/>
      <c r="H695" s="1524"/>
      <c r="I695" s="1524"/>
      <c r="J695" s="1524">
        <f>C695*D695*E695*F695</f>
        <v>8.1</v>
      </c>
    </row>
    <row r="696" spans="1:10" s="1525" customFormat="1" ht="21.95" customHeight="1" x14ac:dyDescent="0.35">
      <c r="A696" s="1528" t="s">
        <v>5478</v>
      </c>
      <c r="B696" s="1523" t="s">
        <v>5469</v>
      </c>
      <c r="C696" s="1523">
        <v>1</v>
      </c>
      <c r="D696" s="1523">
        <v>1</v>
      </c>
      <c r="E696" s="1523">
        <v>16</v>
      </c>
      <c r="F696" s="1524">
        <v>1.06</v>
      </c>
      <c r="G696" s="1524">
        <f>C696*D696*E696*F696</f>
        <v>16.96</v>
      </c>
      <c r="H696" s="1524"/>
      <c r="I696" s="1524"/>
      <c r="J696" s="1524"/>
    </row>
    <row r="697" spans="1:10" s="1525" customFormat="1" ht="21.95" customHeight="1" x14ac:dyDescent="0.35">
      <c r="A697" s="1530" t="s">
        <v>5622</v>
      </c>
      <c r="B697" s="1523"/>
      <c r="C697" s="1523"/>
      <c r="D697" s="1523"/>
      <c r="E697" s="1523"/>
      <c r="F697" s="1524"/>
      <c r="G697" s="1524"/>
      <c r="H697" s="1524"/>
      <c r="I697" s="1524"/>
      <c r="J697" s="1524"/>
    </row>
    <row r="698" spans="1:10" s="1525" customFormat="1" ht="21.95" customHeight="1" x14ac:dyDescent="0.35">
      <c r="A698" s="1528" t="s">
        <v>5623</v>
      </c>
      <c r="B698" s="1523" t="s">
        <v>5467</v>
      </c>
      <c r="C698" s="1523">
        <v>1</v>
      </c>
      <c r="D698" s="1523">
        <v>1</v>
      </c>
      <c r="E698" s="1523">
        <v>2</v>
      </c>
      <c r="F698" s="1524">
        <v>3.45</v>
      </c>
      <c r="G698" s="1524"/>
      <c r="H698" s="1524"/>
      <c r="I698" s="1524"/>
      <c r="J698" s="1524">
        <f>C698*D698*E698*F698</f>
        <v>6.9</v>
      </c>
    </row>
    <row r="699" spans="1:10" s="1525" customFormat="1" ht="21.95" customHeight="1" x14ac:dyDescent="0.35">
      <c r="A699" s="1528" t="s">
        <v>5492</v>
      </c>
      <c r="B699" s="1523" t="s">
        <v>5472</v>
      </c>
      <c r="C699" s="1523">
        <v>1</v>
      </c>
      <c r="D699" s="1523">
        <v>1</v>
      </c>
      <c r="E699" s="1523">
        <v>1</v>
      </c>
      <c r="F699" s="1524">
        <v>3.45</v>
      </c>
      <c r="G699" s="1524"/>
      <c r="H699" s="1524"/>
      <c r="I699" s="1524">
        <f>C699*D699*E699*F699</f>
        <v>3.45</v>
      </c>
      <c r="J699" s="1524"/>
    </row>
    <row r="700" spans="1:10" s="1525" customFormat="1" ht="21.95" customHeight="1" x14ac:dyDescent="0.35">
      <c r="A700" s="1528" t="s">
        <v>5485</v>
      </c>
      <c r="B700" s="1523" t="s">
        <v>5467</v>
      </c>
      <c r="C700" s="1523">
        <v>1</v>
      </c>
      <c r="D700" s="1523">
        <v>1</v>
      </c>
      <c r="E700" s="1523">
        <v>2</v>
      </c>
      <c r="F700" s="1524">
        <v>3.75</v>
      </c>
      <c r="G700" s="1524"/>
      <c r="H700" s="1524"/>
      <c r="I700" s="1524"/>
      <c r="J700" s="1524">
        <f>C700*D700*E700*F700</f>
        <v>7.5</v>
      </c>
    </row>
    <row r="701" spans="1:10" s="1525" customFormat="1" ht="21.95" customHeight="1" x14ac:dyDescent="0.35">
      <c r="A701" s="1528" t="s">
        <v>5478</v>
      </c>
      <c r="B701" s="1523" t="s">
        <v>5469</v>
      </c>
      <c r="C701" s="1523">
        <v>1</v>
      </c>
      <c r="D701" s="1523">
        <v>1</v>
      </c>
      <c r="E701" s="1523">
        <v>23</v>
      </c>
      <c r="F701" s="1524">
        <v>1.06</v>
      </c>
      <c r="G701" s="1524">
        <f>C701*D701*E701*F701</f>
        <v>24.38</v>
      </c>
      <c r="H701" s="1524"/>
      <c r="I701" s="1524"/>
      <c r="J701" s="1524"/>
    </row>
    <row r="702" spans="1:10" s="1525" customFormat="1" ht="21.95" customHeight="1" x14ac:dyDescent="0.35">
      <c r="A702" s="1529" t="s">
        <v>5624</v>
      </c>
      <c r="B702" s="1523" t="s">
        <v>5512</v>
      </c>
      <c r="C702" s="1523">
        <v>1</v>
      </c>
      <c r="D702" s="1523">
        <v>2</v>
      </c>
      <c r="E702" s="1523">
        <v>19</v>
      </c>
      <c r="F702" s="1524">
        <v>1.76</v>
      </c>
      <c r="G702" s="1524"/>
      <c r="H702" s="1524">
        <f>C702*D702*E702*F702</f>
        <v>66.88</v>
      </c>
      <c r="I702" s="1524"/>
      <c r="J702" s="1524"/>
    </row>
    <row r="703" spans="1:10" s="1525" customFormat="1" ht="21.95" customHeight="1" x14ac:dyDescent="0.35">
      <c r="A703" s="1528" t="s">
        <v>5489</v>
      </c>
      <c r="B703" s="1523" t="s">
        <v>5469</v>
      </c>
      <c r="C703" s="1523">
        <v>1</v>
      </c>
      <c r="D703" s="1523">
        <v>2</v>
      </c>
      <c r="E703" s="1523">
        <v>8</v>
      </c>
      <c r="F703" s="1524">
        <v>3.53</v>
      </c>
      <c r="G703" s="1524">
        <f>C703*D703*E703*F703</f>
        <v>56.48</v>
      </c>
      <c r="H703" s="1524"/>
      <c r="I703" s="1524"/>
      <c r="J703" s="1524"/>
    </row>
    <row r="704" spans="1:10" s="1525" customFormat="1" ht="21.95" customHeight="1" x14ac:dyDescent="0.35">
      <c r="A704" s="1528" t="s">
        <v>5625</v>
      </c>
      <c r="B704" s="1523" t="s">
        <v>5512</v>
      </c>
      <c r="C704" s="1523">
        <v>1</v>
      </c>
      <c r="D704" s="1523">
        <v>1</v>
      </c>
      <c r="E704" s="1523">
        <v>14</v>
      </c>
      <c r="F704" s="1524">
        <v>1.4</v>
      </c>
      <c r="G704" s="1524"/>
      <c r="H704" s="1524">
        <f>C704*D704*E704*F704</f>
        <v>19.600000000000001</v>
      </c>
      <c r="I704" s="1524"/>
      <c r="J704" s="1524"/>
    </row>
    <row r="705" spans="1:10" s="1525" customFormat="1" ht="21.95" customHeight="1" x14ac:dyDescent="0.35">
      <c r="A705" s="1528" t="s">
        <v>5618</v>
      </c>
      <c r="B705" s="1523" t="s">
        <v>5469</v>
      </c>
      <c r="C705" s="1523">
        <v>1</v>
      </c>
      <c r="D705" s="1523">
        <v>1</v>
      </c>
      <c r="E705" s="1523">
        <v>6</v>
      </c>
      <c r="F705" s="1524">
        <v>7.52</v>
      </c>
      <c r="G705" s="1524">
        <f>C705*D705*E705*F705</f>
        <v>45.12</v>
      </c>
      <c r="H705" s="1524"/>
      <c r="I705" s="1524"/>
      <c r="J705" s="1524"/>
    </row>
    <row r="706" spans="1:10" s="1525" customFormat="1" ht="21.95" customHeight="1" x14ac:dyDescent="0.35">
      <c r="A706" s="1528" t="s">
        <v>5626</v>
      </c>
      <c r="B706" s="1523" t="s">
        <v>5512</v>
      </c>
      <c r="C706" s="1523">
        <v>1</v>
      </c>
      <c r="D706" s="1523">
        <v>2</v>
      </c>
      <c r="E706" s="1523">
        <v>19</v>
      </c>
      <c r="F706" s="1524">
        <v>1.76</v>
      </c>
      <c r="G706" s="1524"/>
      <c r="H706" s="1524">
        <f>C706*D706*E706*F706</f>
        <v>66.88</v>
      </c>
      <c r="I706" s="1524"/>
      <c r="J706" s="1524"/>
    </row>
    <row r="707" spans="1:10" s="1525" customFormat="1" ht="21.95" customHeight="1" x14ac:dyDescent="0.35">
      <c r="A707" s="1528" t="s">
        <v>5514</v>
      </c>
      <c r="B707" s="1523" t="s">
        <v>5469</v>
      </c>
      <c r="C707" s="1523">
        <v>1</v>
      </c>
      <c r="D707" s="1523">
        <v>2</v>
      </c>
      <c r="E707" s="1523">
        <v>8</v>
      </c>
      <c r="F707" s="1524">
        <v>3.53</v>
      </c>
      <c r="G707" s="1524">
        <f>C707*D707*E707*F707</f>
        <v>56.48</v>
      </c>
      <c r="H707" s="1523"/>
      <c r="I707" s="1523"/>
      <c r="J707" s="1523"/>
    </row>
    <row r="708" spans="1:10" s="1525" customFormat="1" ht="21.95" customHeight="1" x14ac:dyDescent="0.35">
      <c r="A708" s="1529"/>
      <c r="B708" s="1534"/>
      <c r="C708" s="1534"/>
      <c r="D708" s="1534"/>
      <c r="E708" s="1535"/>
      <c r="F708" s="1535" t="s">
        <v>5627</v>
      </c>
      <c r="G708" s="1536">
        <f>SUM(G4:G707)</f>
        <v>65666.600000000006</v>
      </c>
      <c r="H708" s="1536">
        <f>SUM(H4:H707)</f>
        <v>24511.82</v>
      </c>
      <c r="I708" s="1536">
        <f>SUM(I4:I707)</f>
        <v>6839.25</v>
      </c>
      <c r="J708" s="1536">
        <f>SUM(J5:J707)</f>
        <v>21717.66</v>
      </c>
    </row>
    <row r="709" spans="1:10" s="1525" customFormat="1" ht="21.95" customHeight="1" x14ac:dyDescent="0.35">
      <c r="A709" s="1529"/>
      <c r="B709" s="1534"/>
      <c r="C709" s="1534"/>
      <c r="D709" s="1534"/>
      <c r="E709" s="1537" t="s">
        <v>852</v>
      </c>
      <c r="F709" s="1537" t="s">
        <v>5628</v>
      </c>
      <c r="G709" s="1538">
        <v>0.39500000000000002</v>
      </c>
      <c r="H709" s="1538">
        <v>0.61699999999999999</v>
      </c>
      <c r="I709" s="1538">
        <v>0.88800000000000001</v>
      </c>
      <c r="J709" s="1538">
        <v>1.58</v>
      </c>
    </row>
    <row r="710" spans="1:10" s="1525" customFormat="1" ht="21.95" customHeight="1" x14ac:dyDescent="0.35">
      <c r="A710" s="1529"/>
      <c r="B710" s="1534"/>
      <c r="C710" s="1534"/>
      <c r="D710" s="1534"/>
      <c r="E710" s="1786"/>
      <c r="F710" s="1786"/>
      <c r="G710" s="1536">
        <v>21584</v>
      </c>
      <c r="H710" s="1536">
        <f>H708*H709</f>
        <v>15123.79</v>
      </c>
      <c r="I710" s="1536">
        <f>I708*I709</f>
        <v>6073.25</v>
      </c>
      <c r="J710" s="1536">
        <f>J708*J709</f>
        <v>34313.9</v>
      </c>
    </row>
    <row r="711" spans="1:10" s="1525" customFormat="1" ht="21.95" customHeight="1" x14ac:dyDescent="0.35">
      <c r="A711" s="1529"/>
      <c r="B711" s="1534"/>
      <c r="C711" s="1534"/>
      <c r="D711" s="1534"/>
      <c r="E711" s="1786" t="s">
        <v>5059</v>
      </c>
      <c r="F711" s="1786"/>
      <c r="G711" s="1536">
        <f>G710+H710+I710+J710</f>
        <v>77094.94</v>
      </c>
      <c r="H711" s="1536"/>
      <c r="I711" s="1536"/>
      <c r="J711" s="1536"/>
    </row>
    <row r="712" spans="1:10" s="1525" customFormat="1" ht="21.95" customHeight="1" x14ac:dyDescent="0.35">
      <c r="A712" s="1529"/>
      <c r="B712" s="1534"/>
      <c r="C712" s="1534"/>
      <c r="D712" s="1534"/>
      <c r="E712" s="1786" t="s">
        <v>452</v>
      </c>
      <c r="F712" s="1786"/>
      <c r="G712" s="1536">
        <f>G711/1000</f>
        <v>77.09</v>
      </c>
      <c r="H712" s="1536"/>
      <c r="I712" s="1536"/>
      <c r="J712" s="1536"/>
    </row>
    <row r="713" spans="1:10" x14ac:dyDescent="0.25">
      <c r="A713" s="1502"/>
      <c r="B713" s="1501"/>
      <c r="C713" s="1501"/>
      <c r="D713" s="1501"/>
      <c r="E713" s="1501"/>
      <c r="F713" s="1503"/>
      <c r="G713" s="1503"/>
      <c r="H713" s="1503"/>
      <c r="I713" s="1503"/>
      <c r="J713" s="1506"/>
    </row>
    <row r="714" spans="1:10" x14ac:dyDescent="0.25">
      <c r="A714" s="1502"/>
      <c r="B714" s="1501"/>
      <c r="C714" s="1501"/>
      <c r="D714" s="1501"/>
      <c r="E714" s="1501"/>
      <c r="F714" s="1503"/>
      <c r="G714" s="1503"/>
      <c r="H714" s="1507"/>
      <c r="I714" s="1503"/>
      <c r="J714" s="1506"/>
    </row>
    <row r="715" spans="1:10" x14ac:dyDescent="0.25">
      <c r="A715" s="1502"/>
      <c r="B715" s="1501"/>
      <c r="C715" s="1501"/>
      <c r="D715" s="1501"/>
      <c r="E715" s="1501"/>
      <c r="F715" s="1503"/>
      <c r="G715" s="1503"/>
      <c r="H715" s="1503"/>
      <c r="I715" s="1503"/>
      <c r="J715" s="1506"/>
    </row>
    <row r="716" spans="1:10" x14ac:dyDescent="0.25">
      <c r="A716" s="1502"/>
      <c r="B716" s="1501"/>
      <c r="C716" s="1501"/>
      <c r="D716" s="1501"/>
      <c r="E716" s="1501"/>
      <c r="F716" s="1503"/>
      <c r="G716" s="1503"/>
      <c r="H716" s="1503"/>
      <c r="I716" s="1503"/>
      <c r="J716" s="1506"/>
    </row>
    <row r="717" spans="1:10" x14ac:dyDescent="0.25">
      <c r="A717" s="1502"/>
      <c r="B717" s="1501"/>
      <c r="C717" s="1501"/>
      <c r="D717" s="1501"/>
      <c r="E717" s="1501"/>
      <c r="F717" s="1503"/>
      <c r="G717" s="1503"/>
      <c r="H717" s="1503"/>
      <c r="I717" s="1503"/>
      <c r="J717" s="1506"/>
    </row>
    <row r="718" spans="1:10" x14ac:dyDescent="0.25">
      <c r="A718" s="1502"/>
      <c r="B718" s="1501"/>
      <c r="C718" s="1501"/>
      <c r="D718" s="1501"/>
      <c r="E718" s="1501"/>
      <c r="F718" s="1503"/>
      <c r="G718" s="1503"/>
      <c r="H718" s="1503"/>
      <c r="I718" s="1503"/>
      <c r="J718" s="1506"/>
    </row>
    <row r="719" spans="1:10" x14ac:dyDescent="0.25">
      <c r="A719" s="1502"/>
      <c r="B719" s="1501"/>
      <c r="C719" s="1501"/>
      <c r="D719" s="1501"/>
      <c r="E719" s="1501"/>
      <c r="F719" s="1503"/>
      <c r="G719" s="1503"/>
      <c r="H719" s="1503"/>
      <c r="I719" s="1503"/>
      <c r="J719" s="1506"/>
    </row>
    <row r="720" spans="1:10" x14ac:dyDescent="0.25">
      <c r="A720" s="1502"/>
      <c r="B720" s="1501"/>
      <c r="C720" s="1501"/>
      <c r="D720" s="1501"/>
      <c r="E720" s="1501"/>
      <c r="F720" s="1503"/>
      <c r="G720" s="1503"/>
      <c r="H720" s="1503"/>
      <c r="I720" s="1503"/>
      <c r="J720" s="1506"/>
    </row>
    <row r="721" spans="1:10" x14ac:dyDescent="0.25">
      <c r="A721" s="1502"/>
      <c r="B721" s="1501"/>
      <c r="C721" s="1501"/>
      <c r="D721" s="1501"/>
      <c r="E721" s="1501"/>
      <c r="F721" s="1503"/>
      <c r="G721" s="1503"/>
      <c r="H721" s="1503"/>
      <c r="I721" s="1503"/>
      <c r="J721" s="1506"/>
    </row>
    <row r="722" spans="1:10" x14ac:dyDescent="0.25">
      <c r="A722" s="1502"/>
      <c r="B722" s="1501"/>
      <c r="C722" s="1501"/>
      <c r="D722" s="1501"/>
      <c r="E722" s="1501"/>
      <c r="F722" s="1503"/>
      <c r="G722" s="1503"/>
      <c r="H722" s="1503"/>
      <c r="I722" s="1503"/>
      <c r="J722" s="1506"/>
    </row>
    <row r="723" spans="1:10" x14ac:dyDescent="0.25">
      <c r="A723" s="1502"/>
      <c r="B723" s="1501"/>
      <c r="C723" s="1501"/>
      <c r="D723" s="1501"/>
      <c r="E723" s="1501"/>
      <c r="F723" s="1503"/>
      <c r="G723" s="1503"/>
      <c r="H723" s="1503"/>
      <c r="I723" s="1503"/>
      <c r="J723" s="1506"/>
    </row>
    <row r="724" spans="1:10" x14ac:dyDescent="0.25">
      <c r="A724" s="1502"/>
      <c r="B724" s="1501"/>
      <c r="C724" s="1501"/>
      <c r="D724" s="1501"/>
      <c r="E724" s="1501"/>
      <c r="F724" s="1503"/>
      <c r="G724" s="1503"/>
      <c r="H724" s="1503"/>
      <c r="I724" s="1503"/>
      <c r="J724" s="1506"/>
    </row>
    <row r="725" spans="1:10" x14ac:dyDescent="0.25">
      <c r="A725" s="1502"/>
      <c r="B725" s="1501"/>
      <c r="C725" s="1501"/>
      <c r="D725" s="1501"/>
      <c r="E725" s="1501"/>
      <c r="F725" s="1503"/>
      <c r="G725" s="1503"/>
      <c r="H725" s="1503"/>
      <c r="I725" s="1503"/>
      <c r="J725" s="1506"/>
    </row>
    <row r="726" spans="1:10" x14ac:dyDescent="0.25">
      <c r="A726" s="1502"/>
      <c r="B726" s="1501"/>
      <c r="C726" s="1501"/>
      <c r="D726" s="1501"/>
      <c r="E726" s="1501"/>
      <c r="F726" s="1503"/>
      <c r="G726" s="1503"/>
      <c r="H726" s="1503"/>
      <c r="I726" s="1503"/>
      <c r="J726" s="1506"/>
    </row>
    <row r="727" spans="1:10" x14ac:dyDescent="0.25">
      <c r="A727" s="1502"/>
      <c r="B727" s="1501"/>
      <c r="C727" s="1501"/>
      <c r="D727" s="1501"/>
      <c r="E727" s="1501"/>
      <c r="F727" s="1503"/>
      <c r="G727" s="1503"/>
      <c r="H727" s="1503"/>
      <c r="I727" s="1503"/>
      <c r="J727" s="1506"/>
    </row>
    <row r="728" spans="1:10" x14ac:dyDescent="0.25">
      <c r="A728" s="1502"/>
      <c r="B728" s="1501"/>
      <c r="C728" s="1501"/>
      <c r="D728" s="1501"/>
      <c r="E728" s="1501"/>
      <c r="F728" s="1503"/>
      <c r="G728" s="1503"/>
      <c r="H728" s="1503"/>
      <c r="I728" s="1503"/>
      <c r="J728" s="1506"/>
    </row>
    <row r="729" spans="1:10" x14ac:dyDescent="0.25">
      <c r="A729" s="1502"/>
      <c r="B729" s="1501"/>
      <c r="C729" s="1501"/>
      <c r="D729" s="1501"/>
      <c r="E729" s="1501"/>
      <c r="F729" s="1503"/>
      <c r="G729" s="1503"/>
      <c r="H729" s="1503"/>
      <c r="I729" s="1503"/>
      <c r="J729" s="1506"/>
    </row>
    <row r="730" spans="1:10" x14ac:dyDescent="0.25">
      <c r="A730" s="1502"/>
      <c r="B730" s="1501"/>
      <c r="C730" s="1501"/>
      <c r="D730" s="1501"/>
      <c r="E730" s="1501"/>
      <c r="F730" s="1503"/>
      <c r="G730" s="1503"/>
      <c r="H730" s="1503"/>
      <c r="I730" s="1503"/>
      <c r="J730" s="1506"/>
    </row>
    <row r="731" spans="1:10" x14ac:dyDescent="0.25">
      <c r="A731" s="1502"/>
      <c r="B731" s="1501"/>
      <c r="C731" s="1501"/>
      <c r="D731" s="1501"/>
      <c r="E731" s="1501"/>
      <c r="F731" s="1503"/>
      <c r="G731" s="1503"/>
      <c r="H731" s="1503"/>
      <c r="I731" s="1503"/>
      <c r="J731" s="1506"/>
    </row>
    <row r="732" spans="1:10" x14ac:dyDescent="0.25">
      <c r="A732" s="1502"/>
      <c r="B732" s="1501"/>
      <c r="C732" s="1501"/>
      <c r="D732" s="1501"/>
      <c r="E732" s="1501"/>
      <c r="F732" s="1503"/>
      <c r="G732" s="1503"/>
      <c r="H732" s="1503"/>
      <c r="I732" s="1503"/>
      <c r="J732" s="1506"/>
    </row>
    <row r="733" spans="1:10" x14ac:dyDescent="0.25">
      <c r="A733" s="1502"/>
      <c r="B733" s="1501"/>
      <c r="C733" s="1501"/>
      <c r="D733" s="1501"/>
      <c r="E733" s="1501"/>
      <c r="F733" s="1503"/>
      <c r="G733" s="1503"/>
      <c r="H733" s="1503"/>
      <c r="I733" s="1503"/>
      <c r="J733" s="1506"/>
    </row>
    <row r="734" spans="1:10" x14ac:dyDescent="0.25">
      <c r="A734" s="1502"/>
      <c r="B734" s="1501"/>
      <c r="C734" s="1501"/>
      <c r="D734" s="1501"/>
      <c r="E734" s="1501"/>
      <c r="F734" s="1503"/>
      <c r="G734" s="1503"/>
      <c r="H734" s="1503"/>
      <c r="I734" s="1503"/>
      <c r="J734" s="1506"/>
    </row>
    <row r="735" spans="1:10" x14ac:dyDescent="0.25">
      <c r="A735" s="1502"/>
      <c r="B735" s="1501"/>
      <c r="C735" s="1501"/>
      <c r="D735" s="1501"/>
      <c r="E735" s="1501"/>
      <c r="F735" s="1503"/>
      <c r="G735" s="1503"/>
      <c r="H735" s="1503"/>
      <c r="I735" s="1503"/>
      <c r="J735" s="1506"/>
    </row>
    <row r="736" spans="1:10" x14ac:dyDescent="0.25">
      <c r="A736" s="1502"/>
      <c r="B736" s="1501"/>
      <c r="C736" s="1501"/>
      <c r="D736" s="1501"/>
      <c r="E736" s="1501"/>
      <c r="F736" s="1503"/>
      <c r="G736" s="1503"/>
      <c r="H736" s="1503"/>
      <c r="I736" s="1503"/>
      <c r="J736" s="1506"/>
    </row>
    <row r="737" spans="1:10" x14ac:dyDescent="0.25">
      <c r="A737" s="1502"/>
      <c r="B737" s="1501"/>
      <c r="C737" s="1501"/>
      <c r="D737" s="1501"/>
      <c r="E737" s="1501"/>
      <c r="F737" s="1503"/>
      <c r="G737" s="1503"/>
      <c r="H737" s="1503"/>
      <c r="I737" s="1503"/>
      <c r="J737" s="1506"/>
    </row>
    <row r="738" spans="1:10" x14ac:dyDescent="0.25">
      <c r="A738" s="1502"/>
      <c r="B738" s="1501"/>
      <c r="C738" s="1501"/>
      <c r="D738" s="1501"/>
      <c r="E738" s="1501"/>
      <c r="F738" s="1503"/>
      <c r="G738" s="1503"/>
      <c r="H738" s="1503"/>
      <c r="I738" s="1503"/>
      <c r="J738" s="1506"/>
    </row>
    <row r="739" spans="1:10" x14ac:dyDescent="0.25">
      <c r="A739" s="1502"/>
      <c r="B739" s="1501"/>
      <c r="C739" s="1501"/>
      <c r="D739" s="1501"/>
      <c r="E739" s="1501"/>
      <c r="F739" s="1503"/>
      <c r="G739" s="1503"/>
      <c r="H739" s="1503"/>
      <c r="I739" s="1503"/>
      <c r="J739" s="1506"/>
    </row>
    <row r="740" spans="1:10" x14ac:dyDescent="0.25">
      <c r="A740" s="1502"/>
      <c r="B740" s="1501"/>
      <c r="C740" s="1501"/>
      <c r="D740" s="1501"/>
      <c r="E740" s="1501"/>
      <c r="F740" s="1503"/>
      <c r="G740" s="1503"/>
      <c r="H740" s="1503"/>
      <c r="I740" s="1503"/>
      <c r="J740" s="1506"/>
    </row>
    <row r="741" spans="1:10" x14ac:dyDescent="0.25">
      <c r="A741" s="1502"/>
      <c r="B741" s="1501"/>
      <c r="C741" s="1501"/>
      <c r="D741" s="1501"/>
      <c r="E741" s="1501"/>
      <c r="F741" s="1503"/>
      <c r="G741" s="1503"/>
      <c r="H741" s="1503"/>
      <c r="I741" s="1503"/>
      <c r="J741" s="1506"/>
    </row>
    <row r="742" spans="1:10" x14ac:dyDescent="0.25">
      <c r="A742" s="1502"/>
      <c r="B742" s="1501"/>
      <c r="C742" s="1501"/>
      <c r="D742" s="1501"/>
      <c r="E742" s="1501"/>
      <c r="F742" s="1503"/>
      <c r="G742" s="1503"/>
      <c r="H742" s="1503"/>
      <c r="I742" s="1503"/>
      <c r="J742" s="1506"/>
    </row>
    <row r="743" spans="1:10" x14ac:dyDescent="0.25">
      <c r="A743" s="1502"/>
      <c r="B743" s="1501"/>
      <c r="C743" s="1501"/>
      <c r="D743" s="1501"/>
      <c r="E743" s="1501"/>
      <c r="F743" s="1503"/>
      <c r="G743" s="1503"/>
      <c r="H743" s="1503"/>
      <c r="I743" s="1503"/>
      <c r="J743" s="1506"/>
    </row>
    <row r="744" spans="1:10" x14ac:dyDescent="0.25">
      <c r="A744" s="1502"/>
      <c r="B744" s="1501"/>
      <c r="C744" s="1501"/>
      <c r="D744" s="1501"/>
      <c r="E744" s="1501"/>
      <c r="F744" s="1503"/>
      <c r="G744" s="1503"/>
      <c r="H744" s="1503"/>
      <c r="I744" s="1503"/>
      <c r="J744" s="1506"/>
    </row>
    <row r="745" spans="1:10" x14ac:dyDescent="0.25">
      <c r="A745" s="1502"/>
      <c r="B745" s="1501"/>
      <c r="C745" s="1501"/>
      <c r="D745" s="1501"/>
      <c r="E745" s="1501"/>
      <c r="F745" s="1503"/>
      <c r="G745" s="1503"/>
      <c r="H745" s="1503"/>
      <c r="I745" s="1503"/>
      <c r="J745" s="1506"/>
    </row>
    <row r="746" spans="1:10" x14ac:dyDescent="0.25">
      <c r="A746" s="1502"/>
      <c r="B746" s="1501"/>
      <c r="C746" s="1501"/>
      <c r="D746" s="1501"/>
      <c r="E746" s="1501"/>
      <c r="F746" s="1503"/>
      <c r="G746" s="1503"/>
      <c r="H746" s="1503"/>
      <c r="I746" s="1503"/>
      <c r="J746" s="1506"/>
    </row>
    <row r="747" spans="1:10" x14ac:dyDescent="0.25">
      <c r="A747" s="1502"/>
      <c r="B747" s="1501"/>
      <c r="C747" s="1501"/>
      <c r="D747" s="1501"/>
      <c r="E747" s="1501"/>
      <c r="F747" s="1503"/>
      <c r="G747" s="1503"/>
      <c r="H747" s="1503"/>
      <c r="I747" s="1503"/>
      <c r="J747" s="1506"/>
    </row>
    <row r="748" spans="1:10" x14ac:dyDescent="0.25">
      <c r="A748" s="1502"/>
      <c r="B748" s="1501"/>
      <c r="C748" s="1501"/>
      <c r="D748" s="1501"/>
      <c r="E748" s="1501"/>
      <c r="F748" s="1503"/>
      <c r="G748" s="1503"/>
      <c r="H748" s="1503"/>
      <c r="I748" s="1503"/>
      <c r="J748" s="1506"/>
    </row>
    <row r="749" spans="1:10" x14ac:dyDescent="0.25">
      <c r="A749" s="1502"/>
      <c r="B749" s="1501"/>
      <c r="C749" s="1501"/>
      <c r="D749" s="1501"/>
      <c r="E749" s="1501"/>
      <c r="F749" s="1503"/>
      <c r="G749" s="1503"/>
      <c r="H749" s="1503"/>
      <c r="I749" s="1503"/>
      <c r="J749" s="1506"/>
    </row>
    <row r="750" spans="1:10" x14ac:dyDescent="0.25">
      <c r="A750" s="1502"/>
      <c r="B750" s="1501"/>
      <c r="C750" s="1501"/>
      <c r="D750" s="1501"/>
      <c r="E750" s="1501"/>
      <c r="F750" s="1503"/>
      <c r="G750" s="1503"/>
      <c r="H750" s="1503"/>
      <c r="I750" s="1503"/>
      <c r="J750" s="1506"/>
    </row>
    <row r="751" spans="1:10" x14ac:dyDescent="0.25">
      <c r="A751" s="1502"/>
      <c r="B751" s="1501"/>
      <c r="C751" s="1501"/>
      <c r="D751" s="1501"/>
      <c r="E751" s="1501"/>
      <c r="F751" s="1503"/>
      <c r="G751" s="1503"/>
      <c r="H751" s="1503"/>
      <c r="I751" s="1503"/>
      <c r="J751" s="1506"/>
    </row>
    <row r="752" spans="1:10" x14ac:dyDescent="0.25">
      <c r="A752" s="1502"/>
      <c r="B752" s="1501"/>
      <c r="C752" s="1501"/>
      <c r="D752" s="1501"/>
      <c r="E752" s="1501"/>
      <c r="F752" s="1503"/>
      <c r="G752" s="1503"/>
      <c r="H752" s="1503"/>
      <c r="I752" s="1503"/>
      <c r="J752" s="1506"/>
    </row>
    <row r="753" spans="1:10" x14ac:dyDescent="0.25">
      <c r="A753" s="1502"/>
      <c r="B753" s="1501"/>
      <c r="C753" s="1501"/>
      <c r="D753" s="1501"/>
      <c r="E753" s="1501"/>
      <c r="F753" s="1503"/>
      <c r="G753" s="1503"/>
      <c r="H753" s="1503"/>
      <c r="I753" s="1503"/>
      <c r="J753" s="1506"/>
    </row>
    <row r="754" spans="1:10" x14ac:dyDescent="0.25">
      <c r="A754" s="1502"/>
      <c r="B754" s="1501"/>
      <c r="C754" s="1501"/>
      <c r="D754" s="1501"/>
      <c r="E754" s="1501"/>
      <c r="F754" s="1503"/>
      <c r="G754" s="1503"/>
      <c r="H754" s="1503"/>
      <c r="I754" s="1503"/>
      <c r="J754" s="1506"/>
    </row>
    <row r="755" spans="1:10" x14ac:dyDescent="0.25">
      <c r="A755" s="1502"/>
      <c r="B755" s="1501"/>
      <c r="C755" s="1501"/>
      <c r="D755" s="1501"/>
      <c r="E755" s="1501"/>
      <c r="F755" s="1503"/>
      <c r="G755" s="1503"/>
      <c r="H755" s="1503"/>
      <c r="I755" s="1503"/>
      <c r="J755" s="1506"/>
    </row>
    <row r="756" spans="1:10" x14ac:dyDescent="0.25">
      <c r="A756" s="1502"/>
      <c r="B756" s="1501"/>
      <c r="C756" s="1501"/>
      <c r="D756" s="1501"/>
      <c r="E756" s="1501"/>
      <c r="F756" s="1503"/>
      <c r="G756" s="1503"/>
      <c r="H756" s="1503"/>
      <c r="I756" s="1503"/>
      <c r="J756" s="1506"/>
    </row>
    <row r="757" spans="1:10" x14ac:dyDescent="0.25">
      <c r="A757" s="1502"/>
      <c r="B757" s="1501"/>
      <c r="C757" s="1501"/>
      <c r="D757" s="1501"/>
      <c r="E757" s="1501"/>
      <c r="F757" s="1503"/>
      <c r="G757" s="1503"/>
      <c r="H757" s="1503"/>
      <c r="I757" s="1503"/>
      <c r="J757" s="1506"/>
    </row>
    <row r="758" spans="1:10" x14ac:dyDescent="0.25">
      <c r="A758" s="1502"/>
      <c r="B758" s="1501"/>
      <c r="C758" s="1501"/>
      <c r="D758" s="1501"/>
      <c r="E758" s="1501"/>
      <c r="F758" s="1503"/>
      <c r="G758" s="1503"/>
      <c r="H758" s="1503"/>
      <c r="I758" s="1503"/>
      <c r="J758" s="1506"/>
    </row>
    <row r="759" spans="1:10" x14ac:dyDescent="0.25">
      <c r="A759" s="1502"/>
      <c r="B759" s="1501"/>
      <c r="C759" s="1501"/>
      <c r="D759" s="1501"/>
      <c r="E759" s="1501"/>
      <c r="F759" s="1503"/>
      <c r="G759" s="1503"/>
      <c r="H759" s="1503"/>
      <c r="I759" s="1503"/>
      <c r="J759" s="1506"/>
    </row>
    <row r="760" spans="1:10" x14ac:dyDescent="0.25">
      <c r="A760" s="1502"/>
      <c r="B760" s="1501"/>
      <c r="C760" s="1501"/>
      <c r="D760" s="1501"/>
      <c r="E760" s="1501"/>
      <c r="F760" s="1503"/>
      <c r="G760" s="1503"/>
      <c r="H760" s="1503"/>
      <c r="I760" s="1503"/>
      <c r="J760" s="1506"/>
    </row>
    <row r="761" spans="1:10" x14ac:dyDescent="0.25">
      <c r="A761" s="1502"/>
      <c r="B761" s="1501"/>
      <c r="C761" s="1501"/>
      <c r="D761" s="1501"/>
      <c r="E761" s="1501"/>
      <c r="F761" s="1503"/>
      <c r="G761" s="1503"/>
      <c r="H761" s="1503"/>
      <c r="I761" s="1503"/>
      <c r="J761" s="1506"/>
    </row>
    <row r="762" spans="1:10" x14ac:dyDescent="0.25">
      <c r="A762" s="1502"/>
      <c r="B762" s="1501"/>
      <c r="C762" s="1501"/>
      <c r="D762" s="1501"/>
      <c r="E762" s="1501"/>
      <c r="F762" s="1503"/>
      <c r="G762" s="1503"/>
      <c r="H762" s="1503"/>
      <c r="I762" s="1503"/>
      <c r="J762" s="1506"/>
    </row>
    <row r="763" spans="1:10" x14ac:dyDescent="0.25">
      <c r="A763" s="1502"/>
      <c r="B763" s="1501"/>
      <c r="C763" s="1501"/>
      <c r="D763" s="1501"/>
      <c r="E763" s="1501"/>
      <c r="F763" s="1503"/>
      <c r="G763" s="1503"/>
      <c r="H763" s="1503"/>
      <c r="I763" s="1503"/>
      <c r="J763" s="1506"/>
    </row>
    <row r="764" spans="1:10" x14ac:dyDescent="0.25">
      <c r="A764" s="1502"/>
      <c r="B764" s="1501"/>
      <c r="C764" s="1501"/>
      <c r="D764" s="1501"/>
      <c r="E764" s="1501"/>
      <c r="F764" s="1503"/>
      <c r="G764" s="1503"/>
      <c r="H764" s="1503"/>
      <c r="I764" s="1503"/>
      <c r="J764" s="1506"/>
    </row>
    <row r="765" spans="1:10" x14ac:dyDescent="0.25">
      <c r="A765" s="1502"/>
      <c r="B765" s="1501"/>
      <c r="C765" s="1501"/>
      <c r="D765" s="1501"/>
      <c r="E765" s="1501"/>
      <c r="F765" s="1503"/>
      <c r="G765" s="1503"/>
      <c r="H765" s="1503"/>
      <c r="I765" s="1503"/>
      <c r="J765" s="1506"/>
    </row>
    <row r="766" spans="1:10" x14ac:dyDescent="0.25">
      <c r="A766" s="1502"/>
      <c r="B766" s="1501"/>
      <c r="C766" s="1501"/>
      <c r="D766" s="1501"/>
      <c r="E766" s="1501"/>
      <c r="F766" s="1503"/>
      <c r="G766" s="1503"/>
      <c r="H766" s="1503"/>
      <c r="I766" s="1503"/>
      <c r="J766" s="1506"/>
    </row>
    <row r="767" spans="1:10" x14ac:dyDescent="0.25">
      <c r="A767" s="1502"/>
      <c r="B767" s="1501"/>
      <c r="C767" s="1501"/>
      <c r="D767" s="1501"/>
      <c r="E767" s="1501"/>
      <c r="F767" s="1503"/>
      <c r="G767" s="1503"/>
      <c r="H767" s="1503"/>
      <c r="I767" s="1503"/>
      <c r="J767" s="1506"/>
    </row>
    <row r="768" spans="1:10" x14ac:dyDescent="0.25">
      <c r="A768" s="1502"/>
      <c r="B768" s="1501"/>
      <c r="C768" s="1501"/>
      <c r="D768" s="1501"/>
      <c r="E768" s="1501"/>
      <c r="F768" s="1503"/>
      <c r="G768" s="1503"/>
      <c r="H768" s="1503"/>
      <c r="I768" s="1503"/>
      <c r="J768" s="1506"/>
    </row>
    <row r="769" spans="1:10" x14ac:dyDescent="0.25">
      <c r="A769" s="1502"/>
      <c r="B769" s="1501"/>
      <c r="C769" s="1501"/>
      <c r="D769" s="1501"/>
      <c r="E769" s="1501"/>
      <c r="F769" s="1503"/>
      <c r="G769" s="1503"/>
      <c r="H769" s="1503"/>
      <c r="I769" s="1503"/>
      <c r="J769" s="1506"/>
    </row>
    <row r="770" spans="1:10" x14ac:dyDescent="0.25">
      <c r="A770" s="1502"/>
      <c r="B770" s="1501"/>
      <c r="C770" s="1501"/>
      <c r="D770" s="1501"/>
      <c r="E770" s="1501"/>
      <c r="F770" s="1503"/>
      <c r="G770" s="1503"/>
      <c r="H770" s="1503"/>
      <c r="I770" s="1503"/>
      <c r="J770" s="1506"/>
    </row>
    <row r="771" spans="1:10" x14ac:dyDescent="0.25">
      <c r="A771" s="1502"/>
      <c r="B771" s="1501"/>
      <c r="C771" s="1501"/>
      <c r="D771" s="1501"/>
      <c r="E771" s="1501"/>
      <c r="F771" s="1503"/>
      <c r="G771" s="1503"/>
      <c r="H771" s="1503"/>
      <c r="I771" s="1503"/>
      <c r="J771" s="1506"/>
    </row>
    <row r="772" spans="1:10" x14ac:dyDescent="0.25">
      <c r="A772" s="1502"/>
      <c r="B772" s="1501"/>
      <c r="C772" s="1501"/>
      <c r="D772" s="1501"/>
      <c r="E772" s="1501"/>
      <c r="F772" s="1503"/>
      <c r="G772" s="1503"/>
      <c r="H772" s="1503"/>
      <c r="I772" s="1503"/>
      <c r="J772" s="1506"/>
    </row>
    <row r="773" spans="1:10" x14ac:dyDescent="0.25">
      <c r="A773" s="1502"/>
      <c r="B773" s="1501"/>
      <c r="C773" s="1501"/>
      <c r="D773" s="1501"/>
      <c r="E773" s="1501"/>
      <c r="F773" s="1503"/>
      <c r="G773" s="1503"/>
      <c r="H773" s="1503"/>
      <c r="I773" s="1503"/>
      <c r="J773" s="1506"/>
    </row>
    <row r="774" spans="1:10" x14ac:dyDescent="0.25">
      <c r="A774" s="1502"/>
      <c r="B774" s="1501"/>
      <c r="C774" s="1501"/>
      <c r="D774" s="1501"/>
      <c r="E774" s="1501"/>
      <c r="F774" s="1503"/>
      <c r="G774" s="1503"/>
      <c r="H774" s="1503"/>
      <c r="I774" s="1503"/>
      <c r="J774" s="1506"/>
    </row>
    <row r="775" spans="1:10" x14ac:dyDescent="0.25">
      <c r="A775" s="1502"/>
      <c r="B775" s="1501"/>
      <c r="C775" s="1501"/>
      <c r="D775" s="1501"/>
      <c r="E775" s="1501"/>
      <c r="F775" s="1503"/>
      <c r="G775" s="1503"/>
      <c r="H775" s="1503"/>
      <c r="I775" s="1503"/>
      <c r="J775" s="1506"/>
    </row>
    <row r="776" spans="1:10" x14ac:dyDescent="0.25">
      <c r="A776" s="1502"/>
      <c r="B776" s="1501"/>
      <c r="C776" s="1501"/>
      <c r="D776" s="1501"/>
      <c r="E776" s="1501"/>
      <c r="F776" s="1503"/>
      <c r="G776" s="1503"/>
      <c r="H776" s="1503"/>
      <c r="I776" s="1503"/>
      <c r="J776" s="1506"/>
    </row>
    <row r="777" spans="1:10" x14ac:dyDescent="0.25">
      <c r="A777" s="1502"/>
      <c r="B777" s="1501"/>
      <c r="C777" s="1501"/>
      <c r="D777" s="1501"/>
      <c r="E777" s="1501"/>
      <c r="F777" s="1503"/>
      <c r="G777" s="1503"/>
      <c r="H777" s="1503"/>
      <c r="I777" s="1503"/>
      <c r="J777" s="1506"/>
    </row>
    <row r="778" spans="1:10" x14ac:dyDescent="0.25">
      <c r="A778" s="1502"/>
      <c r="B778" s="1501"/>
      <c r="C778" s="1501"/>
      <c r="D778" s="1501"/>
      <c r="E778" s="1501"/>
      <c r="F778" s="1503"/>
      <c r="G778" s="1503"/>
      <c r="H778" s="1503"/>
      <c r="I778" s="1503"/>
      <c r="J778" s="1506"/>
    </row>
    <row r="779" spans="1:10" x14ac:dyDescent="0.25">
      <c r="A779" s="1502"/>
      <c r="B779" s="1501"/>
      <c r="C779" s="1501"/>
      <c r="D779" s="1501"/>
      <c r="E779" s="1501"/>
      <c r="F779" s="1503"/>
      <c r="G779" s="1503"/>
      <c r="H779" s="1503"/>
      <c r="I779" s="1503"/>
      <c r="J779" s="1506"/>
    </row>
    <row r="780" spans="1:10" x14ac:dyDescent="0.25">
      <c r="A780" s="1502"/>
      <c r="B780" s="1501"/>
      <c r="C780" s="1501"/>
      <c r="D780" s="1501"/>
      <c r="E780" s="1501"/>
      <c r="F780" s="1503"/>
      <c r="G780" s="1503"/>
      <c r="H780" s="1503"/>
      <c r="I780" s="1503"/>
      <c r="J780" s="1506"/>
    </row>
    <row r="781" spans="1:10" x14ac:dyDescent="0.25">
      <c r="A781" s="1502"/>
      <c r="B781" s="1501"/>
      <c r="C781" s="1501"/>
      <c r="D781" s="1501"/>
      <c r="E781" s="1501"/>
      <c r="F781" s="1503"/>
      <c r="G781" s="1503"/>
      <c r="H781" s="1503"/>
      <c r="I781" s="1503"/>
      <c r="J781" s="1506"/>
    </row>
    <row r="782" spans="1:10" x14ac:dyDescent="0.25">
      <c r="A782" s="1502"/>
      <c r="B782" s="1501"/>
      <c r="C782" s="1501"/>
      <c r="D782" s="1501"/>
      <c r="E782" s="1501"/>
      <c r="F782" s="1503"/>
      <c r="G782" s="1503"/>
      <c r="H782" s="1503"/>
      <c r="I782" s="1503"/>
      <c r="J782" s="1506"/>
    </row>
    <row r="783" spans="1:10" x14ac:dyDescent="0.25">
      <c r="A783" s="1502"/>
      <c r="B783" s="1501"/>
      <c r="C783" s="1501"/>
      <c r="D783" s="1501"/>
      <c r="E783" s="1501"/>
      <c r="F783" s="1503"/>
      <c r="G783" s="1503"/>
      <c r="H783" s="1503"/>
      <c r="I783" s="1503"/>
      <c r="J783" s="1506"/>
    </row>
    <row r="784" spans="1:10" x14ac:dyDescent="0.25">
      <c r="A784" s="1502"/>
      <c r="B784" s="1501"/>
      <c r="C784" s="1501"/>
      <c r="D784" s="1501"/>
      <c r="E784" s="1501"/>
      <c r="F784" s="1503"/>
      <c r="G784" s="1503"/>
      <c r="H784" s="1503"/>
      <c r="I784" s="1503"/>
      <c r="J784" s="1506"/>
    </row>
    <row r="785" spans="1:10" x14ac:dyDescent="0.25">
      <c r="A785" s="1502"/>
      <c r="B785" s="1501"/>
      <c r="C785" s="1501"/>
      <c r="D785" s="1501"/>
      <c r="E785" s="1501"/>
      <c r="F785" s="1503"/>
      <c r="G785" s="1503"/>
      <c r="H785" s="1503"/>
      <c r="I785" s="1503"/>
      <c r="J785" s="1506"/>
    </row>
    <row r="786" spans="1:10" x14ac:dyDescent="0.25">
      <c r="A786" s="1502"/>
      <c r="B786" s="1501"/>
      <c r="C786" s="1501"/>
      <c r="D786" s="1501"/>
      <c r="E786" s="1501"/>
      <c r="F786" s="1503"/>
      <c r="G786" s="1503"/>
      <c r="H786" s="1503"/>
      <c r="I786" s="1503"/>
      <c r="J786" s="1506"/>
    </row>
    <row r="787" spans="1:10" x14ac:dyDescent="0.25">
      <c r="A787" s="1502"/>
      <c r="B787" s="1501"/>
      <c r="C787" s="1501"/>
      <c r="D787" s="1501"/>
      <c r="E787" s="1501"/>
      <c r="F787" s="1503"/>
      <c r="G787" s="1503"/>
      <c r="H787" s="1503"/>
      <c r="I787" s="1503"/>
      <c r="J787" s="1506"/>
    </row>
    <row r="788" spans="1:10" x14ac:dyDescent="0.25">
      <c r="A788" s="1502"/>
      <c r="B788" s="1501"/>
      <c r="C788" s="1501"/>
      <c r="D788" s="1501"/>
      <c r="E788" s="1501"/>
      <c r="F788" s="1503"/>
      <c r="G788" s="1503"/>
      <c r="H788" s="1503"/>
      <c r="I788" s="1503"/>
      <c r="J788" s="1506"/>
    </row>
    <row r="789" spans="1:10" x14ac:dyDescent="0.25">
      <c r="A789" s="1502"/>
      <c r="B789" s="1501"/>
      <c r="C789" s="1501"/>
      <c r="D789" s="1501"/>
      <c r="E789" s="1501"/>
      <c r="F789" s="1503"/>
      <c r="G789" s="1503"/>
      <c r="H789" s="1503"/>
      <c r="I789" s="1503"/>
      <c r="J789" s="1506"/>
    </row>
    <row r="790" spans="1:10" x14ac:dyDescent="0.25">
      <c r="A790" s="1502"/>
      <c r="B790" s="1501"/>
      <c r="C790" s="1501"/>
      <c r="D790" s="1501"/>
      <c r="E790" s="1501"/>
      <c r="F790" s="1503"/>
      <c r="G790" s="1503"/>
      <c r="H790" s="1503"/>
      <c r="I790" s="1503"/>
      <c r="J790" s="1506"/>
    </row>
    <row r="791" spans="1:10" x14ac:dyDescent="0.25">
      <c r="A791" s="1502"/>
      <c r="B791" s="1501"/>
      <c r="C791" s="1501"/>
      <c r="D791" s="1501"/>
      <c r="E791" s="1501"/>
      <c r="F791" s="1503"/>
      <c r="G791" s="1503"/>
      <c r="H791" s="1503"/>
      <c r="I791" s="1503"/>
      <c r="J791" s="1506"/>
    </row>
    <row r="792" spans="1:10" x14ac:dyDescent="0.25">
      <c r="A792" s="1502"/>
      <c r="B792" s="1501"/>
      <c r="C792" s="1501"/>
      <c r="D792" s="1501"/>
      <c r="E792" s="1501"/>
      <c r="F792" s="1503"/>
      <c r="G792" s="1503"/>
      <c r="H792" s="1503"/>
      <c r="I792" s="1503"/>
      <c r="J792" s="1506"/>
    </row>
    <row r="793" spans="1:10" x14ac:dyDescent="0.25">
      <c r="A793" s="1502"/>
      <c r="B793" s="1501"/>
      <c r="C793" s="1501"/>
      <c r="D793" s="1501"/>
      <c r="E793" s="1501"/>
      <c r="F793" s="1503"/>
      <c r="G793" s="1503"/>
      <c r="H793" s="1503"/>
      <c r="I793" s="1503"/>
      <c r="J793" s="1506"/>
    </row>
    <row r="794" spans="1:10" x14ac:dyDescent="0.25">
      <c r="A794" s="1502"/>
      <c r="B794" s="1501"/>
      <c r="C794" s="1501"/>
      <c r="D794" s="1501"/>
      <c r="E794" s="1501"/>
      <c r="F794" s="1503"/>
      <c r="G794" s="1503"/>
      <c r="H794" s="1503"/>
      <c r="I794" s="1503"/>
      <c r="J794" s="1506"/>
    </row>
    <row r="795" spans="1:10" x14ac:dyDescent="0.25">
      <c r="A795" s="1502"/>
      <c r="B795" s="1501"/>
      <c r="C795" s="1501"/>
      <c r="D795" s="1501"/>
      <c r="E795" s="1501"/>
      <c r="F795" s="1503"/>
      <c r="G795" s="1503"/>
      <c r="H795" s="1503"/>
      <c r="I795" s="1503"/>
      <c r="J795" s="1506"/>
    </row>
    <row r="796" spans="1:10" x14ac:dyDescent="0.25">
      <c r="A796" s="1502"/>
      <c r="B796" s="1501"/>
      <c r="C796" s="1501"/>
      <c r="D796" s="1501"/>
      <c r="E796" s="1501"/>
      <c r="F796" s="1503"/>
      <c r="G796" s="1503"/>
      <c r="H796" s="1503"/>
      <c r="I796" s="1503"/>
      <c r="J796" s="1506"/>
    </row>
    <row r="797" spans="1:10" x14ac:dyDescent="0.25">
      <c r="A797" s="1502"/>
      <c r="B797" s="1501"/>
      <c r="C797" s="1501"/>
      <c r="D797" s="1501"/>
      <c r="E797" s="1501"/>
      <c r="F797" s="1503"/>
      <c r="G797" s="1503"/>
      <c r="H797" s="1503"/>
      <c r="I797" s="1503"/>
      <c r="J797" s="1506"/>
    </row>
    <row r="798" spans="1:10" x14ac:dyDescent="0.25">
      <c r="A798" s="1502"/>
      <c r="B798" s="1501"/>
      <c r="C798" s="1501"/>
      <c r="D798" s="1501"/>
      <c r="E798" s="1501"/>
      <c r="F798" s="1503"/>
      <c r="G798" s="1503"/>
      <c r="H798" s="1503"/>
      <c r="I798" s="1503"/>
      <c r="J798" s="1506"/>
    </row>
    <row r="799" spans="1:10" x14ac:dyDescent="0.25">
      <c r="A799" s="1502"/>
      <c r="B799" s="1501"/>
      <c r="C799" s="1501"/>
      <c r="D799" s="1501"/>
      <c r="E799" s="1501"/>
      <c r="F799" s="1503"/>
      <c r="G799" s="1503"/>
      <c r="H799" s="1503"/>
      <c r="I799" s="1503"/>
      <c r="J799" s="1506"/>
    </row>
    <row r="800" spans="1:10" x14ac:dyDescent="0.25">
      <c r="A800" s="1502"/>
      <c r="B800" s="1501"/>
      <c r="C800" s="1501"/>
      <c r="D800" s="1501"/>
      <c r="E800" s="1501"/>
      <c r="F800" s="1503"/>
      <c r="G800" s="1503"/>
      <c r="H800" s="1503"/>
      <c r="I800" s="1503"/>
      <c r="J800" s="1506"/>
    </row>
    <row r="801" spans="1:10" x14ac:dyDescent="0.25">
      <c r="A801" s="1502"/>
      <c r="B801" s="1501"/>
      <c r="C801" s="1501"/>
      <c r="D801" s="1501"/>
      <c r="E801" s="1501"/>
      <c r="F801" s="1503"/>
      <c r="G801" s="1503"/>
      <c r="H801" s="1503"/>
      <c r="I801" s="1503"/>
      <c r="J801" s="1506"/>
    </row>
    <row r="802" spans="1:10" x14ac:dyDescent="0.25">
      <c r="A802" s="1502"/>
      <c r="B802" s="1501"/>
      <c r="C802" s="1501"/>
      <c r="D802" s="1501"/>
      <c r="E802" s="1501"/>
      <c r="F802" s="1503"/>
      <c r="G802" s="1503"/>
      <c r="H802" s="1503"/>
      <c r="I802" s="1503"/>
      <c r="J802" s="1506"/>
    </row>
    <row r="803" spans="1:10" x14ac:dyDescent="0.25">
      <c r="A803" s="1502"/>
      <c r="B803" s="1501"/>
      <c r="C803" s="1501"/>
      <c r="D803" s="1501"/>
      <c r="E803" s="1501"/>
      <c r="F803" s="1503"/>
      <c r="G803" s="1503"/>
      <c r="H803" s="1503"/>
      <c r="I803" s="1503"/>
      <c r="J803" s="1506"/>
    </row>
    <row r="804" spans="1:10" x14ac:dyDescent="0.25">
      <c r="A804" s="1502"/>
      <c r="B804" s="1501"/>
      <c r="C804" s="1501"/>
      <c r="D804" s="1501"/>
      <c r="E804" s="1501"/>
      <c r="F804" s="1503"/>
      <c r="G804" s="1503"/>
      <c r="H804" s="1503"/>
      <c r="I804" s="1503"/>
      <c r="J804" s="1506"/>
    </row>
    <row r="805" spans="1:10" x14ac:dyDescent="0.25">
      <c r="A805" s="1502"/>
      <c r="B805" s="1501"/>
      <c r="C805" s="1501"/>
      <c r="D805" s="1501"/>
      <c r="E805" s="1501"/>
      <c r="F805" s="1503"/>
      <c r="G805" s="1503"/>
      <c r="H805" s="1503"/>
      <c r="I805" s="1503"/>
      <c r="J805" s="1506"/>
    </row>
    <row r="806" spans="1:10" x14ac:dyDescent="0.25">
      <c r="A806" s="1502"/>
      <c r="B806" s="1501"/>
      <c r="C806" s="1501"/>
      <c r="D806" s="1501"/>
      <c r="E806" s="1501"/>
      <c r="F806" s="1503"/>
      <c r="G806" s="1503"/>
      <c r="H806" s="1503"/>
      <c r="I806" s="1503"/>
      <c r="J806" s="1506"/>
    </row>
    <row r="807" spans="1:10" x14ac:dyDescent="0.25">
      <c r="A807" s="1502"/>
      <c r="B807" s="1501"/>
      <c r="C807" s="1501"/>
      <c r="D807" s="1501"/>
      <c r="E807" s="1501"/>
      <c r="F807" s="1503"/>
      <c r="G807" s="1503"/>
      <c r="H807" s="1503"/>
      <c r="I807" s="1503"/>
      <c r="J807" s="1506"/>
    </row>
    <row r="808" spans="1:10" x14ac:dyDescent="0.25">
      <c r="A808" s="1502"/>
      <c r="B808" s="1501"/>
      <c r="C808" s="1501"/>
      <c r="D808" s="1501"/>
      <c r="E808" s="1501"/>
      <c r="F808" s="1503"/>
      <c r="G808" s="1503"/>
      <c r="H808" s="1503"/>
      <c r="I808" s="1503"/>
      <c r="J808" s="1506"/>
    </row>
    <row r="809" spans="1:10" x14ac:dyDescent="0.25">
      <c r="A809" s="1502"/>
      <c r="B809" s="1501"/>
      <c r="C809" s="1501"/>
      <c r="D809" s="1501"/>
      <c r="E809" s="1501"/>
      <c r="F809" s="1503"/>
      <c r="G809" s="1503"/>
      <c r="H809" s="1503"/>
      <c r="I809" s="1503"/>
      <c r="J809" s="1506"/>
    </row>
    <row r="810" spans="1:10" x14ac:dyDescent="0.25">
      <c r="A810" s="1502"/>
      <c r="B810" s="1501"/>
      <c r="C810" s="1501"/>
      <c r="D810" s="1501"/>
      <c r="E810" s="1501"/>
      <c r="F810" s="1503"/>
      <c r="G810" s="1503"/>
      <c r="H810" s="1503"/>
      <c r="I810" s="1503"/>
      <c r="J810" s="1506"/>
    </row>
    <row r="811" spans="1:10" x14ac:dyDescent="0.25">
      <c r="A811" s="1502"/>
      <c r="B811" s="1501"/>
      <c r="C811" s="1501"/>
      <c r="D811" s="1501"/>
      <c r="E811" s="1501"/>
      <c r="F811" s="1503"/>
      <c r="G811" s="1503"/>
      <c r="H811" s="1503"/>
      <c r="I811" s="1503"/>
      <c r="J811" s="1506"/>
    </row>
    <row r="812" spans="1:10" x14ac:dyDescent="0.25">
      <c r="A812" s="1502"/>
      <c r="B812" s="1501"/>
      <c r="C812" s="1501"/>
      <c r="D812" s="1501"/>
      <c r="E812" s="1501"/>
      <c r="F812" s="1503"/>
      <c r="G812" s="1503"/>
      <c r="H812" s="1503"/>
      <c r="I812" s="1503"/>
      <c r="J812" s="1506"/>
    </row>
    <row r="813" spans="1:10" x14ac:dyDescent="0.25">
      <c r="A813" s="1502"/>
      <c r="B813" s="1501"/>
      <c r="C813" s="1501"/>
      <c r="D813" s="1501"/>
      <c r="E813" s="1501"/>
      <c r="F813" s="1503"/>
      <c r="G813" s="1503"/>
      <c r="H813" s="1503"/>
      <c r="I813" s="1503"/>
      <c r="J813" s="1506"/>
    </row>
    <row r="814" spans="1:10" x14ac:dyDescent="0.25">
      <c r="A814" s="1502"/>
      <c r="B814" s="1501"/>
      <c r="C814" s="1501"/>
      <c r="D814" s="1501"/>
      <c r="E814" s="1501"/>
      <c r="F814" s="1503"/>
      <c r="G814" s="1503"/>
      <c r="H814" s="1503"/>
      <c r="I814" s="1503"/>
      <c r="J814" s="1506"/>
    </row>
    <row r="815" spans="1:10" x14ac:dyDescent="0.25">
      <c r="A815" s="1502"/>
      <c r="B815" s="1501"/>
      <c r="C815" s="1501"/>
      <c r="D815" s="1501"/>
      <c r="E815" s="1501"/>
      <c r="F815" s="1503"/>
      <c r="G815" s="1503"/>
      <c r="H815" s="1503"/>
      <c r="I815" s="1503"/>
      <c r="J815" s="1506"/>
    </row>
    <row r="816" spans="1:10" x14ac:dyDescent="0.25">
      <c r="A816" s="1502"/>
      <c r="B816" s="1501"/>
      <c r="C816" s="1501"/>
      <c r="D816" s="1501"/>
      <c r="E816" s="1501"/>
      <c r="F816" s="1503"/>
      <c r="G816" s="1503"/>
      <c r="H816" s="1503"/>
      <c r="I816" s="1503"/>
      <c r="J816" s="1506"/>
    </row>
    <row r="817" spans="1:10" x14ac:dyDescent="0.25">
      <c r="A817" s="1502"/>
      <c r="B817" s="1501"/>
      <c r="C817" s="1501"/>
      <c r="D817" s="1501"/>
      <c r="E817" s="1501"/>
      <c r="F817" s="1503"/>
      <c r="G817" s="1503"/>
      <c r="H817" s="1503"/>
      <c r="I817" s="1503"/>
      <c r="J817" s="1506"/>
    </row>
    <row r="818" spans="1:10" x14ac:dyDescent="0.25">
      <c r="A818" s="1502"/>
      <c r="B818" s="1501"/>
      <c r="C818" s="1501"/>
      <c r="D818" s="1501"/>
      <c r="E818" s="1501"/>
      <c r="F818" s="1503"/>
      <c r="G818" s="1503"/>
      <c r="H818" s="1503"/>
      <c r="I818" s="1503"/>
      <c r="J818" s="1506"/>
    </row>
    <row r="819" spans="1:10" x14ac:dyDescent="0.25">
      <c r="A819" s="1502"/>
      <c r="B819" s="1501"/>
      <c r="C819" s="1501"/>
      <c r="D819" s="1501"/>
      <c r="E819" s="1501"/>
      <c r="F819" s="1503"/>
      <c r="G819" s="1503"/>
      <c r="H819" s="1503"/>
      <c r="I819" s="1503"/>
      <c r="J819" s="1506"/>
    </row>
    <row r="820" spans="1:10" x14ac:dyDescent="0.25">
      <c r="A820" s="1502"/>
      <c r="B820" s="1501"/>
      <c r="C820" s="1501"/>
      <c r="D820" s="1501"/>
      <c r="E820" s="1501"/>
      <c r="F820" s="1503"/>
      <c r="G820" s="1503"/>
      <c r="H820" s="1503"/>
      <c r="I820" s="1503"/>
      <c r="J820" s="1506"/>
    </row>
    <row r="821" spans="1:10" x14ac:dyDescent="0.25">
      <c r="A821" s="1502"/>
      <c r="B821" s="1501"/>
      <c r="C821" s="1501"/>
      <c r="D821" s="1501"/>
      <c r="E821" s="1501"/>
      <c r="F821" s="1503"/>
      <c r="G821" s="1503"/>
      <c r="H821" s="1503"/>
      <c r="I821" s="1503"/>
      <c r="J821" s="1506"/>
    </row>
    <row r="822" spans="1:10" x14ac:dyDescent="0.25">
      <c r="A822" s="1502"/>
      <c r="B822" s="1501"/>
      <c r="C822" s="1501"/>
      <c r="D822" s="1501"/>
      <c r="E822" s="1501"/>
      <c r="F822" s="1503"/>
      <c r="G822" s="1503"/>
      <c r="H822" s="1503"/>
      <c r="I822" s="1503"/>
      <c r="J822" s="1506"/>
    </row>
    <row r="823" spans="1:10" x14ac:dyDescent="0.25">
      <c r="A823" s="1502"/>
      <c r="B823" s="1501"/>
      <c r="C823" s="1501"/>
      <c r="D823" s="1501"/>
      <c r="E823" s="1501"/>
      <c r="F823" s="1503"/>
      <c r="G823" s="1503"/>
      <c r="H823" s="1503"/>
      <c r="I823" s="1503"/>
      <c r="J823" s="1506"/>
    </row>
    <row r="824" spans="1:10" x14ac:dyDescent="0.25">
      <c r="A824" s="1502"/>
      <c r="B824" s="1501"/>
      <c r="C824" s="1501"/>
      <c r="D824" s="1501"/>
      <c r="E824" s="1501"/>
      <c r="F824" s="1503"/>
      <c r="G824" s="1503"/>
      <c r="H824" s="1503"/>
      <c r="I824" s="1503"/>
      <c r="J824" s="1506"/>
    </row>
    <row r="825" spans="1:10" x14ac:dyDescent="0.25">
      <c r="A825" s="1502"/>
      <c r="B825" s="1501"/>
      <c r="C825" s="1501"/>
      <c r="D825" s="1501"/>
      <c r="E825" s="1501"/>
      <c r="F825" s="1503"/>
      <c r="G825" s="1503"/>
      <c r="H825" s="1503"/>
      <c r="I825" s="1503"/>
      <c r="J825" s="1506"/>
    </row>
    <row r="826" spans="1:10" x14ac:dyDescent="0.25">
      <c r="A826" s="1502"/>
      <c r="B826" s="1501"/>
      <c r="C826" s="1501"/>
      <c r="D826" s="1501"/>
      <c r="E826" s="1501"/>
      <c r="F826" s="1503"/>
      <c r="G826" s="1503"/>
      <c r="H826" s="1503"/>
      <c r="I826" s="1503"/>
      <c r="J826" s="1506"/>
    </row>
    <row r="827" spans="1:10" x14ac:dyDescent="0.25">
      <c r="A827" s="1502"/>
      <c r="B827" s="1501"/>
      <c r="C827" s="1501"/>
      <c r="D827" s="1501"/>
      <c r="E827" s="1501"/>
      <c r="F827" s="1503"/>
      <c r="G827" s="1503"/>
      <c r="H827" s="1503"/>
      <c r="I827" s="1503"/>
      <c r="J827" s="1506"/>
    </row>
    <row r="828" spans="1:10" x14ac:dyDescent="0.25">
      <c r="A828" s="1502"/>
      <c r="B828" s="1501"/>
      <c r="C828" s="1501"/>
      <c r="D828" s="1501"/>
      <c r="E828" s="1501"/>
      <c r="F828" s="1503"/>
      <c r="G828" s="1503"/>
      <c r="H828" s="1503"/>
      <c r="I828" s="1503"/>
      <c r="J828" s="1506"/>
    </row>
    <row r="829" spans="1:10" x14ac:dyDescent="0.25">
      <c r="A829" s="1502"/>
      <c r="B829" s="1501"/>
      <c r="C829" s="1501"/>
      <c r="D829" s="1501"/>
      <c r="E829" s="1501"/>
      <c r="F829" s="1503"/>
      <c r="G829" s="1503"/>
      <c r="H829" s="1503"/>
      <c r="I829" s="1503"/>
      <c r="J829" s="1506"/>
    </row>
    <row r="830" spans="1:10" x14ac:dyDescent="0.25">
      <c r="A830" s="1502"/>
      <c r="B830" s="1501"/>
      <c r="C830" s="1501"/>
      <c r="D830" s="1501"/>
      <c r="E830" s="1501"/>
      <c r="F830" s="1503"/>
      <c r="G830" s="1503"/>
      <c r="H830" s="1503"/>
      <c r="I830" s="1503"/>
      <c r="J830" s="1506"/>
    </row>
    <row r="831" spans="1:10" x14ac:dyDescent="0.25">
      <c r="A831" s="1502"/>
      <c r="B831" s="1501"/>
      <c r="C831" s="1501"/>
      <c r="D831" s="1501"/>
      <c r="E831" s="1501"/>
      <c r="F831" s="1503"/>
      <c r="G831" s="1503"/>
      <c r="H831" s="1503"/>
      <c r="I831" s="1503"/>
      <c r="J831" s="1506"/>
    </row>
    <row r="832" spans="1:10" x14ac:dyDescent="0.25">
      <c r="A832" s="1502"/>
      <c r="B832" s="1501"/>
      <c r="C832" s="1501"/>
      <c r="D832" s="1501"/>
      <c r="E832" s="1501"/>
      <c r="F832" s="1503"/>
      <c r="G832" s="1503"/>
      <c r="H832" s="1503"/>
      <c r="I832" s="1503"/>
      <c r="J832" s="1506"/>
    </row>
    <row r="833" spans="1:10" x14ac:dyDescent="0.25">
      <c r="A833" s="1502"/>
      <c r="B833" s="1501"/>
      <c r="C833" s="1501"/>
      <c r="D833" s="1501"/>
      <c r="E833" s="1501"/>
      <c r="F833" s="1503"/>
      <c r="G833" s="1503"/>
      <c r="H833" s="1503"/>
      <c r="I833" s="1503"/>
      <c r="J833" s="1506"/>
    </row>
    <row r="834" spans="1:10" x14ac:dyDescent="0.25">
      <c r="A834" s="1502"/>
      <c r="B834" s="1501"/>
      <c r="C834" s="1501"/>
      <c r="D834" s="1501"/>
      <c r="E834" s="1501"/>
      <c r="F834" s="1503"/>
      <c r="G834" s="1503"/>
      <c r="H834" s="1503"/>
      <c r="I834" s="1503"/>
      <c r="J834" s="1506"/>
    </row>
    <row r="835" spans="1:10" x14ac:dyDescent="0.25">
      <c r="A835" s="1502"/>
      <c r="B835" s="1501"/>
      <c r="C835" s="1501"/>
      <c r="D835" s="1501"/>
      <c r="E835" s="1501"/>
      <c r="F835" s="1503"/>
      <c r="G835" s="1503"/>
      <c r="H835" s="1503"/>
      <c r="I835" s="1503"/>
      <c r="J835" s="1506"/>
    </row>
    <row r="836" spans="1:10" x14ac:dyDescent="0.25">
      <c r="A836" s="1502"/>
      <c r="B836" s="1501"/>
      <c r="C836" s="1501"/>
      <c r="D836" s="1501"/>
      <c r="E836" s="1501"/>
      <c r="F836" s="1503"/>
      <c r="G836" s="1503"/>
      <c r="H836" s="1503"/>
      <c r="I836" s="1503"/>
      <c r="J836" s="1506"/>
    </row>
    <row r="837" spans="1:10" x14ac:dyDescent="0.25">
      <c r="A837" s="1502"/>
      <c r="B837" s="1501"/>
      <c r="C837" s="1501"/>
      <c r="D837" s="1501"/>
      <c r="E837" s="1501"/>
      <c r="F837" s="1503"/>
      <c r="G837" s="1503"/>
      <c r="H837" s="1503"/>
      <c r="I837" s="1503"/>
      <c r="J837" s="1506"/>
    </row>
    <row r="838" spans="1:10" x14ac:dyDescent="0.25">
      <c r="A838" s="1502"/>
      <c r="B838" s="1501"/>
      <c r="C838" s="1501"/>
      <c r="D838" s="1501"/>
      <c r="E838" s="1501"/>
      <c r="F838" s="1503"/>
      <c r="G838" s="1503"/>
      <c r="H838" s="1503"/>
      <c r="I838" s="1503"/>
      <c r="J838" s="1506"/>
    </row>
    <row r="839" spans="1:10" x14ac:dyDescent="0.25">
      <c r="A839" s="1502"/>
      <c r="B839" s="1501"/>
      <c r="C839" s="1501"/>
      <c r="D839" s="1501"/>
      <c r="E839" s="1501"/>
      <c r="F839" s="1503"/>
      <c r="G839" s="1503"/>
      <c r="H839" s="1503"/>
      <c r="I839" s="1503"/>
      <c r="J839" s="1506"/>
    </row>
    <row r="840" spans="1:10" x14ac:dyDescent="0.25">
      <c r="A840" s="1502"/>
      <c r="B840" s="1501"/>
      <c r="C840" s="1501"/>
      <c r="D840" s="1501"/>
      <c r="E840" s="1501"/>
      <c r="F840" s="1503"/>
      <c r="G840" s="1503"/>
      <c r="H840" s="1503"/>
      <c r="I840" s="1503"/>
      <c r="J840" s="1506"/>
    </row>
    <row r="841" spans="1:10" x14ac:dyDescent="0.25">
      <c r="A841" s="1502"/>
      <c r="B841" s="1501"/>
      <c r="C841" s="1501"/>
      <c r="D841" s="1501"/>
      <c r="E841" s="1501"/>
      <c r="F841" s="1503"/>
      <c r="G841" s="1503"/>
      <c r="H841" s="1503"/>
      <c r="I841" s="1503"/>
      <c r="J841" s="1506"/>
    </row>
    <row r="842" spans="1:10" x14ac:dyDescent="0.25">
      <c r="A842" s="1502"/>
      <c r="B842" s="1501"/>
      <c r="C842" s="1501"/>
      <c r="D842" s="1501"/>
      <c r="E842" s="1501"/>
      <c r="F842" s="1503"/>
      <c r="G842" s="1503"/>
      <c r="H842" s="1503"/>
      <c r="I842" s="1503"/>
      <c r="J842" s="1506"/>
    </row>
    <row r="843" spans="1:10" x14ac:dyDescent="0.25">
      <c r="A843" s="1502"/>
      <c r="B843" s="1501"/>
      <c r="C843" s="1501"/>
      <c r="D843" s="1501"/>
      <c r="E843" s="1501"/>
      <c r="F843" s="1503"/>
      <c r="G843" s="1503"/>
      <c r="H843" s="1503"/>
      <c r="I843" s="1503"/>
      <c r="J843" s="1506"/>
    </row>
    <row r="844" spans="1:10" x14ac:dyDescent="0.25">
      <c r="A844" s="1502"/>
      <c r="B844" s="1501"/>
      <c r="C844" s="1501"/>
      <c r="D844" s="1501"/>
      <c r="E844" s="1501"/>
      <c r="F844" s="1503"/>
      <c r="G844" s="1503"/>
      <c r="H844" s="1503"/>
      <c r="I844" s="1503"/>
      <c r="J844" s="1506"/>
    </row>
    <row r="845" spans="1:10" x14ac:dyDescent="0.25">
      <c r="A845" s="1502"/>
      <c r="B845" s="1501"/>
      <c r="C845" s="1501"/>
      <c r="D845" s="1501"/>
      <c r="E845" s="1501"/>
      <c r="F845" s="1503"/>
      <c r="G845" s="1503"/>
      <c r="H845" s="1503"/>
      <c r="I845" s="1503"/>
      <c r="J845" s="1506"/>
    </row>
    <row r="846" spans="1:10" x14ac:dyDescent="0.25">
      <c r="A846" s="1502"/>
      <c r="B846" s="1501"/>
      <c r="C846" s="1501"/>
      <c r="D846" s="1501"/>
      <c r="E846" s="1501"/>
      <c r="F846" s="1503"/>
      <c r="G846" s="1503"/>
      <c r="H846" s="1503"/>
      <c r="I846" s="1503"/>
      <c r="J846" s="1506"/>
    </row>
    <row r="847" spans="1:10" x14ac:dyDescent="0.25">
      <c r="A847" s="1502"/>
      <c r="B847" s="1501"/>
      <c r="C847" s="1501"/>
      <c r="D847" s="1501"/>
      <c r="E847" s="1501"/>
      <c r="F847" s="1503"/>
      <c r="G847" s="1503"/>
      <c r="H847" s="1503"/>
      <c r="I847" s="1503"/>
      <c r="J847" s="1506"/>
    </row>
    <row r="848" spans="1:10" x14ac:dyDescent="0.25">
      <c r="A848" s="1502"/>
      <c r="B848" s="1501"/>
      <c r="C848" s="1501"/>
      <c r="D848" s="1501"/>
      <c r="E848" s="1501"/>
      <c r="F848" s="1503"/>
      <c r="G848" s="1503"/>
      <c r="H848" s="1503"/>
      <c r="I848" s="1503"/>
      <c r="J848" s="1506"/>
    </row>
    <row r="849" spans="1:10" x14ac:dyDescent="0.25">
      <c r="A849" s="1502"/>
      <c r="B849" s="1501"/>
      <c r="C849" s="1501"/>
      <c r="D849" s="1501"/>
      <c r="E849" s="1501"/>
      <c r="F849" s="1503"/>
      <c r="G849" s="1503"/>
      <c r="H849" s="1503"/>
      <c r="I849" s="1503"/>
      <c r="J849" s="1506"/>
    </row>
    <row r="850" spans="1:10" x14ac:dyDescent="0.25">
      <c r="A850" s="1502"/>
      <c r="B850" s="1501"/>
      <c r="C850" s="1501"/>
      <c r="D850" s="1501"/>
      <c r="E850" s="1501"/>
      <c r="F850" s="1503"/>
      <c r="G850" s="1503"/>
      <c r="H850" s="1503"/>
      <c r="I850" s="1503"/>
      <c r="J850" s="1506"/>
    </row>
    <row r="851" spans="1:10" x14ac:dyDescent="0.25">
      <c r="A851" s="1502"/>
      <c r="B851" s="1501"/>
      <c r="C851" s="1501"/>
      <c r="D851" s="1501"/>
      <c r="E851" s="1501"/>
      <c r="F851" s="1503"/>
      <c r="G851" s="1503"/>
      <c r="H851" s="1503"/>
      <c r="I851" s="1503"/>
      <c r="J851" s="1506"/>
    </row>
    <row r="852" spans="1:10" x14ac:dyDescent="0.25">
      <c r="A852" s="1502"/>
      <c r="B852" s="1501"/>
      <c r="C852" s="1501"/>
      <c r="D852" s="1501"/>
      <c r="E852" s="1501"/>
      <c r="F852" s="1503"/>
      <c r="G852" s="1503"/>
      <c r="H852" s="1503"/>
      <c r="I852" s="1503"/>
      <c r="J852" s="1506"/>
    </row>
    <row r="853" spans="1:10" x14ac:dyDescent="0.25">
      <c r="A853" s="1502"/>
      <c r="B853" s="1501"/>
      <c r="C853" s="1501"/>
      <c r="D853" s="1501"/>
      <c r="E853" s="1501"/>
      <c r="F853" s="1503"/>
      <c r="G853" s="1503"/>
      <c r="H853" s="1503"/>
      <c r="I853" s="1503"/>
      <c r="J853" s="1506"/>
    </row>
    <row r="854" spans="1:10" x14ac:dyDescent="0.25">
      <c r="A854" s="1502"/>
      <c r="B854" s="1501"/>
      <c r="C854" s="1501"/>
      <c r="D854" s="1501"/>
      <c r="E854" s="1501"/>
      <c r="F854" s="1503"/>
      <c r="G854" s="1503"/>
      <c r="H854" s="1503"/>
      <c r="I854" s="1503"/>
      <c r="J854" s="1506"/>
    </row>
    <row r="855" spans="1:10" x14ac:dyDescent="0.25">
      <c r="A855" s="1502"/>
      <c r="B855" s="1501"/>
      <c r="C855" s="1501"/>
      <c r="D855" s="1501"/>
      <c r="E855" s="1501"/>
      <c r="F855" s="1503"/>
      <c r="G855" s="1503"/>
      <c r="H855" s="1503"/>
      <c r="I855" s="1503"/>
      <c r="J855" s="1506"/>
    </row>
    <row r="856" spans="1:10" x14ac:dyDescent="0.25">
      <c r="A856" s="1502"/>
      <c r="B856" s="1501"/>
      <c r="C856" s="1501"/>
      <c r="D856" s="1501"/>
      <c r="E856" s="1501"/>
      <c r="F856" s="1503"/>
      <c r="G856" s="1503"/>
      <c r="H856" s="1503"/>
      <c r="I856" s="1503"/>
      <c r="J856" s="1506"/>
    </row>
    <row r="857" spans="1:10" x14ac:dyDescent="0.25">
      <c r="A857" s="1502"/>
      <c r="B857" s="1501"/>
      <c r="C857" s="1501"/>
      <c r="D857" s="1501"/>
      <c r="E857" s="1501"/>
      <c r="F857" s="1503"/>
      <c r="G857" s="1503"/>
      <c r="H857" s="1503"/>
      <c r="I857" s="1503"/>
      <c r="J857" s="1506"/>
    </row>
    <row r="858" spans="1:10" x14ac:dyDescent="0.25">
      <c r="A858" s="1502"/>
      <c r="B858" s="1501"/>
      <c r="C858" s="1501"/>
      <c r="D858" s="1501"/>
      <c r="E858" s="1501"/>
      <c r="F858" s="1503"/>
      <c r="G858" s="1503"/>
      <c r="H858" s="1503"/>
      <c r="I858" s="1503"/>
      <c r="J858" s="1506"/>
    </row>
    <row r="859" spans="1:10" x14ac:dyDescent="0.25">
      <c r="A859" s="1502"/>
      <c r="B859" s="1501"/>
      <c r="C859" s="1501"/>
      <c r="D859" s="1501"/>
      <c r="E859" s="1501"/>
      <c r="F859" s="1503"/>
      <c r="G859" s="1503"/>
      <c r="H859" s="1503"/>
      <c r="I859" s="1503"/>
      <c r="J859" s="1506"/>
    </row>
    <row r="860" spans="1:10" x14ac:dyDescent="0.25">
      <c r="A860" s="1502"/>
      <c r="B860" s="1501"/>
      <c r="C860" s="1501"/>
      <c r="D860" s="1501"/>
      <c r="E860" s="1501"/>
      <c r="F860" s="1503"/>
      <c r="G860" s="1503"/>
      <c r="H860" s="1503"/>
      <c r="I860" s="1503"/>
      <c r="J860" s="1506"/>
    </row>
    <row r="861" spans="1:10" x14ac:dyDescent="0.25">
      <c r="A861" s="1502"/>
      <c r="B861" s="1501"/>
      <c r="C861" s="1501"/>
      <c r="D861" s="1501"/>
      <c r="E861" s="1501"/>
      <c r="F861" s="1503"/>
      <c r="G861" s="1503"/>
      <c r="H861" s="1503"/>
      <c r="I861" s="1503"/>
      <c r="J861" s="1506"/>
    </row>
    <row r="862" spans="1:10" x14ac:dyDescent="0.25">
      <c r="A862" s="1502"/>
      <c r="B862" s="1501"/>
      <c r="C862" s="1501"/>
      <c r="D862" s="1501"/>
      <c r="E862" s="1501"/>
      <c r="F862" s="1503"/>
      <c r="G862" s="1503"/>
      <c r="H862" s="1503"/>
      <c r="I862" s="1503"/>
      <c r="J862" s="1506"/>
    </row>
    <row r="863" spans="1:10" x14ac:dyDescent="0.25">
      <c r="A863" s="1502"/>
      <c r="B863" s="1501"/>
      <c r="C863" s="1501"/>
      <c r="D863" s="1501"/>
      <c r="E863" s="1501"/>
      <c r="F863" s="1503"/>
      <c r="G863" s="1503"/>
      <c r="H863" s="1503"/>
      <c r="I863" s="1503"/>
      <c r="J863" s="1506"/>
    </row>
    <row r="864" spans="1:10" x14ac:dyDescent="0.25">
      <c r="A864" s="1502"/>
      <c r="B864" s="1501"/>
      <c r="C864" s="1501"/>
      <c r="D864" s="1501"/>
      <c r="E864" s="1501"/>
      <c r="F864" s="1503"/>
      <c r="G864" s="1503"/>
      <c r="H864" s="1503"/>
      <c r="I864" s="1503"/>
      <c r="J864" s="1506"/>
    </row>
    <row r="865" spans="1:10" x14ac:dyDescent="0.25">
      <c r="A865" s="1502"/>
      <c r="B865" s="1501"/>
      <c r="C865" s="1501"/>
      <c r="D865" s="1501"/>
      <c r="E865" s="1501"/>
      <c r="F865" s="1503"/>
      <c r="G865" s="1503"/>
      <c r="H865" s="1503"/>
      <c r="I865" s="1503"/>
      <c r="J865" s="1506"/>
    </row>
    <row r="866" spans="1:10" x14ac:dyDescent="0.25">
      <c r="A866" s="1502"/>
      <c r="B866" s="1501"/>
      <c r="C866" s="1501"/>
      <c r="D866" s="1501"/>
      <c r="E866" s="1501"/>
      <c r="F866" s="1503"/>
      <c r="G866" s="1503"/>
      <c r="H866" s="1503"/>
      <c r="I866" s="1503"/>
      <c r="J866" s="1506"/>
    </row>
    <row r="867" spans="1:10" x14ac:dyDescent="0.25">
      <c r="A867" s="1502"/>
      <c r="B867" s="1501"/>
      <c r="C867" s="1501"/>
      <c r="D867" s="1501"/>
      <c r="E867" s="1501"/>
      <c r="F867" s="1503"/>
      <c r="G867" s="1503"/>
      <c r="H867" s="1503"/>
      <c r="I867" s="1503"/>
      <c r="J867" s="1506"/>
    </row>
    <row r="868" spans="1:10" x14ac:dyDescent="0.25">
      <c r="A868" s="1502"/>
      <c r="B868" s="1501"/>
      <c r="C868" s="1501"/>
      <c r="D868" s="1501"/>
      <c r="E868" s="1501"/>
      <c r="F868" s="1503"/>
      <c r="G868" s="1503"/>
      <c r="H868" s="1503"/>
      <c r="I868" s="1503"/>
      <c r="J868" s="1506"/>
    </row>
    <row r="869" spans="1:10" x14ac:dyDescent="0.25">
      <c r="A869" s="1502"/>
      <c r="B869" s="1501"/>
      <c r="C869" s="1501"/>
      <c r="D869" s="1501"/>
      <c r="E869" s="1501"/>
      <c r="F869" s="1503"/>
      <c r="G869" s="1503"/>
      <c r="H869" s="1503"/>
      <c r="I869" s="1503"/>
      <c r="J869" s="1506"/>
    </row>
    <row r="870" spans="1:10" x14ac:dyDescent="0.25">
      <c r="A870" s="1502"/>
      <c r="B870" s="1501"/>
      <c r="C870" s="1501"/>
      <c r="D870" s="1501"/>
      <c r="E870" s="1501"/>
      <c r="F870" s="1503"/>
      <c r="G870" s="1503"/>
      <c r="H870" s="1503"/>
      <c r="I870" s="1503"/>
      <c r="J870" s="1506"/>
    </row>
    <row r="871" spans="1:10" x14ac:dyDescent="0.25">
      <c r="A871" s="1502"/>
      <c r="B871" s="1501"/>
      <c r="C871" s="1501"/>
      <c r="D871" s="1501"/>
      <c r="E871" s="1501"/>
      <c r="F871" s="1503"/>
      <c r="G871" s="1503"/>
      <c r="H871" s="1503"/>
      <c r="I871" s="1503"/>
      <c r="J871" s="1506"/>
    </row>
    <row r="872" spans="1:10" x14ac:dyDescent="0.25">
      <c r="A872" s="1502"/>
      <c r="B872" s="1501"/>
      <c r="C872" s="1501"/>
      <c r="D872" s="1501"/>
      <c r="E872" s="1501"/>
      <c r="F872" s="1503"/>
      <c r="G872" s="1503"/>
      <c r="H872" s="1503"/>
      <c r="I872" s="1503"/>
      <c r="J872" s="1506"/>
    </row>
    <row r="873" spans="1:10" x14ac:dyDescent="0.25">
      <c r="A873" s="1502"/>
      <c r="B873" s="1501"/>
      <c r="C873" s="1501"/>
      <c r="D873" s="1501"/>
      <c r="E873" s="1501"/>
      <c r="F873" s="1503"/>
      <c r="G873" s="1503"/>
      <c r="H873" s="1503"/>
      <c r="I873" s="1503"/>
      <c r="J873" s="1506"/>
    </row>
    <row r="874" spans="1:10" x14ac:dyDescent="0.25">
      <c r="A874" s="1502"/>
      <c r="B874" s="1501"/>
      <c r="C874" s="1501"/>
      <c r="D874" s="1501"/>
      <c r="E874" s="1501"/>
      <c r="F874" s="1503"/>
      <c r="G874" s="1503"/>
      <c r="H874" s="1503"/>
      <c r="I874" s="1503"/>
      <c r="J874" s="1506"/>
    </row>
    <row r="875" spans="1:10" x14ac:dyDescent="0.25">
      <c r="A875" s="1502"/>
      <c r="B875" s="1501"/>
      <c r="C875" s="1501"/>
      <c r="D875" s="1501"/>
      <c r="E875" s="1501"/>
      <c r="F875" s="1503"/>
      <c r="G875" s="1503"/>
      <c r="H875" s="1503"/>
      <c r="I875" s="1503"/>
      <c r="J875" s="1506"/>
    </row>
    <row r="876" spans="1:10" x14ac:dyDescent="0.25">
      <c r="A876" s="1502"/>
      <c r="B876" s="1501"/>
      <c r="C876" s="1501"/>
      <c r="D876" s="1501"/>
      <c r="E876" s="1501"/>
      <c r="F876" s="1503"/>
      <c r="G876" s="1503"/>
      <c r="H876" s="1503"/>
      <c r="I876" s="1503"/>
      <c r="J876" s="1506"/>
    </row>
    <row r="877" spans="1:10" x14ac:dyDescent="0.25">
      <c r="A877" s="1502"/>
      <c r="B877" s="1501"/>
      <c r="C877" s="1501"/>
      <c r="D877" s="1501"/>
      <c r="E877" s="1501"/>
      <c r="F877" s="1503"/>
      <c r="G877" s="1503"/>
      <c r="H877" s="1503"/>
      <c r="I877" s="1503"/>
      <c r="J877" s="1506"/>
    </row>
    <row r="878" spans="1:10" x14ac:dyDescent="0.25">
      <c r="A878" s="1502"/>
      <c r="B878" s="1501"/>
      <c r="C878" s="1501"/>
      <c r="D878" s="1501"/>
      <c r="E878" s="1501"/>
      <c r="F878" s="1503"/>
      <c r="G878" s="1503"/>
      <c r="H878" s="1503"/>
      <c r="I878" s="1503"/>
      <c r="J878" s="1506"/>
    </row>
    <row r="879" spans="1:10" x14ac:dyDescent="0.25">
      <c r="A879" s="1502"/>
      <c r="B879" s="1501"/>
      <c r="C879" s="1501"/>
      <c r="D879" s="1501"/>
      <c r="E879" s="1501"/>
      <c r="F879" s="1503"/>
      <c r="G879" s="1503"/>
      <c r="H879" s="1503"/>
      <c r="I879" s="1503"/>
      <c r="J879" s="1506"/>
    </row>
    <row r="880" spans="1:10" x14ac:dyDescent="0.25">
      <c r="A880" s="1502"/>
      <c r="B880" s="1501"/>
      <c r="C880" s="1501"/>
      <c r="D880" s="1501"/>
      <c r="E880" s="1501"/>
      <c r="F880" s="1503"/>
      <c r="G880" s="1503"/>
      <c r="H880" s="1503"/>
      <c r="I880" s="1503"/>
      <c r="J880" s="1506"/>
    </row>
    <row r="881" spans="1:10" x14ac:dyDescent="0.25">
      <c r="A881" s="1502"/>
      <c r="B881" s="1501"/>
      <c r="C881" s="1501"/>
      <c r="D881" s="1501"/>
      <c r="E881" s="1501"/>
      <c r="F881" s="1503"/>
      <c r="G881" s="1503"/>
      <c r="H881" s="1503"/>
      <c r="I881" s="1503"/>
      <c r="J881" s="1506"/>
    </row>
    <row r="882" spans="1:10" x14ac:dyDescent="0.25">
      <c r="A882" s="1502"/>
      <c r="B882" s="1501"/>
      <c r="C882" s="1501"/>
      <c r="D882" s="1501"/>
      <c r="E882" s="1501"/>
      <c r="F882" s="1503"/>
      <c r="G882" s="1503"/>
      <c r="H882" s="1503"/>
      <c r="I882" s="1503"/>
      <c r="J882" s="1506"/>
    </row>
    <row r="883" spans="1:10" x14ac:dyDescent="0.25">
      <c r="A883" s="1502"/>
      <c r="B883" s="1501"/>
      <c r="C883" s="1501"/>
      <c r="D883" s="1501"/>
      <c r="E883" s="1501"/>
      <c r="F883" s="1503"/>
      <c r="G883" s="1503"/>
      <c r="H883" s="1503"/>
      <c r="I883" s="1503"/>
      <c r="J883" s="1506"/>
    </row>
    <row r="884" spans="1:10" x14ac:dyDescent="0.25">
      <c r="A884" s="1502"/>
      <c r="B884" s="1501"/>
      <c r="C884" s="1501"/>
      <c r="D884" s="1501"/>
      <c r="E884" s="1501"/>
      <c r="F884" s="1503"/>
      <c r="G884" s="1503"/>
      <c r="H884" s="1503"/>
      <c r="I884" s="1503"/>
      <c r="J884" s="1506"/>
    </row>
    <row r="885" spans="1:10" x14ac:dyDescent="0.25">
      <c r="A885" s="1502"/>
      <c r="B885" s="1501"/>
      <c r="C885" s="1501"/>
      <c r="D885" s="1501"/>
      <c r="E885" s="1501"/>
      <c r="F885" s="1503"/>
      <c r="G885" s="1503"/>
      <c r="H885" s="1503"/>
      <c r="I885" s="1503"/>
      <c r="J885" s="1506"/>
    </row>
    <row r="886" spans="1:10" x14ac:dyDescent="0.25">
      <c r="A886" s="1502"/>
      <c r="B886" s="1501"/>
      <c r="C886" s="1501"/>
      <c r="D886" s="1501"/>
      <c r="E886" s="1501"/>
      <c r="F886" s="1503"/>
      <c r="G886" s="1503"/>
      <c r="H886" s="1503"/>
      <c r="I886" s="1503"/>
      <c r="J886" s="1506"/>
    </row>
    <row r="887" spans="1:10" x14ac:dyDescent="0.25">
      <c r="A887" s="1502"/>
      <c r="B887" s="1501"/>
      <c r="C887" s="1501"/>
      <c r="D887" s="1501"/>
      <c r="E887" s="1501"/>
      <c r="F887" s="1503"/>
      <c r="G887" s="1503"/>
      <c r="H887" s="1503"/>
      <c r="I887" s="1503"/>
      <c r="J887" s="1506"/>
    </row>
    <row r="888" spans="1:10" x14ac:dyDescent="0.25">
      <c r="A888" s="1502"/>
      <c r="B888" s="1501"/>
      <c r="C888" s="1501"/>
      <c r="D888" s="1501"/>
      <c r="E888" s="1501"/>
      <c r="F888" s="1503"/>
      <c r="G888" s="1503"/>
      <c r="H888" s="1503"/>
      <c r="I888" s="1503"/>
      <c r="J888" s="1506"/>
    </row>
    <row r="889" spans="1:10" x14ac:dyDescent="0.25">
      <c r="A889" s="1502"/>
      <c r="B889" s="1501"/>
      <c r="C889" s="1501"/>
      <c r="D889" s="1501"/>
      <c r="E889" s="1501"/>
      <c r="F889" s="1503"/>
      <c r="G889" s="1503"/>
      <c r="H889" s="1503"/>
      <c r="I889" s="1503"/>
      <c r="J889" s="1506"/>
    </row>
    <row r="890" spans="1:10" x14ac:dyDescent="0.25">
      <c r="A890" s="1502"/>
      <c r="B890" s="1501"/>
      <c r="C890" s="1501"/>
      <c r="D890" s="1501"/>
      <c r="E890" s="1501"/>
      <c r="F890" s="1503"/>
      <c r="G890" s="1503"/>
      <c r="H890" s="1503"/>
      <c r="I890" s="1503"/>
      <c r="J890" s="1506"/>
    </row>
    <row r="891" spans="1:10" x14ac:dyDescent="0.25">
      <c r="A891" s="1502"/>
      <c r="B891" s="1501"/>
      <c r="C891" s="1501"/>
      <c r="D891" s="1501"/>
      <c r="E891" s="1501"/>
      <c r="F891" s="1503"/>
      <c r="G891" s="1503"/>
      <c r="H891" s="1503"/>
      <c r="I891" s="1503"/>
      <c r="J891" s="1506"/>
    </row>
    <row r="892" spans="1:10" x14ac:dyDescent="0.25">
      <c r="A892" s="1502"/>
      <c r="B892" s="1501"/>
      <c r="C892" s="1501"/>
      <c r="D892" s="1501"/>
      <c r="E892" s="1501"/>
      <c r="F892" s="1503"/>
      <c r="G892" s="1503"/>
      <c r="H892" s="1503"/>
      <c r="I892" s="1503"/>
      <c r="J892" s="1506"/>
    </row>
    <row r="893" spans="1:10" x14ac:dyDescent="0.25">
      <c r="A893" s="1502"/>
      <c r="B893" s="1501"/>
      <c r="C893" s="1501"/>
      <c r="D893" s="1501"/>
      <c r="E893" s="1501"/>
      <c r="F893" s="1503"/>
      <c r="G893" s="1503"/>
      <c r="H893" s="1503"/>
      <c r="I893" s="1503"/>
      <c r="J893" s="1506"/>
    </row>
    <row r="894" spans="1:10" x14ac:dyDescent="0.25">
      <c r="A894" s="1502"/>
      <c r="B894" s="1501"/>
      <c r="C894" s="1501"/>
      <c r="D894" s="1501"/>
      <c r="E894" s="1501"/>
      <c r="F894" s="1503"/>
      <c r="G894" s="1503"/>
      <c r="H894" s="1503"/>
      <c r="I894" s="1503"/>
      <c r="J894" s="1506"/>
    </row>
    <row r="895" spans="1:10" x14ac:dyDescent="0.25">
      <c r="A895" s="1502"/>
      <c r="B895" s="1501"/>
      <c r="C895" s="1501"/>
      <c r="D895" s="1501"/>
      <c r="E895" s="1501"/>
      <c r="F895" s="1503"/>
      <c r="G895" s="1503"/>
      <c r="H895" s="1503"/>
      <c r="I895" s="1503"/>
      <c r="J895" s="1506"/>
    </row>
    <row r="896" spans="1:10" x14ac:dyDescent="0.25">
      <c r="A896" s="1502"/>
      <c r="B896" s="1501"/>
      <c r="C896" s="1501"/>
      <c r="D896" s="1501"/>
      <c r="E896" s="1501"/>
      <c r="F896" s="1503"/>
      <c r="G896" s="1503"/>
      <c r="H896" s="1503"/>
      <c r="I896" s="1503"/>
      <c r="J896" s="1506"/>
    </row>
    <row r="897" spans="1:10" x14ac:dyDescent="0.25">
      <c r="A897" s="1502"/>
      <c r="B897" s="1501"/>
      <c r="C897" s="1501"/>
      <c r="D897" s="1501"/>
      <c r="E897" s="1501"/>
      <c r="F897" s="1503"/>
      <c r="G897" s="1503"/>
      <c r="H897" s="1503"/>
      <c r="I897" s="1503"/>
      <c r="J897" s="1506"/>
    </row>
    <row r="898" spans="1:10" x14ac:dyDescent="0.25">
      <c r="A898" s="1502"/>
      <c r="B898" s="1501"/>
      <c r="C898" s="1501"/>
      <c r="D898" s="1501"/>
      <c r="E898" s="1501"/>
      <c r="F898" s="1503"/>
      <c r="G898" s="1503"/>
      <c r="H898" s="1503"/>
      <c r="I898" s="1503"/>
      <c r="J898" s="1506"/>
    </row>
    <row r="899" spans="1:10" x14ac:dyDescent="0.25">
      <c r="A899" s="1502"/>
      <c r="B899" s="1501"/>
      <c r="C899" s="1501"/>
      <c r="D899" s="1501"/>
      <c r="E899" s="1501"/>
      <c r="F899" s="1503"/>
      <c r="G899" s="1503"/>
      <c r="H899" s="1503"/>
      <c r="I899" s="1503"/>
      <c r="J899" s="1506"/>
    </row>
    <row r="900" spans="1:10" x14ac:dyDescent="0.25">
      <c r="A900" s="1502"/>
      <c r="B900" s="1501"/>
      <c r="C900" s="1501"/>
      <c r="D900" s="1501"/>
      <c r="E900" s="1501"/>
      <c r="F900" s="1503"/>
      <c r="G900" s="1503"/>
      <c r="H900" s="1503"/>
      <c r="I900" s="1503"/>
      <c r="J900" s="1506"/>
    </row>
    <row r="901" spans="1:10" x14ac:dyDescent="0.25">
      <c r="A901" s="1502"/>
      <c r="B901" s="1501"/>
      <c r="C901" s="1501"/>
      <c r="D901" s="1501"/>
      <c r="E901" s="1501"/>
      <c r="F901" s="1503"/>
      <c r="G901" s="1503"/>
      <c r="H901" s="1503"/>
      <c r="I901" s="1503"/>
      <c r="J901" s="1506"/>
    </row>
    <row r="902" spans="1:10" x14ac:dyDescent="0.25">
      <c r="A902" s="1502"/>
      <c r="B902" s="1501"/>
      <c r="C902" s="1501"/>
      <c r="D902" s="1501"/>
      <c r="E902" s="1501"/>
      <c r="F902" s="1503"/>
      <c r="G902" s="1503"/>
      <c r="H902" s="1503"/>
      <c r="I902" s="1503"/>
      <c r="J902" s="1506"/>
    </row>
    <row r="903" spans="1:10" x14ac:dyDescent="0.25">
      <c r="A903" s="1502"/>
      <c r="B903" s="1501"/>
      <c r="C903" s="1501"/>
      <c r="D903" s="1501"/>
      <c r="E903" s="1501"/>
      <c r="F903" s="1503"/>
      <c r="G903" s="1503"/>
      <c r="H903" s="1503"/>
      <c r="I903" s="1503"/>
      <c r="J903" s="1506"/>
    </row>
    <row r="904" spans="1:10" x14ac:dyDescent="0.25">
      <c r="A904" s="1502"/>
      <c r="B904" s="1501"/>
      <c r="C904" s="1501"/>
      <c r="D904" s="1501"/>
      <c r="E904" s="1501"/>
      <c r="F904" s="1503"/>
      <c r="G904" s="1503"/>
      <c r="H904" s="1503"/>
      <c r="I904" s="1503"/>
      <c r="J904" s="1506"/>
    </row>
    <row r="905" spans="1:10" x14ac:dyDescent="0.25">
      <c r="A905" s="1502"/>
      <c r="B905" s="1501"/>
      <c r="C905" s="1501"/>
      <c r="D905" s="1501"/>
      <c r="E905" s="1501"/>
      <c r="F905" s="1503"/>
      <c r="G905" s="1503"/>
      <c r="H905" s="1503"/>
      <c r="I905" s="1503"/>
      <c r="J905" s="1506"/>
    </row>
    <row r="906" spans="1:10" x14ac:dyDescent="0.25">
      <c r="A906" s="1502"/>
      <c r="B906" s="1501"/>
      <c r="C906" s="1501"/>
      <c r="D906" s="1501"/>
      <c r="E906" s="1501"/>
      <c r="F906" s="1503"/>
      <c r="G906" s="1503"/>
      <c r="H906" s="1503"/>
      <c r="I906" s="1503"/>
      <c r="J906" s="1506"/>
    </row>
    <row r="907" spans="1:10" x14ac:dyDescent="0.25">
      <c r="A907" s="1502"/>
      <c r="B907" s="1501"/>
      <c r="C907" s="1501"/>
      <c r="D907" s="1501"/>
      <c r="E907" s="1501"/>
      <c r="F907" s="1503"/>
      <c r="G907" s="1503"/>
      <c r="H907" s="1503"/>
      <c r="I907" s="1503"/>
      <c r="J907" s="1506"/>
    </row>
    <row r="908" spans="1:10" x14ac:dyDescent="0.25">
      <c r="A908" s="1502"/>
      <c r="B908" s="1501"/>
      <c r="C908" s="1501"/>
      <c r="D908" s="1501"/>
      <c r="E908" s="1501"/>
      <c r="F908" s="1503"/>
      <c r="G908" s="1503"/>
      <c r="H908" s="1503"/>
      <c r="I908" s="1503"/>
      <c r="J908" s="1506"/>
    </row>
    <row r="909" spans="1:10" x14ac:dyDescent="0.25">
      <c r="A909" s="1502"/>
      <c r="B909" s="1501"/>
      <c r="C909" s="1501"/>
      <c r="D909" s="1501"/>
      <c r="E909" s="1501"/>
      <c r="F909" s="1503"/>
      <c r="G909" s="1503"/>
      <c r="H909" s="1503"/>
      <c r="I909" s="1503"/>
      <c r="J909" s="1506"/>
    </row>
    <row r="910" spans="1:10" x14ac:dyDescent="0.25">
      <c r="A910" s="1502"/>
      <c r="B910" s="1501"/>
      <c r="C910" s="1501"/>
      <c r="D910" s="1501"/>
      <c r="E910" s="1501"/>
      <c r="F910" s="1503"/>
      <c r="G910" s="1503"/>
      <c r="H910" s="1503"/>
      <c r="I910" s="1503"/>
      <c r="J910" s="1506"/>
    </row>
    <row r="911" spans="1:10" x14ac:dyDescent="0.25">
      <c r="A911" s="1502"/>
      <c r="B911" s="1501"/>
      <c r="C911" s="1501"/>
      <c r="D911" s="1501"/>
      <c r="E911" s="1501"/>
      <c r="F911" s="1503"/>
      <c r="G911" s="1503"/>
      <c r="H911" s="1503"/>
      <c r="I911" s="1503"/>
      <c r="J911" s="1506"/>
    </row>
    <row r="912" spans="1:10" x14ac:dyDescent="0.25">
      <c r="A912" s="1502"/>
      <c r="B912" s="1501"/>
      <c r="C912" s="1501"/>
      <c r="D912" s="1501"/>
      <c r="E912" s="1501"/>
      <c r="F912" s="1503"/>
      <c r="G912" s="1503"/>
      <c r="H912" s="1503"/>
      <c r="I912" s="1503"/>
      <c r="J912" s="1506"/>
    </row>
    <row r="913" spans="1:10" x14ac:dyDescent="0.25">
      <c r="A913" s="1502"/>
      <c r="B913" s="1501"/>
      <c r="C913" s="1501"/>
      <c r="D913" s="1501"/>
      <c r="E913" s="1501"/>
      <c r="F913" s="1503"/>
      <c r="G913" s="1503"/>
      <c r="H913" s="1503"/>
      <c r="I913" s="1503"/>
      <c r="J913" s="1506"/>
    </row>
    <row r="914" spans="1:10" x14ac:dyDescent="0.25">
      <c r="A914" s="1502"/>
      <c r="B914" s="1501"/>
      <c r="C914" s="1501"/>
      <c r="D914" s="1501"/>
      <c r="E914" s="1501"/>
      <c r="F914" s="1503"/>
      <c r="G914" s="1503"/>
      <c r="H914" s="1503"/>
      <c r="I914" s="1503"/>
      <c r="J914" s="1506"/>
    </row>
    <row r="915" spans="1:10" x14ac:dyDescent="0.25">
      <c r="A915" s="1502"/>
      <c r="B915" s="1501"/>
      <c r="C915" s="1501"/>
      <c r="D915" s="1501"/>
      <c r="E915" s="1501"/>
      <c r="F915" s="1503"/>
      <c r="G915" s="1503"/>
      <c r="H915" s="1503"/>
      <c r="I915" s="1503"/>
      <c r="J915" s="1506"/>
    </row>
    <row r="916" spans="1:10" x14ac:dyDescent="0.25">
      <c r="A916" s="1502"/>
      <c r="B916" s="1501"/>
      <c r="C916" s="1501"/>
      <c r="D916" s="1501"/>
      <c r="E916" s="1501"/>
      <c r="F916" s="1503"/>
      <c r="G916" s="1503"/>
      <c r="H916" s="1503"/>
      <c r="I916" s="1503"/>
      <c r="J916" s="1506"/>
    </row>
    <row r="917" spans="1:10" x14ac:dyDescent="0.25">
      <c r="A917" s="1502"/>
      <c r="B917" s="1501"/>
      <c r="C917" s="1501"/>
      <c r="D917" s="1501"/>
      <c r="E917" s="1501"/>
      <c r="F917" s="1503"/>
      <c r="G917" s="1503"/>
      <c r="H917" s="1503"/>
      <c r="I917" s="1503"/>
      <c r="J917" s="1506"/>
    </row>
    <row r="918" spans="1:10" x14ac:dyDescent="0.25">
      <c r="A918" s="1502"/>
      <c r="B918" s="1501"/>
      <c r="C918" s="1501"/>
      <c r="D918" s="1501"/>
      <c r="E918" s="1501"/>
      <c r="F918" s="1503"/>
      <c r="G918" s="1503"/>
      <c r="H918" s="1503"/>
      <c r="I918" s="1503"/>
      <c r="J918" s="1506"/>
    </row>
    <row r="919" spans="1:10" x14ac:dyDescent="0.25">
      <c r="A919" s="1502"/>
      <c r="B919" s="1501"/>
      <c r="C919" s="1501"/>
      <c r="D919" s="1501"/>
      <c r="E919" s="1501"/>
      <c r="F919" s="1503"/>
      <c r="G919" s="1503"/>
      <c r="H919" s="1503"/>
      <c r="I919" s="1503"/>
      <c r="J919" s="1506"/>
    </row>
    <row r="920" spans="1:10" x14ac:dyDescent="0.25">
      <c r="A920" s="1502"/>
      <c r="B920" s="1501"/>
      <c r="C920" s="1501"/>
      <c r="D920" s="1501"/>
      <c r="E920" s="1501"/>
      <c r="F920" s="1503"/>
      <c r="G920" s="1503"/>
      <c r="H920" s="1503"/>
      <c r="I920" s="1503"/>
      <c r="J920" s="1506"/>
    </row>
    <row r="921" spans="1:10" x14ac:dyDescent="0.25">
      <c r="A921" s="1502"/>
      <c r="B921" s="1501"/>
      <c r="C921" s="1501"/>
      <c r="D921" s="1501"/>
      <c r="E921" s="1501"/>
      <c r="F921" s="1503"/>
      <c r="G921" s="1503"/>
      <c r="H921" s="1503"/>
      <c r="I921" s="1503"/>
      <c r="J921" s="1506"/>
    </row>
    <row r="922" spans="1:10" x14ac:dyDescent="0.25">
      <c r="A922" s="1502"/>
      <c r="B922" s="1501"/>
      <c r="C922" s="1501"/>
      <c r="D922" s="1501"/>
      <c r="E922" s="1501"/>
      <c r="F922" s="1503"/>
      <c r="G922" s="1503"/>
      <c r="H922" s="1503"/>
      <c r="I922" s="1503"/>
      <c r="J922" s="1506"/>
    </row>
    <row r="923" spans="1:10" x14ac:dyDescent="0.25">
      <c r="A923" s="1502"/>
      <c r="B923" s="1501"/>
      <c r="C923" s="1501"/>
      <c r="D923" s="1501"/>
      <c r="E923" s="1501"/>
      <c r="F923" s="1503"/>
      <c r="G923" s="1503"/>
      <c r="H923" s="1503"/>
      <c r="I923" s="1503"/>
      <c r="J923" s="1506"/>
    </row>
    <row r="924" spans="1:10" x14ac:dyDescent="0.25">
      <c r="A924" s="1502"/>
      <c r="B924" s="1501"/>
      <c r="C924" s="1501"/>
      <c r="D924" s="1501"/>
      <c r="E924" s="1501"/>
      <c r="F924" s="1503"/>
      <c r="G924" s="1503"/>
      <c r="H924" s="1503"/>
      <c r="I924" s="1503"/>
      <c r="J924" s="1506"/>
    </row>
    <row r="925" spans="1:10" x14ac:dyDescent="0.25">
      <c r="A925" s="1502"/>
      <c r="B925" s="1501"/>
      <c r="C925" s="1501"/>
      <c r="D925" s="1501"/>
      <c r="E925" s="1501"/>
      <c r="F925" s="1503"/>
      <c r="G925" s="1503"/>
      <c r="H925" s="1503"/>
      <c r="I925" s="1503"/>
      <c r="J925" s="1506"/>
    </row>
    <row r="926" spans="1:10" x14ac:dyDescent="0.25">
      <c r="A926" s="1502"/>
      <c r="B926" s="1501"/>
      <c r="C926" s="1501"/>
      <c r="D926" s="1501"/>
      <c r="E926" s="1501"/>
      <c r="F926" s="1503"/>
      <c r="G926" s="1503"/>
      <c r="H926" s="1503"/>
      <c r="I926" s="1503"/>
      <c r="J926" s="1506"/>
    </row>
    <row r="927" spans="1:10" x14ac:dyDescent="0.25">
      <c r="A927" s="1502"/>
      <c r="B927" s="1501"/>
      <c r="C927" s="1501"/>
      <c r="D927" s="1501"/>
      <c r="E927" s="1501"/>
      <c r="F927" s="1503"/>
      <c r="G927" s="1503"/>
      <c r="H927" s="1503"/>
      <c r="I927" s="1503"/>
      <c r="J927" s="1506"/>
    </row>
    <row r="928" spans="1:10" x14ac:dyDescent="0.25">
      <c r="A928" s="1502"/>
      <c r="B928" s="1501"/>
      <c r="C928" s="1501"/>
      <c r="D928" s="1501"/>
      <c r="E928" s="1501"/>
      <c r="F928" s="1503"/>
      <c r="G928" s="1503"/>
      <c r="H928" s="1503"/>
      <c r="I928" s="1503"/>
      <c r="J928" s="1506"/>
    </row>
    <row r="929" spans="1:10" x14ac:dyDescent="0.25">
      <c r="A929" s="1502"/>
      <c r="B929" s="1501"/>
      <c r="C929" s="1501"/>
      <c r="D929" s="1501"/>
      <c r="E929" s="1501"/>
      <c r="F929" s="1503"/>
      <c r="G929" s="1503"/>
      <c r="H929" s="1503"/>
      <c r="I929" s="1503"/>
      <c r="J929" s="1506"/>
    </row>
    <row r="930" spans="1:10" x14ac:dyDescent="0.25">
      <c r="A930" s="1502"/>
      <c r="B930" s="1501"/>
      <c r="C930" s="1501"/>
      <c r="D930" s="1501"/>
      <c r="E930" s="1501"/>
      <c r="F930" s="1503"/>
      <c r="G930" s="1503"/>
      <c r="H930" s="1503"/>
      <c r="I930" s="1503"/>
      <c r="J930" s="1506"/>
    </row>
    <row r="931" spans="1:10" x14ac:dyDescent="0.25">
      <c r="A931" s="1502"/>
      <c r="B931" s="1501"/>
      <c r="C931" s="1501"/>
      <c r="D931" s="1501"/>
      <c r="E931" s="1501"/>
      <c r="F931" s="1503"/>
      <c r="G931" s="1503"/>
      <c r="H931" s="1503"/>
      <c r="I931" s="1503"/>
      <c r="J931" s="1506"/>
    </row>
    <row r="932" spans="1:10" x14ac:dyDescent="0.25">
      <c r="A932" s="1502"/>
      <c r="B932" s="1501"/>
      <c r="C932" s="1501"/>
      <c r="D932" s="1501"/>
      <c r="E932" s="1501"/>
      <c r="F932" s="1503"/>
      <c r="G932" s="1503"/>
      <c r="H932" s="1503"/>
      <c r="I932" s="1503"/>
      <c r="J932" s="1506"/>
    </row>
    <row r="933" spans="1:10" x14ac:dyDescent="0.25">
      <c r="A933" s="1502"/>
      <c r="B933" s="1501"/>
      <c r="C933" s="1501"/>
      <c r="D933" s="1501"/>
      <c r="E933" s="1501"/>
      <c r="F933" s="1503"/>
      <c r="G933" s="1503"/>
      <c r="H933" s="1503"/>
      <c r="I933" s="1503"/>
      <c r="J933" s="1506"/>
    </row>
    <row r="934" spans="1:10" x14ac:dyDescent="0.25">
      <c r="A934" s="1502"/>
      <c r="B934" s="1501"/>
      <c r="C934" s="1501"/>
      <c r="D934" s="1501"/>
      <c r="E934" s="1501"/>
      <c r="F934" s="1503"/>
      <c r="G934" s="1503"/>
      <c r="H934" s="1503"/>
      <c r="I934" s="1503"/>
      <c r="J934" s="1506"/>
    </row>
    <row r="935" spans="1:10" x14ac:dyDescent="0.25">
      <c r="A935" s="1502"/>
      <c r="B935" s="1501"/>
      <c r="C935" s="1501"/>
      <c r="D935" s="1501"/>
      <c r="E935" s="1501"/>
      <c r="F935" s="1503"/>
      <c r="G935" s="1503"/>
      <c r="H935" s="1503"/>
      <c r="I935" s="1503"/>
      <c r="J935" s="1506"/>
    </row>
    <row r="936" spans="1:10" x14ac:dyDescent="0.25">
      <c r="A936" s="1502"/>
      <c r="B936" s="1501"/>
      <c r="C936" s="1501"/>
      <c r="D936" s="1501"/>
      <c r="E936" s="1501"/>
      <c r="F936" s="1503"/>
      <c r="G936" s="1503"/>
      <c r="H936" s="1503"/>
      <c r="I936" s="1503"/>
      <c r="J936" s="1506"/>
    </row>
    <row r="937" spans="1:10" x14ac:dyDescent="0.25">
      <c r="A937" s="1502"/>
      <c r="B937" s="1501"/>
      <c r="C937" s="1501"/>
      <c r="D937" s="1501"/>
      <c r="E937" s="1501"/>
      <c r="F937" s="1503"/>
      <c r="G937" s="1503"/>
      <c r="H937" s="1503"/>
      <c r="I937" s="1503"/>
      <c r="J937" s="1506"/>
    </row>
    <row r="938" spans="1:10" x14ac:dyDescent="0.25">
      <c r="A938" s="1502"/>
      <c r="B938" s="1501"/>
      <c r="C938" s="1501"/>
      <c r="D938" s="1501"/>
      <c r="E938" s="1501"/>
      <c r="F938" s="1503"/>
      <c r="G938" s="1503"/>
      <c r="H938" s="1503"/>
      <c r="I938" s="1503"/>
      <c r="J938" s="1506"/>
    </row>
    <row r="939" spans="1:10" x14ac:dyDescent="0.25">
      <c r="A939" s="1502"/>
      <c r="B939" s="1501"/>
      <c r="C939" s="1501"/>
      <c r="D939" s="1501"/>
      <c r="E939" s="1501"/>
      <c r="F939" s="1503"/>
      <c r="G939" s="1503"/>
      <c r="H939" s="1503"/>
      <c r="I939" s="1503"/>
      <c r="J939" s="1506"/>
    </row>
    <row r="940" spans="1:10" x14ac:dyDescent="0.25">
      <c r="A940" s="1502"/>
      <c r="B940" s="1501"/>
      <c r="C940" s="1501"/>
      <c r="D940" s="1501"/>
      <c r="E940" s="1501"/>
      <c r="F940" s="1503"/>
      <c r="G940" s="1503"/>
      <c r="H940" s="1503"/>
      <c r="I940" s="1503"/>
      <c r="J940" s="1506"/>
    </row>
    <row r="941" spans="1:10" x14ac:dyDescent="0.25">
      <c r="A941" s="1502"/>
      <c r="B941" s="1501"/>
      <c r="C941" s="1501"/>
      <c r="D941" s="1501"/>
      <c r="E941" s="1501"/>
      <c r="F941" s="1503"/>
      <c r="G941" s="1503"/>
      <c r="H941" s="1503"/>
      <c r="I941" s="1503"/>
      <c r="J941" s="1506"/>
    </row>
    <row r="942" spans="1:10" x14ac:dyDescent="0.25">
      <c r="A942" s="1502"/>
      <c r="B942" s="1501"/>
      <c r="C942" s="1501"/>
      <c r="D942" s="1501"/>
      <c r="E942" s="1501"/>
      <c r="F942" s="1503"/>
      <c r="G942" s="1503"/>
      <c r="H942" s="1503"/>
      <c r="I942" s="1503"/>
      <c r="J942" s="1506"/>
    </row>
    <row r="943" spans="1:10" x14ac:dyDescent="0.25">
      <c r="A943" s="1502"/>
      <c r="B943" s="1501"/>
      <c r="C943" s="1501"/>
      <c r="D943" s="1501"/>
      <c r="E943" s="1501"/>
      <c r="F943" s="1503"/>
      <c r="G943" s="1503"/>
      <c r="H943" s="1503"/>
      <c r="I943" s="1503"/>
      <c r="J943" s="1506"/>
    </row>
    <row r="944" spans="1:10" x14ac:dyDescent="0.25">
      <c r="A944" s="1502"/>
      <c r="B944" s="1501"/>
      <c r="C944" s="1501"/>
      <c r="D944" s="1501"/>
      <c r="E944" s="1501"/>
      <c r="F944" s="1503"/>
      <c r="G944" s="1503"/>
      <c r="H944" s="1503"/>
      <c r="I944" s="1503"/>
      <c r="J944" s="1506"/>
    </row>
    <row r="945" spans="1:10" x14ac:dyDescent="0.25">
      <c r="A945" s="1502"/>
      <c r="B945" s="1501"/>
      <c r="C945" s="1501"/>
      <c r="D945" s="1501"/>
      <c r="E945" s="1501"/>
      <c r="F945" s="1503"/>
      <c r="G945" s="1503"/>
      <c r="H945" s="1503"/>
      <c r="I945" s="1503"/>
      <c r="J945" s="1506"/>
    </row>
    <row r="946" spans="1:10" x14ac:dyDescent="0.25">
      <c r="A946" s="1502"/>
      <c r="B946" s="1501"/>
      <c r="C946" s="1501"/>
      <c r="D946" s="1501"/>
      <c r="E946" s="1501"/>
      <c r="F946" s="1503"/>
      <c r="G946" s="1503"/>
      <c r="H946" s="1503"/>
      <c r="I946" s="1503"/>
      <c r="J946" s="1506"/>
    </row>
    <row r="947" spans="1:10" x14ac:dyDescent="0.25">
      <c r="A947" s="1502"/>
      <c r="B947" s="1501"/>
      <c r="C947" s="1501"/>
      <c r="D947" s="1501"/>
      <c r="E947" s="1501"/>
      <c r="F947" s="1503"/>
      <c r="G947" s="1503"/>
      <c r="H947" s="1503"/>
      <c r="I947" s="1503"/>
      <c r="J947" s="1506"/>
    </row>
    <row r="948" spans="1:10" x14ac:dyDescent="0.25">
      <c r="A948" s="1502"/>
      <c r="B948" s="1501"/>
      <c r="C948" s="1501"/>
      <c r="D948" s="1501"/>
      <c r="E948" s="1501"/>
      <c r="F948" s="1503"/>
      <c r="G948" s="1503"/>
      <c r="H948" s="1503"/>
      <c r="I948" s="1503"/>
      <c r="J948" s="1506"/>
    </row>
    <row r="949" spans="1:10" x14ac:dyDescent="0.25">
      <c r="A949" s="1502"/>
      <c r="B949" s="1501"/>
      <c r="C949" s="1501"/>
      <c r="D949" s="1501"/>
      <c r="E949" s="1501"/>
      <c r="F949" s="1503"/>
      <c r="G949" s="1503"/>
      <c r="H949" s="1503"/>
      <c r="I949" s="1503"/>
      <c r="J949" s="1506"/>
    </row>
    <row r="950" spans="1:10" x14ac:dyDescent="0.25">
      <c r="A950" s="1502"/>
      <c r="B950" s="1501"/>
      <c r="C950" s="1501"/>
      <c r="D950" s="1501"/>
      <c r="E950" s="1501"/>
      <c r="F950" s="1503"/>
      <c r="G950" s="1503"/>
      <c r="H950" s="1503"/>
      <c r="I950" s="1503"/>
      <c r="J950" s="1506"/>
    </row>
    <row r="951" spans="1:10" x14ac:dyDescent="0.25">
      <c r="A951" s="1502"/>
      <c r="B951" s="1501"/>
      <c r="C951" s="1501"/>
      <c r="D951" s="1501"/>
      <c r="E951" s="1501"/>
      <c r="F951" s="1503"/>
      <c r="G951" s="1503"/>
      <c r="H951" s="1503"/>
      <c r="I951" s="1503"/>
      <c r="J951" s="1506"/>
    </row>
    <row r="952" spans="1:10" x14ac:dyDescent="0.25">
      <c r="A952" s="1502"/>
      <c r="B952" s="1501"/>
      <c r="C952" s="1501"/>
      <c r="D952" s="1501"/>
      <c r="E952" s="1501"/>
      <c r="F952" s="1503"/>
      <c r="G952" s="1503"/>
      <c r="H952" s="1503"/>
      <c r="I952" s="1503"/>
      <c r="J952" s="1506"/>
    </row>
    <row r="953" spans="1:10" x14ac:dyDescent="0.25">
      <c r="A953" s="1502"/>
      <c r="B953" s="1501"/>
      <c r="C953" s="1501"/>
      <c r="D953" s="1501"/>
      <c r="E953" s="1501"/>
      <c r="F953" s="1503"/>
      <c r="G953" s="1503"/>
      <c r="H953" s="1503"/>
      <c r="I953" s="1503"/>
      <c r="J953" s="1506"/>
    </row>
    <row r="954" spans="1:10" x14ac:dyDescent="0.25">
      <c r="A954" s="1502"/>
      <c r="B954" s="1501"/>
      <c r="C954" s="1501"/>
      <c r="D954" s="1501"/>
      <c r="E954" s="1501"/>
      <c r="F954" s="1503"/>
      <c r="G954" s="1503"/>
      <c r="H954" s="1503"/>
      <c r="I954" s="1503"/>
      <c r="J954" s="1506"/>
    </row>
    <row r="955" spans="1:10" x14ac:dyDescent="0.25">
      <c r="A955" s="1502"/>
      <c r="B955" s="1501"/>
      <c r="C955" s="1501"/>
      <c r="D955" s="1501"/>
      <c r="E955" s="1501"/>
      <c r="F955" s="1503"/>
      <c r="G955" s="1503"/>
      <c r="H955" s="1503"/>
      <c r="I955" s="1503"/>
      <c r="J955" s="1506"/>
    </row>
    <row r="956" spans="1:10" x14ac:dyDescent="0.25">
      <c r="A956" s="1502"/>
      <c r="B956" s="1501"/>
      <c r="C956" s="1501"/>
      <c r="D956" s="1501"/>
      <c r="E956" s="1501"/>
      <c r="F956" s="1503"/>
      <c r="G956" s="1503"/>
      <c r="H956" s="1503"/>
      <c r="I956" s="1503"/>
      <c r="J956" s="1506"/>
    </row>
    <row r="957" spans="1:10" x14ac:dyDescent="0.25">
      <c r="A957" s="1502"/>
      <c r="B957" s="1501"/>
      <c r="C957" s="1501"/>
      <c r="D957" s="1501"/>
      <c r="E957" s="1501"/>
      <c r="F957" s="1503"/>
      <c r="G957" s="1503"/>
      <c r="H957" s="1503"/>
      <c r="I957" s="1503"/>
      <c r="J957" s="1506"/>
    </row>
    <row r="958" spans="1:10" x14ac:dyDescent="0.25">
      <c r="A958" s="1502"/>
      <c r="B958" s="1501"/>
      <c r="C958" s="1501"/>
      <c r="D958" s="1501"/>
      <c r="E958" s="1501"/>
      <c r="F958" s="1503"/>
      <c r="G958" s="1503"/>
      <c r="H958" s="1503"/>
      <c r="I958" s="1503"/>
      <c r="J958" s="1506"/>
    </row>
    <row r="959" spans="1:10" x14ac:dyDescent="0.25">
      <c r="A959" s="1502"/>
      <c r="B959" s="1501"/>
      <c r="C959" s="1501"/>
      <c r="D959" s="1501"/>
      <c r="E959" s="1501"/>
      <c r="F959" s="1503"/>
      <c r="G959" s="1503"/>
      <c r="H959" s="1503"/>
      <c r="I959" s="1503"/>
      <c r="J959" s="1506"/>
    </row>
    <row r="960" spans="1:10" x14ac:dyDescent="0.25">
      <c r="A960" s="1502"/>
      <c r="B960" s="1501"/>
      <c r="C960" s="1501"/>
      <c r="D960" s="1501"/>
      <c r="E960" s="1501"/>
      <c r="F960" s="1503"/>
      <c r="G960" s="1503"/>
      <c r="H960" s="1503"/>
      <c r="I960" s="1503"/>
      <c r="J960" s="1506"/>
    </row>
    <row r="961" spans="1:10" x14ac:dyDescent="0.25">
      <c r="A961" s="1502"/>
      <c r="B961" s="1501"/>
      <c r="C961" s="1501"/>
      <c r="D961" s="1501"/>
      <c r="E961" s="1501"/>
      <c r="F961" s="1503"/>
      <c r="G961" s="1503"/>
      <c r="H961" s="1503"/>
      <c r="I961" s="1503"/>
      <c r="J961" s="1506"/>
    </row>
    <row r="962" spans="1:10" x14ac:dyDescent="0.25">
      <c r="A962" s="1502"/>
      <c r="B962" s="1501"/>
      <c r="C962" s="1501"/>
      <c r="D962" s="1501"/>
      <c r="E962" s="1501"/>
      <c r="F962" s="1503"/>
      <c r="G962" s="1503"/>
      <c r="H962" s="1503"/>
      <c r="I962" s="1503"/>
      <c r="J962" s="1506"/>
    </row>
    <row r="963" spans="1:10" x14ac:dyDescent="0.25">
      <c r="A963" s="1502"/>
      <c r="B963" s="1501"/>
      <c r="C963" s="1501"/>
      <c r="D963" s="1501"/>
      <c r="E963" s="1501"/>
      <c r="F963" s="1503"/>
      <c r="G963" s="1503"/>
      <c r="H963" s="1503"/>
      <c r="I963" s="1503"/>
      <c r="J963" s="1506"/>
    </row>
    <row r="964" spans="1:10" x14ac:dyDescent="0.25">
      <c r="A964" s="1502"/>
      <c r="B964" s="1501"/>
      <c r="C964" s="1501"/>
      <c r="D964" s="1501"/>
      <c r="E964" s="1501"/>
      <c r="F964" s="1503"/>
      <c r="G964" s="1503"/>
      <c r="H964" s="1503"/>
      <c r="I964" s="1503"/>
      <c r="J964" s="1506"/>
    </row>
    <row r="965" spans="1:10" x14ac:dyDescent="0.25">
      <c r="A965" s="1502"/>
      <c r="B965" s="1501"/>
      <c r="C965" s="1501"/>
      <c r="D965" s="1501"/>
      <c r="E965" s="1501"/>
      <c r="F965" s="1503"/>
      <c r="G965" s="1503"/>
      <c r="H965" s="1503"/>
      <c r="I965" s="1503"/>
      <c r="J965" s="1506"/>
    </row>
    <row r="966" spans="1:10" x14ac:dyDescent="0.25">
      <c r="A966" s="1502"/>
      <c r="B966" s="1501"/>
      <c r="C966" s="1501"/>
      <c r="D966" s="1501"/>
      <c r="E966" s="1501"/>
      <c r="F966" s="1503"/>
      <c r="G966" s="1503"/>
      <c r="H966" s="1503"/>
      <c r="I966" s="1503"/>
      <c r="J966" s="1506"/>
    </row>
    <row r="967" spans="1:10" x14ac:dyDescent="0.25">
      <c r="A967" s="1502"/>
      <c r="B967" s="1501"/>
      <c r="C967" s="1501"/>
      <c r="D967" s="1501"/>
      <c r="E967" s="1501"/>
      <c r="F967" s="1503"/>
      <c r="G967" s="1503"/>
      <c r="H967" s="1503"/>
      <c r="I967" s="1503"/>
      <c r="J967" s="1506"/>
    </row>
    <row r="968" spans="1:10" x14ac:dyDescent="0.25">
      <c r="A968" s="1502"/>
      <c r="B968" s="1501"/>
      <c r="C968" s="1501"/>
      <c r="D968" s="1501"/>
      <c r="E968" s="1501"/>
      <c r="F968" s="1503"/>
      <c r="G968" s="1503"/>
      <c r="H968" s="1503"/>
      <c r="I968" s="1503"/>
      <c r="J968" s="1506"/>
    </row>
    <row r="969" spans="1:10" x14ac:dyDescent="0.25">
      <c r="A969" s="1502"/>
      <c r="B969" s="1501"/>
      <c r="C969" s="1501"/>
      <c r="D969" s="1501"/>
      <c r="E969" s="1501"/>
      <c r="F969" s="1503"/>
      <c r="G969" s="1503"/>
      <c r="H969" s="1503"/>
      <c r="I969" s="1503"/>
      <c r="J969" s="1506"/>
    </row>
    <row r="970" spans="1:10" x14ac:dyDescent="0.25">
      <c r="A970" s="1502"/>
      <c r="B970" s="1501"/>
      <c r="C970" s="1501"/>
      <c r="D970" s="1501"/>
      <c r="E970" s="1501"/>
      <c r="F970" s="1503"/>
      <c r="G970" s="1503"/>
      <c r="H970" s="1503"/>
      <c r="I970" s="1503"/>
      <c r="J970" s="1506"/>
    </row>
    <row r="971" spans="1:10" x14ac:dyDescent="0.25">
      <c r="A971" s="1502"/>
      <c r="B971" s="1501"/>
      <c r="C971" s="1501"/>
      <c r="D971" s="1501"/>
      <c r="E971" s="1501"/>
      <c r="F971" s="1503"/>
      <c r="G971" s="1503"/>
      <c r="H971" s="1503"/>
      <c r="I971" s="1503"/>
      <c r="J971" s="1506"/>
    </row>
    <row r="972" spans="1:10" x14ac:dyDescent="0.25">
      <c r="A972" s="1502"/>
      <c r="B972" s="1501"/>
      <c r="C972" s="1501"/>
      <c r="D972" s="1501"/>
      <c r="E972" s="1501"/>
      <c r="F972" s="1503"/>
      <c r="G972" s="1503"/>
      <c r="H972" s="1503"/>
      <c r="I972" s="1503"/>
      <c r="J972" s="1506"/>
    </row>
    <row r="973" spans="1:10" x14ac:dyDescent="0.25">
      <c r="A973" s="1502"/>
      <c r="B973" s="1501"/>
      <c r="C973" s="1501"/>
      <c r="D973" s="1501"/>
      <c r="E973" s="1501"/>
      <c r="F973" s="1503"/>
      <c r="G973" s="1503"/>
      <c r="H973" s="1503"/>
      <c r="I973" s="1503"/>
      <c r="J973" s="1506"/>
    </row>
    <row r="974" spans="1:10" x14ac:dyDescent="0.25">
      <c r="A974" s="1502"/>
      <c r="B974" s="1501"/>
      <c r="C974" s="1501"/>
      <c r="D974" s="1501"/>
      <c r="E974" s="1501"/>
      <c r="F974" s="1503"/>
      <c r="G974" s="1503"/>
      <c r="H974" s="1503"/>
      <c r="I974" s="1503"/>
      <c r="J974" s="1506"/>
    </row>
    <row r="975" spans="1:10" x14ac:dyDescent="0.25">
      <c r="A975" s="1502"/>
      <c r="B975" s="1501"/>
      <c r="C975" s="1501"/>
      <c r="D975" s="1501"/>
      <c r="E975" s="1501"/>
      <c r="F975" s="1503"/>
      <c r="G975" s="1503"/>
      <c r="H975" s="1503"/>
      <c r="I975" s="1503"/>
      <c r="J975" s="1506"/>
    </row>
    <row r="976" spans="1:10" x14ac:dyDescent="0.25">
      <c r="A976" s="1502"/>
      <c r="B976" s="1501"/>
      <c r="C976" s="1501"/>
      <c r="D976" s="1501"/>
      <c r="E976" s="1501"/>
      <c r="F976" s="1503"/>
      <c r="G976" s="1503"/>
      <c r="H976" s="1503"/>
      <c r="I976" s="1503"/>
      <c r="J976" s="1506"/>
    </row>
    <row r="977" spans="1:10" x14ac:dyDescent="0.25">
      <c r="A977" s="1502"/>
      <c r="B977" s="1501"/>
      <c r="C977" s="1501"/>
      <c r="D977" s="1501"/>
      <c r="E977" s="1501"/>
      <c r="F977" s="1503"/>
      <c r="G977" s="1503"/>
      <c r="H977" s="1503"/>
      <c r="I977" s="1503"/>
      <c r="J977" s="1506"/>
    </row>
    <row r="978" spans="1:10" x14ac:dyDescent="0.25">
      <c r="A978" s="1502"/>
      <c r="B978" s="1501"/>
      <c r="C978" s="1501"/>
      <c r="D978" s="1501"/>
      <c r="E978" s="1501"/>
      <c r="F978" s="1503"/>
      <c r="G978" s="1503"/>
      <c r="H978" s="1503"/>
      <c r="I978" s="1503"/>
      <c r="J978" s="1506"/>
    </row>
    <row r="979" spans="1:10" x14ac:dyDescent="0.25">
      <c r="A979" s="1502"/>
      <c r="B979" s="1501"/>
      <c r="C979" s="1501"/>
      <c r="D979" s="1501"/>
      <c r="E979" s="1501"/>
      <c r="F979" s="1503"/>
      <c r="G979" s="1503"/>
      <c r="H979" s="1503"/>
      <c r="I979" s="1503"/>
      <c r="J979" s="1506"/>
    </row>
    <row r="980" spans="1:10" x14ac:dyDescent="0.25">
      <c r="A980" s="1502"/>
      <c r="B980" s="1501"/>
      <c r="C980" s="1501"/>
      <c r="D980" s="1501"/>
      <c r="E980" s="1501"/>
      <c r="F980" s="1503"/>
      <c r="G980" s="1503"/>
      <c r="H980" s="1503"/>
      <c r="I980" s="1503"/>
      <c r="J980" s="1506"/>
    </row>
    <row r="981" spans="1:10" x14ac:dyDescent="0.25">
      <c r="A981" s="1502"/>
      <c r="B981" s="1501"/>
      <c r="C981" s="1501"/>
      <c r="D981" s="1501"/>
      <c r="E981" s="1501"/>
      <c r="F981" s="1503"/>
      <c r="G981" s="1503"/>
      <c r="H981" s="1503"/>
      <c r="I981" s="1503"/>
      <c r="J981" s="1506"/>
    </row>
    <row r="982" spans="1:10" x14ac:dyDescent="0.25">
      <c r="A982" s="1502"/>
      <c r="B982" s="1501"/>
      <c r="C982" s="1501"/>
      <c r="D982" s="1501"/>
      <c r="E982" s="1501"/>
      <c r="F982" s="1503"/>
      <c r="G982" s="1503"/>
      <c r="H982" s="1503"/>
      <c r="I982" s="1503"/>
      <c r="J982" s="1506"/>
    </row>
    <row r="983" spans="1:10" x14ac:dyDescent="0.25">
      <c r="A983" s="1502"/>
      <c r="B983" s="1501"/>
      <c r="C983" s="1501"/>
      <c r="D983" s="1501"/>
      <c r="E983" s="1501"/>
      <c r="F983" s="1503"/>
      <c r="G983" s="1503"/>
      <c r="H983" s="1503"/>
      <c r="I983" s="1503"/>
      <c r="J983" s="1506"/>
    </row>
    <row r="984" spans="1:10" x14ac:dyDescent="0.25">
      <c r="A984" s="1502"/>
      <c r="B984" s="1501"/>
      <c r="C984" s="1501"/>
      <c r="D984" s="1501"/>
      <c r="E984" s="1501"/>
      <c r="F984" s="1503"/>
      <c r="G984" s="1503"/>
      <c r="H984" s="1503"/>
      <c r="I984" s="1503"/>
      <c r="J984" s="1506"/>
    </row>
    <row r="985" spans="1:10" x14ac:dyDescent="0.25">
      <c r="A985" s="1502"/>
      <c r="B985" s="1501"/>
      <c r="C985" s="1501"/>
      <c r="D985" s="1501"/>
      <c r="E985" s="1501"/>
      <c r="F985" s="1503"/>
      <c r="G985" s="1503"/>
      <c r="H985" s="1503"/>
      <c r="I985" s="1503"/>
      <c r="J985" s="1506"/>
    </row>
    <row r="986" spans="1:10" x14ac:dyDescent="0.25">
      <c r="A986" s="1502"/>
      <c r="B986" s="1501"/>
      <c r="C986" s="1501"/>
      <c r="D986" s="1501"/>
      <c r="E986" s="1501"/>
      <c r="F986" s="1503"/>
      <c r="G986" s="1503"/>
      <c r="H986" s="1503"/>
      <c r="I986" s="1503"/>
      <c r="J986" s="1506"/>
    </row>
    <row r="987" spans="1:10" x14ac:dyDescent="0.25">
      <c r="A987" s="1502"/>
      <c r="B987" s="1501"/>
      <c r="C987" s="1501"/>
      <c r="D987" s="1501"/>
      <c r="E987" s="1501"/>
      <c r="F987" s="1503"/>
      <c r="G987" s="1503"/>
      <c r="H987" s="1503"/>
      <c r="I987" s="1503"/>
      <c r="J987" s="1506"/>
    </row>
    <row r="988" spans="1:10" x14ac:dyDescent="0.25">
      <c r="A988" s="1502"/>
      <c r="B988" s="1501"/>
      <c r="C988" s="1501"/>
      <c r="D988" s="1501"/>
      <c r="E988" s="1501"/>
      <c r="F988" s="1503"/>
      <c r="G988" s="1503"/>
      <c r="H988" s="1503"/>
      <c r="I988" s="1503"/>
      <c r="J988" s="1506"/>
    </row>
    <row r="989" spans="1:10" x14ac:dyDescent="0.25">
      <c r="A989" s="1502"/>
      <c r="B989" s="1501"/>
      <c r="C989" s="1501"/>
      <c r="D989" s="1501"/>
      <c r="E989" s="1501"/>
      <c r="F989" s="1503"/>
      <c r="G989" s="1503"/>
      <c r="H989" s="1503"/>
      <c r="I989" s="1503"/>
      <c r="J989" s="1506"/>
    </row>
    <row r="990" spans="1:10" x14ac:dyDescent="0.25">
      <c r="A990" s="1502"/>
      <c r="B990" s="1501"/>
      <c r="C990" s="1501"/>
      <c r="D990" s="1501"/>
      <c r="E990" s="1501"/>
      <c r="F990" s="1503"/>
      <c r="G990" s="1503"/>
      <c r="H990" s="1503"/>
      <c r="I990" s="1503"/>
      <c r="J990" s="1506"/>
    </row>
    <row r="991" spans="1:10" x14ac:dyDescent="0.25">
      <c r="A991" s="1502"/>
      <c r="B991" s="1501"/>
      <c r="C991" s="1501"/>
      <c r="D991" s="1501"/>
      <c r="E991" s="1501"/>
      <c r="F991" s="1503"/>
      <c r="G991" s="1503"/>
      <c r="H991" s="1503"/>
      <c r="I991" s="1503"/>
      <c r="J991" s="1506"/>
    </row>
    <row r="992" spans="1:10" x14ac:dyDescent="0.25">
      <c r="A992" s="1502"/>
      <c r="B992" s="1501"/>
      <c r="C992" s="1501"/>
      <c r="D992" s="1501"/>
      <c r="E992" s="1501"/>
      <c r="F992" s="1503"/>
      <c r="G992" s="1503"/>
      <c r="H992" s="1503"/>
      <c r="I992" s="1503"/>
      <c r="J992" s="1506"/>
    </row>
    <row r="993" spans="1:10" x14ac:dyDescent="0.25">
      <c r="A993" s="1502"/>
      <c r="B993" s="1501"/>
      <c r="C993" s="1501"/>
      <c r="D993" s="1501"/>
      <c r="E993" s="1501"/>
      <c r="F993" s="1503"/>
      <c r="G993" s="1503"/>
      <c r="H993" s="1503"/>
      <c r="I993" s="1503"/>
      <c r="J993" s="1506"/>
    </row>
    <row r="994" spans="1:10" x14ac:dyDescent="0.25">
      <c r="A994" s="1502"/>
      <c r="B994" s="1501"/>
      <c r="C994" s="1501"/>
      <c r="D994" s="1501"/>
      <c r="E994" s="1501"/>
      <c r="F994" s="1503"/>
      <c r="G994" s="1503"/>
      <c r="H994" s="1503"/>
      <c r="I994" s="1503"/>
      <c r="J994" s="1506"/>
    </row>
    <row r="995" spans="1:10" x14ac:dyDescent="0.25">
      <c r="A995" s="1502"/>
      <c r="B995" s="1501"/>
      <c r="C995" s="1501"/>
      <c r="D995" s="1501"/>
      <c r="E995" s="1501"/>
      <c r="F995" s="1503"/>
      <c r="G995" s="1503"/>
      <c r="H995" s="1503"/>
      <c r="I995" s="1503"/>
      <c r="J995" s="1506"/>
    </row>
    <row r="996" spans="1:10" x14ac:dyDescent="0.25">
      <c r="A996" s="1502"/>
      <c r="B996" s="1501"/>
      <c r="C996" s="1501"/>
      <c r="D996" s="1501"/>
      <c r="E996" s="1501"/>
      <c r="F996" s="1503"/>
      <c r="G996" s="1503"/>
      <c r="H996" s="1503"/>
      <c r="I996" s="1503"/>
      <c r="J996" s="1506"/>
    </row>
    <row r="997" spans="1:10" x14ac:dyDescent="0.25">
      <c r="A997" s="1502"/>
      <c r="B997" s="1501"/>
      <c r="C997" s="1501"/>
      <c r="D997" s="1501"/>
      <c r="E997" s="1501"/>
      <c r="F997" s="1503"/>
      <c r="G997" s="1503"/>
      <c r="H997" s="1503"/>
      <c r="I997" s="1503"/>
      <c r="J997" s="1506"/>
    </row>
    <row r="998" spans="1:10" x14ac:dyDescent="0.25">
      <c r="A998" s="1502"/>
      <c r="B998" s="1501"/>
      <c r="C998" s="1501"/>
      <c r="D998" s="1501"/>
      <c r="E998" s="1501"/>
      <c r="F998" s="1503"/>
      <c r="G998" s="1503"/>
      <c r="H998" s="1503"/>
      <c r="I998" s="1503"/>
      <c r="J998" s="1506"/>
    </row>
    <row r="999" spans="1:10" x14ac:dyDescent="0.25">
      <c r="A999" s="1502"/>
      <c r="B999" s="1501"/>
      <c r="C999" s="1501"/>
      <c r="D999" s="1501"/>
      <c r="E999" s="1501"/>
      <c r="F999" s="1503"/>
      <c r="G999" s="1503"/>
      <c r="H999" s="1503"/>
      <c r="I999" s="1503"/>
      <c r="J999" s="1506"/>
    </row>
    <row r="1000" spans="1:10" x14ac:dyDescent="0.25">
      <c r="A1000" s="1502"/>
      <c r="B1000" s="1501"/>
      <c r="C1000" s="1501"/>
      <c r="D1000" s="1501"/>
      <c r="E1000" s="1501"/>
      <c r="F1000" s="1503"/>
      <c r="G1000" s="1503"/>
      <c r="H1000" s="1503"/>
      <c r="I1000" s="1503"/>
      <c r="J1000" s="1506"/>
    </row>
    <row r="1001" spans="1:10" x14ac:dyDescent="0.25">
      <c r="A1001" s="1502"/>
      <c r="B1001" s="1501"/>
      <c r="C1001" s="1501"/>
      <c r="D1001" s="1501"/>
      <c r="E1001" s="1501"/>
      <c r="F1001" s="1503"/>
      <c r="G1001" s="1503"/>
      <c r="H1001" s="1503"/>
      <c r="I1001" s="1503"/>
      <c r="J1001" s="1506"/>
    </row>
    <row r="1002" spans="1:10" x14ac:dyDescent="0.25">
      <c r="A1002" s="1502"/>
      <c r="B1002" s="1501"/>
      <c r="C1002" s="1501"/>
      <c r="D1002" s="1501"/>
      <c r="E1002" s="1501"/>
      <c r="F1002" s="1503"/>
      <c r="G1002" s="1503"/>
      <c r="H1002" s="1503"/>
      <c r="I1002" s="1503"/>
      <c r="J1002" s="1506"/>
    </row>
    <row r="1003" spans="1:10" x14ac:dyDescent="0.25">
      <c r="A1003" s="1502"/>
      <c r="B1003" s="1501"/>
      <c r="C1003" s="1501"/>
      <c r="D1003" s="1501"/>
      <c r="E1003" s="1501"/>
      <c r="F1003" s="1503"/>
      <c r="G1003" s="1503"/>
      <c r="H1003" s="1503"/>
      <c r="I1003" s="1503"/>
      <c r="J1003" s="1506"/>
    </row>
    <row r="1004" spans="1:10" x14ac:dyDescent="0.25">
      <c r="A1004" s="1502"/>
      <c r="B1004" s="1501"/>
      <c r="C1004" s="1501"/>
      <c r="D1004" s="1501"/>
      <c r="E1004" s="1501"/>
      <c r="F1004" s="1503"/>
      <c r="G1004" s="1503"/>
      <c r="H1004" s="1503"/>
      <c r="I1004" s="1503"/>
      <c r="J1004" s="1506"/>
    </row>
    <row r="1005" spans="1:10" x14ac:dyDescent="0.25">
      <c r="A1005" s="1502"/>
      <c r="B1005" s="1501"/>
      <c r="C1005" s="1501"/>
      <c r="D1005" s="1501"/>
      <c r="E1005" s="1501"/>
      <c r="F1005" s="1503"/>
      <c r="G1005" s="1503"/>
      <c r="H1005" s="1503"/>
      <c r="I1005" s="1503"/>
      <c r="J1005" s="1506"/>
    </row>
    <row r="1006" spans="1:10" x14ac:dyDescent="0.25">
      <c r="A1006" s="1502"/>
      <c r="B1006" s="1501"/>
      <c r="C1006" s="1501"/>
      <c r="D1006" s="1501"/>
      <c r="E1006" s="1501"/>
      <c r="F1006" s="1503"/>
      <c r="G1006" s="1503"/>
      <c r="H1006" s="1503"/>
      <c r="I1006" s="1503"/>
      <c r="J1006" s="1506"/>
    </row>
    <row r="1007" spans="1:10" x14ac:dyDescent="0.25">
      <c r="A1007" s="1502"/>
      <c r="B1007" s="1501"/>
      <c r="C1007" s="1501"/>
      <c r="D1007" s="1501"/>
      <c r="E1007" s="1501"/>
      <c r="F1007" s="1503"/>
      <c r="G1007" s="1503"/>
      <c r="H1007" s="1503"/>
      <c r="I1007" s="1503"/>
      <c r="J1007" s="1506"/>
    </row>
    <row r="1008" spans="1:10" x14ac:dyDescent="0.25">
      <c r="A1008" s="1502"/>
      <c r="B1008" s="1501"/>
      <c r="C1008" s="1501"/>
      <c r="D1008" s="1501"/>
      <c r="E1008" s="1501"/>
      <c r="F1008" s="1503"/>
      <c r="G1008" s="1503"/>
      <c r="H1008" s="1503"/>
      <c r="I1008" s="1503"/>
      <c r="J1008" s="1506"/>
    </row>
    <row r="1009" spans="1:10" x14ac:dyDescent="0.25">
      <c r="A1009" s="1502"/>
      <c r="B1009" s="1501"/>
      <c r="C1009" s="1501"/>
      <c r="D1009" s="1501"/>
      <c r="E1009" s="1501"/>
      <c r="F1009" s="1503"/>
      <c r="G1009" s="1503"/>
      <c r="H1009" s="1503"/>
      <c r="I1009" s="1503"/>
      <c r="J1009" s="1506"/>
    </row>
    <row r="1010" spans="1:10" x14ac:dyDescent="0.25">
      <c r="A1010" s="1502"/>
      <c r="B1010" s="1501"/>
      <c r="C1010" s="1501"/>
      <c r="D1010" s="1501"/>
      <c r="E1010" s="1501"/>
      <c r="F1010" s="1503"/>
      <c r="G1010" s="1503"/>
      <c r="H1010" s="1503"/>
      <c r="I1010" s="1503"/>
      <c r="J1010" s="1506"/>
    </row>
    <row r="1011" spans="1:10" x14ac:dyDescent="0.25">
      <c r="A1011" s="1502"/>
      <c r="B1011" s="1501"/>
      <c r="C1011" s="1501"/>
      <c r="D1011" s="1501"/>
      <c r="E1011" s="1501"/>
      <c r="F1011" s="1503"/>
      <c r="G1011" s="1503"/>
      <c r="H1011" s="1503"/>
      <c r="I1011" s="1503"/>
      <c r="J1011" s="1506"/>
    </row>
    <row r="1012" spans="1:10" x14ac:dyDescent="0.25">
      <c r="A1012" s="1502"/>
      <c r="B1012" s="1501"/>
      <c r="C1012" s="1501"/>
      <c r="D1012" s="1501"/>
      <c r="E1012" s="1501"/>
      <c r="F1012" s="1503"/>
      <c r="G1012" s="1503"/>
      <c r="H1012" s="1503"/>
      <c r="I1012" s="1503"/>
      <c r="J1012" s="1506"/>
    </row>
    <row r="1013" spans="1:10" x14ac:dyDescent="0.25">
      <c r="A1013" s="1502"/>
      <c r="B1013" s="1501"/>
      <c r="C1013" s="1501"/>
      <c r="D1013" s="1501"/>
      <c r="E1013" s="1501"/>
      <c r="F1013" s="1503"/>
      <c r="G1013" s="1503"/>
      <c r="H1013" s="1503"/>
      <c r="I1013" s="1503"/>
      <c r="J1013" s="1506"/>
    </row>
    <row r="1014" spans="1:10" x14ac:dyDescent="0.25">
      <c r="A1014" s="1502"/>
      <c r="B1014" s="1501"/>
      <c r="C1014" s="1501"/>
      <c r="D1014" s="1501"/>
      <c r="E1014" s="1501"/>
      <c r="F1014" s="1503"/>
      <c r="G1014" s="1503"/>
      <c r="H1014" s="1503"/>
      <c r="I1014" s="1503"/>
      <c r="J1014" s="1506"/>
    </row>
    <row r="1015" spans="1:10" x14ac:dyDescent="0.25">
      <c r="A1015" s="1502"/>
      <c r="B1015" s="1501"/>
      <c r="C1015" s="1501"/>
      <c r="D1015" s="1501"/>
      <c r="E1015" s="1501"/>
      <c r="F1015" s="1503"/>
      <c r="G1015" s="1503"/>
      <c r="H1015" s="1503"/>
      <c r="I1015" s="1503"/>
      <c r="J1015" s="1506"/>
    </row>
    <row r="1016" spans="1:10" x14ac:dyDescent="0.25">
      <c r="A1016" s="1502"/>
      <c r="B1016" s="1501"/>
      <c r="C1016" s="1501"/>
      <c r="D1016" s="1501"/>
      <c r="E1016" s="1501"/>
      <c r="F1016" s="1503"/>
      <c r="G1016" s="1503"/>
      <c r="H1016" s="1503"/>
      <c r="I1016" s="1503"/>
      <c r="J1016" s="1506"/>
    </row>
    <row r="1017" spans="1:10" x14ac:dyDescent="0.25">
      <c r="A1017" s="1502"/>
      <c r="B1017" s="1501"/>
      <c r="C1017" s="1501"/>
      <c r="D1017" s="1501"/>
      <c r="E1017" s="1501"/>
      <c r="F1017" s="1503"/>
      <c r="G1017" s="1503"/>
      <c r="H1017" s="1503"/>
      <c r="I1017" s="1503"/>
      <c r="J1017" s="1506"/>
    </row>
    <row r="1018" spans="1:10" x14ac:dyDescent="0.25">
      <c r="A1018" s="1502"/>
      <c r="B1018" s="1501"/>
      <c r="C1018" s="1501"/>
      <c r="D1018" s="1501"/>
      <c r="E1018" s="1501"/>
      <c r="F1018" s="1503"/>
      <c r="G1018" s="1503"/>
      <c r="H1018" s="1503"/>
      <c r="I1018" s="1503"/>
      <c r="J1018" s="1506"/>
    </row>
    <row r="1019" spans="1:10" x14ac:dyDescent="0.25">
      <c r="A1019" s="1502"/>
      <c r="B1019" s="1501"/>
      <c r="C1019" s="1501"/>
      <c r="D1019" s="1501"/>
      <c r="E1019" s="1501"/>
      <c r="F1019" s="1503"/>
      <c r="G1019" s="1503"/>
      <c r="H1019" s="1503"/>
      <c r="I1019" s="1503"/>
      <c r="J1019" s="1506"/>
    </row>
    <row r="1020" spans="1:10" x14ac:dyDescent="0.25">
      <c r="A1020" s="1502"/>
      <c r="B1020" s="1501"/>
      <c r="C1020" s="1501"/>
      <c r="D1020" s="1501"/>
      <c r="E1020" s="1501"/>
      <c r="F1020" s="1503"/>
      <c r="G1020" s="1503"/>
      <c r="H1020" s="1503"/>
      <c r="I1020" s="1503"/>
      <c r="J1020" s="1506"/>
    </row>
    <row r="1021" spans="1:10" x14ac:dyDescent="0.25">
      <c r="A1021" s="1502"/>
      <c r="B1021" s="1501"/>
      <c r="C1021" s="1501"/>
      <c r="D1021" s="1501"/>
      <c r="E1021" s="1501"/>
      <c r="F1021" s="1503"/>
      <c r="G1021" s="1503"/>
      <c r="H1021" s="1503"/>
      <c r="I1021" s="1503"/>
      <c r="J1021" s="1506"/>
    </row>
    <row r="1022" spans="1:10" x14ac:dyDescent="0.25">
      <c r="A1022" s="1502"/>
      <c r="B1022" s="1501"/>
      <c r="C1022" s="1501"/>
      <c r="D1022" s="1501"/>
      <c r="E1022" s="1501"/>
      <c r="F1022" s="1503"/>
      <c r="G1022" s="1503"/>
      <c r="H1022" s="1503"/>
      <c r="I1022" s="1503"/>
      <c r="J1022" s="1506"/>
    </row>
    <row r="1023" spans="1:10" x14ac:dyDescent="0.25">
      <c r="A1023" s="1502"/>
      <c r="B1023" s="1501"/>
      <c r="C1023" s="1501"/>
      <c r="D1023" s="1501"/>
      <c r="E1023" s="1501"/>
      <c r="F1023" s="1503"/>
      <c r="G1023" s="1503"/>
      <c r="H1023" s="1503"/>
      <c r="I1023" s="1503"/>
      <c r="J1023" s="1506"/>
    </row>
    <row r="1024" spans="1:10" x14ac:dyDescent="0.25">
      <c r="A1024" s="1502"/>
      <c r="B1024" s="1501"/>
      <c r="C1024" s="1501"/>
      <c r="D1024" s="1501"/>
      <c r="E1024" s="1501"/>
      <c r="F1024" s="1503"/>
      <c r="G1024" s="1503"/>
      <c r="H1024" s="1503"/>
      <c r="I1024" s="1503"/>
      <c r="J1024" s="1506"/>
    </row>
    <row r="1025" spans="1:10" x14ac:dyDescent="0.25">
      <c r="A1025" s="1502"/>
      <c r="B1025" s="1501"/>
      <c r="C1025" s="1501"/>
      <c r="D1025" s="1501"/>
      <c r="E1025" s="1501"/>
      <c r="F1025" s="1503"/>
      <c r="G1025" s="1503"/>
      <c r="H1025" s="1503"/>
      <c r="I1025" s="1503"/>
      <c r="J1025" s="1506"/>
    </row>
    <row r="1026" spans="1:10" x14ac:dyDescent="0.25">
      <c r="A1026" s="1502"/>
      <c r="B1026" s="1501"/>
      <c r="C1026" s="1501"/>
      <c r="D1026" s="1501"/>
      <c r="E1026" s="1501"/>
      <c r="F1026" s="1503"/>
      <c r="G1026" s="1503"/>
      <c r="H1026" s="1503"/>
      <c r="I1026" s="1503"/>
      <c r="J1026" s="1506"/>
    </row>
    <row r="1027" spans="1:10" x14ac:dyDescent="0.25">
      <c r="A1027" s="1502"/>
      <c r="B1027" s="1501"/>
      <c r="C1027" s="1501"/>
      <c r="D1027" s="1501"/>
      <c r="E1027" s="1501"/>
      <c r="F1027" s="1503"/>
      <c r="G1027" s="1503"/>
      <c r="H1027" s="1503"/>
      <c r="I1027" s="1503"/>
      <c r="J1027" s="1506"/>
    </row>
    <row r="1028" spans="1:10" x14ac:dyDescent="0.25">
      <c r="A1028" s="1502"/>
      <c r="B1028" s="1501"/>
      <c r="C1028" s="1501"/>
      <c r="D1028" s="1501"/>
      <c r="E1028" s="1501"/>
      <c r="F1028" s="1503"/>
      <c r="G1028" s="1503"/>
      <c r="H1028" s="1503"/>
      <c r="I1028" s="1503"/>
      <c r="J1028" s="1506"/>
    </row>
    <row r="1029" spans="1:10" x14ac:dyDescent="0.25">
      <c r="A1029" s="1502"/>
      <c r="B1029" s="1501"/>
      <c r="C1029" s="1501"/>
      <c r="D1029" s="1501"/>
      <c r="E1029" s="1501"/>
      <c r="F1029" s="1503"/>
      <c r="G1029" s="1503"/>
      <c r="H1029" s="1503"/>
      <c r="I1029" s="1503"/>
      <c r="J1029" s="1506"/>
    </row>
    <row r="1030" spans="1:10" x14ac:dyDescent="0.25">
      <c r="A1030" s="1502"/>
      <c r="B1030" s="1501"/>
      <c r="C1030" s="1501"/>
      <c r="D1030" s="1501"/>
      <c r="E1030" s="1501"/>
      <c r="F1030" s="1503"/>
      <c r="G1030" s="1503"/>
      <c r="H1030" s="1503"/>
      <c r="I1030" s="1503"/>
      <c r="J1030" s="1506"/>
    </row>
    <row r="1031" spans="1:10" x14ac:dyDescent="0.25">
      <c r="A1031" s="1502"/>
      <c r="B1031" s="1501"/>
      <c r="C1031" s="1501"/>
      <c r="D1031" s="1501"/>
      <c r="E1031" s="1501"/>
      <c r="F1031" s="1503"/>
      <c r="G1031" s="1503"/>
      <c r="H1031" s="1503"/>
      <c r="I1031" s="1503"/>
      <c r="J1031" s="1506"/>
    </row>
    <row r="1032" spans="1:10" x14ac:dyDescent="0.25">
      <c r="A1032" s="1502"/>
      <c r="B1032" s="1501"/>
      <c r="C1032" s="1501"/>
      <c r="D1032" s="1501"/>
      <c r="E1032" s="1501"/>
      <c r="F1032" s="1503"/>
      <c r="G1032" s="1503"/>
      <c r="H1032" s="1503"/>
      <c r="I1032" s="1503"/>
      <c r="J1032" s="1506"/>
    </row>
    <row r="1033" spans="1:10" x14ac:dyDescent="0.25">
      <c r="A1033" s="1502"/>
      <c r="B1033" s="1501"/>
      <c r="C1033" s="1501"/>
      <c r="D1033" s="1501"/>
      <c r="E1033" s="1501"/>
      <c r="F1033" s="1503"/>
      <c r="G1033" s="1503"/>
      <c r="H1033" s="1503"/>
      <c r="I1033" s="1503"/>
      <c r="J1033" s="1506"/>
    </row>
    <row r="1034" spans="1:10" x14ac:dyDescent="0.25">
      <c r="A1034" s="1502"/>
      <c r="B1034" s="1501"/>
      <c r="C1034" s="1501"/>
      <c r="D1034" s="1501"/>
      <c r="E1034" s="1501"/>
      <c r="F1034" s="1503"/>
      <c r="G1034" s="1503"/>
      <c r="H1034" s="1503"/>
      <c r="I1034" s="1503"/>
      <c r="J1034" s="1506"/>
    </row>
    <row r="1035" spans="1:10" x14ac:dyDescent="0.25">
      <c r="A1035" s="1502"/>
      <c r="B1035" s="1501"/>
      <c r="C1035" s="1501"/>
      <c r="D1035" s="1501"/>
      <c r="E1035" s="1501"/>
      <c r="F1035" s="1503"/>
      <c r="G1035" s="1503"/>
      <c r="H1035" s="1503"/>
      <c r="I1035" s="1503"/>
      <c r="J1035" s="1506"/>
    </row>
    <row r="1036" spans="1:10" x14ac:dyDescent="0.25">
      <c r="A1036" s="1502"/>
      <c r="B1036" s="1501"/>
      <c r="C1036" s="1501"/>
      <c r="D1036" s="1501"/>
      <c r="E1036" s="1501"/>
      <c r="F1036" s="1503"/>
      <c r="G1036" s="1503"/>
      <c r="H1036" s="1503"/>
      <c r="I1036" s="1503"/>
      <c r="J1036" s="1506"/>
    </row>
    <row r="1037" spans="1:10" x14ac:dyDescent="0.25">
      <c r="A1037" s="1502"/>
      <c r="B1037" s="1501"/>
      <c r="C1037" s="1501"/>
      <c r="D1037" s="1501"/>
      <c r="E1037" s="1501"/>
      <c r="F1037" s="1503"/>
      <c r="G1037" s="1503"/>
      <c r="H1037" s="1503"/>
      <c r="I1037" s="1503"/>
      <c r="J1037" s="1506"/>
    </row>
    <row r="1038" spans="1:10" x14ac:dyDescent="0.25">
      <c r="A1038" s="1502"/>
      <c r="B1038" s="1501"/>
      <c r="C1038" s="1501"/>
      <c r="D1038" s="1501"/>
      <c r="E1038" s="1501"/>
      <c r="F1038" s="1503"/>
      <c r="G1038" s="1503"/>
      <c r="H1038" s="1503"/>
      <c r="I1038" s="1503"/>
      <c r="J1038" s="1506"/>
    </row>
    <row r="1039" spans="1:10" x14ac:dyDescent="0.25">
      <c r="A1039" s="1502"/>
      <c r="B1039" s="1501"/>
      <c r="C1039" s="1501"/>
      <c r="D1039" s="1501"/>
      <c r="E1039" s="1501"/>
      <c r="F1039" s="1503"/>
      <c r="G1039" s="1503"/>
      <c r="H1039" s="1503"/>
      <c r="I1039" s="1503"/>
      <c r="J1039" s="1506"/>
    </row>
    <row r="1040" spans="1:10" x14ac:dyDescent="0.25">
      <c r="A1040" s="1502"/>
      <c r="B1040" s="1501"/>
      <c r="C1040" s="1501"/>
      <c r="D1040" s="1501"/>
      <c r="E1040" s="1501"/>
      <c r="F1040" s="1503"/>
      <c r="G1040" s="1503"/>
      <c r="H1040" s="1503"/>
      <c r="I1040" s="1503"/>
      <c r="J1040" s="1506"/>
    </row>
    <row r="1041" spans="1:10" x14ac:dyDescent="0.25">
      <c r="A1041" s="1502"/>
      <c r="B1041" s="1501"/>
      <c r="C1041" s="1501"/>
      <c r="D1041" s="1501"/>
      <c r="E1041" s="1501"/>
      <c r="F1041" s="1503"/>
      <c r="G1041" s="1503"/>
      <c r="H1041" s="1503"/>
      <c r="I1041" s="1503"/>
      <c r="J1041" s="1506"/>
    </row>
    <row r="1042" spans="1:10" x14ac:dyDescent="0.25">
      <c r="A1042" s="1502"/>
      <c r="B1042" s="1501"/>
      <c r="C1042" s="1501"/>
      <c r="D1042" s="1501"/>
      <c r="E1042" s="1501"/>
      <c r="F1042" s="1503"/>
      <c r="G1042" s="1503"/>
      <c r="H1042" s="1503"/>
      <c r="I1042" s="1503"/>
      <c r="J1042" s="1506"/>
    </row>
    <row r="1043" spans="1:10" x14ac:dyDescent="0.25">
      <c r="A1043" s="1502"/>
      <c r="B1043" s="1501"/>
      <c r="C1043" s="1501"/>
      <c r="D1043" s="1501"/>
      <c r="E1043" s="1501"/>
      <c r="F1043" s="1503"/>
      <c r="G1043" s="1503"/>
      <c r="H1043" s="1503"/>
      <c r="I1043" s="1503"/>
      <c r="J1043" s="1506"/>
    </row>
    <row r="1044" spans="1:10" x14ac:dyDescent="0.25">
      <c r="A1044" s="1502"/>
      <c r="B1044" s="1501"/>
      <c r="C1044" s="1501"/>
      <c r="D1044" s="1501"/>
      <c r="E1044" s="1501"/>
      <c r="F1044" s="1503"/>
      <c r="G1044" s="1503"/>
      <c r="H1044" s="1503"/>
      <c r="I1044" s="1503"/>
      <c r="J1044" s="1506"/>
    </row>
    <row r="1045" spans="1:10" x14ac:dyDescent="0.25">
      <c r="A1045" s="1502"/>
      <c r="B1045" s="1501"/>
      <c r="C1045" s="1501"/>
      <c r="D1045" s="1501"/>
      <c r="E1045" s="1501"/>
      <c r="F1045" s="1503"/>
      <c r="G1045" s="1503"/>
      <c r="H1045" s="1503"/>
      <c r="I1045" s="1503"/>
      <c r="J1045" s="1506"/>
    </row>
    <row r="1046" spans="1:10" x14ac:dyDescent="0.25">
      <c r="A1046" s="1502"/>
      <c r="B1046" s="1501"/>
      <c r="C1046" s="1501"/>
      <c r="D1046" s="1501"/>
      <c r="E1046" s="1501"/>
      <c r="F1046" s="1503"/>
      <c r="G1046" s="1503"/>
      <c r="H1046" s="1503"/>
      <c r="I1046" s="1503"/>
      <c r="J1046" s="1506"/>
    </row>
    <row r="1047" spans="1:10" x14ac:dyDescent="0.25">
      <c r="A1047" s="1502"/>
      <c r="B1047" s="1501"/>
      <c r="C1047" s="1501"/>
      <c r="D1047" s="1501"/>
      <c r="E1047" s="1501"/>
      <c r="F1047" s="1503"/>
      <c r="G1047" s="1503"/>
      <c r="H1047" s="1503"/>
      <c r="I1047" s="1503"/>
      <c r="J1047" s="1506"/>
    </row>
    <row r="1048" spans="1:10" x14ac:dyDescent="0.25">
      <c r="A1048" s="1502"/>
      <c r="B1048" s="1501"/>
      <c r="C1048" s="1501"/>
      <c r="D1048" s="1501"/>
      <c r="E1048" s="1501"/>
      <c r="F1048" s="1503"/>
      <c r="G1048" s="1503"/>
      <c r="H1048" s="1503"/>
      <c r="I1048" s="1503"/>
      <c r="J1048" s="1506"/>
    </row>
    <row r="1049" spans="1:10" x14ac:dyDescent="0.25">
      <c r="A1049" s="1502"/>
      <c r="B1049" s="1501"/>
      <c r="C1049" s="1501"/>
      <c r="D1049" s="1501"/>
      <c r="E1049" s="1501"/>
      <c r="F1049" s="1503"/>
      <c r="G1049" s="1503"/>
      <c r="H1049" s="1503"/>
      <c r="I1049" s="1503"/>
      <c r="J1049" s="1506"/>
    </row>
    <row r="1050" spans="1:10" x14ac:dyDescent="0.25">
      <c r="A1050" s="1502"/>
      <c r="B1050" s="1501"/>
      <c r="C1050" s="1501"/>
      <c r="D1050" s="1501"/>
      <c r="E1050" s="1501"/>
      <c r="F1050" s="1503"/>
      <c r="G1050" s="1503"/>
      <c r="H1050" s="1503"/>
      <c r="I1050" s="1503"/>
      <c r="J1050" s="1506"/>
    </row>
    <row r="1051" spans="1:10" x14ac:dyDescent="0.25">
      <c r="A1051" s="1502"/>
      <c r="B1051" s="1501"/>
      <c r="C1051" s="1501"/>
      <c r="D1051" s="1501"/>
      <c r="E1051" s="1501"/>
      <c r="F1051" s="1503"/>
      <c r="G1051" s="1503"/>
      <c r="H1051" s="1503"/>
      <c r="I1051" s="1503"/>
      <c r="J1051" s="1506"/>
    </row>
    <row r="1052" spans="1:10" x14ac:dyDescent="0.25">
      <c r="A1052" s="1502"/>
      <c r="B1052" s="1501"/>
      <c r="C1052" s="1501"/>
      <c r="D1052" s="1501"/>
      <c r="E1052" s="1501"/>
      <c r="F1052" s="1503"/>
      <c r="G1052" s="1503"/>
      <c r="H1052" s="1503"/>
      <c r="I1052" s="1503"/>
      <c r="J1052" s="1506"/>
    </row>
    <row r="1053" spans="1:10" x14ac:dyDescent="0.25">
      <c r="A1053" s="1502"/>
      <c r="B1053" s="1501"/>
      <c r="C1053" s="1501"/>
      <c r="D1053" s="1501"/>
      <c r="E1053" s="1501"/>
      <c r="F1053" s="1503"/>
      <c r="G1053" s="1503"/>
      <c r="H1053" s="1503"/>
      <c r="I1053" s="1503"/>
      <c r="J1053" s="1506"/>
    </row>
    <row r="1054" spans="1:10" x14ac:dyDescent="0.25">
      <c r="A1054" s="1502"/>
      <c r="B1054" s="1501"/>
      <c r="C1054" s="1501"/>
      <c r="D1054" s="1501"/>
      <c r="E1054" s="1501"/>
      <c r="F1054" s="1503"/>
      <c r="G1054" s="1503"/>
      <c r="H1054" s="1503"/>
      <c r="I1054" s="1503"/>
      <c r="J1054" s="1506"/>
    </row>
    <row r="1055" spans="1:10" x14ac:dyDescent="0.25">
      <c r="A1055" s="1502"/>
      <c r="B1055" s="1501"/>
      <c r="C1055" s="1501"/>
      <c r="D1055" s="1501"/>
      <c r="E1055" s="1501"/>
      <c r="F1055" s="1503"/>
      <c r="G1055" s="1503"/>
      <c r="H1055" s="1503"/>
      <c r="I1055" s="1503"/>
      <c r="J1055" s="1506"/>
    </row>
    <row r="1056" spans="1:10" x14ac:dyDescent="0.25">
      <c r="A1056" s="1502"/>
      <c r="B1056" s="1501"/>
      <c r="C1056" s="1501"/>
      <c r="D1056" s="1501"/>
      <c r="E1056" s="1501"/>
      <c r="F1056" s="1503"/>
      <c r="G1056" s="1503"/>
      <c r="H1056" s="1503"/>
      <c r="I1056" s="1503"/>
      <c r="J1056" s="1506"/>
    </row>
    <row r="1057" spans="1:10" x14ac:dyDescent="0.25">
      <c r="A1057" s="1502"/>
      <c r="B1057" s="1501"/>
      <c r="C1057" s="1501"/>
      <c r="D1057" s="1501"/>
      <c r="E1057" s="1501"/>
      <c r="F1057" s="1503"/>
      <c r="G1057" s="1503"/>
      <c r="H1057" s="1503"/>
      <c r="I1057" s="1503"/>
      <c r="J1057" s="1506"/>
    </row>
    <row r="1058" spans="1:10" x14ac:dyDescent="0.25">
      <c r="A1058" s="1502"/>
      <c r="B1058" s="1501"/>
      <c r="C1058" s="1501"/>
      <c r="D1058" s="1501"/>
      <c r="E1058" s="1501"/>
      <c r="F1058" s="1503"/>
      <c r="G1058" s="1503"/>
      <c r="H1058" s="1503"/>
      <c r="I1058" s="1503"/>
      <c r="J1058" s="1506"/>
    </row>
    <row r="1059" spans="1:10" x14ac:dyDescent="0.25">
      <c r="A1059" s="1502"/>
      <c r="B1059" s="1501"/>
      <c r="C1059" s="1501"/>
      <c r="D1059" s="1501"/>
      <c r="E1059" s="1501"/>
      <c r="F1059" s="1503"/>
      <c r="G1059" s="1503"/>
      <c r="H1059" s="1503"/>
      <c r="I1059" s="1503"/>
      <c r="J1059" s="1506"/>
    </row>
    <row r="1060" spans="1:10" x14ac:dyDescent="0.25">
      <c r="A1060" s="1502"/>
      <c r="B1060" s="1501"/>
      <c r="C1060" s="1501"/>
      <c r="D1060" s="1501"/>
      <c r="E1060" s="1501"/>
      <c r="F1060" s="1503"/>
      <c r="G1060" s="1503"/>
      <c r="H1060" s="1503"/>
      <c r="I1060" s="1503"/>
      <c r="J1060" s="1506"/>
    </row>
    <row r="1061" spans="1:10" x14ac:dyDescent="0.25">
      <c r="A1061" s="1502"/>
      <c r="B1061" s="1501"/>
      <c r="C1061" s="1501"/>
      <c r="D1061" s="1501"/>
      <c r="E1061" s="1501"/>
      <c r="F1061" s="1503"/>
      <c r="G1061" s="1503"/>
      <c r="H1061" s="1503"/>
      <c r="I1061" s="1503"/>
      <c r="J1061" s="1506"/>
    </row>
    <row r="1062" spans="1:10" x14ac:dyDescent="0.25">
      <c r="A1062" s="1502"/>
      <c r="B1062" s="1501"/>
      <c r="C1062" s="1501"/>
      <c r="D1062" s="1501"/>
      <c r="E1062" s="1501"/>
      <c r="F1062" s="1503"/>
      <c r="G1062" s="1503"/>
      <c r="H1062" s="1503"/>
      <c r="I1062" s="1503"/>
      <c r="J1062" s="1506"/>
    </row>
    <row r="1063" spans="1:10" x14ac:dyDescent="0.25">
      <c r="A1063" s="1502"/>
      <c r="B1063" s="1501"/>
      <c r="C1063" s="1501"/>
      <c r="D1063" s="1501"/>
      <c r="E1063" s="1501"/>
      <c r="F1063" s="1503"/>
      <c r="G1063" s="1503"/>
      <c r="H1063" s="1503"/>
      <c r="I1063" s="1503"/>
      <c r="J1063" s="1506"/>
    </row>
    <row r="1064" spans="1:10" x14ac:dyDescent="0.25">
      <c r="A1064" s="1502"/>
      <c r="B1064" s="1501"/>
      <c r="C1064" s="1501"/>
      <c r="D1064" s="1501"/>
      <c r="E1064" s="1501"/>
      <c r="F1064" s="1503"/>
      <c r="G1064" s="1503"/>
      <c r="H1064" s="1503"/>
      <c r="I1064" s="1503"/>
      <c r="J1064" s="1506"/>
    </row>
    <row r="1065" spans="1:10" x14ac:dyDescent="0.25">
      <c r="A1065" s="1502"/>
      <c r="B1065" s="1501"/>
      <c r="C1065" s="1501"/>
      <c r="D1065" s="1501"/>
      <c r="E1065" s="1501"/>
      <c r="F1065" s="1503"/>
      <c r="G1065" s="1503"/>
      <c r="H1065" s="1503"/>
      <c r="I1065" s="1503"/>
      <c r="J1065" s="1506"/>
    </row>
    <row r="1066" spans="1:10" x14ac:dyDescent="0.25">
      <c r="A1066" s="1502"/>
      <c r="B1066" s="1501"/>
      <c r="C1066" s="1501"/>
      <c r="D1066" s="1501"/>
      <c r="E1066" s="1501"/>
      <c r="F1066" s="1503"/>
      <c r="G1066" s="1503"/>
      <c r="H1066" s="1503"/>
      <c r="I1066" s="1503"/>
      <c r="J1066" s="1506"/>
    </row>
    <row r="1067" spans="1:10" x14ac:dyDescent="0.25">
      <c r="A1067" s="1502"/>
      <c r="B1067" s="1501"/>
      <c r="C1067" s="1501"/>
      <c r="D1067" s="1501"/>
      <c r="E1067" s="1501"/>
      <c r="F1067" s="1503"/>
      <c r="G1067" s="1503"/>
      <c r="H1067" s="1503"/>
      <c r="I1067" s="1503"/>
      <c r="J1067" s="1506"/>
    </row>
    <row r="1068" spans="1:10" x14ac:dyDescent="0.25">
      <c r="A1068" s="1502"/>
      <c r="B1068" s="1501"/>
      <c r="C1068" s="1501"/>
      <c r="D1068" s="1501"/>
      <c r="E1068" s="1501"/>
      <c r="F1068" s="1503"/>
      <c r="G1068" s="1503"/>
      <c r="H1068" s="1503"/>
      <c r="I1068" s="1503"/>
      <c r="J1068" s="1506"/>
    </row>
    <row r="1069" spans="1:10" x14ac:dyDescent="0.25">
      <c r="A1069" s="1502"/>
      <c r="B1069" s="1501"/>
      <c r="C1069" s="1501"/>
      <c r="D1069" s="1501"/>
      <c r="E1069" s="1501"/>
      <c r="F1069" s="1503"/>
      <c r="G1069" s="1503"/>
      <c r="H1069" s="1503"/>
      <c r="I1069" s="1503"/>
      <c r="J1069" s="1506"/>
    </row>
    <row r="1070" spans="1:10" x14ac:dyDescent="0.25">
      <c r="A1070" s="1502"/>
      <c r="B1070" s="1501"/>
      <c r="C1070" s="1501"/>
      <c r="D1070" s="1501"/>
      <c r="E1070" s="1501"/>
      <c r="F1070" s="1503"/>
      <c r="G1070" s="1503"/>
      <c r="H1070" s="1503"/>
      <c r="I1070" s="1503"/>
      <c r="J1070" s="1506"/>
    </row>
    <row r="1071" spans="1:10" x14ac:dyDescent="0.25">
      <c r="A1071" s="1502"/>
      <c r="B1071" s="1501"/>
      <c r="C1071" s="1501"/>
      <c r="D1071" s="1501"/>
      <c r="E1071" s="1501"/>
      <c r="F1071" s="1503"/>
      <c r="G1071" s="1503"/>
      <c r="H1071" s="1503"/>
      <c r="I1071" s="1503"/>
      <c r="J1071" s="1506"/>
    </row>
    <row r="1072" spans="1:10" x14ac:dyDescent="0.25">
      <c r="A1072" s="1502"/>
      <c r="B1072" s="1501"/>
      <c r="C1072" s="1501"/>
      <c r="D1072" s="1501"/>
      <c r="E1072" s="1501"/>
      <c r="F1072" s="1503"/>
      <c r="G1072" s="1503"/>
      <c r="H1072" s="1503"/>
      <c r="I1072" s="1503"/>
      <c r="J1072" s="1506"/>
    </row>
    <row r="1073" spans="1:10" x14ac:dyDescent="0.25">
      <c r="A1073" s="1502"/>
      <c r="B1073" s="1501"/>
      <c r="C1073" s="1501"/>
      <c r="D1073" s="1501"/>
      <c r="E1073" s="1501"/>
      <c r="F1073" s="1503"/>
      <c r="G1073" s="1503"/>
      <c r="H1073" s="1503"/>
      <c r="I1073" s="1503"/>
      <c r="J1073" s="1506"/>
    </row>
    <row r="1074" spans="1:10" x14ac:dyDescent="0.25">
      <c r="A1074" s="1502"/>
      <c r="B1074" s="1501"/>
      <c r="C1074" s="1501"/>
      <c r="D1074" s="1501"/>
      <c r="E1074" s="1501"/>
      <c r="F1074" s="1503"/>
      <c r="G1074" s="1503"/>
      <c r="H1074" s="1503"/>
      <c r="I1074" s="1503"/>
      <c r="J1074" s="1506"/>
    </row>
    <row r="1075" spans="1:10" x14ac:dyDescent="0.25">
      <c r="A1075" s="1502"/>
      <c r="B1075" s="1501"/>
      <c r="C1075" s="1501"/>
      <c r="D1075" s="1501"/>
      <c r="E1075" s="1501"/>
      <c r="F1075" s="1503"/>
      <c r="G1075" s="1503"/>
      <c r="H1075" s="1503"/>
      <c r="I1075" s="1503"/>
      <c r="J1075" s="1506"/>
    </row>
    <row r="1076" spans="1:10" x14ac:dyDescent="0.25">
      <c r="A1076" s="1502"/>
      <c r="B1076" s="1501"/>
      <c r="C1076" s="1501"/>
      <c r="D1076" s="1501"/>
      <c r="E1076" s="1501"/>
      <c r="F1076" s="1503"/>
      <c r="G1076" s="1503"/>
      <c r="H1076" s="1503"/>
      <c r="I1076" s="1503"/>
      <c r="J1076" s="1506"/>
    </row>
    <row r="1077" spans="1:10" x14ac:dyDescent="0.25">
      <c r="A1077" s="1502"/>
      <c r="B1077" s="1501"/>
      <c r="C1077" s="1501"/>
      <c r="D1077" s="1501"/>
      <c r="E1077" s="1501"/>
      <c r="F1077" s="1503"/>
      <c r="G1077" s="1503"/>
      <c r="H1077" s="1503"/>
      <c r="I1077" s="1503"/>
      <c r="J1077" s="1506"/>
    </row>
    <row r="1078" spans="1:10" x14ac:dyDescent="0.25">
      <c r="A1078" s="1502"/>
      <c r="B1078" s="1501"/>
      <c r="C1078" s="1501"/>
      <c r="D1078" s="1501"/>
      <c r="E1078" s="1501"/>
      <c r="F1078" s="1503"/>
      <c r="G1078" s="1503"/>
      <c r="H1078" s="1503"/>
      <c r="I1078" s="1503"/>
      <c r="J1078" s="1506"/>
    </row>
    <row r="1079" spans="1:10" x14ac:dyDescent="0.25">
      <c r="A1079" s="1502"/>
      <c r="B1079" s="1501"/>
      <c r="C1079" s="1501"/>
      <c r="D1079" s="1501"/>
      <c r="E1079" s="1501"/>
      <c r="F1079" s="1503"/>
      <c r="G1079" s="1503"/>
      <c r="H1079" s="1503"/>
      <c r="I1079" s="1503"/>
      <c r="J1079" s="1506"/>
    </row>
    <row r="1080" spans="1:10" x14ac:dyDescent="0.25">
      <c r="A1080" s="1502"/>
      <c r="B1080" s="1501"/>
      <c r="C1080" s="1501"/>
      <c r="D1080" s="1501"/>
      <c r="E1080" s="1501"/>
      <c r="F1080" s="1503"/>
      <c r="G1080" s="1503"/>
      <c r="H1080" s="1503"/>
      <c r="I1080" s="1503"/>
      <c r="J1080" s="1506"/>
    </row>
    <row r="1081" spans="1:10" x14ac:dyDescent="0.25">
      <c r="A1081" s="1502"/>
      <c r="B1081" s="1501"/>
      <c r="C1081" s="1501"/>
      <c r="D1081" s="1501"/>
      <c r="E1081" s="1501"/>
      <c r="F1081" s="1503"/>
      <c r="G1081" s="1503"/>
      <c r="H1081" s="1503"/>
      <c r="I1081" s="1503"/>
      <c r="J1081" s="1506"/>
    </row>
    <row r="1082" spans="1:10" x14ac:dyDescent="0.25">
      <c r="A1082" s="1502"/>
      <c r="B1082" s="1501"/>
      <c r="C1082" s="1501"/>
      <c r="D1082" s="1501"/>
      <c r="E1082" s="1501"/>
      <c r="F1082" s="1503"/>
      <c r="G1082" s="1503"/>
      <c r="H1082" s="1503"/>
      <c r="I1082" s="1503"/>
      <c r="J1082" s="1506"/>
    </row>
    <row r="1083" spans="1:10" x14ac:dyDescent="0.25">
      <c r="A1083" s="1502"/>
      <c r="B1083" s="1501"/>
      <c r="C1083" s="1501"/>
      <c r="D1083" s="1501"/>
      <c r="E1083" s="1501"/>
      <c r="F1083" s="1503"/>
      <c r="G1083" s="1503"/>
      <c r="H1083" s="1503"/>
      <c r="I1083" s="1503"/>
      <c r="J1083" s="1506"/>
    </row>
    <row r="1084" spans="1:10" x14ac:dyDescent="0.25">
      <c r="A1084" s="1502"/>
      <c r="B1084" s="1501"/>
      <c r="C1084" s="1501"/>
      <c r="D1084" s="1501"/>
      <c r="E1084" s="1501"/>
      <c r="F1084" s="1503"/>
      <c r="G1084" s="1503"/>
      <c r="H1084" s="1503"/>
      <c r="I1084" s="1503"/>
      <c r="J1084" s="1506"/>
    </row>
    <row r="1085" spans="1:10" x14ac:dyDescent="0.25">
      <c r="A1085" s="1502"/>
      <c r="B1085" s="1501"/>
      <c r="C1085" s="1501"/>
      <c r="D1085" s="1501"/>
      <c r="E1085" s="1501"/>
      <c r="F1085" s="1503"/>
      <c r="G1085" s="1503"/>
      <c r="H1085" s="1503"/>
      <c r="I1085" s="1503"/>
      <c r="J1085" s="1506"/>
    </row>
    <row r="1086" spans="1:10" x14ac:dyDescent="0.25">
      <c r="A1086" s="1502"/>
      <c r="B1086" s="1501"/>
      <c r="C1086" s="1501"/>
      <c r="D1086" s="1501"/>
      <c r="E1086" s="1501"/>
      <c r="F1086" s="1503"/>
      <c r="G1086" s="1503"/>
      <c r="H1086" s="1503"/>
      <c r="I1086" s="1503"/>
      <c r="J1086" s="1506"/>
    </row>
    <row r="1087" spans="1:10" x14ac:dyDescent="0.25">
      <c r="A1087" s="1502"/>
      <c r="B1087" s="1501"/>
      <c r="C1087" s="1501"/>
      <c r="D1087" s="1501"/>
      <c r="E1087" s="1501"/>
      <c r="F1087" s="1503"/>
      <c r="G1087" s="1503"/>
      <c r="H1087" s="1503"/>
      <c r="I1087" s="1503"/>
      <c r="J1087" s="1506"/>
    </row>
    <row r="1088" spans="1:10" x14ac:dyDescent="0.25">
      <c r="A1088" s="1502"/>
      <c r="B1088" s="1501"/>
      <c r="C1088" s="1501"/>
      <c r="D1088" s="1501"/>
      <c r="E1088" s="1501"/>
      <c r="F1088" s="1503"/>
      <c r="G1088" s="1503"/>
      <c r="H1088" s="1503"/>
      <c r="I1088" s="1503"/>
      <c r="J1088" s="1506"/>
    </row>
    <row r="1089" spans="1:10" x14ac:dyDescent="0.25">
      <c r="A1089" s="1502"/>
      <c r="B1089" s="1501"/>
      <c r="C1089" s="1501"/>
      <c r="D1089" s="1501"/>
      <c r="E1089" s="1501"/>
      <c r="F1089" s="1503"/>
      <c r="G1089" s="1503"/>
      <c r="H1089" s="1503"/>
      <c r="I1089" s="1503"/>
      <c r="J1089" s="1506"/>
    </row>
    <row r="1090" spans="1:10" x14ac:dyDescent="0.25">
      <c r="A1090" s="1502"/>
      <c r="B1090" s="1501"/>
      <c r="C1090" s="1501"/>
      <c r="D1090" s="1501"/>
      <c r="E1090" s="1501"/>
      <c r="F1090" s="1503"/>
      <c r="G1090" s="1503"/>
      <c r="H1090" s="1503"/>
      <c r="I1090" s="1503"/>
      <c r="J1090" s="1506"/>
    </row>
    <row r="1091" spans="1:10" x14ac:dyDescent="0.25">
      <c r="A1091" s="1502"/>
      <c r="B1091" s="1501"/>
      <c r="C1091" s="1501"/>
      <c r="D1091" s="1501"/>
      <c r="E1091" s="1501"/>
      <c r="F1091" s="1503"/>
      <c r="G1091" s="1503"/>
      <c r="H1091" s="1503"/>
      <c r="I1091" s="1503"/>
      <c r="J1091" s="1506"/>
    </row>
    <row r="1092" spans="1:10" x14ac:dyDescent="0.25">
      <c r="A1092" s="1502"/>
      <c r="B1092" s="1501"/>
      <c r="C1092" s="1501"/>
      <c r="D1092" s="1501"/>
      <c r="E1092" s="1501"/>
      <c r="F1092" s="1503"/>
      <c r="G1092" s="1503"/>
      <c r="H1092" s="1503"/>
      <c r="I1092" s="1503"/>
      <c r="J1092" s="1506"/>
    </row>
    <row r="1093" spans="1:10" x14ac:dyDescent="0.25">
      <c r="A1093" s="1502"/>
      <c r="B1093" s="1501"/>
      <c r="C1093" s="1501"/>
      <c r="D1093" s="1501"/>
      <c r="E1093" s="1501"/>
      <c r="F1093" s="1503"/>
      <c r="G1093" s="1503"/>
      <c r="H1093" s="1503"/>
      <c r="I1093" s="1503"/>
      <c r="J1093" s="1506"/>
    </row>
    <row r="1094" spans="1:10" x14ac:dyDescent="0.25">
      <c r="A1094" s="1502"/>
      <c r="B1094" s="1501"/>
      <c r="C1094" s="1501"/>
      <c r="D1094" s="1501"/>
      <c r="E1094" s="1501"/>
      <c r="F1094" s="1503"/>
      <c r="G1094" s="1503"/>
      <c r="H1094" s="1503"/>
      <c r="I1094" s="1503"/>
      <c r="J1094" s="1506"/>
    </row>
    <row r="1095" spans="1:10" x14ac:dyDescent="0.25">
      <c r="A1095" s="1502"/>
      <c r="B1095" s="1501"/>
      <c r="C1095" s="1501"/>
      <c r="D1095" s="1501"/>
      <c r="E1095" s="1501"/>
      <c r="F1095" s="1503"/>
      <c r="G1095" s="1503"/>
      <c r="H1095" s="1503"/>
      <c r="I1095" s="1503"/>
      <c r="J1095" s="1506"/>
    </row>
    <row r="1096" spans="1:10" x14ac:dyDescent="0.25">
      <c r="A1096" s="1502"/>
      <c r="B1096" s="1501"/>
      <c r="C1096" s="1501"/>
      <c r="D1096" s="1501"/>
      <c r="E1096" s="1501"/>
      <c r="F1096" s="1503"/>
      <c r="G1096" s="1503"/>
      <c r="H1096" s="1503"/>
      <c r="I1096" s="1503"/>
      <c r="J1096" s="1506"/>
    </row>
    <row r="1097" spans="1:10" x14ac:dyDescent="0.25">
      <c r="A1097" s="1502"/>
      <c r="B1097" s="1501"/>
      <c r="C1097" s="1501"/>
      <c r="D1097" s="1501"/>
      <c r="E1097" s="1501"/>
      <c r="F1097" s="1503"/>
      <c r="G1097" s="1503"/>
      <c r="H1097" s="1503"/>
      <c r="I1097" s="1503"/>
      <c r="J1097" s="1506"/>
    </row>
    <row r="1098" spans="1:10" x14ac:dyDescent="0.25">
      <c r="A1098" s="1502"/>
      <c r="B1098" s="1501"/>
      <c r="C1098" s="1501"/>
      <c r="D1098" s="1501"/>
      <c r="E1098" s="1501"/>
      <c r="F1098" s="1503"/>
      <c r="G1098" s="1503"/>
      <c r="H1098" s="1503"/>
      <c r="I1098" s="1503"/>
      <c r="J1098" s="1506"/>
    </row>
    <row r="1099" spans="1:10" x14ac:dyDescent="0.25">
      <c r="A1099" s="1502"/>
      <c r="B1099" s="1501"/>
      <c r="C1099" s="1501"/>
      <c r="D1099" s="1501"/>
      <c r="E1099" s="1501"/>
      <c r="F1099" s="1503"/>
      <c r="G1099" s="1503"/>
      <c r="H1099" s="1503"/>
      <c r="I1099" s="1503"/>
      <c r="J1099" s="1506"/>
    </row>
    <row r="1100" spans="1:10" x14ac:dyDescent="0.25">
      <c r="A1100" s="1502"/>
      <c r="B1100" s="1501"/>
      <c r="C1100" s="1501"/>
      <c r="D1100" s="1501"/>
      <c r="E1100" s="1501"/>
      <c r="F1100" s="1503"/>
      <c r="G1100" s="1503"/>
      <c r="H1100" s="1503"/>
      <c r="I1100" s="1503"/>
      <c r="J1100" s="1506"/>
    </row>
    <row r="1101" spans="1:10" x14ac:dyDescent="0.25">
      <c r="A1101" s="1502"/>
      <c r="B1101" s="1501"/>
      <c r="C1101" s="1501"/>
      <c r="D1101" s="1501"/>
      <c r="E1101" s="1501"/>
      <c r="F1101" s="1503"/>
      <c r="G1101" s="1503"/>
      <c r="H1101" s="1503"/>
      <c r="I1101" s="1503"/>
      <c r="J1101" s="1506"/>
    </row>
    <row r="1102" spans="1:10" x14ac:dyDescent="0.25">
      <c r="A1102" s="1502"/>
      <c r="B1102" s="1501"/>
      <c r="C1102" s="1501"/>
      <c r="D1102" s="1501"/>
      <c r="E1102" s="1501"/>
      <c r="F1102" s="1503"/>
      <c r="G1102" s="1503"/>
      <c r="H1102" s="1503"/>
      <c r="I1102" s="1503"/>
      <c r="J1102" s="1506"/>
    </row>
    <row r="1103" spans="1:10" x14ac:dyDescent="0.25">
      <c r="A1103" s="1502"/>
      <c r="B1103" s="1501"/>
      <c r="C1103" s="1501"/>
      <c r="D1103" s="1501"/>
      <c r="E1103" s="1501"/>
      <c r="F1103" s="1503"/>
      <c r="G1103" s="1503"/>
      <c r="H1103" s="1503"/>
      <c r="I1103" s="1503"/>
      <c r="J1103" s="1506"/>
    </row>
    <row r="1104" spans="1:10" x14ac:dyDescent="0.25">
      <c r="A1104" s="1502"/>
      <c r="B1104" s="1501"/>
      <c r="C1104" s="1501"/>
      <c r="D1104" s="1501"/>
      <c r="E1104" s="1501"/>
      <c r="F1104" s="1503"/>
      <c r="G1104" s="1503"/>
      <c r="H1104" s="1503"/>
      <c r="I1104" s="1503"/>
      <c r="J1104" s="1506"/>
    </row>
    <row r="1105" spans="1:10" x14ac:dyDescent="0.25">
      <c r="A1105" s="1502"/>
      <c r="B1105" s="1501"/>
      <c r="C1105" s="1501"/>
      <c r="D1105" s="1501"/>
      <c r="E1105" s="1501"/>
      <c r="F1105" s="1503"/>
      <c r="G1105" s="1503"/>
      <c r="H1105" s="1503"/>
      <c r="I1105" s="1503"/>
      <c r="J1105" s="1506"/>
    </row>
    <row r="1106" spans="1:10" x14ac:dyDescent="0.25">
      <c r="A1106" s="1502"/>
      <c r="B1106" s="1501"/>
      <c r="C1106" s="1501"/>
      <c r="D1106" s="1501"/>
      <c r="E1106" s="1501"/>
      <c r="F1106" s="1503"/>
      <c r="G1106" s="1503"/>
      <c r="H1106" s="1503"/>
      <c r="I1106" s="1503"/>
      <c r="J1106" s="1506"/>
    </row>
    <row r="1107" spans="1:10" x14ac:dyDescent="0.25">
      <c r="A1107" s="1502"/>
      <c r="B1107" s="1501"/>
      <c r="C1107" s="1501"/>
      <c r="D1107" s="1501"/>
      <c r="E1107" s="1501"/>
      <c r="F1107" s="1503"/>
      <c r="G1107" s="1503"/>
      <c r="H1107" s="1503"/>
      <c r="I1107" s="1503"/>
      <c r="J1107" s="1506"/>
    </row>
    <row r="1108" spans="1:10" x14ac:dyDescent="0.25">
      <c r="A1108" s="1502"/>
      <c r="B1108" s="1501"/>
      <c r="C1108" s="1501"/>
      <c r="D1108" s="1501"/>
      <c r="E1108" s="1501"/>
      <c r="F1108" s="1503"/>
      <c r="G1108" s="1503"/>
      <c r="H1108" s="1503"/>
      <c r="I1108" s="1503"/>
      <c r="J1108" s="1506"/>
    </row>
    <row r="1109" spans="1:10" x14ac:dyDescent="0.25">
      <c r="A1109" s="1502"/>
      <c r="B1109" s="1501"/>
      <c r="C1109" s="1501"/>
      <c r="D1109" s="1501"/>
      <c r="E1109" s="1501"/>
      <c r="F1109" s="1503"/>
      <c r="G1109" s="1503"/>
      <c r="H1109" s="1503"/>
      <c r="I1109" s="1503"/>
      <c r="J1109" s="1506"/>
    </row>
    <row r="1110" spans="1:10" x14ac:dyDescent="0.25">
      <c r="A1110" s="1502"/>
      <c r="B1110" s="1501"/>
      <c r="C1110" s="1501"/>
      <c r="D1110" s="1501"/>
      <c r="E1110" s="1501"/>
      <c r="F1110" s="1503"/>
      <c r="G1110" s="1503"/>
      <c r="H1110" s="1503"/>
      <c r="I1110" s="1503"/>
      <c r="J1110" s="1506"/>
    </row>
    <row r="1111" spans="1:10" x14ac:dyDescent="0.25">
      <c r="A1111" s="1502"/>
      <c r="B1111" s="1501"/>
      <c r="C1111" s="1501"/>
      <c r="D1111" s="1501"/>
      <c r="E1111" s="1501"/>
      <c r="F1111" s="1503"/>
      <c r="G1111" s="1503"/>
      <c r="H1111" s="1503"/>
      <c r="I1111" s="1503"/>
      <c r="J1111" s="1506"/>
    </row>
    <row r="1112" spans="1:10" x14ac:dyDescent="0.25">
      <c r="A1112" s="1502"/>
      <c r="B1112" s="1501"/>
      <c r="C1112" s="1501"/>
      <c r="D1112" s="1501"/>
      <c r="E1112" s="1501"/>
      <c r="F1112" s="1503"/>
      <c r="G1112" s="1503"/>
      <c r="H1112" s="1503"/>
      <c r="I1112" s="1503"/>
      <c r="J1112" s="1506"/>
    </row>
    <row r="1113" spans="1:10" x14ac:dyDescent="0.25">
      <c r="A1113" s="1502"/>
      <c r="B1113" s="1501"/>
      <c r="C1113" s="1501"/>
      <c r="D1113" s="1501"/>
      <c r="E1113" s="1501"/>
      <c r="F1113" s="1503"/>
      <c r="G1113" s="1503"/>
      <c r="H1113" s="1503"/>
      <c r="I1113" s="1503"/>
      <c r="J1113" s="1506"/>
    </row>
    <row r="1114" spans="1:10" x14ac:dyDescent="0.25">
      <c r="A1114" s="1502"/>
      <c r="B1114" s="1501"/>
      <c r="C1114" s="1501"/>
      <c r="D1114" s="1501"/>
      <c r="E1114" s="1501"/>
      <c r="F1114" s="1503"/>
      <c r="G1114" s="1503"/>
      <c r="H1114" s="1503"/>
      <c r="I1114" s="1503"/>
      <c r="J1114" s="1506"/>
    </row>
    <row r="1115" spans="1:10" x14ac:dyDescent="0.25">
      <c r="A1115" s="1502"/>
      <c r="B1115" s="1501"/>
      <c r="C1115" s="1501"/>
      <c r="D1115" s="1501"/>
      <c r="E1115" s="1501"/>
      <c r="F1115" s="1503"/>
      <c r="G1115" s="1503"/>
      <c r="H1115" s="1503"/>
      <c r="I1115" s="1503"/>
      <c r="J1115" s="1506"/>
    </row>
    <row r="1116" spans="1:10" x14ac:dyDescent="0.25">
      <c r="A1116" s="1502"/>
      <c r="B1116" s="1501"/>
      <c r="C1116" s="1501"/>
      <c r="D1116" s="1501"/>
      <c r="E1116" s="1501"/>
      <c r="F1116" s="1503"/>
      <c r="G1116" s="1503"/>
      <c r="H1116" s="1503"/>
      <c r="I1116" s="1503"/>
      <c r="J1116" s="1506"/>
    </row>
    <row r="1117" spans="1:10" x14ac:dyDescent="0.25">
      <c r="A1117" s="1502"/>
      <c r="B1117" s="1501"/>
      <c r="C1117" s="1501"/>
      <c r="D1117" s="1501"/>
      <c r="E1117" s="1501"/>
      <c r="F1117" s="1503"/>
      <c r="G1117" s="1503"/>
      <c r="H1117" s="1503"/>
      <c r="I1117" s="1503"/>
      <c r="J1117" s="1506"/>
    </row>
    <row r="1118" spans="1:10" x14ac:dyDescent="0.25">
      <c r="A1118" s="1502"/>
      <c r="B1118" s="1501"/>
      <c r="C1118" s="1501"/>
      <c r="D1118" s="1501"/>
      <c r="E1118" s="1501"/>
      <c r="F1118" s="1503"/>
      <c r="G1118" s="1503"/>
      <c r="H1118" s="1503"/>
      <c r="I1118" s="1503"/>
      <c r="J1118" s="1506"/>
    </row>
    <row r="1119" spans="1:10" x14ac:dyDescent="0.25">
      <c r="A1119" s="1502"/>
      <c r="B1119" s="1501"/>
      <c r="C1119" s="1501"/>
      <c r="D1119" s="1501"/>
      <c r="E1119" s="1501"/>
      <c r="F1119" s="1503"/>
      <c r="G1119" s="1503"/>
      <c r="H1119" s="1503"/>
      <c r="I1119" s="1503"/>
      <c r="J1119" s="1506"/>
    </row>
    <row r="1120" spans="1:10" x14ac:dyDescent="0.25">
      <c r="A1120" s="1502"/>
      <c r="B1120" s="1501"/>
      <c r="C1120" s="1501"/>
      <c r="D1120" s="1501"/>
      <c r="E1120" s="1501"/>
      <c r="F1120" s="1503"/>
      <c r="G1120" s="1503"/>
      <c r="H1120" s="1503"/>
      <c r="I1120" s="1503"/>
      <c r="J1120" s="1506"/>
    </row>
    <row r="1121" spans="1:10" x14ac:dyDescent="0.25">
      <c r="A1121" s="1502"/>
      <c r="B1121" s="1501"/>
      <c r="C1121" s="1501"/>
      <c r="D1121" s="1501"/>
      <c r="E1121" s="1501"/>
      <c r="F1121" s="1503"/>
      <c r="G1121" s="1503"/>
      <c r="H1121" s="1503"/>
      <c r="I1121" s="1503"/>
      <c r="J1121" s="1506"/>
    </row>
    <row r="1122" spans="1:10" x14ac:dyDescent="0.25">
      <c r="A1122" s="1502"/>
      <c r="B1122" s="1501"/>
      <c r="C1122" s="1501"/>
      <c r="D1122" s="1501"/>
      <c r="E1122" s="1501"/>
      <c r="F1122" s="1503"/>
      <c r="G1122" s="1503"/>
      <c r="H1122" s="1503"/>
      <c r="I1122" s="1503"/>
      <c r="J1122" s="1506"/>
    </row>
    <row r="1123" spans="1:10" x14ac:dyDescent="0.25">
      <c r="A1123" s="1502"/>
      <c r="B1123" s="1501"/>
      <c r="C1123" s="1501"/>
      <c r="D1123" s="1501"/>
      <c r="E1123" s="1501"/>
      <c r="F1123" s="1503"/>
      <c r="G1123" s="1503"/>
      <c r="H1123" s="1503"/>
      <c r="I1123" s="1503"/>
      <c r="J1123" s="1506"/>
    </row>
    <row r="1124" spans="1:10" x14ac:dyDescent="0.25">
      <c r="A1124" s="1502"/>
      <c r="B1124" s="1501"/>
      <c r="C1124" s="1501"/>
      <c r="D1124" s="1501"/>
      <c r="E1124" s="1501"/>
      <c r="F1124" s="1503"/>
      <c r="G1124" s="1503"/>
      <c r="H1124" s="1503"/>
      <c r="I1124" s="1503"/>
      <c r="J1124" s="1506"/>
    </row>
    <row r="1125" spans="1:10" x14ac:dyDescent="0.25">
      <c r="A1125" s="1502"/>
      <c r="B1125" s="1501"/>
      <c r="C1125" s="1501"/>
      <c r="D1125" s="1501"/>
      <c r="E1125" s="1501"/>
      <c r="F1125" s="1503"/>
      <c r="G1125" s="1503"/>
      <c r="H1125" s="1503"/>
      <c r="I1125" s="1503"/>
      <c r="J1125" s="1506"/>
    </row>
    <row r="1126" spans="1:10" x14ac:dyDescent="0.25">
      <c r="A1126" s="1502"/>
      <c r="B1126" s="1501"/>
      <c r="C1126" s="1501"/>
      <c r="D1126" s="1501"/>
      <c r="E1126" s="1501"/>
      <c r="F1126" s="1503"/>
      <c r="G1126" s="1503"/>
      <c r="H1126" s="1503"/>
      <c r="I1126" s="1503"/>
      <c r="J1126" s="1506"/>
    </row>
    <row r="1127" spans="1:10" x14ac:dyDescent="0.25">
      <c r="A1127" s="1502"/>
      <c r="B1127" s="1501"/>
      <c r="C1127" s="1501"/>
      <c r="D1127" s="1501"/>
      <c r="E1127" s="1501"/>
      <c r="F1127" s="1503"/>
      <c r="G1127" s="1503"/>
      <c r="H1127" s="1503"/>
      <c r="I1127" s="1503"/>
      <c r="J1127" s="1506"/>
    </row>
    <row r="1128" spans="1:10" x14ac:dyDescent="0.25">
      <c r="A1128" s="1502"/>
      <c r="B1128" s="1501"/>
      <c r="C1128" s="1501"/>
      <c r="D1128" s="1501"/>
      <c r="E1128" s="1501"/>
      <c r="F1128" s="1503"/>
      <c r="G1128" s="1503"/>
      <c r="H1128" s="1503"/>
      <c r="I1128" s="1503"/>
      <c r="J1128" s="1506"/>
    </row>
    <row r="1129" spans="1:10" x14ac:dyDescent="0.25">
      <c r="A1129" s="1502"/>
      <c r="B1129" s="1501"/>
      <c r="C1129" s="1501"/>
      <c r="D1129" s="1501"/>
      <c r="E1129" s="1501"/>
      <c r="F1129" s="1503"/>
      <c r="G1129" s="1503"/>
      <c r="H1129" s="1503"/>
      <c r="I1129" s="1503"/>
      <c r="J1129" s="1506"/>
    </row>
    <row r="1130" spans="1:10" x14ac:dyDescent="0.25">
      <c r="A1130" s="1502"/>
      <c r="B1130" s="1501"/>
      <c r="C1130" s="1501"/>
      <c r="D1130" s="1501"/>
      <c r="E1130" s="1501"/>
      <c r="F1130" s="1503"/>
      <c r="G1130" s="1503"/>
      <c r="H1130" s="1503"/>
      <c r="I1130" s="1503"/>
      <c r="J1130" s="1506"/>
    </row>
    <row r="1131" spans="1:10" x14ac:dyDescent="0.25">
      <c r="A1131" s="1502"/>
      <c r="B1131" s="1501"/>
      <c r="C1131" s="1501"/>
      <c r="D1131" s="1501"/>
      <c r="E1131" s="1501"/>
      <c r="F1131" s="1503"/>
      <c r="G1131" s="1503"/>
      <c r="H1131" s="1503"/>
      <c r="I1131" s="1503"/>
      <c r="J1131" s="1506"/>
    </row>
    <row r="1132" spans="1:10" x14ac:dyDescent="0.25">
      <c r="A1132" s="1502"/>
      <c r="B1132" s="1501"/>
      <c r="C1132" s="1501"/>
      <c r="D1132" s="1501"/>
      <c r="E1132" s="1501"/>
      <c r="F1132" s="1503"/>
      <c r="G1132" s="1503"/>
      <c r="H1132" s="1503"/>
      <c r="I1132" s="1503"/>
      <c r="J1132" s="1506"/>
    </row>
    <row r="1133" spans="1:10" x14ac:dyDescent="0.25">
      <c r="A1133" s="1502"/>
      <c r="B1133" s="1501"/>
      <c r="C1133" s="1501"/>
      <c r="D1133" s="1501"/>
      <c r="E1133" s="1501"/>
      <c r="F1133" s="1503"/>
      <c r="G1133" s="1503"/>
      <c r="H1133" s="1503"/>
      <c r="I1133" s="1503"/>
      <c r="J1133" s="1506"/>
    </row>
    <row r="1134" spans="1:10" x14ac:dyDescent="0.25">
      <c r="A1134" s="1502"/>
      <c r="B1134" s="1501"/>
      <c r="C1134" s="1501"/>
      <c r="D1134" s="1501"/>
      <c r="E1134" s="1501"/>
      <c r="F1134" s="1503"/>
      <c r="G1134" s="1503"/>
      <c r="H1134" s="1503"/>
      <c r="I1134" s="1503"/>
      <c r="J1134" s="1506"/>
    </row>
    <row r="1135" spans="1:10" x14ac:dyDescent="0.25">
      <c r="A1135" s="1502"/>
      <c r="B1135" s="1501"/>
      <c r="C1135" s="1501"/>
      <c r="D1135" s="1501"/>
      <c r="E1135" s="1501"/>
      <c r="F1135" s="1503"/>
      <c r="G1135" s="1503"/>
      <c r="H1135" s="1503"/>
      <c r="I1135" s="1503"/>
      <c r="J1135" s="1506"/>
    </row>
    <row r="1136" spans="1:10" x14ac:dyDescent="0.25">
      <c r="A1136" s="1502"/>
      <c r="B1136" s="1501"/>
      <c r="C1136" s="1501"/>
      <c r="D1136" s="1501"/>
      <c r="E1136" s="1501"/>
      <c r="F1136" s="1503"/>
      <c r="G1136" s="1503"/>
      <c r="H1136" s="1503"/>
      <c r="I1136" s="1503"/>
      <c r="J1136" s="1506"/>
    </row>
    <row r="1137" spans="1:10" x14ac:dyDescent="0.25">
      <c r="A1137" s="1502"/>
      <c r="B1137" s="1501"/>
      <c r="C1137" s="1501"/>
      <c r="D1137" s="1501"/>
      <c r="E1137" s="1501"/>
      <c r="F1137" s="1503"/>
      <c r="G1137" s="1503"/>
      <c r="H1137" s="1503"/>
      <c r="I1137" s="1503"/>
      <c r="J1137" s="1506"/>
    </row>
    <row r="1138" spans="1:10" x14ac:dyDescent="0.25">
      <c r="A1138" s="1502"/>
      <c r="B1138" s="1501"/>
      <c r="C1138" s="1501"/>
      <c r="D1138" s="1501"/>
      <c r="E1138" s="1501"/>
      <c r="F1138" s="1503"/>
      <c r="G1138" s="1503"/>
      <c r="H1138" s="1503"/>
      <c r="I1138" s="1503"/>
      <c r="J1138" s="1506"/>
    </row>
    <row r="1139" spans="1:10" x14ac:dyDescent="0.25">
      <c r="A1139" s="1502"/>
      <c r="B1139" s="1501"/>
      <c r="C1139" s="1501"/>
      <c r="D1139" s="1501"/>
      <c r="E1139" s="1501"/>
      <c r="F1139" s="1503"/>
      <c r="G1139" s="1503"/>
      <c r="H1139" s="1503"/>
      <c r="I1139" s="1503"/>
      <c r="J1139" s="1506"/>
    </row>
    <row r="1140" spans="1:10" x14ac:dyDescent="0.25">
      <c r="A1140" s="1502"/>
      <c r="B1140" s="1501"/>
      <c r="C1140" s="1501"/>
      <c r="D1140" s="1501"/>
      <c r="E1140" s="1501"/>
      <c r="F1140" s="1503"/>
      <c r="G1140" s="1503"/>
      <c r="H1140" s="1503"/>
      <c r="I1140" s="1503"/>
      <c r="J1140" s="1506"/>
    </row>
    <row r="1141" spans="1:10" x14ac:dyDescent="0.25">
      <c r="A1141" s="1502"/>
      <c r="B1141" s="1501"/>
      <c r="C1141" s="1501"/>
      <c r="D1141" s="1501"/>
      <c r="E1141" s="1501"/>
      <c r="F1141" s="1503"/>
      <c r="G1141" s="1503"/>
      <c r="H1141" s="1503"/>
      <c r="I1141" s="1503"/>
      <c r="J1141" s="1506"/>
    </row>
    <row r="1142" spans="1:10" x14ac:dyDescent="0.25">
      <c r="A1142" s="1502"/>
      <c r="B1142" s="1501"/>
      <c r="C1142" s="1501"/>
      <c r="D1142" s="1501"/>
      <c r="E1142" s="1501"/>
      <c r="F1142" s="1503"/>
      <c r="G1142" s="1503"/>
      <c r="H1142" s="1503"/>
      <c r="I1142" s="1503"/>
      <c r="J1142" s="1506"/>
    </row>
    <row r="1143" spans="1:10" x14ac:dyDescent="0.25">
      <c r="A1143" s="1502"/>
      <c r="B1143" s="1501"/>
      <c r="C1143" s="1501"/>
      <c r="D1143" s="1501"/>
      <c r="E1143" s="1501"/>
      <c r="F1143" s="1503"/>
      <c r="G1143" s="1503"/>
      <c r="H1143" s="1503"/>
      <c r="I1143" s="1503"/>
      <c r="J1143" s="1506"/>
    </row>
    <row r="1144" spans="1:10" x14ac:dyDescent="0.25">
      <c r="A1144" s="1502"/>
      <c r="B1144" s="1501"/>
      <c r="C1144" s="1501"/>
      <c r="D1144" s="1501"/>
      <c r="E1144" s="1501"/>
      <c r="F1144" s="1503"/>
      <c r="G1144" s="1503"/>
      <c r="H1144" s="1503"/>
      <c r="I1144" s="1503"/>
      <c r="J1144" s="1506"/>
    </row>
    <row r="1145" spans="1:10" x14ac:dyDescent="0.25">
      <c r="A1145" s="1502"/>
      <c r="B1145" s="1501"/>
      <c r="C1145" s="1501"/>
      <c r="D1145" s="1501"/>
      <c r="E1145" s="1501"/>
      <c r="F1145" s="1503"/>
      <c r="G1145" s="1503"/>
      <c r="H1145" s="1503"/>
      <c r="I1145" s="1503"/>
      <c r="J1145" s="1506"/>
    </row>
    <row r="1146" spans="1:10" x14ac:dyDescent="0.25">
      <c r="A1146" s="1502"/>
      <c r="B1146" s="1501"/>
      <c r="C1146" s="1501"/>
      <c r="D1146" s="1501"/>
      <c r="E1146" s="1501"/>
      <c r="F1146" s="1503"/>
      <c r="G1146" s="1503"/>
      <c r="H1146" s="1503"/>
      <c r="I1146" s="1503"/>
      <c r="J1146" s="1506"/>
    </row>
    <row r="1147" spans="1:10" x14ac:dyDescent="0.25">
      <c r="A1147" s="1502"/>
      <c r="B1147" s="1501"/>
      <c r="C1147" s="1501"/>
      <c r="D1147" s="1501"/>
      <c r="E1147" s="1501"/>
      <c r="F1147" s="1503"/>
      <c r="G1147" s="1503"/>
      <c r="H1147" s="1503"/>
      <c r="I1147" s="1503"/>
      <c r="J1147" s="1506"/>
    </row>
    <row r="1148" spans="1:10" x14ac:dyDescent="0.25">
      <c r="A1148" s="1502"/>
      <c r="B1148" s="1501"/>
      <c r="C1148" s="1501"/>
      <c r="D1148" s="1501"/>
      <c r="E1148" s="1501"/>
      <c r="F1148" s="1503"/>
      <c r="G1148" s="1503"/>
      <c r="H1148" s="1503"/>
      <c r="I1148" s="1503"/>
      <c r="J1148" s="1506"/>
    </row>
    <row r="1149" spans="1:10" x14ac:dyDescent="0.25">
      <c r="A1149" s="1502"/>
      <c r="B1149" s="1501"/>
      <c r="C1149" s="1501"/>
      <c r="D1149" s="1501"/>
      <c r="E1149" s="1501"/>
      <c r="F1149" s="1503"/>
      <c r="G1149" s="1503"/>
      <c r="H1149" s="1503"/>
      <c r="I1149" s="1503"/>
      <c r="J1149" s="1506"/>
    </row>
    <row r="1150" spans="1:10" x14ac:dyDescent="0.25">
      <c r="A1150" s="1502"/>
      <c r="B1150" s="1501"/>
      <c r="C1150" s="1501"/>
      <c r="D1150" s="1501"/>
      <c r="E1150" s="1501"/>
      <c r="F1150" s="1503"/>
      <c r="G1150" s="1503"/>
      <c r="H1150" s="1503"/>
      <c r="I1150" s="1503"/>
      <c r="J1150" s="1506"/>
    </row>
    <row r="1151" spans="1:10" x14ac:dyDescent="0.25">
      <c r="A1151" s="1502"/>
      <c r="B1151" s="1501"/>
      <c r="C1151" s="1501"/>
      <c r="D1151" s="1501"/>
      <c r="E1151" s="1501"/>
      <c r="F1151" s="1503"/>
      <c r="G1151" s="1503"/>
      <c r="H1151" s="1503"/>
      <c r="I1151" s="1503"/>
      <c r="J1151" s="1506"/>
    </row>
    <row r="1152" spans="1:10" x14ac:dyDescent="0.25">
      <c r="A1152" s="1502"/>
      <c r="B1152" s="1501"/>
      <c r="C1152" s="1501"/>
      <c r="D1152" s="1501"/>
      <c r="E1152" s="1501"/>
      <c r="F1152" s="1503"/>
      <c r="G1152" s="1503"/>
      <c r="H1152" s="1503"/>
      <c r="I1152" s="1503"/>
      <c r="J1152" s="1506"/>
    </row>
    <row r="1153" spans="1:10" x14ac:dyDescent="0.25">
      <c r="A1153" s="1502"/>
      <c r="B1153" s="1501"/>
      <c r="C1153" s="1501"/>
      <c r="D1153" s="1501"/>
      <c r="E1153" s="1501"/>
      <c r="F1153" s="1503"/>
      <c r="G1153" s="1503"/>
      <c r="H1153" s="1503"/>
      <c r="I1153" s="1503"/>
      <c r="J1153" s="1506"/>
    </row>
    <row r="1154" spans="1:10" x14ac:dyDescent="0.25">
      <c r="A1154" s="1502"/>
      <c r="B1154" s="1501"/>
      <c r="C1154" s="1501"/>
      <c r="D1154" s="1501"/>
      <c r="E1154" s="1501"/>
      <c r="F1154" s="1503"/>
      <c r="G1154" s="1503"/>
      <c r="H1154" s="1503"/>
      <c r="I1154" s="1503"/>
      <c r="J1154" s="1506"/>
    </row>
    <row r="1155" spans="1:10" x14ac:dyDescent="0.25">
      <c r="A1155" s="1502"/>
      <c r="B1155" s="1501"/>
      <c r="C1155" s="1501"/>
      <c r="D1155" s="1501"/>
      <c r="E1155" s="1501"/>
      <c r="F1155" s="1503"/>
      <c r="G1155" s="1503"/>
      <c r="H1155" s="1503"/>
      <c r="I1155" s="1503"/>
      <c r="J1155" s="1506"/>
    </row>
    <row r="1156" spans="1:10" x14ac:dyDescent="0.25">
      <c r="A1156" s="1502"/>
      <c r="B1156" s="1501"/>
      <c r="C1156" s="1501"/>
      <c r="D1156" s="1501"/>
      <c r="E1156" s="1501"/>
      <c r="F1156" s="1503"/>
      <c r="G1156" s="1503"/>
      <c r="H1156" s="1503"/>
      <c r="I1156" s="1503"/>
      <c r="J1156" s="1506"/>
    </row>
    <row r="1157" spans="1:10" x14ac:dyDescent="0.25">
      <c r="A1157" s="1502"/>
      <c r="B1157" s="1501"/>
      <c r="C1157" s="1501"/>
      <c r="D1157" s="1501"/>
      <c r="E1157" s="1501"/>
      <c r="F1157" s="1503"/>
      <c r="G1157" s="1503"/>
      <c r="H1157" s="1503"/>
      <c r="I1157" s="1503"/>
      <c r="J1157" s="1506"/>
    </row>
    <row r="1158" spans="1:10" x14ac:dyDescent="0.25">
      <c r="A1158" s="1502"/>
      <c r="B1158" s="1501"/>
      <c r="C1158" s="1501"/>
      <c r="D1158" s="1501"/>
      <c r="E1158" s="1501"/>
      <c r="F1158" s="1503"/>
      <c r="G1158" s="1503"/>
      <c r="H1158" s="1503"/>
      <c r="I1158" s="1503"/>
      <c r="J1158" s="1506"/>
    </row>
    <row r="1159" spans="1:10" x14ac:dyDescent="0.25">
      <c r="A1159" s="1502"/>
      <c r="B1159" s="1501"/>
      <c r="C1159" s="1501"/>
      <c r="D1159" s="1501"/>
      <c r="E1159" s="1501"/>
      <c r="F1159" s="1503"/>
      <c r="G1159" s="1503"/>
      <c r="H1159" s="1503"/>
      <c r="I1159" s="1503"/>
      <c r="J1159" s="1506"/>
    </row>
    <row r="1160" spans="1:10" x14ac:dyDescent="0.25">
      <c r="A1160" s="1502"/>
      <c r="B1160" s="1501"/>
      <c r="C1160" s="1501"/>
      <c r="D1160" s="1501"/>
      <c r="E1160" s="1501"/>
      <c r="F1160" s="1503"/>
      <c r="G1160" s="1503"/>
      <c r="H1160" s="1503"/>
      <c r="I1160" s="1503"/>
      <c r="J1160" s="1506"/>
    </row>
    <row r="1161" spans="1:10" x14ac:dyDescent="0.25">
      <c r="A1161" s="1502"/>
      <c r="B1161" s="1501"/>
      <c r="C1161" s="1501"/>
      <c r="D1161" s="1501"/>
      <c r="E1161" s="1501"/>
      <c r="F1161" s="1503"/>
      <c r="G1161" s="1503"/>
      <c r="H1161" s="1503"/>
      <c r="I1161" s="1503"/>
      <c r="J1161" s="1506"/>
    </row>
    <row r="1162" spans="1:10" x14ac:dyDescent="0.25">
      <c r="A1162" s="1502"/>
      <c r="B1162" s="1501"/>
      <c r="C1162" s="1501"/>
      <c r="D1162" s="1501"/>
      <c r="E1162" s="1501"/>
      <c r="F1162" s="1503"/>
      <c r="G1162" s="1503"/>
      <c r="H1162" s="1503"/>
      <c r="I1162" s="1503"/>
      <c r="J1162" s="1506"/>
    </row>
    <row r="1163" spans="1:10" x14ac:dyDescent="0.25">
      <c r="A1163" s="1502"/>
      <c r="B1163" s="1501"/>
      <c r="C1163" s="1501"/>
      <c r="D1163" s="1501"/>
      <c r="E1163" s="1501"/>
      <c r="F1163" s="1503"/>
      <c r="G1163" s="1503"/>
      <c r="H1163" s="1503"/>
      <c r="I1163" s="1503"/>
      <c r="J1163" s="1506"/>
    </row>
    <row r="1164" spans="1:10" x14ac:dyDescent="0.25">
      <c r="A1164" s="1502"/>
      <c r="B1164" s="1501"/>
      <c r="C1164" s="1501"/>
      <c r="D1164" s="1501"/>
      <c r="E1164" s="1501"/>
      <c r="F1164" s="1503"/>
      <c r="G1164" s="1503"/>
      <c r="H1164" s="1503"/>
      <c r="I1164" s="1503"/>
      <c r="J1164" s="1506"/>
    </row>
    <row r="1165" spans="1:10" x14ac:dyDescent="0.25">
      <c r="A1165" s="1502"/>
      <c r="B1165" s="1501"/>
      <c r="C1165" s="1501"/>
      <c r="D1165" s="1501"/>
      <c r="E1165" s="1501"/>
      <c r="F1165" s="1503"/>
      <c r="G1165" s="1503"/>
      <c r="H1165" s="1503"/>
      <c r="I1165" s="1503"/>
      <c r="J1165" s="1506"/>
    </row>
    <row r="1166" spans="1:10" x14ac:dyDescent="0.25">
      <c r="A1166" s="1502"/>
      <c r="B1166" s="1501"/>
      <c r="C1166" s="1501"/>
      <c r="D1166" s="1501"/>
      <c r="E1166" s="1501"/>
      <c r="F1166" s="1503"/>
      <c r="G1166" s="1503"/>
      <c r="H1166" s="1503"/>
      <c r="I1166" s="1503"/>
      <c r="J1166" s="1506"/>
    </row>
    <row r="1167" spans="1:10" x14ac:dyDescent="0.25">
      <c r="A1167" s="1502"/>
      <c r="B1167" s="1501"/>
      <c r="C1167" s="1501"/>
      <c r="D1167" s="1501"/>
      <c r="E1167" s="1501"/>
      <c r="F1167" s="1503"/>
      <c r="G1167" s="1503"/>
      <c r="H1167" s="1503"/>
      <c r="I1167" s="1503"/>
      <c r="J1167" s="1506"/>
    </row>
    <row r="1168" spans="1:10" x14ac:dyDescent="0.25">
      <c r="A1168" s="1502"/>
      <c r="B1168" s="1501"/>
      <c r="C1168" s="1501"/>
      <c r="D1168" s="1501"/>
      <c r="E1168" s="1501"/>
      <c r="F1168" s="1503"/>
      <c r="G1168" s="1503"/>
      <c r="H1168" s="1503"/>
      <c r="I1168" s="1503"/>
      <c r="J1168" s="1506"/>
    </row>
    <row r="1169" spans="1:10" x14ac:dyDescent="0.25">
      <c r="A1169" s="1502"/>
      <c r="B1169" s="1501"/>
      <c r="C1169" s="1501"/>
      <c r="D1169" s="1501"/>
      <c r="E1169" s="1501"/>
      <c r="F1169" s="1503"/>
      <c r="G1169" s="1503"/>
      <c r="H1169" s="1503"/>
      <c r="I1169" s="1503"/>
      <c r="J1169" s="1506"/>
    </row>
    <row r="1170" spans="1:10" x14ac:dyDescent="0.25">
      <c r="A1170" s="1502"/>
      <c r="B1170" s="1501"/>
      <c r="C1170" s="1501"/>
      <c r="D1170" s="1501"/>
      <c r="E1170" s="1501"/>
      <c r="F1170" s="1503"/>
      <c r="G1170" s="1503"/>
      <c r="H1170" s="1503"/>
      <c r="I1170" s="1503"/>
      <c r="J1170" s="1506"/>
    </row>
    <row r="1171" spans="1:10" x14ac:dyDescent="0.25">
      <c r="A1171" s="1502"/>
      <c r="B1171" s="1501"/>
      <c r="C1171" s="1501"/>
      <c r="D1171" s="1501"/>
      <c r="E1171" s="1501"/>
      <c r="F1171" s="1503"/>
      <c r="G1171" s="1503"/>
      <c r="H1171" s="1503"/>
      <c r="I1171" s="1503"/>
      <c r="J1171" s="1506"/>
    </row>
    <row r="1172" spans="1:10" x14ac:dyDescent="0.25">
      <c r="A1172" s="1502"/>
      <c r="B1172" s="1501"/>
      <c r="C1172" s="1501"/>
      <c r="D1172" s="1501"/>
      <c r="E1172" s="1501"/>
      <c r="F1172" s="1503"/>
      <c r="G1172" s="1503"/>
      <c r="H1172" s="1503"/>
      <c r="I1172" s="1503"/>
      <c r="J1172" s="1506"/>
    </row>
    <row r="1173" spans="1:10" x14ac:dyDescent="0.25">
      <c r="A1173" s="1502"/>
      <c r="B1173" s="1501"/>
      <c r="C1173" s="1501"/>
      <c r="D1173" s="1501"/>
      <c r="E1173" s="1501"/>
      <c r="F1173" s="1503"/>
      <c r="G1173" s="1503"/>
      <c r="H1173" s="1503"/>
      <c r="I1173" s="1503"/>
      <c r="J1173" s="1506"/>
    </row>
    <row r="1174" spans="1:10" x14ac:dyDescent="0.25">
      <c r="A1174" s="1502"/>
      <c r="B1174" s="1501"/>
      <c r="C1174" s="1501"/>
      <c r="D1174" s="1501"/>
      <c r="E1174" s="1501"/>
      <c r="F1174" s="1503"/>
      <c r="G1174" s="1503"/>
      <c r="H1174" s="1503"/>
      <c r="I1174" s="1503"/>
      <c r="J1174" s="1506"/>
    </row>
    <row r="1175" spans="1:10" x14ac:dyDescent="0.25">
      <c r="A1175" s="1502"/>
      <c r="B1175" s="1501"/>
      <c r="C1175" s="1501"/>
      <c r="D1175" s="1501"/>
      <c r="E1175" s="1501"/>
      <c r="F1175" s="1503"/>
      <c r="G1175" s="1503"/>
      <c r="H1175" s="1503"/>
      <c r="I1175" s="1503"/>
      <c r="J1175" s="1506"/>
    </row>
    <row r="1176" spans="1:10" x14ac:dyDescent="0.25">
      <c r="A1176" s="1502"/>
      <c r="B1176" s="1501"/>
      <c r="C1176" s="1501"/>
      <c r="D1176" s="1501"/>
      <c r="E1176" s="1501"/>
      <c r="F1176" s="1503"/>
      <c r="G1176" s="1503"/>
      <c r="H1176" s="1503"/>
      <c r="I1176" s="1503"/>
      <c r="J1176" s="1506"/>
    </row>
    <row r="1177" spans="1:10" x14ac:dyDescent="0.25">
      <c r="A1177" s="1502"/>
      <c r="B1177" s="1501"/>
      <c r="C1177" s="1501"/>
      <c r="D1177" s="1501"/>
      <c r="E1177" s="1501"/>
      <c r="F1177" s="1503"/>
      <c r="G1177" s="1503"/>
      <c r="H1177" s="1503"/>
      <c r="I1177" s="1503"/>
      <c r="J1177" s="1506"/>
    </row>
    <row r="1178" spans="1:10" x14ac:dyDescent="0.25">
      <c r="A1178" s="1502"/>
      <c r="B1178" s="1501"/>
      <c r="C1178" s="1501"/>
      <c r="D1178" s="1501"/>
      <c r="E1178" s="1501"/>
      <c r="F1178" s="1503"/>
      <c r="G1178" s="1503"/>
      <c r="H1178" s="1503"/>
      <c r="I1178" s="1503"/>
      <c r="J1178" s="1506"/>
    </row>
    <row r="1179" spans="1:10" x14ac:dyDescent="0.25">
      <c r="A1179" s="1502"/>
      <c r="B1179" s="1501"/>
      <c r="C1179" s="1501"/>
      <c r="D1179" s="1501"/>
      <c r="E1179" s="1501"/>
      <c r="F1179" s="1503"/>
      <c r="G1179" s="1503"/>
      <c r="H1179" s="1503"/>
      <c r="I1179" s="1503"/>
      <c r="J1179" s="1506"/>
    </row>
    <row r="1180" spans="1:10" x14ac:dyDescent="0.25">
      <c r="A1180" s="1502"/>
      <c r="B1180" s="1501"/>
      <c r="C1180" s="1501"/>
      <c r="D1180" s="1501"/>
      <c r="E1180" s="1501"/>
      <c r="F1180" s="1503"/>
      <c r="G1180" s="1503"/>
      <c r="H1180" s="1503"/>
      <c r="I1180" s="1503"/>
      <c r="J1180" s="1506"/>
    </row>
    <row r="1181" spans="1:10" x14ac:dyDescent="0.25">
      <c r="A1181" s="1502"/>
      <c r="B1181" s="1501"/>
      <c r="C1181" s="1501"/>
      <c r="D1181" s="1501"/>
      <c r="E1181" s="1501"/>
      <c r="F1181" s="1503"/>
      <c r="G1181" s="1503"/>
      <c r="H1181" s="1503"/>
      <c r="I1181" s="1503"/>
      <c r="J1181" s="1506"/>
    </row>
    <row r="1182" spans="1:10" x14ac:dyDescent="0.25">
      <c r="A1182" s="1502"/>
      <c r="B1182" s="1501"/>
      <c r="C1182" s="1501"/>
      <c r="D1182" s="1501"/>
      <c r="E1182" s="1501"/>
      <c r="F1182" s="1503"/>
      <c r="G1182" s="1503"/>
      <c r="H1182" s="1503"/>
      <c r="I1182" s="1503"/>
      <c r="J1182" s="1506"/>
    </row>
    <row r="1183" spans="1:10" x14ac:dyDescent="0.25">
      <c r="A1183" s="1502"/>
      <c r="B1183" s="1501"/>
      <c r="C1183" s="1501"/>
      <c r="D1183" s="1501"/>
      <c r="E1183" s="1501"/>
      <c r="F1183" s="1503"/>
      <c r="G1183" s="1503"/>
      <c r="H1183" s="1503"/>
      <c r="I1183" s="1503"/>
      <c r="J1183" s="1506"/>
    </row>
    <row r="1184" spans="1:10" x14ac:dyDescent="0.25">
      <c r="A1184" s="1502"/>
      <c r="B1184" s="1501"/>
      <c r="C1184" s="1501"/>
      <c r="D1184" s="1501"/>
      <c r="E1184" s="1501"/>
      <c r="F1184" s="1503"/>
      <c r="G1184" s="1503"/>
      <c r="H1184" s="1503"/>
      <c r="I1184" s="1503"/>
      <c r="J1184" s="1506"/>
    </row>
    <row r="1185" spans="1:10" x14ac:dyDescent="0.25">
      <c r="A1185" s="1502"/>
      <c r="B1185" s="1501"/>
      <c r="C1185" s="1501"/>
      <c r="D1185" s="1501"/>
      <c r="E1185" s="1501"/>
      <c r="F1185" s="1503"/>
      <c r="G1185" s="1503"/>
      <c r="H1185" s="1503"/>
      <c r="I1185" s="1503"/>
      <c r="J1185" s="1506"/>
    </row>
    <row r="1186" spans="1:10" x14ac:dyDescent="0.25">
      <c r="A1186" s="1502"/>
      <c r="B1186" s="1501"/>
      <c r="C1186" s="1501"/>
      <c r="D1186" s="1501"/>
      <c r="E1186" s="1501"/>
      <c r="F1186" s="1503"/>
      <c r="G1186" s="1503"/>
      <c r="H1186" s="1503"/>
      <c r="I1186" s="1503"/>
      <c r="J1186" s="1506"/>
    </row>
    <row r="1187" spans="1:10" x14ac:dyDescent="0.25">
      <c r="A1187" s="1502"/>
      <c r="B1187" s="1501"/>
      <c r="C1187" s="1501"/>
      <c r="D1187" s="1501"/>
      <c r="E1187" s="1501"/>
      <c r="F1187" s="1503"/>
      <c r="G1187" s="1503"/>
      <c r="H1187" s="1503"/>
      <c r="I1187" s="1503"/>
      <c r="J1187" s="1506"/>
    </row>
    <row r="1188" spans="1:10" x14ac:dyDescent="0.25">
      <c r="A1188" s="1502"/>
      <c r="B1188" s="1501"/>
      <c r="C1188" s="1501"/>
      <c r="D1188" s="1501"/>
      <c r="E1188" s="1501"/>
      <c r="F1188" s="1503"/>
      <c r="G1188" s="1503"/>
      <c r="H1188" s="1503"/>
      <c r="I1188" s="1503"/>
      <c r="J1188" s="1506"/>
    </row>
    <row r="1189" spans="1:10" x14ac:dyDescent="0.25">
      <c r="A1189" s="1502"/>
      <c r="B1189" s="1501"/>
      <c r="C1189" s="1501"/>
      <c r="D1189" s="1501"/>
      <c r="E1189" s="1501"/>
      <c r="F1189" s="1503"/>
      <c r="G1189" s="1503"/>
      <c r="H1189" s="1503"/>
      <c r="I1189" s="1503"/>
      <c r="J1189" s="1506"/>
    </row>
    <row r="1190" spans="1:10" x14ac:dyDescent="0.25">
      <c r="A1190" s="1502"/>
      <c r="B1190" s="1501"/>
      <c r="C1190" s="1501"/>
      <c r="D1190" s="1501"/>
      <c r="E1190" s="1501"/>
      <c r="F1190" s="1503"/>
      <c r="G1190" s="1503"/>
      <c r="H1190" s="1503"/>
      <c r="I1190" s="1503"/>
      <c r="J1190" s="1506"/>
    </row>
    <row r="1191" spans="1:10" x14ac:dyDescent="0.25">
      <c r="A1191" s="1502"/>
      <c r="B1191" s="1501"/>
      <c r="C1191" s="1501"/>
      <c r="D1191" s="1501"/>
      <c r="E1191" s="1501"/>
      <c r="F1191" s="1503"/>
      <c r="G1191" s="1503"/>
      <c r="H1191" s="1503"/>
      <c r="I1191" s="1503"/>
      <c r="J1191" s="1506"/>
    </row>
    <row r="1192" spans="1:10" x14ac:dyDescent="0.25">
      <c r="A1192" s="1502"/>
      <c r="B1192" s="1501"/>
      <c r="C1192" s="1501"/>
      <c r="D1192" s="1501"/>
      <c r="E1192" s="1501"/>
      <c r="F1192" s="1503"/>
      <c r="G1192" s="1503"/>
      <c r="H1192" s="1503"/>
      <c r="I1192" s="1503"/>
      <c r="J1192" s="1506"/>
    </row>
    <row r="1193" spans="1:10" x14ac:dyDescent="0.25">
      <c r="A1193" s="1502"/>
      <c r="B1193" s="1501"/>
      <c r="C1193" s="1501"/>
      <c r="D1193" s="1501"/>
      <c r="E1193" s="1501"/>
      <c r="F1193" s="1503"/>
      <c r="G1193" s="1503"/>
      <c r="H1193" s="1503"/>
      <c r="I1193" s="1503"/>
      <c r="J1193" s="1506"/>
    </row>
    <row r="1194" spans="1:10" x14ac:dyDescent="0.25">
      <c r="A1194" s="1502"/>
      <c r="B1194" s="1501"/>
      <c r="C1194" s="1501"/>
      <c r="D1194" s="1501"/>
      <c r="E1194" s="1501"/>
      <c r="F1194" s="1503"/>
      <c r="G1194" s="1503"/>
      <c r="H1194" s="1503"/>
      <c r="I1194" s="1503"/>
      <c r="J1194" s="1506"/>
    </row>
    <row r="1195" spans="1:10" x14ac:dyDescent="0.25">
      <c r="A1195" s="1502"/>
      <c r="B1195" s="1501"/>
      <c r="C1195" s="1501"/>
      <c r="D1195" s="1501"/>
      <c r="E1195" s="1501"/>
      <c r="F1195" s="1503"/>
      <c r="G1195" s="1503"/>
      <c r="H1195" s="1503"/>
      <c r="I1195" s="1503"/>
      <c r="J1195" s="1506"/>
    </row>
    <row r="1196" spans="1:10" x14ac:dyDescent="0.25">
      <c r="A1196" s="1502"/>
      <c r="B1196" s="1501"/>
      <c r="C1196" s="1501"/>
      <c r="D1196" s="1501"/>
      <c r="E1196" s="1501"/>
      <c r="F1196" s="1503"/>
      <c r="G1196" s="1503"/>
      <c r="H1196" s="1503"/>
      <c r="I1196" s="1503"/>
      <c r="J1196" s="1506"/>
    </row>
    <row r="1197" spans="1:10" x14ac:dyDescent="0.25">
      <c r="A1197" s="1502"/>
      <c r="B1197" s="1501"/>
      <c r="C1197" s="1501"/>
      <c r="D1197" s="1501"/>
      <c r="E1197" s="1501"/>
      <c r="F1197" s="1503"/>
      <c r="G1197" s="1503"/>
      <c r="H1197" s="1503"/>
      <c r="I1197" s="1503"/>
      <c r="J1197" s="1506"/>
    </row>
    <row r="1198" spans="1:10" x14ac:dyDescent="0.25">
      <c r="A1198" s="1502"/>
      <c r="B1198" s="1501"/>
      <c r="C1198" s="1501"/>
      <c r="D1198" s="1501"/>
      <c r="E1198" s="1501"/>
      <c r="F1198" s="1503"/>
      <c r="G1198" s="1503"/>
      <c r="H1198" s="1503"/>
      <c r="I1198" s="1503"/>
      <c r="J1198" s="1506"/>
    </row>
    <row r="1199" spans="1:10" x14ac:dyDescent="0.25">
      <c r="A1199" s="1502"/>
      <c r="B1199" s="1501"/>
      <c r="C1199" s="1501"/>
      <c r="D1199" s="1501"/>
      <c r="E1199" s="1501"/>
      <c r="F1199" s="1503"/>
      <c r="G1199" s="1503"/>
      <c r="H1199" s="1503"/>
      <c r="I1199" s="1503"/>
      <c r="J1199" s="1506"/>
    </row>
    <row r="1200" spans="1:10" x14ac:dyDescent="0.25">
      <c r="A1200" s="1502"/>
      <c r="B1200" s="1501"/>
      <c r="C1200" s="1501"/>
      <c r="D1200" s="1501"/>
      <c r="E1200" s="1501"/>
      <c r="F1200" s="1503"/>
      <c r="G1200" s="1503"/>
      <c r="H1200" s="1503"/>
      <c r="I1200" s="1503"/>
      <c r="J1200" s="1506"/>
    </row>
    <row r="1201" spans="1:10" x14ac:dyDescent="0.25">
      <c r="A1201" s="1502"/>
      <c r="B1201" s="1501"/>
      <c r="C1201" s="1501"/>
      <c r="D1201" s="1501"/>
      <c r="E1201" s="1501"/>
      <c r="F1201" s="1503"/>
      <c r="G1201" s="1503"/>
      <c r="H1201" s="1503"/>
      <c r="I1201" s="1503"/>
      <c r="J1201" s="1506"/>
    </row>
    <row r="1202" spans="1:10" x14ac:dyDescent="0.25">
      <c r="A1202" s="1502"/>
      <c r="B1202" s="1501"/>
      <c r="C1202" s="1501"/>
      <c r="D1202" s="1501"/>
      <c r="E1202" s="1501"/>
      <c r="F1202" s="1503"/>
      <c r="G1202" s="1503"/>
      <c r="H1202" s="1503"/>
      <c r="I1202" s="1503"/>
      <c r="J1202" s="1506"/>
    </row>
    <row r="1203" spans="1:10" x14ac:dyDescent="0.25">
      <c r="A1203" s="1502"/>
      <c r="B1203" s="1501"/>
      <c r="C1203" s="1501"/>
      <c r="D1203" s="1501"/>
      <c r="E1203" s="1501"/>
      <c r="F1203" s="1503"/>
      <c r="G1203" s="1503"/>
      <c r="H1203" s="1503"/>
      <c r="I1203" s="1503"/>
      <c r="J1203" s="1506"/>
    </row>
    <row r="1204" spans="1:10" x14ac:dyDescent="0.25">
      <c r="A1204" s="1502"/>
      <c r="B1204" s="1501"/>
      <c r="C1204" s="1501"/>
      <c r="D1204" s="1501"/>
      <c r="E1204" s="1501"/>
      <c r="F1204" s="1503"/>
      <c r="G1204" s="1503"/>
      <c r="H1204" s="1503"/>
      <c r="I1204" s="1503"/>
      <c r="J1204" s="1506"/>
    </row>
    <row r="1205" spans="1:10" x14ac:dyDescent="0.25">
      <c r="A1205" s="1502"/>
      <c r="B1205" s="1501"/>
      <c r="C1205" s="1501"/>
      <c r="D1205" s="1501"/>
      <c r="E1205" s="1501"/>
      <c r="F1205" s="1503"/>
      <c r="G1205" s="1503"/>
      <c r="H1205" s="1503"/>
      <c r="I1205" s="1503"/>
      <c r="J1205" s="1506"/>
    </row>
    <row r="1206" spans="1:10" x14ac:dyDescent="0.25">
      <c r="A1206" s="1502"/>
      <c r="B1206" s="1501"/>
      <c r="C1206" s="1501"/>
      <c r="D1206" s="1501"/>
      <c r="E1206" s="1501"/>
      <c r="F1206" s="1503"/>
      <c r="G1206" s="1503"/>
      <c r="H1206" s="1503"/>
      <c r="I1206" s="1503"/>
      <c r="J1206" s="1506"/>
    </row>
    <row r="1207" spans="1:10" x14ac:dyDescent="0.25">
      <c r="A1207" s="1502"/>
      <c r="B1207" s="1501"/>
      <c r="C1207" s="1501"/>
      <c r="D1207" s="1501"/>
      <c r="E1207" s="1501"/>
      <c r="F1207" s="1503"/>
      <c r="G1207" s="1503"/>
      <c r="H1207" s="1503"/>
      <c r="I1207" s="1503"/>
      <c r="J1207" s="1506"/>
    </row>
    <row r="1208" spans="1:10" x14ac:dyDescent="0.25">
      <c r="A1208" s="1502"/>
      <c r="B1208" s="1501"/>
      <c r="C1208" s="1501"/>
      <c r="D1208" s="1501"/>
      <c r="E1208" s="1501"/>
      <c r="F1208" s="1503"/>
      <c r="G1208" s="1503"/>
      <c r="H1208" s="1503"/>
      <c r="I1208" s="1503"/>
      <c r="J1208" s="1506"/>
    </row>
    <row r="1209" spans="1:10" x14ac:dyDescent="0.25">
      <c r="A1209" s="1502"/>
      <c r="B1209" s="1501"/>
      <c r="C1209" s="1501"/>
      <c r="D1209" s="1501"/>
      <c r="E1209" s="1501"/>
      <c r="F1209" s="1503"/>
      <c r="G1209" s="1503"/>
      <c r="H1209" s="1503"/>
      <c r="I1209" s="1503"/>
      <c r="J1209" s="1506"/>
    </row>
    <row r="1210" spans="1:10" x14ac:dyDescent="0.25">
      <c r="A1210" s="1502"/>
      <c r="B1210" s="1501"/>
      <c r="C1210" s="1501"/>
      <c r="D1210" s="1501"/>
      <c r="E1210" s="1501"/>
      <c r="F1210" s="1503"/>
      <c r="G1210" s="1503"/>
      <c r="H1210" s="1503"/>
      <c r="I1210" s="1503"/>
      <c r="J1210" s="1506"/>
    </row>
    <row r="1211" spans="1:10" x14ac:dyDescent="0.25">
      <c r="A1211" s="1502"/>
      <c r="B1211" s="1501"/>
      <c r="C1211" s="1501"/>
      <c r="D1211" s="1501"/>
      <c r="E1211" s="1501"/>
      <c r="F1211" s="1503"/>
      <c r="G1211" s="1503"/>
      <c r="H1211" s="1503"/>
      <c r="I1211" s="1503"/>
      <c r="J1211" s="1506"/>
    </row>
    <row r="1212" spans="1:10" x14ac:dyDescent="0.25">
      <c r="A1212" s="1502"/>
      <c r="B1212" s="1501"/>
      <c r="C1212" s="1501"/>
      <c r="D1212" s="1501"/>
      <c r="E1212" s="1501"/>
      <c r="F1212" s="1503"/>
      <c r="G1212" s="1503"/>
      <c r="H1212" s="1503"/>
      <c r="I1212" s="1503"/>
      <c r="J1212" s="1506"/>
    </row>
    <row r="1213" spans="1:10" x14ac:dyDescent="0.25">
      <c r="A1213" s="1502"/>
      <c r="B1213" s="1501"/>
      <c r="C1213" s="1501"/>
      <c r="D1213" s="1501"/>
      <c r="E1213" s="1501"/>
      <c r="F1213" s="1503"/>
      <c r="G1213" s="1503"/>
      <c r="H1213" s="1503"/>
      <c r="I1213" s="1503"/>
      <c r="J1213" s="1506"/>
    </row>
    <row r="1214" spans="1:10" x14ac:dyDescent="0.25">
      <c r="A1214" s="1502"/>
      <c r="B1214" s="1501"/>
      <c r="C1214" s="1501"/>
      <c r="D1214" s="1501"/>
      <c r="E1214" s="1501"/>
      <c r="F1214" s="1503"/>
      <c r="G1214" s="1503"/>
      <c r="H1214" s="1503"/>
      <c r="I1214" s="1503"/>
      <c r="J1214" s="1506"/>
    </row>
    <row r="1215" spans="1:10" x14ac:dyDescent="0.25">
      <c r="A1215" s="1502"/>
      <c r="B1215" s="1501"/>
      <c r="C1215" s="1501"/>
      <c r="D1215" s="1501"/>
      <c r="E1215" s="1501"/>
      <c r="F1215" s="1503"/>
      <c r="G1215" s="1503"/>
      <c r="H1215" s="1503"/>
      <c r="I1215" s="1503"/>
      <c r="J1215" s="1506"/>
    </row>
    <row r="1216" spans="1:10" x14ac:dyDescent="0.25">
      <c r="A1216" s="1502"/>
      <c r="B1216" s="1501"/>
      <c r="C1216" s="1501"/>
      <c r="D1216" s="1501"/>
      <c r="E1216" s="1501"/>
      <c r="F1216" s="1503"/>
      <c r="G1216" s="1503"/>
      <c r="H1216" s="1503"/>
      <c r="I1216" s="1503"/>
      <c r="J1216" s="1506"/>
    </row>
    <row r="1217" spans="1:10" x14ac:dyDescent="0.25">
      <c r="A1217" s="1502"/>
      <c r="B1217" s="1501"/>
      <c r="C1217" s="1501"/>
      <c r="D1217" s="1501"/>
      <c r="E1217" s="1501"/>
      <c r="F1217" s="1503"/>
      <c r="G1217" s="1503"/>
      <c r="H1217" s="1503"/>
      <c r="I1217" s="1503"/>
      <c r="J1217" s="1506"/>
    </row>
    <row r="1218" spans="1:10" x14ac:dyDescent="0.25">
      <c r="A1218" s="1502"/>
      <c r="B1218" s="1501"/>
      <c r="C1218" s="1501"/>
      <c r="D1218" s="1501"/>
      <c r="E1218" s="1501"/>
      <c r="F1218" s="1503"/>
      <c r="G1218" s="1503"/>
      <c r="H1218" s="1503"/>
      <c r="I1218" s="1503"/>
      <c r="J1218" s="1506"/>
    </row>
    <row r="1219" spans="1:10" x14ac:dyDescent="0.25">
      <c r="A1219" s="1502"/>
      <c r="B1219" s="1501"/>
      <c r="C1219" s="1501"/>
      <c r="D1219" s="1501"/>
      <c r="E1219" s="1501"/>
      <c r="F1219" s="1503"/>
      <c r="G1219" s="1503"/>
      <c r="H1219" s="1503"/>
      <c r="I1219" s="1503"/>
      <c r="J1219" s="1506"/>
    </row>
    <row r="1220" spans="1:10" x14ac:dyDescent="0.25">
      <c r="A1220" s="1502"/>
      <c r="B1220" s="1501"/>
      <c r="C1220" s="1501"/>
      <c r="D1220" s="1501"/>
      <c r="E1220" s="1501"/>
      <c r="F1220" s="1503"/>
      <c r="G1220" s="1503"/>
      <c r="H1220" s="1503"/>
      <c r="I1220" s="1503"/>
      <c r="J1220" s="1506"/>
    </row>
    <row r="1221" spans="1:10" x14ac:dyDescent="0.25">
      <c r="A1221" s="1502"/>
      <c r="B1221" s="1501"/>
      <c r="C1221" s="1501"/>
      <c r="D1221" s="1501"/>
      <c r="E1221" s="1501"/>
      <c r="F1221" s="1503"/>
      <c r="G1221" s="1503"/>
      <c r="H1221" s="1503"/>
      <c r="I1221" s="1503"/>
      <c r="J1221" s="1506"/>
    </row>
    <row r="1222" spans="1:10" x14ac:dyDescent="0.25">
      <c r="A1222" s="1502"/>
      <c r="B1222" s="1501"/>
      <c r="C1222" s="1501"/>
      <c r="D1222" s="1501"/>
      <c r="E1222" s="1501"/>
      <c r="F1222" s="1503"/>
      <c r="G1222" s="1503"/>
      <c r="H1222" s="1503"/>
      <c r="I1222" s="1503"/>
      <c r="J1222" s="1506"/>
    </row>
    <row r="1223" spans="1:10" x14ac:dyDescent="0.25">
      <c r="A1223" s="1502"/>
      <c r="B1223" s="1501"/>
      <c r="C1223" s="1501"/>
      <c r="D1223" s="1501"/>
      <c r="E1223" s="1501"/>
      <c r="F1223" s="1503"/>
      <c r="G1223" s="1503"/>
      <c r="H1223" s="1503"/>
      <c r="I1223" s="1503"/>
      <c r="J1223" s="1506"/>
    </row>
    <row r="1224" spans="1:10" x14ac:dyDescent="0.25">
      <c r="A1224" s="1502"/>
      <c r="B1224" s="1501"/>
      <c r="C1224" s="1501"/>
      <c r="D1224" s="1501"/>
      <c r="E1224" s="1501"/>
      <c r="F1224" s="1503"/>
      <c r="G1224" s="1503"/>
      <c r="H1224" s="1503"/>
      <c r="I1224" s="1503"/>
      <c r="J1224" s="1506"/>
    </row>
    <row r="1225" spans="1:10" x14ac:dyDescent="0.25">
      <c r="A1225" s="1502"/>
      <c r="B1225" s="1501"/>
      <c r="C1225" s="1501"/>
      <c r="D1225" s="1501"/>
      <c r="E1225" s="1501"/>
      <c r="F1225" s="1503"/>
      <c r="G1225" s="1503"/>
      <c r="H1225" s="1503"/>
      <c r="I1225" s="1503"/>
      <c r="J1225" s="1506"/>
    </row>
    <row r="1226" spans="1:10" x14ac:dyDescent="0.25">
      <c r="A1226" s="1502"/>
      <c r="B1226" s="1501"/>
      <c r="C1226" s="1501"/>
      <c r="D1226" s="1501"/>
      <c r="E1226" s="1501"/>
      <c r="F1226" s="1503"/>
      <c r="G1226" s="1503"/>
      <c r="H1226" s="1503"/>
      <c r="I1226" s="1503"/>
      <c r="J1226" s="1506"/>
    </row>
    <row r="1227" spans="1:10" x14ac:dyDescent="0.25">
      <c r="A1227" s="1502"/>
      <c r="B1227" s="1501"/>
      <c r="C1227" s="1501"/>
      <c r="D1227" s="1501"/>
      <c r="E1227" s="1501"/>
      <c r="F1227" s="1503"/>
      <c r="G1227" s="1503"/>
      <c r="H1227" s="1503"/>
      <c r="I1227" s="1503"/>
      <c r="J1227" s="1506"/>
    </row>
    <row r="1228" spans="1:10" x14ac:dyDescent="0.25">
      <c r="A1228" s="1502"/>
      <c r="B1228" s="1501"/>
      <c r="C1228" s="1501"/>
      <c r="D1228" s="1501"/>
      <c r="E1228" s="1501"/>
      <c r="F1228" s="1503"/>
      <c r="G1228" s="1503"/>
      <c r="H1228" s="1503"/>
      <c r="I1228" s="1503"/>
      <c r="J1228" s="1506"/>
    </row>
    <row r="1229" spans="1:10" x14ac:dyDescent="0.25">
      <c r="A1229" s="1502"/>
      <c r="B1229" s="1501"/>
      <c r="C1229" s="1501"/>
      <c r="D1229" s="1501"/>
      <c r="E1229" s="1501"/>
      <c r="F1229" s="1503"/>
      <c r="G1229" s="1503"/>
      <c r="H1229" s="1503"/>
      <c r="I1229" s="1503"/>
      <c r="J1229" s="1506"/>
    </row>
    <row r="1230" spans="1:10" x14ac:dyDescent="0.25">
      <c r="A1230" s="1502"/>
      <c r="B1230" s="1501"/>
      <c r="C1230" s="1501"/>
      <c r="D1230" s="1501"/>
      <c r="E1230" s="1501"/>
      <c r="F1230" s="1503"/>
      <c r="G1230" s="1503"/>
      <c r="H1230" s="1503"/>
      <c r="I1230" s="1503"/>
      <c r="J1230" s="1506"/>
    </row>
    <row r="1231" spans="1:10" x14ac:dyDescent="0.25">
      <c r="A1231" s="1502"/>
      <c r="B1231" s="1501"/>
      <c r="C1231" s="1501"/>
      <c r="D1231" s="1501"/>
      <c r="E1231" s="1501"/>
      <c r="F1231" s="1503"/>
      <c r="G1231" s="1503"/>
      <c r="H1231" s="1503"/>
      <c r="I1231" s="1503"/>
      <c r="J1231" s="1506"/>
    </row>
    <row r="1232" spans="1:10" x14ac:dyDescent="0.25">
      <c r="A1232" s="1502"/>
      <c r="B1232" s="1501"/>
      <c r="C1232" s="1501"/>
      <c r="D1232" s="1501"/>
      <c r="E1232" s="1501"/>
      <c r="F1232" s="1503"/>
      <c r="G1232" s="1503"/>
      <c r="H1232" s="1503"/>
      <c r="I1232" s="1503"/>
      <c r="J1232" s="1506"/>
    </row>
    <row r="1233" spans="1:10" x14ac:dyDescent="0.25">
      <c r="A1233" s="1502"/>
      <c r="B1233" s="1501"/>
      <c r="C1233" s="1501"/>
      <c r="D1233" s="1501"/>
      <c r="E1233" s="1501"/>
      <c r="F1233" s="1503"/>
      <c r="G1233" s="1503"/>
      <c r="H1233" s="1503"/>
      <c r="I1233" s="1503"/>
      <c r="J1233" s="1506"/>
    </row>
    <row r="1234" spans="1:10" x14ac:dyDescent="0.25">
      <c r="A1234" s="1502"/>
      <c r="B1234" s="1501"/>
      <c r="C1234" s="1501"/>
      <c r="D1234" s="1501"/>
      <c r="E1234" s="1501"/>
      <c r="F1234" s="1503"/>
      <c r="G1234" s="1503"/>
      <c r="H1234" s="1503"/>
      <c r="I1234" s="1503"/>
      <c r="J1234" s="1506"/>
    </row>
    <row r="1235" spans="1:10" x14ac:dyDescent="0.25">
      <c r="A1235" s="1502"/>
      <c r="B1235" s="1501"/>
      <c r="C1235" s="1501"/>
      <c r="D1235" s="1501"/>
      <c r="E1235" s="1501"/>
      <c r="F1235" s="1503"/>
      <c r="G1235" s="1503"/>
      <c r="H1235" s="1503"/>
      <c r="I1235" s="1503"/>
      <c r="J1235" s="1506"/>
    </row>
    <row r="1236" spans="1:10" x14ac:dyDescent="0.25">
      <c r="A1236" s="1502"/>
      <c r="B1236" s="1501"/>
      <c r="C1236" s="1501"/>
      <c r="D1236" s="1501"/>
      <c r="E1236" s="1501"/>
      <c r="F1236" s="1503"/>
      <c r="G1236" s="1503"/>
      <c r="H1236" s="1503"/>
      <c r="I1236" s="1503"/>
      <c r="J1236" s="1506"/>
    </row>
    <row r="1237" spans="1:10" x14ac:dyDescent="0.25">
      <c r="A1237" s="1502"/>
      <c r="B1237" s="1501"/>
      <c r="C1237" s="1501"/>
      <c r="D1237" s="1501"/>
      <c r="E1237" s="1501"/>
      <c r="F1237" s="1503"/>
      <c r="G1237" s="1503"/>
      <c r="H1237" s="1503"/>
      <c r="I1237" s="1503"/>
      <c r="J1237" s="1506"/>
    </row>
    <row r="1238" spans="1:10" x14ac:dyDescent="0.25">
      <c r="A1238" s="1502"/>
      <c r="B1238" s="1501"/>
      <c r="C1238" s="1501"/>
      <c r="D1238" s="1501"/>
      <c r="E1238" s="1501"/>
      <c r="F1238" s="1503"/>
      <c r="G1238" s="1503"/>
      <c r="H1238" s="1503"/>
      <c r="I1238" s="1503"/>
      <c r="J1238" s="1506"/>
    </row>
    <row r="1239" spans="1:10" x14ac:dyDescent="0.25">
      <c r="A1239" s="1502"/>
      <c r="B1239" s="1501"/>
      <c r="C1239" s="1501"/>
      <c r="D1239" s="1501"/>
      <c r="E1239" s="1501"/>
      <c r="F1239" s="1503"/>
      <c r="G1239" s="1503"/>
      <c r="H1239" s="1503"/>
      <c r="I1239" s="1503"/>
      <c r="J1239" s="1506"/>
    </row>
    <row r="1240" spans="1:10" x14ac:dyDescent="0.25">
      <c r="A1240" s="1502"/>
      <c r="B1240" s="1501"/>
      <c r="C1240" s="1501"/>
      <c r="D1240" s="1501"/>
      <c r="E1240" s="1501"/>
      <c r="F1240" s="1503"/>
      <c r="G1240" s="1503"/>
      <c r="H1240" s="1503"/>
      <c r="I1240" s="1503"/>
      <c r="J1240" s="1506"/>
    </row>
    <row r="1241" spans="1:10" x14ac:dyDescent="0.25">
      <c r="A1241" s="1502"/>
      <c r="B1241" s="1501"/>
      <c r="C1241" s="1501"/>
      <c r="D1241" s="1501"/>
      <c r="E1241" s="1501"/>
      <c r="F1241" s="1503"/>
      <c r="G1241" s="1503"/>
      <c r="H1241" s="1503"/>
      <c r="I1241" s="1503"/>
      <c r="J1241" s="1506"/>
    </row>
    <row r="1242" spans="1:10" x14ac:dyDescent="0.25">
      <c r="A1242" s="1502"/>
      <c r="B1242" s="1501"/>
      <c r="C1242" s="1501"/>
      <c r="D1242" s="1501"/>
      <c r="E1242" s="1501"/>
      <c r="F1242" s="1503"/>
      <c r="G1242" s="1503"/>
      <c r="H1242" s="1503"/>
      <c r="I1242" s="1503"/>
      <c r="J1242" s="1506"/>
    </row>
    <row r="1243" spans="1:10" x14ac:dyDescent="0.25">
      <c r="A1243" s="1502"/>
      <c r="B1243" s="1501"/>
      <c r="C1243" s="1501"/>
      <c r="D1243" s="1501"/>
      <c r="E1243" s="1501"/>
      <c r="F1243" s="1503"/>
      <c r="G1243" s="1503"/>
      <c r="H1243" s="1503"/>
      <c r="I1243" s="1503"/>
      <c r="J1243" s="1506"/>
    </row>
    <row r="1244" spans="1:10" x14ac:dyDescent="0.25">
      <c r="A1244" s="1502"/>
      <c r="B1244" s="1501"/>
      <c r="C1244" s="1501"/>
      <c r="D1244" s="1501"/>
      <c r="E1244" s="1501"/>
      <c r="F1244" s="1503"/>
      <c r="G1244" s="1503"/>
      <c r="H1244" s="1503"/>
      <c r="I1244" s="1503"/>
      <c r="J1244" s="1506"/>
    </row>
    <row r="1245" spans="1:10" x14ac:dyDescent="0.25">
      <c r="A1245" s="1502"/>
      <c r="B1245" s="1501"/>
      <c r="C1245" s="1501"/>
      <c r="D1245" s="1501"/>
      <c r="E1245" s="1501"/>
      <c r="F1245" s="1503"/>
      <c r="G1245" s="1503"/>
      <c r="H1245" s="1503"/>
      <c r="I1245" s="1503"/>
      <c r="J1245" s="1506"/>
    </row>
    <row r="1246" spans="1:10" x14ac:dyDescent="0.25">
      <c r="A1246" s="1502"/>
      <c r="B1246" s="1501"/>
      <c r="C1246" s="1501"/>
      <c r="D1246" s="1501"/>
      <c r="E1246" s="1501"/>
      <c r="F1246" s="1503"/>
      <c r="G1246" s="1503"/>
      <c r="H1246" s="1503"/>
      <c r="I1246" s="1503"/>
      <c r="J1246" s="1506"/>
    </row>
    <row r="1247" spans="1:10" x14ac:dyDescent="0.25">
      <c r="A1247" s="1502"/>
      <c r="B1247" s="1501"/>
      <c r="C1247" s="1501"/>
      <c r="D1247" s="1501"/>
      <c r="E1247" s="1501"/>
      <c r="F1247" s="1503"/>
      <c r="G1247" s="1503"/>
      <c r="H1247" s="1503"/>
      <c r="I1247" s="1503"/>
      <c r="J1247" s="1506"/>
    </row>
    <row r="1248" spans="1:10" x14ac:dyDescent="0.25">
      <c r="A1248" s="1502"/>
      <c r="B1248" s="1501"/>
      <c r="C1248" s="1501"/>
      <c r="D1248" s="1501"/>
      <c r="E1248" s="1501"/>
      <c r="F1248" s="1503"/>
      <c r="G1248" s="1503"/>
      <c r="H1248" s="1503"/>
      <c r="I1248" s="1503"/>
      <c r="J1248" s="1506"/>
    </row>
    <row r="1249" spans="1:10" x14ac:dyDescent="0.25">
      <c r="A1249" s="1502"/>
      <c r="B1249" s="1501"/>
      <c r="C1249" s="1501"/>
      <c r="D1249" s="1501"/>
      <c r="E1249" s="1501"/>
      <c r="F1249" s="1503"/>
      <c r="G1249" s="1503"/>
      <c r="H1249" s="1503"/>
      <c r="I1249" s="1503"/>
      <c r="J1249" s="1506"/>
    </row>
    <row r="1250" spans="1:10" x14ac:dyDescent="0.25">
      <c r="A1250" s="1502"/>
      <c r="B1250" s="1501"/>
      <c r="C1250" s="1501"/>
      <c r="D1250" s="1501"/>
      <c r="E1250" s="1501"/>
      <c r="F1250" s="1503"/>
      <c r="G1250" s="1503"/>
      <c r="H1250" s="1503"/>
      <c r="I1250" s="1503"/>
      <c r="J1250" s="1506"/>
    </row>
    <row r="1251" spans="1:10" x14ac:dyDescent="0.25">
      <c r="A1251" s="1502"/>
      <c r="B1251" s="1501"/>
      <c r="C1251" s="1501"/>
      <c r="D1251" s="1501"/>
      <c r="E1251" s="1501"/>
      <c r="F1251" s="1503"/>
      <c r="G1251" s="1503"/>
      <c r="H1251" s="1503"/>
      <c r="I1251" s="1503"/>
      <c r="J1251" s="1506"/>
    </row>
    <row r="1252" spans="1:10" x14ac:dyDescent="0.25">
      <c r="A1252" s="1502"/>
      <c r="B1252" s="1501"/>
      <c r="C1252" s="1501"/>
      <c r="D1252" s="1501"/>
      <c r="E1252" s="1501"/>
      <c r="F1252" s="1503"/>
      <c r="G1252" s="1503"/>
      <c r="H1252" s="1503"/>
      <c r="I1252" s="1503"/>
      <c r="J1252" s="1506"/>
    </row>
    <row r="1253" spans="1:10" x14ac:dyDescent="0.25">
      <c r="A1253" s="1502"/>
      <c r="B1253" s="1501"/>
      <c r="C1253" s="1501"/>
      <c r="D1253" s="1501"/>
      <c r="E1253" s="1501"/>
      <c r="F1253" s="1503"/>
      <c r="G1253" s="1503"/>
      <c r="H1253" s="1503"/>
      <c r="I1253" s="1503"/>
      <c r="J1253" s="1506"/>
    </row>
    <row r="1254" spans="1:10" x14ac:dyDescent="0.25">
      <c r="A1254" s="1502"/>
      <c r="B1254" s="1501"/>
      <c r="C1254" s="1501"/>
      <c r="D1254" s="1501"/>
      <c r="E1254" s="1501"/>
      <c r="F1254" s="1503"/>
      <c r="G1254" s="1503"/>
      <c r="H1254" s="1503"/>
      <c r="I1254" s="1503"/>
      <c r="J1254" s="1506"/>
    </row>
    <row r="1255" spans="1:10" x14ac:dyDescent="0.25">
      <c r="A1255" s="1502"/>
      <c r="B1255" s="1501"/>
      <c r="C1255" s="1501"/>
      <c r="D1255" s="1501"/>
      <c r="E1255" s="1501"/>
      <c r="F1255" s="1503"/>
      <c r="G1255" s="1503"/>
      <c r="H1255" s="1503"/>
      <c r="I1255" s="1503"/>
      <c r="J1255" s="1506"/>
    </row>
    <row r="1256" spans="1:10" x14ac:dyDescent="0.25">
      <c r="A1256" s="1502"/>
      <c r="B1256" s="1501"/>
      <c r="C1256" s="1501"/>
      <c r="D1256" s="1501"/>
      <c r="E1256" s="1501"/>
      <c r="F1256" s="1503"/>
      <c r="G1256" s="1503"/>
      <c r="H1256" s="1503"/>
      <c r="I1256" s="1503"/>
      <c r="J1256" s="1506"/>
    </row>
    <row r="1257" spans="1:10" x14ac:dyDescent="0.25">
      <c r="A1257" s="1502"/>
      <c r="B1257" s="1501"/>
      <c r="C1257" s="1501"/>
      <c r="D1257" s="1501"/>
      <c r="E1257" s="1501"/>
      <c r="F1257" s="1503"/>
      <c r="G1257" s="1503"/>
      <c r="H1257" s="1503"/>
      <c r="I1257" s="1503"/>
      <c r="J1257" s="1506"/>
    </row>
    <row r="1258" spans="1:10" x14ac:dyDescent="0.25">
      <c r="A1258" s="1502"/>
      <c r="B1258" s="1501"/>
      <c r="C1258" s="1501"/>
      <c r="D1258" s="1501"/>
      <c r="E1258" s="1501"/>
      <c r="F1258" s="1503"/>
      <c r="G1258" s="1503"/>
      <c r="H1258" s="1503"/>
      <c r="I1258" s="1503"/>
      <c r="J1258" s="1506"/>
    </row>
    <row r="1259" spans="1:10" x14ac:dyDescent="0.25">
      <c r="A1259" s="1502"/>
      <c r="B1259" s="1501"/>
      <c r="C1259" s="1501"/>
      <c r="D1259" s="1501"/>
      <c r="E1259" s="1501"/>
      <c r="F1259" s="1503"/>
      <c r="G1259" s="1503"/>
      <c r="H1259" s="1503"/>
      <c r="I1259" s="1503"/>
      <c r="J1259" s="1506"/>
    </row>
    <row r="1260" spans="1:10" x14ac:dyDescent="0.25">
      <c r="A1260" s="1502"/>
      <c r="B1260" s="1501"/>
      <c r="C1260" s="1501"/>
      <c r="D1260" s="1501"/>
      <c r="E1260" s="1501"/>
      <c r="F1260" s="1503"/>
      <c r="G1260" s="1503"/>
      <c r="H1260" s="1503"/>
      <c r="I1260" s="1503"/>
      <c r="J1260" s="1506"/>
    </row>
    <row r="1261" spans="1:10" x14ac:dyDescent="0.25">
      <c r="A1261" s="1502"/>
      <c r="B1261" s="1501"/>
      <c r="C1261" s="1501"/>
      <c r="D1261" s="1501"/>
      <c r="E1261" s="1501"/>
      <c r="F1261" s="1503"/>
      <c r="G1261" s="1503"/>
      <c r="H1261" s="1503"/>
      <c r="I1261" s="1503"/>
      <c r="J1261" s="1506"/>
    </row>
    <row r="1262" spans="1:10" x14ac:dyDescent="0.25">
      <c r="A1262" s="1502"/>
      <c r="B1262" s="1501"/>
      <c r="C1262" s="1501"/>
      <c r="D1262" s="1501"/>
      <c r="E1262" s="1501"/>
      <c r="F1262" s="1503"/>
      <c r="G1262" s="1503"/>
      <c r="H1262" s="1503"/>
      <c r="I1262" s="1503"/>
      <c r="J1262" s="1506"/>
    </row>
    <row r="1263" spans="1:10" x14ac:dyDescent="0.25">
      <c r="A1263" s="1502"/>
      <c r="B1263" s="1501"/>
      <c r="C1263" s="1501"/>
      <c r="D1263" s="1501"/>
      <c r="E1263" s="1501"/>
      <c r="F1263" s="1503"/>
      <c r="G1263" s="1503"/>
      <c r="H1263" s="1503"/>
      <c r="I1263" s="1503"/>
      <c r="J1263" s="1506"/>
    </row>
    <row r="1264" spans="1:10" x14ac:dyDescent="0.25">
      <c r="A1264" s="1502"/>
      <c r="B1264" s="1501"/>
      <c r="C1264" s="1501"/>
      <c r="D1264" s="1501"/>
      <c r="E1264" s="1501"/>
      <c r="F1264" s="1503"/>
      <c r="G1264" s="1503"/>
      <c r="H1264" s="1503"/>
      <c r="I1264" s="1503"/>
      <c r="J1264" s="1506"/>
    </row>
    <row r="1265" spans="1:10" x14ac:dyDescent="0.25">
      <c r="A1265" s="1502"/>
      <c r="B1265" s="1501"/>
      <c r="C1265" s="1501"/>
      <c r="D1265" s="1501"/>
      <c r="E1265" s="1501"/>
      <c r="F1265" s="1503"/>
      <c r="G1265" s="1503"/>
      <c r="H1265" s="1503"/>
      <c r="I1265" s="1503"/>
      <c r="J1265" s="1506"/>
    </row>
    <row r="1266" spans="1:10" x14ac:dyDescent="0.25">
      <c r="A1266" s="1502"/>
      <c r="B1266" s="1501"/>
      <c r="C1266" s="1501"/>
      <c r="D1266" s="1501"/>
      <c r="E1266" s="1501"/>
      <c r="F1266" s="1503"/>
      <c r="G1266" s="1503"/>
      <c r="H1266" s="1503"/>
      <c r="I1266" s="1503"/>
      <c r="J1266" s="1506"/>
    </row>
    <row r="1267" spans="1:10" x14ac:dyDescent="0.25">
      <c r="A1267" s="1502"/>
      <c r="B1267" s="1501"/>
      <c r="C1267" s="1501"/>
      <c r="D1267" s="1501"/>
      <c r="E1267" s="1501"/>
      <c r="F1267" s="1503"/>
      <c r="G1267" s="1503"/>
      <c r="H1267" s="1503"/>
      <c r="I1267" s="1503"/>
      <c r="J1267" s="1506"/>
    </row>
    <row r="1268" spans="1:10" x14ac:dyDescent="0.25">
      <c r="A1268" s="1502"/>
      <c r="B1268" s="1501"/>
      <c r="C1268" s="1501"/>
      <c r="D1268" s="1501"/>
      <c r="E1268" s="1501"/>
      <c r="F1268" s="1503"/>
      <c r="G1268" s="1503"/>
      <c r="H1268" s="1503"/>
      <c r="I1268" s="1503"/>
      <c r="J1268" s="1506"/>
    </row>
    <row r="1269" spans="1:10" x14ac:dyDescent="0.25">
      <c r="A1269" s="1502"/>
      <c r="B1269" s="1501"/>
      <c r="C1269" s="1501"/>
      <c r="D1269" s="1501"/>
      <c r="E1269" s="1501"/>
      <c r="F1269" s="1503"/>
      <c r="G1269" s="1503"/>
      <c r="H1269" s="1503"/>
      <c r="I1269" s="1503"/>
      <c r="J1269" s="1506"/>
    </row>
    <row r="1270" spans="1:10" x14ac:dyDescent="0.25">
      <c r="A1270" s="1502"/>
      <c r="B1270" s="1501"/>
      <c r="C1270" s="1501"/>
      <c r="D1270" s="1501"/>
      <c r="E1270" s="1501"/>
      <c r="F1270" s="1503"/>
      <c r="G1270" s="1503"/>
      <c r="H1270" s="1503"/>
      <c r="I1270" s="1503"/>
      <c r="J1270" s="1506"/>
    </row>
    <row r="1271" spans="1:10" x14ac:dyDescent="0.25">
      <c r="A1271" s="1502"/>
      <c r="B1271" s="1501"/>
      <c r="C1271" s="1501"/>
      <c r="D1271" s="1501"/>
      <c r="E1271" s="1501"/>
      <c r="F1271" s="1503"/>
      <c r="G1271" s="1503"/>
      <c r="H1271" s="1503"/>
      <c r="I1271" s="1503"/>
      <c r="J1271" s="1506"/>
    </row>
    <row r="1272" spans="1:10" x14ac:dyDescent="0.25">
      <c r="A1272" s="1502"/>
      <c r="B1272" s="1501"/>
      <c r="C1272" s="1501"/>
      <c r="D1272" s="1501"/>
      <c r="E1272" s="1501"/>
      <c r="F1272" s="1503"/>
      <c r="G1272" s="1503"/>
      <c r="H1272" s="1503"/>
      <c r="I1272" s="1503"/>
      <c r="J1272" s="1506"/>
    </row>
    <row r="1273" spans="1:10" x14ac:dyDescent="0.25">
      <c r="A1273" s="1502"/>
      <c r="B1273" s="1501"/>
      <c r="C1273" s="1501"/>
      <c r="D1273" s="1501"/>
      <c r="E1273" s="1501"/>
      <c r="F1273" s="1503"/>
      <c r="G1273" s="1503"/>
      <c r="H1273" s="1503"/>
      <c r="I1273" s="1503"/>
      <c r="J1273" s="1506"/>
    </row>
    <row r="1274" spans="1:10" x14ac:dyDescent="0.25">
      <c r="A1274" s="1502"/>
      <c r="B1274" s="1501"/>
      <c r="C1274" s="1501"/>
      <c r="D1274" s="1501"/>
      <c r="E1274" s="1501"/>
      <c r="F1274" s="1503"/>
      <c r="G1274" s="1503"/>
      <c r="H1274" s="1503"/>
      <c r="I1274" s="1503"/>
      <c r="J1274" s="1506"/>
    </row>
    <row r="1275" spans="1:10" x14ac:dyDescent="0.25">
      <c r="A1275" s="1502"/>
      <c r="B1275" s="1501"/>
      <c r="C1275" s="1501"/>
      <c r="D1275" s="1501"/>
      <c r="E1275" s="1501"/>
      <c r="F1275" s="1503"/>
      <c r="G1275" s="1503"/>
      <c r="H1275" s="1503"/>
      <c r="I1275" s="1503"/>
      <c r="J1275" s="1506"/>
    </row>
    <row r="1276" spans="1:10" x14ac:dyDescent="0.25">
      <c r="A1276" s="1502"/>
      <c r="B1276" s="1501"/>
      <c r="C1276" s="1501"/>
      <c r="D1276" s="1501"/>
      <c r="E1276" s="1501"/>
      <c r="F1276" s="1503"/>
      <c r="G1276" s="1503"/>
      <c r="H1276" s="1503"/>
      <c r="I1276" s="1503"/>
      <c r="J1276" s="1506"/>
    </row>
    <row r="1277" spans="1:10" x14ac:dyDescent="0.25">
      <c r="A1277" s="1502"/>
      <c r="B1277" s="1501"/>
      <c r="C1277" s="1501"/>
      <c r="D1277" s="1501"/>
      <c r="E1277" s="1501"/>
      <c r="F1277" s="1503"/>
      <c r="G1277" s="1503"/>
      <c r="H1277" s="1503"/>
      <c r="I1277" s="1503"/>
      <c r="J1277" s="1506"/>
    </row>
    <row r="1278" spans="1:10" x14ac:dyDescent="0.25">
      <c r="A1278" s="1502"/>
      <c r="B1278" s="1501"/>
      <c r="C1278" s="1501"/>
      <c r="D1278" s="1501"/>
      <c r="E1278" s="1501"/>
      <c r="F1278" s="1503"/>
      <c r="G1278" s="1503"/>
      <c r="H1278" s="1503"/>
      <c r="I1278" s="1503"/>
      <c r="J1278" s="1506"/>
    </row>
    <row r="1279" spans="1:10" x14ac:dyDescent="0.25">
      <c r="A1279" s="1502"/>
      <c r="B1279" s="1501"/>
      <c r="C1279" s="1501"/>
      <c r="D1279" s="1501"/>
      <c r="E1279" s="1501"/>
      <c r="F1279" s="1503"/>
      <c r="G1279" s="1503"/>
      <c r="H1279" s="1503"/>
      <c r="I1279" s="1503"/>
      <c r="J1279" s="1506"/>
    </row>
    <row r="1280" spans="1:10" x14ac:dyDescent="0.25">
      <c r="A1280" s="1502"/>
      <c r="B1280" s="1501"/>
      <c r="C1280" s="1501"/>
      <c r="D1280" s="1501"/>
      <c r="E1280" s="1501"/>
      <c r="F1280" s="1503"/>
      <c r="G1280" s="1503"/>
      <c r="H1280" s="1503"/>
      <c r="I1280" s="1503"/>
      <c r="J1280" s="1506"/>
    </row>
    <row r="1281" spans="1:10" x14ac:dyDescent="0.25">
      <c r="A1281" s="1502"/>
      <c r="B1281" s="1501"/>
      <c r="C1281" s="1501"/>
      <c r="D1281" s="1501"/>
      <c r="E1281" s="1501"/>
      <c r="F1281" s="1503"/>
      <c r="G1281" s="1503"/>
      <c r="H1281" s="1503"/>
      <c r="I1281" s="1503"/>
      <c r="J1281" s="1506"/>
    </row>
    <row r="1282" spans="1:10" x14ac:dyDescent="0.25">
      <c r="A1282" s="1502"/>
      <c r="B1282" s="1501"/>
      <c r="C1282" s="1501"/>
      <c r="D1282" s="1501"/>
      <c r="E1282" s="1501"/>
      <c r="F1282" s="1503"/>
      <c r="G1282" s="1503"/>
      <c r="H1282" s="1503"/>
      <c r="I1282" s="1503"/>
      <c r="J1282" s="1506"/>
    </row>
    <row r="1283" spans="1:10" x14ac:dyDescent="0.25">
      <c r="A1283" s="1502"/>
      <c r="B1283" s="1501"/>
      <c r="C1283" s="1501"/>
      <c r="D1283" s="1501"/>
      <c r="E1283" s="1501"/>
      <c r="F1283" s="1503"/>
      <c r="G1283" s="1503"/>
      <c r="H1283" s="1503"/>
      <c r="I1283" s="1503"/>
      <c r="J1283" s="1506"/>
    </row>
    <row r="1284" spans="1:10" x14ac:dyDescent="0.25">
      <c r="A1284" s="1502"/>
      <c r="B1284" s="1501"/>
      <c r="C1284" s="1501"/>
      <c r="D1284" s="1501"/>
      <c r="E1284" s="1501"/>
      <c r="F1284" s="1503"/>
      <c r="G1284" s="1503"/>
      <c r="H1284" s="1503"/>
      <c r="I1284" s="1503"/>
      <c r="J1284" s="1506"/>
    </row>
    <row r="1285" spans="1:10" x14ac:dyDescent="0.25">
      <c r="A1285" s="1502"/>
      <c r="B1285" s="1501"/>
      <c r="C1285" s="1501"/>
      <c r="D1285" s="1501"/>
      <c r="E1285" s="1501"/>
      <c r="F1285" s="1503"/>
      <c r="G1285" s="1503"/>
      <c r="H1285" s="1503"/>
      <c r="I1285" s="1503"/>
      <c r="J1285" s="1506"/>
    </row>
    <row r="1286" spans="1:10" x14ac:dyDescent="0.25">
      <c r="A1286" s="1502"/>
      <c r="B1286" s="1501"/>
      <c r="C1286" s="1501"/>
      <c r="D1286" s="1501"/>
      <c r="E1286" s="1501"/>
      <c r="F1286" s="1503"/>
      <c r="G1286" s="1503"/>
      <c r="H1286" s="1503"/>
      <c r="I1286" s="1503"/>
      <c r="J1286" s="1506"/>
    </row>
    <row r="1287" spans="1:10" x14ac:dyDescent="0.25">
      <c r="A1287" s="1502"/>
      <c r="B1287" s="1501"/>
      <c r="C1287" s="1501"/>
      <c r="D1287" s="1501"/>
      <c r="E1287" s="1501"/>
      <c r="F1287" s="1503"/>
      <c r="G1287" s="1503"/>
      <c r="H1287" s="1503"/>
      <c r="I1287" s="1503"/>
      <c r="J1287" s="1506"/>
    </row>
    <row r="1288" spans="1:10" x14ac:dyDescent="0.25">
      <c r="A1288" s="1502"/>
      <c r="B1288" s="1501"/>
      <c r="C1288" s="1501"/>
      <c r="D1288" s="1501"/>
      <c r="E1288" s="1501"/>
      <c r="F1288" s="1503"/>
      <c r="G1288" s="1503"/>
      <c r="H1288" s="1503"/>
      <c r="I1288" s="1503"/>
      <c r="J1288" s="1506"/>
    </row>
    <row r="1289" spans="1:10" x14ac:dyDescent="0.25">
      <c r="A1289" s="1502"/>
      <c r="B1289" s="1501"/>
      <c r="C1289" s="1501"/>
      <c r="D1289" s="1501"/>
      <c r="E1289" s="1501"/>
      <c r="F1289" s="1503"/>
      <c r="G1289" s="1503"/>
      <c r="H1289" s="1503"/>
      <c r="I1289" s="1503"/>
      <c r="J1289" s="1506"/>
    </row>
    <row r="1290" spans="1:10" x14ac:dyDescent="0.25">
      <c r="A1290" s="1502"/>
      <c r="B1290" s="1501"/>
      <c r="C1290" s="1501"/>
      <c r="D1290" s="1501"/>
      <c r="E1290" s="1501"/>
      <c r="F1290" s="1503"/>
      <c r="G1290" s="1503"/>
      <c r="H1290" s="1503"/>
      <c r="I1290" s="1503"/>
      <c r="J1290" s="1506"/>
    </row>
    <row r="1291" spans="1:10" x14ac:dyDescent="0.25">
      <c r="A1291" s="1502"/>
      <c r="B1291" s="1501"/>
      <c r="C1291" s="1501"/>
      <c r="D1291" s="1501"/>
      <c r="E1291" s="1501"/>
      <c r="F1291" s="1503"/>
      <c r="G1291" s="1503"/>
      <c r="H1291" s="1503"/>
      <c r="I1291" s="1503"/>
      <c r="J1291" s="1506"/>
    </row>
    <row r="1292" spans="1:10" x14ac:dyDescent="0.25">
      <c r="A1292" s="1502"/>
      <c r="B1292" s="1501"/>
      <c r="C1292" s="1501"/>
      <c r="D1292" s="1501"/>
      <c r="E1292" s="1501"/>
      <c r="F1292" s="1503"/>
      <c r="G1292" s="1503"/>
      <c r="H1292" s="1503"/>
      <c r="I1292" s="1503"/>
      <c r="J1292" s="1506"/>
    </row>
    <row r="1293" spans="1:10" x14ac:dyDescent="0.25">
      <c r="A1293" s="1502"/>
      <c r="B1293" s="1501"/>
      <c r="C1293" s="1501"/>
      <c r="D1293" s="1501"/>
      <c r="E1293" s="1501"/>
      <c r="F1293" s="1503"/>
      <c r="G1293" s="1503"/>
      <c r="H1293" s="1503"/>
      <c r="I1293" s="1503"/>
      <c r="J1293" s="1506"/>
    </row>
    <row r="1294" spans="1:10" x14ac:dyDescent="0.25">
      <c r="A1294" s="1502"/>
      <c r="B1294" s="1501"/>
      <c r="C1294" s="1501"/>
      <c r="D1294" s="1501"/>
      <c r="E1294" s="1501"/>
      <c r="F1294" s="1503"/>
      <c r="G1294" s="1503"/>
      <c r="H1294" s="1503"/>
      <c r="I1294" s="1503"/>
      <c r="J1294" s="1506"/>
    </row>
    <row r="1295" spans="1:10" x14ac:dyDescent="0.25">
      <c r="A1295" s="1502"/>
      <c r="B1295" s="1501"/>
      <c r="C1295" s="1501"/>
      <c r="D1295" s="1501"/>
      <c r="E1295" s="1501"/>
      <c r="F1295" s="1503"/>
      <c r="G1295" s="1503"/>
      <c r="H1295" s="1503"/>
      <c r="I1295" s="1503"/>
      <c r="J1295" s="1506"/>
    </row>
    <row r="1296" spans="1:10" x14ac:dyDescent="0.25">
      <c r="A1296" s="1502"/>
      <c r="B1296" s="1501"/>
      <c r="C1296" s="1501"/>
      <c r="D1296" s="1501"/>
      <c r="E1296" s="1501"/>
      <c r="F1296" s="1503"/>
      <c r="G1296" s="1503"/>
      <c r="H1296" s="1503"/>
      <c r="I1296" s="1503"/>
      <c r="J1296" s="1506"/>
    </row>
    <row r="1297" spans="1:10" x14ac:dyDescent="0.25">
      <c r="A1297" s="1502"/>
      <c r="B1297" s="1501"/>
      <c r="C1297" s="1501"/>
      <c r="D1297" s="1501"/>
      <c r="E1297" s="1501"/>
      <c r="F1297" s="1503"/>
      <c r="G1297" s="1503"/>
      <c r="H1297" s="1503"/>
      <c r="I1297" s="1503"/>
      <c r="J1297" s="1506"/>
    </row>
    <row r="1298" spans="1:10" x14ac:dyDescent="0.25">
      <c r="A1298" s="1502"/>
      <c r="B1298" s="1501"/>
      <c r="C1298" s="1501"/>
      <c r="D1298" s="1501"/>
      <c r="E1298" s="1501"/>
      <c r="F1298" s="1503"/>
      <c r="G1298" s="1503"/>
      <c r="H1298" s="1503"/>
      <c r="I1298" s="1503"/>
      <c r="J1298" s="1506"/>
    </row>
    <row r="1299" spans="1:10" x14ac:dyDescent="0.25">
      <c r="A1299" s="1502"/>
      <c r="B1299" s="1501"/>
      <c r="C1299" s="1501"/>
      <c r="D1299" s="1501"/>
      <c r="E1299" s="1501"/>
      <c r="F1299" s="1503"/>
      <c r="G1299" s="1503"/>
      <c r="H1299" s="1503"/>
      <c r="I1299" s="1503"/>
      <c r="J1299" s="1506"/>
    </row>
    <row r="1300" spans="1:10" x14ac:dyDescent="0.25">
      <c r="A1300" s="1502"/>
      <c r="B1300" s="1501"/>
      <c r="C1300" s="1501"/>
      <c r="D1300" s="1501"/>
      <c r="E1300" s="1501"/>
      <c r="F1300" s="1503"/>
      <c r="G1300" s="1503"/>
      <c r="H1300" s="1503"/>
      <c r="I1300" s="1503"/>
      <c r="J1300" s="1506"/>
    </row>
    <row r="1301" spans="1:10" x14ac:dyDescent="0.25">
      <c r="A1301" s="1502"/>
      <c r="B1301" s="1501"/>
      <c r="C1301" s="1501"/>
      <c r="D1301" s="1501"/>
      <c r="E1301" s="1501"/>
      <c r="F1301" s="1503"/>
      <c r="G1301" s="1503"/>
      <c r="H1301" s="1503"/>
      <c r="I1301" s="1503"/>
      <c r="J1301" s="1506"/>
    </row>
    <row r="1302" spans="1:10" x14ac:dyDescent="0.25">
      <c r="A1302" s="1502"/>
      <c r="B1302" s="1501"/>
      <c r="C1302" s="1501"/>
      <c r="D1302" s="1501"/>
      <c r="E1302" s="1501"/>
      <c r="F1302" s="1503"/>
      <c r="G1302" s="1503"/>
      <c r="H1302" s="1503"/>
      <c r="I1302" s="1503"/>
      <c r="J1302" s="1506"/>
    </row>
    <row r="1303" spans="1:10" x14ac:dyDescent="0.25">
      <c r="A1303" s="1502"/>
      <c r="B1303" s="1501"/>
      <c r="C1303" s="1501"/>
      <c r="D1303" s="1501"/>
      <c r="E1303" s="1501"/>
      <c r="F1303" s="1503"/>
      <c r="G1303" s="1503"/>
      <c r="H1303" s="1503"/>
      <c r="I1303" s="1503"/>
      <c r="J1303" s="1506"/>
    </row>
    <row r="1304" spans="1:10" x14ac:dyDescent="0.25">
      <c r="A1304" s="1502"/>
      <c r="B1304" s="1501"/>
      <c r="C1304" s="1501"/>
      <c r="D1304" s="1501"/>
      <c r="E1304" s="1501"/>
      <c r="F1304" s="1503"/>
      <c r="G1304" s="1503"/>
      <c r="H1304" s="1503"/>
      <c r="I1304" s="1503"/>
      <c r="J1304" s="1506"/>
    </row>
    <row r="1305" spans="1:10" x14ac:dyDescent="0.25">
      <c r="A1305" s="1502"/>
      <c r="B1305" s="1501"/>
      <c r="C1305" s="1501"/>
      <c r="D1305" s="1501"/>
      <c r="E1305" s="1501"/>
      <c r="F1305" s="1503"/>
      <c r="G1305" s="1503"/>
      <c r="H1305" s="1503"/>
      <c r="I1305" s="1503"/>
      <c r="J1305" s="1506"/>
    </row>
    <row r="1306" spans="1:10" x14ac:dyDescent="0.25">
      <c r="A1306" s="1502"/>
      <c r="B1306" s="1501"/>
      <c r="C1306" s="1501"/>
      <c r="D1306" s="1501"/>
      <c r="E1306" s="1501"/>
      <c r="F1306" s="1503"/>
      <c r="G1306" s="1503"/>
      <c r="H1306" s="1503"/>
      <c r="I1306" s="1503"/>
      <c r="J1306" s="1506"/>
    </row>
    <row r="1307" spans="1:10" x14ac:dyDescent="0.25">
      <c r="A1307" s="1502"/>
      <c r="B1307" s="1501"/>
      <c r="C1307" s="1501"/>
      <c r="D1307" s="1501"/>
      <c r="E1307" s="1501"/>
      <c r="F1307" s="1503"/>
      <c r="G1307" s="1503"/>
      <c r="H1307" s="1503"/>
      <c r="I1307" s="1503"/>
      <c r="J1307" s="1506"/>
    </row>
    <row r="1308" spans="1:10" x14ac:dyDescent="0.25">
      <c r="A1308" s="1502"/>
      <c r="B1308" s="1501"/>
      <c r="C1308" s="1501"/>
      <c r="D1308" s="1501"/>
      <c r="E1308" s="1501"/>
      <c r="F1308" s="1503"/>
      <c r="G1308" s="1503"/>
      <c r="H1308" s="1503"/>
      <c r="I1308" s="1503"/>
      <c r="J1308" s="1506"/>
    </row>
    <row r="1309" spans="1:10" x14ac:dyDescent="0.25">
      <c r="A1309" s="1502"/>
      <c r="B1309" s="1501"/>
      <c r="C1309" s="1501"/>
      <c r="D1309" s="1501"/>
      <c r="E1309" s="1501"/>
      <c r="F1309" s="1503"/>
      <c r="G1309" s="1503"/>
      <c r="H1309" s="1503"/>
      <c r="I1309" s="1503"/>
      <c r="J1309" s="1506"/>
    </row>
    <row r="1310" spans="1:10" x14ac:dyDescent="0.25">
      <c r="A1310" s="1502"/>
      <c r="B1310" s="1501"/>
      <c r="C1310" s="1501"/>
      <c r="D1310" s="1501"/>
      <c r="E1310" s="1501"/>
      <c r="F1310" s="1503"/>
      <c r="G1310" s="1503"/>
      <c r="H1310" s="1503"/>
      <c r="I1310" s="1503"/>
      <c r="J1310" s="1506"/>
    </row>
    <row r="1311" spans="1:10" x14ac:dyDescent="0.25">
      <c r="A1311" s="1502"/>
      <c r="B1311" s="1501"/>
      <c r="C1311" s="1501"/>
      <c r="D1311" s="1501"/>
      <c r="E1311" s="1501"/>
      <c r="F1311" s="1503"/>
      <c r="G1311" s="1503"/>
      <c r="H1311" s="1503"/>
      <c r="I1311" s="1503"/>
      <c r="J1311" s="1506"/>
    </row>
    <row r="1312" spans="1:10" x14ac:dyDescent="0.25">
      <c r="A1312" s="1502"/>
      <c r="B1312" s="1501"/>
      <c r="C1312" s="1501"/>
      <c r="D1312" s="1501"/>
      <c r="E1312" s="1501"/>
      <c r="F1312" s="1503"/>
      <c r="G1312" s="1503"/>
      <c r="H1312" s="1503"/>
      <c r="I1312" s="1503"/>
      <c r="J1312" s="1506"/>
    </row>
    <row r="1313" spans="1:10" x14ac:dyDescent="0.25">
      <c r="A1313" s="1502"/>
      <c r="B1313" s="1501"/>
      <c r="C1313" s="1501"/>
      <c r="D1313" s="1501"/>
      <c r="E1313" s="1501"/>
      <c r="F1313" s="1503"/>
      <c r="G1313" s="1503"/>
      <c r="H1313" s="1503"/>
      <c r="I1313" s="1503"/>
      <c r="J1313" s="1506"/>
    </row>
    <row r="1314" spans="1:10" x14ac:dyDescent="0.25">
      <c r="A1314" s="1502"/>
      <c r="B1314" s="1501"/>
      <c r="C1314" s="1501"/>
      <c r="D1314" s="1501"/>
      <c r="E1314" s="1501"/>
      <c r="F1314" s="1503"/>
      <c r="G1314" s="1503"/>
      <c r="H1314" s="1503"/>
      <c r="I1314" s="1503"/>
      <c r="J1314" s="1506"/>
    </row>
    <row r="1315" spans="1:10" x14ac:dyDescent="0.25">
      <c r="A1315" s="1502"/>
      <c r="B1315" s="1501"/>
      <c r="C1315" s="1501"/>
      <c r="D1315" s="1501"/>
      <c r="E1315" s="1501"/>
      <c r="F1315" s="1503"/>
      <c r="G1315" s="1503"/>
      <c r="H1315" s="1503"/>
      <c r="I1315" s="1503"/>
      <c r="J1315" s="1506"/>
    </row>
    <row r="1316" spans="1:10" x14ac:dyDescent="0.25">
      <c r="A1316" s="1502"/>
      <c r="B1316" s="1501"/>
      <c r="C1316" s="1501"/>
      <c r="D1316" s="1501"/>
      <c r="E1316" s="1501"/>
      <c r="F1316" s="1503"/>
      <c r="G1316" s="1503"/>
      <c r="H1316" s="1503"/>
      <c r="I1316" s="1503"/>
      <c r="J1316" s="1506"/>
    </row>
    <row r="1317" spans="1:10" x14ac:dyDescent="0.25">
      <c r="A1317" s="1502"/>
      <c r="B1317" s="1501"/>
      <c r="C1317" s="1501"/>
      <c r="D1317" s="1501"/>
      <c r="E1317" s="1501"/>
      <c r="F1317" s="1503"/>
      <c r="G1317" s="1503"/>
      <c r="H1317" s="1503"/>
      <c r="I1317" s="1503"/>
      <c r="J1317" s="1506"/>
    </row>
    <row r="1318" spans="1:10" x14ac:dyDescent="0.25">
      <c r="A1318" s="1502"/>
      <c r="B1318" s="1501"/>
      <c r="C1318" s="1501"/>
      <c r="D1318" s="1501"/>
      <c r="E1318" s="1501"/>
      <c r="F1318" s="1503"/>
      <c r="G1318" s="1503"/>
      <c r="H1318" s="1503"/>
      <c r="I1318" s="1503"/>
      <c r="J1318" s="1506"/>
    </row>
    <row r="1319" spans="1:10" x14ac:dyDescent="0.25">
      <c r="A1319" s="1502"/>
      <c r="B1319" s="1501"/>
      <c r="C1319" s="1501"/>
      <c r="D1319" s="1501"/>
      <c r="E1319" s="1501"/>
      <c r="F1319" s="1503"/>
      <c r="G1319" s="1503"/>
      <c r="H1319" s="1503"/>
      <c r="I1319" s="1503"/>
      <c r="J1319" s="1506"/>
    </row>
    <row r="1320" spans="1:10" x14ac:dyDescent="0.25">
      <c r="A1320" s="1502"/>
      <c r="B1320" s="1501"/>
      <c r="C1320" s="1501"/>
      <c r="D1320" s="1501"/>
      <c r="E1320" s="1501"/>
      <c r="F1320" s="1503"/>
      <c r="G1320" s="1503"/>
      <c r="H1320" s="1503"/>
      <c r="I1320" s="1503"/>
      <c r="J1320" s="1506"/>
    </row>
    <row r="1321" spans="1:10" x14ac:dyDescent="0.25">
      <c r="A1321" s="1502"/>
      <c r="B1321" s="1501"/>
      <c r="C1321" s="1501"/>
      <c r="D1321" s="1501"/>
      <c r="E1321" s="1501"/>
      <c r="F1321" s="1503"/>
      <c r="G1321" s="1503"/>
      <c r="H1321" s="1503"/>
      <c r="I1321" s="1503"/>
      <c r="J1321" s="1506"/>
    </row>
    <row r="1322" spans="1:10" x14ac:dyDescent="0.25">
      <c r="A1322" s="1502"/>
      <c r="B1322" s="1501"/>
      <c r="C1322" s="1501"/>
      <c r="D1322" s="1501"/>
      <c r="E1322" s="1501"/>
      <c r="F1322" s="1503"/>
      <c r="G1322" s="1503"/>
      <c r="H1322" s="1503"/>
      <c r="I1322" s="1503"/>
      <c r="J1322" s="1506"/>
    </row>
    <row r="1323" spans="1:10" x14ac:dyDescent="0.25">
      <c r="A1323" s="1502"/>
      <c r="B1323" s="1501"/>
      <c r="C1323" s="1501"/>
      <c r="D1323" s="1501"/>
      <c r="E1323" s="1501"/>
      <c r="F1323" s="1503"/>
      <c r="G1323" s="1503"/>
      <c r="H1323" s="1503"/>
      <c r="I1323" s="1503"/>
      <c r="J1323" s="1506"/>
    </row>
    <row r="1324" spans="1:10" x14ac:dyDescent="0.25">
      <c r="A1324" s="1502"/>
      <c r="B1324" s="1501"/>
      <c r="C1324" s="1501"/>
      <c r="D1324" s="1501"/>
      <c r="E1324" s="1501"/>
      <c r="F1324" s="1503"/>
      <c r="G1324" s="1503"/>
      <c r="H1324" s="1503"/>
      <c r="I1324" s="1503"/>
      <c r="J1324" s="1506"/>
    </row>
    <row r="1325" spans="1:10" x14ac:dyDescent="0.25">
      <c r="A1325" s="1502"/>
      <c r="B1325" s="1501"/>
      <c r="C1325" s="1501"/>
      <c r="D1325" s="1501"/>
      <c r="E1325" s="1501"/>
      <c r="F1325" s="1503"/>
      <c r="G1325" s="1503"/>
      <c r="H1325" s="1503"/>
      <c r="I1325" s="1503"/>
      <c r="J1325" s="1506"/>
    </row>
    <row r="1326" spans="1:10" x14ac:dyDescent="0.25">
      <c r="A1326" s="1502"/>
      <c r="B1326" s="1501"/>
      <c r="C1326" s="1501"/>
      <c r="D1326" s="1501"/>
      <c r="E1326" s="1501"/>
      <c r="F1326" s="1503"/>
      <c r="G1326" s="1503"/>
      <c r="H1326" s="1503"/>
      <c r="I1326" s="1503"/>
      <c r="J1326" s="1506"/>
    </row>
    <row r="1327" spans="1:10" x14ac:dyDescent="0.25">
      <c r="A1327" s="1502"/>
      <c r="B1327" s="1501"/>
      <c r="C1327" s="1501"/>
      <c r="D1327" s="1501"/>
      <c r="E1327" s="1501"/>
      <c r="F1327" s="1503"/>
      <c r="G1327" s="1503"/>
      <c r="H1327" s="1503"/>
      <c r="I1327" s="1503"/>
      <c r="J1327" s="1506"/>
    </row>
    <row r="1328" spans="1:10" x14ac:dyDescent="0.25">
      <c r="A1328" s="1502"/>
      <c r="B1328" s="1501"/>
      <c r="C1328" s="1501"/>
      <c r="D1328" s="1501"/>
      <c r="E1328" s="1501"/>
      <c r="F1328" s="1503"/>
      <c r="G1328" s="1503"/>
      <c r="H1328" s="1503"/>
      <c r="I1328" s="1503"/>
      <c r="J1328" s="1506"/>
    </row>
    <row r="1329" spans="1:10" x14ac:dyDescent="0.25">
      <c r="A1329" s="1502"/>
      <c r="B1329" s="1501"/>
      <c r="C1329" s="1501"/>
      <c r="D1329" s="1501"/>
      <c r="E1329" s="1501"/>
      <c r="F1329" s="1503"/>
      <c r="G1329" s="1503"/>
      <c r="H1329" s="1503"/>
      <c r="I1329" s="1503"/>
      <c r="J1329" s="1506"/>
    </row>
    <row r="1330" spans="1:10" x14ac:dyDescent="0.25">
      <c r="A1330" s="1502"/>
      <c r="B1330" s="1501"/>
      <c r="C1330" s="1501"/>
      <c r="D1330" s="1501"/>
      <c r="E1330" s="1501"/>
      <c r="F1330" s="1503"/>
      <c r="G1330" s="1503"/>
      <c r="H1330" s="1503"/>
      <c r="I1330" s="1503"/>
      <c r="J1330" s="1506"/>
    </row>
    <row r="1331" spans="1:10" x14ac:dyDescent="0.25">
      <c r="A1331" s="1502"/>
      <c r="B1331" s="1501"/>
      <c r="C1331" s="1501"/>
      <c r="D1331" s="1501"/>
      <c r="E1331" s="1501"/>
      <c r="F1331" s="1503"/>
      <c r="G1331" s="1503"/>
      <c r="H1331" s="1503"/>
      <c r="I1331" s="1503"/>
      <c r="J1331" s="1506"/>
    </row>
    <row r="1332" spans="1:10" x14ac:dyDescent="0.25">
      <c r="A1332" s="1502"/>
      <c r="B1332" s="1501"/>
      <c r="C1332" s="1501"/>
      <c r="D1332" s="1501"/>
      <c r="E1332" s="1501"/>
      <c r="F1332" s="1503"/>
      <c r="G1332" s="1503"/>
      <c r="H1332" s="1503"/>
      <c r="I1332" s="1503"/>
      <c r="J1332" s="1506"/>
    </row>
    <row r="1333" spans="1:10" x14ac:dyDescent="0.25">
      <c r="A1333" s="1502"/>
      <c r="B1333" s="1501"/>
      <c r="C1333" s="1501"/>
      <c r="D1333" s="1501"/>
      <c r="E1333" s="1501"/>
      <c r="F1333" s="1503"/>
      <c r="G1333" s="1503"/>
      <c r="H1333" s="1503"/>
      <c r="I1333" s="1503"/>
      <c r="J1333" s="1506"/>
    </row>
    <row r="1334" spans="1:10" x14ac:dyDescent="0.25">
      <c r="A1334" s="1502"/>
      <c r="B1334" s="1501"/>
      <c r="C1334" s="1501"/>
      <c r="D1334" s="1501"/>
      <c r="E1334" s="1501"/>
      <c r="F1334" s="1503"/>
      <c r="G1334" s="1503"/>
      <c r="H1334" s="1503"/>
      <c r="I1334" s="1503"/>
      <c r="J1334" s="1506"/>
    </row>
    <row r="1335" spans="1:10" x14ac:dyDescent="0.25">
      <c r="A1335" s="1502"/>
      <c r="B1335" s="1501"/>
      <c r="C1335" s="1501"/>
      <c r="D1335" s="1501"/>
      <c r="E1335" s="1501"/>
      <c r="F1335" s="1503"/>
      <c r="G1335" s="1503"/>
      <c r="H1335" s="1503"/>
      <c r="I1335" s="1503"/>
      <c r="J1335" s="1506"/>
    </row>
    <row r="1336" spans="1:10" x14ac:dyDescent="0.25">
      <c r="A1336" s="1502"/>
      <c r="B1336" s="1501"/>
      <c r="C1336" s="1501"/>
      <c r="D1336" s="1501"/>
      <c r="E1336" s="1501"/>
      <c r="F1336" s="1503"/>
      <c r="G1336" s="1503"/>
      <c r="H1336" s="1503"/>
      <c r="I1336" s="1503"/>
      <c r="J1336" s="1506"/>
    </row>
    <row r="1337" spans="1:10" x14ac:dyDescent="0.25">
      <c r="A1337" s="1502"/>
      <c r="B1337" s="1501"/>
      <c r="C1337" s="1501"/>
      <c r="D1337" s="1501"/>
      <c r="E1337" s="1501"/>
      <c r="F1337" s="1503"/>
      <c r="G1337" s="1503"/>
      <c r="H1337" s="1503"/>
      <c r="I1337" s="1503"/>
      <c r="J1337" s="1506"/>
    </row>
    <row r="1338" spans="1:10" x14ac:dyDescent="0.25">
      <c r="A1338" s="1502"/>
      <c r="B1338" s="1501"/>
      <c r="C1338" s="1501"/>
      <c r="D1338" s="1501"/>
      <c r="E1338" s="1501"/>
      <c r="F1338" s="1503"/>
      <c r="G1338" s="1503"/>
      <c r="H1338" s="1503"/>
      <c r="I1338" s="1503"/>
      <c r="J1338" s="1506"/>
    </row>
    <row r="1339" spans="1:10" x14ac:dyDescent="0.25">
      <c r="A1339" s="1502"/>
      <c r="B1339" s="1501"/>
      <c r="C1339" s="1501"/>
      <c r="D1339" s="1501"/>
      <c r="E1339" s="1501"/>
      <c r="F1339" s="1503"/>
      <c r="G1339" s="1503"/>
      <c r="H1339" s="1503"/>
      <c r="I1339" s="1503"/>
      <c r="J1339" s="1506"/>
    </row>
    <row r="1340" spans="1:10" x14ac:dyDescent="0.25">
      <c r="A1340" s="1502"/>
      <c r="B1340" s="1501"/>
      <c r="C1340" s="1501"/>
      <c r="D1340" s="1501"/>
      <c r="E1340" s="1501"/>
      <c r="F1340" s="1503"/>
      <c r="G1340" s="1503"/>
      <c r="H1340" s="1503"/>
      <c r="I1340" s="1503"/>
      <c r="J1340" s="1506"/>
    </row>
    <row r="1341" spans="1:10" x14ac:dyDescent="0.25">
      <c r="A1341" s="1502"/>
      <c r="B1341" s="1501"/>
      <c r="C1341" s="1501"/>
      <c r="D1341" s="1501"/>
      <c r="E1341" s="1501"/>
      <c r="F1341" s="1503"/>
      <c r="G1341" s="1503"/>
      <c r="H1341" s="1503"/>
      <c r="I1341" s="1503"/>
      <c r="J1341" s="1506"/>
    </row>
    <row r="1342" spans="1:10" x14ac:dyDescent="0.25">
      <c r="A1342" s="1502"/>
      <c r="B1342" s="1501"/>
      <c r="C1342" s="1501"/>
      <c r="D1342" s="1501"/>
      <c r="E1342" s="1501"/>
      <c r="F1342" s="1503"/>
      <c r="G1342" s="1503"/>
      <c r="H1342" s="1503"/>
      <c r="I1342" s="1503"/>
      <c r="J1342" s="1506"/>
    </row>
    <row r="1343" spans="1:10" x14ac:dyDescent="0.25">
      <c r="A1343" s="1502"/>
      <c r="B1343" s="1501"/>
      <c r="C1343" s="1501"/>
      <c r="D1343" s="1501"/>
      <c r="E1343" s="1501"/>
      <c r="F1343" s="1503"/>
      <c r="G1343" s="1503"/>
      <c r="H1343" s="1503"/>
      <c r="I1343" s="1503"/>
      <c r="J1343" s="1506"/>
    </row>
    <row r="1344" spans="1:10" x14ac:dyDescent="0.25">
      <c r="A1344" s="1502"/>
      <c r="B1344" s="1501"/>
      <c r="C1344" s="1501"/>
      <c r="D1344" s="1501"/>
      <c r="E1344" s="1501"/>
      <c r="F1344" s="1503"/>
      <c r="G1344" s="1503"/>
      <c r="H1344" s="1503"/>
      <c r="I1344" s="1503"/>
      <c r="J1344" s="1506"/>
    </row>
    <row r="1345" spans="1:10" x14ac:dyDescent="0.25">
      <c r="A1345" s="1502"/>
      <c r="B1345" s="1501"/>
      <c r="C1345" s="1501"/>
      <c r="D1345" s="1501"/>
      <c r="E1345" s="1501"/>
      <c r="F1345" s="1503"/>
      <c r="G1345" s="1503"/>
      <c r="H1345" s="1503"/>
      <c r="I1345" s="1503"/>
      <c r="J1345" s="1506"/>
    </row>
    <row r="1346" spans="1:10" x14ac:dyDescent="0.25">
      <c r="A1346" s="1502"/>
      <c r="B1346" s="1501"/>
      <c r="C1346" s="1501"/>
      <c r="D1346" s="1501"/>
      <c r="E1346" s="1501"/>
      <c r="F1346" s="1503"/>
      <c r="G1346" s="1503"/>
      <c r="H1346" s="1503"/>
      <c r="I1346" s="1503"/>
      <c r="J1346" s="1506"/>
    </row>
    <row r="1347" spans="1:10" x14ac:dyDescent="0.25">
      <c r="A1347" s="1502"/>
      <c r="B1347" s="1501"/>
      <c r="C1347" s="1501"/>
      <c r="D1347" s="1501"/>
      <c r="E1347" s="1501"/>
      <c r="F1347" s="1503"/>
      <c r="G1347" s="1503"/>
      <c r="H1347" s="1503"/>
      <c r="I1347" s="1503"/>
      <c r="J1347" s="1506"/>
    </row>
    <row r="1348" spans="1:10" x14ac:dyDescent="0.25">
      <c r="A1348" s="1502"/>
      <c r="B1348" s="1501"/>
      <c r="C1348" s="1501"/>
      <c r="D1348" s="1501"/>
      <c r="E1348" s="1501"/>
      <c r="F1348" s="1503"/>
      <c r="G1348" s="1503"/>
      <c r="H1348" s="1503"/>
      <c r="I1348" s="1503"/>
      <c r="J1348" s="1506"/>
    </row>
    <row r="1349" spans="1:10" x14ac:dyDescent="0.25">
      <c r="A1349" s="1502"/>
      <c r="B1349" s="1501"/>
      <c r="C1349" s="1501"/>
      <c r="D1349" s="1501"/>
      <c r="E1349" s="1501"/>
      <c r="F1349" s="1503"/>
      <c r="G1349" s="1503"/>
      <c r="H1349" s="1503"/>
      <c r="I1349" s="1503"/>
      <c r="J1349" s="1506"/>
    </row>
    <row r="1350" spans="1:10" x14ac:dyDescent="0.25">
      <c r="A1350" s="1502"/>
      <c r="B1350" s="1501"/>
      <c r="C1350" s="1501"/>
      <c r="D1350" s="1501"/>
      <c r="E1350" s="1501"/>
      <c r="F1350" s="1503"/>
      <c r="G1350" s="1503"/>
      <c r="H1350" s="1503"/>
      <c r="I1350" s="1503"/>
      <c r="J1350" s="1506"/>
    </row>
    <row r="1351" spans="1:10" x14ac:dyDescent="0.25">
      <c r="A1351" s="1502"/>
      <c r="B1351" s="1501"/>
      <c r="C1351" s="1501"/>
      <c r="D1351" s="1501"/>
      <c r="E1351" s="1501"/>
      <c r="F1351" s="1503"/>
      <c r="G1351" s="1503"/>
      <c r="H1351" s="1503"/>
      <c r="I1351" s="1503"/>
      <c r="J1351" s="1506"/>
    </row>
    <row r="1352" spans="1:10" x14ac:dyDescent="0.25">
      <c r="A1352" s="1502"/>
      <c r="B1352" s="1501"/>
      <c r="C1352" s="1501"/>
      <c r="D1352" s="1501"/>
      <c r="E1352" s="1501"/>
      <c r="F1352" s="1503"/>
      <c r="G1352" s="1503"/>
      <c r="H1352" s="1503"/>
      <c r="I1352" s="1503"/>
      <c r="J1352" s="1506"/>
    </row>
    <row r="1353" spans="1:10" x14ac:dyDescent="0.25">
      <c r="A1353" s="1502"/>
      <c r="B1353" s="1501"/>
      <c r="C1353" s="1501"/>
      <c r="D1353" s="1501"/>
      <c r="E1353" s="1501"/>
      <c r="F1353" s="1503"/>
      <c r="G1353" s="1503"/>
      <c r="H1353" s="1503"/>
      <c r="I1353" s="1503"/>
      <c r="J1353" s="1506"/>
    </row>
    <row r="1354" spans="1:10" x14ac:dyDescent="0.25">
      <c r="A1354" s="1502"/>
      <c r="B1354" s="1501"/>
      <c r="C1354" s="1501"/>
      <c r="D1354" s="1501"/>
      <c r="E1354" s="1501"/>
      <c r="F1354" s="1503"/>
      <c r="G1354" s="1503"/>
      <c r="H1354" s="1503"/>
      <c r="I1354" s="1503"/>
      <c r="J1354" s="1506"/>
    </row>
    <row r="1355" spans="1:10" x14ac:dyDescent="0.25">
      <c r="A1355" s="1502"/>
      <c r="B1355" s="1501"/>
      <c r="C1355" s="1501"/>
      <c r="D1355" s="1501"/>
      <c r="E1355" s="1501"/>
      <c r="F1355" s="1503"/>
      <c r="G1355" s="1503"/>
      <c r="H1355" s="1503"/>
      <c r="I1355" s="1503"/>
      <c r="J1355" s="1506"/>
    </row>
    <row r="1356" spans="1:10" x14ac:dyDescent="0.25">
      <c r="A1356" s="1502"/>
      <c r="B1356" s="1501"/>
      <c r="C1356" s="1501"/>
      <c r="D1356" s="1501"/>
      <c r="E1356" s="1501"/>
      <c r="F1356" s="1503"/>
      <c r="G1356" s="1503"/>
      <c r="H1356" s="1503"/>
      <c r="I1356" s="1503"/>
      <c r="J1356" s="1506"/>
    </row>
    <row r="1357" spans="1:10" x14ac:dyDescent="0.25">
      <c r="A1357" s="1502"/>
      <c r="B1357" s="1501"/>
      <c r="C1357" s="1501"/>
      <c r="D1357" s="1501"/>
      <c r="E1357" s="1501"/>
      <c r="F1357" s="1503"/>
      <c r="G1357" s="1503"/>
      <c r="H1357" s="1503"/>
      <c r="I1357" s="1503"/>
      <c r="J1357" s="1506"/>
    </row>
    <row r="1358" spans="1:10" x14ac:dyDescent="0.25">
      <c r="A1358" s="1502"/>
      <c r="B1358" s="1501"/>
      <c r="C1358" s="1501"/>
      <c r="D1358" s="1501"/>
      <c r="E1358" s="1501"/>
      <c r="F1358" s="1503"/>
      <c r="G1358" s="1503"/>
      <c r="H1358" s="1503"/>
      <c r="I1358" s="1503"/>
      <c r="J1358" s="1506"/>
    </row>
    <row r="1359" spans="1:10" x14ac:dyDescent="0.25">
      <c r="A1359" s="1502"/>
      <c r="B1359" s="1501"/>
      <c r="C1359" s="1501"/>
      <c r="D1359" s="1501"/>
      <c r="E1359" s="1501"/>
      <c r="F1359" s="1503"/>
      <c r="G1359" s="1503"/>
      <c r="H1359" s="1503"/>
      <c r="I1359" s="1503"/>
      <c r="J1359" s="1506"/>
    </row>
    <row r="1360" spans="1:10" x14ac:dyDescent="0.25">
      <c r="A1360" s="1502"/>
      <c r="B1360" s="1501"/>
      <c r="C1360" s="1501"/>
      <c r="D1360" s="1501"/>
      <c r="E1360" s="1501"/>
      <c r="F1360" s="1503"/>
      <c r="G1360" s="1503"/>
      <c r="H1360" s="1503"/>
      <c r="I1360" s="1503"/>
      <c r="J1360" s="1506"/>
    </row>
    <row r="1361" spans="1:10" x14ac:dyDescent="0.25">
      <c r="A1361" s="1502"/>
      <c r="B1361" s="1501"/>
      <c r="C1361" s="1501"/>
      <c r="D1361" s="1501"/>
      <c r="E1361" s="1501"/>
      <c r="F1361" s="1503"/>
      <c r="G1361" s="1503"/>
      <c r="H1361" s="1503"/>
      <c r="I1361" s="1503"/>
      <c r="J1361" s="1506"/>
    </row>
    <row r="1362" spans="1:10" x14ac:dyDescent="0.25">
      <c r="A1362" s="1502"/>
      <c r="B1362" s="1501"/>
      <c r="C1362" s="1501"/>
      <c r="D1362" s="1501"/>
      <c r="E1362" s="1501"/>
      <c r="F1362" s="1503"/>
      <c r="G1362" s="1503"/>
      <c r="H1362" s="1503"/>
      <c r="I1362" s="1503"/>
      <c r="J1362" s="1506"/>
    </row>
    <row r="1363" spans="1:10" x14ac:dyDescent="0.25">
      <c r="A1363" s="1502"/>
      <c r="B1363" s="1501"/>
      <c r="C1363" s="1501"/>
      <c r="D1363" s="1501"/>
      <c r="E1363" s="1501"/>
      <c r="F1363" s="1503"/>
      <c r="G1363" s="1503"/>
      <c r="H1363" s="1503"/>
      <c r="I1363" s="1503"/>
      <c r="J1363" s="1506"/>
    </row>
    <row r="1364" spans="1:10" x14ac:dyDescent="0.25">
      <c r="A1364" s="1502"/>
      <c r="B1364" s="1501"/>
      <c r="C1364" s="1501"/>
      <c r="D1364" s="1501"/>
      <c r="E1364" s="1501"/>
      <c r="F1364" s="1503"/>
      <c r="G1364" s="1503"/>
      <c r="H1364" s="1503"/>
      <c r="I1364" s="1503"/>
      <c r="J1364" s="1506"/>
    </row>
    <row r="1365" spans="1:10" x14ac:dyDescent="0.25">
      <c r="A1365" s="1502"/>
      <c r="B1365" s="1501"/>
      <c r="C1365" s="1501"/>
      <c r="D1365" s="1501"/>
      <c r="E1365" s="1501"/>
      <c r="F1365" s="1503"/>
      <c r="G1365" s="1503"/>
      <c r="H1365" s="1503"/>
      <c r="I1365" s="1503"/>
      <c r="J1365" s="1506"/>
    </row>
    <row r="1366" spans="1:10" x14ac:dyDescent="0.25">
      <c r="A1366" s="1502"/>
      <c r="B1366" s="1501"/>
      <c r="C1366" s="1501"/>
      <c r="D1366" s="1501"/>
      <c r="E1366" s="1501"/>
      <c r="F1366" s="1503"/>
      <c r="G1366" s="1503"/>
      <c r="H1366" s="1503"/>
      <c r="I1366" s="1503"/>
      <c r="J1366" s="1506"/>
    </row>
    <row r="1367" spans="1:10" x14ac:dyDescent="0.25">
      <c r="A1367" s="1502"/>
      <c r="B1367" s="1501"/>
      <c r="C1367" s="1501"/>
      <c r="D1367" s="1501"/>
      <c r="E1367" s="1501"/>
      <c r="F1367" s="1503"/>
      <c r="G1367" s="1503"/>
      <c r="H1367" s="1503"/>
      <c r="I1367" s="1503"/>
      <c r="J1367" s="1506"/>
    </row>
    <row r="1368" spans="1:10" x14ac:dyDescent="0.25">
      <c r="A1368" s="1502"/>
      <c r="B1368" s="1501"/>
      <c r="C1368" s="1501"/>
      <c r="D1368" s="1501"/>
      <c r="E1368" s="1501"/>
      <c r="F1368" s="1503"/>
      <c r="G1368" s="1503"/>
      <c r="H1368" s="1503"/>
      <c r="I1368" s="1503"/>
      <c r="J1368" s="1506"/>
    </row>
    <row r="1369" spans="1:10" x14ac:dyDescent="0.25">
      <c r="A1369" s="1502"/>
      <c r="B1369" s="1501"/>
      <c r="C1369" s="1501"/>
      <c r="D1369" s="1501"/>
      <c r="E1369" s="1501"/>
      <c r="F1369" s="1503"/>
      <c r="G1369" s="1503"/>
      <c r="H1369" s="1503"/>
      <c r="I1369" s="1503"/>
      <c r="J1369" s="1506"/>
    </row>
    <row r="1370" spans="1:10" x14ac:dyDescent="0.25">
      <c r="A1370" s="1502"/>
      <c r="B1370" s="1501"/>
      <c r="C1370" s="1501"/>
      <c r="D1370" s="1501"/>
      <c r="E1370" s="1501"/>
      <c r="F1370" s="1503"/>
      <c r="G1370" s="1503"/>
      <c r="H1370" s="1503"/>
      <c r="I1370" s="1503"/>
      <c r="J1370" s="1506"/>
    </row>
    <row r="1371" spans="1:10" x14ac:dyDescent="0.25">
      <c r="A1371" s="1502"/>
      <c r="B1371" s="1501"/>
      <c r="C1371" s="1501"/>
      <c r="D1371" s="1501"/>
      <c r="E1371" s="1501"/>
      <c r="F1371" s="1503"/>
      <c r="G1371" s="1503"/>
      <c r="H1371" s="1503"/>
      <c r="I1371" s="1503"/>
      <c r="J1371" s="1506"/>
    </row>
    <row r="1372" spans="1:10" x14ac:dyDescent="0.25">
      <c r="A1372" s="1502"/>
      <c r="B1372" s="1501"/>
      <c r="C1372" s="1501"/>
      <c r="D1372" s="1501"/>
      <c r="E1372" s="1501"/>
      <c r="F1372" s="1503"/>
      <c r="G1372" s="1503"/>
      <c r="H1372" s="1503"/>
      <c r="I1372" s="1503"/>
      <c r="J1372" s="1506"/>
    </row>
    <row r="1373" spans="1:10" x14ac:dyDescent="0.25">
      <c r="A1373" s="1502"/>
      <c r="B1373" s="1501"/>
      <c r="C1373" s="1501"/>
      <c r="D1373" s="1501"/>
      <c r="E1373" s="1501"/>
      <c r="F1373" s="1503"/>
      <c r="G1373" s="1503"/>
      <c r="H1373" s="1503"/>
      <c r="I1373" s="1503"/>
      <c r="J1373" s="1506"/>
    </row>
    <row r="1374" spans="1:10" x14ac:dyDescent="0.25">
      <c r="A1374" s="1502"/>
      <c r="B1374" s="1501"/>
      <c r="C1374" s="1501"/>
      <c r="D1374" s="1501"/>
      <c r="E1374" s="1501"/>
      <c r="F1374" s="1503"/>
      <c r="G1374" s="1503"/>
      <c r="H1374" s="1503"/>
      <c r="I1374" s="1503"/>
      <c r="J1374" s="1506"/>
    </row>
    <row r="1375" spans="1:10" x14ac:dyDescent="0.25">
      <c r="A1375" s="1502"/>
      <c r="B1375" s="1501"/>
      <c r="C1375" s="1501"/>
      <c r="D1375" s="1501"/>
      <c r="E1375" s="1501"/>
      <c r="F1375" s="1503"/>
      <c r="G1375" s="1503"/>
      <c r="H1375" s="1503"/>
      <c r="I1375" s="1503"/>
      <c r="J1375" s="1506"/>
    </row>
    <row r="1376" spans="1:10" x14ac:dyDescent="0.25">
      <c r="A1376" s="1502"/>
      <c r="B1376" s="1501"/>
      <c r="C1376" s="1501"/>
      <c r="D1376" s="1501"/>
      <c r="E1376" s="1501"/>
      <c r="F1376" s="1503"/>
      <c r="G1376" s="1503"/>
      <c r="H1376" s="1503"/>
      <c r="I1376" s="1503"/>
      <c r="J1376" s="1506"/>
    </row>
    <row r="1377" spans="1:10" x14ac:dyDescent="0.25">
      <c r="A1377" s="1502"/>
      <c r="B1377" s="1501"/>
      <c r="C1377" s="1501"/>
      <c r="D1377" s="1501"/>
      <c r="E1377" s="1501"/>
      <c r="F1377" s="1503"/>
      <c r="G1377" s="1503"/>
      <c r="H1377" s="1503"/>
      <c r="I1377" s="1503"/>
      <c r="J1377" s="1506"/>
    </row>
    <row r="1378" spans="1:10" x14ac:dyDescent="0.25">
      <c r="A1378" s="1502"/>
      <c r="B1378" s="1501"/>
      <c r="C1378" s="1501"/>
      <c r="D1378" s="1501"/>
      <c r="E1378" s="1501"/>
      <c r="F1378" s="1503"/>
      <c r="G1378" s="1503"/>
      <c r="H1378" s="1503"/>
      <c r="I1378" s="1503"/>
      <c r="J1378" s="1506"/>
    </row>
    <row r="1379" spans="1:10" x14ac:dyDescent="0.25">
      <c r="A1379" s="1502"/>
      <c r="B1379" s="1501"/>
      <c r="C1379" s="1501"/>
      <c r="D1379" s="1501"/>
      <c r="E1379" s="1501"/>
      <c r="F1379" s="1503"/>
      <c r="G1379" s="1503"/>
      <c r="H1379" s="1503"/>
      <c r="I1379" s="1503"/>
      <c r="J1379" s="1506"/>
    </row>
    <row r="1380" spans="1:10" x14ac:dyDescent="0.25">
      <c r="A1380" s="1502"/>
      <c r="B1380" s="1501"/>
      <c r="C1380" s="1501"/>
      <c r="D1380" s="1501"/>
      <c r="E1380" s="1501"/>
      <c r="F1380" s="1503"/>
      <c r="G1380" s="1503"/>
      <c r="H1380" s="1503"/>
      <c r="I1380" s="1503"/>
      <c r="J1380" s="1506"/>
    </row>
    <row r="1381" spans="1:10" x14ac:dyDescent="0.25">
      <c r="A1381" s="1502"/>
      <c r="B1381" s="1501"/>
      <c r="C1381" s="1501"/>
      <c r="D1381" s="1501"/>
      <c r="E1381" s="1501"/>
      <c r="F1381" s="1503"/>
      <c r="G1381" s="1503"/>
      <c r="H1381" s="1503"/>
      <c r="I1381" s="1503"/>
      <c r="J1381" s="1506"/>
    </row>
    <row r="1382" spans="1:10" x14ac:dyDescent="0.25">
      <c r="A1382" s="1502"/>
      <c r="B1382" s="1501"/>
      <c r="C1382" s="1501"/>
      <c r="D1382" s="1501"/>
      <c r="E1382" s="1501"/>
      <c r="F1382" s="1503"/>
      <c r="G1382" s="1503"/>
      <c r="H1382" s="1503"/>
      <c r="I1382" s="1503"/>
      <c r="J1382" s="1506"/>
    </row>
    <row r="1383" spans="1:10" x14ac:dyDescent="0.25">
      <c r="A1383" s="1502"/>
      <c r="B1383" s="1501"/>
      <c r="C1383" s="1501"/>
      <c r="D1383" s="1501"/>
      <c r="E1383" s="1501"/>
      <c r="F1383" s="1503"/>
      <c r="G1383" s="1503"/>
      <c r="H1383" s="1503"/>
      <c r="I1383" s="1503"/>
      <c r="J1383" s="1506"/>
    </row>
    <row r="1384" spans="1:10" x14ac:dyDescent="0.25">
      <c r="A1384" s="1502"/>
      <c r="B1384" s="1501"/>
      <c r="C1384" s="1501"/>
      <c r="D1384" s="1501"/>
      <c r="E1384" s="1501"/>
      <c r="F1384" s="1503"/>
      <c r="G1384" s="1503"/>
      <c r="H1384" s="1503"/>
      <c r="I1384" s="1503"/>
      <c r="J1384" s="1506"/>
    </row>
    <row r="1385" spans="1:10" x14ac:dyDescent="0.25">
      <c r="A1385" s="1502"/>
      <c r="B1385" s="1501"/>
      <c r="C1385" s="1501"/>
      <c r="D1385" s="1501"/>
      <c r="E1385" s="1501"/>
      <c r="F1385" s="1503"/>
      <c r="G1385" s="1503"/>
      <c r="H1385" s="1503"/>
      <c r="I1385" s="1503"/>
      <c r="J1385" s="1506"/>
    </row>
    <row r="1386" spans="1:10" x14ac:dyDescent="0.25">
      <c r="A1386" s="1502"/>
      <c r="B1386" s="1501"/>
      <c r="C1386" s="1501"/>
      <c r="D1386" s="1501"/>
      <c r="E1386" s="1501"/>
      <c r="F1386" s="1503"/>
      <c r="G1386" s="1503"/>
      <c r="H1386" s="1503"/>
      <c r="I1386" s="1503"/>
      <c r="J1386" s="1506"/>
    </row>
    <row r="1387" spans="1:10" x14ac:dyDescent="0.25">
      <c r="A1387" s="1502"/>
      <c r="B1387" s="1501"/>
      <c r="C1387" s="1501"/>
      <c r="D1387" s="1501"/>
      <c r="E1387" s="1501"/>
      <c r="F1387" s="1503"/>
      <c r="G1387" s="1503"/>
      <c r="H1387" s="1503"/>
      <c r="I1387" s="1503"/>
      <c r="J1387" s="1506"/>
    </row>
    <row r="1388" spans="1:10" x14ac:dyDescent="0.25">
      <c r="A1388" s="1502"/>
      <c r="B1388" s="1501"/>
      <c r="C1388" s="1501"/>
      <c r="D1388" s="1501"/>
      <c r="E1388" s="1501"/>
      <c r="F1388" s="1503"/>
      <c r="G1388" s="1503"/>
      <c r="H1388" s="1503"/>
      <c r="I1388" s="1503"/>
      <c r="J1388" s="1506"/>
    </row>
    <row r="1389" spans="1:10" x14ac:dyDescent="0.25">
      <c r="A1389" s="1502"/>
      <c r="B1389" s="1501"/>
      <c r="C1389" s="1501"/>
      <c r="D1389" s="1501"/>
      <c r="E1389" s="1501"/>
      <c r="F1389" s="1503"/>
      <c r="G1389" s="1503"/>
      <c r="H1389" s="1503"/>
      <c r="I1389" s="1503"/>
      <c r="J1389" s="1506"/>
    </row>
    <row r="1390" spans="1:10" x14ac:dyDescent="0.25">
      <c r="A1390" s="1502"/>
      <c r="B1390" s="1501"/>
      <c r="C1390" s="1501"/>
      <c r="D1390" s="1501"/>
      <c r="E1390" s="1501"/>
      <c r="F1390" s="1503"/>
      <c r="G1390" s="1503"/>
      <c r="H1390" s="1503"/>
      <c r="I1390" s="1503"/>
      <c r="J1390" s="1506"/>
    </row>
    <row r="1391" spans="1:10" x14ac:dyDescent="0.25">
      <c r="A1391" s="1502"/>
      <c r="B1391" s="1501"/>
      <c r="C1391" s="1501"/>
      <c r="D1391" s="1501"/>
      <c r="E1391" s="1501"/>
      <c r="F1391" s="1503"/>
      <c r="G1391" s="1503"/>
      <c r="H1391" s="1503"/>
      <c r="I1391" s="1503"/>
      <c r="J1391" s="1506"/>
    </row>
    <row r="1392" spans="1:10" x14ac:dyDescent="0.25">
      <c r="A1392" s="1502"/>
      <c r="B1392" s="1501"/>
      <c r="C1392" s="1501"/>
      <c r="D1392" s="1501"/>
      <c r="E1392" s="1501"/>
      <c r="F1392" s="1503"/>
      <c r="G1392" s="1503"/>
      <c r="H1392" s="1503"/>
      <c r="I1392" s="1503"/>
      <c r="J1392" s="1506"/>
    </row>
    <row r="1393" spans="1:10" x14ac:dyDescent="0.25">
      <c r="A1393" s="1502"/>
      <c r="B1393" s="1501"/>
      <c r="C1393" s="1501"/>
      <c r="D1393" s="1501"/>
      <c r="E1393" s="1501"/>
      <c r="F1393" s="1503"/>
      <c r="G1393" s="1503"/>
      <c r="H1393" s="1503"/>
      <c r="I1393" s="1503"/>
      <c r="J1393" s="1506"/>
    </row>
    <row r="1394" spans="1:10" x14ac:dyDescent="0.25">
      <c r="A1394" s="1502"/>
      <c r="B1394" s="1501"/>
      <c r="C1394" s="1501"/>
      <c r="D1394" s="1501"/>
      <c r="E1394" s="1501"/>
      <c r="F1394" s="1503"/>
      <c r="G1394" s="1503"/>
      <c r="H1394" s="1503"/>
      <c r="I1394" s="1503"/>
      <c r="J1394" s="1506"/>
    </row>
    <row r="1395" spans="1:10" x14ac:dyDescent="0.25">
      <c r="A1395" s="1502"/>
      <c r="B1395" s="1501"/>
      <c r="C1395" s="1501"/>
      <c r="D1395" s="1501"/>
      <c r="E1395" s="1501"/>
      <c r="F1395" s="1503"/>
      <c r="G1395" s="1503"/>
      <c r="H1395" s="1503"/>
      <c r="I1395" s="1503"/>
      <c r="J1395" s="1506"/>
    </row>
    <row r="1396" spans="1:10" x14ac:dyDescent="0.25">
      <c r="A1396" s="1502"/>
      <c r="B1396" s="1501"/>
      <c r="C1396" s="1501"/>
      <c r="D1396" s="1501"/>
      <c r="E1396" s="1501"/>
      <c r="F1396" s="1503"/>
      <c r="G1396" s="1503"/>
      <c r="H1396" s="1503"/>
      <c r="I1396" s="1503"/>
      <c r="J1396" s="1506"/>
    </row>
    <row r="1397" spans="1:10" x14ac:dyDescent="0.25">
      <c r="A1397" s="1502"/>
      <c r="B1397" s="1501"/>
      <c r="C1397" s="1501"/>
      <c r="D1397" s="1501"/>
      <c r="E1397" s="1501"/>
      <c r="F1397" s="1503"/>
      <c r="G1397" s="1503"/>
      <c r="H1397" s="1503"/>
      <c r="I1397" s="1503"/>
      <c r="J1397" s="1506"/>
    </row>
    <row r="1398" spans="1:10" x14ac:dyDescent="0.25">
      <c r="A1398" s="1502"/>
      <c r="B1398" s="1501"/>
      <c r="C1398" s="1501"/>
      <c r="D1398" s="1501"/>
      <c r="E1398" s="1501"/>
      <c r="F1398" s="1503"/>
      <c r="G1398" s="1503"/>
      <c r="H1398" s="1503"/>
      <c r="I1398" s="1503"/>
      <c r="J1398" s="1506"/>
    </row>
    <row r="1399" spans="1:10" x14ac:dyDescent="0.25">
      <c r="A1399" s="1502"/>
      <c r="B1399" s="1501"/>
      <c r="C1399" s="1501"/>
      <c r="D1399" s="1501"/>
      <c r="E1399" s="1501"/>
      <c r="F1399" s="1503"/>
      <c r="G1399" s="1503"/>
      <c r="H1399" s="1503"/>
      <c r="I1399" s="1503"/>
      <c r="J1399" s="1506"/>
    </row>
    <row r="1400" spans="1:10" x14ac:dyDescent="0.25">
      <c r="A1400" s="1502"/>
      <c r="B1400" s="1501"/>
      <c r="C1400" s="1501"/>
      <c r="D1400" s="1501"/>
      <c r="E1400" s="1501"/>
      <c r="F1400" s="1503"/>
      <c r="G1400" s="1503"/>
      <c r="H1400" s="1503"/>
      <c r="I1400" s="1503"/>
      <c r="J1400" s="1506"/>
    </row>
    <row r="1401" spans="1:10" x14ac:dyDescent="0.25">
      <c r="A1401" s="1502"/>
      <c r="B1401" s="1501"/>
      <c r="C1401" s="1501"/>
      <c r="D1401" s="1501"/>
      <c r="E1401" s="1501"/>
      <c r="F1401" s="1503"/>
      <c r="G1401" s="1503"/>
      <c r="H1401" s="1503"/>
      <c r="I1401" s="1503"/>
      <c r="J1401" s="1506"/>
    </row>
    <row r="1402" spans="1:10" x14ac:dyDescent="0.25">
      <c r="A1402" s="1502"/>
      <c r="B1402" s="1501"/>
      <c r="C1402" s="1501"/>
      <c r="D1402" s="1501"/>
      <c r="E1402" s="1501"/>
      <c r="F1402" s="1503"/>
      <c r="G1402" s="1503"/>
      <c r="H1402" s="1503"/>
      <c r="I1402" s="1503"/>
      <c r="J1402" s="1506"/>
    </row>
    <row r="1403" spans="1:10" x14ac:dyDescent="0.25">
      <c r="A1403" s="1502"/>
      <c r="B1403" s="1501"/>
      <c r="C1403" s="1501"/>
      <c r="D1403" s="1501"/>
      <c r="E1403" s="1501"/>
      <c r="F1403" s="1503"/>
      <c r="G1403" s="1503"/>
      <c r="H1403" s="1503"/>
      <c r="I1403" s="1503"/>
      <c r="J1403" s="1506"/>
    </row>
    <row r="1404" spans="1:10" x14ac:dyDescent="0.25">
      <c r="A1404" s="1502"/>
      <c r="B1404" s="1501"/>
      <c r="C1404" s="1501"/>
      <c r="D1404" s="1501"/>
      <c r="E1404" s="1501"/>
      <c r="F1404" s="1503"/>
      <c r="G1404" s="1503"/>
      <c r="H1404" s="1503"/>
      <c r="I1404" s="1503"/>
      <c r="J1404" s="1506"/>
    </row>
    <row r="1405" spans="1:10" x14ac:dyDescent="0.25">
      <c r="A1405" s="1502"/>
      <c r="B1405" s="1501"/>
      <c r="C1405" s="1501"/>
      <c r="D1405" s="1501"/>
      <c r="E1405" s="1501"/>
      <c r="F1405" s="1503"/>
      <c r="G1405" s="1503"/>
      <c r="H1405" s="1503"/>
      <c r="I1405" s="1503"/>
      <c r="J1405" s="1506"/>
    </row>
    <row r="1406" spans="1:10" x14ac:dyDescent="0.25">
      <c r="A1406" s="1502"/>
      <c r="B1406" s="1501"/>
      <c r="C1406" s="1501"/>
      <c r="D1406" s="1501"/>
      <c r="E1406" s="1501"/>
      <c r="F1406" s="1503"/>
      <c r="G1406" s="1503"/>
      <c r="H1406" s="1503"/>
      <c r="I1406" s="1503"/>
      <c r="J1406" s="1506"/>
    </row>
    <row r="1407" spans="1:10" x14ac:dyDescent="0.25">
      <c r="A1407" s="1502"/>
      <c r="B1407" s="1501"/>
      <c r="C1407" s="1501"/>
      <c r="D1407" s="1501"/>
      <c r="E1407" s="1501"/>
      <c r="F1407" s="1503"/>
      <c r="G1407" s="1503"/>
      <c r="H1407" s="1503"/>
      <c r="I1407" s="1503"/>
      <c r="J1407" s="1506"/>
    </row>
    <row r="1408" spans="1:10" x14ac:dyDescent="0.25">
      <c r="A1408" s="1502"/>
      <c r="B1408" s="1501"/>
      <c r="C1408" s="1501"/>
      <c r="D1408" s="1501"/>
      <c r="E1408" s="1501"/>
      <c r="F1408" s="1503"/>
      <c r="G1408" s="1503"/>
      <c r="H1408" s="1503"/>
      <c r="I1408" s="1503"/>
      <c r="J1408" s="1506"/>
    </row>
    <row r="1409" spans="1:10" x14ac:dyDescent="0.25">
      <c r="A1409" s="1502"/>
      <c r="B1409" s="1501"/>
      <c r="C1409" s="1501"/>
      <c r="D1409" s="1501"/>
      <c r="E1409" s="1501"/>
      <c r="F1409" s="1503"/>
      <c r="G1409" s="1503"/>
      <c r="H1409" s="1503"/>
      <c r="I1409" s="1503"/>
      <c r="J1409" s="1506"/>
    </row>
    <row r="1410" spans="1:10" x14ac:dyDescent="0.25">
      <c r="A1410" s="1502"/>
      <c r="B1410" s="1501"/>
      <c r="C1410" s="1501"/>
      <c r="D1410" s="1501"/>
      <c r="E1410" s="1501"/>
      <c r="F1410" s="1503"/>
      <c r="G1410" s="1503"/>
      <c r="H1410" s="1503"/>
      <c r="I1410" s="1503"/>
      <c r="J1410" s="1506"/>
    </row>
    <row r="1411" spans="1:10" x14ac:dyDescent="0.25">
      <c r="A1411" s="1502"/>
      <c r="B1411" s="1501"/>
      <c r="C1411" s="1501"/>
      <c r="D1411" s="1501"/>
      <c r="E1411" s="1501"/>
      <c r="F1411" s="1503"/>
      <c r="G1411" s="1503"/>
      <c r="H1411" s="1503"/>
      <c r="I1411" s="1503"/>
      <c r="J1411" s="1506"/>
    </row>
    <row r="1412" spans="1:10" x14ac:dyDescent="0.25">
      <c r="A1412" s="1502"/>
      <c r="B1412" s="1501"/>
      <c r="C1412" s="1501"/>
      <c r="D1412" s="1501"/>
      <c r="E1412" s="1501"/>
      <c r="F1412" s="1503"/>
      <c r="G1412" s="1503"/>
      <c r="H1412" s="1503"/>
      <c r="I1412" s="1503"/>
      <c r="J1412" s="1506"/>
    </row>
    <row r="1413" spans="1:10" x14ac:dyDescent="0.25">
      <c r="A1413" s="1502"/>
      <c r="B1413" s="1501"/>
      <c r="C1413" s="1501"/>
      <c r="D1413" s="1501"/>
      <c r="E1413" s="1501"/>
      <c r="F1413" s="1503"/>
      <c r="G1413" s="1503"/>
      <c r="H1413" s="1503"/>
      <c r="I1413" s="1503"/>
      <c r="J1413" s="1506"/>
    </row>
    <row r="1414" spans="1:10" x14ac:dyDescent="0.25">
      <c r="A1414" s="1502"/>
      <c r="B1414" s="1501"/>
      <c r="C1414" s="1501"/>
      <c r="D1414" s="1501"/>
      <c r="E1414" s="1501"/>
      <c r="F1414" s="1503"/>
      <c r="G1414" s="1503"/>
      <c r="H1414" s="1503"/>
      <c r="I1414" s="1503"/>
      <c r="J1414" s="1506"/>
    </row>
    <row r="1415" spans="1:10" x14ac:dyDescent="0.25">
      <c r="A1415" s="1502"/>
      <c r="B1415" s="1501"/>
      <c r="C1415" s="1501"/>
      <c r="D1415" s="1501"/>
      <c r="E1415" s="1501"/>
      <c r="F1415" s="1503"/>
      <c r="G1415" s="1503"/>
      <c r="H1415" s="1503"/>
      <c r="I1415" s="1503"/>
      <c r="J1415" s="1506"/>
    </row>
    <row r="1416" spans="1:10" x14ac:dyDescent="0.25">
      <c r="A1416" s="1502"/>
      <c r="B1416" s="1501"/>
      <c r="C1416" s="1501"/>
      <c r="D1416" s="1501"/>
      <c r="E1416" s="1501"/>
      <c r="F1416" s="1503"/>
      <c r="G1416" s="1503"/>
      <c r="H1416" s="1503"/>
      <c r="I1416" s="1503"/>
      <c r="J1416" s="1506"/>
    </row>
    <row r="1417" spans="1:10" x14ac:dyDescent="0.25">
      <c r="A1417" s="1502"/>
      <c r="B1417" s="1501"/>
      <c r="C1417" s="1501"/>
      <c r="D1417" s="1501"/>
      <c r="E1417" s="1501"/>
      <c r="F1417" s="1503"/>
      <c r="G1417" s="1503"/>
      <c r="H1417" s="1503"/>
      <c r="I1417" s="1503"/>
      <c r="J1417" s="1506"/>
    </row>
    <row r="1418" spans="1:10" x14ac:dyDescent="0.25">
      <c r="A1418" s="1502"/>
      <c r="B1418" s="1501"/>
      <c r="C1418" s="1501"/>
      <c r="D1418" s="1501"/>
      <c r="E1418" s="1501"/>
      <c r="F1418" s="1503"/>
      <c r="G1418" s="1503"/>
      <c r="H1418" s="1503"/>
      <c r="I1418" s="1503"/>
      <c r="J1418" s="1506"/>
    </row>
    <row r="1419" spans="1:10" x14ac:dyDescent="0.25">
      <c r="A1419" s="1502"/>
      <c r="B1419" s="1501"/>
      <c r="C1419" s="1501"/>
      <c r="D1419" s="1501"/>
      <c r="E1419" s="1501"/>
      <c r="F1419" s="1503"/>
      <c r="G1419" s="1503"/>
      <c r="H1419" s="1503"/>
      <c r="I1419" s="1503"/>
      <c r="J1419" s="1506"/>
    </row>
    <row r="1420" spans="1:10" x14ac:dyDescent="0.25">
      <c r="A1420" s="1502"/>
      <c r="B1420" s="1501"/>
      <c r="C1420" s="1501"/>
      <c r="D1420" s="1501"/>
      <c r="E1420" s="1501"/>
      <c r="F1420" s="1503"/>
      <c r="G1420" s="1503"/>
      <c r="H1420" s="1503"/>
      <c r="I1420" s="1503"/>
      <c r="J1420" s="1506"/>
    </row>
    <row r="1421" spans="1:10" x14ac:dyDescent="0.25">
      <c r="A1421" s="1502"/>
      <c r="B1421" s="1501"/>
      <c r="C1421" s="1501"/>
      <c r="D1421" s="1501"/>
      <c r="E1421" s="1501"/>
      <c r="F1421" s="1503"/>
      <c r="G1421" s="1503"/>
      <c r="H1421" s="1503"/>
      <c r="I1421" s="1503"/>
      <c r="J1421" s="1506"/>
    </row>
    <row r="1422" spans="1:10" x14ac:dyDescent="0.25">
      <c r="A1422" s="1502"/>
      <c r="B1422" s="1501"/>
      <c r="C1422" s="1501"/>
      <c r="D1422" s="1501"/>
      <c r="E1422" s="1501"/>
      <c r="F1422" s="1503"/>
      <c r="G1422" s="1503"/>
      <c r="H1422" s="1503"/>
      <c r="I1422" s="1503"/>
      <c r="J1422" s="1506"/>
    </row>
    <row r="1423" spans="1:10" x14ac:dyDescent="0.25">
      <c r="A1423" s="1502"/>
      <c r="B1423" s="1501"/>
      <c r="C1423" s="1501"/>
      <c r="D1423" s="1501"/>
      <c r="E1423" s="1501"/>
      <c r="F1423" s="1503"/>
      <c r="G1423" s="1503"/>
      <c r="H1423" s="1503"/>
      <c r="I1423" s="1503"/>
      <c r="J1423" s="1506"/>
    </row>
    <row r="1424" spans="1:10" x14ac:dyDescent="0.25">
      <c r="A1424" s="1502"/>
      <c r="B1424" s="1501"/>
      <c r="C1424" s="1501"/>
      <c r="D1424" s="1501"/>
      <c r="E1424" s="1501"/>
      <c r="F1424" s="1503"/>
      <c r="G1424" s="1503"/>
      <c r="H1424" s="1503"/>
      <c r="I1424" s="1503"/>
      <c r="J1424" s="1506"/>
    </row>
    <row r="1425" spans="1:10" x14ac:dyDescent="0.25">
      <c r="A1425" s="1502"/>
      <c r="B1425" s="1501"/>
      <c r="C1425" s="1501"/>
      <c r="D1425" s="1501"/>
      <c r="E1425" s="1501"/>
      <c r="F1425" s="1503"/>
      <c r="G1425" s="1503"/>
      <c r="H1425" s="1503"/>
      <c r="I1425" s="1503"/>
      <c r="J1425" s="1506"/>
    </row>
    <row r="1426" spans="1:10" x14ac:dyDescent="0.25">
      <c r="A1426" s="1502"/>
      <c r="B1426" s="1501"/>
      <c r="C1426" s="1501"/>
      <c r="D1426" s="1501"/>
      <c r="E1426" s="1501"/>
      <c r="F1426" s="1503"/>
      <c r="G1426" s="1503"/>
      <c r="H1426" s="1503"/>
      <c r="I1426" s="1503"/>
      <c r="J1426" s="1506"/>
    </row>
    <row r="1427" spans="1:10" x14ac:dyDescent="0.25">
      <c r="A1427" s="1502"/>
      <c r="B1427" s="1501"/>
      <c r="C1427" s="1501"/>
      <c r="D1427" s="1501"/>
      <c r="E1427" s="1501"/>
      <c r="F1427" s="1503"/>
      <c r="G1427" s="1503"/>
      <c r="H1427" s="1503"/>
      <c r="I1427" s="1503"/>
      <c r="J1427" s="1506"/>
    </row>
    <row r="1428" spans="1:10" x14ac:dyDescent="0.25">
      <c r="A1428" s="1502"/>
      <c r="B1428" s="1501"/>
      <c r="C1428" s="1501"/>
      <c r="D1428" s="1501"/>
      <c r="E1428" s="1501"/>
      <c r="F1428" s="1503"/>
      <c r="G1428" s="1503"/>
      <c r="H1428" s="1503"/>
      <c r="I1428" s="1503"/>
      <c r="J1428" s="1506"/>
    </row>
    <row r="1429" spans="1:10" x14ac:dyDescent="0.25">
      <c r="A1429" s="1502"/>
      <c r="B1429" s="1501"/>
      <c r="C1429" s="1501"/>
      <c r="D1429" s="1501"/>
      <c r="E1429" s="1501"/>
      <c r="F1429" s="1503"/>
      <c r="G1429" s="1503"/>
      <c r="H1429" s="1503"/>
      <c r="I1429" s="1503"/>
      <c r="J1429" s="1506"/>
    </row>
    <row r="1430" spans="1:10" x14ac:dyDescent="0.25">
      <c r="A1430" s="1502"/>
      <c r="B1430" s="1501"/>
      <c r="C1430" s="1501"/>
      <c r="D1430" s="1501"/>
      <c r="E1430" s="1501"/>
      <c r="F1430" s="1503"/>
      <c r="G1430" s="1503"/>
      <c r="H1430" s="1503"/>
      <c r="I1430" s="1503"/>
      <c r="J1430" s="1506"/>
    </row>
    <row r="1431" spans="1:10" x14ac:dyDescent="0.25">
      <c r="A1431" s="1502"/>
      <c r="B1431" s="1501"/>
      <c r="C1431" s="1501"/>
      <c r="D1431" s="1501"/>
      <c r="E1431" s="1501"/>
      <c r="F1431" s="1503"/>
      <c r="G1431" s="1503"/>
      <c r="H1431" s="1503"/>
      <c r="I1431" s="1503"/>
      <c r="J1431" s="1506"/>
    </row>
    <row r="1432" spans="1:10" x14ac:dyDescent="0.25">
      <c r="A1432" s="1502"/>
      <c r="B1432" s="1501"/>
      <c r="C1432" s="1501"/>
      <c r="D1432" s="1501"/>
      <c r="E1432" s="1501"/>
      <c r="F1432" s="1503"/>
      <c r="G1432" s="1503"/>
      <c r="H1432" s="1503"/>
      <c r="I1432" s="1503"/>
      <c r="J1432" s="1506"/>
    </row>
    <row r="1433" spans="1:10" x14ac:dyDescent="0.25">
      <c r="A1433" s="1502"/>
      <c r="B1433" s="1501"/>
      <c r="C1433" s="1501"/>
      <c r="D1433" s="1501"/>
      <c r="E1433" s="1501"/>
      <c r="F1433" s="1503"/>
      <c r="G1433" s="1503"/>
      <c r="H1433" s="1503"/>
      <c r="I1433" s="1503"/>
      <c r="J1433" s="1506"/>
    </row>
    <row r="1434" spans="1:10" x14ac:dyDescent="0.25">
      <c r="A1434" s="1502"/>
      <c r="B1434" s="1501"/>
      <c r="C1434" s="1501"/>
      <c r="D1434" s="1501"/>
      <c r="E1434" s="1501"/>
      <c r="F1434" s="1503"/>
      <c r="G1434" s="1503"/>
      <c r="H1434" s="1503"/>
      <c r="I1434" s="1503"/>
      <c r="J1434" s="1506"/>
    </row>
    <row r="1435" spans="1:10" x14ac:dyDescent="0.25">
      <c r="A1435" s="1502"/>
      <c r="B1435" s="1501"/>
      <c r="C1435" s="1501"/>
      <c r="D1435" s="1501"/>
      <c r="E1435" s="1501"/>
      <c r="F1435" s="1503"/>
      <c r="G1435" s="1503"/>
      <c r="H1435" s="1503"/>
      <c r="I1435" s="1503"/>
      <c r="J1435" s="1506"/>
    </row>
    <row r="1436" spans="1:10" x14ac:dyDescent="0.25">
      <c r="A1436" s="1502"/>
      <c r="B1436" s="1501"/>
      <c r="C1436" s="1501"/>
      <c r="D1436" s="1501"/>
      <c r="E1436" s="1501"/>
      <c r="F1436" s="1503"/>
      <c r="G1436" s="1503"/>
      <c r="H1436" s="1503"/>
      <c r="I1436" s="1503"/>
      <c r="J1436" s="1506"/>
    </row>
    <row r="1437" spans="1:10" x14ac:dyDescent="0.25">
      <c r="A1437" s="1502"/>
      <c r="B1437" s="1501"/>
      <c r="C1437" s="1501"/>
      <c r="D1437" s="1501"/>
      <c r="E1437" s="1501"/>
      <c r="F1437" s="1503"/>
      <c r="G1437" s="1503"/>
      <c r="H1437" s="1503"/>
      <c r="I1437" s="1503"/>
      <c r="J1437" s="1506"/>
    </row>
    <row r="1438" spans="1:10" x14ac:dyDescent="0.25">
      <c r="A1438" s="1502"/>
      <c r="B1438" s="1501"/>
      <c r="C1438" s="1501"/>
      <c r="D1438" s="1501"/>
      <c r="E1438" s="1501"/>
      <c r="F1438" s="1503"/>
      <c r="G1438" s="1503"/>
      <c r="H1438" s="1503"/>
      <c r="I1438" s="1503"/>
      <c r="J1438" s="1506"/>
    </row>
    <row r="1439" spans="1:10" x14ac:dyDescent="0.25">
      <c r="A1439" s="1502"/>
      <c r="B1439" s="1501"/>
      <c r="C1439" s="1501"/>
      <c r="D1439" s="1501"/>
      <c r="E1439" s="1501"/>
      <c r="F1439" s="1503"/>
      <c r="G1439" s="1503"/>
      <c r="H1439" s="1503"/>
      <c r="I1439" s="1503"/>
      <c r="J1439" s="1506"/>
    </row>
    <row r="1440" spans="1:10" x14ac:dyDescent="0.25">
      <c r="A1440" s="1502"/>
      <c r="B1440" s="1501"/>
      <c r="C1440" s="1501"/>
      <c r="D1440" s="1501"/>
      <c r="E1440" s="1501"/>
      <c r="F1440" s="1503"/>
      <c r="G1440" s="1503"/>
      <c r="H1440" s="1503"/>
      <c r="I1440" s="1503"/>
      <c r="J1440" s="1506"/>
    </row>
    <row r="1441" spans="1:10" x14ac:dyDescent="0.25">
      <c r="A1441" s="1502"/>
      <c r="B1441" s="1501"/>
      <c r="C1441" s="1501"/>
      <c r="D1441" s="1501"/>
      <c r="E1441" s="1501"/>
      <c r="F1441" s="1503"/>
      <c r="G1441" s="1503"/>
      <c r="H1441" s="1503"/>
      <c r="I1441" s="1503"/>
      <c r="J1441" s="1506"/>
    </row>
    <row r="1442" spans="1:10" x14ac:dyDescent="0.25">
      <c r="A1442" s="1502"/>
      <c r="B1442" s="1501"/>
      <c r="C1442" s="1501"/>
      <c r="D1442" s="1501"/>
      <c r="E1442" s="1501"/>
      <c r="F1442" s="1503"/>
      <c r="G1442" s="1503"/>
      <c r="H1442" s="1503"/>
      <c r="I1442" s="1503"/>
      <c r="J1442" s="1506"/>
    </row>
    <row r="1443" spans="1:10" x14ac:dyDescent="0.25">
      <c r="A1443" s="1502"/>
      <c r="B1443" s="1501"/>
      <c r="C1443" s="1501"/>
      <c r="D1443" s="1501"/>
      <c r="E1443" s="1501"/>
      <c r="F1443" s="1503"/>
      <c r="G1443" s="1503"/>
      <c r="H1443" s="1503"/>
      <c r="I1443" s="1503"/>
      <c r="J1443" s="1506"/>
    </row>
    <row r="1444" spans="1:10" x14ac:dyDescent="0.25">
      <c r="A1444" s="1502"/>
      <c r="B1444" s="1501"/>
      <c r="C1444" s="1501"/>
      <c r="D1444" s="1501"/>
      <c r="E1444" s="1501"/>
      <c r="F1444" s="1503"/>
      <c r="G1444" s="1503"/>
      <c r="H1444" s="1503"/>
      <c r="I1444" s="1503"/>
      <c r="J1444" s="1506"/>
    </row>
    <row r="1445" spans="1:10" x14ac:dyDescent="0.25">
      <c r="A1445" s="1502"/>
      <c r="B1445" s="1501"/>
      <c r="C1445" s="1501"/>
      <c r="D1445" s="1501"/>
      <c r="E1445" s="1501"/>
      <c r="F1445" s="1503"/>
      <c r="G1445" s="1503"/>
      <c r="H1445" s="1503"/>
      <c r="I1445" s="1503"/>
      <c r="J1445" s="1506"/>
    </row>
    <row r="1446" spans="1:10" x14ac:dyDescent="0.25">
      <c r="A1446" s="1502"/>
      <c r="B1446" s="1501"/>
      <c r="C1446" s="1501"/>
      <c r="D1446" s="1501"/>
      <c r="E1446" s="1501"/>
      <c r="F1446" s="1503"/>
      <c r="G1446" s="1503"/>
      <c r="H1446" s="1503"/>
      <c r="I1446" s="1503"/>
      <c r="J1446" s="1506"/>
    </row>
    <row r="1447" spans="1:10" x14ac:dyDescent="0.25">
      <c r="A1447" s="1502"/>
      <c r="B1447" s="1501"/>
      <c r="C1447" s="1501"/>
      <c r="D1447" s="1501"/>
      <c r="E1447" s="1501"/>
      <c r="F1447" s="1503"/>
      <c r="G1447" s="1503"/>
      <c r="H1447" s="1503"/>
      <c r="I1447" s="1503"/>
      <c r="J1447" s="1506"/>
    </row>
    <row r="1448" spans="1:10" x14ac:dyDescent="0.25">
      <c r="A1448" s="1502"/>
      <c r="B1448" s="1501"/>
      <c r="C1448" s="1501"/>
      <c r="D1448" s="1501"/>
      <c r="E1448" s="1501"/>
      <c r="F1448" s="1503"/>
      <c r="G1448" s="1503"/>
      <c r="H1448" s="1503"/>
      <c r="I1448" s="1503"/>
      <c r="J1448" s="1506"/>
    </row>
    <row r="1449" spans="1:10" x14ac:dyDescent="0.25">
      <c r="A1449" s="1502"/>
      <c r="B1449" s="1501"/>
      <c r="C1449" s="1501"/>
      <c r="D1449" s="1501"/>
      <c r="E1449" s="1501"/>
      <c r="F1449" s="1503"/>
      <c r="G1449" s="1503"/>
      <c r="H1449" s="1503"/>
      <c r="I1449" s="1503"/>
      <c r="J1449" s="1506"/>
    </row>
    <row r="1450" spans="1:10" x14ac:dyDescent="0.25">
      <c r="A1450" s="1502"/>
      <c r="B1450" s="1501"/>
      <c r="C1450" s="1501"/>
      <c r="D1450" s="1501"/>
      <c r="E1450" s="1501"/>
      <c r="F1450" s="1503"/>
      <c r="G1450" s="1503"/>
      <c r="H1450" s="1503"/>
      <c r="I1450" s="1503"/>
      <c r="J1450" s="1506"/>
    </row>
    <row r="1451" spans="1:10" x14ac:dyDescent="0.25">
      <c r="A1451" s="1502"/>
      <c r="B1451" s="1501"/>
      <c r="C1451" s="1501"/>
      <c r="D1451" s="1501"/>
      <c r="E1451" s="1501"/>
      <c r="F1451" s="1503"/>
      <c r="G1451" s="1503"/>
      <c r="H1451" s="1503"/>
      <c r="I1451" s="1503"/>
      <c r="J1451" s="1506"/>
    </row>
    <row r="1452" spans="1:10" x14ac:dyDescent="0.25">
      <c r="A1452" s="1502"/>
      <c r="B1452" s="1501"/>
      <c r="C1452" s="1501"/>
      <c r="D1452" s="1501"/>
      <c r="E1452" s="1501"/>
      <c r="F1452" s="1503"/>
      <c r="G1452" s="1503"/>
      <c r="H1452" s="1503"/>
      <c r="I1452" s="1503"/>
      <c r="J1452" s="1506"/>
    </row>
    <row r="1453" spans="1:10" x14ac:dyDescent="0.25">
      <c r="A1453" s="1502"/>
      <c r="B1453" s="1501"/>
      <c r="C1453" s="1501"/>
      <c r="D1453" s="1501"/>
      <c r="E1453" s="1501"/>
      <c r="F1453" s="1503"/>
      <c r="G1453" s="1503"/>
      <c r="H1453" s="1503"/>
      <c r="I1453" s="1503"/>
      <c r="J1453" s="1506"/>
    </row>
    <row r="1454" spans="1:10" x14ac:dyDescent="0.25">
      <c r="A1454" s="1502"/>
      <c r="B1454" s="1501"/>
      <c r="C1454" s="1501"/>
      <c r="D1454" s="1501"/>
      <c r="E1454" s="1501"/>
      <c r="F1454" s="1503"/>
      <c r="G1454" s="1503"/>
      <c r="H1454" s="1503"/>
      <c r="I1454" s="1503"/>
      <c r="J1454" s="1506"/>
    </row>
    <row r="1455" spans="1:10" x14ac:dyDescent="0.25">
      <c r="A1455" s="1502"/>
      <c r="B1455" s="1501"/>
      <c r="C1455" s="1501"/>
      <c r="D1455" s="1501"/>
      <c r="E1455" s="1501"/>
      <c r="F1455" s="1503"/>
      <c r="G1455" s="1503"/>
      <c r="H1455" s="1503"/>
      <c r="I1455" s="1503"/>
      <c r="J1455" s="1506"/>
    </row>
    <row r="1456" spans="1:10" x14ac:dyDescent="0.25">
      <c r="A1456" s="1502"/>
      <c r="B1456" s="1501"/>
      <c r="C1456" s="1501"/>
      <c r="D1456" s="1501"/>
      <c r="E1456" s="1501"/>
      <c r="F1456" s="1503"/>
      <c r="G1456" s="1503"/>
      <c r="H1456" s="1503"/>
      <c r="I1456" s="1503"/>
      <c r="J1456" s="1506"/>
    </row>
    <row r="1457" spans="1:10" x14ac:dyDescent="0.25">
      <c r="A1457" s="1502"/>
      <c r="B1457" s="1501"/>
      <c r="C1457" s="1501"/>
      <c r="D1457" s="1501"/>
      <c r="E1457" s="1501"/>
      <c r="F1457" s="1503"/>
      <c r="G1457" s="1503"/>
      <c r="H1457" s="1503"/>
      <c r="I1457" s="1503"/>
      <c r="J1457" s="1506"/>
    </row>
    <row r="1458" spans="1:10" x14ac:dyDescent="0.25">
      <c r="A1458" s="1502"/>
      <c r="B1458" s="1501"/>
      <c r="C1458" s="1501"/>
      <c r="D1458" s="1501"/>
      <c r="E1458" s="1501"/>
      <c r="F1458" s="1503"/>
      <c r="G1458" s="1503"/>
      <c r="H1458" s="1503"/>
      <c r="I1458" s="1503"/>
      <c r="J1458" s="1506"/>
    </row>
    <row r="1459" spans="1:10" x14ac:dyDescent="0.25">
      <c r="A1459" s="1502"/>
      <c r="B1459" s="1501"/>
      <c r="C1459" s="1501"/>
      <c r="D1459" s="1501"/>
      <c r="E1459" s="1501"/>
      <c r="F1459" s="1503"/>
      <c r="G1459" s="1503"/>
      <c r="H1459" s="1503"/>
      <c r="I1459" s="1503"/>
      <c r="J1459" s="1506"/>
    </row>
    <row r="1460" spans="1:10" x14ac:dyDescent="0.25">
      <c r="A1460" s="1502"/>
      <c r="B1460" s="1501"/>
      <c r="C1460" s="1501"/>
      <c r="D1460" s="1501"/>
      <c r="E1460" s="1501"/>
      <c r="F1460" s="1503"/>
      <c r="G1460" s="1503"/>
      <c r="H1460" s="1503"/>
      <c r="I1460" s="1503"/>
      <c r="J1460" s="1506"/>
    </row>
    <row r="1461" spans="1:10" x14ac:dyDescent="0.25">
      <c r="A1461" s="1502"/>
      <c r="B1461" s="1501"/>
      <c r="C1461" s="1501"/>
      <c r="D1461" s="1501"/>
      <c r="E1461" s="1501"/>
      <c r="F1461" s="1503"/>
      <c r="G1461" s="1503"/>
      <c r="H1461" s="1503"/>
      <c r="I1461" s="1503"/>
      <c r="J1461" s="1506"/>
    </row>
    <row r="1462" spans="1:10" x14ac:dyDescent="0.25">
      <c r="A1462" s="1502"/>
      <c r="B1462" s="1501"/>
      <c r="C1462" s="1501"/>
      <c r="D1462" s="1501"/>
      <c r="E1462" s="1501"/>
      <c r="F1462" s="1503"/>
      <c r="G1462" s="1503"/>
      <c r="H1462" s="1503"/>
      <c r="I1462" s="1503"/>
      <c r="J1462" s="1506"/>
    </row>
    <row r="1463" spans="1:10" x14ac:dyDescent="0.25">
      <c r="A1463" s="1502"/>
      <c r="B1463" s="1501"/>
      <c r="C1463" s="1501"/>
      <c r="D1463" s="1501"/>
      <c r="E1463" s="1501"/>
      <c r="F1463" s="1503"/>
      <c r="G1463" s="1503"/>
      <c r="H1463" s="1503"/>
      <c r="I1463" s="1503"/>
      <c r="J1463" s="1506"/>
    </row>
    <row r="1464" spans="1:10" x14ac:dyDescent="0.25">
      <c r="A1464" s="1502"/>
      <c r="B1464" s="1501"/>
      <c r="C1464" s="1501"/>
      <c r="D1464" s="1501"/>
      <c r="E1464" s="1501"/>
      <c r="F1464" s="1503"/>
      <c r="G1464" s="1503"/>
      <c r="H1464" s="1503"/>
      <c r="I1464" s="1503"/>
      <c r="J1464" s="1506"/>
    </row>
    <row r="1465" spans="1:10" x14ac:dyDescent="0.25">
      <c r="A1465" s="1502"/>
      <c r="B1465" s="1501"/>
      <c r="C1465" s="1501"/>
      <c r="D1465" s="1501"/>
      <c r="E1465" s="1501"/>
      <c r="F1465" s="1503"/>
      <c r="G1465" s="1503"/>
      <c r="H1465" s="1503"/>
      <c r="I1465" s="1503"/>
      <c r="J1465" s="1506"/>
    </row>
    <row r="1466" spans="1:10" x14ac:dyDescent="0.25">
      <c r="A1466" s="1502"/>
      <c r="B1466" s="1501"/>
      <c r="C1466" s="1501"/>
      <c r="D1466" s="1501"/>
      <c r="E1466" s="1501"/>
      <c r="F1466" s="1503"/>
      <c r="G1466" s="1503"/>
      <c r="H1466" s="1503"/>
      <c r="I1466" s="1503"/>
      <c r="J1466" s="1506"/>
    </row>
    <row r="1467" spans="1:10" x14ac:dyDescent="0.25">
      <c r="A1467" s="1502"/>
      <c r="B1467" s="1501"/>
      <c r="C1467" s="1501"/>
      <c r="D1467" s="1501"/>
      <c r="E1467" s="1501"/>
      <c r="F1467" s="1503"/>
      <c r="G1467" s="1503"/>
      <c r="H1467" s="1503"/>
      <c r="I1467" s="1503"/>
      <c r="J1467" s="1506"/>
    </row>
    <row r="1468" spans="1:10" x14ac:dyDescent="0.25">
      <c r="A1468" s="1502"/>
      <c r="B1468" s="1501"/>
      <c r="C1468" s="1501"/>
      <c r="D1468" s="1501"/>
      <c r="E1468" s="1501"/>
      <c r="F1468" s="1503"/>
      <c r="G1468" s="1503"/>
      <c r="H1468" s="1503"/>
      <c r="I1468" s="1503"/>
      <c r="J1468" s="1506"/>
    </row>
    <row r="1469" spans="1:10" x14ac:dyDescent="0.25">
      <c r="A1469" s="1502"/>
      <c r="B1469" s="1501"/>
      <c r="C1469" s="1501"/>
      <c r="D1469" s="1501"/>
      <c r="E1469" s="1501"/>
      <c r="F1469" s="1503"/>
      <c r="G1469" s="1503"/>
      <c r="H1469" s="1503"/>
      <c r="I1469" s="1503"/>
      <c r="J1469" s="1506"/>
    </row>
    <row r="1470" spans="1:10" x14ac:dyDescent="0.25">
      <c r="A1470" s="1502"/>
      <c r="B1470" s="1501"/>
      <c r="C1470" s="1501"/>
      <c r="D1470" s="1501"/>
      <c r="E1470" s="1501"/>
      <c r="F1470" s="1503"/>
      <c r="G1470" s="1503"/>
      <c r="H1470" s="1503"/>
      <c r="I1470" s="1503"/>
      <c r="J1470" s="1506"/>
    </row>
    <row r="1471" spans="1:10" x14ac:dyDescent="0.25">
      <c r="A1471" s="1502"/>
      <c r="B1471" s="1501"/>
      <c r="C1471" s="1501"/>
      <c r="D1471" s="1501"/>
      <c r="E1471" s="1501"/>
      <c r="F1471" s="1503"/>
      <c r="G1471" s="1503"/>
      <c r="H1471" s="1503"/>
      <c r="I1471" s="1503"/>
      <c r="J1471" s="1506"/>
    </row>
    <row r="1472" spans="1:10" x14ac:dyDescent="0.25">
      <c r="A1472" s="1502"/>
      <c r="B1472" s="1501"/>
      <c r="C1472" s="1501"/>
      <c r="D1472" s="1501"/>
      <c r="E1472" s="1501"/>
      <c r="F1472" s="1503"/>
      <c r="G1472" s="1503"/>
      <c r="H1472" s="1503"/>
      <c r="I1472" s="1503"/>
      <c r="J1472" s="1506"/>
    </row>
    <row r="1473" spans="1:10" x14ac:dyDescent="0.25">
      <c r="A1473" s="1502"/>
      <c r="B1473" s="1501"/>
      <c r="C1473" s="1501"/>
      <c r="D1473" s="1501"/>
      <c r="E1473" s="1501"/>
      <c r="F1473" s="1503"/>
      <c r="G1473" s="1503"/>
      <c r="H1473" s="1503"/>
      <c r="I1473" s="1503"/>
      <c r="J1473" s="1506"/>
    </row>
    <row r="1474" spans="1:10" x14ac:dyDescent="0.25">
      <c r="A1474" s="1502"/>
      <c r="B1474" s="1501"/>
      <c r="C1474" s="1501"/>
      <c r="D1474" s="1501"/>
      <c r="E1474" s="1501"/>
      <c r="F1474" s="1503"/>
      <c r="G1474" s="1503"/>
      <c r="H1474" s="1503"/>
      <c r="I1474" s="1503"/>
      <c r="J1474" s="1506"/>
    </row>
    <row r="1475" spans="1:10" x14ac:dyDescent="0.25">
      <c r="A1475" s="1502"/>
      <c r="B1475" s="1501"/>
      <c r="C1475" s="1501"/>
      <c r="D1475" s="1501"/>
      <c r="E1475" s="1501"/>
      <c r="F1475" s="1503"/>
      <c r="G1475" s="1503"/>
      <c r="H1475" s="1503"/>
      <c r="I1475" s="1503"/>
      <c r="J1475" s="1506"/>
    </row>
    <row r="1476" spans="1:10" x14ac:dyDescent="0.25">
      <c r="A1476" s="1502"/>
      <c r="B1476" s="1501"/>
      <c r="C1476" s="1501"/>
      <c r="D1476" s="1501"/>
      <c r="E1476" s="1501"/>
      <c r="F1476" s="1503"/>
      <c r="G1476" s="1503"/>
      <c r="H1476" s="1503"/>
      <c r="I1476" s="1503"/>
      <c r="J1476" s="1506"/>
    </row>
    <row r="1477" spans="1:10" x14ac:dyDescent="0.25">
      <c r="A1477" s="1502"/>
      <c r="B1477" s="1501"/>
      <c r="C1477" s="1501"/>
      <c r="D1477" s="1501"/>
      <c r="E1477" s="1501"/>
      <c r="F1477" s="1503"/>
      <c r="G1477" s="1503"/>
      <c r="H1477" s="1503"/>
      <c r="I1477" s="1503"/>
      <c r="J1477" s="1506"/>
    </row>
    <row r="1478" spans="1:10" x14ac:dyDescent="0.25">
      <c r="A1478" s="1502"/>
      <c r="B1478" s="1501"/>
      <c r="C1478" s="1501"/>
      <c r="D1478" s="1501"/>
      <c r="E1478" s="1501"/>
      <c r="F1478" s="1503"/>
      <c r="G1478" s="1503"/>
      <c r="H1478" s="1503"/>
      <c r="I1478" s="1503"/>
      <c r="J1478" s="1506"/>
    </row>
    <row r="1479" spans="1:10" x14ac:dyDescent="0.25">
      <c r="A1479" s="1502"/>
      <c r="B1479" s="1501"/>
      <c r="C1479" s="1501"/>
      <c r="D1479" s="1501"/>
      <c r="E1479" s="1501"/>
      <c r="F1479" s="1503"/>
      <c r="G1479" s="1503"/>
      <c r="H1479" s="1503"/>
      <c r="I1479" s="1503"/>
      <c r="J1479" s="1506"/>
    </row>
    <row r="1480" spans="1:10" x14ac:dyDescent="0.25">
      <c r="A1480" s="1502"/>
      <c r="B1480" s="1501"/>
      <c r="C1480" s="1501"/>
      <c r="D1480" s="1501"/>
      <c r="E1480" s="1501"/>
      <c r="F1480" s="1503"/>
      <c r="G1480" s="1503"/>
      <c r="H1480" s="1503"/>
      <c r="I1480" s="1503"/>
      <c r="J1480" s="1506"/>
    </row>
    <row r="1481" spans="1:10" x14ac:dyDescent="0.25">
      <c r="A1481" s="1502"/>
      <c r="B1481" s="1501"/>
      <c r="C1481" s="1501"/>
      <c r="D1481" s="1501"/>
      <c r="E1481" s="1501"/>
      <c r="F1481" s="1503"/>
      <c r="G1481" s="1503"/>
      <c r="H1481" s="1503"/>
      <c r="I1481" s="1503"/>
      <c r="J1481" s="1506"/>
    </row>
    <row r="1482" spans="1:10" x14ac:dyDescent="0.25">
      <c r="A1482" s="1502"/>
      <c r="B1482" s="1501"/>
      <c r="C1482" s="1501"/>
      <c r="D1482" s="1501"/>
      <c r="E1482" s="1501"/>
      <c r="F1482" s="1503"/>
      <c r="G1482" s="1503"/>
      <c r="H1482" s="1503"/>
      <c r="I1482" s="1503"/>
      <c r="J1482" s="1506"/>
    </row>
    <row r="1483" spans="1:10" x14ac:dyDescent="0.25">
      <c r="A1483" s="1502"/>
      <c r="B1483" s="1501"/>
      <c r="C1483" s="1501"/>
      <c r="D1483" s="1501"/>
      <c r="E1483" s="1501"/>
      <c r="F1483" s="1503"/>
      <c r="G1483" s="1503"/>
      <c r="H1483" s="1503"/>
      <c r="I1483" s="1503"/>
      <c r="J1483" s="1506"/>
    </row>
    <row r="1484" spans="1:10" x14ac:dyDescent="0.25">
      <c r="A1484" s="1502"/>
      <c r="B1484" s="1501"/>
      <c r="C1484" s="1501"/>
      <c r="D1484" s="1501"/>
      <c r="E1484" s="1501"/>
      <c r="F1484" s="1503"/>
      <c r="G1484" s="1503"/>
      <c r="H1484" s="1503"/>
      <c r="I1484" s="1503"/>
      <c r="J1484" s="1506"/>
    </row>
    <row r="1485" spans="1:10" x14ac:dyDescent="0.25">
      <c r="A1485" s="1502"/>
      <c r="B1485" s="1501"/>
      <c r="C1485" s="1501"/>
      <c r="D1485" s="1501"/>
      <c r="E1485" s="1501"/>
      <c r="F1485" s="1503"/>
      <c r="G1485" s="1503"/>
      <c r="H1485" s="1503"/>
      <c r="I1485" s="1503"/>
      <c r="J1485" s="1506"/>
    </row>
    <row r="1486" spans="1:10" x14ac:dyDescent="0.25">
      <c r="A1486" s="1502"/>
      <c r="B1486" s="1501"/>
      <c r="C1486" s="1501"/>
      <c r="D1486" s="1501"/>
      <c r="E1486" s="1501"/>
      <c r="F1486" s="1503"/>
      <c r="G1486" s="1503"/>
      <c r="H1486" s="1503"/>
      <c r="I1486" s="1503"/>
      <c r="J1486" s="1506"/>
    </row>
    <row r="1487" spans="1:10" x14ac:dyDescent="0.25">
      <c r="A1487" s="1502"/>
      <c r="B1487" s="1501"/>
      <c r="C1487" s="1501"/>
      <c r="D1487" s="1501"/>
      <c r="E1487" s="1501"/>
      <c r="F1487" s="1503"/>
      <c r="G1487" s="1503"/>
      <c r="H1487" s="1503"/>
      <c r="I1487" s="1503"/>
      <c r="J1487" s="1506"/>
    </row>
    <row r="1488" spans="1:10" x14ac:dyDescent="0.25">
      <c r="A1488" s="1502"/>
      <c r="B1488" s="1501"/>
      <c r="C1488" s="1501"/>
      <c r="D1488" s="1501"/>
      <c r="E1488" s="1501"/>
      <c r="F1488" s="1503"/>
      <c r="G1488" s="1503"/>
      <c r="H1488" s="1503"/>
      <c r="I1488" s="1503"/>
      <c r="J1488" s="1506"/>
    </row>
    <row r="1489" spans="1:10" x14ac:dyDescent="0.25">
      <c r="A1489" s="1502"/>
      <c r="B1489" s="1501"/>
      <c r="C1489" s="1501"/>
      <c r="D1489" s="1501"/>
      <c r="E1489" s="1501"/>
      <c r="F1489" s="1503"/>
      <c r="G1489" s="1503"/>
      <c r="H1489" s="1503"/>
      <c r="I1489" s="1503"/>
      <c r="J1489" s="1506"/>
    </row>
    <row r="1490" spans="1:10" x14ac:dyDescent="0.25">
      <c r="A1490" s="1502"/>
      <c r="B1490" s="1501"/>
      <c r="C1490" s="1501"/>
      <c r="D1490" s="1501"/>
      <c r="E1490" s="1501"/>
      <c r="F1490" s="1503"/>
      <c r="G1490" s="1503"/>
      <c r="H1490" s="1503"/>
      <c r="I1490" s="1503"/>
      <c r="J1490" s="1506"/>
    </row>
    <row r="1491" spans="1:10" x14ac:dyDescent="0.25">
      <c r="A1491" s="1502"/>
      <c r="B1491" s="1501"/>
      <c r="C1491" s="1501"/>
      <c r="D1491" s="1501"/>
      <c r="E1491" s="1501"/>
      <c r="F1491" s="1503"/>
      <c r="G1491" s="1503"/>
      <c r="H1491" s="1503"/>
      <c r="I1491" s="1503"/>
      <c r="J1491" s="1506"/>
    </row>
    <row r="1492" spans="1:10" x14ac:dyDescent="0.25">
      <c r="A1492" s="1502"/>
      <c r="B1492" s="1501"/>
      <c r="C1492" s="1501"/>
      <c r="D1492" s="1501"/>
      <c r="E1492" s="1501"/>
      <c r="F1492" s="1503"/>
      <c r="G1492" s="1503"/>
      <c r="H1492" s="1503"/>
      <c r="I1492" s="1503"/>
      <c r="J1492" s="1506"/>
    </row>
    <row r="1493" spans="1:10" x14ac:dyDescent="0.25">
      <c r="A1493" s="1502"/>
      <c r="B1493" s="1501"/>
      <c r="C1493" s="1501"/>
      <c r="D1493" s="1501"/>
      <c r="E1493" s="1501"/>
      <c r="F1493" s="1503"/>
      <c r="G1493" s="1503"/>
      <c r="H1493" s="1503"/>
      <c r="I1493" s="1503"/>
      <c r="J1493" s="1506"/>
    </row>
    <row r="1494" spans="1:10" x14ac:dyDescent="0.25">
      <c r="B1494" s="1508"/>
      <c r="C1494" s="1508"/>
      <c r="D1494" s="1508"/>
      <c r="E1494" s="1508"/>
      <c r="F1494" s="1504"/>
      <c r="G1494" s="1504"/>
      <c r="H1494" s="1504"/>
      <c r="I1494" s="1504"/>
      <c r="J1494" s="1504"/>
    </row>
    <row r="1495" spans="1:10" x14ac:dyDescent="0.25">
      <c r="B1495" s="1508"/>
      <c r="C1495" s="1508"/>
      <c r="D1495" s="1508"/>
      <c r="E1495" s="1508"/>
      <c r="F1495" s="1504"/>
      <c r="G1495" s="1504"/>
      <c r="H1495" s="1504"/>
      <c r="I1495" s="1504"/>
      <c r="J1495" s="1504"/>
    </row>
    <row r="1496" spans="1:10" x14ac:dyDescent="0.25">
      <c r="B1496" s="1508"/>
      <c r="C1496" s="1508"/>
      <c r="D1496" s="1508"/>
      <c r="E1496" s="1508"/>
      <c r="F1496" s="1504"/>
      <c r="G1496" s="1504"/>
      <c r="H1496" s="1504"/>
      <c r="I1496" s="1504"/>
      <c r="J1496" s="1504"/>
    </row>
    <row r="1497" spans="1:10" x14ac:dyDescent="0.25">
      <c r="B1497" s="1508"/>
      <c r="C1497" s="1508"/>
      <c r="D1497" s="1508"/>
      <c r="E1497" s="1508"/>
      <c r="F1497" s="1504"/>
      <c r="G1497" s="1504"/>
      <c r="H1497" s="1504"/>
      <c r="I1497" s="1504"/>
      <c r="J1497" s="1504"/>
    </row>
    <row r="1498" spans="1:10" x14ac:dyDescent="0.25">
      <c r="B1498" s="1508"/>
      <c r="C1498" s="1508"/>
      <c r="D1498" s="1508"/>
      <c r="E1498" s="1508"/>
      <c r="F1498" s="1504"/>
      <c r="G1498" s="1504"/>
      <c r="H1498" s="1504"/>
      <c r="I1498" s="1504"/>
      <c r="J1498" s="1504"/>
    </row>
    <row r="1499" spans="1:10" x14ac:dyDescent="0.25">
      <c r="B1499" s="1508"/>
      <c r="C1499" s="1508"/>
      <c r="D1499" s="1508"/>
      <c r="E1499" s="1508"/>
      <c r="F1499" s="1504"/>
      <c r="G1499" s="1504"/>
      <c r="H1499" s="1504"/>
      <c r="I1499" s="1504"/>
      <c r="J1499" s="1504"/>
    </row>
    <row r="1500" spans="1:10" x14ac:dyDescent="0.25">
      <c r="B1500" s="1508"/>
      <c r="C1500" s="1508"/>
      <c r="D1500" s="1508"/>
      <c r="E1500" s="1508"/>
      <c r="F1500" s="1504"/>
      <c r="G1500" s="1504"/>
      <c r="H1500" s="1504"/>
      <c r="I1500" s="1504"/>
      <c r="J1500" s="1504"/>
    </row>
    <row r="1501" spans="1:10" x14ac:dyDescent="0.25">
      <c r="B1501" s="1508"/>
      <c r="C1501" s="1508"/>
      <c r="D1501" s="1508"/>
      <c r="E1501" s="1508"/>
      <c r="F1501" s="1504"/>
      <c r="G1501" s="1504"/>
      <c r="H1501" s="1504"/>
      <c r="I1501" s="1504"/>
      <c r="J1501" s="1504"/>
    </row>
    <row r="1502" spans="1:10" x14ac:dyDescent="0.25">
      <c r="B1502" s="1508"/>
      <c r="C1502" s="1508"/>
      <c r="D1502" s="1508"/>
      <c r="E1502" s="1508"/>
      <c r="F1502" s="1504"/>
      <c r="G1502" s="1504"/>
      <c r="H1502" s="1504"/>
      <c r="I1502" s="1504"/>
      <c r="J1502" s="1504"/>
    </row>
    <row r="1503" spans="1:10" x14ac:dyDescent="0.25">
      <c r="B1503" s="1508"/>
      <c r="C1503" s="1508"/>
      <c r="D1503" s="1508"/>
      <c r="E1503" s="1508"/>
      <c r="F1503" s="1504"/>
      <c r="G1503" s="1504"/>
      <c r="H1503" s="1504"/>
      <c r="I1503" s="1504"/>
      <c r="J1503" s="1504"/>
    </row>
    <row r="1504" spans="1:10" x14ac:dyDescent="0.25">
      <c r="B1504" s="1508"/>
      <c r="C1504" s="1508"/>
      <c r="D1504" s="1508"/>
      <c r="E1504" s="1508"/>
      <c r="F1504" s="1504"/>
      <c r="G1504" s="1504"/>
      <c r="H1504" s="1504"/>
      <c r="I1504" s="1504"/>
      <c r="J1504" s="1504"/>
    </row>
    <row r="1505" spans="2:10" x14ac:dyDescent="0.25">
      <c r="B1505" s="1508"/>
      <c r="C1505" s="1508"/>
      <c r="D1505" s="1508"/>
      <c r="E1505" s="1508"/>
      <c r="F1505" s="1504"/>
      <c r="G1505" s="1504"/>
      <c r="H1505" s="1504"/>
      <c r="I1505" s="1504"/>
      <c r="J1505" s="1504"/>
    </row>
    <row r="1506" spans="2:10" x14ac:dyDescent="0.25">
      <c r="B1506" s="1508"/>
      <c r="C1506" s="1508"/>
      <c r="D1506" s="1508"/>
      <c r="E1506" s="1508"/>
      <c r="F1506" s="1504"/>
      <c r="G1506" s="1504"/>
      <c r="H1506" s="1504"/>
      <c r="I1506" s="1504"/>
      <c r="J1506" s="1504"/>
    </row>
    <row r="1507" spans="2:10" x14ac:dyDescent="0.25">
      <c r="B1507" s="1508"/>
      <c r="C1507" s="1508"/>
      <c r="D1507" s="1508"/>
      <c r="E1507" s="1508"/>
      <c r="F1507" s="1504"/>
      <c r="G1507" s="1504"/>
      <c r="H1507" s="1504"/>
      <c r="I1507" s="1504"/>
      <c r="J1507" s="1504"/>
    </row>
    <row r="1508" spans="2:10" x14ac:dyDescent="0.25">
      <c r="B1508" s="1508"/>
      <c r="C1508" s="1508"/>
      <c r="D1508" s="1508"/>
      <c r="E1508" s="1508"/>
      <c r="F1508" s="1504"/>
      <c r="G1508" s="1504"/>
      <c r="H1508" s="1504"/>
      <c r="I1508" s="1504"/>
      <c r="J1508" s="1504"/>
    </row>
    <row r="1509" spans="2:10" x14ac:dyDescent="0.25">
      <c r="B1509" s="1508"/>
      <c r="C1509" s="1508"/>
      <c r="D1509" s="1508"/>
      <c r="E1509" s="1508"/>
      <c r="F1509" s="1504"/>
      <c r="G1509" s="1504"/>
      <c r="H1509" s="1504"/>
      <c r="I1509" s="1504"/>
      <c r="J1509" s="1504"/>
    </row>
    <row r="1510" spans="2:10" x14ac:dyDescent="0.25">
      <c r="B1510" s="1508"/>
      <c r="C1510" s="1508"/>
      <c r="D1510" s="1508"/>
      <c r="E1510" s="1508"/>
      <c r="F1510" s="1504"/>
      <c r="G1510" s="1504"/>
      <c r="H1510" s="1504"/>
      <c r="I1510" s="1504"/>
      <c r="J1510" s="1504"/>
    </row>
    <row r="1511" spans="2:10" x14ac:dyDescent="0.25">
      <c r="B1511" s="1508"/>
      <c r="C1511" s="1508"/>
      <c r="D1511" s="1508"/>
      <c r="E1511" s="1508"/>
      <c r="F1511" s="1504"/>
      <c r="G1511" s="1504"/>
      <c r="H1511" s="1504"/>
      <c r="I1511" s="1504"/>
      <c r="J1511" s="1504"/>
    </row>
    <row r="1512" spans="2:10" x14ac:dyDescent="0.25">
      <c r="B1512" s="1508"/>
      <c r="C1512" s="1508"/>
      <c r="D1512" s="1508"/>
      <c r="E1512" s="1508"/>
      <c r="F1512" s="1504"/>
      <c r="G1512" s="1504"/>
      <c r="H1512" s="1504"/>
      <c r="I1512" s="1504"/>
      <c r="J1512" s="1504"/>
    </row>
    <row r="1513" spans="2:10" x14ac:dyDescent="0.25">
      <c r="B1513" s="1508"/>
      <c r="C1513" s="1508"/>
      <c r="D1513" s="1508"/>
      <c r="E1513" s="1508"/>
      <c r="F1513" s="1504"/>
      <c r="G1513" s="1504"/>
      <c r="H1513" s="1504"/>
      <c r="I1513" s="1504"/>
      <c r="J1513" s="1504"/>
    </row>
    <row r="1514" spans="2:10" x14ac:dyDescent="0.25">
      <c r="B1514" s="1508"/>
      <c r="C1514" s="1508"/>
      <c r="D1514" s="1508"/>
      <c r="E1514" s="1508"/>
      <c r="F1514" s="1504"/>
      <c r="G1514" s="1504"/>
      <c r="H1514" s="1504"/>
      <c r="I1514" s="1504"/>
      <c r="J1514" s="1504"/>
    </row>
    <row r="1515" spans="2:10" x14ac:dyDescent="0.25">
      <c r="B1515" s="1508"/>
      <c r="C1515" s="1508"/>
      <c r="D1515" s="1508"/>
      <c r="E1515" s="1508"/>
      <c r="F1515" s="1504"/>
      <c r="G1515" s="1504"/>
      <c r="H1515" s="1504"/>
      <c r="I1515" s="1504"/>
      <c r="J1515" s="1504"/>
    </row>
    <row r="1516" spans="2:10" x14ac:dyDescent="0.25">
      <c r="B1516" s="1508"/>
      <c r="C1516" s="1508"/>
      <c r="D1516" s="1508"/>
      <c r="E1516" s="1508"/>
      <c r="F1516" s="1504"/>
      <c r="G1516" s="1504"/>
      <c r="H1516" s="1504"/>
      <c r="I1516" s="1504"/>
      <c r="J1516" s="1504"/>
    </row>
    <row r="1517" spans="2:10" x14ac:dyDescent="0.25">
      <c r="B1517" s="1508"/>
      <c r="C1517" s="1508"/>
      <c r="D1517" s="1508"/>
      <c r="E1517" s="1508"/>
      <c r="F1517" s="1504"/>
      <c r="G1517" s="1504"/>
      <c r="H1517" s="1504"/>
      <c r="I1517" s="1504"/>
      <c r="J1517" s="1504"/>
    </row>
    <row r="1518" spans="2:10" x14ac:dyDescent="0.25">
      <c r="B1518" s="1508"/>
      <c r="C1518" s="1508"/>
      <c r="D1518" s="1508"/>
      <c r="E1518" s="1508"/>
      <c r="F1518" s="1504"/>
      <c r="G1518" s="1504"/>
      <c r="H1518" s="1504"/>
      <c r="I1518" s="1504"/>
      <c r="J1518" s="1504"/>
    </row>
    <row r="1519" spans="2:10" x14ac:dyDescent="0.25">
      <c r="B1519" s="1508"/>
      <c r="C1519" s="1508"/>
      <c r="D1519" s="1508"/>
      <c r="E1519" s="1508"/>
      <c r="F1519" s="1504"/>
      <c r="G1519" s="1504"/>
      <c r="H1519" s="1504"/>
      <c r="I1519" s="1504"/>
      <c r="J1519" s="1504"/>
    </row>
    <row r="1520" spans="2:10" x14ac:dyDescent="0.25">
      <c r="B1520" s="1508"/>
      <c r="C1520" s="1508"/>
      <c r="D1520" s="1508"/>
      <c r="E1520" s="1508"/>
      <c r="F1520" s="1504"/>
      <c r="G1520" s="1504"/>
      <c r="H1520" s="1504"/>
      <c r="I1520" s="1504"/>
      <c r="J1520" s="1504"/>
    </row>
    <row r="1521" spans="2:10" x14ac:dyDescent="0.25">
      <c r="B1521" s="1508"/>
      <c r="C1521" s="1508"/>
      <c r="D1521" s="1508"/>
      <c r="E1521" s="1508"/>
      <c r="F1521" s="1504"/>
      <c r="G1521" s="1504"/>
      <c r="H1521" s="1504"/>
      <c r="I1521" s="1504"/>
      <c r="J1521" s="1504"/>
    </row>
    <row r="1522" spans="2:10" x14ac:dyDescent="0.25">
      <c r="B1522" s="1508"/>
      <c r="C1522" s="1508"/>
      <c r="D1522" s="1508"/>
      <c r="E1522" s="1508"/>
      <c r="F1522" s="1504"/>
      <c r="G1522" s="1504"/>
      <c r="H1522" s="1504"/>
      <c r="I1522" s="1504"/>
      <c r="J1522" s="1504"/>
    </row>
    <row r="1523" spans="2:10" x14ac:dyDescent="0.25">
      <c r="B1523" s="1508"/>
      <c r="C1523" s="1508"/>
      <c r="D1523" s="1508"/>
      <c r="E1523" s="1508"/>
      <c r="F1523" s="1504"/>
      <c r="G1523" s="1504"/>
      <c r="H1523" s="1504"/>
      <c r="I1523" s="1504"/>
      <c r="J1523" s="1504"/>
    </row>
    <row r="1524" spans="2:10" x14ac:dyDescent="0.25">
      <c r="B1524" s="1508"/>
      <c r="C1524" s="1508"/>
      <c r="D1524" s="1508"/>
      <c r="E1524" s="1508"/>
      <c r="F1524" s="1504"/>
      <c r="G1524" s="1504"/>
      <c r="H1524" s="1504"/>
      <c r="I1524" s="1504"/>
      <c r="J1524" s="1504"/>
    </row>
    <row r="1525" spans="2:10" x14ac:dyDescent="0.25">
      <c r="B1525" s="1508"/>
      <c r="C1525" s="1508"/>
      <c r="D1525" s="1508"/>
      <c r="E1525" s="1508"/>
      <c r="F1525" s="1504"/>
      <c r="G1525" s="1504"/>
      <c r="H1525" s="1504"/>
      <c r="I1525" s="1504"/>
      <c r="J1525" s="1504"/>
    </row>
    <row r="1526" spans="2:10" x14ac:dyDescent="0.25">
      <c r="B1526" s="1508"/>
      <c r="C1526" s="1508"/>
      <c r="D1526" s="1508"/>
      <c r="E1526" s="1508"/>
      <c r="F1526" s="1504"/>
      <c r="G1526" s="1504"/>
      <c r="H1526" s="1504"/>
      <c r="I1526" s="1504"/>
      <c r="J1526" s="1504"/>
    </row>
    <row r="1527" spans="2:10" x14ac:dyDescent="0.25">
      <c r="B1527" s="1508"/>
      <c r="C1527" s="1508"/>
      <c r="D1527" s="1508"/>
      <c r="E1527" s="1508"/>
      <c r="F1527" s="1504"/>
      <c r="G1527" s="1504"/>
      <c r="H1527" s="1504"/>
      <c r="I1527" s="1504"/>
      <c r="J1527" s="1504"/>
    </row>
    <row r="1528" spans="2:10" x14ac:dyDescent="0.25">
      <c r="B1528" s="1508"/>
      <c r="C1528" s="1508"/>
      <c r="D1528" s="1508"/>
      <c r="E1528" s="1508"/>
      <c r="F1528" s="1504"/>
      <c r="G1528" s="1504"/>
      <c r="H1528" s="1504"/>
      <c r="I1528" s="1504"/>
      <c r="J1528" s="1504"/>
    </row>
    <row r="1529" spans="2:10" x14ac:dyDescent="0.25">
      <c r="B1529" s="1508"/>
      <c r="C1529" s="1508"/>
      <c r="D1529" s="1508"/>
      <c r="E1529" s="1508"/>
      <c r="F1529" s="1504"/>
      <c r="G1529" s="1504"/>
      <c r="H1529" s="1504"/>
      <c r="I1529" s="1504"/>
      <c r="J1529" s="1504"/>
    </row>
    <row r="1530" spans="2:10" x14ac:dyDescent="0.25">
      <c r="B1530" s="1508"/>
      <c r="C1530" s="1508"/>
      <c r="D1530" s="1508"/>
      <c r="E1530" s="1508"/>
      <c r="F1530" s="1504"/>
      <c r="G1530" s="1504"/>
      <c r="H1530" s="1504"/>
      <c r="I1530" s="1504"/>
      <c r="J1530" s="1504"/>
    </row>
    <row r="1531" spans="2:10" x14ac:dyDescent="0.25">
      <c r="B1531" s="1508"/>
      <c r="C1531" s="1508"/>
      <c r="D1531" s="1508"/>
      <c r="E1531" s="1508"/>
      <c r="F1531" s="1504"/>
      <c r="G1531" s="1504"/>
      <c r="H1531" s="1504"/>
      <c r="I1531" s="1504"/>
      <c r="J1531" s="1504"/>
    </row>
    <row r="1532" spans="2:10" x14ac:dyDescent="0.25">
      <c r="B1532" s="1508"/>
      <c r="C1532" s="1508"/>
      <c r="D1532" s="1508"/>
      <c r="E1532" s="1508"/>
      <c r="F1532" s="1504"/>
      <c r="G1532" s="1504"/>
      <c r="H1532" s="1504"/>
      <c r="I1532" s="1504"/>
      <c r="J1532" s="1504"/>
    </row>
    <row r="1533" spans="2:10" x14ac:dyDescent="0.25">
      <c r="B1533" s="1508"/>
      <c r="C1533" s="1508"/>
      <c r="D1533" s="1508"/>
      <c r="E1533" s="1508"/>
      <c r="F1533" s="1504"/>
      <c r="G1533" s="1504"/>
      <c r="H1533" s="1504"/>
      <c r="I1533" s="1504"/>
      <c r="J1533" s="1504"/>
    </row>
    <row r="1534" spans="2:10" x14ac:dyDescent="0.25">
      <c r="B1534" s="1508"/>
      <c r="C1534" s="1508"/>
      <c r="D1534" s="1508"/>
      <c r="E1534" s="1508"/>
      <c r="F1534" s="1504"/>
      <c r="G1534" s="1504"/>
      <c r="H1534" s="1504"/>
      <c r="I1534" s="1504"/>
      <c r="J1534" s="1504"/>
    </row>
    <row r="1535" spans="2:10" x14ac:dyDescent="0.25">
      <c r="B1535" s="1508"/>
      <c r="C1535" s="1508"/>
      <c r="D1535" s="1508"/>
      <c r="E1535" s="1508"/>
      <c r="F1535" s="1504"/>
      <c r="G1535" s="1504"/>
      <c r="H1535" s="1504"/>
      <c r="I1535" s="1504"/>
      <c r="J1535" s="1504"/>
    </row>
    <row r="1536" spans="2:10" x14ac:dyDescent="0.25">
      <c r="B1536" s="1508"/>
      <c r="C1536" s="1508"/>
      <c r="D1536" s="1508"/>
      <c r="E1536" s="1508"/>
      <c r="F1536" s="1504"/>
      <c r="G1536" s="1504"/>
      <c r="H1536" s="1504"/>
      <c r="I1536" s="1504"/>
      <c r="J1536" s="1504"/>
    </row>
    <row r="1537" spans="2:10" x14ac:dyDescent="0.25">
      <c r="B1537" s="1508"/>
      <c r="C1537" s="1508"/>
      <c r="D1537" s="1508"/>
      <c r="E1537" s="1508"/>
      <c r="F1537" s="1504"/>
      <c r="G1537" s="1504"/>
      <c r="H1537" s="1504"/>
      <c r="I1537" s="1504"/>
      <c r="J1537" s="1504"/>
    </row>
    <row r="1538" spans="2:10" x14ac:dyDescent="0.25">
      <c r="B1538" s="1508"/>
      <c r="C1538" s="1508"/>
      <c r="D1538" s="1508"/>
      <c r="E1538" s="1508"/>
      <c r="F1538" s="1504"/>
      <c r="G1538" s="1504"/>
      <c r="H1538" s="1504"/>
      <c r="I1538" s="1504"/>
      <c r="J1538" s="1504"/>
    </row>
    <row r="1539" spans="2:10" x14ac:dyDescent="0.25">
      <c r="B1539" s="1508"/>
      <c r="C1539" s="1508"/>
      <c r="D1539" s="1508"/>
      <c r="E1539" s="1508"/>
      <c r="F1539" s="1504"/>
      <c r="G1539" s="1504"/>
      <c r="H1539" s="1504"/>
      <c r="I1539" s="1504"/>
      <c r="J1539" s="1504"/>
    </row>
    <row r="1540" spans="2:10" x14ac:dyDescent="0.25">
      <c r="B1540" s="1508"/>
      <c r="C1540" s="1508"/>
      <c r="D1540" s="1508"/>
      <c r="E1540" s="1508"/>
      <c r="F1540" s="1504"/>
      <c r="G1540" s="1504"/>
      <c r="H1540" s="1504"/>
      <c r="I1540" s="1504"/>
      <c r="J1540" s="1504"/>
    </row>
    <row r="1541" spans="2:10" x14ac:dyDescent="0.25">
      <c r="B1541" s="1508"/>
      <c r="C1541" s="1508"/>
      <c r="D1541" s="1508"/>
      <c r="E1541" s="1508"/>
      <c r="F1541" s="1504"/>
      <c r="G1541" s="1504"/>
      <c r="H1541" s="1504"/>
      <c r="I1541" s="1504"/>
      <c r="J1541" s="1504"/>
    </row>
    <row r="1542" spans="2:10" x14ac:dyDescent="0.25">
      <c r="B1542" s="1508"/>
      <c r="C1542" s="1508"/>
      <c r="D1542" s="1508"/>
      <c r="E1542" s="1508"/>
      <c r="F1542" s="1504"/>
      <c r="G1542" s="1504"/>
      <c r="H1542" s="1504"/>
      <c r="I1542" s="1504"/>
      <c r="J1542" s="1504"/>
    </row>
    <row r="1543" spans="2:10" x14ac:dyDescent="0.25">
      <c r="B1543" s="1508"/>
      <c r="C1543" s="1508"/>
      <c r="D1543" s="1508"/>
      <c r="E1543" s="1508"/>
      <c r="F1543" s="1504"/>
      <c r="G1543" s="1504"/>
      <c r="H1543" s="1504"/>
      <c r="I1543" s="1504"/>
      <c r="J1543" s="1504"/>
    </row>
    <row r="1544" spans="2:10" x14ac:dyDescent="0.25">
      <c r="B1544" s="1508"/>
      <c r="C1544" s="1508"/>
      <c r="D1544" s="1508"/>
      <c r="E1544" s="1508"/>
      <c r="F1544" s="1504"/>
      <c r="G1544" s="1504"/>
      <c r="H1544" s="1504"/>
      <c r="I1544" s="1504"/>
      <c r="J1544" s="1504"/>
    </row>
    <row r="1545" spans="2:10" x14ac:dyDescent="0.25">
      <c r="B1545" s="1508"/>
      <c r="C1545" s="1508"/>
      <c r="D1545" s="1508"/>
      <c r="E1545" s="1508"/>
      <c r="F1545" s="1504"/>
      <c r="G1545" s="1504"/>
      <c r="H1545" s="1504"/>
      <c r="I1545" s="1504"/>
      <c r="J1545" s="1504"/>
    </row>
    <row r="1546" spans="2:10" x14ac:dyDescent="0.25">
      <c r="B1546" s="1508"/>
      <c r="C1546" s="1508"/>
      <c r="D1546" s="1508"/>
      <c r="E1546" s="1508"/>
      <c r="F1546" s="1504"/>
      <c r="G1546" s="1504"/>
      <c r="H1546" s="1504"/>
      <c r="I1546" s="1504"/>
      <c r="J1546" s="1504"/>
    </row>
    <row r="1547" spans="2:10" x14ac:dyDescent="0.25">
      <c r="B1547" s="1508"/>
      <c r="C1547" s="1508"/>
      <c r="D1547" s="1508"/>
      <c r="E1547" s="1508"/>
      <c r="F1547" s="1504"/>
      <c r="G1547" s="1504"/>
      <c r="H1547" s="1504"/>
      <c r="I1547" s="1504"/>
      <c r="J1547" s="1504"/>
    </row>
    <row r="1548" spans="2:10" x14ac:dyDescent="0.25">
      <c r="B1548" s="1508"/>
      <c r="C1548" s="1508"/>
      <c r="D1548" s="1508"/>
      <c r="E1548" s="1508"/>
      <c r="F1548" s="1504"/>
      <c r="G1548" s="1504"/>
      <c r="H1548" s="1504"/>
      <c r="I1548" s="1504"/>
      <c r="J1548" s="1504"/>
    </row>
    <row r="1549" spans="2:10" x14ac:dyDescent="0.25">
      <c r="B1549" s="1508"/>
      <c r="C1549" s="1508"/>
      <c r="D1549" s="1508"/>
      <c r="E1549" s="1508"/>
      <c r="F1549" s="1504"/>
      <c r="G1549" s="1504"/>
      <c r="H1549" s="1504"/>
      <c r="I1549" s="1504"/>
      <c r="J1549" s="1504"/>
    </row>
    <row r="1550" spans="2:10" x14ac:dyDescent="0.25">
      <c r="B1550" s="1508"/>
      <c r="C1550" s="1508"/>
      <c r="D1550" s="1508"/>
      <c r="E1550" s="1508"/>
      <c r="F1550" s="1504"/>
      <c r="G1550" s="1504"/>
      <c r="H1550" s="1504"/>
      <c r="I1550" s="1504"/>
      <c r="J1550" s="1504"/>
    </row>
    <row r="1551" spans="2:10" x14ac:dyDescent="0.25">
      <c r="B1551" s="1508"/>
      <c r="C1551" s="1508"/>
      <c r="D1551" s="1508"/>
      <c r="E1551" s="1508"/>
      <c r="F1551" s="1504"/>
      <c r="G1551" s="1504"/>
      <c r="H1551" s="1504"/>
      <c r="I1551" s="1504"/>
      <c r="J1551" s="1504"/>
    </row>
    <row r="1552" spans="2:10" x14ac:dyDescent="0.25">
      <c r="B1552" s="1508"/>
      <c r="C1552" s="1508"/>
      <c r="D1552" s="1508"/>
      <c r="E1552" s="1508"/>
      <c r="F1552" s="1504"/>
      <c r="G1552" s="1504"/>
      <c r="H1552" s="1504"/>
      <c r="I1552" s="1504"/>
      <c r="J1552" s="1504"/>
    </row>
    <row r="1553" spans="2:10" x14ac:dyDescent="0.25">
      <c r="B1553" s="1508"/>
      <c r="C1553" s="1508"/>
      <c r="D1553" s="1508"/>
      <c r="E1553" s="1508"/>
      <c r="F1553" s="1504"/>
      <c r="G1553" s="1504"/>
      <c r="H1553" s="1504"/>
      <c r="I1553" s="1504"/>
      <c r="J1553" s="1504"/>
    </row>
    <row r="1554" spans="2:10" x14ac:dyDescent="0.25">
      <c r="B1554" s="1508"/>
      <c r="C1554" s="1508"/>
      <c r="D1554" s="1508"/>
      <c r="E1554" s="1508"/>
      <c r="F1554" s="1504"/>
      <c r="G1554" s="1504"/>
      <c r="H1554" s="1504"/>
      <c r="I1554" s="1504"/>
      <c r="J1554" s="1504"/>
    </row>
    <row r="1555" spans="2:10" x14ac:dyDescent="0.25">
      <c r="B1555" s="1508"/>
      <c r="C1555" s="1508"/>
      <c r="D1555" s="1508"/>
      <c r="E1555" s="1508"/>
      <c r="F1555" s="1504"/>
      <c r="G1555" s="1504"/>
      <c r="H1555" s="1504"/>
      <c r="I1555" s="1504"/>
      <c r="J1555" s="1504"/>
    </row>
    <row r="1556" spans="2:10" x14ac:dyDescent="0.25">
      <c r="B1556" s="1508"/>
      <c r="C1556" s="1508"/>
      <c r="D1556" s="1508"/>
      <c r="E1556" s="1508"/>
      <c r="F1556" s="1504"/>
      <c r="G1556" s="1504"/>
      <c r="H1556" s="1504"/>
      <c r="I1556" s="1504"/>
      <c r="J1556" s="1504"/>
    </row>
    <row r="1557" spans="2:10" x14ac:dyDescent="0.25">
      <c r="B1557" s="1508"/>
      <c r="C1557" s="1508"/>
      <c r="D1557" s="1508"/>
      <c r="E1557" s="1508"/>
      <c r="F1557" s="1504"/>
      <c r="G1557" s="1504"/>
      <c r="H1557" s="1504"/>
      <c r="I1557" s="1504"/>
      <c r="J1557" s="1504"/>
    </row>
    <row r="1558" spans="2:10" x14ac:dyDescent="0.25">
      <c r="B1558" s="1508"/>
      <c r="C1558" s="1508"/>
      <c r="D1558" s="1508"/>
      <c r="E1558" s="1508"/>
      <c r="F1558" s="1504"/>
      <c r="G1558" s="1504"/>
      <c r="H1558" s="1504"/>
      <c r="I1558" s="1504"/>
      <c r="J1558" s="1504"/>
    </row>
    <row r="1559" spans="2:10" x14ac:dyDescent="0.25">
      <c r="B1559" s="1508"/>
      <c r="C1559" s="1508"/>
      <c r="D1559" s="1508"/>
      <c r="E1559" s="1508"/>
      <c r="F1559" s="1504"/>
      <c r="G1559" s="1504"/>
      <c r="H1559" s="1504"/>
      <c r="I1559" s="1504"/>
      <c r="J1559" s="1504"/>
    </row>
    <row r="1560" spans="2:10" x14ac:dyDescent="0.25">
      <c r="B1560" s="1508"/>
      <c r="C1560" s="1508"/>
      <c r="D1560" s="1508"/>
      <c r="E1560" s="1508"/>
      <c r="F1560" s="1504"/>
      <c r="G1560" s="1504"/>
      <c r="H1560" s="1504"/>
      <c r="I1560" s="1504"/>
      <c r="J1560" s="1504"/>
    </row>
    <row r="1561" spans="2:10" x14ac:dyDescent="0.25">
      <c r="B1561" s="1508"/>
      <c r="C1561" s="1508"/>
      <c r="D1561" s="1508"/>
      <c r="E1561" s="1508"/>
      <c r="F1561" s="1504"/>
      <c r="G1561" s="1504"/>
      <c r="H1561" s="1504"/>
      <c r="I1561" s="1504"/>
      <c r="J1561" s="1504"/>
    </row>
    <row r="1562" spans="2:10" x14ac:dyDescent="0.25">
      <c r="B1562" s="1508"/>
      <c r="C1562" s="1508"/>
      <c r="D1562" s="1508"/>
      <c r="E1562" s="1508"/>
      <c r="F1562" s="1504"/>
      <c r="G1562" s="1504"/>
      <c r="H1562" s="1504"/>
      <c r="I1562" s="1504"/>
      <c r="J1562" s="1504"/>
    </row>
    <row r="1563" spans="2:10" x14ac:dyDescent="0.25">
      <c r="B1563" s="1508"/>
      <c r="C1563" s="1508"/>
      <c r="D1563" s="1508"/>
      <c r="E1563" s="1508"/>
      <c r="F1563" s="1504"/>
      <c r="G1563" s="1504"/>
      <c r="H1563" s="1504"/>
      <c r="I1563" s="1504"/>
      <c r="J1563" s="1504"/>
    </row>
    <row r="1564" spans="2:10" x14ac:dyDescent="0.25">
      <c r="B1564" s="1508"/>
      <c r="C1564" s="1508"/>
      <c r="D1564" s="1508"/>
      <c r="E1564" s="1508"/>
      <c r="F1564" s="1504"/>
      <c r="G1564" s="1504"/>
      <c r="H1564" s="1504"/>
      <c r="I1564" s="1504"/>
      <c r="J1564" s="1504"/>
    </row>
    <row r="1565" spans="2:10" x14ac:dyDescent="0.25">
      <c r="B1565" s="1508"/>
      <c r="C1565" s="1508"/>
      <c r="D1565" s="1508"/>
      <c r="E1565" s="1508"/>
      <c r="F1565" s="1504"/>
      <c r="G1565" s="1504"/>
      <c r="H1565" s="1504"/>
      <c r="I1565" s="1504"/>
      <c r="J1565" s="1504"/>
    </row>
    <row r="1566" spans="2:10" x14ac:dyDescent="0.25">
      <c r="B1566" s="1508"/>
      <c r="C1566" s="1508"/>
      <c r="D1566" s="1508"/>
      <c r="E1566" s="1508"/>
      <c r="F1566" s="1504"/>
      <c r="G1566" s="1504"/>
      <c r="H1566" s="1504"/>
      <c r="I1566" s="1504"/>
      <c r="J1566" s="1504"/>
    </row>
    <row r="1567" spans="2:10" x14ac:dyDescent="0.25">
      <c r="B1567" s="1508"/>
      <c r="C1567" s="1508"/>
      <c r="D1567" s="1508"/>
      <c r="E1567" s="1508"/>
      <c r="F1567" s="1504"/>
      <c r="G1567" s="1504"/>
      <c r="H1567" s="1504"/>
      <c r="I1567" s="1504"/>
      <c r="J1567" s="1504"/>
    </row>
    <row r="1568" spans="2:10" x14ac:dyDescent="0.25">
      <c r="B1568" s="1508"/>
      <c r="C1568" s="1508"/>
      <c r="D1568" s="1508"/>
      <c r="E1568" s="1508"/>
      <c r="F1568" s="1504"/>
      <c r="G1568" s="1504"/>
      <c r="H1568" s="1504"/>
      <c r="I1568" s="1504"/>
      <c r="J1568" s="1504"/>
    </row>
    <row r="1569" spans="2:10" x14ac:dyDescent="0.25">
      <c r="B1569" s="1508"/>
      <c r="C1569" s="1508"/>
      <c r="D1569" s="1508"/>
      <c r="E1569" s="1508"/>
      <c r="F1569" s="1504"/>
      <c r="G1569" s="1504"/>
      <c r="H1569" s="1504"/>
      <c r="I1569" s="1504"/>
      <c r="J1569" s="1504"/>
    </row>
    <row r="1570" spans="2:10" x14ac:dyDescent="0.25">
      <c r="B1570" s="1508"/>
      <c r="C1570" s="1508"/>
      <c r="D1570" s="1508"/>
      <c r="E1570" s="1508"/>
      <c r="F1570" s="1504"/>
      <c r="G1570" s="1504"/>
      <c r="H1570" s="1504"/>
      <c r="I1570" s="1504"/>
      <c r="J1570" s="1504"/>
    </row>
    <row r="1571" spans="2:10" x14ac:dyDescent="0.25">
      <c r="B1571" s="1508"/>
      <c r="C1571" s="1508"/>
      <c r="D1571" s="1508"/>
      <c r="E1571" s="1508"/>
      <c r="F1571" s="1504"/>
      <c r="G1571" s="1504"/>
      <c r="H1571" s="1504"/>
      <c r="I1571" s="1504"/>
      <c r="J1571" s="1504"/>
    </row>
    <row r="1572" spans="2:10" x14ac:dyDescent="0.25">
      <c r="B1572" s="1508"/>
      <c r="C1572" s="1508"/>
      <c r="D1572" s="1508"/>
      <c r="E1572" s="1508"/>
      <c r="F1572" s="1504"/>
      <c r="G1572" s="1504"/>
      <c r="H1572" s="1504"/>
      <c r="I1572" s="1504"/>
      <c r="J1572" s="1504"/>
    </row>
    <row r="1573" spans="2:10" x14ac:dyDescent="0.25">
      <c r="B1573" s="1508"/>
      <c r="C1573" s="1508"/>
      <c r="D1573" s="1508"/>
      <c r="E1573" s="1508"/>
      <c r="F1573" s="1504"/>
      <c r="G1573" s="1504"/>
      <c r="H1573" s="1504"/>
      <c r="I1573" s="1504"/>
      <c r="J1573" s="1504"/>
    </row>
    <row r="1574" spans="2:10" x14ac:dyDescent="0.25">
      <c r="B1574" s="1508"/>
      <c r="C1574" s="1508"/>
      <c r="D1574" s="1508"/>
      <c r="E1574" s="1508"/>
      <c r="F1574" s="1504"/>
      <c r="G1574" s="1504"/>
      <c r="H1574" s="1504"/>
      <c r="I1574" s="1504"/>
      <c r="J1574" s="1504"/>
    </row>
    <row r="1575" spans="2:10" x14ac:dyDescent="0.25">
      <c r="B1575" s="1508"/>
      <c r="C1575" s="1508"/>
      <c r="D1575" s="1508"/>
      <c r="E1575" s="1508"/>
      <c r="F1575" s="1504"/>
      <c r="G1575" s="1504"/>
      <c r="H1575" s="1504"/>
      <c r="I1575" s="1504"/>
      <c r="J1575" s="1504"/>
    </row>
    <row r="1576" spans="2:10" x14ac:dyDescent="0.25">
      <c r="B1576" s="1508"/>
      <c r="C1576" s="1508"/>
      <c r="D1576" s="1508"/>
      <c r="E1576" s="1508"/>
      <c r="F1576" s="1504"/>
      <c r="G1576" s="1504"/>
      <c r="H1576" s="1504"/>
      <c r="I1576" s="1504"/>
      <c r="J1576" s="1504"/>
    </row>
    <row r="1577" spans="2:10" x14ac:dyDescent="0.25">
      <c r="B1577" s="1508"/>
      <c r="C1577" s="1508"/>
      <c r="D1577" s="1508"/>
      <c r="E1577" s="1508"/>
      <c r="F1577" s="1504"/>
      <c r="G1577" s="1504"/>
      <c r="H1577" s="1504"/>
      <c r="I1577" s="1504"/>
      <c r="J1577" s="1504"/>
    </row>
    <row r="1578" spans="2:10" x14ac:dyDescent="0.25">
      <c r="B1578" s="1508"/>
      <c r="C1578" s="1508"/>
      <c r="D1578" s="1508"/>
      <c r="E1578" s="1508"/>
      <c r="F1578" s="1504"/>
      <c r="G1578" s="1504"/>
      <c r="H1578" s="1504"/>
      <c r="I1578" s="1504"/>
      <c r="J1578" s="1504"/>
    </row>
    <row r="1579" spans="2:10" x14ac:dyDescent="0.25">
      <c r="B1579" s="1508"/>
      <c r="C1579" s="1508"/>
      <c r="D1579" s="1508"/>
      <c r="E1579" s="1508"/>
      <c r="F1579" s="1504"/>
      <c r="G1579" s="1504"/>
      <c r="H1579" s="1504"/>
      <c r="I1579" s="1504"/>
      <c r="J1579" s="1504"/>
    </row>
    <row r="1580" spans="2:10" x14ac:dyDescent="0.25">
      <c r="B1580" s="1508"/>
      <c r="C1580" s="1508"/>
      <c r="D1580" s="1508"/>
      <c r="E1580" s="1508"/>
      <c r="F1580" s="1504"/>
      <c r="G1580" s="1504"/>
      <c r="H1580" s="1504"/>
      <c r="I1580" s="1504"/>
      <c r="J1580" s="1504"/>
    </row>
    <row r="1581" spans="2:10" x14ac:dyDescent="0.25">
      <c r="B1581" s="1508"/>
      <c r="C1581" s="1508"/>
      <c r="D1581" s="1508"/>
      <c r="E1581" s="1508"/>
      <c r="F1581" s="1504"/>
      <c r="G1581" s="1504"/>
      <c r="H1581" s="1504"/>
      <c r="I1581" s="1504"/>
      <c r="J1581" s="1504"/>
    </row>
    <row r="1582" spans="2:10" x14ac:dyDescent="0.25">
      <c r="B1582" s="1508"/>
      <c r="C1582" s="1508"/>
      <c r="D1582" s="1508"/>
      <c r="E1582" s="1508"/>
      <c r="F1582" s="1504"/>
      <c r="G1582" s="1504"/>
      <c r="H1582" s="1504"/>
      <c r="I1582" s="1504"/>
      <c r="J1582" s="1504"/>
    </row>
    <row r="1583" spans="2:10" x14ac:dyDescent="0.25">
      <c r="B1583" s="1508"/>
      <c r="C1583" s="1508"/>
      <c r="D1583" s="1508"/>
      <c r="E1583" s="1508"/>
      <c r="F1583" s="1504"/>
      <c r="G1583" s="1504"/>
      <c r="H1583" s="1504"/>
      <c r="I1583" s="1504"/>
      <c r="J1583" s="1504"/>
    </row>
    <row r="1584" spans="2:10" x14ac:dyDescent="0.25">
      <c r="B1584" s="1508"/>
      <c r="C1584" s="1508"/>
      <c r="D1584" s="1508"/>
      <c r="E1584" s="1508"/>
      <c r="F1584" s="1504"/>
      <c r="G1584" s="1504"/>
      <c r="H1584" s="1504"/>
      <c r="I1584" s="1504"/>
      <c r="J1584" s="1504"/>
    </row>
    <row r="1585" spans="2:10" x14ac:dyDescent="0.25">
      <c r="B1585" s="1508"/>
      <c r="C1585" s="1508"/>
      <c r="D1585" s="1508"/>
      <c r="E1585" s="1508"/>
      <c r="F1585" s="1504"/>
      <c r="G1585" s="1504"/>
      <c r="H1585" s="1504"/>
      <c r="I1585" s="1504"/>
      <c r="J1585" s="1504"/>
    </row>
    <row r="1586" spans="2:10" x14ac:dyDescent="0.25">
      <c r="B1586" s="1508"/>
      <c r="C1586" s="1508"/>
      <c r="D1586" s="1508"/>
      <c r="E1586" s="1508"/>
      <c r="F1586" s="1504"/>
      <c r="G1586" s="1504"/>
      <c r="H1586" s="1504"/>
      <c r="I1586" s="1504"/>
      <c r="J1586" s="1504"/>
    </row>
    <row r="1587" spans="2:10" x14ac:dyDescent="0.25">
      <c r="B1587" s="1508"/>
      <c r="C1587" s="1508"/>
      <c r="D1587" s="1508"/>
      <c r="E1587" s="1508"/>
      <c r="F1587" s="1504"/>
      <c r="G1587" s="1504"/>
      <c r="H1587" s="1504"/>
      <c r="I1587" s="1504"/>
      <c r="J1587" s="1504"/>
    </row>
    <row r="1588" spans="2:10" x14ac:dyDescent="0.25">
      <c r="B1588" s="1508"/>
      <c r="C1588" s="1508"/>
      <c r="D1588" s="1508"/>
      <c r="E1588" s="1508"/>
      <c r="F1588" s="1504"/>
      <c r="G1588" s="1504"/>
      <c r="H1588" s="1504"/>
      <c r="I1588" s="1504"/>
      <c r="J1588" s="1504"/>
    </row>
    <row r="1589" spans="2:10" x14ac:dyDescent="0.25">
      <c r="B1589" s="1508"/>
      <c r="C1589" s="1508"/>
      <c r="D1589" s="1508"/>
      <c r="E1589" s="1508"/>
      <c r="F1589" s="1504"/>
      <c r="G1589" s="1504"/>
      <c r="H1589" s="1504"/>
      <c r="I1589" s="1504"/>
      <c r="J1589" s="1504"/>
    </row>
    <row r="1590" spans="2:10" x14ac:dyDescent="0.25">
      <c r="B1590" s="1508"/>
      <c r="C1590" s="1508"/>
      <c r="D1590" s="1508"/>
      <c r="E1590" s="1508"/>
      <c r="F1590" s="1504"/>
      <c r="G1590" s="1504"/>
      <c r="H1590" s="1504"/>
      <c r="I1590" s="1504"/>
      <c r="J1590" s="1504"/>
    </row>
    <row r="1591" spans="2:10" x14ac:dyDescent="0.25">
      <c r="B1591" s="1508"/>
      <c r="C1591" s="1508"/>
      <c r="D1591" s="1508"/>
      <c r="E1591" s="1508"/>
      <c r="F1591" s="1504"/>
      <c r="G1591" s="1504"/>
      <c r="H1591" s="1504"/>
      <c r="I1591" s="1504"/>
      <c r="J1591" s="1504"/>
    </row>
    <row r="1592" spans="2:10" x14ac:dyDescent="0.25">
      <c r="B1592" s="1508"/>
      <c r="C1592" s="1508"/>
      <c r="D1592" s="1508"/>
      <c r="E1592" s="1508"/>
      <c r="F1592" s="1504"/>
      <c r="G1592" s="1504"/>
      <c r="H1592" s="1504"/>
      <c r="I1592" s="1504"/>
      <c r="J1592" s="1504"/>
    </row>
    <row r="1593" spans="2:10" x14ac:dyDescent="0.25">
      <c r="B1593" s="1508"/>
      <c r="C1593" s="1508"/>
      <c r="D1593" s="1508"/>
      <c r="E1593" s="1508"/>
      <c r="F1593" s="1504"/>
      <c r="G1593" s="1504"/>
      <c r="H1593" s="1504"/>
      <c r="I1593" s="1504"/>
      <c r="J1593" s="1504"/>
    </row>
    <row r="1594" spans="2:10" x14ac:dyDescent="0.25">
      <c r="B1594" s="1508"/>
      <c r="C1594" s="1508"/>
      <c r="D1594" s="1508"/>
      <c r="E1594" s="1508"/>
      <c r="F1594" s="1504"/>
      <c r="G1594" s="1504"/>
      <c r="H1594" s="1504"/>
      <c r="I1594" s="1504"/>
      <c r="J1594" s="1504"/>
    </row>
    <row r="1595" spans="2:10" x14ac:dyDescent="0.25">
      <c r="B1595" s="1508"/>
      <c r="C1595" s="1508"/>
      <c r="D1595" s="1508"/>
      <c r="E1595" s="1508"/>
      <c r="F1595" s="1504"/>
      <c r="G1595" s="1504"/>
      <c r="H1595" s="1504"/>
      <c r="I1595" s="1504"/>
      <c r="J1595" s="1504"/>
    </row>
    <row r="1596" spans="2:10" x14ac:dyDescent="0.25">
      <c r="B1596" s="1508"/>
      <c r="C1596" s="1508"/>
      <c r="D1596" s="1508"/>
      <c r="E1596" s="1508"/>
      <c r="F1596" s="1504"/>
      <c r="G1596" s="1504"/>
      <c r="H1596" s="1504"/>
      <c r="I1596" s="1504"/>
      <c r="J1596" s="1504"/>
    </row>
    <row r="1597" spans="2:10" x14ac:dyDescent="0.25">
      <c r="B1597" s="1508"/>
      <c r="C1597" s="1508"/>
      <c r="D1597" s="1508"/>
      <c r="E1597" s="1508"/>
      <c r="F1597" s="1504"/>
      <c r="G1597" s="1504"/>
      <c r="H1597" s="1504"/>
      <c r="I1597" s="1504"/>
      <c r="J1597" s="1504"/>
    </row>
    <row r="1598" spans="2:10" x14ac:dyDescent="0.25">
      <c r="B1598" s="1508"/>
      <c r="C1598" s="1508"/>
      <c r="D1598" s="1508"/>
      <c r="E1598" s="1508"/>
      <c r="F1598" s="1504"/>
      <c r="G1598" s="1504"/>
      <c r="H1598" s="1504"/>
      <c r="I1598" s="1504"/>
      <c r="J1598" s="1504"/>
    </row>
    <row r="1599" spans="2:10" x14ac:dyDescent="0.25">
      <c r="B1599" s="1508"/>
      <c r="C1599" s="1508"/>
      <c r="D1599" s="1508"/>
      <c r="E1599" s="1508"/>
      <c r="F1599" s="1504"/>
      <c r="G1599" s="1504"/>
      <c r="H1599" s="1504"/>
      <c r="I1599" s="1504"/>
      <c r="J1599" s="1504"/>
    </row>
    <row r="1600" spans="2:10" x14ac:dyDescent="0.25">
      <c r="B1600" s="1508"/>
      <c r="C1600" s="1508"/>
      <c r="D1600" s="1508"/>
      <c r="E1600" s="1508"/>
      <c r="F1600" s="1504"/>
      <c r="G1600" s="1504"/>
      <c r="H1600" s="1504"/>
      <c r="I1600" s="1504"/>
      <c r="J1600" s="1504"/>
    </row>
    <row r="1601" spans="2:10" x14ac:dyDescent="0.25">
      <c r="B1601" s="1508"/>
      <c r="C1601" s="1508"/>
      <c r="D1601" s="1508"/>
      <c r="E1601" s="1508"/>
      <c r="F1601" s="1504"/>
      <c r="G1601" s="1504"/>
      <c r="H1601" s="1504"/>
      <c r="I1601" s="1504"/>
      <c r="J1601" s="1504"/>
    </row>
    <row r="1602" spans="2:10" x14ac:dyDescent="0.25">
      <c r="B1602" s="1508"/>
      <c r="C1602" s="1508"/>
      <c r="D1602" s="1508"/>
      <c r="E1602" s="1508"/>
      <c r="F1602" s="1504"/>
      <c r="G1602" s="1504"/>
      <c r="H1602" s="1504"/>
      <c r="I1602" s="1504"/>
      <c r="J1602" s="1504"/>
    </row>
    <row r="1603" spans="2:10" x14ac:dyDescent="0.25">
      <c r="B1603" s="1508"/>
      <c r="C1603" s="1508"/>
      <c r="D1603" s="1508"/>
      <c r="E1603" s="1508"/>
      <c r="F1603" s="1504"/>
      <c r="G1603" s="1504"/>
      <c r="H1603" s="1504"/>
      <c r="I1603" s="1504"/>
      <c r="J1603" s="1504"/>
    </row>
    <row r="1604" spans="2:10" x14ac:dyDescent="0.25">
      <c r="B1604" s="1508"/>
      <c r="C1604" s="1508"/>
      <c r="D1604" s="1508"/>
      <c r="E1604" s="1508"/>
      <c r="F1604" s="1504"/>
      <c r="G1604" s="1504"/>
      <c r="H1604" s="1504"/>
      <c r="I1604" s="1504"/>
      <c r="J1604" s="1504"/>
    </row>
    <row r="1605" spans="2:10" x14ac:dyDescent="0.25">
      <c r="B1605" s="1508"/>
      <c r="C1605" s="1508"/>
      <c r="D1605" s="1508"/>
      <c r="E1605" s="1508"/>
      <c r="F1605" s="1504"/>
      <c r="G1605" s="1504"/>
      <c r="H1605" s="1504"/>
      <c r="I1605" s="1504"/>
      <c r="J1605" s="1504"/>
    </row>
    <row r="1606" spans="2:10" x14ac:dyDescent="0.25">
      <c r="B1606" s="1508"/>
      <c r="C1606" s="1508"/>
      <c r="D1606" s="1508"/>
      <c r="E1606" s="1508"/>
      <c r="F1606" s="1504"/>
      <c r="G1606" s="1504"/>
      <c r="H1606" s="1504"/>
      <c r="I1606" s="1504"/>
      <c r="J1606" s="1504"/>
    </row>
    <row r="1607" spans="2:10" x14ac:dyDescent="0.25">
      <c r="B1607" s="1508"/>
      <c r="C1607" s="1508"/>
      <c r="D1607" s="1508"/>
      <c r="E1607" s="1508"/>
      <c r="F1607" s="1504"/>
      <c r="G1607" s="1504"/>
      <c r="H1607" s="1504"/>
      <c r="I1607" s="1504"/>
      <c r="J1607" s="1504"/>
    </row>
    <row r="1608" spans="2:10" x14ac:dyDescent="0.25">
      <c r="B1608" s="1508"/>
      <c r="C1608" s="1508"/>
      <c r="D1608" s="1508"/>
      <c r="E1608" s="1508"/>
      <c r="F1608" s="1504"/>
      <c r="G1608" s="1504"/>
      <c r="H1608" s="1504"/>
      <c r="I1608" s="1504"/>
      <c r="J1608" s="1504"/>
    </row>
    <row r="1609" spans="2:10" x14ac:dyDescent="0.25">
      <c r="B1609" s="1508"/>
      <c r="C1609" s="1508"/>
      <c r="D1609" s="1508"/>
      <c r="E1609" s="1508"/>
      <c r="F1609" s="1504"/>
      <c r="G1609" s="1504"/>
      <c r="H1609" s="1504"/>
      <c r="I1609" s="1504"/>
      <c r="J1609" s="1504"/>
    </row>
    <row r="1610" spans="2:10" x14ac:dyDescent="0.25">
      <c r="B1610" s="1508"/>
      <c r="C1610" s="1508"/>
      <c r="D1610" s="1508"/>
      <c r="E1610" s="1508"/>
      <c r="F1610" s="1504"/>
      <c r="G1610" s="1504"/>
      <c r="H1610" s="1504"/>
      <c r="I1610" s="1504"/>
      <c r="J1610" s="1504"/>
    </row>
    <row r="1611" spans="2:10" x14ac:dyDescent="0.25">
      <c r="B1611" s="1508"/>
      <c r="C1611" s="1508"/>
      <c r="D1611" s="1508"/>
      <c r="E1611" s="1508"/>
      <c r="F1611" s="1504"/>
      <c r="G1611" s="1504"/>
      <c r="H1611" s="1504"/>
      <c r="I1611" s="1504"/>
      <c r="J1611" s="1504"/>
    </row>
    <row r="1612" spans="2:10" x14ac:dyDescent="0.25">
      <c r="B1612" s="1508"/>
      <c r="C1612" s="1508"/>
      <c r="D1612" s="1508"/>
      <c r="E1612" s="1508"/>
      <c r="F1612" s="1504"/>
      <c r="G1612" s="1504"/>
      <c r="H1612" s="1504"/>
      <c r="I1612" s="1504"/>
      <c r="J1612" s="1504"/>
    </row>
    <row r="1613" spans="2:10" x14ac:dyDescent="0.25">
      <c r="B1613" s="1508"/>
      <c r="C1613" s="1508"/>
      <c r="D1613" s="1508"/>
      <c r="E1613" s="1508"/>
      <c r="F1613" s="1504"/>
      <c r="G1613" s="1504"/>
      <c r="H1613" s="1504"/>
      <c r="I1613" s="1504"/>
      <c r="J1613" s="1504"/>
    </row>
    <row r="1614" spans="2:10" x14ac:dyDescent="0.25">
      <c r="B1614" s="1508"/>
      <c r="C1614" s="1508"/>
      <c r="D1614" s="1508"/>
      <c r="E1614" s="1508"/>
      <c r="F1614" s="1504"/>
      <c r="G1614" s="1504"/>
      <c r="H1614" s="1504"/>
      <c r="I1614" s="1504"/>
      <c r="J1614" s="1504"/>
    </row>
    <row r="1615" spans="2:10" x14ac:dyDescent="0.25">
      <c r="B1615" s="1508"/>
      <c r="C1615" s="1508"/>
      <c r="D1615" s="1508"/>
      <c r="E1615" s="1508"/>
      <c r="F1615" s="1504"/>
      <c r="G1615" s="1504"/>
      <c r="H1615" s="1504"/>
      <c r="I1615" s="1504"/>
      <c r="J1615" s="1504"/>
    </row>
    <row r="1616" spans="2:10" x14ac:dyDescent="0.25">
      <c r="B1616" s="1508"/>
      <c r="C1616" s="1508"/>
      <c r="D1616" s="1508"/>
      <c r="E1616" s="1508"/>
      <c r="F1616" s="1504"/>
      <c r="G1616" s="1504"/>
      <c r="H1616" s="1504"/>
      <c r="I1616" s="1504"/>
      <c r="J1616" s="1504"/>
    </row>
    <row r="1617" spans="2:10" x14ac:dyDescent="0.25">
      <c r="B1617" s="1508"/>
      <c r="C1617" s="1508"/>
      <c r="D1617" s="1508"/>
      <c r="E1617" s="1508"/>
      <c r="F1617" s="1504"/>
      <c r="G1617" s="1504"/>
      <c r="H1617" s="1504"/>
      <c r="I1617" s="1504"/>
      <c r="J1617" s="1504"/>
    </row>
    <row r="1618" spans="2:10" x14ac:dyDescent="0.25">
      <c r="B1618" s="1508"/>
      <c r="C1618" s="1508"/>
      <c r="D1618" s="1508"/>
      <c r="E1618" s="1508"/>
      <c r="F1618" s="1504"/>
      <c r="G1618" s="1504"/>
      <c r="H1618" s="1504"/>
      <c r="I1618" s="1504"/>
      <c r="J1618" s="1504"/>
    </row>
    <row r="1619" spans="2:10" x14ac:dyDescent="0.25">
      <c r="B1619" s="1508"/>
      <c r="C1619" s="1508"/>
      <c r="D1619" s="1508"/>
      <c r="E1619" s="1508"/>
      <c r="F1619" s="1504"/>
      <c r="G1619" s="1504"/>
      <c r="H1619" s="1504"/>
      <c r="I1619" s="1504"/>
      <c r="J1619" s="1504"/>
    </row>
    <row r="1620" spans="2:10" x14ac:dyDescent="0.25">
      <c r="B1620" s="1508"/>
      <c r="C1620" s="1508"/>
      <c r="D1620" s="1508"/>
      <c r="E1620" s="1508"/>
      <c r="F1620" s="1504"/>
      <c r="G1620" s="1504"/>
      <c r="H1620" s="1504"/>
      <c r="I1620" s="1504"/>
      <c r="J1620" s="1504"/>
    </row>
    <row r="1621" spans="2:10" x14ac:dyDescent="0.25">
      <c r="B1621" s="1508"/>
      <c r="C1621" s="1508"/>
      <c r="D1621" s="1508"/>
      <c r="E1621" s="1508"/>
      <c r="F1621" s="1504"/>
      <c r="G1621" s="1504"/>
      <c r="H1621" s="1504"/>
      <c r="I1621" s="1504"/>
      <c r="J1621" s="1504"/>
    </row>
    <row r="1622" spans="2:10" x14ac:dyDescent="0.25">
      <c r="B1622" s="1508"/>
      <c r="C1622" s="1508"/>
      <c r="D1622" s="1508"/>
      <c r="E1622" s="1508"/>
      <c r="F1622" s="1504"/>
      <c r="G1622" s="1504"/>
      <c r="H1622" s="1504"/>
      <c r="I1622" s="1504"/>
      <c r="J1622" s="1504"/>
    </row>
    <row r="1623" spans="2:10" x14ac:dyDescent="0.25">
      <c r="B1623" s="1508"/>
      <c r="C1623" s="1508"/>
      <c r="D1623" s="1508"/>
      <c r="E1623" s="1508"/>
      <c r="F1623" s="1504"/>
      <c r="G1623" s="1504"/>
      <c r="H1623" s="1504"/>
      <c r="I1623" s="1504"/>
      <c r="J1623" s="1504"/>
    </row>
    <row r="1624" spans="2:10" x14ac:dyDescent="0.25">
      <c r="B1624" s="1508"/>
      <c r="C1624" s="1508"/>
      <c r="D1624" s="1508"/>
      <c r="E1624" s="1508"/>
      <c r="F1624" s="1504"/>
      <c r="G1624" s="1504"/>
      <c r="H1624" s="1504"/>
      <c r="I1624" s="1504"/>
      <c r="J1624" s="1504"/>
    </row>
    <row r="1625" spans="2:10" x14ac:dyDescent="0.25">
      <c r="B1625" s="1508"/>
      <c r="C1625" s="1508"/>
      <c r="D1625" s="1508"/>
      <c r="E1625" s="1508"/>
      <c r="F1625" s="1504"/>
      <c r="G1625" s="1504"/>
      <c r="H1625" s="1504"/>
      <c r="I1625" s="1504"/>
      <c r="J1625" s="1504"/>
    </row>
    <row r="1626" spans="2:10" x14ac:dyDescent="0.25">
      <c r="B1626" s="1508"/>
      <c r="C1626" s="1508"/>
      <c r="D1626" s="1508"/>
      <c r="E1626" s="1508"/>
      <c r="F1626" s="1504"/>
      <c r="G1626" s="1504"/>
      <c r="H1626" s="1504"/>
      <c r="I1626" s="1504"/>
      <c r="J1626" s="1504"/>
    </row>
    <row r="1627" spans="2:10" x14ac:dyDescent="0.25">
      <c r="B1627" s="1508"/>
      <c r="C1627" s="1508"/>
      <c r="D1627" s="1508"/>
      <c r="E1627" s="1508"/>
      <c r="F1627" s="1504"/>
      <c r="G1627" s="1504"/>
      <c r="H1627" s="1504"/>
      <c r="I1627" s="1504"/>
      <c r="J1627" s="1504"/>
    </row>
    <row r="1628" spans="2:10" x14ac:dyDescent="0.25">
      <c r="B1628" s="1508"/>
      <c r="C1628" s="1508"/>
      <c r="D1628" s="1508"/>
      <c r="E1628" s="1508"/>
      <c r="F1628" s="1504"/>
      <c r="G1628" s="1504"/>
      <c r="H1628" s="1504"/>
      <c r="I1628" s="1504"/>
      <c r="J1628" s="1504"/>
    </row>
    <row r="1629" spans="2:10" x14ac:dyDescent="0.25">
      <c r="B1629" s="1508"/>
      <c r="C1629" s="1508"/>
      <c r="D1629" s="1508"/>
      <c r="E1629" s="1508"/>
      <c r="F1629" s="1504"/>
      <c r="G1629" s="1504"/>
      <c r="H1629" s="1504"/>
      <c r="I1629" s="1504"/>
      <c r="J1629" s="1504"/>
    </row>
    <row r="1630" spans="2:10" x14ac:dyDescent="0.25">
      <c r="B1630" s="1508"/>
      <c r="C1630" s="1508"/>
      <c r="D1630" s="1508"/>
      <c r="E1630" s="1508"/>
      <c r="F1630" s="1504"/>
      <c r="G1630" s="1504"/>
      <c r="H1630" s="1504"/>
      <c r="I1630" s="1504"/>
      <c r="J1630" s="1504"/>
    </row>
    <row r="1631" spans="2:10" x14ac:dyDescent="0.25">
      <c r="B1631" s="1508"/>
      <c r="C1631" s="1508"/>
      <c r="D1631" s="1508"/>
      <c r="E1631" s="1508"/>
      <c r="F1631" s="1504"/>
      <c r="G1631" s="1504"/>
      <c r="H1631" s="1504"/>
      <c r="I1631" s="1504"/>
      <c r="J1631" s="1504"/>
    </row>
    <row r="1632" spans="2:10" x14ac:dyDescent="0.25">
      <c r="B1632" s="1508"/>
      <c r="C1632" s="1508"/>
      <c r="D1632" s="1508"/>
      <c r="E1632" s="1508"/>
      <c r="F1632" s="1504"/>
      <c r="G1632" s="1504"/>
      <c r="H1632" s="1504"/>
      <c r="I1632" s="1504"/>
      <c r="J1632" s="1504"/>
    </row>
    <row r="1633" spans="2:10" x14ac:dyDescent="0.25">
      <c r="B1633" s="1508"/>
      <c r="C1633" s="1508"/>
      <c r="D1633" s="1508"/>
      <c r="E1633" s="1508"/>
      <c r="F1633" s="1504"/>
      <c r="G1633" s="1504"/>
      <c r="H1633" s="1504"/>
      <c r="I1633" s="1504"/>
      <c r="J1633" s="1504"/>
    </row>
    <row r="1634" spans="2:10" x14ac:dyDescent="0.25">
      <c r="B1634" s="1508"/>
      <c r="C1634" s="1508"/>
      <c r="D1634" s="1508"/>
      <c r="E1634" s="1508"/>
      <c r="F1634" s="1504"/>
      <c r="G1634" s="1504"/>
      <c r="H1634" s="1504"/>
      <c r="I1634" s="1504"/>
      <c r="J1634" s="1504"/>
    </row>
    <row r="1635" spans="2:10" x14ac:dyDescent="0.25">
      <c r="B1635" s="1508"/>
      <c r="C1635" s="1508"/>
      <c r="D1635" s="1508"/>
      <c r="E1635" s="1508"/>
      <c r="F1635" s="1504"/>
      <c r="G1635" s="1504"/>
      <c r="H1635" s="1504"/>
      <c r="I1635" s="1504"/>
      <c r="J1635" s="1504"/>
    </row>
    <row r="1636" spans="2:10" x14ac:dyDescent="0.25">
      <c r="B1636" s="1508"/>
      <c r="C1636" s="1508"/>
      <c r="D1636" s="1508"/>
      <c r="E1636" s="1508"/>
      <c r="F1636" s="1504"/>
      <c r="G1636" s="1504"/>
      <c r="H1636" s="1504"/>
      <c r="I1636" s="1504"/>
      <c r="J1636" s="1504"/>
    </row>
    <row r="1637" spans="2:10" x14ac:dyDescent="0.25">
      <c r="B1637" s="1508"/>
      <c r="C1637" s="1508"/>
      <c r="D1637" s="1508"/>
      <c r="E1637" s="1508"/>
      <c r="F1637" s="1504"/>
      <c r="G1637" s="1504"/>
      <c r="H1637" s="1504"/>
      <c r="I1637" s="1504"/>
      <c r="J1637" s="1504"/>
    </row>
    <row r="1638" spans="2:10" x14ac:dyDescent="0.25">
      <c r="B1638" s="1508"/>
      <c r="C1638" s="1508"/>
      <c r="D1638" s="1508"/>
      <c r="E1638" s="1508"/>
      <c r="F1638" s="1504"/>
      <c r="G1638" s="1504"/>
      <c r="H1638" s="1504"/>
      <c r="I1638" s="1504"/>
      <c r="J1638" s="1504"/>
    </row>
    <row r="1639" spans="2:10" x14ac:dyDescent="0.25">
      <c r="B1639" s="1508"/>
      <c r="C1639" s="1508"/>
      <c r="D1639" s="1508"/>
      <c r="E1639" s="1508"/>
      <c r="F1639" s="1504"/>
      <c r="G1639" s="1504"/>
      <c r="H1639" s="1504"/>
      <c r="I1639" s="1504"/>
      <c r="J1639" s="1504"/>
    </row>
    <row r="1640" spans="2:10" x14ac:dyDescent="0.25">
      <c r="B1640" s="1508"/>
      <c r="C1640" s="1508"/>
      <c r="D1640" s="1508"/>
      <c r="E1640" s="1508"/>
      <c r="F1640" s="1504"/>
      <c r="G1640" s="1504"/>
      <c r="H1640" s="1504"/>
      <c r="I1640" s="1504"/>
      <c r="J1640" s="1504"/>
    </row>
    <row r="1641" spans="2:10" x14ac:dyDescent="0.25">
      <c r="B1641" s="1508"/>
      <c r="C1641" s="1508"/>
      <c r="D1641" s="1508"/>
      <c r="E1641" s="1508"/>
      <c r="F1641" s="1504"/>
      <c r="G1641" s="1504"/>
      <c r="H1641" s="1504"/>
      <c r="I1641" s="1504"/>
      <c r="J1641" s="1504"/>
    </row>
    <row r="1642" spans="2:10" x14ac:dyDescent="0.25">
      <c r="B1642" s="1508"/>
      <c r="C1642" s="1508"/>
      <c r="D1642" s="1508"/>
      <c r="E1642" s="1508"/>
      <c r="F1642" s="1504"/>
      <c r="G1642" s="1504"/>
      <c r="H1642" s="1504"/>
      <c r="I1642" s="1504"/>
      <c r="J1642" s="1504"/>
    </row>
    <row r="1643" spans="2:10" x14ac:dyDescent="0.25">
      <c r="B1643" s="1508"/>
      <c r="C1643" s="1508"/>
      <c r="D1643" s="1508"/>
      <c r="E1643" s="1508"/>
      <c r="F1643" s="1504"/>
      <c r="G1643" s="1504"/>
      <c r="H1643" s="1504"/>
      <c r="I1643" s="1504"/>
      <c r="J1643" s="1504"/>
    </row>
    <row r="1644" spans="2:10" x14ac:dyDescent="0.25">
      <c r="B1644" s="1508"/>
      <c r="C1644" s="1508"/>
      <c r="D1644" s="1508"/>
      <c r="E1644" s="1508"/>
      <c r="F1644" s="1504"/>
      <c r="G1644" s="1504"/>
      <c r="H1644" s="1504"/>
      <c r="I1644" s="1504"/>
      <c r="J1644" s="1504"/>
    </row>
    <row r="1645" spans="2:10" x14ac:dyDescent="0.25">
      <c r="B1645" s="1508"/>
      <c r="C1645" s="1508"/>
      <c r="D1645" s="1508"/>
      <c r="E1645" s="1508"/>
      <c r="F1645" s="1504"/>
      <c r="G1645" s="1504"/>
      <c r="H1645" s="1504"/>
      <c r="I1645" s="1504"/>
      <c r="J1645" s="1504"/>
    </row>
    <row r="1646" spans="2:10" x14ac:dyDescent="0.25">
      <c r="B1646" s="1508"/>
      <c r="C1646" s="1508"/>
      <c r="D1646" s="1508"/>
      <c r="E1646" s="1508"/>
      <c r="F1646" s="1504"/>
      <c r="G1646" s="1504"/>
      <c r="H1646" s="1504"/>
      <c r="I1646" s="1504"/>
      <c r="J1646" s="1504"/>
    </row>
    <row r="1647" spans="2:10" x14ac:dyDescent="0.25">
      <c r="B1647" s="1508"/>
      <c r="C1647" s="1508"/>
      <c r="D1647" s="1508"/>
      <c r="E1647" s="1508"/>
      <c r="F1647" s="1504"/>
      <c r="G1647" s="1504"/>
      <c r="H1647" s="1504"/>
      <c r="I1647" s="1504"/>
      <c r="J1647" s="1504"/>
    </row>
    <row r="1648" spans="2:10" x14ac:dyDescent="0.25">
      <c r="B1648" s="1508"/>
      <c r="C1648" s="1508"/>
      <c r="D1648" s="1508"/>
      <c r="E1648" s="1508"/>
      <c r="F1648" s="1504"/>
      <c r="G1648" s="1504"/>
      <c r="H1648" s="1504"/>
      <c r="I1648" s="1504"/>
      <c r="J1648" s="1504"/>
    </row>
    <row r="1649" spans="2:10" x14ac:dyDescent="0.25">
      <c r="B1649" s="1508"/>
      <c r="C1649" s="1508"/>
      <c r="D1649" s="1508"/>
      <c r="E1649" s="1508"/>
      <c r="F1649" s="1504"/>
      <c r="G1649" s="1504"/>
      <c r="H1649" s="1504"/>
      <c r="I1649" s="1504"/>
      <c r="J1649" s="1504"/>
    </row>
    <row r="1650" spans="2:10" x14ac:dyDescent="0.25">
      <c r="B1650" s="1508"/>
      <c r="C1650" s="1508"/>
      <c r="D1650" s="1508"/>
      <c r="E1650" s="1508"/>
      <c r="F1650" s="1504"/>
      <c r="G1650" s="1504"/>
      <c r="H1650" s="1504"/>
      <c r="I1650" s="1504"/>
      <c r="J1650" s="1504"/>
    </row>
    <row r="1651" spans="2:10" x14ac:dyDescent="0.25">
      <c r="B1651" s="1508"/>
      <c r="C1651" s="1508"/>
      <c r="D1651" s="1508"/>
      <c r="E1651" s="1508"/>
      <c r="F1651" s="1504"/>
      <c r="G1651" s="1504"/>
      <c r="H1651" s="1504"/>
      <c r="I1651" s="1504"/>
      <c r="J1651" s="1504"/>
    </row>
    <row r="1652" spans="2:10" x14ac:dyDescent="0.25">
      <c r="B1652" s="1508"/>
      <c r="C1652" s="1508"/>
      <c r="D1652" s="1508"/>
      <c r="E1652" s="1508"/>
      <c r="F1652" s="1504"/>
      <c r="G1652" s="1504"/>
      <c r="H1652" s="1504"/>
      <c r="I1652" s="1504"/>
      <c r="J1652" s="1504"/>
    </row>
    <row r="1653" spans="2:10" x14ac:dyDescent="0.25">
      <c r="B1653" s="1508"/>
      <c r="C1653" s="1508"/>
      <c r="D1653" s="1508"/>
      <c r="E1653" s="1508"/>
      <c r="F1653" s="1504"/>
      <c r="G1653" s="1504"/>
      <c r="H1653" s="1504"/>
      <c r="I1653" s="1504"/>
      <c r="J1653" s="1504"/>
    </row>
    <row r="1654" spans="2:10" x14ac:dyDescent="0.25">
      <c r="B1654" s="1508"/>
      <c r="C1654" s="1508"/>
      <c r="D1654" s="1508"/>
      <c r="E1654" s="1508"/>
      <c r="F1654" s="1504"/>
      <c r="G1654" s="1504"/>
      <c r="H1654" s="1504"/>
      <c r="I1654" s="1504"/>
      <c r="J1654" s="1504"/>
    </row>
    <row r="1655" spans="2:10" x14ac:dyDescent="0.25">
      <c r="B1655" s="1508"/>
      <c r="C1655" s="1508"/>
      <c r="D1655" s="1508"/>
      <c r="E1655" s="1508"/>
      <c r="F1655" s="1504"/>
      <c r="G1655" s="1504"/>
      <c r="H1655" s="1504"/>
      <c r="I1655" s="1504"/>
      <c r="J1655" s="1504"/>
    </row>
    <row r="1656" spans="2:10" x14ac:dyDescent="0.25">
      <c r="B1656" s="1508"/>
      <c r="C1656" s="1508"/>
      <c r="D1656" s="1508"/>
      <c r="E1656" s="1508"/>
      <c r="F1656" s="1504"/>
      <c r="G1656" s="1504"/>
      <c r="H1656" s="1504"/>
      <c r="I1656" s="1504"/>
      <c r="J1656" s="1504"/>
    </row>
    <row r="1657" spans="2:10" x14ac:dyDescent="0.25">
      <c r="B1657" s="1508"/>
      <c r="C1657" s="1508"/>
      <c r="D1657" s="1508"/>
      <c r="E1657" s="1508"/>
      <c r="F1657" s="1504"/>
      <c r="G1657" s="1504"/>
      <c r="H1657" s="1504"/>
      <c r="I1657" s="1504"/>
      <c r="J1657" s="1504"/>
    </row>
    <row r="1658" spans="2:10" x14ac:dyDescent="0.25">
      <c r="B1658" s="1508"/>
      <c r="C1658" s="1508"/>
      <c r="D1658" s="1508"/>
      <c r="E1658" s="1508"/>
      <c r="F1658" s="1504"/>
      <c r="G1658" s="1504"/>
      <c r="H1658" s="1504"/>
      <c r="I1658" s="1504"/>
      <c r="J1658" s="1504"/>
    </row>
    <row r="1659" spans="2:10" x14ac:dyDescent="0.25">
      <c r="B1659" s="1508"/>
      <c r="C1659" s="1508"/>
      <c r="D1659" s="1508"/>
      <c r="E1659" s="1508"/>
      <c r="F1659" s="1504"/>
      <c r="G1659" s="1504"/>
      <c r="H1659" s="1504"/>
      <c r="I1659" s="1504"/>
      <c r="J1659" s="1504"/>
    </row>
    <row r="1660" spans="2:10" x14ac:dyDescent="0.25">
      <c r="B1660" s="1508"/>
      <c r="C1660" s="1508"/>
      <c r="D1660" s="1508"/>
      <c r="E1660" s="1508"/>
      <c r="F1660" s="1504"/>
      <c r="G1660" s="1504"/>
      <c r="H1660" s="1504"/>
      <c r="I1660" s="1504"/>
      <c r="J1660" s="1504"/>
    </row>
    <row r="1661" spans="2:10" x14ac:dyDescent="0.25">
      <c r="B1661" s="1508"/>
      <c r="C1661" s="1508"/>
      <c r="D1661" s="1508"/>
      <c r="E1661" s="1508"/>
      <c r="F1661" s="1504"/>
      <c r="G1661" s="1504"/>
      <c r="H1661" s="1504"/>
      <c r="I1661" s="1504"/>
      <c r="J1661" s="1504"/>
    </row>
    <row r="1662" spans="2:10" x14ac:dyDescent="0.25">
      <c r="B1662" s="1508"/>
      <c r="C1662" s="1508"/>
      <c r="D1662" s="1508"/>
      <c r="E1662" s="1508"/>
      <c r="F1662" s="1504"/>
      <c r="G1662" s="1504"/>
      <c r="H1662" s="1504"/>
      <c r="I1662" s="1504"/>
      <c r="J1662" s="1504"/>
    </row>
    <row r="1663" spans="2:10" x14ac:dyDescent="0.25">
      <c r="B1663" s="1508"/>
      <c r="C1663" s="1508"/>
      <c r="D1663" s="1508"/>
      <c r="E1663" s="1508"/>
      <c r="F1663" s="1504"/>
      <c r="G1663" s="1504"/>
      <c r="H1663" s="1504"/>
      <c r="I1663" s="1504"/>
      <c r="J1663" s="1504"/>
    </row>
    <row r="1664" spans="2:10" x14ac:dyDescent="0.25">
      <c r="B1664" s="1508"/>
      <c r="C1664" s="1508"/>
      <c r="D1664" s="1508"/>
      <c r="E1664" s="1508"/>
      <c r="F1664" s="1504"/>
      <c r="G1664" s="1504"/>
      <c r="H1664" s="1504"/>
      <c r="I1664" s="1504"/>
      <c r="J1664" s="1504"/>
    </row>
    <row r="1665" spans="2:10" x14ac:dyDescent="0.25">
      <c r="B1665" s="1508"/>
      <c r="C1665" s="1508"/>
      <c r="D1665" s="1508"/>
      <c r="E1665" s="1508"/>
      <c r="F1665" s="1504"/>
      <c r="G1665" s="1504"/>
      <c r="H1665" s="1504"/>
      <c r="I1665" s="1504"/>
      <c r="J1665" s="1504"/>
    </row>
    <row r="1666" spans="2:10" x14ac:dyDescent="0.25">
      <c r="B1666" s="1508"/>
      <c r="C1666" s="1508"/>
      <c r="D1666" s="1508"/>
      <c r="E1666" s="1508"/>
      <c r="F1666" s="1504"/>
      <c r="G1666" s="1504"/>
      <c r="H1666" s="1504"/>
      <c r="I1666" s="1504"/>
      <c r="J1666" s="1504"/>
    </row>
    <row r="1667" spans="2:10" x14ac:dyDescent="0.25">
      <c r="B1667" s="1508"/>
      <c r="C1667" s="1508"/>
      <c r="D1667" s="1508"/>
      <c r="E1667" s="1508"/>
      <c r="F1667" s="1504"/>
      <c r="G1667" s="1504"/>
      <c r="H1667" s="1504"/>
      <c r="I1667" s="1504"/>
      <c r="J1667" s="1504"/>
    </row>
    <row r="1668" spans="2:10" x14ac:dyDescent="0.25">
      <c r="B1668" s="1508"/>
      <c r="C1668" s="1508"/>
      <c r="D1668" s="1508"/>
      <c r="E1668" s="1508"/>
      <c r="F1668" s="1504"/>
      <c r="G1668" s="1504"/>
      <c r="H1668" s="1504"/>
      <c r="I1668" s="1504"/>
      <c r="J1668" s="1504"/>
    </row>
    <row r="1669" spans="2:10" x14ac:dyDescent="0.25">
      <c r="B1669" s="1508"/>
      <c r="C1669" s="1508"/>
      <c r="D1669" s="1508"/>
      <c r="E1669" s="1508"/>
      <c r="F1669" s="1504"/>
      <c r="G1669" s="1504"/>
      <c r="H1669" s="1504"/>
      <c r="I1669" s="1504"/>
      <c r="J1669" s="1504"/>
    </row>
    <row r="1670" spans="2:10" x14ac:dyDescent="0.25">
      <c r="B1670" s="1508"/>
      <c r="C1670" s="1508"/>
      <c r="D1670" s="1508"/>
      <c r="E1670" s="1508"/>
      <c r="F1670" s="1504"/>
      <c r="G1670" s="1504"/>
      <c r="H1670" s="1504"/>
      <c r="I1670" s="1504"/>
      <c r="J1670" s="1504"/>
    </row>
    <row r="1671" spans="2:10" x14ac:dyDescent="0.25">
      <c r="B1671" s="1508"/>
      <c r="C1671" s="1508"/>
      <c r="D1671" s="1508"/>
      <c r="E1671" s="1508"/>
      <c r="F1671" s="1504"/>
      <c r="G1671" s="1504"/>
      <c r="H1671" s="1504"/>
      <c r="I1671" s="1504"/>
      <c r="J1671" s="1504"/>
    </row>
    <row r="1672" spans="2:10" x14ac:dyDescent="0.25">
      <c r="B1672" s="1508"/>
      <c r="C1672" s="1508"/>
      <c r="D1672" s="1508"/>
      <c r="E1672" s="1508"/>
      <c r="F1672" s="1504"/>
      <c r="G1672" s="1504"/>
      <c r="H1672" s="1504"/>
      <c r="I1672" s="1504"/>
      <c r="J1672" s="1504"/>
    </row>
    <row r="1673" spans="2:10" x14ac:dyDescent="0.25">
      <c r="B1673" s="1508"/>
      <c r="C1673" s="1508"/>
      <c r="D1673" s="1508"/>
      <c r="E1673" s="1508"/>
      <c r="F1673" s="1504"/>
      <c r="G1673" s="1504"/>
      <c r="H1673" s="1504"/>
      <c r="I1673" s="1504"/>
      <c r="J1673" s="1504"/>
    </row>
    <row r="1674" spans="2:10" x14ac:dyDescent="0.25">
      <c r="B1674" s="1508"/>
      <c r="C1674" s="1508"/>
      <c r="D1674" s="1508"/>
      <c r="E1674" s="1508"/>
      <c r="F1674" s="1504"/>
      <c r="G1674" s="1504"/>
      <c r="H1674" s="1504"/>
      <c r="I1674" s="1504"/>
      <c r="J1674" s="1504"/>
    </row>
    <row r="1675" spans="2:10" x14ac:dyDescent="0.25">
      <c r="B1675" s="1508"/>
      <c r="C1675" s="1508"/>
      <c r="D1675" s="1508"/>
      <c r="E1675" s="1508"/>
      <c r="F1675" s="1504"/>
      <c r="G1675" s="1504"/>
      <c r="H1675" s="1504"/>
      <c r="I1675" s="1504"/>
      <c r="J1675" s="1504"/>
    </row>
    <row r="1676" spans="2:10" x14ac:dyDescent="0.25">
      <c r="B1676" s="1508"/>
      <c r="C1676" s="1508"/>
      <c r="D1676" s="1508"/>
      <c r="E1676" s="1508"/>
      <c r="F1676" s="1504"/>
      <c r="G1676" s="1504"/>
      <c r="H1676" s="1504"/>
      <c r="I1676" s="1504"/>
      <c r="J1676" s="1504"/>
    </row>
    <row r="1677" spans="2:10" x14ac:dyDescent="0.25">
      <c r="B1677" s="1508"/>
      <c r="C1677" s="1508"/>
      <c r="D1677" s="1508"/>
      <c r="E1677" s="1508"/>
      <c r="F1677" s="1504"/>
      <c r="G1677" s="1504"/>
      <c r="H1677" s="1504"/>
      <c r="I1677" s="1504"/>
      <c r="J1677" s="1504"/>
    </row>
    <row r="1678" spans="2:10" x14ac:dyDescent="0.25">
      <c r="B1678" s="1508"/>
      <c r="C1678" s="1508"/>
      <c r="D1678" s="1508"/>
      <c r="E1678" s="1508"/>
      <c r="F1678" s="1504"/>
      <c r="G1678" s="1504"/>
      <c r="H1678" s="1504"/>
      <c r="I1678" s="1504"/>
      <c r="J1678" s="1504"/>
    </row>
    <row r="1679" spans="2:10" x14ac:dyDescent="0.25">
      <c r="B1679" s="1508"/>
      <c r="C1679" s="1508"/>
      <c r="D1679" s="1508"/>
      <c r="E1679" s="1508"/>
      <c r="F1679" s="1504"/>
      <c r="G1679" s="1504"/>
      <c r="H1679" s="1504"/>
      <c r="I1679" s="1504"/>
      <c r="J1679" s="1504"/>
    </row>
    <row r="1680" spans="2:10" x14ac:dyDescent="0.25">
      <c r="B1680" s="1508"/>
      <c r="C1680" s="1508"/>
      <c r="D1680" s="1508"/>
      <c r="E1680" s="1508"/>
      <c r="F1680" s="1504"/>
      <c r="G1680" s="1504"/>
      <c r="H1680" s="1504"/>
      <c r="I1680" s="1504"/>
      <c r="J1680" s="1504"/>
    </row>
    <row r="1681" spans="2:10" x14ac:dyDescent="0.25">
      <c r="B1681" s="1508"/>
      <c r="C1681" s="1508"/>
      <c r="D1681" s="1508"/>
      <c r="E1681" s="1508"/>
      <c r="F1681" s="1504"/>
      <c r="G1681" s="1504"/>
      <c r="H1681" s="1504"/>
      <c r="I1681" s="1504"/>
      <c r="J1681" s="1504"/>
    </row>
    <row r="1682" spans="2:10" x14ac:dyDescent="0.25">
      <c r="B1682" s="1508"/>
      <c r="C1682" s="1508"/>
      <c r="D1682" s="1508"/>
      <c r="E1682" s="1508"/>
      <c r="F1682" s="1504"/>
      <c r="G1682" s="1504"/>
      <c r="H1682" s="1504"/>
      <c r="I1682" s="1504"/>
      <c r="J1682" s="1504"/>
    </row>
    <row r="1683" spans="2:10" x14ac:dyDescent="0.25">
      <c r="B1683" s="1508"/>
      <c r="C1683" s="1508"/>
      <c r="D1683" s="1508"/>
      <c r="E1683" s="1508"/>
      <c r="F1683" s="1504"/>
      <c r="G1683" s="1504"/>
      <c r="H1683" s="1504"/>
      <c r="I1683" s="1504"/>
      <c r="J1683" s="1504"/>
    </row>
    <row r="1684" spans="2:10" x14ac:dyDescent="0.25">
      <c r="B1684" s="1508"/>
      <c r="C1684" s="1508"/>
      <c r="D1684" s="1508"/>
      <c r="E1684" s="1508"/>
      <c r="F1684" s="1504"/>
      <c r="G1684" s="1504"/>
      <c r="H1684" s="1504"/>
      <c r="I1684" s="1504"/>
      <c r="J1684" s="1504"/>
    </row>
    <row r="1685" spans="2:10" x14ac:dyDescent="0.25">
      <c r="B1685" s="1508"/>
      <c r="C1685" s="1508"/>
      <c r="D1685" s="1508"/>
      <c r="E1685" s="1508"/>
      <c r="F1685" s="1504"/>
      <c r="G1685" s="1504"/>
      <c r="H1685" s="1504"/>
      <c r="I1685" s="1504"/>
      <c r="J1685" s="1504"/>
    </row>
    <row r="1686" spans="2:10" x14ac:dyDescent="0.25">
      <c r="B1686" s="1508"/>
      <c r="C1686" s="1508"/>
      <c r="D1686" s="1508"/>
      <c r="E1686" s="1508"/>
      <c r="F1686" s="1504"/>
      <c r="G1686" s="1504"/>
      <c r="H1686" s="1504"/>
      <c r="I1686" s="1504"/>
      <c r="J1686" s="1504"/>
    </row>
    <row r="1687" spans="2:10" x14ac:dyDescent="0.25">
      <c r="B1687" s="1508"/>
      <c r="C1687" s="1508"/>
      <c r="D1687" s="1508"/>
      <c r="E1687" s="1508"/>
      <c r="F1687" s="1504"/>
      <c r="G1687" s="1504"/>
      <c r="H1687" s="1504"/>
      <c r="I1687" s="1504"/>
      <c r="J1687" s="1504"/>
    </row>
    <row r="1688" spans="2:10" x14ac:dyDescent="0.25">
      <c r="B1688" s="1508"/>
      <c r="C1688" s="1508"/>
      <c r="D1688" s="1508"/>
      <c r="E1688" s="1508"/>
      <c r="F1688" s="1504"/>
      <c r="G1688" s="1504"/>
      <c r="H1688" s="1504"/>
      <c r="I1688" s="1504"/>
      <c r="J1688" s="1504"/>
    </row>
    <row r="1689" spans="2:10" x14ac:dyDescent="0.25">
      <c r="B1689" s="1508"/>
      <c r="C1689" s="1508"/>
      <c r="D1689" s="1508"/>
      <c r="E1689" s="1508"/>
      <c r="F1689" s="1504"/>
      <c r="G1689" s="1504"/>
      <c r="H1689" s="1504"/>
      <c r="I1689" s="1504"/>
      <c r="J1689" s="1504"/>
    </row>
    <row r="1690" spans="2:10" x14ac:dyDescent="0.25">
      <c r="B1690" s="1508"/>
      <c r="C1690" s="1508"/>
      <c r="D1690" s="1508"/>
      <c r="E1690" s="1508"/>
      <c r="F1690" s="1504"/>
      <c r="G1690" s="1504"/>
      <c r="H1690" s="1504"/>
      <c r="I1690" s="1504"/>
      <c r="J1690" s="1504"/>
    </row>
    <row r="1691" spans="2:10" x14ac:dyDescent="0.25">
      <c r="B1691" s="1508"/>
      <c r="C1691" s="1508"/>
      <c r="D1691" s="1508"/>
      <c r="E1691" s="1508"/>
      <c r="F1691" s="1504"/>
      <c r="G1691" s="1504"/>
      <c r="H1691" s="1504"/>
      <c r="I1691" s="1504"/>
      <c r="J1691" s="1504"/>
    </row>
    <row r="1692" spans="2:10" x14ac:dyDescent="0.25">
      <c r="B1692" s="1508"/>
      <c r="C1692" s="1508"/>
      <c r="D1692" s="1508"/>
      <c r="E1692" s="1508"/>
      <c r="F1692" s="1504"/>
      <c r="G1692" s="1504"/>
      <c r="H1692" s="1504"/>
      <c r="I1692" s="1504"/>
      <c r="J1692" s="1504"/>
    </row>
    <row r="1693" spans="2:10" x14ac:dyDescent="0.25">
      <c r="B1693" s="1508"/>
      <c r="C1693" s="1508"/>
      <c r="D1693" s="1508"/>
      <c r="E1693" s="1508"/>
      <c r="F1693" s="1504"/>
      <c r="G1693" s="1504"/>
      <c r="H1693" s="1504"/>
      <c r="I1693" s="1504"/>
      <c r="J1693" s="1504"/>
    </row>
    <row r="1694" spans="2:10" x14ac:dyDescent="0.25">
      <c r="B1694" s="1508"/>
      <c r="C1694" s="1508"/>
      <c r="D1694" s="1508"/>
      <c r="E1694" s="1508"/>
      <c r="F1694" s="1504"/>
      <c r="G1694" s="1504"/>
      <c r="H1694" s="1504"/>
      <c r="I1694" s="1504"/>
      <c r="J1694" s="1504"/>
    </row>
    <row r="1695" spans="2:10" x14ac:dyDescent="0.25">
      <c r="B1695" s="1508"/>
      <c r="C1695" s="1508"/>
      <c r="D1695" s="1508"/>
      <c r="E1695" s="1508"/>
      <c r="F1695" s="1504"/>
      <c r="G1695" s="1504"/>
      <c r="H1695" s="1504"/>
      <c r="I1695" s="1504"/>
      <c r="J1695" s="1504"/>
    </row>
    <row r="1696" spans="2:10" x14ac:dyDescent="0.25">
      <c r="B1696" s="1508"/>
      <c r="C1696" s="1508"/>
      <c r="D1696" s="1508"/>
      <c r="E1696" s="1508"/>
      <c r="F1696" s="1504"/>
      <c r="G1696" s="1504"/>
      <c r="H1696" s="1504"/>
      <c r="I1696" s="1504"/>
      <c r="J1696" s="1504"/>
    </row>
    <row r="1697" spans="2:10" x14ac:dyDescent="0.25">
      <c r="B1697" s="1508"/>
      <c r="C1697" s="1508"/>
      <c r="D1697" s="1508"/>
      <c r="E1697" s="1508"/>
      <c r="F1697" s="1504"/>
      <c r="G1697" s="1504"/>
      <c r="H1697" s="1504"/>
      <c r="I1697" s="1504"/>
      <c r="J1697" s="1504"/>
    </row>
    <row r="1698" spans="2:10" x14ac:dyDescent="0.25">
      <c r="B1698" s="1508"/>
      <c r="C1698" s="1508"/>
      <c r="D1698" s="1508"/>
      <c r="E1698" s="1508"/>
      <c r="F1698" s="1504"/>
      <c r="G1698" s="1504"/>
      <c r="H1698" s="1504"/>
      <c r="I1698" s="1504"/>
      <c r="J1698" s="1504"/>
    </row>
    <row r="1699" spans="2:10" x14ac:dyDescent="0.25">
      <c r="B1699" s="1508"/>
      <c r="C1699" s="1508"/>
      <c r="D1699" s="1508"/>
      <c r="E1699" s="1508"/>
      <c r="F1699" s="1504"/>
      <c r="G1699" s="1504"/>
      <c r="H1699" s="1504"/>
      <c r="I1699" s="1504"/>
      <c r="J1699" s="1504"/>
    </row>
    <row r="1700" spans="2:10" x14ac:dyDescent="0.25">
      <c r="B1700" s="1508"/>
      <c r="C1700" s="1508"/>
      <c r="D1700" s="1508"/>
      <c r="E1700" s="1508"/>
      <c r="F1700" s="1504"/>
      <c r="G1700" s="1504"/>
      <c r="H1700" s="1504"/>
      <c r="I1700" s="1504"/>
      <c r="J1700" s="1504"/>
    </row>
    <row r="1701" spans="2:10" x14ac:dyDescent="0.25">
      <c r="B1701" s="1508"/>
      <c r="C1701" s="1508"/>
      <c r="D1701" s="1508"/>
      <c r="E1701" s="1508"/>
      <c r="F1701" s="1504"/>
      <c r="G1701" s="1504"/>
      <c r="H1701" s="1504"/>
      <c r="I1701" s="1504"/>
      <c r="J1701" s="1504"/>
    </row>
    <row r="1702" spans="2:10" x14ac:dyDescent="0.25">
      <c r="B1702" s="1508"/>
      <c r="C1702" s="1508"/>
      <c r="D1702" s="1508"/>
      <c r="E1702" s="1508"/>
      <c r="F1702" s="1504"/>
      <c r="G1702" s="1504"/>
      <c r="H1702" s="1504"/>
      <c r="I1702" s="1504"/>
      <c r="J1702" s="1504"/>
    </row>
    <row r="1703" spans="2:10" x14ac:dyDescent="0.25">
      <c r="B1703" s="1508"/>
      <c r="C1703" s="1508"/>
      <c r="D1703" s="1508"/>
      <c r="E1703" s="1508"/>
      <c r="F1703" s="1504"/>
      <c r="G1703" s="1504"/>
      <c r="H1703" s="1504"/>
      <c r="I1703" s="1504"/>
      <c r="J1703" s="1504"/>
    </row>
    <row r="1704" spans="2:10" x14ac:dyDescent="0.25">
      <c r="B1704" s="1508"/>
      <c r="C1704" s="1508"/>
      <c r="D1704" s="1508"/>
      <c r="E1704" s="1508"/>
      <c r="F1704" s="1504"/>
      <c r="G1704" s="1504"/>
      <c r="H1704" s="1504"/>
      <c r="I1704" s="1504"/>
      <c r="J1704" s="1504"/>
    </row>
    <row r="1705" spans="2:10" x14ac:dyDescent="0.25">
      <c r="B1705" s="1508"/>
      <c r="C1705" s="1508"/>
      <c r="D1705" s="1508"/>
      <c r="E1705" s="1508"/>
      <c r="F1705" s="1504"/>
      <c r="G1705" s="1504"/>
      <c r="H1705" s="1504"/>
      <c r="I1705" s="1504"/>
      <c r="J1705" s="1504"/>
    </row>
    <row r="1706" spans="2:10" x14ac:dyDescent="0.25">
      <c r="B1706" s="1508"/>
      <c r="C1706" s="1508"/>
      <c r="D1706" s="1508"/>
      <c r="E1706" s="1508"/>
      <c r="F1706" s="1504"/>
      <c r="G1706" s="1504"/>
      <c r="H1706" s="1504"/>
      <c r="I1706" s="1504"/>
      <c r="J1706" s="1504"/>
    </row>
    <row r="1707" spans="2:10" x14ac:dyDescent="0.25">
      <c r="B1707" s="1508"/>
      <c r="C1707" s="1508"/>
      <c r="D1707" s="1508"/>
      <c r="E1707" s="1508"/>
      <c r="F1707" s="1504"/>
      <c r="G1707" s="1504"/>
      <c r="H1707" s="1504"/>
      <c r="I1707" s="1504"/>
      <c r="J1707" s="1504"/>
    </row>
    <row r="1708" spans="2:10" x14ac:dyDescent="0.25">
      <c r="B1708" s="1508"/>
      <c r="C1708" s="1508"/>
      <c r="D1708" s="1508"/>
      <c r="E1708" s="1508"/>
      <c r="F1708" s="1504"/>
      <c r="G1708" s="1504"/>
      <c r="H1708" s="1504"/>
      <c r="I1708" s="1504"/>
      <c r="J1708" s="1504"/>
    </row>
    <row r="1709" spans="2:10" x14ac:dyDescent="0.25">
      <c r="B1709" s="1508"/>
      <c r="C1709" s="1508"/>
      <c r="D1709" s="1508"/>
      <c r="E1709" s="1508"/>
      <c r="F1709" s="1504"/>
      <c r="G1709" s="1504"/>
      <c r="H1709" s="1504"/>
      <c r="I1709" s="1504"/>
      <c r="J1709" s="1504"/>
    </row>
    <row r="1710" spans="2:10" x14ac:dyDescent="0.25">
      <c r="B1710" s="1508"/>
      <c r="C1710" s="1508"/>
      <c r="D1710" s="1508"/>
      <c r="E1710" s="1508"/>
      <c r="F1710" s="1504"/>
      <c r="G1710" s="1504"/>
      <c r="H1710" s="1504"/>
      <c r="I1710" s="1504"/>
      <c r="J1710" s="1504"/>
    </row>
    <row r="1711" spans="2:10" x14ac:dyDescent="0.25">
      <c r="B1711" s="1508"/>
      <c r="C1711" s="1508"/>
      <c r="D1711" s="1508"/>
      <c r="E1711" s="1508"/>
      <c r="F1711" s="1504"/>
      <c r="G1711" s="1504"/>
      <c r="H1711" s="1504"/>
      <c r="I1711" s="1504"/>
      <c r="J1711" s="1504"/>
    </row>
    <row r="1712" spans="2:10" x14ac:dyDescent="0.25">
      <c r="B1712" s="1508"/>
      <c r="C1712" s="1508"/>
      <c r="D1712" s="1508"/>
      <c r="E1712" s="1508"/>
      <c r="F1712" s="1504"/>
      <c r="G1712" s="1504"/>
      <c r="H1712" s="1504"/>
      <c r="I1712" s="1504"/>
      <c r="J1712" s="1504"/>
    </row>
    <row r="1713" spans="2:10" x14ac:dyDescent="0.25">
      <c r="B1713" s="1508"/>
      <c r="C1713" s="1508"/>
      <c r="D1713" s="1508"/>
      <c r="E1713" s="1508"/>
      <c r="F1713" s="1504"/>
      <c r="G1713" s="1504"/>
      <c r="H1713" s="1504"/>
      <c r="I1713" s="1504"/>
      <c r="J1713" s="1504"/>
    </row>
    <row r="1714" spans="2:10" x14ac:dyDescent="0.25">
      <c r="B1714" s="1508"/>
      <c r="C1714" s="1508"/>
      <c r="D1714" s="1508"/>
      <c r="E1714" s="1508"/>
      <c r="F1714" s="1504"/>
      <c r="G1714" s="1504"/>
      <c r="H1714" s="1504"/>
      <c r="I1714" s="1504"/>
      <c r="J1714" s="1504"/>
    </row>
    <row r="1715" spans="2:10" x14ac:dyDescent="0.25">
      <c r="B1715" s="1508"/>
      <c r="C1715" s="1508"/>
      <c r="D1715" s="1508"/>
      <c r="E1715" s="1508"/>
      <c r="F1715" s="1504"/>
      <c r="G1715" s="1504"/>
      <c r="H1715" s="1504"/>
      <c r="I1715" s="1504"/>
      <c r="J1715" s="1504"/>
    </row>
    <row r="1716" spans="2:10" x14ac:dyDescent="0.25">
      <c r="B1716" s="1508"/>
      <c r="C1716" s="1508"/>
      <c r="D1716" s="1508"/>
      <c r="E1716" s="1508"/>
      <c r="F1716" s="1504"/>
      <c r="G1716" s="1504"/>
      <c r="H1716" s="1504"/>
      <c r="I1716" s="1504"/>
      <c r="J1716" s="1504"/>
    </row>
    <row r="1717" spans="2:10" x14ac:dyDescent="0.25">
      <c r="B1717" s="1508"/>
      <c r="C1717" s="1508"/>
      <c r="D1717" s="1508"/>
      <c r="E1717" s="1508"/>
      <c r="F1717" s="1504"/>
      <c r="G1717" s="1504"/>
      <c r="H1717" s="1504"/>
      <c r="I1717" s="1504"/>
      <c r="J1717" s="1504"/>
    </row>
    <row r="1718" spans="2:10" x14ac:dyDescent="0.25">
      <c r="B1718" s="1508"/>
      <c r="C1718" s="1508"/>
      <c r="D1718" s="1508"/>
      <c r="E1718" s="1508"/>
      <c r="F1718" s="1504"/>
      <c r="G1718" s="1504"/>
      <c r="H1718" s="1504"/>
      <c r="I1718" s="1504"/>
      <c r="J1718" s="1504"/>
    </row>
    <row r="1719" spans="2:10" x14ac:dyDescent="0.25">
      <c r="B1719" s="1508"/>
      <c r="C1719" s="1508"/>
      <c r="D1719" s="1508"/>
      <c r="E1719" s="1508"/>
      <c r="F1719" s="1504"/>
      <c r="G1719" s="1504"/>
      <c r="H1719" s="1504"/>
      <c r="I1719" s="1504"/>
      <c r="J1719" s="1504"/>
    </row>
    <row r="1720" spans="2:10" x14ac:dyDescent="0.25">
      <c r="B1720" s="1508"/>
      <c r="C1720" s="1508"/>
      <c r="D1720" s="1508"/>
      <c r="E1720" s="1508"/>
      <c r="F1720" s="1504"/>
      <c r="G1720" s="1504"/>
      <c r="H1720" s="1504"/>
      <c r="I1720" s="1504"/>
      <c r="J1720" s="1504"/>
    </row>
    <row r="1721" spans="2:10" x14ac:dyDescent="0.25">
      <c r="B1721" s="1508"/>
      <c r="C1721" s="1508"/>
      <c r="D1721" s="1508"/>
      <c r="E1721" s="1508"/>
      <c r="F1721" s="1504"/>
      <c r="G1721" s="1504"/>
      <c r="H1721" s="1504"/>
      <c r="I1721" s="1504"/>
      <c r="J1721" s="1504"/>
    </row>
    <row r="1722" spans="2:10" x14ac:dyDescent="0.25">
      <c r="B1722" s="1508"/>
      <c r="C1722" s="1508"/>
      <c r="D1722" s="1508"/>
      <c r="E1722" s="1508"/>
      <c r="F1722" s="1504"/>
      <c r="G1722" s="1504"/>
      <c r="H1722" s="1504"/>
      <c r="I1722" s="1504"/>
      <c r="J1722" s="1504"/>
    </row>
    <row r="1723" spans="2:10" x14ac:dyDescent="0.25">
      <c r="B1723" s="1508"/>
      <c r="C1723" s="1508"/>
      <c r="D1723" s="1508"/>
      <c r="E1723" s="1508"/>
      <c r="F1723" s="1504"/>
      <c r="G1723" s="1504"/>
      <c r="H1723" s="1504"/>
      <c r="I1723" s="1504"/>
      <c r="J1723" s="1504"/>
    </row>
    <row r="1724" spans="2:10" x14ac:dyDescent="0.25">
      <c r="B1724" s="1508"/>
      <c r="C1724" s="1508"/>
      <c r="D1724" s="1508"/>
      <c r="E1724" s="1508"/>
      <c r="F1724" s="1504"/>
      <c r="G1724" s="1504"/>
      <c r="H1724" s="1504"/>
      <c r="I1724" s="1504"/>
      <c r="J1724" s="1504"/>
    </row>
    <row r="1725" spans="2:10" x14ac:dyDescent="0.25">
      <c r="B1725" s="1508"/>
      <c r="C1725" s="1508"/>
      <c r="D1725" s="1508"/>
      <c r="E1725" s="1508"/>
      <c r="F1725" s="1504"/>
      <c r="G1725" s="1504"/>
      <c r="H1725" s="1504"/>
      <c r="I1725" s="1504"/>
      <c r="J1725" s="1504"/>
    </row>
    <row r="1726" spans="2:10" x14ac:dyDescent="0.25">
      <c r="B1726" s="1508"/>
      <c r="C1726" s="1508"/>
      <c r="D1726" s="1508"/>
      <c r="E1726" s="1508"/>
      <c r="F1726" s="1504"/>
      <c r="G1726" s="1504"/>
      <c r="H1726" s="1504"/>
      <c r="I1726" s="1504"/>
      <c r="J1726" s="1504"/>
    </row>
    <row r="1727" spans="2:10" x14ac:dyDescent="0.25">
      <c r="B1727" s="1508"/>
      <c r="C1727" s="1508"/>
      <c r="D1727" s="1508"/>
      <c r="E1727" s="1508"/>
      <c r="F1727" s="1504"/>
      <c r="G1727" s="1504"/>
      <c r="H1727" s="1504"/>
      <c r="I1727" s="1504"/>
      <c r="J1727" s="1504"/>
    </row>
    <row r="1728" spans="2:10" x14ac:dyDescent="0.25">
      <c r="B1728" s="1508"/>
      <c r="C1728" s="1508"/>
      <c r="D1728" s="1508"/>
      <c r="E1728" s="1508"/>
      <c r="F1728" s="1504"/>
      <c r="G1728" s="1504"/>
      <c r="H1728" s="1504"/>
      <c r="I1728" s="1504"/>
      <c r="J1728" s="1504"/>
    </row>
    <row r="1729" spans="2:10" x14ac:dyDescent="0.25">
      <c r="B1729" s="1508"/>
      <c r="C1729" s="1508"/>
      <c r="D1729" s="1508"/>
      <c r="E1729" s="1508"/>
      <c r="F1729" s="1504"/>
      <c r="G1729" s="1504"/>
      <c r="H1729" s="1504"/>
      <c r="I1729" s="1504"/>
      <c r="J1729" s="1504"/>
    </row>
    <row r="1730" spans="2:10" x14ac:dyDescent="0.25">
      <c r="B1730" s="1508"/>
      <c r="C1730" s="1508"/>
      <c r="D1730" s="1508"/>
      <c r="E1730" s="1508"/>
      <c r="F1730" s="1504"/>
      <c r="G1730" s="1504"/>
      <c r="H1730" s="1504"/>
      <c r="I1730" s="1504"/>
      <c r="J1730" s="1504"/>
    </row>
    <row r="1731" spans="2:10" x14ac:dyDescent="0.25">
      <c r="B1731" s="1508"/>
      <c r="C1731" s="1508"/>
      <c r="D1731" s="1508"/>
      <c r="E1731" s="1508"/>
      <c r="F1731" s="1504"/>
      <c r="G1731" s="1504"/>
      <c r="H1731" s="1504"/>
      <c r="I1731" s="1504"/>
      <c r="J1731" s="1504"/>
    </row>
    <row r="1732" spans="2:10" x14ac:dyDescent="0.25">
      <c r="B1732" s="1508"/>
      <c r="C1732" s="1508"/>
      <c r="D1732" s="1508"/>
      <c r="E1732" s="1508"/>
      <c r="F1732" s="1504"/>
      <c r="G1732" s="1504"/>
      <c r="H1732" s="1504"/>
      <c r="I1732" s="1504"/>
      <c r="J1732" s="1504"/>
    </row>
    <row r="1733" spans="2:10" x14ac:dyDescent="0.25">
      <c r="B1733" s="1508"/>
      <c r="C1733" s="1508"/>
      <c r="D1733" s="1508"/>
      <c r="E1733" s="1508"/>
      <c r="F1733" s="1504"/>
      <c r="G1733" s="1504"/>
      <c r="H1733" s="1504"/>
      <c r="I1733" s="1504"/>
      <c r="J1733" s="1504"/>
    </row>
    <row r="1734" spans="2:10" x14ac:dyDescent="0.25">
      <c r="B1734" s="1508"/>
      <c r="C1734" s="1508"/>
      <c r="D1734" s="1508"/>
      <c r="E1734" s="1508"/>
      <c r="F1734" s="1504"/>
      <c r="G1734" s="1504"/>
      <c r="H1734" s="1504"/>
      <c r="I1734" s="1504"/>
      <c r="J1734" s="1504"/>
    </row>
    <row r="1735" spans="2:10" x14ac:dyDescent="0.25">
      <c r="B1735" s="1508"/>
      <c r="C1735" s="1508"/>
      <c r="D1735" s="1508"/>
      <c r="E1735" s="1508"/>
      <c r="F1735" s="1504"/>
      <c r="G1735" s="1504"/>
      <c r="H1735" s="1504"/>
      <c r="I1735" s="1504"/>
      <c r="J1735" s="1504"/>
    </row>
    <row r="1736" spans="2:10" x14ac:dyDescent="0.25">
      <c r="B1736" s="1508"/>
      <c r="C1736" s="1508"/>
      <c r="D1736" s="1508"/>
      <c r="E1736" s="1508"/>
      <c r="F1736" s="1504"/>
      <c r="G1736" s="1504"/>
      <c r="H1736" s="1504"/>
      <c r="I1736" s="1504"/>
      <c r="J1736" s="1504"/>
    </row>
    <row r="1737" spans="2:10" x14ac:dyDescent="0.25">
      <c r="B1737" s="1508"/>
      <c r="C1737" s="1508"/>
      <c r="D1737" s="1508"/>
      <c r="E1737" s="1508"/>
      <c r="F1737" s="1504"/>
      <c r="G1737" s="1504"/>
      <c r="H1737" s="1504"/>
      <c r="I1737" s="1504"/>
      <c r="J1737" s="1504"/>
    </row>
    <row r="1738" spans="2:10" x14ac:dyDescent="0.25">
      <c r="B1738" s="1508"/>
      <c r="C1738" s="1508"/>
      <c r="D1738" s="1508"/>
      <c r="E1738" s="1508"/>
      <c r="F1738" s="1504"/>
      <c r="G1738" s="1504"/>
      <c r="H1738" s="1504"/>
      <c r="I1738" s="1504"/>
      <c r="J1738" s="1504"/>
    </row>
    <row r="1739" spans="2:10" x14ac:dyDescent="0.25">
      <c r="B1739" s="1508"/>
      <c r="C1739" s="1508"/>
      <c r="D1739" s="1508"/>
      <c r="E1739" s="1508"/>
      <c r="F1739" s="1504"/>
      <c r="G1739" s="1504"/>
      <c r="H1739" s="1504"/>
      <c r="I1739" s="1504"/>
      <c r="J1739" s="1504"/>
    </row>
    <row r="1740" spans="2:10" x14ac:dyDescent="0.25">
      <c r="B1740" s="1508"/>
      <c r="C1740" s="1508"/>
      <c r="D1740" s="1508"/>
      <c r="E1740" s="1508"/>
      <c r="F1740" s="1504"/>
      <c r="G1740" s="1504"/>
      <c r="H1740" s="1504"/>
      <c r="I1740" s="1504"/>
      <c r="J1740" s="1504"/>
    </row>
    <row r="1741" spans="2:10" x14ac:dyDescent="0.25">
      <c r="B1741" s="1508"/>
      <c r="C1741" s="1508"/>
      <c r="D1741" s="1508"/>
      <c r="E1741" s="1508"/>
      <c r="F1741" s="1504"/>
      <c r="G1741" s="1504"/>
      <c r="H1741" s="1504"/>
      <c r="I1741" s="1504"/>
      <c r="J1741" s="1504"/>
    </row>
    <row r="1742" spans="2:10" x14ac:dyDescent="0.25">
      <c r="B1742" s="1508"/>
      <c r="C1742" s="1508"/>
      <c r="D1742" s="1508"/>
      <c r="E1742" s="1508"/>
      <c r="F1742" s="1504"/>
      <c r="G1742" s="1504"/>
      <c r="H1742" s="1504"/>
      <c r="I1742" s="1504"/>
      <c r="J1742" s="1504"/>
    </row>
    <row r="1743" spans="2:10" x14ac:dyDescent="0.25">
      <c r="B1743" s="1508"/>
      <c r="C1743" s="1508"/>
      <c r="D1743" s="1508"/>
      <c r="E1743" s="1508"/>
      <c r="F1743" s="1504"/>
      <c r="G1743" s="1504"/>
      <c r="H1743" s="1504"/>
      <c r="I1743" s="1504"/>
      <c r="J1743" s="1504"/>
    </row>
    <row r="1744" spans="2:10" x14ac:dyDescent="0.25">
      <c r="B1744" s="1508"/>
      <c r="C1744" s="1508"/>
      <c r="D1744" s="1508"/>
      <c r="E1744" s="1508"/>
      <c r="F1744" s="1504"/>
      <c r="G1744" s="1504"/>
      <c r="H1744" s="1504"/>
      <c r="I1744" s="1504"/>
      <c r="J1744" s="1504"/>
    </row>
    <row r="1745" spans="2:10" x14ac:dyDescent="0.25">
      <c r="B1745" s="1508"/>
      <c r="C1745" s="1508"/>
      <c r="D1745" s="1508"/>
      <c r="E1745" s="1508"/>
      <c r="F1745" s="1504"/>
      <c r="G1745" s="1504"/>
      <c r="H1745" s="1504"/>
      <c r="I1745" s="1504"/>
      <c r="J1745" s="1504"/>
    </row>
    <row r="1746" spans="2:10" x14ac:dyDescent="0.25">
      <c r="B1746" s="1508"/>
      <c r="C1746" s="1508"/>
      <c r="D1746" s="1508"/>
      <c r="E1746" s="1508"/>
      <c r="F1746" s="1504"/>
      <c r="G1746" s="1504"/>
      <c r="H1746" s="1504"/>
      <c r="I1746" s="1504"/>
      <c r="J1746" s="1504"/>
    </row>
    <row r="1747" spans="2:10" x14ac:dyDescent="0.25">
      <c r="B1747" s="1508"/>
      <c r="C1747" s="1508"/>
      <c r="D1747" s="1508"/>
      <c r="E1747" s="1508"/>
      <c r="F1747" s="1504"/>
      <c r="G1747" s="1504"/>
      <c r="H1747" s="1504"/>
      <c r="I1747" s="1504"/>
      <c r="J1747" s="1504"/>
    </row>
    <row r="1748" spans="2:10" x14ac:dyDescent="0.25">
      <c r="B1748" s="1508"/>
      <c r="C1748" s="1508"/>
      <c r="D1748" s="1508"/>
      <c r="E1748" s="1508"/>
      <c r="F1748" s="1504"/>
      <c r="G1748" s="1504"/>
      <c r="H1748" s="1504"/>
      <c r="I1748" s="1504"/>
      <c r="J1748" s="1504"/>
    </row>
    <row r="1749" spans="2:10" x14ac:dyDescent="0.25">
      <c r="B1749" s="1508"/>
      <c r="C1749" s="1508"/>
      <c r="D1749" s="1508"/>
      <c r="E1749" s="1508"/>
      <c r="F1749" s="1504"/>
      <c r="G1749" s="1504"/>
      <c r="H1749" s="1504"/>
      <c r="I1749" s="1504"/>
      <c r="J1749" s="1504"/>
    </row>
    <row r="1750" spans="2:10" x14ac:dyDescent="0.25">
      <c r="B1750" s="1508"/>
      <c r="C1750" s="1508"/>
      <c r="D1750" s="1508"/>
      <c r="E1750" s="1508"/>
      <c r="F1750" s="1504"/>
      <c r="G1750" s="1504"/>
      <c r="H1750" s="1504"/>
      <c r="I1750" s="1504"/>
      <c r="J1750" s="1504"/>
    </row>
    <row r="1751" spans="2:10" x14ac:dyDescent="0.25">
      <c r="B1751" s="1508"/>
      <c r="C1751" s="1508"/>
      <c r="D1751" s="1508"/>
      <c r="E1751" s="1508"/>
      <c r="F1751" s="1504"/>
      <c r="G1751" s="1504"/>
      <c r="H1751" s="1504"/>
      <c r="I1751" s="1504"/>
      <c r="J1751" s="1504"/>
    </row>
    <row r="1752" spans="2:10" x14ac:dyDescent="0.25">
      <c r="B1752" s="1508"/>
      <c r="C1752" s="1508"/>
      <c r="D1752" s="1508"/>
      <c r="E1752" s="1508"/>
      <c r="F1752" s="1504"/>
      <c r="G1752" s="1504"/>
      <c r="H1752" s="1504"/>
      <c r="I1752" s="1504"/>
      <c r="J1752" s="1504"/>
    </row>
    <row r="1753" spans="2:10" x14ac:dyDescent="0.25">
      <c r="B1753" s="1508"/>
      <c r="C1753" s="1508"/>
      <c r="D1753" s="1508"/>
      <c r="E1753" s="1508"/>
      <c r="F1753" s="1504"/>
      <c r="G1753" s="1504"/>
      <c r="H1753" s="1504"/>
      <c r="I1753" s="1504"/>
      <c r="J1753" s="1504"/>
    </row>
    <row r="1754" spans="2:10" x14ac:dyDescent="0.25">
      <c r="B1754" s="1508"/>
      <c r="C1754" s="1508"/>
      <c r="D1754" s="1508"/>
      <c r="E1754" s="1508"/>
      <c r="F1754" s="1504"/>
      <c r="G1754" s="1504"/>
      <c r="H1754" s="1504"/>
      <c r="I1754" s="1504"/>
      <c r="J1754" s="1504"/>
    </row>
    <row r="1755" spans="2:10" x14ac:dyDescent="0.25">
      <c r="B1755" s="1508"/>
      <c r="C1755" s="1508"/>
      <c r="D1755" s="1508"/>
      <c r="E1755" s="1508"/>
      <c r="F1755" s="1504"/>
      <c r="G1755" s="1504"/>
      <c r="H1755" s="1504"/>
      <c r="I1755" s="1504"/>
      <c r="J1755" s="1504"/>
    </row>
    <row r="1756" spans="2:10" x14ac:dyDescent="0.25">
      <c r="B1756" s="1508"/>
      <c r="C1756" s="1508"/>
      <c r="D1756" s="1508"/>
      <c r="E1756" s="1508"/>
      <c r="F1756" s="1504"/>
      <c r="G1756" s="1504"/>
      <c r="H1756" s="1504"/>
      <c r="I1756" s="1504"/>
      <c r="J1756" s="1504"/>
    </row>
    <row r="1757" spans="2:10" x14ac:dyDescent="0.25">
      <c r="B1757" s="1508"/>
      <c r="C1757" s="1508"/>
      <c r="D1757" s="1508"/>
      <c r="E1757" s="1508"/>
      <c r="F1757" s="1504"/>
      <c r="G1757" s="1504"/>
      <c r="H1757" s="1504"/>
      <c r="I1757" s="1504"/>
      <c r="J1757" s="1504"/>
    </row>
    <row r="1758" spans="2:10" x14ac:dyDescent="0.25">
      <c r="B1758" s="1508"/>
      <c r="C1758" s="1508"/>
      <c r="D1758" s="1508"/>
      <c r="E1758" s="1508"/>
      <c r="F1758" s="1504"/>
      <c r="G1758" s="1504"/>
      <c r="H1758" s="1504"/>
      <c r="I1758" s="1504"/>
      <c r="J1758" s="1504"/>
    </row>
    <row r="1759" spans="2:10" x14ac:dyDescent="0.25">
      <c r="B1759" s="1508"/>
      <c r="C1759" s="1508"/>
      <c r="D1759" s="1508"/>
      <c r="E1759" s="1508"/>
      <c r="F1759" s="1504"/>
      <c r="G1759" s="1504"/>
      <c r="H1759" s="1504"/>
      <c r="I1759" s="1504"/>
      <c r="J1759" s="1504"/>
    </row>
    <row r="1760" spans="2:10" x14ac:dyDescent="0.25">
      <c r="B1760" s="1508"/>
      <c r="C1760" s="1508"/>
      <c r="D1760" s="1508"/>
      <c r="E1760" s="1508"/>
      <c r="F1760" s="1504"/>
      <c r="G1760" s="1504"/>
      <c r="H1760" s="1504"/>
      <c r="I1760" s="1504"/>
      <c r="J1760" s="1504"/>
    </row>
    <row r="1761" spans="2:10" x14ac:dyDescent="0.25">
      <c r="B1761" s="1508"/>
      <c r="C1761" s="1508"/>
      <c r="D1761" s="1508"/>
      <c r="E1761" s="1508"/>
      <c r="F1761" s="1504"/>
      <c r="G1761" s="1504"/>
      <c r="H1761" s="1504"/>
      <c r="I1761" s="1504"/>
      <c r="J1761" s="1504"/>
    </row>
    <row r="1762" spans="2:10" x14ac:dyDescent="0.25">
      <c r="B1762" s="1508"/>
      <c r="C1762" s="1508"/>
      <c r="D1762" s="1508"/>
      <c r="E1762" s="1508"/>
      <c r="F1762" s="1504"/>
      <c r="G1762" s="1504"/>
      <c r="H1762" s="1504"/>
      <c r="I1762" s="1504"/>
      <c r="J1762" s="1504"/>
    </row>
    <row r="1763" spans="2:10" x14ac:dyDescent="0.25">
      <c r="B1763" s="1508"/>
      <c r="C1763" s="1508"/>
      <c r="D1763" s="1508"/>
      <c r="E1763" s="1508"/>
      <c r="F1763" s="1504"/>
      <c r="G1763" s="1504"/>
      <c r="H1763" s="1504"/>
      <c r="I1763" s="1504"/>
      <c r="J1763" s="1504"/>
    </row>
    <row r="1764" spans="2:10" x14ac:dyDescent="0.25">
      <c r="B1764" s="1508"/>
      <c r="C1764" s="1508"/>
      <c r="D1764" s="1508"/>
      <c r="E1764" s="1508"/>
      <c r="F1764" s="1504"/>
      <c r="G1764" s="1504"/>
      <c r="H1764" s="1504"/>
      <c r="I1764" s="1504"/>
      <c r="J1764" s="1504"/>
    </row>
    <row r="1765" spans="2:10" x14ac:dyDescent="0.25">
      <c r="B1765" s="1508"/>
      <c r="C1765" s="1508"/>
      <c r="D1765" s="1508"/>
      <c r="E1765" s="1508"/>
      <c r="F1765" s="1504"/>
      <c r="G1765" s="1504"/>
      <c r="H1765" s="1504"/>
      <c r="I1765" s="1504"/>
      <c r="J1765" s="1504"/>
    </row>
    <row r="1766" spans="2:10" x14ac:dyDescent="0.25">
      <c r="B1766" s="1508"/>
      <c r="C1766" s="1508"/>
      <c r="D1766" s="1508"/>
      <c r="E1766" s="1508"/>
      <c r="F1766" s="1504"/>
      <c r="G1766" s="1504"/>
      <c r="H1766" s="1504"/>
      <c r="I1766" s="1504"/>
      <c r="J1766" s="1504"/>
    </row>
    <row r="1767" spans="2:10" x14ac:dyDescent="0.25">
      <c r="B1767" s="1508"/>
      <c r="C1767" s="1508"/>
      <c r="D1767" s="1508"/>
      <c r="E1767" s="1508"/>
      <c r="F1767" s="1504"/>
      <c r="G1767" s="1504"/>
      <c r="H1767" s="1504"/>
      <c r="I1767" s="1504"/>
      <c r="J1767" s="1504"/>
    </row>
    <row r="1768" spans="2:10" x14ac:dyDescent="0.25">
      <c r="B1768" s="1508"/>
      <c r="C1768" s="1508"/>
      <c r="D1768" s="1508"/>
      <c r="E1768" s="1508"/>
      <c r="F1768" s="1504"/>
      <c r="G1768" s="1504"/>
      <c r="H1768" s="1504"/>
      <c r="I1768" s="1504"/>
      <c r="J1768" s="1504"/>
    </row>
    <row r="1769" spans="2:10" x14ac:dyDescent="0.25">
      <c r="B1769" s="1508"/>
      <c r="C1769" s="1508"/>
      <c r="D1769" s="1508"/>
      <c r="E1769" s="1508"/>
      <c r="F1769" s="1504"/>
      <c r="G1769" s="1504"/>
      <c r="H1769" s="1504"/>
      <c r="I1769" s="1504"/>
      <c r="J1769" s="1504"/>
    </row>
    <row r="1770" spans="2:10" x14ac:dyDescent="0.25">
      <c r="B1770" s="1508"/>
      <c r="C1770" s="1508"/>
      <c r="D1770" s="1508"/>
      <c r="E1770" s="1508"/>
      <c r="F1770" s="1504"/>
      <c r="G1770" s="1504"/>
      <c r="H1770" s="1504"/>
      <c r="I1770" s="1504"/>
      <c r="J1770" s="1504"/>
    </row>
    <row r="1771" spans="2:10" x14ac:dyDescent="0.25">
      <c r="B1771" s="1508"/>
      <c r="C1771" s="1508"/>
      <c r="D1771" s="1508"/>
      <c r="E1771" s="1508"/>
      <c r="F1771" s="1504"/>
      <c r="G1771" s="1504"/>
      <c r="H1771" s="1504"/>
      <c r="I1771" s="1504"/>
      <c r="J1771" s="1504"/>
    </row>
    <row r="1772" spans="2:10" x14ac:dyDescent="0.25">
      <c r="B1772" s="1508"/>
      <c r="C1772" s="1508"/>
      <c r="D1772" s="1508"/>
      <c r="E1772" s="1508"/>
      <c r="F1772" s="1504"/>
      <c r="G1772" s="1504"/>
      <c r="H1772" s="1504"/>
      <c r="I1772" s="1504"/>
      <c r="J1772" s="1504"/>
    </row>
    <row r="1773" spans="2:10" x14ac:dyDescent="0.25">
      <c r="B1773" s="1508"/>
      <c r="C1773" s="1508"/>
      <c r="D1773" s="1508"/>
      <c r="E1773" s="1508"/>
      <c r="F1773" s="1504"/>
      <c r="G1773" s="1504"/>
      <c r="H1773" s="1504"/>
      <c r="I1773" s="1504"/>
      <c r="J1773" s="1504"/>
    </row>
    <row r="1774" spans="2:10" x14ac:dyDescent="0.25">
      <c r="B1774" s="1508"/>
      <c r="C1774" s="1508"/>
      <c r="D1774" s="1508"/>
      <c r="E1774" s="1508"/>
      <c r="F1774" s="1504"/>
      <c r="G1774" s="1504"/>
      <c r="H1774" s="1504"/>
      <c r="I1774" s="1504"/>
      <c r="J1774" s="1504"/>
    </row>
    <row r="1775" spans="2:10" x14ac:dyDescent="0.25">
      <c r="B1775" s="1508"/>
      <c r="C1775" s="1508"/>
      <c r="D1775" s="1508"/>
      <c r="E1775" s="1508"/>
      <c r="F1775" s="1504"/>
      <c r="G1775" s="1504"/>
      <c r="H1775" s="1504"/>
      <c r="I1775" s="1504"/>
      <c r="J1775" s="1504"/>
    </row>
    <row r="1776" spans="2:10" x14ac:dyDescent="0.25">
      <c r="B1776" s="1508"/>
      <c r="C1776" s="1508"/>
      <c r="D1776" s="1508"/>
      <c r="E1776" s="1508"/>
      <c r="F1776" s="1504"/>
      <c r="G1776" s="1504"/>
      <c r="H1776" s="1504"/>
      <c r="I1776" s="1504"/>
      <c r="J1776" s="1504"/>
    </row>
    <row r="1777" spans="2:10" x14ac:dyDescent="0.25">
      <c r="B1777" s="1508"/>
      <c r="C1777" s="1508"/>
      <c r="D1777" s="1508"/>
      <c r="E1777" s="1508"/>
      <c r="F1777" s="1504"/>
      <c r="G1777" s="1504"/>
      <c r="H1777" s="1504"/>
      <c r="I1777" s="1504"/>
      <c r="J1777" s="1504"/>
    </row>
    <row r="1778" spans="2:10" x14ac:dyDescent="0.25">
      <c r="B1778" s="1508"/>
      <c r="C1778" s="1508"/>
      <c r="D1778" s="1508"/>
      <c r="E1778" s="1508"/>
      <c r="F1778" s="1504"/>
      <c r="G1778" s="1504"/>
      <c r="H1778" s="1504"/>
      <c r="I1778" s="1504"/>
      <c r="J1778" s="1504"/>
    </row>
    <row r="1779" spans="2:10" x14ac:dyDescent="0.25">
      <c r="B1779" s="1508"/>
      <c r="C1779" s="1508"/>
      <c r="D1779" s="1508"/>
      <c r="E1779" s="1508"/>
      <c r="F1779" s="1504"/>
      <c r="G1779" s="1504"/>
      <c r="H1779" s="1504"/>
      <c r="I1779" s="1504"/>
      <c r="J1779" s="1504"/>
    </row>
    <row r="1780" spans="2:10" x14ac:dyDescent="0.25">
      <c r="B1780" s="1508"/>
      <c r="C1780" s="1508"/>
      <c r="D1780" s="1508"/>
      <c r="E1780" s="1508"/>
      <c r="F1780" s="1504"/>
      <c r="G1780" s="1504"/>
      <c r="H1780" s="1504"/>
      <c r="I1780" s="1504"/>
      <c r="J1780" s="1504"/>
    </row>
    <row r="1781" spans="2:10" x14ac:dyDescent="0.25">
      <c r="B1781" s="1508"/>
      <c r="C1781" s="1508"/>
      <c r="D1781" s="1508"/>
      <c r="E1781" s="1508"/>
      <c r="F1781" s="1504"/>
      <c r="G1781" s="1504"/>
      <c r="H1781" s="1504"/>
      <c r="I1781" s="1504"/>
      <c r="J1781" s="1504"/>
    </row>
    <row r="1782" spans="2:10" x14ac:dyDescent="0.25">
      <c r="B1782" s="1508"/>
      <c r="C1782" s="1508"/>
      <c r="D1782" s="1508"/>
      <c r="E1782" s="1508"/>
      <c r="F1782" s="1504"/>
      <c r="G1782" s="1504"/>
      <c r="H1782" s="1504"/>
      <c r="I1782" s="1504"/>
      <c r="J1782" s="1504"/>
    </row>
    <row r="1783" spans="2:10" x14ac:dyDescent="0.25">
      <c r="B1783" s="1508"/>
      <c r="C1783" s="1508"/>
      <c r="D1783" s="1508"/>
      <c r="E1783" s="1508"/>
      <c r="F1783" s="1504"/>
      <c r="G1783" s="1504"/>
      <c r="H1783" s="1504"/>
      <c r="I1783" s="1504"/>
      <c r="J1783" s="1504"/>
    </row>
    <row r="1784" spans="2:10" x14ac:dyDescent="0.25">
      <c r="B1784" s="1508"/>
      <c r="C1784" s="1508"/>
      <c r="D1784" s="1508"/>
      <c r="E1784" s="1508"/>
      <c r="F1784" s="1504"/>
      <c r="G1784" s="1504"/>
      <c r="H1784" s="1504"/>
      <c r="I1784" s="1504"/>
      <c r="J1784" s="1504"/>
    </row>
    <row r="1785" spans="2:10" x14ac:dyDescent="0.25">
      <c r="B1785" s="1508"/>
      <c r="C1785" s="1508"/>
      <c r="D1785" s="1508"/>
      <c r="E1785" s="1508"/>
      <c r="F1785" s="1504"/>
      <c r="G1785" s="1504"/>
      <c r="H1785" s="1504"/>
      <c r="I1785" s="1504"/>
      <c r="J1785" s="1504"/>
    </row>
    <row r="1786" spans="2:10" x14ac:dyDescent="0.25">
      <c r="B1786" s="1508"/>
      <c r="C1786" s="1508"/>
      <c r="D1786" s="1508"/>
      <c r="E1786" s="1508"/>
      <c r="F1786" s="1504"/>
      <c r="G1786" s="1504"/>
      <c r="H1786" s="1504"/>
      <c r="I1786" s="1504"/>
      <c r="J1786" s="1504"/>
    </row>
    <row r="1787" spans="2:10" x14ac:dyDescent="0.25">
      <c r="B1787" s="1508"/>
      <c r="C1787" s="1508"/>
      <c r="D1787" s="1508"/>
      <c r="E1787" s="1508"/>
      <c r="F1787" s="1504"/>
      <c r="G1787" s="1504"/>
      <c r="H1787" s="1504"/>
      <c r="I1787" s="1504"/>
      <c r="J1787" s="1504"/>
    </row>
    <row r="1788" spans="2:10" x14ac:dyDescent="0.25">
      <c r="B1788" s="1508"/>
      <c r="C1788" s="1508"/>
      <c r="D1788" s="1508"/>
      <c r="E1788" s="1508"/>
      <c r="F1788" s="1504"/>
      <c r="G1788" s="1504"/>
      <c r="H1788" s="1504"/>
      <c r="I1788" s="1504"/>
      <c r="J1788" s="1504"/>
    </row>
    <row r="1789" spans="2:10" x14ac:dyDescent="0.25">
      <c r="B1789" s="1508"/>
      <c r="C1789" s="1508"/>
      <c r="D1789" s="1508"/>
      <c r="E1789" s="1508"/>
      <c r="F1789" s="1504"/>
      <c r="G1789" s="1504"/>
      <c r="H1789" s="1504"/>
      <c r="I1789" s="1504"/>
      <c r="J1789" s="1504"/>
    </row>
    <row r="1790" spans="2:10" x14ac:dyDescent="0.25">
      <c r="B1790" s="1508"/>
      <c r="C1790" s="1508"/>
      <c r="D1790" s="1508"/>
      <c r="E1790" s="1508"/>
      <c r="F1790" s="1504"/>
      <c r="G1790" s="1504"/>
      <c r="H1790" s="1504"/>
      <c r="I1790" s="1504"/>
      <c r="J1790" s="1504"/>
    </row>
    <row r="1791" spans="2:10" x14ac:dyDescent="0.25">
      <c r="B1791" s="1508"/>
      <c r="C1791" s="1508"/>
      <c r="D1791" s="1508"/>
      <c r="E1791" s="1508"/>
      <c r="F1791" s="1504"/>
      <c r="G1791" s="1504"/>
      <c r="H1791" s="1504"/>
      <c r="I1791" s="1504"/>
      <c r="J1791" s="1504"/>
    </row>
    <row r="1792" spans="2:10" x14ac:dyDescent="0.25">
      <c r="B1792" s="1508"/>
      <c r="C1792" s="1508"/>
      <c r="D1792" s="1508"/>
      <c r="E1792" s="1508"/>
      <c r="F1792" s="1504"/>
      <c r="G1792" s="1504"/>
      <c r="H1792" s="1504"/>
      <c r="I1792" s="1504"/>
      <c r="J1792" s="1504"/>
    </row>
    <row r="1793" spans="2:10" x14ac:dyDescent="0.25">
      <c r="B1793" s="1508"/>
      <c r="C1793" s="1508"/>
      <c r="D1793" s="1508"/>
      <c r="E1793" s="1508"/>
      <c r="F1793" s="1504"/>
      <c r="G1793" s="1504"/>
      <c r="H1793" s="1504"/>
      <c r="I1793" s="1504"/>
      <c r="J1793" s="1504"/>
    </row>
    <row r="1794" spans="2:10" x14ac:dyDescent="0.25">
      <c r="B1794" s="1508"/>
      <c r="C1794" s="1508"/>
      <c r="D1794" s="1508"/>
      <c r="E1794" s="1508"/>
      <c r="F1794" s="1504"/>
      <c r="G1794" s="1504"/>
      <c r="H1794" s="1504"/>
      <c r="I1794" s="1504"/>
      <c r="J1794" s="1504"/>
    </row>
    <row r="1795" spans="2:10" x14ac:dyDescent="0.25">
      <c r="B1795" s="1508"/>
      <c r="C1795" s="1508"/>
      <c r="D1795" s="1508"/>
      <c r="E1795" s="1508"/>
      <c r="F1795" s="1504"/>
      <c r="G1795" s="1504"/>
      <c r="H1795" s="1504"/>
      <c r="I1795" s="1504"/>
      <c r="J1795" s="1504"/>
    </row>
    <row r="1796" spans="2:10" x14ac:dyDescent="0.25">
      <c r="B1796" s="1508"/>
      <c r="C1796" s="1508"/>
      <c r="D1796" s="1508"/>
      <c r="E1796" s="1508"/>
      <c r="F1796" s="1504"/>
      <c r="G1796" s="1504"/>
      <c r="H1796" s="1504"/>
      <c r="I1796" s="1504"/>
      <c r="J1796" s="1504"/>
    </row>
    <row r="1797" spans="2:10" x14ac:dyDescent="0.25">
      <c r="B1797" s="1508"/>
      <c r="C1797" s="1508"/>
      <c r="D1797" s="1508"/>
      <c r="E1797" s="1508"/>
      <c r="F1797" s="1504"/>
      <c r="G1797" s="1504"/>
      <c r="H1797" s="1504"/>
      <c r="I1797" s="1504"/>
      <c r="J1797" s="1504"/>
    </row>
    <row r="1798" spans="2:10" x14ac:dyDescent="0.25">
      <c r="B1798" s="1508"/>
      <c r="C1798" s="1508"/>
      <c r="D1798" s="1508"/>
      <c r="E1798" s="1508"/>
      <c r="F1798" s="1504"/>
      <c r="G1798" s="1504"/>
      <c r="H1798" s="1504"/>
      <c r="I1798" s="1504"/>
      <c r="J1798" s="1504"/>
    </row>
    <row r="1799" spans="2:10" x14ac:dyDescent="0.25">
      <c r="B1799" s="1508"/>
      <c r="C1799" s="1508"/>
      <c r="D1799" s="1508"/>
      <c r="E1799" s="1508"/>
      <c r="F1799" s="1504"/>
      <c r="G1799" s="1504"/>
      <c r="H1799" s="1504"/>
      <c r="I1799" s="1504"/>
      <c r="J1799" s="1504"/>
    </row>
    <row r="1800" spans="2:10" x14ac:dyDescent="0.25">
      <c r="B1800" s="1508"/>
      <c r="C1800" s="1508"/>
      <c r="D1800" s="1508"/>
      <c r="E1800" s="1508"/>
      <c r="F1800" s="1504"/>
      <c r="G1800" s="1504"/>
      <c r="H1800" s="1504"/>
      <c r="I1800" s="1504"/>
      <c r="J1800" s="1504"/>
    </row>
    <row r="1801" spans="2:10" x14ac:dyDescent="0.25">
      <c r="B1801" s="1508"/>
      <c r="C1801" s="1508"/>
      <c r="D1801" s="1508"/>
      <c r="E1801" s="1508"/>
      <c r="F1801" s="1504"/>
      <c r="G1801" s="1504"/>
      <c r="H1801" s="1504"/>
      <c r="I1801" s="1504"/>
      <c r="J1801" s="1504"/>
    </row>
    <row r="1802" spans="2:10" x14ac:dyDescent="0.25">
      <c r="B1802" s="1508"/>
      <c r="C1802" s="1508"/>
      <c r="D1802" s="1508"/>
      <c r="E1802" s="1508"/>
      <c r="F1802" s="1504"/>
      <c r="G1802" s="1504"/>
      <c r="H1802" s="1504"/>
      <c r="I1802" s="1504"/>
      <c r="J1802" s="1504"/>
    </row>
    <row r="1803" spans="2:10" x14ac:dyDescent="0.25">
      <c r="B1803" s="1508"/>
      <c r="C1803" s="1508"/>
      <c r="D1803" s="1508"/>
      <c r="E1803" s="1508"/>
      <c r="F1803" s="1504"/>
      <c r="G1803" s="1504"/>
      <c r="H1803" s="1504"/>
      <c r="I1803" s="1504"/>
      <c r="J1803" s="1504"/>
    </row>
    <row r="1804" spans="2:10" x14ac:dyDescent="0.25">
      <c r="B1804" s="1508"/>
      <c r="C1804" s="1508"/>
      <c r="D1804" s="1508"/>
      <c r="E1804" s="1508"/>
      <c r="F1804" s="1504"/>
      <c r="G1804" s="1504"/>
      <c r="H1804" s="1504"/>
      <c r="I1804" s="1504"/>
      <c r="J1804" s="1504"/>
    </row>
    <row r="1805" spans="2:10" x14ac:dyDescent="0.25">
      <c r="B1805" s="1508"/>
      <c r="C1805" s="1508"/>
      <c r="D1805" s="1508"/>
      <c r="E1805" s="1508"/>
      <c r="F1805" s="1504"/>
      <c r="G1805" s="1504"/>
      <c r="H1805" s="1504"/>
      <c r="I1805" s="1504"/>
      <c r="J1805" s="1504"/>
    </row>
    <row r="1806" spans="2:10" x14ac:dyDescent="0.25">
      <c r="B1806" s="1508"/>
      <c r="C1806" s="1508"/>
      <c r="D1806" s="1508"/>
      <c r="E1806" s="1508"/>
      <c r="F1806" s="1504"/>
      <c r="G1806" s="1504"/>
      <c r="H1806" s="1504"/>
      <c r="I1806" s="1504"/>
      <c r="J1806" s="1504"/>
    </row>
    <row r="1807" spans="2:10" x14ac:dyDescent="0.25">
      <c r="B1807" s="1508"/>
      <c r="C1807" s="1508"/>
      <c r="D1807" s="1508"/>
      <c r="E1807" s="1508"/>
      <c r="F1807" s="1504"/>
      <c r="G1807" s="1504"/>
      <c r="H1807" s="1504"/>
      <c r="I1807" s="1504"/>
      <c r="J1807" s="1504"/>
    </row>
    <row r="1808" spans="2:10" x14ac:dyDescent="0.25">
      <c r="B1808" s="1508"/>
      <c r="C1808" s="1508"/>
      <c r="D1808" s="1508"/>
      <c r="E1808" s="1508"/>
      <c r="F1808" s="1504"/>
      <c r="G1808" s="1504"/>
      <c r="H1808" s="1504"/>
      <c r="I1808" s="1504"/>
      <c r="J1808" s="1504"/>
    </row>
    <row r="1809" spans="2:10" x14ac:dyDescent="0.25">
      <c r="B1809" s="1508"/>
      <c r="C1809" s="1508"/>
      <c r="D1809" s="1508"/>
      <c r="E1809" s="1508"/>
      <c r="F1809" s="1504"/>
      <c r="G1809" s="1504"/>
      <c r="H1809" s="1504"/>
      <c r="I1809" s="1504"/>
      <c r="J1809" s="1504"/>
    </row>
    <row r="1810" spans="2:10" x14ac:dyDescent="0.25">
      <c r="B1810" s="1508"/>
      <c r="C1810" s="1508"/>
      <c r="D1810" s="1508"/>
      <c r="E1810" s="1508"/>
      <c r="F1810" s="1504"/>
      <c r="G1810" s="1504"/>
      <c r="H1810" s="1504"/>
      <c r="I1810" s="1504"/>
      <c r="J1810" s="1504"/>
    </row>
    <row r="1811" spans="2:10" x14ac:dyDescent="0.25">
      <c r="B1811" s="1508"/>
      <c r="C1811" s="1508"/>
      <c r="D1811" s="1508"/>
      <c r="E1811" s="1508"/>
      <c r="F1811" s="1504"/>
      <c r="G1811" s="1504"/>
      <c r="H1811" s="1504"/>
      <c r="I1811" s="1504"/>
      <c r="J1811" s="1504"/>
    </row>
    <row r="1812" spans="2:10" x14ac:dyDescent="0.25">
      <c r="B1812" s="1508"/>
      <c r="C1812" s="1508"/>
      <c r="D1812" s="1508"/>
      <c r="E1812" s="1508"/>
      <c r="F1812" s="1504"/>
      <c r="G1812" s="1504"/>
      <c r="H1812" s="1504"/>
      <c r="I1812" s="1504"/>
      <c r="J1812" s="1504"/>
    </row>
    <row r="1813" spans="2:10" x14ac:dyDescent="0.25">
      <c r="B1813" s="1508"/>
      <c r="C1813" s="1508"/>
      <c r="D1813" s="1508"/>
      <c r="E1813" s="1508"/>
      <c r="F1813" s="1504"/>
      <c r="G1813" s="1504"/>
      <c r="H1813" s="1504"/>
      <c r="I1813" s="1504"/>
      <c r="J1813" s="1504"/>
    </row>
    <row r="1814" spans="2:10" x14ac:dyDescent="0.25">
      <c r="B1814" s="1508"/>
      <c r="C1814" s="1508"/>
      <c r="D1814" s="1508"/>
      <c r="E1814" s="1508"/>
      <c r="F1814" s="1504"/>
      <c r="G1814" s="1504"/>
      <c r="H1814" s="1504"/>
      <c r="I1814" s="1504"/>
      <c r="J1814" s="1504"/>
    </row>
    <row r="1815" spans="2:10" x14ac:dyDescent="0.25">
      <c r="B1815" s="1508"/>
      <c r="C1815" s="1508"/>
      <c r="D1815" s="1508"/>
      <c r="E1815" s="1508"/>
      <c r="F1815" s="1504"/>
      <c r="G1815" s="1504"/>
      <c r="H1815" s="1504"/>
      <c r="I1815" s="1504"/>
      <c r="J1815" s="1504"/>
    </row>
    <row r="1816" spans="2:10" x14ac:dyDescent="0.25">
      <c r="B1816" s="1508"/>
      <c r="C1816" s="1508"/>
      <c r="D1816" s="1508"/>
      <c r="E1816" s="1508"/>
      <c r="F1816" s="1504"/>
      <c r="G1816" s="1504"/>
      <c r="H1816" s="1504"/>
      <c r="I1816" s="1504"/>
      <c r="J1816" s="1504"/>
    </row>
    <row r="1817" spans="2:10" x14ac:dyDescent="0.25">
      <c r="B1817" s="1508"/>
      <c r="C1817" s="1508"/>
      <c r="D1817" s="1508"/>
      <c r="E1817" s="1508"/>
      <c r="F1817" s="1504"/>
      <c r="G1817" s="1504"/>
      <c r="H1817" s="1504"/>
      <c r="I1817" s="1504"/>
      <c r="J1817" s="1504"/>
    </row>
    <row r="1818" spans="2:10" x14ac:dyDescent="0.25">
      <c r="B1818" s="1508"/>
      <c r="C1818" s="1508"/>
      <c r="D1818" s="1508"/>
      <c r="E1818" s="1508"/>
      <c r="F1818" s="1504"/>
      <c r="G1818" s="1504"/>
      <c r="H1818" s="1504"/>
      <c r="I1818" s="1504"/>
      <c r="J1818" s="1504"/>
    </row>
    <row r="1819" spans="2:10" x14ac:dyDescent="0.25">
      <c r="B1819" s="1508"/>
      <c r="C1819" s="1508"/>
      <c r="D1819" s="1508"/>
      <c r="E1819" s="1508"/>
      <c r="F1819" s="1504"/>
      <c r="G1819" s="1504"/>
      <c r="H1819" s="1504"/>
      <c r="I1819" s="1504"/>
      <c r="J1819" s="1504"/>
    </row>
    <row r="1820" spans="2:10" x14ac:dyDescent="0.25">
      <c r="B1820" s="1508"/>
      <c r="C1820" s="1508"/>
      <c r="D1820" s="1508"/>
      <c r="E1820" s="1508"/>
      <c r="F1820" s="1504"/>
      <c r="G1820" s="1504"/>
      <c r="H1820" s="1504"/>
      <c r="I1820" s="1504"/>
      <c r="J1820" s="1504"/>
    </row>
    <row r="1821" spans="2:10" x14ac:dyDescent="0.25">
      <c r="B1821" s="1508"/>
      <c r="C1821" s="1508"/>
      <c r="D1821" s="1508"/>
      <c r="E1821" s="1508"/>
      <c r="F1821" s="1504"/>
      <c r="G1821" s="1504"/>
      <c r="H1821" s="1504"/>
      <c r="I1821" s="1504"/>
      <c r="J1821" s="1504"/>
    </row>
    <row r="1822" spans="2:10" x14ac:dyDescent="0.25">
      <c r="B1822" s="1508"/>
      <c r="C1822" s="1508"/>
      <c r="D1822" s="1508"/>
      <c r="E1822" s="1508"/>
      <c r="F1822" s="1504"/>
      <c r="G1822" s="1504"/>
      <c r="H1822" s="1504"/>
      <c r="I1822" s="1504"/>
      <c r="J1822" s="1504"/>
    </row>
    <row r="1823" spans="2:10" x14ac:dyDescent="0.25">
      <c r="B1823" s="1508"/>
      <c r="C1823" s="1508"/>
      <c r="D1823" s="1508"/>
      <c r="E1823" s="1508"/>
      <c r="F1823" s="1504"/>
      <c r="G1823" s="1504"/>
      <c r="H1823" s="1504"/>
      <c r="I1823" s="1504"/>
      <c r="J1823" s="1504"/>
    </row>
    <row r="1824" spans="2:10" x14ac:dyDescent="0.25">
      <c r="B1824" s="1508"/>
      <c r="C1824" s="1508"/>
      <c r="D1824" s="1508"/>
      <c r="E1824" s="1508"/>
      <c r="F1824" s="1504"/>
      <c r="G1824" s="1504"/>
      <c r="H1824" s="1504"/>
      <c r="I1824" s="1504"/>
      <c r="J1824" s="1504"/>
    </row>
    <row r="1825" spans="2:10" x14ac:dyDescent="0.25">
      <c r="B1825" s="1508"/>
      <c r="C1825" s="1508"/>
      <c r="D1825" s="1508"/>
      <c r="E1825" s="1508"/>
      <c r="F1825" s="1504"/>
      <c r="G1825" s="1504"/>
      <c r="H1825" s="1504"/>
      <c r="I1825" s="1504"/>
      <c r="J1825" s="1504"/>
    </row>
    <row r="1826" spans="2:10" x14ac:dyDescent="0.25">
      <c r="B1826" s="1508"/>
      <c r="C1826" s="1508"/>
      <c r="D1826" s="1508"/>
      <c r="E1826" s="1508"/>
      <c r="F1826" s="1504"/>
      <c r="G1826" s="1504"/>
      <c r="H1826" s="1504"/>
      <c r="I1826" s="1504"/>
      <c r="J1826" s="1504"/>
    </row>
    <row r="1827" spans="2:10" x14ac:dyDescent="0.25">
      <c r="B1827" s="1508"/>
      <c r="C1827" s="1508"/>
      <c r="D1827" s="1508"/>
      <c r="E1827" s="1508"/>
      <c r="F1827" s="1504"/>
      <c r="G1827" s="1504"/>
      <c r="H1827" s="1504"/>
      <c r="I1827" s="1504"/>
      <c r="J1827" s="1504"/>
    </row>
    <row r="1828" spans="2:10" x14ac:dyDescent="0.25">
      <c r="B1828" s="1508"/>
      <c r="C1828" s="1508"/>
      <c r="D1828" s="1508"/>
      <c r="E1828" s="1508"/>
      <c r="F1828" s="1504"/>
      <c r="G1828" s="1504"/>
      <c r="H1828" s="1504"/>
      <c r="I1828" s="1504"/>
      <c r="J1828" s="1504"/>
    </row>
    <row r="1829" spans="2:10" x14ac:dyDescent="0.25">
      <c r="B1829" s="1508"/>
      <c r="C1829" s="1508"/>
      <c r="D1829" s="1508"/>
      <c r="E1829" s="1508"/>
      <c r="F1829" s="1504"/>
      <c r="G1829" s="1504"/>
      <c r="H1829" s="1504"/>
      <c r="I1829" s="1504"/>
      <c r="J1829" s="1504"/>
    </row>
    <row r="1830" spans="2:10" x14ac:dyDescent="0.25">
      <c r="B1830" s="1508"/>
      <c r="C1830" s="1508"/>
      <c r="D1830" s="1508"/>
      <c r="E1830" s="1508"/>
      <c r="F1830" s="1504"/>
      <c r="G1830" s="1504"/>
      <c r="H1830" s="1504"/>
      <c r="I1830" s="1504"/>
      <c r="J1830" s="1504"/>
    </row>
    <row r="1831" spans="2:10" x14ac:dyDescent="0.25">
      <c r="B1831" s="1508"/>
      <c r="C1831" s="1508"/>
      <c r="D1831" s="1508"/>
      <c r="E1831" s="1508"/>
      <c r="F1831" s="1504"/>
      <c r="G1831" s="1504"/>
      <c r="H1831" s="1504"/>
      <c r="I1831" s="1504"/>
      <c r="J1831" s="1504"/>
    </row>
    <row r="1832" spans="2:10" x14ac:dyDescent="0.25">
      <c r="B1832" s="1508"/>
      <c r="C1832" s="1508"/>
      <c r="D1832" s="1508"/>
      <c r="E1832" s="1508"/>
      <c r="F1832" s="1504"/>
      <c r="G1832" s="1504"/>
      <c r="H1832" s="1504"/>
      <c r="I1832" s="1504"/>
      <c r="J1832" s="1504"/>
    </row>
    <row r="1833" spans="2:10" x14ac:dyDescent="0.25">
      <c r="B1833" s="1508"/>
      <c r="C1833" s="1508"/>
      <c r="D1833" s="1508"/>
      <c r="E1833" s="1508"/>
      <c r="F1833" s="1504"/>
      <c r="G1833" s="1504"/>
      <c r="H1833" s="1504"/>
      <c r="I1833" s="1504"/>
      <c r="J1833" s="1504"/>
    </row>
    <row r="1834" spans="2:10" x14ac:dyDescent="0.25">
      <c r="B1834" s="1508"/>
      <c r="C1834" s="1508"/>
      <c r="D1834" s="1508"/>
      <c r="E1834" s="1508"/>
      <c r="F1834" s="1504"/>
      <c r="G1834" s="1504"/>
      <c r="H1834" s="1504"/>
      <c r="I1834" s="1504"/>
      <c r="J1834" s="1504"/>
    </row>
    <row r="1835" spans="2:10" x14ac:dyDescent="0.25">
      <c r="B1835" s="1508"/>
      <c r="C1835" s="1508"/>
      <c r="D1835" s="1508"/>
      <c r="E1835" s="1508"/>
      <c r="F1835" s="1504"/>
      <c r="G1835" s="1504"/>
      <c r="H1835" s="1504"/>
      <c r="I1835" s="1504"/>
      <c r="J1835" s="1504"/>
    </row>
    <row r="1836" spans="2:10" x14ac:dyDescent="0.25">
      <c r="B1836" s="1508"/>
      <c r="C1836" s="1508"/>
      <c r="D1836" s="1508"/>
      <c r="E1836" s="1508"/>
      <c r="F1836" s="1504"/>
      <c r="G1836" s="1504"/>
      <c r="H1836" s="1504"/>
      <c r="I1836" s="1504"/>
      <c r="J1836" s="1504"/>
    </row>
    <row r="1837" spans="2:10" x14ac:dyDescent="0.25">
      <c r="B1837" s="1508"/>
      <c r="C1837" s="1508"/>
      <c r="D1837" s="1508"/>
      <c r="E1837" s="1508"/>
      <c r="F1837" s="1504"/>
      <c r="G1837" s="1504"/>
      <c r="H1837" s="1504"/>
      <c r="I1837" s="1504"/>
      <c r="J1837" s="1504"/>
    </row>
    <row r="1838" spans="2:10" x14ac:dyDescent="0.25">
      <c r="B1838" s="1508"/>
      <c r="C1838" s="1508"/>
      <c r="D1838" s="1508"/>
      <c r="E1838" s="1508"/>
      <c r="F1838" s="1504"/>
      <c r="G1838" s="1504"/>
      <c r="H1838" s="1504"/>
      <c r="I1838" s="1504"/>
      <c r="J1838" s="1504"/>
    </row>
    <row r="1839" spans="2:10" x14ac:dyDescent="0.25">
      <c r="B1839" s="1508"/>
      <c r="C1839" s="1508"/>
      <c r="D1839" s="1508"/>
      <c r="E1839" s="1508"/>
      <c r="F1839" s="1504"/>
      <c r="G1839" s="1504"/>
      <c r="H1839" s="1504"/>
      <c r="I1839" s="1504"/>
      <c r="J1839" s="1504"/>
    </row>
    <row r="1840" spans="2:10" x14ac:dyDescent="0.25">
      <c r="B1840" s="1508"/>
      <c r="C1840" s="1508"/>
      <c r="D1840" s="1508"/>
      <c r="E1840" s="1508"/>
      <c r="F1840" s="1504"/>
      <c r="G1840" s="1504"/>
      <c r="H1840" s="1504"/>
      <c r="I1840" s="1504"/>
      <c r="J1840" s="1504"/>
    </row>
    <row r="1841" spans="2:10" x14ac:dyDescent="0.25">
      <c r="B1841" s="1508"/>
      <c r="C1841" s="1508"/>
      <c r="D1841" s="1508"/>
      <c r="E1841" s="1508"/>
      <c r="F1841" s="1504"/>
      <c r="G1841" s="1504"/>
      <c r="H1841" s="1504"/>
      <c r="I1841" s="1504"/>
      <c r="J1841" s="1504"/>
    </row>
    <row r="1842" spans="2:10" x14ac:dyDescent="0.25">
      <c r="B1842" s="1508"/>
      <c r="C1842" s="1508"/>
      <c r="D1842" s="1508"/>
      <c r="E1842" s="1508"/>
      <c r="F1842" s="1504"/>
      <c r="G1842" s="1504"/>
      <c r="H1842" s="1504"/>
      <c r="I1842" s="1504"/>
      <c r="J1842" s="1504"/>
    </row>
    <row r="1843" spans="2:10" x14ac:dyDescent="0.25">
      <c r="B1843" s="1508"/>
      <c r="C1843" s="1508"/>
      <c r="D1843" s="1508"/>
      <c r="E1843" s="1508"/>
      <c r="F1843" s="1504"/>
      <c r="G1843" s="1504"/>
      <c r="H1843" s="1504"/>
      <c r="I1843" s="1504"/>
      <c r="J1843" s="1504"/>
    </row>
    <row r="1844" spans="2:10" x14ac:dyDescent="0.25">
      <c r="B1844" s="1508"/>
      <c r="C1844" s="1508"/>
      <c r="D1844" s="1508"/>
      <c r="E1844" s="1508"/>
      <c r="F1844" s="1504"/>
      <c r="G1844" s="1504"/>
      <c r="H1844" s="1504"/>
      <c r="I1844" s="1504"/>
      <c r="J1844" s="1504"/>
    </row>
    <row r="1845" spans="2:10" x14ac:dyDescent="0.25">
      <c r="B1845" s="1508"/>
      <c r="C1845" s="1508"/>
      <c r="D1845" s="1508"/>
      <c r="E1845" s="1508"/>
      <c r="F1845" s="1504"/>
      <c r="G1845" s="1504"/>
      <c r="H1845" s="1504"/>
      <c r="I1845" s="1504"/>
      <c r="J1845" s="1504"/>
    </row>
    <row r="1846" spans="2:10" x14ac:dyDescent="0.25">
      <c r="B1846" s="1508"/>
      <c r="C1846" s="1508"/>
      <c r="D1846" s="1508"/>
      <c r="E1846" s="1508"/>
      <c r="F1846" s="1504"/>
      <c r="G1846" s="1504"/>
      <c r="H1846" s="1504"/>
      <c r="I1846" s="1504"/>
      <c r="J1846" s="1504"/>
    </row>
    <row r="1847" spans="2:10" x14ac:dyDescent="0.25">
      <c r="B1847" s="1508"/>
      <c r="C1847" s="1508"/>
      <c r="D1847" s="1508"/>
      <c r="E1847" s="1508"/>
      <c r="F1847" s="1504"/>
      <c r="G1847" s="1504"/>
      <c r="H1847" s="1504"/>
      <c r="I1847" s="1504"/>
      <c r="J1847" s="1504"/>
    </row>
    <row r="1848" spans="2:10" x14ac:dyDescent="0.25">
      <c r="B1848" s="1508"/>
      <c r="C1848" s="1508"/>
      <c r="D1848" s="1508"/>
      <c r="E1848" s="1508"/>
      <c r="F1848" s="1504"/>
      <c r="G1848" s="1504"/>
      <c r="H1848" s="1504"/>
      <c r="I1848" s="1504"/>
      <c r="J1848" s="1504"/>
    </row>
    <row r="1849" spans="2:10" x14ac:dyDescent="0.25">
      <c r="B1849" s="1508"/>
      <c r="C1849" s="1508"/>
      <c r="D1849" s="1508"/>
      <c r="E1849" s="1508"/>
      <c r="F1849" s="1504"/>
      <c r="G1849" s="1504"/>
      <c r="H1849" s="1504"/>
      <c r="I1849" s="1504"/>
      <c r="J1849" s="1504"/>
    </row>
    <row r="1850" spans="2:10" x14ac:dyDescent="0.25">
      <c r="B1850" s="1508"/>
      <c r="C1850" s="1508"/>
      <c r="D1850" s="1508"/>
      <c r="E1850" s="1508"/>
      <c r="F1850" s="1504"/>
      <c r="G1850" s="1504"/>
      <c r="H1850" s="1504"/>
      <c r="I1850" s="1504"/>
      <c r="J1850" s="1504"/>
    </row>
    <row r="1851" spans="2:10" x14ac:dyDescent="0.25">
      <c r="B1851" s="1508"/>
      <c r="C1851" s="1508"/>
      <c r="D1851" s="1508"/>
      <c r="E1851" s="1508"/>
      <c r="F1851" s="1504"/>
      <c r="G1851" s="1504"/>
      <c r="H1851" s="1504"/>
      <c r="I1851" s="1504"/>
      <c r="J1851" s="1504"/>
    </row>
    <row r="1852" spans="2:10" x14ac:dyDescent="0.25">
      <c r="B1852" s="1508"/>
      <c r="C1852" s="1508"/>
      <c r="D1852" s="1508"/>
      <c r="E1852" s="1508"/>
      <c r="F1852" s="1504"/>
      <c r="G1852" s="1504"/>
      <c r="H1852" s="1504"/>
      <c r="I1852" s="1504"/>
      <c r="J1852" s="1504"/>
    </row>
    <row r="1853" spans="2:10" x14ac:dyDescent="0.25">
      <c r="B1853" s="1508"/>
      <c r="C1853" s="1508"/>
      <c r="D1853" s="1508"/>
      <c r="E1853" s="1508"/>
      <c r="F1853" s="1504"/>
      <c r="G1853" s="1504"/>
      <c r="H1853" s="1504"/>
      <c r="I1853" s="1504"/>
      <c r="J1853" s="1504"/>
    </row>
    <row r="1854" spans="2:10" x14ac:dyDescent="0.25">
      <c r="B1854" s="1508"/>
      <c r="C1854" s="1508"/>
      <c r="D1854" s="1508"/>
      <c r="E1854" s="1508"/>
      <c r="F1854" s="1504"/>
      <c r="G1854" s="1504"/>
      <c r="H1854" s="1504"/>
      <c r="I1854" s="1504"/>
      <c r="J1854" s="1504"/>
    </row>
    <row r="1855" spans="2:10" x14ac:dyDescent="0.25">
      <c r="B1855" s="1508"/>
      <c r="C1855" s="1508"/>
      <c r="D1855" s="1508"/>
      <c r="E1855" s="1508"/>
      <c r="F1855" s="1504"/>
      <c r="G1855" s="1504"/>
      <c r="H1855" s="1504"/>
      <c r="I1855" s="1504"/>
      <c r="J1855" s="1504"/>
    </row>
    <row r="1856" spans="2:10" x14ac:dyDescent="0.25">
      <c r="B1856" s="1508"/>
      <c r="C1856" s="1508"/>
      <c r="D1856" s="1508"/>
      <c r="E1856" s="1508"/>
      <c r="F1856" s="1504"/>
      <c r="G1856" s="1504"/>
      <c r="H1856" s="1504"/>
      <c r="I1856" s="1504"/>
      <c r="J1856" s="1504"/>
    </row>
    <row r="1857" spans="2:10" x14ac:dyDescent="0.25">
      <c r="B1857" s="1508"/>
      <c r="C1857" s="1508"/>
      <c r="D1857" s="1508"/>
      <c r="E1857" s="1508"/>
      <c r="F1857" s="1504"/>
      <c r="G1857" s="1504"/>
      <c r="H1857" s="1504"/>
      <c r="I1857" s="1504"/>
      <c r="J1857" s="1504"/>
    </row>
    <row r="1858" spans="2:10" x14ac:dyDescent="0.25">
      <c r="B1858" s="1508"/>
      <c r="C1858" s="1508"/>
      <c r="D1858" s="1508"/>
      <c r="E1858" s="1508"/>
      <c r="F1858" s="1504"/>
      <c r="G1858" s="1504"/>
      <c r="H1858" s="1504"/>
      <c r="I1858" s="1504"/>
      <c r="J1858" s="1504"/>
    </row>
    <row r="1859" spans="2:10" x14ac:dyDescent="0.25">
      <c r="B1859" s="1508"/>
      <c r="C1859" s="1508"/>
      <c r="D1859" s="1508"/>
      <c r="E1859" s="1508"/>
      <c r="F1859" s="1504"/>
      <c r="G1859" s="1504"/>
      <c r="H1859" s="1504"/>
      <c r="I1859" s="1504"/>
      <c r="J1859" s="1504"/>
    </row>
    <row r="1860" spans="2:10" x14ac:dyDescent="0.25">
      <c r="B1860" s="1508"/>
      <c r="C1860" s="1508"/>
      <c r="D1860" s="1508"/>
      <c r="E1860" s="1508"/>
      <c r="F1860" s="1504"/>
      <c r="G1860" s="1504"/>
      <c r="H1860" s="1504"/>
      <c r="I1860" s="1504"/>
      <c r="J1860" s="1504"/>
    </row>
    <row r="1861" spans="2:10" x14ac:dyDescent="0.25">
      <c r="B1861" s="1508"/>
      <c r="C1861" s="1508"/>
      <c r="D1861" s="1508"/>
      <c r="E1861" s="1508"/>
      <c r="F1861" s="1504"/>
      <c r="G1861" s="1504"/>
      <c r="H1861" s="1504"/>
      <c r="I1861" s="1504"/>
      <c r="J1861" s="1504"/>
    </row>
    <row r="1862" spans="2:10" x14ac:dyDescent="0.25">
      <c r="B1862" s="1508"/>
      <c r="C1862" s="1508"/>
      <c r="D1862" s="1508"/>
      <c r="E1862" s="1508"/>
      <c r="F1862" s="1504"/>
      <c r="G1862" s="1504"/>
      <c r="H1862" s="1504"/>
      <c r="I1862" s="1504"/>
      <c r="J1862" s="1504"/>
    </row>
    <row r="1863" spans="2:10" x14ac:dyDescent="0.25">
      <c r="B1863" s="1508"/>
      <c r="C1863" s="1508"/>
      <c r="D1863" s="1508"/>
      <c r="E1863" s="1508"/>
      <c r="F1863" s="1504"/>
      <c r="G1863" s="1504"/>
      <c r="H1863" s="1504"/>
      <c r="I1863" s="1504"/>
      <c r="J1863" s="1504"/>
    </row>
    <row r="1864" spans="2:10" x14ac:dyDescent="0.25">
      <c r="B1864" s="1508"/>
      <c r="C1864" s="1508"/>
      <c r="D1864" s="1508"/>
      <c r="E1864" s="1508"/>
      <c r="F1864" s="1504"/>
      <c r="G1864" s="1504"/>
      <c r="H1864" s="1504"/>
      <c r="I1864" s="1504"/>
      <c r="J1864" s="1504"/>
    </row>
    <row r="1865" spans="2:10" x14ac:dyDescent="0.25">
      <c r="B1865" s="1508"/>
      <c r="C1865" s="1508"/>
      <c r="D1865" s="1508"/>
      <c r="E1865" s="1508"/>
      <c r="F1865" s="1504"/>
      <c r="G1865" s="1504"/>
      <c r="H1865" s="1504"/>
      <c r="I1865" s="1504"/>
      <c r="J1865" s="1504"/>
    </row>
    <row r="1866" spans="2:10" x14ac:dyDescent="0.25">
      <c r="B1866" s="1508"/>
      <c r="C1866" s="1508"/>
      <c r="D1866" s="1508"/>
      <c r="E1866" s="1508"/>
      <c r="F1866" s="1504"/>
      <c r="G1866" s="1504"/>
      <c r="H1866" s="1504"/>
      <c r="I1866" s="1504"/>
      <c r="J1866" s="1504"/>
    </row>
    <row r="1867" spans="2:10" x14ac:dyDescent="0.25">
      <c r="B1867" s="1508"/>
      <c r="C1867" s="1508"/>
      <c r="D1867" s="1508"/>
      <c r="E1867" s="1508"/>
      <c r="F1867" s="1504"/>
      <c r="G1867" s="1504"/>
      <c r="H1867" s="1504"/>
      <c r="I1867" s="1504"/>
      <c r="J1867" s="1504"/>
    </row>
    <row r="1868" spans="2:10" x14ac:dyDescent="0.25">
      <c r="B1868" s="1508"/>
      <c r="C1868" s="1508"/>
      <c r="D1868" s="1508"/>
      <c r="E1868" s="1508"/>
      <c r="F1868" s="1504"/>
      <c r="G1868" s="1504"/>
      <c r="H1868" s="1504"/>
      <c r="I1868" s="1504"/>
      <c r="J1868" s="1504"/>
    </row>
    <row r="1869" spans="2:10" x14ac:dyDescent="0.25">
      <c r="B1869" s="1508"/>
      <c r="C1869" s="1508"/>
      <c r="D1869" s="1508"/>
      <c r="E1869" s="1508"/>
      <c r="F1869" s="1504"/>
      <c r="G1869" s="1504"/>
      <c r="H1869" s="1504"/>
      <c r="I1869" s="1504"/>
      <c r="J1869" s="1504"/>
    </row>
    <row r="1870" spans="2:10" x14ac:dyDescent="0.25">
      <c r="B1870" s="1508"/>
      <c r="C1870" s="1508"/>
      <c r="D1870" s="1508"/>
      <c r="E1870" s="1508"/>
      <c r="F1870" s="1504"/>
      <c r="G1870" s="1504"/>
      <c r="H1870" s="1504"/>
      <c r="I1870" s="1504"/>
      <c r="J1870" s="1504"/>
    </row>
    <row r="1871" spans="2:10" x14ac:dyDescent="0.25">
      <c r="B1871" s="1508"/>
      <c r="C1871" s="1508"/>
      <c r="D1871" s="1508"/>
      <c r="E1871" s="1508"/>
      <c r="F1871" s="1504"/>
      <c r="G1871" s="1504"/>
      <c r="H1871" s="1504"/>
      <c r="I1871" s="1504"/>
      <c r="J1871" s="1504"/>
    </row>
    <row r="1872" spans="2:10" x14ac:dyDescent="0.25">
      <c r="B1872" s="1508"/>
      <c r="C1872" s="1508"/>
      <c r="D1872" s="1508"/>
      <c r="E1872" s="1508"/>
      <c r="F1872" s="1504"/>
      <c r="G1872" s="1504"/>
      <c r="H1872" s="1504"/>
      <c r="I1872" s="1504"/>
      <c r="J1872" s="1504"/>
    </row>
    <row r="1873" spans="2:10" x14ac:dyDescent="0.25">
      <c r="B1873" s="1508"/>
      <c r="C1873" s="1508"/>
      <c r="D1873" s="1508"/>
      <c r="E1873" s="1508"/>
      <c r="F1873" s="1504"/>
      <c r="G1873" s="1504"/>
      <c r="H1873" s="1504"/>
      <c r="I1873" s="1504"/>
      <c r="J1873" s="1504"/>
    </row>
    <row r="1874" spans="2:10" x14ac:dyDescent="0.25">
      <c r="B1874" s="1508"/>
      <c r="C1874" s="1508"/>
      <c r="D1874" s="1508"/>
      <c r="E1874" s="1508"/>
      <c r="F1874" s="1504"/>
      <c r="G1874" s="1504"/>
      <c r="H1874" s="1504"/>
      <c r="I1874" s="1504"/>
      <c r="J1874" s="1504"/>
    </row>
    <row r="1875" spans="2:10" x14ac:dyDescent="0.25">
      <c r="B1875" s="1508"/>
      <c r="C1875" s="1508"/>
      <c r="D1875" s="1508"/>
      <c r="E1875" s="1508"/>
      <c r="F1875" s="1504"/>
      <c r="G1875" s="1504"/>
      <c r="H1875" s="1504"/>
      <c r="I1875" s="1504"/>
      <c r="J1875" s="1504"/>
    </row>
    <row r="1876" spans="2:10" x14ac:dyDescent="0.25">
      <c r="B1876" s="1508"/>
      <c r="C1876" s="1508"/>
      <c r="D1876" s="1508"/>
      <c r="E1876" s="1508"/>
      <c r="F1876" s="1504"/>
      <c r="G1876" s="1504"/>
      <c r="H1876" s="1504"/>
      <c r="I1876" s="1504"/>
      <c r="J1876" s="1504"/>
    </row>
    <row r="1877" spans="2:10" x14ac:dyDescent="0.25">
      <c r="B1877" s="1508"/>
      <c r="C1877" s="1508"/>
      <c r="D1877" s="1508"/>
      <c r="E1877" s="1508"/>
      <c r="F1877" s="1504"/>
      <c r="G1877" s="1504"/>
      <c r="H1877" s="1504"/>
      <c r="I1877" s="1504"/>
      <c r="J1877" s="1504"/>
    </row>
    <row r="1878" spans="2:10" x14ac:dyDescent="0.25">
      <c r="B1878" s="1508"/>
      <c r="C1878" s="1508"/>
      <c r="D1878" s="1508"/>
      <c r="E1878" s="1508"/>
      <c r="F1878" s="1504"/>
      <c r="G1878" s="1504"/>
      <c r="H1878" s="1504"/>
      <c r="I1878" s="1504"/>
      <c r="J1878" s="1504"/>
    </row>
    <row r="1879" spans="2:10" x14ac:dyDescent="0.25">
      <c r="B1879" s="1508"/>
      <c r="C1879" s="1508"/>
      <c r="D1879" s="1508"/>
      <c r="E1879" s="1508"/>
      <c r="F1879" s="1504"/>
      <c r="G1879" s="1504"/>
      <c r="H1879" s="1504"/>
      <c r="I1879" s="1504"/>
      <c r="J1879" s="1504"/>
    </row>
    <row r="1880" spans="2:10" x14ac:dyDescent="0.25">
      <c r="B1880" s="1508"/>
      <c r="C1880" s="1508"/>
      <c r="D1880" s="1508"/>
      <c r="E1880" s="1508"/>
      <c r="F1880" s="1504"/>
      <c r="G1880" s="1504"/>
      <c r="H1880" s="1504"/>
      <c r="I1880" s="1504"/>
      <c r="J1880" s="1504"/>
    </row>
    <row r="1881" spans="2:10" x14ac:dyDescent="0.25">
      <c r="B1881" s="1508"/>
      <c r="C1881" s="1508"/>
      <c r="D1881" s="1508"/>
      <c r="E1881" s="1508"/>
      <c r="F1881" s="1504"/>
      <c r="G1881" s="1504"/>
      <c r="H1881" s="1504"/>
      <c r="I1881" s="1504"/>
      <c r="J1881" s="1504"/>
    </row>
    <row r="1882" spans="2:10" x14ac:dyDescent="0.25">
      <c r="B1882" s="1508"/>
      <c r="C1882" s="1508"/>
      <c r="D1882" s="1508"/>
      <c r="E1882" s="1508"/>
      <c r="F1882" s="1504"/>
      <c r="G1882" s="1504"/>
      <c r="H1882" s="1504"/>
      <c r="I1882" s="1504"/>
      <c r="J1882" s="1504"/>
    </row>
    <row r="1883" spans="2:10" x14ac:dyDescent="0.25">
      <c r="B1883" s="1508"/>
      <c r="C1883" s="1508"/>
      <c r="D1883" s="1508"/>
      <c r="E1883" s="1508"/>
      <c r="F1883" s="1504"/>
      <c r="G1883" s="1504"/>
      <c r="H1883" s="1504"/>
      <c r="I1883" s="1504"/>
      <c r="J1883" s="1504"/>
    </row>
    <row r="1884" spans="2:10" x14ac:dyDescent="0.25">
      <c r="B1884" s="1508"/>
      <c r="C1884" s="1508"/>
      <c r="D1884" s="1508"/>
      <c r="E1884" s="1508"/>
      <c r="F1884" s="1504"/>
      <c r="G1884" s="1504"/>
      <c r="H1884" s="1504"/>
      <c r="I1884" s="1504"/>
      <c r="J1884" s="1504"/>
    </row>
    <row r="1885" spans="2:10" x14ac:dyDescent="0.25">
      <c r="B1885" s="1508"/>
      <c r="C1885" s="1508"/>
      <c r="D1885" s="1508"/>
      <c r="E1885" s="1508"/>
      <c r="F1885" s="1504"/>
      <c r="G1885" s="1504"/>
      <c r="H1885" s="1504"/>
      <c r="I1885" s="1504"/>
      <c r="J1885" s="1504"/>
    </row>
    <row r="1886" spans="2:10" x14ac:dyDescent="0.25">
      <c r="B1886" s="1508"/>
      <c r="C1886" s="1508"/>
      <c r="D1886" s="1508"/>
      <c r="E1886" s="1508"/>
      <c r="F1886" s="1504"/>
      <c r="G1886" s="1504"/>
      <c r="H1886" s="1504"/>
      <c r="I1886" s="1504"/>
      <c r="J1886" s="1504"/>
    </row>
    <row r="1887" spans="2:10" x14ac:dyDescent="0.25">
      <c r="B1887" s="1508"/>
      <c r="C1887" s="1508"/>
      <c r="D1887" s="1508"/>
      <c r="E1887" s="1508"/>
      <c r="F1887" s="1504"/>
      <c r="G1887" s="1504"/>
      <c r="H1887" s="1504"/>
      <c r="I1887" s="1504"/>
      <c r="J1887" s="1504"/>
    </row>
    <row r="1888" spans="2:10" x14ac:dyDescent="0.25">
      <c r="B1888" s="1508"/>
      <c r="C1888" s="1508"/>
      <c r="D1888" s="1508"/>
      <c r="E1888" s="1508"/>
      <c r="F1888" s="1504"/>
      <c r="G1888" s="1504"/>
      <c r="H1888" s="1504"/>
      <c r="I1888" s="1504"/>
      <c r="J1888" s="1504"/>
    </row>
    <row r="1889" spans="2:10" x14ac:dyDescent="0.25">
      <c r="B1889" s="1508"/>
      <c r="C1889" s="1508"/>
      <c r="D1889" s="1508"/>
      <c r="E1889" s="1508"/>
      <c r="F1889" s="1504"/>
      <c r="G1889" s="1504"/>
      <c r="H1889" s="1504"/>
      <c r="I1889" s="1504"/>
      <c r="J1889" s="1504"/>
    </row>
    <row r="1890" spans="2:10" x14ac:dyDescent="0.25">
      <c r="B1890" s="1508"/>
      <c r="C1890" s="1508"/>
      <c r="D1890" s="1508"/>
      <c r="E1890" s="1508"/>
      <c r="F1890" s="1504"/>
      <c r="G1890" s="1504"/>
      <c r="H1890" s="1504"/>
      <c r="I1890" s="1504"/>
      <c r="J1890" s="1504"/>
    </row>
    <row r="1891" spans="2:10" x14ac:dyDescent="0.25">
      <c r="B1891" s="1508"/>
      <c r="C1891" s="1508"/>
      <c r="D1891" s="1508"/>
      <c r="E1891" s="1508"/>
      <c r="F1891" s="1504"/>
      <c r="G1891" s="1504"/>
      <c r="H1891" s="1504"/>
      <c r="I1891" s="1504"/>
      <c r="J1891" s="1504"/>
    </row>
    <row r="1892" spans="2:10" x14ac:dyDescent="0.25">
      <c r="B1892" s="1508"/>
      <c r="C1892" s="1508"/>
      <c r="D1892" s="1508"/>
      <c r="E1892" s="1508"/>
      <c r="F1892" s="1504"/>
      <c r="G1892" s="1504"/>
      <c r="H1892" s="1504"/>
      <c r="I1892" s="1504"/>
      <c r="J1892" s="1504"/>
    </row>
    <row r="1893" spans="2:10" x14ac:dyDescent="0.25">
      <c r="B1893" s="1508"/>
      <c r="C1893" s="1508"/>
      <c r="D1893" s="1508"/>
      <c r="E1893" s="1508"/>
      <c r="F1893" s="1504"/>
      <c r="G1893" s="1504"/>
      <c r="H1893" s="1504"/>
      <c r="I1893" s="1504"/>
      <c r="J1893" s="1504"/>
    </row>
    <row r="1894" spans="2:10" x14ac:dyDescent="0.25">
      <c r="B1894" s="1508"/>
      <c r="C1894" s="1508"/>
      <c r="D1894" s="1508"/>
      <c r="E1894" s="1508"/>
      <c r="F1894" s="1504"/>
      <c r="G1894" s="1504"/>
      <c r="H1894" s="1504"/>
      <c r="I1894" s="1504"/>
      <c r="J1894" s="1504"/>
    </row>
    <row r="1895" spans="2:10" x14ac:dyDescent="0.25">
      <c r="B1895" s="1508"/>
      <c r="C1895" s="1508"/>
      <c r="D1895" s="1508"/>
      <c r="E1895" s="1508"/>
      <c r="F1895" s="1504"/>
      <c r="G1895" s="1504"/>
      <c r="H1895" s="1504"/>
      <c r="I1895" s="1504"/>
      <c r="J1895" s="1504"/>
    </row>
    <row r="1896" spans="2:10" x14ac:dyDescent="0.25">
      <c r="B1896" s="1508"/>
      <c r="C1896" s="1508"/>
      <c r="D1896" s="1508"/>
      <c r="E1896" s="1508"/>
      <c r="F1896" s="1504"/>
      <c r="G1896" s="1504"/>
      <c r="H1896" s="1504"/>
      <c r="I1896" s="1504"/>
      <c r="J1896" s="1504"/>
    </row>
    <row r="1897" spans="2:10" x14ac:dyDescent="0.25">
      <c r="B1897" s="1508"/>
      <c r="C1897" s="1508"/>
      <c r="D1897" s="1508"/>
      <c r="E1897" s="1508"/>
      <c r="F1897" s="1504"/>
      <c r="G1897" s="1504"/>
      <c r="H1897" s="1504"/>
      <c r="I1897" s="1504"/>
      <c r="J1897" s="1504"/>
    </row>
    <row r="1898" spans="2:10" x14ac:dyDescent="0.25">
      <c r="B1898" s="1508"/>
      <c r="C1898" s="1508"/>
      <c r="D1898" s="1508"/>
      <c r="E1898" s="1508"/>
      <c r="F1898" s="1504"/>
      <c r="G1898" s="1504"/>
      <c r="H1898" s="1504"/>
      <c r="I1898" s="1504"/>
      <c r="J1898" s="1504"/>
    </row>
    <row r="1899" spans="2:10" x14ac:dyDescent="0.25">
      <c r="B1899" s="1508"/>
      <c r="C1899" s="1508"/>
      <c r="D1899" s="1508"/>
      <c r="E1899" s="1508"/>
      <c r="F1899" s="1504"/>
      <c r="G1899" s="1504"/>
      <c r="H1899" s="1504"/>
      <c r="I1899" s="1504"/>
      <c r="J1899" s="1504"/>
    </row>
    <row r="1900" spans="2:10" x14ac:dyDescent="0.25">
      <c r="B1900" s="1508"/>
      <c r="C1900" s="1508"/>
      <c r="D1900" s="1508"/>
      <c r="E1900" s="1508"/>
      <c r="F1900" s="1504"/>
      <c r="G1900" s="1504"/>
      <c r="H1900" s="1504"/>
      <c r="I1900" s="1504"/>
      <c r="J1900" s="1504"/>
    </row>
    <row r="1901" spans="2:10" x14ac:dyDescent="0.25">
      <c r="B1901" s="1508"/>
      <c r="C1901" s="1508"/>
      <c r="D1901" s="1508"/>
      <c r="E1901" s="1508"/>
      <c r="F1901" s="1504"/>
      <c r="G1901" s="1504"/>
      <c r="H1901" s="1504"/>
      <c r="I1901" s="1504"/>
      <c r="J1901" s="1504"/>
    </row>
    <row r="1902" spans="2:10" x14ac:dyDescent="0.25">
      <c r="B1902" s="1508"/>
      <c r="C1902" s="1508"/>
      <c r="D1902" s="1508"/>
      <c r="E1902" s="1508"/>
      <c r="F1902" s="1504"/>
      <c r="G1902" s="1504"/>
      <c r="H1902" s="1504"/>
      <c r="I1902" s="1504"/>
      <c r="J1902" s="1504"/>
    </row>
    <row r="1903" spans="2:10" x14ac:dyDescent="0.25">
      <c r="B1903" s="1508"/>
      <c r="C1903" s="1508"/>
      <c r="D1903" s="1508"/>
      <c r="E1903" s="1508"/>
      <c r="F1903" s="1504"/>
      <c r="G1903" s="1504"/>
      <c r="H1903" s="1504"/>
      <c r="I1903" s="1504"/>
      <c r="J1903" s="1504"/>
    </row>
    <row r="1904" spans="2:10" x14ac:dyDescent="0.25">
      <c r="B1904" s="1508"/>
      <c r="C1904" s="1508"/>
      <c r="D1904" s="1508"/>
      <c r="E1904" s="1508"/>
      <c r="F1904" s="1504"/>
      <c r="G1904" s="1504"/>
      <c r="H1904" s="1504"/>
      <c r="I1904" s="1504"/>
      <c r="J1904" s="1504"/>
    </row>
    <row r="1905" spans="2:10" x14ac:dyDescent="0.25">
      <c r="B1905" s="1508"/>
      <c r="C1905" s="1508"/>
      <c r="D1905" s="1508"/>
      <c r="E1905" s="1508"/>
      <c r="F1905" s="1504"/>
      <c r="G1905" s="1504"/>
      <c r="H1905" s="1504"/>
      <c r="I1905" s="1504"/>
      <c r="J1905" s="1504"/>
    </row>
    <row r="1906" spans="2:10" x14ac:dyDescent="0.25">
      <c r="B1906" s="1508"/>
      <c r="C1906" s="1508"/>
      <c r="D1906" s="1508"/>
      <c r="E1906" s="1508"/>
      <c r="F1906" s="1504"/>
      <c r="G1906" s="1504"/>
      <c r="H1906" s="1504"/>
      <c r="I1906" s="1504"/>
      <c r="J1906" s="1504"/>
    </row>
    <row r="1907" spans="2:10" x14ac:dyDescent="0.25">
      <c r="B1907" s="1508"/>
      <c r="C1907" s="1508"/>
      <c r="D1907" s="1508"/>
      <c r="E1907" s="1508"/>
      <c r="F1907" s="1504"/>
      <c r="G1907" s="1504"/>
      <c r="H1907" s="1504"/>
      <c r="I1907" s="1504"/>
      <c r="J1907" s="1504"/>
    </row>
    <row r="1908" spans="2:10" x14ac:dyDescent="0.25">
      <c r="B1908" s="1508"/>
      <c r="C1908" s="1508"/>
      <c r="D1908" s="1508"/>
      <c r="E1908" s="1508"/>
      <c r="F1908" s="1504"/>
      <c r="G1908" s="1504"/>
      <c r="H1908" s="1504"/>
      <c r="I1908" s="1504"/>
      <c r="J1908" s="1504"/>
    </row>
    <row r="1909" spans="2:10" x14ac:dyDescent="0.25">
      <c r="B1909" s="1508"/>
      <c r="C1909" s="1508"/>
      <c r="D1909" s="1508"/>
      <c r="E1909" s="1508"/>
      <c r="F1909" s="1504"/>
      <c r="G1909" s="1504"/>
      <c r="H1909" s="1504"/>
      <c r="I1909" s="1504"/>
      <c r="J1909" s="1504"/>
    </row>
    <row r="1910" spans="2:10" x14ac:dyDescent="0.25">
      <c r="B1910" s="1508"/>
      <c r="C1910" s="1508"/>
      <c r="D1910" s="1508"/>
      <c r="E1910" s="1508"/>
      <c r="F1910" s="1504"/>
      <c r="G1910" s="1504"/>
      <c r="H1910" s="1504"/>
      <c r="I1910" s="1504"/>
      <c r="J1910" s="1504"/>
    </row>
    <row r="1911" spans="2:10" x14ac:dyDescent="0.25">
      <c r="B1911" s="1508"/>
      <c r="C1911" s="1508"/>
      <c r="D1911" s="1508"/>
      <c r="E1911" s="1508"/>
      <c r="F1911" s="1504"/>
      <c r="G1911" s="1504"/>
      <c r="H1911" s="1504"/>
      <c r="I1911" s="1504"/>
      <c r="J1911" s="1504"/>
    </row>
    <row r="1912" spans="2:10" x14ac:dyDescent="0.25">
      <c r="B1912" s="1508"/>
      <c r="C1912" s="1508"/>
      <c r="D1912" s="1508"/>
      <c r="E1912" s="1508"/>
      <c r="F1912" s="1504"/>
      <c r="G1912" s="1504"/>
      <c r="H1912" s="1504"/>
      <c r="I1912" s="1504"/>
      <c r="J1912" s="1504"/>
    </row>
    <row r="1913" spans="2:10" x14ac:dyDescent="0.25">
      <c r="B1913" s="1508"/>
      <c r="C1913" s="1508"/>
      <c r="D1913" s="1508"/>
      <c r="E1913" s="1508"/>
      <c r="F1913" s="1504"/>
      <c r="G1913" s="1504"/>
      <c r="H1913" s="1504"/>
      <c r="I1913" s="1504"/>
      <c r="J1913" s="1504"/>
    </row>
    <row r="1914" spans="2:10" x14ac:dyDescent="0.25">
      <c r="B1914" s="1508"/>
      <c r="C1914" s="1508"/>
      <c r="D1914" s="1508"/>
      <c r="E1914" s="1508"/>
      <c r="F1914" s="1504"/>
      <c r="G1914" s="1504"/>
      <c r="H1914" s="1504"/>
      <c r="I1914" s="1504"/>
      <c r="J1914" s="1504"/>
    </row>
    <row r="1915" spans="2:10" x14ac:dyDescent="0.25">
      <c r="B1915" s="1508"/>
      <c r="C1915" s="1508"/>
      <c r="D1915" s="1508"/>
      <c r="E1915" s="1508"/>
      <c r="F1915" s="1504"/>
      <c r="G1915" s="1504"/>
      <c r="H1915" s="1504"/>
      <c r="I1915" s="1504"/>
      <c r="J1915" s="1504"/>
    </row>
    <row r="1916" spans="2:10" x14ac:dyDescent="0.25">
      <c r="B1916" s="1508"/>
      <c r="C1916" s="1508"/>
      <c r="D1916" s="1508"/>
      <c r="E1916" s="1508"/>
      <c r="F1916" s="1504"/>
      <c r="G1916" s="1504"/>
      <c r="H1916" s="1504"/>
      <c r="I1916" s="1504"/>
      <c r="J1916" s="1504"/>
    </row>
    <row r="1917" spans="2:10" x14ac:dyDescent="0.25">
      <c r="B1917" s="1508"/>
      <c r="C1917" s="1508"/>
      <c r="D1917" s="1508"/>
      <c r="E1917" s="1508"/>
      <c r="F1917" s="1504"/>
      <c r="G1917" s="1504"/>
      <c r="H1917" s="1504"/>
      <c r="I1917" s="1504"/>
      <c r="J1917" s="1504"/>
    </row>
    <row r="1918" spans="2:10" x14ac:dyDescent="0.25">
      <c r="B1918" s="1508"/>
      <c r="C1918" s="1508"/>
      <c r="D1918" s="1508"/>
      <c r="E1918" s="1508"/>
      <c r="F1918" s="1504"/>
      <c r="G1918" s="1504"/>
      <c r="H1918" s="1504"/>
      <c r="I1918" s="1504"/>
      <c r="J1918" s="1504"/>
    </row>
    <row r="1919" spans="2:10" x14ac:dyDescent="0.25">
      <c r="B1919" s="1508"/>
      <c r="C1919" s="1508"/>
      <c r="D1919" s="1508"/>
      <c r="E1919" s="1508"/>
      <c r="F1919" s="1504"/>
      <c r="G1919" s="1504"/>
      <c r="H1919" s="1504"/>
      <c r="I1919" s="1504"/>
      <c r="J1919" s="1504"/>
    </row>
    <row r="1920" spans="2:10" x14ac:dyDescent="0.25">
      <c r="B1920" s="1508"/>
      <c r="C1920" s="1508"/>
      <c r="D1920" s="1508"/>
      <c r="E1920" s="1508"/>
      <c r="F1920" s="1504"/>
      <c r="G1920" s="1504"/>
      <c r="H1920" s="1504"/>
      <c r="I1920" s="1504"/>
      <c r="J1920" s="1504"/>
    </row>
    <row r="1921" spans="2:10" x14ac:dyDescent="0.25">
      <c r="B1921" s="1508"/>
      <c r="C1921" s="1508"/>
      <c r="D1921" s="1508"/>
      <c r="E1921" s="1508"/>
      <c r="F1921" s="1504"/>
      <c r="G1921" s="1504"/>
      <c r="H1921" s="1504"/>
      <c r="I1921" s="1504"/>
      <c r="J1921" s="1504"/>
    </row>
    <row r="1922" spans="2:10" x14ac:dyDescent="0.25">
      <c r="B1922" s="1508"/>
      <c r="C1922" s="1508"/>
      <c r="D1922" s="1508"/>
      <c r="E1922" s="1508"/>
      <c r="F1922" s="1504"/>
      <c r="G1922" s="1504"/>
      <c r="H1922" s="1504"/>
      <c r="I1922" s="1504"/>
      <c r="J1922" s="1504"/>
    </row>
    <row r="1923" spans="2:10" x14ac:dyDescent="0.25">
      <c r="B1923" s="1508"/>
      <c r="C1923" s="1508"/>
      <c r="D1923" s="1508"/>
      <c r="E1923" s="1508"/>
      <c r="F1923" s="1504"/>
      <c r="G1923" s="1504"/>
      <c r="H1923" s="1504"/>
      <c r="I1923" s="1504"/>
      <c r="J1923" s="1504"/>
    </row>
    <row r="1924" spans="2:10" x14ac:dyDescent="0.25">
      <c r="B1924" s="1508"/>
      <c r="C1924" s="1508"/>
      <c r="D1924" s="1508"/>
      <c r="E1924" s="1508"/>
      <c r="F1924" s="1504"/>
      <c r="G1924" s="1504"/>
      <c r="H1924" s="1504"/>
      <c r="I1924" s="1504"/>
      <c r="J1924" s="1504"/>
    </row>
    <row r="1925" spans="2:10" x14ac:dyDescent="0.25">
      <c r="B1925" s="1508"/>
      <c r="C1925" s="1508"/>
      <c r="D1925" s="1508"/>
      <c r="E1925" s="1508"/>
      <c r="F1925" s="1504"/>
      <c r="G1925" s="1504"/>
      <c r="H1925" s="1504"/>
      <c r="I1925" s="1504"/>
      <c r="J1925" s="1504"/>
    </row>
    <row r="1926" spans="2:10" x14ac:dyDescent="0.25">
      <c r="B1926" s="1508"/>
      <c r="C1926" s="1508"/>
      <c r="D1926" s="1508"/>
      <c r="E1926" s="1508"/>
      <c r="F1926" s="1504"/>
      <c r="G1926" s="1504"/>
      <c r="H1926" s="1504"/>
      <c r="I1926" s="1504"/>
      <c r="J1926" s="1504"/>
    </row>
    <row r="1927" spans="2:10" x14ac:dyDescent="0.25">
      <c r="B1927" s="1508"/>
      <c r="C1927" s="1508"/>
      <c r="D1927" s="1508"/>
      <c r="E1927" s="1508"/>
      <c r="F1927" s="1504"/>
      <c r="G1927" s="1504"/>
      <c r="H1927" s="1504"/>
      <c r="I1927" s="1504"/>
      <c r="J1927" s="1504"/>
    </row>
    <row r="1928" spans="2:10" x14ac:dyDescent="0.25">
      <c r="B1928" s="1508"/>
      <c r="C1928" s="1508"/>
      <c r="D1928" s="1508"/>
      <c r="E1928" s="1508"/>
      <c r="F1928" s="1504"/>
      <c r="G1928" s="1504"/>
      <c r="H1928" s="1504"/>
      <c r="I1928" s="1504"/>
      <c r="J1928" s="1504"/>
    </row>
    <row r="1929" spans="2:10" x14ac:dyDescent="0.25">
      <c r="B1929" s="1508"/>
      <c r="C1929" s="1508"/>
      <c r="D1929" s="1508"/>
      <c r="E1929" s="1508"/>
      <c r="F1929" s="1504"/>
      <c r="G1929" s="1504"/>
      <c r="H1929" s="1504"/>
      <c r="I1929" s="1504"/>
      <c r="J1929" s="1504"/>
    </row>
    <row r="1930" spans="2:10" x14ac:dyDescent="0.25">
      <c r="B1930" s="1508"/>
      <c r="C1930" s="1508"/>
      <c r="D1930" s="1508"/>
      <c r="E1930" s="1508"/>
      <c r="F1930" s="1504"/>
      <c r="G1930" s="1504"/>
      <c r="H1930" s="1504"/>
      <c r="I1930" s="1504"/>
      <c r="J1930" s="1504"/>
    </row>
    <row r="1931" spans="2:10" x14ac:dyDescent="0.25">
      <c r="B1931" s="1508"/>
      <c r="C1931" s="1508"/>
      <c r="D1931" s="1508"/>
      <c r="E1931" s="1508"/>
      <c r="F1931" s="1504"/>
      <c r="G1931" s="1504"/>
      <c r="H1931" s="1504"/>
      <c r="I1931" s="1504"/>
      <c r="J1931" s="1504"/>
    </row>
    <row r="1932" spans="2:10" x14ac:dyDescent="0.25">
      <c r="B1932" s="1508"/>
      <c r="C1932" s="1508"/>
      <c r="D1932" s="1508"/>
      <c r="E1932" s="1508"/>
      <c r="F1932" s="1504"/>
      <c r="G1932" s="1504"/>
      <c r="H1932" s="1504"/>
      <c r="I1932" s="1504"/>
      <c r="J1932" s="1504"/>
    </row>
    <row r="1933" spans="2:10" x14ac:dyDescent="0.25">
      <c r="B1933" s="1508"/>
      <c r="C1933" s="1508"/>
      <c r="D1933" s="1508"/>
      <c r="E1933" s="1508"/>
      <c r="F1933" s="1504"/>
      <c r="G1933" s="1504"/>
      <c r="H1933" s="1504"/>
      <c r="I1933" s="1504"/>
      <c r="J1933" s="1504"/>
    </row>
    <row r="1934" spans="2:10" x14ac:dyDescent="0.25">
      <c r="B1934" s="1508"/>
      <c r="C1934" s="1508"/>
      <c r="D1934" s="1508"/>
      <c r="E1934" s="1508"/>
      <c r="F1934" s="1504"/>
      <c r="G1934" s="1504"/>
      <c r="H1934" s="1504"/>
      <c r="I1934" s="1504"/>
      <c r="J1934" s="1504"/>
    </row>
    <row r="1935" spans="2:10" x14ac:dyDescent="0.25">
      <c r="B1935" s="1508"/>
      <c r="C1935" s="1508"/>
      <c r="D1935" s="1508"/>
      <c r="E1935" s="1508"/>
      <c r="F1935" s="1504"/>
      <c r="G1935" s="1504"/>
      <c r="H1935" s="1504"/>
      <c r="I1935" s="1504"/>
      <c r="J1935" s="1504"/>
    </row>
    <row r="1936" spans="2:10" x14ac:dyDescent="0.25">
      <c r="B1936" s="1508"/>
      <c r="C1936" s="1508"/>
      <c r="D1936" s="1508"/>
      <c r="E1936" s="1508"/>
      <c r="F1936" s="1504"/>
      <c r="G1936" s="1504"/>
      <c r="H1936" s="1504"/>
      <c r="I1936" s="1504"/>
      <c r="J1936" s="1504"/>
    </row>
    <row r="1937" spans="2:10" x14ac:dyDescent="0.25">
      <c r="B1937" s="1508"/>
      <c r="C1937" s="1508"/>
      <c r="D1937" s="1508"/>
      <c r="E1937" s="1508"/>
      <c r="F1937" s="1504"/>
      <c r="G1937" s="1504"/>
      <c r="H1937" s="1504"/>
      <c r="I1937" s="1504"/>
      <c r="J1937" s="1504"/>
    </row>
    <row r="1938" spans="2:10" x14ac:dyDescent="0.25">
      <c r="B1938" s="1508"/>
      <c r="C1938" s="1508"/>
      <c r="D1938" s="1508"/>
      <c r="E1938" s="1508"/>
      <c r="F1938" s="1504"/>
      <c r="G1938" s="1504"/>
      <c r="H1938" s="1504"/>
      <c r="I1938" s="1504"/>
      <c r="J1938" s="1504"/>
    </row>
    <row r="1939" spans="2:10" x14ac:dyDescent="0.25">
      <c r="B1939" s="1508"/>
      <c r="C1939" s="1508"/>
      <c r="D1939" s="1508"/>
      <c r="E1939" s="1508"/>
      <c r="F1939" s="1504"/>
      <c r="G1939" s="1504"/>
      <c r="H1939" s="1504"/>
      <c r="I1939" s="1504"/>
      <c r="J1939" s="1504"/>
    </row>
    <row r="1940" spans="2:10" x14ac:dyDescent="0.25">
      <c r="B1940" s="1508"/>
      <c r="C1940" s="1508"/>
      <c r="D1940" s="1508"/>
      <c r="E1940" s="1508"/>
      <c r="F1940" s="1504"/>
      <c r="G1940" s="1504"/>
      <c r="H1940" s="1504"/>
      <c r="I1940" s="1504"/>
      <c r="J1940" s="1504"/>
    </row>
    <row r="1941" spans="2:10" x14ac:dyDescent="0.25">
      <c r="B1941" s="1508"/>
      <c r="C1941" s="1508"/>
      <c r="D1941" s="1508"/>
      <c r="E1941" s="1508"/>
      <c r="F1941" s="1504"/>
      <c r="G1941" s="1504"/>
      <c r="H1941" s="1504"/>
      <c r="I1941" s="1504"/>
      <c r="J1941" s="1504"/>
    </row>
    <row r="1942" spans="2:10" x14ac:dyDescent="0.25">
      <c r="B1942" s="1508"/>
      <c r="C1942" s="1508"/>
      <c r="D1942" s="1508"/>
      <c r="E1942" s="1508"/>
      <c r="F1942" s="1504"/>
      <c r="G1942" s="1504"/>
      <c r="H1942" s="1504"/>
      <c r="I1942" s="1504"/>
      <c r="J1942" s="1504"/>
    </row>
    <row r="1943" spans="2:10" x14ac:dyDescent="0.25">
      <c r="B1943" s="1508"/>
      <c r="C1943" s="1508"/>
      <c r="D1943" s="1508"/>
      <c r="E1943" s="1508"/>
      <c r="F1943" s="1504"/>
      <c r="G1943" s="1504"/>
      <c r="H1943" s="1504"/>
      <c r="I1943" s="1504"/>
      <c r="J1943" s="1504"/>
    </row>
    <row r="1944" spans="2:10" x14ac:dyDescent="0.25">
      <c r="B1944" s="1508"/>
      <c r="C1944" s="1508"/>
      <c r="D1944" s="1508"/>
      <c r="E1944" s="1508"/>
      <c r="F1944" s="1504"/>
      <c r="G1944" s="1504"/>
      <c r="H1944" s="1504"/>
      <c r="I1944" s="1504"/>
      <c r="J1944" s="1504"/>
    </row>
    <row r="1945" spans="2:10" x14ac:dyDescent="0.25">
      <c r="B1945" s="1508"/>
      <c r="C1945" s="1508"/>
      <c r="D1945" s="1508"/>
      <c r="E1945" s="1508"/>
      <c r="F1945" s="1504"/>
      <c r="G1945" s="1504"/>
      <c r="H1945" s="1504"/>
      <c r="I1945" s="1504"/>
      <c r="J1945" s="1504"/>
    </row>
    <row r="1946" spans="2:10" x14ac:dyDescent="0.25">
      <c r="B1946" s="1508"/>
      <c r="C1946" s="1508"/>
      <c r="D1946" s="1508"/>
      <c r="E1946" s="1508"/>
      <c r="F1946" s="1504"/>
      <c r="G1946" s="1504"/>
      <c r="H1946" s="1504"/>
      <c r="I1946" s="1504"/>
      <c r="J1946" s="1504"/>
    </row>
    <row r="1947" spans="2:10" x14ac:dyDescent="0.25">
      <c r="B1947" s="1508"/>
      <c r="C1947" s="1508"/>
      <c r="D1947" s="1508"/>
      <c r="E1947" s="1508"/>
      <c r="F1947" s="1504"/>
      <c r="G1947" s="1504"/>
      <c r="H1947" s="1504"/>
      <c r="I1947" s="1504"/>
      <c r="J1947" s="1504"/>
    </row>
    <row r="1948" spans="2:10" x14ac:dyDescent="0.25">
      <c r="B1948" s="1508"/>
      <c r="C1948" s="1508"/>
      <c r="D1948" s="1508"/>
      <c r="E1948" s="1508"/>
      <c r="F1948" s="1504"/>
      <c r="G1948" s="1504"/>
      <c r="H1948" s="1504"/>
      <c r="I1948" s="1504"/>
      <c r="J1948" s="1504"/>
    </row>
    <row r="1949" spans="2:10" x14ac:dyDescent="0.25">
      <c r="B1949" s="1508"/>
      <c r="C1949" s="1508"/>
      <c r="D1949" s="1508"/>
      <c r="E1949" s="1508"/>
      <c r="F1949" s="1504"/>
      <c r="G1949" s="1504"/>
      <c r="H1949" s="1504"/>
      <c r="I1949" s="1504"/>
      <c r="J1949" s="1504"/>
    </row>
    <row r="1950" spans="2:10" x14ac:dyDescent="0.25">
      <c r="B1950" s="1508"/>
      <c r="C1950" s="1508"/>
      <c r="D1950" s="1508"/>
      <c r="E1950" s="1508"/>
      <c r="F1950" s="1504"/>
      <c r="G1950" s="1504"/>
      <c r="H1950" s="1504"/>
      <c r="I1950" s="1504"/>
      <c r="J1950" s="1504"/>
    </row>
    <row r="1951" spans="2:10" x14ac:dyDescent="0.25">
      <c r="B1951" s="1508"/>
      <c r="C1951" s="1508"/>
      <c r="D1951" s="1508"/>
      <c r="E1951" s="1508"/>
      <c r="F1951" s="1504"/>
      <c r="G1951" s="1504"/>
      <c r="H1951" s="1504"/>
      <c r="I1951" s="1504"/>
      <c r="J1951" s="1504"/>
    </row>
    <row r="1952" spans="2:10" x14ac:dyDescent="0.25">
      <c r="B1952" s="1508"/>
      <c r="C1952" s="1508"/>
      <c r="D1952" s="1508"/>
      <c r="E1952" s="1508"/>
      <c r="F1952" s="1504"/>
      <c r="G1952" s="1504"/>
      <c r="H1952" s="1504"/>
      <c r="I1952" s="1504"/>
      <c r="J1952" s="1504"/>
    </row>
    <row r="1953" spans="2:10" x14ac:dyDescent="0.25">
      <c r="B1953" s="1508"/>
      <c r="C1953" s="1508"/>
      <c r="D1953" s="1508"/>
      <c r="E1953" s="1508"/>
      <c r="F1953" s="1504"/>
      <c r="G1953" s="1504"/>
      <c r="H1953" s="1504"/>
      <c r="I1953" s="1504"/>
      <c r="J1953" s="1504"/>
    </row>
    <row r="1954" spans="2:10" x14ac:dyDescent="0.25">
      <c r="B1954" s="1508"/>
      <c r="C1954" s="1508"/>
      <c r="D1954" s="1508"/>
      <c r="E1954" s="1508"/>
      <c r="F1954" s="1504"/>
      <c r="G1954" s="1504"/>
      <c r="H1954" s="1504"/>
      <c r="I1954" s="1504"/>
      <c r="J1954" s="1504"/>
    </row>
    <row r="1955" spans="2:10" x14ac:dyDescent="0.25">
      <c r="B1955" s="1508"/>
      <c r="C1955" s="1508"/>
      <c r="D1955" s="1508"/>
      <c r="E1955" s="1508"/>
      <c r="F1955" s="1504"/>
      <c r="G1955" s="1504"/>
      <c r="H1955" s="1504"/>
      <c r="I1955" s="1504"/>
      <c r="J1955" s="1504"/>
    </row>
    <row r="1956" spans="2:10" x14ac:dyDescent="0.25">
      <c r="B1956" s="1508"/>
      <c r="C1956" s="1508"/>
      <c r="D1956" s="1508"/>
      <c r="E1956" s="1508"/>
      <c r="F1956" s="1504"/>
      <c r="G1956" s="1504"/>
      <c r="H1956" s="1504"/>
      <c r="I1956" s="1504"/>
      <c r="J1956" s="1504"/>
    </row>
    <row r="1957" spans="2:10" x14ac:dyDescent="0.25">
      <c r="B1957" s="1508"/>
      <c r="C1957" s="1508"/>
      <c r="D1957" s="1508"/>
      <c r="E1957" s="1508"/>
      <c r="F1957" s="1504"/>
      <c r="G1957" s="1504"/>
      <c r="H1957" s="1504"/>
      <c r="I1957" s="1504"/>
      <c r="J1957" s="1504"/>
    </row>
    <row r="1958" spans="2:10" x14ac:dyDescent="0.25">
      <c r="B1958" s="1508"/>
      <c r="C1958" s="1508"/>
      <c r="D1958" s="1508"/>
      <c r="E1958" s="1508"/>
      <c r="F1958" s="1504"/>
      <c r="G1958" s="1504"/>
      <c r="H1958" s="1504"/>
      <c r="I1958" s="1504"/>
      <c r="J1958" s="1504"/>
    </row>
    <row r="1959" spans="2:10" x14ac:dyDescent="0.25">
      <c r="B1959" s="1508"/>
      <c r="C1959" s="1508"/>
      <c r="D1959" s="1508"/>
      <c r="E1959" s="1508"/>
      <c r="F1959" s="1504"/>
      <c r="G1959" s="1504"/>
      <c r="H1959" s="1504"/>
      <c r="I1959" s="1504"/>
      <c r="J1959" s="1504"/>
    </row>
    <row r="1960" spans="2:10" x14ac:dyDescent="0.25">
      <c r="B1960" s="1508"/>
      <c r="C1960" s="1508"/>
      <c r="D1960" s="1508"/>
      <c r="E1960" s="1508"/>
      <c r="F1960" s="1504"/>
      <c r="G1960" s="1504"/>
      <c r="H1960" s="1504"/>
      <c r="I1960" s="1504"/>
      <c r="J1960" s="1504"/>
    </row>
    <row r="1961" spans="2:10" x14ac:dyDescent="0.25">
      <c r="B1961" s="1508"/>
      <c r="C1961" s="1508"/>
      <c r="D1961" s="1508"/>
      <c r="E1961" s="1508"/>
      <c r="F1961" s="1504"/>
      <c r="G1961" s="1504"/>
      <c r="H1961" s="1504"/>
      <c r="I1961" s="1504"/>
      <c r="J1961" s="1504"/>
    </row>
    <row r="1962" spans="2:10" x14ac:dyDescent="0.25">
      <c r="B1962" s="1508"/>
      <c r="C1962" s="1508"/>
      <c r="D1962" s="1508"/>
      <c r="E1962" s="1508"/>
      <c r="F1962" s="1504"/>
      <c r="G1962" s="1504"/>
      <c r="H1962" s="1504"/>
      <c r="I1962" s="1504"/>
      <c r="J1962" s="1504"/>
    </row>
    <row r="1963" spans="2:10" x14ac:dyDescent="0.25">
      <c r="B1963" s="1508"/>
      <c r="C1963" s="1508"/>
      <c r="D1963" s="1508"/>
      <c r="E1963" s="1508"/>
      <c r="F1963" s="1504"/>
      <c r="G1963" s="1504"/>
      <c r="H1963" s="1504"/>
      <c r="I1963" s="1504"/>
      <c r="J1963" s="1504"/>
    </row>
    <row r="1964" spans="2:10" x14ac:dyDescent="0.25">
      <c r="B1964" s="1508"/>
      <c r="C1964" s="1508"/>
      <c r="D1964" s="1508"/>
      <c r="E1964" s="1508"/>
      <c r="F1964" s="1504"/>
      <c r="G1964" s="1504"/>
      <c r="H1964" s="1504"/>
      <c r="I1964" s="1504"/>
      <c r="J1964" s="1504"/>
    </row>
    <row r="1965" spans="2:10" x14ac:dyDescent="0.25">
      <c r="B1965" s="1508"/>
      <c r="C1965" s="1508"/>
      <c r="D1965" s="1508"/>
      <c r="E1965" s="1508"/>
      <c r="F1965" s="1504"/>
      <c r="G1965" s="1504"/>
      <c r="H1965" s="1504"/>
      <c r="I1965" s="1504"/>
      <c r="J1965" s="1504"/>
    </row>
    <row r="1966" spans="2:10" x14ac:dyDescent="0.25">
      <c r="B1966" s="1508"/>
      <c r="C1966" s="1508"/>
      <c r="D1966" s="1508"/>
      <c r="E1966" s="1508"/>
      <c r="F1966" s="1504"/>
      <c r="G1966" s="1504"/>
      <c r="H1966" s="1504"/>
      <c r="I1966" s="1504"/>
      <c r="J1966" s="1504"/>
    </row>
    <row r="1967" spans="2:10" x14ac:dyDescent="0.25">
      <c r="B1967" s="1508"/>
      <c r="C1967" s="1508"/>
      <c r="D1967" s="1508"/>
      <c r="E1967" s="1508"/>
      <c r="F1967" s="1504"/>
      <c r="G1967" s="1504"/>
      <c r="H1967" s="1504"/>
      <c r="I1967" s="1504"/>
      <c r="J1967" s="1504"/>
    </row>
    <row r="1968" spans="2:10" x14ac:dyDescent="0.25">
      <c r="B1968" s="1508"/>
      <c r="C1968" s="1508"/>
      <c r="D1968" s="1508"/>
      <c r="E1968" s="1508"/>
      <c r="F1968" s="1504"/>
      <c r="G1968" s="1504"/>
      <c r="H1968" s="1504"/>
      <c r="I1968" s="1504"/>
      <c r="J1968" s="1504"/>
    </row>
    <row r="1969" spans="2:10" x14ac:dyDescent="0.25">
      <c r="B1969" s="1508"/>
      <c r="C1969" s="1508"/>
      <c r="D1969" s="1508"/>
      <c r="E1969" s="1508"/>
      <c r="F1969" s="1504"/>
      <c r="G1969" s="1504"/>
      <c r="H1969" s="1504"/>
      <c r="I1969" s="1504"/>
      <c r="J1969" s="1504"/>
    </row>
    <row r="1970" spans="2:10" x14ac:dyDescent="0.25">
      <c r="B1970" s="1508"/>
      <c r="C1970" s="1508"/>
      <c r="D1970" s="1508"/>
      <c r="E1970" s="1508"/>
      <c r="F1970" s="1504"/>
      <c r="G1970" s="1504"/>
      <c r="H1970" s="1504"/>
      <c r="I1970" s="1504"/>
      <c r="J1970" s="1504"/>
    </row>
    <row r="1971" spans="2:10" x14ac:dyDescent="0.25">
      <c r="B1971" s="1508"/>
      <c r="C1971" s="1508"/>
      <c r="D1971" s="1508"/>
      <c r="E1971" s="1508"/>
      <c r="F1971" s="1504"/>
      <c r="G1971" s="1504"/>
      <c r="H1971" s="1504"/>
      <c r="I1971" s="1504"/>
      <c r="J1971" s="1504"/>
    </row>
    <row r="1972" spans="2:10" x14ac:dyDescent="0.25">
      <c r="B1972" s="1508"/>
      <c r="C1972" s="1508"/>
      <c r="D1972" s="1508"/>
      <c r="E1972" s="1508"/>
      <c r="F1972" s="1504"/>
      <c r="G1972" s="1504"/>
      <c r="H1972" s="1504"/>
      <c r="I1972" s="1504"/>
      <c r="J1972" s="1504"/>
    </row>
    <row r="1973" spans="2:10" x14ac:dyDescent="0.25">
      <c r="B1973" s="1508"/>
      <c r="C1973" s="1508"/>
      <c r="D1973" s="1508"/>
      <c r="E1973" s="1508"/>
      <c r="F1973" s="1504"/>
      <c r="G1973" s="1504"/>
      <c r="H1973" s="1504"/>
      <c r="I1973" s="1504"/>
      <c r="J1973" s="1504"/>
    </row>
    <row r="1974" spans="2:10" x14ac:dyDescent="0.25">
      <c r="B1974" s="1508"/>
      <c r="C1974" s="1508"/>
      <c r="D1974" s="1508"/>
      <c r="E1974" s="1508"/>
      <c r="F1974" s="1504"/>
      <c r="G1974" s="1504"/>
      <c r="H1974" s="1504"/>
      <c r="I1974" s="1504"/>
      <c r="J1974" s="1504"/>
    </row>
    <row r="1975" spans="2:10" x14ac:dyDescent="0.25">
      <c r="B1975" s="1508"/>
      <c r="C1975" s="1508"/>
      <c r="D1975" s="1508"/>
      <c r="E1975" s="1508"/>
      <c r="F1975" s="1504"/>
      <c r="G1975" s="1504"/>
      <c r="H1975" s="1504"/>
      <c r="I1975" s="1504"/>
      <c r="J1975" s="1504"/>
    </row>
    <row r="1976" spans="2:10" x14ac:dyDescent="0.25">
      <c r="B1976" s="1508"/>
      <c r="C1976" s="1508"/>
      <c r="D1976" s="1508"/>
      <c r="E1976" s="1508"/>
      <c r="F1976" s="1504"/>
      <c r="G1976" s="1504"/>
      <c r="H1976" s="1504"/>
      <c r="I1976" s="1504"/>
      <c r="J1976" s="1504"/>
    </row>
    <row r="1977" spans="2:10" x14ac:dyDescent="0.25">
      <c r="B1977" s="1508"/>
      <c r="C1977" s="1508"/>
      <c r="D1977" s="1508"/>
      <c r="E1977" s="1508"/>
      <c r="F1977" s="1504"/>
      <c r="G1977" s="1504"/>
      <c r="H1977" s="1504"/>
      <c r="I1977" s="1504"/>
      <c r="J1977" s="1504"/>
    </row>
    <row r="1978" spans="2:10" x14ac:dyDescent="0.25">
      <c r="B1978" s="1508"/>
      <c r="C1978" s="1508"/>
      <c r="D1978" s="1508"/>
      <c r="E1978" s="1508"/>
      <c r="F1978" s="1504"/>
      <c r="G1978" s="1504"/>
      <c r="H1978" s="1504"/>
      <c r="I1978" s="1504"/>
      <c r="J1978" s="1504"/>
    </row>
    <row r="1979" spans="2:10" x14ac:dyDescent="0.25">
      <c r="B1979" s="1508"/>
      <c r="C1979" s="1508"/>
      <c r="D1979" s="1508"/>
      <c r="E1979" s="1508"/>
      <c r="F1979" s="1504"/>
      <c r="G1979" s="1504"/>
      <c r="H1979" s="1504"/>
      <c r="I1979" s="1504"/>
      <c r="J1979" s="1504"/>
    </row>
    <row r="1980" spans="2:10" x14ac:dyDescent="0.25">
      <c r="B1980" s="1508"/>
      <c r="C1980" s="1508"/>
      <c r="D1980" s="1508"/>
      <c r="E1980" s="1508"/>
      <c r="F1980" s="1504"/>
      <c r="G1980" s="1504"/>
      <c r="H1980" s="1504"/>
      <c r="I1980" s="1504"/>
      <c r="J1980" s="1504"/>
    </row>
    <row r="1981" spans="2:10" x14ac:dyDescent="0.25">
      <c r="B1981" s="1508"/>
      <c r="C1981" s="1508"/>
      <c r="D1981" s="1508"/>
      <c r="E1981" s="1508"/>
      <c r="F1981" s="1504"/>
      <c r="G1981" s="1504"/>
      <c r="H1981" s="1504"/>
      <c r="I1981" s="1504"/>
      <c r="J1981" s="1504"/>
    </row>
    <row r="1982" spans="2:10" x14ac:dyDescent="0.25">
      <c r="B1982" s="1508"/>
      <c r="C1982" s="1508"/>
      <c r="D1982" s="1508"/>
      <c r="E1982" s="1508"/>
      <c r="F1982" s="1504"/>
      <c r="G1982" s="1504"/>
      <c r="H1982" s="1504"/>
      <c r="I1982" s="1504"/>
      <c r="J1982" s="1504"/>
    </row>
    <row r="1983" spans="2:10" x14ac:dyDescent="0.25">
      <c r="B1983" s="1508"/>
      <c r="C1983" s="1508"/>
      <c r="D1983" s="1508"/>
      <c r="E1983" s="1508"/>
      <c r="F1983" s="1504"/>
      <c r="G1983" s="1504"/>
      <c r="H1983" s="1504"/>
      <c r="I1983" s="1504"/>
      <c r="J1983" s="1504"/>
    </row>
    <row r="1984" spans="2:10" x14ac:dyDescent="0.25">
      <c r="B1984" s="1508"/>
      <c r="C1984" s="1508"/>
      <c r="D1984" s="1508"/>
      <c r="E1984" s="1508"/>
      <c r="F1984" s="1504"/>
      <c r="G1984" s="1504"/>
      <c r="H1984" s="1504"/>
      <c r="I1984" s="1504"/>
      <c r="J1984" s="1504"/>
    </row>
    <row r="1985" spans="2:10" x14ac:dyDescent="0.25">
      <c r="B1985" s="1508"/>
      <c r="C1985" s="1508"/>
      <c r="D1985" s="1508"/>
      <c r="E1985" s="1508"/>
      <c r="F1985" s="1504"/>
      <c r="G1985" s="1504"/>
      <c r="H1985" s="1504"/>
      <c r="I1985" s="1504"/>
      <c r="J1985" s="1504"/>
    </row>
    <row r="1986" spans="2:10" x14ac:dyDescent="0.25">
      <c r="B1986" s="1508"/>
      <c r="C1986" s="1508"/>
      <c r="D1986" s="1508"/>
      <c r="E1986" s="1508"/>
      <c r="F1986" s="1504"/>
      <c r="G1986" s="1504"/>
      <c r="H1986" s="1504"/>
      <c r="I1986" s="1504"/>
      <c r="J1986" s="1504"/>
    </row>
    <row r="1987" spans="2:10" x14ac:dyDescent="0.25">
      <c r="B1987" s="1508"/>
      <c r="C1987" s="1508"/>
      <c r="D1987" s="1508"/>
      <c r="E1987" s="1508"/>
      <c r="F1987" s="1504"/>
      <c r="G1987" s="1504"/>
      <c r="H1987" s="1504"/>
      <c r="I1987" s="1504"/>
      <c r="J1987" s="1504"/>
    </row>
    <row r="1988" spans="2:10" x14ac:dyDescent="0.25">
      <c r="B1988" s="1508"/>
      <c r="C1988" s="1508"/>
      <c r="D1988" s="1508"/>
      <c r="E1988" s="1508"/>
      <c r="F1988" s="1504"/>
      <c r="G1988" s="1504"/>
      <c r="H1988" s="1504"/>
      <c r="I1988" s="1504"/>
      <c r="J1988" s="1504"/>
    </row>
    <row r="1989" spans="2:10" x14ac:dyDescent="0.25">
      <c r="B1989" s="1508"/>
      <c r="C1989" s="1508"/>
      <c r="D1989" s="1508"/>
      <c r="E1989" s="1508"/>
      <c r="F1989" s="1504"/>
      <c r="G1989" s="1504"/>
      <c r="H1989" s="1504"/>
      <c r="I1989" s="1504"/>
      <c r="J1989" s="1504"/>
    </row>
    <row r="1990" spans="2:10" x14ac:dyDescent="0.25">
      <c r="B1990" s="1508"/>
      <c r="C1990" s="1508"/>
      <c r="D1990" s="1508"/>
      <c r="E1990" s="1508"/>
      <c r="F1990" s="1504"/>
      <c r="G1990" s="1504"/>
      <c r="H1990" s="1504"/>
      <c r="I1990" s="1504"/>
      <c r="J1990" s="1504"/>
    </row>
    <row r="1991" spans="2:10" x14ac:dyDescent="0.25">
      <c r="B1991" s="1508"/>
      <c r="C1991" s="1508"/>
      <c r="D1991" s="1508"/>
      <c r="E1991" s="1508"/>
      <c r="F1991" s="1504"/>
      <c r="G1991" s="1504"/>
      <c r="H1991" s="1504"/>
      <c r="I1991" s="1504"/>
      <c r="J1991" s="1504"/>
    </row>
    <row r="1992" spans="2:10" x14ac:dyDescent="0.25">
      <c r="B1992" s="1508"/>
      <c r="C1992" s="1508"/>
      <c r="D1992" s="1508"/>
      <c r="E1992" s="1508"/>
      <c r="F1992" s="1504"/>
      <c r="G1992" s="1504"/>
      <c r="H1992" s="1504"/>
      <c r="I1992" s="1504"/>
      <c r="J1992" s="1504"/>
    </row>
    <row r="1993" spans="2:10" x14ac:dyDescent="0.25">
      <c r="B1993" s="1508"/>
      <c r="C1993" s="1508"/>
      <c r="D1993" s="1508"/>
      <c r="E1993" s="1508"/>
      <c r="F1993" s="1504"/>
      <c r="G1993" s="1504"/>
      <c r="H1993" s="1504"/>
      <c r="I1993" s="1504"/>
      <c r="J1993" s="1504"/>
    </row>
    <row r="1994" spans="2:10" x14ac:dyDescent="0.25">
      <c r="B1994" s="1508"/>
      <c r="C1994" s="1508"/>
      <c r="D1994" s="1508"/>
      <c r="E1994" s="1508"/>
      <c r="F1994" s="1504"/>
      <c r="G1994" s="1504"/>
      <c r="H1994" s="1504"/>
      <c r="I1994" s="1504"/>
      <c r="J1994" s="1504"/>
    </row>
    <row r="1995" spans="2:10" x14ac:dyDescent="0.25">
      <c r="B1995" s="1508"/>
      <c r="C1995" s="1508"/>
      <c r="D1995" s="1508"/>
      <c r="E1995" s="1508"/>
      <c r="F1995" s="1504"/>
      <c r="G1995" s="1504"/>
      <c r="H1995" s="1504"/>
      <c r="I1995" s="1504"/>
      <c r="J1995" s="1504"/>
    </row>
    <row r="1996" spans="2:10" x14ac:dyDescent="0.25">
      <c r="B1996" s="1508"/>
      <c r="C1996" s="1508"/>
      <c r="D1996" s="1508"/>
      <c r="E1996" s="1508"/>
      <c r="F1996" s="1504"/>
      <c r="G1996" s="1504"/>
      <c r="H1996" s="1504"/>
      <c r="I1996" s="1504"/>
      <c r="J1996" s="1504"/>
    </row>
    <row r="1997" spans="2:10" x14ac:dyDescent="0.25">
      <c r="B1997" s="1508"/>
      <c r="C1997" s="1508"/>
      <c r="D1997" s="1508"/>
      <c r="E1997" s="1508"/>
      <c r="F1997" s="1504"/>
      <c r="G1997" s="1504"/>
      <c r="H1997" s="1504"/>
      <c r="I1997" s="1504"/>
      <c r="J1997" s="1504"/>
    </row>
    <row r="1998" spans="2:10" x14ac:dyDescent="0.25">
      <c r="B1998" s="1508"/>
      <c r="C1998" s="1508"/>
      <c r="D1998" s="1508"/>
      <c r="E1998" s="1508"/>
      <c r="F1998" s="1504"/>
      <c r="G1998" s="1504"/>
      <c r="H1998" s="1504"/>
      <c r="I1998" s="1504"/>
      <c r="J1998" s="1504"/>
    </row>
    <row r="1999" spans="2:10" x14ac:dyDescent="0.25">
      <c r="B1999" s="1508"/>
      <c r="C1999" s="1508"/>
      <c r="D1999" s="1508"/>
      <c r="E1999" s="1508"/>
      <c r="F1999" s="1504"/>
      <c r="G1999" s="1504"/>
      <c r="H1999" s="1504"/>
      <c r="I1999" s="1504"/>
      <c r="J1999" s="1504"/>
    </row>
    <row r="2000" spans="2:10" x14ac:dyDescent="0.25">
      <c r="B2000" s="1508"/>
      <c r="C2000" s="1508"/>
      <c r="D2000" s="1508"/>
      <c r="E2000" s="1508"/>
      <c r="F2000" s="1504"/>
      <c r="G2000" s="1504"/>
      <c r="H2000" s="1504"/>
      <c r="I2000" s="1504"/>
      <c r="J2000" s="1504"/>
    </row>
    <row r="2001" spans="2:10" x14ac:dyDescent="0.25">
      <c r="B2001" s="1508"/>
      <c r="C2001" s="1508"/>
      <c r="D2001" s="1508"/>
      <c r="E2001" s="1508"/>
      <c r="F2001" s="1504"/>
      <c r="G2001" s="1504"/>
      <c r="H2001" s="1504"/>
      <c r="I2001" s="1504"/>
      <c r="J2001" s="1504"/>
    </row>
    <row r="2002" spans="2:10" x14ac:dyDescent="0.25">
      <c r="B2002" s="1508"/>
      <c r="C2002" s="1508"/>
      <c r="D2002" s="1508"/>
      <c r="E2002" s="1508"/>
      <c r="F2002" s="1504"/>
      <c r="G2002" s="1504"/>
      <c r="H2002" s="1504"/>
      <c r="I2002" s="1504"/>
      <c r="J2002" s="1504"/>
    </row>
    <row r="2003" spans="2:10" x14ac:dyDescent="0.25">
      <c r="B2003" s="1508"/>
      <c r="C2003" s="1508"/>
      <c r="D2003" s="1508"/>
      <c r="E2003" s="1508"/>
      <c r="F2003" s="1504"/>
      <c r="G2003" s="1504"/>
      <c r="H2003" s="1504"/>
      <c r="I2003" s="1504"/>
      <c r="J2003" s="1504"/>
    </row>
    <row r="2004" spans="2:10" x14ac:dyDescent="0.25">
      <c r="B2004" s="1508"/>
      <c r="C2004" s="1508"/>
      <c r="D2004" s="1508"/>
      <c r="E2004" s="1508"/>
      <c r="F2004" s="1504"/>
      <c r="G2004" s="1504"/>
      <c r="H2004" s="1504"/>
      <c r="I2004" s="1504"/>
      <c r="J2004" s="1504"/>
    </row>
    <row r="2005" spans="2:10" x14ac:dyDescent="0.25">
      <c r="B2005" s="1508"/>
      <c r="C2005" s="1508"/>
      <c r="D2005" s="1508"/>
      <c r="E2005" s="1508"/>
      <c r="F2005" s="1504"/>
      <c r="G2005" s="1504"/>
      <c r="H2005" s="1504"/>
      <c r="I2005" s="1504"/>
      <c r="J2005" s="1504"/>
    </row>
    <row r="2006" spans="2:10" x14ac:dyDescent="0.25">
      <c r="B2006" s="1508"/>
      <c r="C2006" s="1508"/>
      <c r="D2006" s="1508"/>
      <c r="E2006" s="1508"/>
      <c r="F2006" s="1504"/>
      <c r="G2006" s="1504"/>
      <c r="H2006" s="1504"/>
      <c r="I2006" s="1504"/>
      <c r="J2006" s="1504"/>
    </row>
    <row r="2007" spans="2:10" x14ac:dyDescent="0.25">
      <c r="B2007" s="1508"/>
      <c r="C2007" s="1508"/>
      <c r="D2007" s="1508"/>
      <c r="E2007" s="1508"/>
      <c r="F2007" s="1504"/>
      <c r="G2007" s="1504"/>
      <c r="H2007" s="1504"/>
      <c r="I2007" s="1504"/>
      <c r="J2007" s="1504"/>
    </row>
    <row r="2008" spans="2:10" x14ac:dyDescent="0.25">
      <c r="B2008" s="1508"/>
      <c r="C2008" s="1508"/>
      <c r="D2008" s="1508"/>
      <c r="E2008" s="1508"/>
      <c r="F2008" s="1504"/>
      <c r="G2008" s="1504"/>
      <c r="H2008" s="1504"/>
      <c r="I2008" s="1504"/>
      <c r="J2008" s="1504"/>
    </row>
    <row r="2009" spans="2:10" x14ac:dyDescent="0.25">
      <c r="B2009" s="1508"/>
      <c r="C2009" s="1508"/>
      <c r="D2009" s="1508"/>
      <c r="E2009" s="1508"/>
      <c r="F2009" s="1504"/>
      <c r="G2009" s="1504"/>
      <c r="H2009" s="1504"/>
      <c r="I2009" s="1504"/>
      <c r="J2009" s="1504"/>
    </row>
    <row r="2010" spans="2:10" x14ac:dyDescent="0.25">
      <c r="B2010" s="1508"/>
      <c r="C2010" s="1508"/>
      <c r="D2010" s="1508"/>
      <c r="E2010" s="1508"/>
      <c r="F2010" s="1504"/>
      <c r="G2010" s="1504"/>
      <c r="H2010" s="1504"/>
      <c r="I2010" s="1504"/>
      <c r="J2010" s="1504"/>
    </row>
    <row r="2011" spans="2:10" x14ac:dyDescent="0.25">
      <c r="B2011" s="1508"/>
      <c r="C2011" s="1508"/>
      <c r="D2011" s="1508"/>
      <c r="E2011" s="1508"/>
      <c r="F2011" s="1504"/>
      <c r="G2011" s="1504"/>
      <c r="H2011" s="1504"/>
      <c r="I2011" s="1504"/>
      <c r="J2011" s="1504"/>
    </row>
    <row r="2012" spans="2:10" x14ac:dyDescent="0.25">
      <c r="B2012" s="1508"/>
      <c r="C2012" s="1508"/>
      <c r="D2012" s="1508"/>
      <c r="E2012" s="1508"/>
      <c r="F2012" s="1504"/>
      <c r="G2012" s="1504"/>
      <c r="H2012" s="1504"/>
      <c r="I2012" s="1504"/>
      <c r="J2012" s="1504"/>
    </row>
    <row r="2013" spans="2:10" x14ac:dyDescent="0.25">
      <c r="B2013" s="1508"/>
      <c r="C2013" s="1508"/>
      <c r="D2013" s="1508"/>
      <c r="E2013" s="1508"/>
      <c r="F2013" s="1504"/>
      <c r="G2013" s="1504"/>
      <c r="H2013" s="1504"/>
      <c r="I2013" s="1504"/>
      <c r="J2013" s="1504"/>
    </row>
    <row r="2014" spans="2:10" x14ac:dyDescent="0.25">
      <c r="B2014" s="1508"/>
      <c r="C2014" s="1508"/>
      <c r="D2014" s="1508"/>
      <c r="E2014" s="1508"/>
      <c r="F2014" s="1504"/>
      <c r="G2014" s="1504"/>
      <c r="H2014" s="1504"/>
      <c r="I2014" s="1504"/>
      <c r="J2014" s="1504"/>
    </row>
    <row r="2015" spans="2:10" x14ac:dyDescent="0.25">
      <c r="B2015" s="1508"/>
      <c r="C2015" s="1508"/>
      <c r="D2015" s="1508"/>
      <c r="E2015" s="1508"/>
      <c r="F2015" s="1504"/>
      <c r="G2015" s="1504"/>
      <c r="H2015" s="1504"/>
      <c r="I2015" s="1504"/>
      <c r="J2015" s="1504"/>
    </row>
    <row r="2016" spans="2:10" x14ac:dyDescent="0.25">
      <c r="B2016" s="1508"/>
      <c r="C2016" s="1508"/>
      <c r="D2016" s="1508"/>
      <c r="E2016" s="1508"/>
      <c r="F2016" s="1504"/>
      <c r="G2016" s="1504"/>
      <c r="H2016" s="1504"/>
      <c r="I2016" s="1504"/>
      <c r="J2016" s="1504"/>
    </row>
    <row r="2017" spans="2:10" x14ac:dyDescent="0.25">
      <c r="B2017" s="1508"/>
      <c r="C2017" s="1508"/>
      <c r="D2017" s="1508"/>
      <c r="E2017" s="1508"/>
      <c r="F2017" s="1504"/>
      <c r="G2017" s="1504"/>
      <c r="H2017" s="1504"/>
      <c r="I2017" s="1504"/>
      <c r="J2017" s="1504"/>
    </row>
    <row r="2018" spans="2:10" x14ac:dyDescent="0.25">
      <c r="B2018" s="1508"/>
      <c r="C2018" s="1508"/>
      <c r="D2018" s="1508"/>
      <c r="E2018" s="1508"/>
      <c r="F2018" s="1504"/>
      <c r="G2018" s="1504"/>
      <c r="H2018" s="1504"/>
      <c r="I2018" s="1504"/>
      <c r="J2018" s="1504"/>
    </row>
    <row r="2019" spans="2:10" x14ac:dyDescent="0.25">
      <c r="B2019" s="1508"/>
      <c r="C2019" s="1508"/>
      <c r="D2019" s="1508"/>
      <c r="E2019" s="1508"/>
      <c r="F2019" s="1504"/>
      <c r="G2019" s="1504"/>
      <c r="H2019" s="1504"/>
      <c r="I2019" s="1504"/>
      <c r="J2019" s="1504"/>
    </row>
    <row r="2020" spans="2:10" x14ac:dyDescent="0.25">
      <c r="B2020" s="1508"/>
      <c r="C2020" s="1508"/>
      <c r="D2020" s="1508"/>
      <c r="E2020" s="1508"/>
      <c r="F2020" s="1504"/>
      <c r="G2020" s="1504"/>
      <c r="H2020" s="1504"/>
      <c r="I2020" s="1504"/>
      <c r="J2020" s="1504"/>
    </row>
    <row r="2021" spans="2:10" x14ac:dyDescent="0.25">
      <c r="B2021" s="1508"/>
      <c r="C2021" s="1508"/>
      <c r="D2021" s="1508"/>
      <c r="E2021" s="1508"/>
      <c r="F2021" s="1504"/>
      <c r="G2021" s="1504"/>
      <c r="H2021" s="1504"/>
      <c r="I2021" s="1504"/>
      <c r="J2021" s="1504"/>
    </row>
    <row r="2022" spans="2:10" x14ac:dyDescent="0.25">
      <c r="B2022" s="1508"/>
      <c r="C2022" s="1508"/>
      <c r="D2022" s="1508"/>
      <c r="E2022" s="1508"/>
      <c r="F2022" s="1504"/>
      <c r="G2022" s="1504"/>
      <c r="H2022" s="1504"/>
      <c r="I2022" s="1504"/>
      <c r="J2022" s="1504"/>
    </row>
    <row r="2023" spans="2:10" x14ac:dyDescent="0.25">
      <c r="B2023" s="1508"/>
      <c r="C2023" s="1508"/>
      <c r="D2023" s="1508"/>
      <c r="E2023" s="1508"/>
      <c r="F2023" s="1504"/>
      <c r="G2023" s="1504"/>
      <c r="H2023" s="1504"/>
      <c r="I2023" s="1504"/>
      <c r="J2023" s="1504"/>
    </row>
    <row r="2024" spans="2:10" x14ac:dyDescent="0.25">
      <c r="B2024" s="1508"/>
      <c r="C2024" s="1508"/>
      <c r="D2024" s="1508"/>
      <c r="E2024" s="1508"/>
      <c r="F2024" s="1504"/>
      <c r="G2024" s="1504"/>
      <c r="H2024" s="1504"/>
      <c r="I2024" s="1504"/>
      <c r="J2024" s="1504"/>
    </row>
    <row r="2025" spans="2:10" x14ac:dyDescent="0.25">
      <c r="B2025" s="1508"/>
      <c r="C2025" s="1508"/>
      <c r="D2025" s="1508"/>
      <c r="E2025" s="1508"/>
      <c r="F2025" s="1504"/>
      <c r="G2025" s="1504"/>
      <c r="H2025" s="1504"/>
      <c r="I2025" s="1504"/>
      <c r="J2025" s="1504"/>
    </row>
    <row r="2026" spans="2:10" x14ac:dyDescent="0.25">
      <c r="B2026" s="1508"/>
      <c r="C2026" s="1508"/>
      <c r="D2026" s="1508"/>
      <c r="E2026" s="1508"/>
      <c r="F2026" s="1504"/>
      <c r="G2026" s="1504"/>
      <c r="H2026" s="1504"/>
      <c r="I2026" s="1504"/>
      <c r="J2026" s="1504"/>
    </row>
    <row r="2027" spans="2:10" x14ac:dyDescent="0.25">
      <c r="B2027" s="1508"/>
      <c r="C2027" s="1508"/>
      <c r="D2027" s="1508"/>
      <c r="E2027" s="1508"/>
      <c r="F2027" s="1504"/>
      <c r="G2027" s="1504"/>
      <c r="H2027" s="1504"/>
      <c r="I2027" s="1504"/>
      <c r="J2027" s="1504"/>
    </row>
    <row r="2028" spans="2:10" x14ac:dyDescent="0.25">
      <c r="B2028" s="1508"/>
      <c r="C2028" s="1508"/>
      <c r="D2028" s="1508"/>
      <c r="E2028" s="1508"/>
      <c r="F2028" s="1504"/>
      <c r="G2028" s="1504"/>
      <c r="H2028" s="1504"/>
      <c r="I2028" s="1504"/>
      <c r="J2028" s="1504"/>
    </row>
    <row r="2029" spans="2:10" x14ac:dyDescent="0.25">
      <c r="B2029" s="1508"/>
      <c r="C2029" s="1508"/>
      <c r="D2029" s="1508"/>
      <c r="E2029" s="1508"/>
      <c r="F2029" s="1504"/>
      <c r="G2029" s="1504"/>
      <c r="H2029" s="1504"/>
      <c r="I2029" s="1504"/>
      <c r="J2029" s="1504"/>
    </row>
    <row r="2030" spans="2:10" x14ac:dyDescent="0.25">
      <c r="B2030" s="1508"/>
      <c r="C2030" s="1508"/>
      <c r="D2030" s="1508"/>
      <c r="E2030" s="1508"/>
      <c r="F2030" s="1504"/>
      <c r="G2030" s="1504"/>
      <c r="H2030" s="1504"/>
      <c r="I2030" s="1504"/>
      <c r="J2030" s="1504"/>
    </row>
    <row r="2031" spans="2:10" x14ac:dyDescent="0.25">
      <c r="B2031" s="1508"/>
      <c r="C2031" s="1508"/>
      <c r="D2031" s="1508"/>
      <c r="E2031" s="1508"/>
      <c r="F2031" s="1504"/>
      <c r="G2031" s="1504"/>
      <c r="H2031" s="1504"/>
      <c r="I2031" s="1504"/>
      <c r="J2031" s="1504"/>
    </row>
    <row r="2032" spans="2:10" x14ac:dyDescent="0.25">
      <c r="B2032" s="1508"/>
      <c r="C2032" s="1508"/>
      <c r="D2032" s="1508"/>
      <c r="E2032" s="1508"/>
      <c r="F2032" s="1504"/>
      <c r="G2032" s="1504"/>
      <c r="H2032" s="1504"/>
      <c r="I2032" s="1504"/>
      <c r="J2032" s="1504"/>
    </row>
    <row r="2033" spans="2:10" x14ac:dyDescent="0.25">
      <c r="B2033" s="1508"/>
      <c r="C2033" s="1508"/>
      <c r="D2033" s="1508"/>
      <c r="E2033" s="1508"/>
      <c r="F2033" s="1504"/>
      <c r="G2033" s="1504"/>
      <c r="H2033" s="1504"/>
      <c r="I2033" s="1504"/>
      <c r="J2033" s="1504"/>
    </row>
    <row r="2034" spans="2:10" x14ac:dyDescent="0.25">
      <c r="B2034" s="1508"/>
      <c r="C2034" s="1508"/>
      <c r="D2034" s="1508"/>
      <c r="E2034" s="1508"/>
      <c r="F2034" s="1504"/>
      <c r="G2034" s="1504"/>
      <c r="H2034" s="1504"/>
      <c r="I2034" s="1504"/>
      <c r="J2034" s="1504"/>
    </row>
    <row r="2035" spans="2:10" x14ac:dyDescent="0.25">
      <c r="B2035" s="1508"/>
      <c r="C2035" s="1508"/>
      <c r="D2035" s="1508"/>
      <c r="E2035" s="1508"/>
      <c r="F2035" s="1504"/>
      <c r="G2035" s="1504"/>
      <c r="H2035" s="1504"/>
      <c r="I2035" s="1504"/>
      <c r="J2035" s="1504"/>
    </row>
    <row r="2036" spans="2:10" x14ac:dyDescent="0.25">
      <c r="B2036" s="1508"/>
      <c r="C2036" s="1508"/>
      <c r="D2036" s="1508"/>
      <c r="E2036" s="1508"/>
      <c r="F2036" s="1504"/>
      <c r="G2036" s="1504"/>
      <c r="H2036" s="1504"/>
      <c r="I2036" s="1504"/>
      <c r="J2036" s="1504"/>
    </row>
    <row r="2037" spans="2:10" x14ac:dyDescent="0.25">
      <c r="B2037" s="1508"/>
      <c r="C2037" s="1508"/>
      <c r="D2037" s="1508"/>
      <c r="E2037" s="1508"/>
      <c r="F2037" s="1504"/>
      <c r="G2037" s="1504"/>
      <c r="H2037" s="1504"/>
      <c r="I2037" s="1504"/>
      <c r="J2037" s="1504"/>
    </row>
    <row r="2038" spans="2:10" x14ac:dyDescent="0.25">
      <c r="B2038" s="1508"/>
      <c r="C2038" s="1508"/>
      <c r="D2038" s="1508"/>
      <c r="E2038" s="1508"/>
      <c r="F2038" s="1504"/>
      <c r="G2038" s="1504"/>
      <c r="H2038" s="1504"/>
      <c r="I2038" s="1504"/>
      <c r="J2038" s="1504"/>
    </row>
    <row r="2039" spans="2:10" x14ac:dyDescent="0.25">
      <c r="B2039" s="1508"/>
      <c r="C2039" s="1508"/>
      <c r="D2039" s="1508"/>
      <c r="E2039" s="1508"/>
      <c r="F2039" s="1504"/>
      <c r="G2039" s="1504"/>
      <c r="H2039" s="1504"/>
      <c r="I2039" s="1504"/>
      <c r="J2039" s="1504"/>
    </row>
    <row r="2040" spans="2:10" x14ac:dyDescent="0.25">
      <c r="B2040" s="1508"/>
      <c r="C2040" s="1508"/>
      <c r="D2040" s="1508"/>
      <c r="E2040" s="1508"/>
      <c r="F2040" s="1504"/>
      <c r="G2040" s="1504"/>
      <c r="H2040" s="1504"/>
      <c r="I2040" s="1504"/>
      <c r="J2040" s="1504"/>
    </row>
    <row r="2041" spans="2:10" x14ac:dyDescent="0.25">
      <c r="B2041" s="1508"/>
      <c r="C2041" s="1508"/>
      <c r="D2041" s="1508"/>
      <c r="E2041" s="1508"/>
      <c r="F2041" s="1504"/>
      <c r="G2041" s="1504"/>
      <c r="H2041" s="1504"/>
      <c r="I2041" s="1504"/>
      <c r="J2041" s="1504"/>
    </row>
    <row r="2042" spans="2:10" x14ac:dyDescent="0.25">
      <c r="B2042" s="1508"/>
      <c r="C2042" s="1508"/>
      <c r="D2042" s="1508"/>
      <c r="E2042" s="1508"/>
      <c r="F2042" s="1504"/>
      <c r="G2042" s="1504"/>
      <c r="H2042" s="1504"/>
      <c r="I2042" s="1504"/>
      <c r="J2042" s="1504"/>
    </row>
    <row r="2043" spans="2:10" x14ac:dyDescent="0.25">
      <c r="B2043" s="1508"/>
      <c r="C2043" s="1508"/>
      <c r="D2043" s="1508"/>
      <c r="E2043" s="1508"/>
      <c r="F2043" s="1504"/>
      <c r="G2043" s="1504"/>
      <c r="H2043" s="1504"/>
      <c r="I2043" s="1504"/>
      <c r="J2043" s="1504"/>
    </row>
    <row r="2044" spans="2:10" x14ac:dyDescent="0.25">
      <c r="B2044" s="1508"/>
      <c r="C2044" s="1508"/>
      <c r="D2044" s="1508"/>
      <c r="E2044" s="1508"/>
      <c r="F2044" s="1504"/>
      <c r="G2044" s="1504"/>
      <c r="H2044" s="1504"/>
      <c r="I2044" s="1504"/>
      <c r="J2044" s="1504"/>
    </row>
    <row r="2045" spans="2:10" x14ac:dyDescent="0.25">
      <c r="B2045" s="1508"/>
      <c r="C2045" s="1508"/>
      <c r="D2045" s="1508"/>
      <c r="E2045" s="1508"/>
      <c r="F2045" s="1504"/>
      <c r="G2045" s="1504"/>
      <c r="H2045" s="1504"/>
      <c r="I2045" s="1504"/>
      <c r="J2045" s="1504"/>
    </row>
    <row r="2046" spans="2:10" x14ac:dyDescent="0.25">
      <c r="B2046" s="1508"/>
      <c r="C2046" s="1508"/>
      <c r="D2046" s="1508"/>
      <c r="E2046" s="1508"/>
      <c r="F2046" s="1504"/>
      <c r="G2046" s="1504"/>
      <c r="H2046" s="1504"/>
      <c r="I2046" s="1504"/>
      <c r="J2046" s="1504"/>
    </row>
    <row r="2047" spans="2:10" x14ac:dyDescent="0.25">
      <c r="B2047" s="1508"/>
      <c r="C2047" s="1508"/>
      <c r="D2047" s="1508"/>
      <c r="E2047" s="1508"/>
      <c r="F2047" s="1504"/>
      <c r="G2047" s="1504"/>
      <c r="H2047" s="1504"/>
      <c r="I2047" s="1504"/>
      <c r="J2047" s="1504"/>
    </row>
    <row r="2048" spans="2:10" x14ac:dyDescent="0.25">
      <c r="B2048" s="1508"/>
      <c r="C2048" s="1508"/>
      <c r="D2048" s="1508"/>
      <c r="E2048" s="1508"/>
      <c r="F2048" s="1504"/>
      <c r="G2048" s="1504"/>
      <c r="H2048" s="1504"/>
      <c r="I2048" s="1504"/>
      <c r="J2048" s="1504"/>
    </row>
    <row r="2049" spans="2:10" x14ac:dyDescent="0.25">
      <c r="B2049" s="1508"/>
      <c r="C2049" s="1508"/>
      <c r="D2049" s="1508"/>
      <c r="E2049" s="1508"/>
      <c r="F2049" s="1504"/>
      <c r="G2049" s="1504"/>
      <c r="H2049" s="1504"/>
      <c r="I2049" s="1504"/>
      <c r="J2049" s="1504"/>
    </row>
    <row r="2050" spans="2:10" x14ac:dyDescent="0.25">
      <c r="B2050" s="1508"/>
      <c r="C2050" s="1508"/>
      <c r="D2050" s="1508"/>
      <c r="E2050" s="1508"/>
      <c r="F2050" s="1504"/>
      <c r="G2050" s="1504"/>
      <c r="H2050" s="1504"/>
      <c r="I2050" s="1504"/>
      <c r="J2050" s="1504"/>
    </row>
    <row r="2051" spans="2:10" x14ac:dyDescent="0.25">
      <c r="B2051" s="1508"/>
      <c r="C2051" s="1508"/>
      <c r="D2051" s="1508"/>
      <c r="E2051" s="1508"/>
      <c r="F2051" s="1504"/>
      <c r="G2051" s="1504"/>
      <c r="H2051" s="1504"/>
      <c r="I2051" s="1504"/>
      <c r="J2051" s="1504"/>
    </row>
    <row r="2052" spans="2:10" x14ac:dyDescent="0.25">
      <c r="B2052" s="1508"/>
      <c r="C2052" s="1508"/>
      <c r="D2052" s="1508"/>
      <c r="E2052" s="1508"/>
      <c r="F2052" s="1504"/>
      <c r="G2052" s="1504"/>
      <c r="H2052" s="1504"/>
      <c r="I2052" s="1504"/>
      <c r="J2052" s="1504"/>
    </row>
    <row r="2053" spans="2:10" x14ac:dyDescent="0.25">
      <c r="B2053" s="1508"/>
      <c r="C2053" s="1508"/>
      <c r="D2053" s="1508"/>
      <c r="E2053" s="1508"/>
      <c r="F2053" s="1504"/>
      <c r="G2053" s="1504"/>
      <c r="H2053" s="1504"/>
      <c r="I2053" s="1504"/>
      <c r="J2053" s="1504"/>
    </row>
    <row r="2054" spans="2:10" x14ac:dyDescent="0.25">
      <c r="B2054" s="1508"/>
      <c r="C2054" s="1508"/>
      <c r="D2054" s="1508"/>
      <c r="E2054" s="1508"/>
      <c r="F2054" s="1504"/>
      <c r="G2054" s="1504"/>
      <c r="H2054" s="1504"/>
      <c r="I2054" s="1504"/>
      <c r="J2054" s="1504"/>
    </row>
    <row r="2055" spans="2:10" x14ac:dyDescent="0.25">
      <c r="B2055" s="1508"/>
      <c r="C2055" s="1508"/>
      <c r="D2055" s="1508"/>
      <c r="E2055" s="1508"/>
      <c r="F2055" s="1504"/>
      <c r="G2055" s="1504"/>
      <c r="H2055" s="1504"/>
      <c r="I2055" s="1504"/>
      <c r="J2055" s="1504"/>
    </row>
    <row r="2056" spans="2:10" x14ac:dyDescent="0.25">
      <c r="B2056" s="1508"/>
      <c r="C2056" s="1508"/>
      <c r="D2056" s="1508"/>
      <c r="E2056" s="1508"/>
      <c r="F2056" s="1504"/>
      <c r="G2056" s="1504"/>
      <c r="H2056" s="1504"/>
      <c r="I2056" s="1504"/>
      <c r="J2056" s="1504"/>
    </row>
    <row r="2057" spans="2:10" x14ac:dyDescent="0.25">
      <c r="B2057" s="1508"/>
      <c r="C2057" s="1508"/>
      <c r="D2057" s="1508"/>
      <c r="E2057" s="1508"/>
      <c r="F2057" s="1504"/>
      <c r="G2057" s="1504"/>
      <c r="H2057" s="1504"/>
      <c r="I2057" s="1504"/>
      <c r="J2057" s="1504"/>
    </row>
    <row r="2058" spans="2:10" x14ac:dyDescent="0.25">
      <c r="B2058" s="1508"/>
      <c r="C2058" s="1508"/>
      <c r="D2058" s="1508"/>
      <c r="E2058" s="1508"/>
      <c r="F2058" s="1504"/>
      <c r="G2058" s="1504"/>
      <c r="H2058" s="1504"/>
      <c r="I2058" s="1504"/>
      <c r="J2058" s="1504"/>
    </row>
    <row r="2059" spans="2:10" x14ac:dyDescent="0.25">
      <c r="B2059" s="1508"/>
      <c r="C2059" s="1508"/>
      <c r="D2059" s="1508"/>
      <c r="E2059" s="1508"/>
      <c r="F2059" s="1504"/>
      <c r="G2059" s="1504"/>
      <c r="H2059" s="1504"/>
      <c r="I2059" s="1504"/>
      <c r="J2059" s="1504"/>
    </row>
    <row r="2060" spans="2:10" x14ac:dyDescent="0.25">
      <c r="B2060" s="1508"/>
      <c r="C2060" s="1508"/>
      <c r="D2060" s="1508"/>
      <c r="E2060" s="1508"/>
      <c r="F2060" s="1504"/>
      <c r="G2060" s="1504"/>
      <c r="H2060" s="1504"/>
      <c r="I2060" s="1504"/>
      <c r="J2060" s="1504"/>
    </row>
    <row r="2061" spans="2:10" x14ac:dyDescent="0.25">
      <c r="B2061" s="1508"/>
      <c r="C2061" s="1508"/>
      <c r="D2061" s="1508"/>
      <c r="E2061" s="1508"/>
      <c r="F2061" s="1504"/>
      <c r="G2061" s="1504"/>
      <c r="H2061" s="1504"/>
      <c r="I2061" s="1504"/>
      <c r="J2061" s="1504"/>
    </row>
    <row r="2062" spans="2:10" x14ac:dyDescent="0.25">
      <c r="B2062" s="1508"/>
      <c r="C2062" s="1508"/>
      <c r="D2062" s="1508"/>
      <c r="E2062" s="1508"/>
      <c r="F2062" s="1504"/>
      <c r="G2062" s="1504"/>
      <c r="H2062" s="1504"/>
      <c r="I2062" s="1504"/>
      <c r="J2062" s="1504"/>
    </row>
    <row r="2063" spans="2:10" x14ac:dyDescent="0.25">
      <c r="B2063" s="1508"/>
      <c r="C2063" s="1508"/>
      <c r="D2063" s="1508"/>
      <c r="E2063" s="1508"/>
      <c r="F2063" s="1504"/>
      <c r="G2063" s="1504"/>
      <c r="H2063" s="1504"/>
      <c r="I2063" s="1504"/>
      <c r="J2063" s="1504"/>
    </row>
    <row r="2064" spans="2:10" x14ac:dyDescent="0.25">
      <c r="B2064" s="1508"/>
      <c r="C2064" s="1508"/>
      <c r="D2064" s="1508"/>
      <c r="E2064" s="1508"/>
      <c r="F2064" s="1504"/>
      <c r="G2064" s="1504"/>
      <c r="H2064" s="1504"/>
      <c r="I2064" s="1504"/>
      <c r="J2064" s="1504"/>
    </row>
    <row r="2065" spans="2:10" x14ac:dyDescent="0.25">
      <c r="B2065" s="1508"/>
      <c r="C2065" s="1508"/>
      <c r="D2065" s="1508"/>
      <c r="E2065" s="1508"/>
      <c r="F2065" s="1504"/>
      <c r="G2065" s="1504"/>
      <c r="H2065" s="1504"/>
      <c r="I2065" s="1504"/>
      <c r="J2065" s="1504"/>
    </row>
    <row r="2066" spans="2:10" x14ac:dyDescent="0.25">
      <c r="B2066" s="1508"/>
      <c r="C2066" s="1508"/>
      <c r="D2066" s="1508"/>
      <c r="E2066" s="1508"/>
      <c r="F2066" s="1504"/>
      <c r="G2066" s="1504"/>
      <c r="H2066" s="1504"/>
      <c r="I2066" s="1504"/>
      <c r="J2066" s="1504"/>
    </row>
    <row r="2067" spans="2:10" x14ac:dyDescent="0.25">
      <c r="B2067" s="1508"/>
      <c r="C2067" s="1508"/>
      <c r="D2067" s="1508"/>
      <c r="E2067" s="1508"/>
      <c r="F2067" s="1504"/>
      <c r="G2067" s="1504"/>
      <c r="H2067" s="1504"/>
      <c r="I2067" s="1504"/>
      <c r="J2067" s="1504"/>
    </row>
    <row r="2068" spans="2:10" x14ac:dyDescent="0.25">
      <c r="B2068" s="1508"/>
      <c r="C2068" s="1508"/>
      <c r="D2068" s="1508"/>
      <c r="E2068" s="1508"/>
      <c r="F2068" s="1504"/>
      <c r="G2068" s="1504"/>
      <c r="H2068" s="1504"/>
      <c r="I2068" s="1504"/>
      <c r="J2068" s="1504"/>
    </row>
    <row r="2069" spans="2:10" x14ac:dyDescent="0.25">
      <c r="B2069" s="1508"/>
      <c r="C2069" s="1508"/>
      <c r="D2069" s="1508"/>
      <c r="E2069" s="1508"/>
      <c r="F2069" s="1504"/>
      <c r="G2069" s="1504"/>
      <c r="H2069" s="1504"/>
      <c r="I2069" s="1504"/>
      <c r="J2069" s="1504"/>
    </row>
    <row r="2070" spans="2:10" x14ac:dyDescent="0.25">
      <c r="B2070" s="1508"/>
      <c r="C2070" s="1508"/>
      <c r="D2070" s="1508"/>
      <c r="E2070" s="1508"/>
      <c r="F2070" s="1504"/>
      <c r="G2070" s="1504"/>
      <c r="H2070" s="1504"/>
      <c r="I2070" s="1504"/>
      <c r="J2070" s="1504"/>
    </row>
    <row r="2071" spans="2:10" x14ac:dyDescent="0.25">
      <c r="B2071" s="1508"/>
      <c r="C2071" s="1508"/>
      <c r="D2071" s="1508"/>
      <c r="E2071" s="1508"/>
      <c r="F2071" s="1504"/>
      <c r="G2071" s="1504"/>
      <c r="H2071" s="1504"/>
      <c r="I2071" s="1504"/>
      <c r="J2071" s="1504"/>
    </row>
    <row r="2072" spans="2:10" x14ac:dyDescent="0.25">
      <c r="B2072" s="1508"/>
      <c r="C2072" s="1508"/>
      <c r="D2072" s="1508"/>
      <c r="E2072" s="1508"/>
      <c r="F2072" s="1504"/>
      <c r="G2072" s="1504"/>
      <c r="H2072" s="1504"/>
      <c r="I2072" s="1504"/>
      <c r="J2072" s="1504"/>
    </row>
    <row r="2073" spans="2:10" x14ac:dyDescent="0.25">
      <c r="B2073" s="1508"/>
      <c r="C2073" s="1508"/>
      <c r="D2073" s="1508"/>
      <c r="E2073" s="1508"/>
      <c r="F2073" s="1504"/>
      <c r="G2073" s="1504"/>
      <c r="H2073" s="1504"/>
      <c r="I2073" s="1504"/>
      <c r="J2073" s="1504"/>
    </row>
    <row r="2074" spans="2:10" x14ac:dyDescent="0.25">
      <c r="B2074" s="1508"/>
      <c r="C2074" s="1508"/>
      <c r="D2074" s="1508"/>
      <c r="E2074" s="1508"/>
      <c r="F2074" s="1504"/>
      <c r="G2074" s="1504"/>
      <c r="H2074" s="1504"/>
      <c r="I2074" s="1504"/>
      <c r="J2074" s="1504"/>
    </row>
    <row r="2075" spans="2:10" x14ac:dyDescent="0.25">
      <c r="B2075" s="1508"/>
      <c r="C2075" s="1508"/>
      <c r="D2075" s="1508"/>
      <c r="E2075" s="1508"/>
      <c r="F2075" s="1504"/>
      <c r="G2075" s="1504"/>
      <c r="H2075" s="1504"/>
      <c r="I2075" s="1504"/>
      <c r="J2075" s="1504"/>
    </row>
    <row r="2076" spans="2:10" x14ac:dyDescent="0.25">
      <c r="B2076" s="1508"/>
      <c r="C2076" s="1508"/>
      <c r="D2076" s="1508"/>
      <c r="E2076" s="1508"/>
      <c r="F2076" s="1504"/>
      <c r="G2076" s="1504"/>
      <c r="H2076" s="1504"/>
      <c r="I2076" s="1504"/>
      <c r="J2076" s="1504"/>
    </row>
    <row r="2077" spans="2:10" x14ac:dyDescent="0.25">
      <c r="B2077" s="1508"/>
      <c r="C2077" s="1508"/>
      <c r="D2077" s="1508"/>
      <c r="E2077" s="1508"/>
      <c r="F2077" s="1504"/>
      <c r="G2077" s="1504"/>
      <c r="H2077" s="1504"/>
      <c r="I2077" s="1504"/>
      <c r="J2077" s="1504"/>
    </row>
    <row r="2078" spans="2:10" x14ac:dyDescent="0.25">
      <c r="B2078" s="1508"/>
      <c r="C2078" s="1508"/>
      <c r="D2078" s="1508"/>
      <c r="E2078" s="1508"/>
      <c r="F2078" s="1504"/>
      <c r="G2078" s="1504"/>
      <c r="H2078" s="1504"/>
      <c r="I2078" s="1504"/>
      <c r="J2078" s="1504"/>
    </row>
    <row r="2079" spans="2:10" x14ac:dyDescent="0.25">
      <c r="B2079" s="1508"/>
      <c r="C2079" s="1508"/>
      <c r="D2079" s="1508"/>
      <c r="E2079" s="1508"/>
      <c r="F2079" s="1504"/>
      <c r="G2079" s="1504"/>
      <c r="H2079" s="1504"/>
      <c r="I2079" s="1504"/>
      <c r="J2079" s="1504"/>
    </row>
    <row r="2080" spans="2:10" x14ac:dyDescent="0.25">
      <c r="B2080" s="1508"/>
      <c r="C2080" s="1508"/>
      <c r="D2080" s="1508"/>
      <c r="E2080" s="1508"/>
      <c r="F2080" s="1504"/>
      <c r="G2080" s="1504"/>
      <c r="H2080" s="1504"/>
      <c r="I2080" s="1504"/>
      <c r="J2080" s="1504"/>
    </row>
    <row r="2081" spans="2:10" x14ac:dyDescent="0.25">
      <c r="B2081" s="1508"/>
      <c r="C2081" s="1508"/>
      <c r="D2081" s="1508"/>
      <c r="E2081" s="1508"/>
      <c r="F2081" s="1504"/>
      <c r="G2081" s="1504"/>
      <c r="H2081" s="1504"/>
      <c r="I2081" s="1504"/>
      <c r="J2081" s="1504"/>
    </row>
    <row r="2082" spans="2:10" x14ac:dyDescent="0.25">
      <c r="B2082" s="1508"/>
      <c r="C2082" s="1508"/>
      <c r="D2082" s="1508"/>
      <c r="E2082" s="1508"/>
      <c r="F2082" s="1504"/>
      <c r="G2082" s="1504"/>
      <c r="H2082" s="1504"/>
      <c r="I2082" s="1504"/>
      <c r="J2082" s="1504"/>
    </row>
    <row r="2083" spans="2:10" x14ac:dyDescent="0.25">
      <c r="B2083" s="1508"/>
      <c r="C2083" s="1508"/>
      <c r="D2083" s="1508"/>
      <c r="E2083" s="1508"/>
      <c r="F2083" s="1504"/>
      <c r="G2083" s="1504"/>
      <c r="H2083" s="1504"/>
      <c r="I2083" s="1504"/>
      <c r="J2083" s="1504"/>
    </row>
    <row r="2084" spans="2:10" x14ac:dyDescent="0.25">
      <c r="B2084" s="1508"/>
      <c r="C2084" s="1508"/>
      <c r="D2084" s="1508"/>
      <c r="E2084" s="1508"/>
      <c r="F2084" s="1504"/>
      <c r="G2084" s="1504"/>
      <c r="H2084" s="1504"/>
      <c r="I2084" s="1504"/>
      <c r="J2084" s="1504"/>
    </row>
    <row r="2085" spans="2:10" x14ac:dyDescent="0.25">
      <c r="B2085" s="1508"/>
      <c r="C2085" s="1508"/>
      <c r="D2085" s="1508"/>
      <c r="E2085" s="1508"/>
      <c r="F2085" s="1504"/>
      <c r="G2085" s="1504"/>
      <c r="H2085" s="1504"/>
      <c r="I2085" s="1504"/>
      <c r="J2085" s="1504"/>
    </row>
    <row r="2086" spans="2:10" x14ac:dyDescent="0.25">
      <c r="B2086" s="1508"/>
      <c r="C2086" s="1508"/>
      <c r="D2086" s="1508"/>
      <c r="E2086" s="1508"/>
      <c r="F2086" s="1504"/>
      <c r="G2086" s="1504"/>
      <c r="H2086" s="1504"/>
      <c r="I2086" s="1504"/>
      <c r="J2086" s="1504"/>
    </row>
    <row r="2087" spans="2:10" x14ac:dyDescent="0.25">
      <c r="B2087" s="1508"/>
      <c r="C2087" s="1508"/>
      <c r="D2087" s="1508"/>
      <c r="E2087" s="1508"/>
      <c r="F2087" s="1504"/>
      <c r="G2087" s="1504"/>
      <c r="H2087" s="1504"/>
      <c r="I2087" s="1504"/>
      <c r="J2087" s="1504"/>
    </row>
    <row r="2088" spans="2:10" x14ac:dyDescent="0.25">
      <c r="B2088" s="1508"/>
      <c r="C2088" s="1508"/>
      <c r="D2088" s="1508"/>
      <c r="E2088" s="1508"/>
      <c r="F2088" s="1504"/>
      <c r="G2088" s="1504"/>
      <c r="H2088" s="1504"/>
      <c r="I2088" s="1504"/>
      <c r="J2088" s="1504"/>
    </row>
    <row r="2089" spans="2:10" x14ac:dyDescent="0.25">
      <c r="B2089" s="1508"/>
      <c r="C2089" s="1508"/>
      <c r="D2089" s="1508"/>
      <c r="E2089" s="1508"/>
      <c r="F2089" s="1504"/>
      <c r="G2089" s="1504"/>
      <c r="H2089" s="1504"/>
      <c r="I2089" s="1504"/>
      <c r="J2089" s="1504"/>
    </row>
    <row r="2090" spans="2:10" x14ac:dyDescent="0.25">
      <c r="B2090" s="1508"/>
      <c r="C2090" s="1508"/>
      <c r="D2090" s="1508"/>
      <c r="E2090" s="1508"/>
      <c r="F2090" s="1504"/>
      <c r="G2090" s="1504"/>
      <c r="H2090" s="1504"/>
      <c r="I2090" s="1504"/>
      <c r="J2090" s="1504"/>
    </row>
    <row r="2091" spans="2:10" x14ac:dyDescent="0.25">
      <c r="B2091" s="1508"/>
      <c r="C2091" s="1508"/>
      <c r="D2091" s="1508"/>
      <c r="E2091" s="1508"/>
      <c r="F2091" s="1504"/>
      <c r="G2091" s="1504"/>
      <c r="H2091" s="1504"/>
      <c r="I2091" s="1504"/>
      <c r="J2091" s="1504"/>
    </row>
    <row r="2092" spans="2:10" x14ac:dyDescent="0.25">
      <c r="B2092" s="1508"/>
      <c r="C2092" s="1508"/>
      <c r="D2092" s="1508"/>
      <c r="E2092" s="1508"/>
      <c r="F2092" s="1504"/>
      <c r="G2092" s="1504"/>
      <c r="H2092" s="1504"/>
      <c r="I2092" s="1504"/>
      <c r="J2092" s="1504"/>
    </row>
    <row r="2093" spans="2:10" x14ac:dyDescent="0.25">
      <c r="B2093" s="1508"/>
      <c r="C2093" s="1508"/>
      <c r="D2093" s="1508"/>
      <c r="E2093" s="1508"/>
      <c r="F2093" s="1504"/>
      <c r="G2093" s="1504"/>
      <c r="H2093" s="1504"/>
      <c r="I2093" s="1504"/>
      <c r="J2093" s="1504"/>
    </row>
    <row r="2094" spans="2:10" x14ac:dyDescent="0.25">
      <c r="B2094" s="1508"/>
      <c r="C2094" s="1508"/>
      <c r="D2094" s="1508"/>
      <c r="E2094" s="1508"/>
      <c r="F2094" s="1504"/>
      <c r="G2094" s="1504"/>
      <c r="H2094" s="1504"/>
      <c r="I2094" s="1504"/>
      <c r="J2094" s="1504"/>
    </row>
    <row r="2095" spans="2:10" x14ac:dyDescent="0.25">
      <c r="B2095" s="1508"/>
      <c r="C2095" s="1508"/>
      <c r="D2095" s="1508"/>
      <c r="E2095" s="1508"/>
      <c r="F2095" s="1504"/>
      <c r="G2095" s="1504"/>
      <c r="H2095" s="1504"/>
      <c r="I2095" s="1504"/>
      <c r="J2095" s="1504"/>
    </row>
    <row r="2096" spans="2:10" x14ac:dyDescent="0.25">
      <c r="B2096" s="1508"/>
      <c r="C2096" s="1508"/>
      <c r="D2096" s="1508"/>
      <c r="E2096" s="1508"/>
      <c r="F2096" s="1504"/>
      <c r="G2096" s="1504"/>
      <c r="H2096" s="1504"/>
      <c r="I2096" s="1504"/>
      <c r="J2096" s="1504"/>
    </row>
    <row r="2097" spans="2:10" x14ac:dyDescent="0.25">
      <c r="B2097" s="1508"/>
      <c r="C2097" s="1508"/>
      <c r="D2097" s="1508"/>
      <c r="E2097" s="1508"/>
      <c r="F2097" s="1504"/>
      <c r="G2097" s="1504"/>
      <c r="H2097" s="1504"/>
      <c r="I2097" s="1504"/>
      <c r="J2097" s="1504"/>
    </row>
    <row r="2098" spans="2:10" x14ac:dyDescent="0.25">
      <c r="B2098" s="1508"/>
      <c r="C2098" s="1508"/>
      <c r="D2098" s="1508"/>
      <c r="E2098" s="1508"/>
      <c r="F2098" s="1504"/>
      <c r="G2098" s="1504"/>
      <c r="H2098" s="1504"/>
      <c r="I2098" s="1504"/>
      <c r="J2098" s="1504"/>
    </row>
    <row r="2099" spans="2:10" x14ac:dyDescent="0.25">
      <c r="B2099" s="1508"/>
      <c r="C2099" s="1508"/>
      <c r="D2099" s="1508"/>
      <c r="E2099" s="1508"/>
      <c r="F2099" s="1504"/>
      <c r="G2099" s="1504"/>
      <c r="H2099" s="1504"/>
      <c r="I2099" s="1504"/>
      <c r="J2099" s="1504"/>
    </row>
    <row r="2100" spans="2:10" x14ac:dyDescent="0.25">
      <c r="B2100" s="1508"/>
      <c r="C2100" s="1508"/>
      <c r="D2100" s="1508"/>
      <c r="E2100" s="1508"/>
      <c r="F2100" s="1504"/>
      <c r="G2100" s="1504"/>
      <c r="H2100" s="1504"/>
      <c r="I2100" s="1504"/>
      <c r="J2100" s="1504"/>
    </row>
    <row r="2101" spans="2:10" x14ac:dyDescent="0.25">
      <c r="B2101" s="1508"/>
      <c r="C2101" s="1508"/>
      <c r="D2101" s="1508"/>
      <c r="E2101" s="1508"/>
      <c r="F2101" s="1504"/>
      <c r="G2101" s="1504"/>
      <c r="H2101" s="1504"/>
      <c r="I2101" s="1504"/>
      <c r="J2101" s="1504"/>
    </row>
    <row r="2102" spans="2:10" x14ac:dyDescent="0.25">
      <c r="B2102" s="1508"/>
      <c r="C2102" s="1508"/>
      <c r="D2102" s="1508"/>
      <c r="E2102" s="1508"/>
      <c r="F2102" s="1504"/>
      <c r="G2102" s="1504"/>
      <c r="H2102" s="1504"/>
      <c r="I2102" s="1504"/>
      <c r="J2102" s="1504"/>
    </row>
    <row r="2103" spans="2:10" x14ac:dyDescent="0.25">
      <c r="B2103" s="1508"/>
      <c r="C2103" s="1508"/>
      <c r="D2103" s="1508"/>
      <c r="E2103" s="1508"/>
      <c r="F2103" s="1504"/>
      <c r="G2103" s="1504"/>
      <c r="H2103" s="1504"/>
      <c r="I2103" s="1504"/>
      <c r="J2103" s="1504"/>
    </row>
    <row r="2104" spans="2:10" x14ac:dyDescent="0.25">
      <c r="B2104" s="1508"/>
      <c r="C2104" s="1508"/>
      <c r="D2104" s="1508"/>
      <c r="E2104" s="1508"/>
      <c r="F2104" s="1504"/>
      <c r="G2104" s="1504"/>
      <c r="H2104" s="1504"/>
      <c r="I2104" s="1504"/>
      <c r="J2104" s="1504"/>
    </row>
    <row r="2105" spans="2:10" x14ac:dyDescent="0.25">
      <c r="B2105" s="1508"/>
      <c r="C2105" s="1508"/>
      <c r="D2105" s="1508"/>
      <c r="E2105" s="1508"/>
      <c r="F2105" s="1504"/>
      <c r="G2105" s="1504"/>
      <c r="H2105" s="1504"/>
      <c r="I2105" s="1504"/>
      <c r="J2105" s="1504"/>
    </row>
    <row r="2106" spans="2:10" x14ac:dyDescent="0.25">
      <c r="B2106" s="1508"/>
      <c r="C2106" s="1508"/>
      <c r="D2106" s="1508"/>
      <c r="E2106" s="1508"/>
      <c r="F2106" s="1504"/>
      <c r="G2106" s="1504"/>
      <c r="H2106" s="1504"/>
      <c r="I2106" s="1504"/>
      <c r="J2106" s="1504"/>
    </row>
    <row r="2107" spans="2:10" x14ac:dyDescent="0.25">
      <c r="B2107" s="1508"/>
      <c r="C2107" s="1508"/>
      <c r="D2107" s="1508"/>
      <c r="E2107" s="1508"/>
      <c r="F2107" s="1504"/>
      <c r="G2107" s="1504"/>
      <c r="H2107" s="1504"/>
      <c r="I2107" s="1504"/>
      <c r="J2107" s="1504"/>
    </row>
    <row r="2108" spans="2:10" x14ac:dyDescent="0.25">
      <c r="B2108" s="1508"/>
      <c r="C2108" s="1508"/>
      <c r="D2108" s="1508"/>
      <c r="E2108" s="1508"/>
      <c r="F2108" s="1504"/>
      <c r="G2108" s="1504"/>
      <c r="H2108" s="1504"/>
      <c r="I2108" s="1504"/>
      <c r="J2108" s="1504"/>
    </row>
    <row r="2109" spans="2:10" x14ac:dyDescent="0.25">
      <c r="B2109" s="1508"/>
      <c r="C2109" s="1508"/>
      <c r="D2109" s="1508"/>
      <c r="E2109" s="1508"/>
      <c r="F2109" s="1504"/>
      <c r="G2109" s="1504"/>
      <c r="H2109" s="1504"/>
      <c r="I2109" s="1504"/>
      <c r="J2109" s="1504"/>
    </row>
    <row r="2110" spans="2:10" x14ac:dyDescent="0.25">
      <c r="B2110" s="1508"/>
      <c r="C2110" s="1508"/>
      <c r="D2110" s="1508"/>
      <c r="E2110" s="1508"/>
      <c r="F2110" s="1504"/>
      <c r="G2110" s="1504"/>
      <c r="H2110" s="1504"/>
      <c r="I2110" s="1504"/>
      <c r="J2110" s="1504"/>
    </row>
    <row r="2111" spans="2:10" x14ac:dyDescent="0.25">
      <c r="B2111" s="1508"/>
      <c r="C2111" s="1508"/>
      <c r="D2111" s="1508"/>
      <c r="E2111" s="1508"/>
      <c r="F2111" s="1504"/>
      <c r="G2111" s="1504"/>
      <c r="H2111" s="1504"/>
      <c r="I2111" s="1504"/>
      <c r="J2111" s="1504"/>
    </row>
    <row r="2112" spans="2:10" x14ac:dyDescent="0.25">
      <c r="B2112" s="1508"/>
      <c r="C2112" s="1508"/>
      <c r="D2112" s="1508"/>
      <c r="E2112" s="1508"/>
      <c r="F2112" s="1504"/>
      <c r="G2112" s="1504"/>
      <c r="H2112" s="1504"/>
      <c r="I2112" s="1504"/>
      <c r="J2112" s="1504"/>
    </row>
    <row r="2113" spans="2:10" x14ac:dyDescent="0.25">
      <c r="B2113" s="1508"/>
      <c r="C2113" s="1508"/>
      <c r="D2113" s="1508"/>
      <c r="E2113" s="1508"/>
      <c r="F2113" s="1504"/>
      <c r="G2113" s="1504"/>
      <c r="H2113" s="1504"/>
      <c r="I2113" s="1504"/>
      <c r="J2113" s="1504"/>
    </row>
    <row r="2114" spans="2:10" x14ac:dyDescent="0.25">
      <c r="B2114" s="1508"/>
      <c r="C2114" s="1508"/>
      <c r="D2114" s="1508"/>
      <c r="E2114" s="1508"/>
      <c r="F2114" s="1504"/>
      <c r="G2114" s="1504"/>
      <c r="H2114" s="1504"/>
      <c r="I2114" s="1504"/>
      <c r="J2114" s="1504"/>
    </row>
    <row r="2115" spans="2:10" x14ac:dyDescent="0.25">
      <c r="B2115" s="1508"/>
      <c r="C2115" s="1508"/>
      <c r="D2115" s="1508"/>
      <c r="E2115" s="1508"/>
      <c r="F2115" s="1504"/>
      <c r="G2115" s="1504"/>
      <c r="H2115" s="1504"/>
      <c r="I2115" s="1504"/>
      <c r="J2115" s="1504"/>
    </row>
    <row r="2116" spans="2:10" x14ac:dyDescent="0.25">
      <c r="B2116" s="1508"/>
      <c r="C2116" s="1508"/>
      <c r="D2116" s="1508"/>
      <c r="E2116" s="1508"/>
      <c r="F2116" s="1504"/>
      <c r="G2116" s="1504"/>
      <c r="H2116" s="1504"/>
      <c r="I2116" s="1504"/>
      <c r="J2116" s="1504"/>
    </row>
    <row r="2117" spans="2:10" x14ac:dyDescent="0.25">
      <c r="B2117" s="1508"/>
      <c r="C2117" s="1508"/>
      <c r="D2117" s="1508"/>
      <c r="E2117" s="1508"/>
      <c r="F2117" s="1504"/>
      <c r="G2117" s="1504"/>
      <c r="H2117" s="1504"/>
      <c r="I2117" s="1504"/>
      <c r="J2117" s="1504"/>
    </row>
    <row r="2118" spans="2:10" x14ac:dyDescent="0.25">
      <c r="B2118" s="1508"/>
      <c r="C2118" s="1508"/>
      <c r="D2118" s="1508"/>
      <c r="E2118" s="1508"/>
      <c r="F2118" s="1504"/>
      <c r="G2118" s="1504"/>
      <c r="H2118" s="1504"/>
      <c r="I2118" s="1504"/>
      <c r="J2118" s="1504"/>
    </row>
    <row r="2119" spans="2:10" x14ac:dyDescent="0.25">
      <c r="B2119" s="1508"/>
      <c r="C2119" s="1508"/>
      <c r="D2119" s="1508"/>
      <c r="E2119" s="1508"/>
      <c r="F2119" s="1504"/>
      <c r="G2119" s="1504"/>
      <c r="H2119" s="1504"/>
      <c r="I2119" s="1504"/>
      <c r="J2119" s="1504"/>
    </row>
    <row r="2120" spans="2:10" x14ac:dyDescent="0.25">
      <c r="B2120" s="1508"/>
      <c r="C2120" s="1508"/>
      <c r="D2120" s="1508"/>
      <c r="E2120" s="1508"/>
      <c r="F2120" s="1504"/>
      <c r="G2120" s="1504"/>
      <c r="H2120" s="1504"/>
      <c r="I2120" s="1504"/>
      <c r="J2120" s="1504"/>
    </row>
    <row r="2121" spans="2:10" x14ac:dyDescent="0.25">
      <c r="B2121" s="1508"/>
      <c r="C2121" s="1508"/>
      <c r="D2121" s="1508"/>
      <c r="E2121" s="1508"/>
      <c r="F2121" s="1504"/>
      <c r="G2121" s="1504"/>
      <c r="H2121" s="1504"/>
      <c r="I2121" s="1504"/>
      <c r="J2121" s="1504"/>
    </row>
    <row r="2122" spans="2:10" x14ac:dyDescent="0.25">
      <c r="B2122" s="1508"/>
      <c r="C2122" s="1508"/>
      <c r="D2122" s="1508"/>
      <c r="E2122" s="1508"/>
      <c r="F2122" s="1504"/>
      <c r="G2122" s="1504"/>
      <c r="H2122" s="1504"/>
      <c r="I2122" s="1504"/>
      <c r="J2122" s="1504"/>
    </row>
    <row r="2123" spans="2:10" x14ac:dyDescent="0.25">
      <c r="B2123" s="1508"/>
      <c r="C2123" s="1508"/>
      <c r="D2123" s="1508"/>
      <c r="E2123" s="1508"/>
      <c r="F2123" s="1504"/>
      <c r="G2123" s="1504"/>
      <c r="H2123" s="1504"/>
      <c r="I2123" s="1504"/>
      <c r="J2123" s="1504"/>
    </row>
    <row r="2124" spans="2:10" x14ac:dyDescent="0.25">
      <c r="B2124" s="1508"/>
      <c r="C2124" s="1508"/>
      <c r="D2124" s="1508"/>
      <c r="E2124" s="1508"/>
      <c r="F2124" s="1504"/>
      <c r="G2124" s="1504"/>
      <c r="H2124" s="1504"/>
      <c r="I2124" s="1504"/>
      <c r="J2124" s="1504"/>
    </row>
    <row r="2125" spans="2:10" x14ac:dyDescent="0.25">
      <c r="B2125" s="1508"/>
      <c r="C2125" s="1508"/>
      <c r="D2125" s="1508"/>
      <c r="E2125" s="1508"/>
      <c r="F2125" s="1504"/>
      <c r="G2125" s="1504"/>
      <c r="H2125" s="1504"/>
      <c r="I2125" s="1504"/>
      <c r="J2125" s="1504"/>
    </row>
    <row r="2126" spans="2:10" x14ac:dyDescent="0.25">
      <c r="B2126" s="1508"/>
      <c r="C2126" s="1508"/>
      <c r="D2126" s="1508"/>
      <c r="E2126" s="1508"/>
      <c r="F2126" s="1504"/>
      <c r="G2126" s="1504"/>
      <c r="H2126" s="1504"/>
      <c r="I2126" s="1504"/>
      <c r="J2126" s="1504"/>
    </row>
    <row r="2127" spans="2:10" x14ac:dyDescent="0.25">
      <c r="B2127" s="1508"/>
      <c r="C2127" s="1508"/>
      <c r="D2127" s="1508"/>
      <c r="E2127" s="1508"/>
      <c r="F2127" s="1504"/>
      <c r="G2127" s="1504"/>
      <c r="H2127" s="1504"/>
      <c r="I2127" s="1504"/>
      <c r="J2127" s="1504"/>
    </row>
    <row r="2128" spans="2:10" x14ac:dyDescent="0.25">
      <c r="B2128" s="1508"/>
      <c r="C2128" s="1508"/>
      <c r="D2128" s="1508"/>
      <c r="E2128" s="1508"/>
      <c r="F2128" s="1504"/>
      <c r="G2128" s="1504"/>
      <c r="H2128" s="1504"/>
      <c r="I2128" s="1504"/>
      <c r="J2128" s="1504"/>
    </row>
    <row r="2129" spans="2:10" x14ac:dyDescent="0.25">
      <c r="B2129" s="1508"/>
      <c r="C2129" s="1508"/>
      <c r="D2129" s="1508"/>
      <c r="E2129" s="1508"/>
      <c r="F2129" s="1504"/>
      <c r="G2129" s="1504"/>
      <c r="H2129" s="1504"/>
      <c r="I2129" s="1504"/>
      <c r="J2129" s="1504"/>
    </row>
    <row r="2130" spans="2:10" x14ac:dyDescent="0.25">
      <c r="B2130" s="1508"/>
      <c r="C2130" s="1508"/>
      <c r="D2130" s="1508"/>
      <c r="E2130" s="1508"/>
      <c r="F2130" s="1504"/>
      <c r="G2130" s="1504"/>
      <c r="H2130" s="1504"/>
      <c r="I2130" s="1504"/>
      <c r="J2130" s="1504"/>
    </row>
    <row r="2131" spans="2:10" x14ac:dyDescent="0.25">
      <c r="B2131" s="1508"/>
      <c r="C2131" s="1508"/>
      <c r="D2131" s="1508"/>
      <c r="E2131" s="1508"/>
      <c r="F2131" s="1504"/>
      <c r="G2131" s="1504"/>
      <c r="H2131" s="1504"/>
      <c r="I2131" s="1504"/>
      <c r="J2131" s="1504"/>
    </row>
    <row r="2132" spans="2:10" x14ac:dyDescent="0.25">
      <c r="B2132" s="1508"/>
      <c r="C2132" s="1508"/>
      <c r="D2132" s="1508"/>
      <c r="E2132" s="1508"/>
      <c r="F2132" s="1504"/>
      <c r="G2132" s="1504"/>
      <c r="H2132" s="1504"/>
      <c r="I2132" s="1504"/>
      <c r="J2132" s="1504"/>
    </row>
    <row r="2133" spans="2:10" x14ac:dyDescent="0.25">
      <c r="B2133" s="1508"/>
      <c r="C2133" s="1508"/>
      <c r="D2133" s="1508"/>
      <c r="E2133" s="1508"/>
      <c r="F2133" s="1504"/>
      <c r="G2133" s="1504"/>
      <c r="H2133" s="1504"/>
      <c r="I2133" s="1504"/>
      <c r="J2133" s="1504"/>
    </row>
    <row r="2134" spans="2:10" x14ac:dyDescent="0.25">
      <c r="B2134" s="1508"/>
      <c r="C2134" s="1508"/>
      <c r="D2134" s="1508"/>
      <c r="E2134" s="1508"/>
      <c r="F2134" s="1504"/>
      <c r="G2134" s="1504"/>
      <c r="H2134" s="1504"/>
      <c r="I2134" s="1504"/>
      <c r="J2134" s="1504"/>
    </row>
    <row r="2135" spans="2:10" x14ac:dyDescent="0.25">
      <c r="B2135" s="1508"/>
      <c r="C2135" s="1508"/>
      <c r="D2135" s="1508"/>
      <c r="E2135" s="1508"/>
      <c r="F2135" s="1504"/>
      <c r="G2135" s="1504"/>
      <c r="H2135" s="1504"/>
      <c r="I2135" s="1504"/>
      <c r="J2135" s="1504"/>
    </row>
    <row r="2136" spans="2:10" x14ac:dyDescent="0.25">
      <c r="B2136" s="1508"/>
      <c r="C2136" s="1508"/>
      <c r="D2136" s="1508"/>
      <c r="E2136" s="1508"/>
      <c r="F2136" s="1504"/>
      <c r="G2136" s="1504"/>
      <c r="H2136" s="1504"/>
      <c r="I2136" s="1504"/>
      <c r="J2136" s="1504"/>
    </row>
    <row r="2137" spans="2:10" x14ac:dyDescent="0.25">
      <c r="B2137" s="1508"/>
      <c r="C2137" s="1508"/>
      <c r="D2137" s="1508"/>
      <c r="E2137" s="1508"/>
      <c r="F2137" s="1504"/>
      <c r="G2137" s="1504"/>
      <c r="H2137" s="1504"/>
      <c r="I2137" s="1504"/>
      <c r="J2137" s="1504"/>
    </row>
    <row r="2138" spans="2:10" x14ac:dyDescent="0.25">
      <c r="B2138" s="1508"/>
      <c r="C2138" s="1508"/>
      <c r="D2138" s="1508"/>
      <c r="E2138" s="1508"/>
      <c r="F2138" s="1504"/>
      <c r="G2138" s="1504"/>
      <c r="H2138" s="1504"/>
      <c r="I2138" s="1504"/>
      <c r="J2138" s="1504"/>
    </row>
    <row r="2139" spans="2:10" x14ac:dyDescent="0.25">
      <c r="B2139" s="1508"/>
      <c r="C2139" s="1508"/>
      <c r="D2139" s="1508"/>
      <c r="E2139" s="1508"/>
      <c r="F2139" s="1504"/>
      <c r="G2139" s="1504"/>
      <c r="H2139" s="1504"/>
      <c r="I2139" s="1504"/>
      <c r="J2139" s="1504"/>
    </row>
    <row r="2140" spans="2:10" x14ac:dyDescent="0.25">
      <c r="B2140" s="1508"/>
      <c r="C2140" s="1508"/>
      <c r="D2140" s="1508"/>
      <c r="E2140" s="1508"/>
      <c r="F2140" s="1504"/>
      <c r="G2140" s="1504"/>
      <c r="H2140" s="1504"/>
      <c r="I2140" s="1504"/>
      <c r="J2140" s="1504"/>
    </row>
    <row r="2141" spans="2:10" x14ac:dyDescent="0.25">
      <c r="B2141" s="1508"/>
      <c r="C2141" s="1508"/>
      <c r="D2141" s="1508"/>
      <c r="E2141" s="1508"/>
      <c r="F2141" s="1504"/>
      <c r="G2141" s="1504"/>
      <c r="H2141" s="1504"/>
      <c r="I2141" s="1504"/>
      <c r="J2141" s="1504"/>
    </row>
    <row r="2142" spans="2:10" x14ac:dyDescent="0.25">
      <c r="B2142" s="1508"/>
      <c r="C2142" s="1508"/>
      <c r="D2142" s="1508"/>
      <c r="E2142" s="1508"/>
      <c r="F2142" s="1504"/>
      <c r="G2142" s="1504"/>
      <c r="H2142" s="1504"/>
      <c r="I2142" s="1504"/>
      <c r="J2142" s="1504"/>
    </row>
    <row r="2143" spans="2:10" x14ac:dyDescent="0.25">
      <c r="B2143" s="1508"/>
      <c r="C2143" s="1508"/>
      <c r="D2143" s="1508"/>
      <c r="E2143" s="1508"/>
      <c r="F2143" s="1504"/>
      <c r="G2143" s="1504"/>
      <c r="H2143" s="1504"/>
      <c r="I2143" s="1504"/>
      <c r="J2143" s="1504"/>
    </row>
    <row r="2144" spans="2:10" x14ac:dyDescent="0.25">
      <c r="B2144" s="1508"/>
      <c r="C2144" s="1508"/>
      <c r="D2144" s="1508"/>
      <c r="E2144" s="1508"/>
      <c r="F2144" s="1504"/>
      <c r="G2144" s="1504"/>
      <c r="H2144" s="1504"/>
      <c r="I2144" s="1504"/>
      <c r="J2144" s="1504"/>
    </row>
    <row r="2145" spans="2:10" x14ac:dyDescent="0.25">
      <c r="B2145" s="1508"/>
      <c r="C2145" s="1508"/>
      <c r="D2145" s="1508"/>
      <c r="E2145" s="1508"/>
      <c r="F2145" s="1504"/>
      <c r="G2145" s="1504"/>
      <c r="H2145" s="1504"/>
      <c r="I2145" s="1504"/>
      <c r="J2145" s="1504"/>
    </row>
    <row r="2146" spans="2:10" x14ac:dyDescent="0.25">
      <c r="B2146" s="1508"/>
      <c r="C2146" s="1508"/>
      <c r="D2146" s="1508"/>
      <c r="E2146" s="1508"/>
      <c r="F2146" s="1504"/>
      <c r="G2146" s="1504"/>
      <c r="H2146" s="1504"/>
      <c r="I2146" s="1504"/>
      <c r="J2146" s="1504"/>
    </row>
    <row r="2147" spans="2:10" x14ac:dyDescent="0.25">
      <c r="B2147" s="1508"/>
      <c r="C2147" s="1508"/>
      <c r="D2147" s="1508"/>
      <c r="E2147" s="1508"/>
      <c r="F2147" s="1504"/>
      <c r="G2147" s="1504"/>
      <c r="H2147" s="1504"/>
      <c r="I2147" s="1504"/>
      <c r="J2147" s="1504"/>
    </row>
    <row r="2148" spans="2:10" x14ac:dyDescent="0.25">
      <c r="B2148" s="1508"/>
      <c r="C2148" s="1508"/>
      <c r="D2148" s="1508"/>
      <c r="E2148" s="1508"/>
      <c r="F2148" s="1504"/>
      <c r="G2148" s="1504"/>
      <c r="H2148" s="1504"/>
      <c r="I2148" s="1504"/>
      <c r="J2148" s="1504"/>
    </row>
    <row r="2149" spans="2:10" x14ac:dyDescent="0.25">
      <c r="B2149" s="1508"/>
      <c r="C2149" s="1508"/>
      <c r="D2149" s="1508"/>
      <c r="E2149" s="1508"/>
      <c r="F2149" s="1504"/>
      <c r="G2149" s="1504"/>
      <c r="H2149" s="1504"/>
      <c r="I2149" s="1504"/>
      <c r="J2149" s="1504"/>
    </row>
    <row r="2150" spans="2:10" x14ac:dyDescent="0.25">
      <c r="B2150" s="1508"/>
      <c r="C2150" s="1508"/>
      <c r="D2150" s="1508"/>
      <c r="E2150" s="1508"/>
      <c r="F2150" s="1504"/>
      <c r="G2150" s="1504"/>
      <c r="H2150" s="1504"/>
      <c r="I2150" s="1504"/>
      <c r="J2150" s="1504"/>
    </row>
    <row r="2151" spans="2:10" x14ac:dyDescent="0.25">
      <c r="B2151" s="1508"/>
      <c r="C2151" s="1508"/>
      <c r="D2151" s="1508"/>
      <c r="E2151" s="1508"/>
      <c r="F2151" s="1504"/>
      <c r="G2151" s="1504"/>
      <c r="H2151" s="1504"/>
      <c r="I2151" s="1504"/>
      <c r="J2151" s="1504"/>
    </row>
    <row r="2152" spans="2:10" x14ac:dyDescent="0.25">
      <c r="B2152" s="1508"/>
      <c r="C2152" s="1508"/>
      <c r="D2152" s="1508"/>
      <c r="E2152" s="1508"/>
      <c r="F2152" s="1504"/>
      <c r="G2152" s="1504"/>
      <c r="H2152" s="1504"/>
      <c r="I2152" s="1504"/>
      <c r="J2152" s="1504"/>
    </row>
    <row r="2153" spans="2:10" x14ac:dyDescent="0.25">
      <c r="B2153" s="1508"/>
      <c r="C2153" s="1508"/>
      <c r="D2153" s="1508"/>
      <c r="E2153" s="1508"/>
      <c r="F2153" s="1504"/>
      <c r="G2153" s="1504"/>
      <c r="H2153" s="1504"/>
      <c r="I2153" s="1504"/>
      <c r="J2153" s="1504"/>
    </row>
    <row r="2154" spans="2:10" x14ac:dyDescent="0.25">
      <c r="B2154" s="1508"/>
      <c r="C2154" s="1508"/>
      <c r="D2154" s="1508"/>
      <c r="E2154" s="1508"/>
      <c r="F2154" s="1504"/>
      <c r="G2154" s="1504"/>
      <c r="H2154" s="1504"/>
      <c r="I2154" s="1504"/>
      <c r="J2154" s="1504"/>
    </row>
    <row r="2155" spans="2:10" x14ac:dyDescent="0.25">
      <c r="B2155" s="1508"/>
      <c r="C2155" s="1508"/>
      <c r="D2155" s="1508"/>
      <c r="E2155" s="1508"/>
      <c r="F2155" s="1504"/>
      <c r="G2155" s="1504"/>
      <c r="H2155" s="1504"/>
      <c r="I2155" s="1504"/>
      <c r="J2155" s="1504"/>
    </row>
    <row r="2156" spans="2:10" x14ac:dyDescent="0.25">
      <c r="B2156" s="1508"/>
      <c r="C2156" s="1508"/>
      <c r="D2156" s="1508"/>
      <c r="E2156" s="1508"/>
      <c r="F2156" s="1504"/>
      <c r="G2156" s="1504"/>
      <c r="H2156" s="1504"/>
      <c r="I2156" s="1504"/>
      <c r="J2156" s="1504"/>
    </row>
    <row r="2157" spans="2:10" x14ac:dyDescent="0.25">
      <c r="B2157" s="1508"/>
      <c r="C2157" s="1508"/>
      <c r="D2157" s="1508"/>
      <c r="E2157" s="1508"/>
      <c r="F2157" s="1504"/>
      <c r="G2157" s="1504"/>
      <c r="H2157" s="1504"/>
      <c r="I2157" s="1504"/>
      <c r="J2157" s="1504"/>
    </row>
    <row r="2158" spans="2:10" x14ac:dyDescent="0.25">
      <c r="B2158" s="1508"/>
      <c r="C2158" s="1508"/>
      <c r="D2158" s="1508"/>
      <c r="E2158" s="1508"/>
      <c r="F2158" s="1504"/>
      <c r="G2158" s="1504"/>
      <c r="H2158" s="1504"/>
      <c r="I2158" s="1504"/>
      <c r="J2158" s="1504"/>
    </row>
    <row r="2159" spans="2:10" x14ac:dyDescent="0.25">
      <c r="B2159" s="1508"/>
      <c r="C2159" s="1508"/>
      <c r="D2159" s="1508"/>
      <c r="E2159" s="1508"/>
      <c r="F2159" s="1504"/>
      <c r="G2159" s="1504"/>
      <c r="H2159" s="1504"/>
      <c r="I2159" s="1504"/>
      <c r="J2159" s="1504"/>
    </row>
    <row r="2160" spans="2:10" x14ac:dyDescent="0.25">
      <c r="B2160" s="1508"/>
      <c r="C2160" s="1508"/>
      <c r="D2160" s="1508"/>
      <c r="E2160" s="1508"/>
      <c r="F2160" s="1504"/>
      <c r="G2160" s="1504"/>
      <c r="H2160" s="1504"/>
      <c r="I2160" s="1504"/>
      <c r="J2160" s="1504"/>
    </row>
    <row r="2161" spans="2:10" x14ac:dyDescent="0.25">
      <c r="B2161" s="1508"/>
      <c r="C2161" s="1508"/>
      <c r="D2161" s="1508"/>
      <c r="E2161" s="1508"/>
      <c r="F2161" s="1504"/>
      <c r="G2161" s="1504"/>
      <c r="H2161" s="1504"/>
      <c r="I2161" s="1504"/>
      <c r="J2161" s="1504"/>
    </row>
    <row r="2162" spans="2:10" x14ac:dyDescent="0.25">
      <c r="B2162" s="1508"/>
      <c r="C2162" s="1508"/>
      <c r="D2162" s="1508"/>
      <c r="E2162" s="1508"/>
      <c r="F2162" s="1504"/>
      <c r="G2162" s="1504"/>
      <c r="H2162" s="1504"/>
      <c r="I2162" s="1504"/>
      <c r="J2162" s="1504"/>
    </row>
    <row r="2163" spans="2:10" x14ac:dyDescent="0.25">
      <c r="B2163" s="1508"/>
      <c r="C2163" s="1508"/>
      <c r="D2163" s="1508"/>
      <c r="E2163" s="1508"/>
      <c r="F2163" s="1504"/>
      <c r="G2163" s="1504"/>
      <c r="H2163" s="1504"/>
      <c r="I2163" s="1504"/>
      <c r="J2163" s="1504"/>
    </row>
    <row r="2164" spans="2:10" x14ac:dyDescent="0.25">
      <c r="B2164" s="1508"/>
      <c r="C2164" s="1508"/>
      <c r="D2164" s="1508"/>
      <c r="E2164" s="1508"/>
      <c r="F2164" s="1504"/>
      <c r="G2164" s="1504"/>
      <c r="H2164" s="1504"/>
      <c r="I2164" s="1504"/>
      <c r="J2164" s="1504"/>
    </row>
    <row r="2165" spans="2:10" x14ac:dyDescent="0.25">
      <c r="B2165" s="1508"/>
      <c r="C2165" s="1508"/>
      <c r="D2165" s="1508"/>
      <c r="E2165" s="1508"/>
      <c r="F2165" s="1504"/>
      <c r="G2165" s="1504"/>
      <c r="H2165" s="1504"/>
      <c r="I2165" s="1504"/>
      <c r="J2165" s="1504"/>
    </row>
    <row r="2166" spans="2:10" x14ac:dyDescent="0.25">
      <c r="B2166" s="1508"/>
      <c r="C2166" s="1508"/>
      <c r="D2166" s="1508"/>
      <c r="E2166" s="1508"/>
      <c r="F2166" s="1504"/>
      <c r="G2166" s="1504"/>
      <c r="H2166" s="1504"/>
      <c r="I2166" s="1504"/>
      <c r="J2166" s="1504"/>
    </row>
    <row r="2167" spans="2:10" x14ac:dyDescent="0.25">
      <c r="B2167" s="1508"/>
      <c r="C2167" s="1508"/>
      <c r="D2167" s="1508"/>
      <c r="E2167" s="1508"/>
      <c r="F2167" s="1504"/>
      <c r="G2167" s="1504"/>
      <c r="H2167" s="1504"/>
      <c r="I2167" s="1504"/>
      <c r="J2167" s="1504"/>
    </row>
    <row r="2168" spans="2:10" x14ac:dyDescent="0.25">
      <c r="B2168" s="1508"/>
      <c r="C2168" s="1508"/>
      <c r="D2168" s="1508"/>
      <c r="E2168" s="1508"/>
      <c r="F2168" s="1504"/>
      <c r="G2168" s="1504"/>
      <c r="H2168" s="1504"/>
      <c r="I2168" s="1504"/>
      <c r="J2168" s="1504"/>
    </row>
    <row r="2169" spans="2:10" x14ac:dyDescent="0.25">
      <c r="B2169" s="1508"/>
      <c r="C2169" s="1508"/>
      <c r="D2169" s="1508"/>
      <c r="E2169" s="1508"/>
      <c r="F2169" s="1504"/>
      <c r="G2169" s="1504"/>
      <c r="H2169" s="1504"/>
      <c r="I2169" s="1504"/>
      <c r="J2169" s="1504"/>
    </row>
    <row r="2170" spans="2:10" x14ac:dyDescent="0.25">
      <c r="B2170" s="1508"/>
      <c r="C2170" s="1508"/>
      <c r="D2170" s="1508"/>
      <c r="E2170" s="1508"/>
      <c r="F2170" s="1504"/>
      <c r="G2170" s="1504"/>
      <c r="H2170" s="1504"/>
      <c r="I2170" s="1504"/>
      <c r="J2170" s="1504"/>
    </row>
    <row r="2171" spans="2:10" x14ac:dyDescent="0.25">
      <c r="B2171" s="1508"/>
      <c r="C2171" s="1508"/>
      <c r="D2171" s="1508"/>
      <c r="E2171" s="1508"/>
      <c r="F2171" s="1504"/>
      <c r="G2171" s="1504"/>
      <c r="H2171" s="1504"/>
      <c r="I2171" s="1504"/>
      <c r="J2171" s="1504"/>
    </row>
    <row r="2172" spans="2:10" x14ac:dyDescent="0.25">
      <c r="B2172" s="1508"/>
      <c r="C2172" s="1508"/>
      <c r="D2172" s="1508"/>
      <c r="E2172" s="1508"/>
      <c r="F2172" s="1504"/>
      <c r="G2172" s="1504"/>
      <c r="H2172" s="1504"/>
      <c r="I2172" s="1504"/>
      <c r="J2172" s="1504"/>
    </row>
    <row r="2173" spans="2:10" x14ac:dyDescent="0.25">
      <c r="B2173" s="1508"/>
      <c r="C2173" s="1508"/>
      <c r="D2173" s="1508"/>
      <c r="E2173" s="1508"/>
      <c r="F2173" s="1504"/>
      <c r="G2173" s="1504"/>
      <c r="H2173" s="1504"/>
      <c r="I2173" s="1504"/>
      <c r="J2173" s="1504"/>
    </row>
    <row r="2174" spans="2:10" x14ac:dyDescent="0.25">
      <c r="B2174" s="1508"/>
      <c r="C2174" s="1508"/>
      <c r="D2174" s="1508"/>
      <c r="E2174" s="1508"/>
      <c r="F2174" s="1504"/>
      <c r="G2174" s="1504"/>
      <c r="H2174" s="1504"/>
      <c r="I2174" s="1504"/>
      <c r="J2174" s="1504"/>
    </row>
    <row r="2175" spans="2:10" x14ac:dyDescent="0.25">
      <c r="B2175" s="1508"/>
      <c r="C2175" s="1508"/>
      <c r="D2175" s="1508"/>
      <c r="E2175" s="1508"/>
      <c r="F2175" s="1504"/>
      <c r="G2175" s="1504"/>
      <c r="H2175" s="1504"/>
      <c r="I2175" s="1504"/>
      <c r="J2175" s="1504"/>
    </row>
    <row r="2176" spans="2:10" x14ac:dyDescent="0.25">
      <c r="B2176" s="1508"/>
      <c r="C2176" s="1508"/>
      <c r="D2176" s="1508"/>
      <c r="E2176" s="1508"/>
      <c r="F2176" s="1504"/>
      <c r="G2176" s="1504"/>
      <c r="H2176" s="1504"/>
      <c r="I2176" s="1504"/>
      <c r="J2176" s="1504"/>
    </row>
    <row r="2177" spans="2:10" x14ac:dyDescent="0.25">
      <c r="B2177" s="1508"/>
      <c r="C2177" s="1508"/>
      <c r="D2177" s="1508"/>
      <c r="E2177" s="1508"/>
      <c r="F2177" s="1504"/>
      <c r="G2177" s="1504"/>
      <c r="H2177" s="1504"/>
      <c r="I2177" s="1504"/>
      <c r="J2177" s="1504"/>
    </row>
    <row r="2178" spans="2:10" x14ac:dyDescent="0.25">
      <c r="B2178" s="1508"/>
      <c r="C2178" s="1508"/>
      <c r="D2178" s="1508"/>
      <c r="E2178" s="1508"/>
      <c r="F2178" s="1504"/>
      <c r="G2178" s="1504"/>
      <c r="H2178" s="1504"/>
      <c r="I2178" s="1504"/>
      <c r="J2178" s="1504"/>
    </row>
    <row r="2179" spans="2:10" x14ac:dyDescent="0.25">
      <c r="B2179" s="1508"/>
      <c r="C2179" s="1508"/>
      <c r="D2179" s="1508"/>
      <c r="E2179" s="1508"/>
      <c r="F2179" s="1504"/>
      <c r="G2179" s="1504"/>
      <c r="H2179" s="1504"/>
      <c r="I2179" s="1504"/>
      <c r="J2179" s="1504"/>
    </row>
    <row r="2180" spans="2:10" x14ac:dyDescent="0.25">
      <c r="B2180" s="1508"/>
      <c r="C2180" s="1508"/>
      <c r="D2180" s="1508"/>
      <c r="E2180" s="1508"/>
      <c r="F2180" s="1504"/>
      <c r="G2180" s="1504"/>
      <c r="H2180" s="1504"/>
      <c r="I2180" s="1504"/>
      <c r="J2180" s="1504"/>
    </row>
    <row r="2181" spans="2:10" x14ac:dyDescent="0.25">
      <c r="B2181" s="1508"/>
      <c r="C2181" s="1508"/>
      <c r="D2181" s="1508"/>
      <c r="E2181" s="1508"/>
      <c r="F2181" s="1504"/>
      <c r="G2181" s="1504"/>
      <c r="H2181" s="1504"/>
      <c r="I2181" s="1504"/>
      <c r="J2181" s="1504"/>
    </row>
    <row r="2182" spans="2:10" x14ac:dyDescent="0.25">
      <c r="B2182" s="1508"/>
      <c r="C2182" s="1508"/>
      <c r="D2182" s="1508"/>
      <c r="E2182" s="1508"/>
      <c r="F2182" s="1504"/>
      <c r="G2182" s="1504"/>
      <c r="H2182" s="1504"/>
      <c r="I2182" s="1504"/>
      <c r="J2182" s="1504"/>
    </row>
    <row r="2183" spans="2:10" x14ac:dyDescent="0.25">
      <c r="B2183" s="1508"/>
      <c r="C2183" s="1508"/>
      <c r="D2183" s="1508"/>
      <c r="E2183" s="1508"/>
      <c r="F2183" s="1504"/>
      <c r="G2183" s="1504"/>
      <c r="H2183" s="1504"/>
      <c r="I2183" s="1504"/>
      <c r="J2183" s="1504"/>
    </row>
    <row r="2184" spans="2:10" x14ac:dyDescent="0.25">
      <c r="B2184" s="1508"/>
      <c r="C2184" s="1508"/>
      <c r="D2184" s="1508"/>
      <c r="E2184" s="1508"/>
      <c r="F2184" s="1504"/>
      <c r="G2184" s="1504"/>
      <c r="H2184" s="1504"/>
      <c r="I2184" s="1504"/>
      <c r="J2184" s="1504"/>
    </row>
    <row r="2185" spans="2:10" x14ac:dyDescent="0.25">
      <c r="B2185" s="1508"/>
      <c r="C2185" s="1508"/>
      <c r="D2185" s="1508"/>
      <c r="E2185" s="1508"/>
      <c r="F2185" s="1504"/>
      <c r="G2185" s="1504"/>
      <c r="H2185" s="1504"/>
      <c r="I2185" s="1504"/>
      <c r="J2185" s="1504"/>
    </row>
    <row r="2186" spans="2:10" x14ac:dyDescent="0.25">
      <c r="B2186" s="1508"/>
      <c r="C2186" s="1508"/>
      <c r="D2186" s="1508"/>
      <c r="E2186" s="1508"/>
      <c r="F2186" s="1504"/>
      <c r="G2186" s="1504"/>
      <c r="H2186" s="1504"/>
      <c r="I2186" s="1504"/>
      <c r="J2186" s="1504"/>
    </row>
    <row r="2187" spans="2:10" x14ac:dyDescent="0.25">
      <c r="B2187" s="1508"/>
      <c r="C2187" s="1508"/>
      <c r="D2187" s="1508"/>
      <c r="E2187" s="1508"/>
      <c r="F2187" s="1504"/>
      <c r="G2187" s="1504"/>
      <c r="H2187" s="1504"/>
      <c r="I2187" s="1504"/>
      <c r="J2187" s="1504"/>
    </row>
    <row r="2188" spans="2:10" x14ac:dyDescent="0.25">
      <c r="B2188" s="1508"/>
      <c r="C2188" s="1508"/>
      <c r="D2188" s="1508"/>
      <c r="E2188" s="1508"/>
      <c r="F2188" s="1504"/>
      <c r="G2188" s="1504"/>
      <c r="H2188" s="1504"/>
      <c r="I2188" s="1504"/>
      <c r="J2188" s="1504"/>
    </row>
    <row r="2189" spans="2:10" x14ac:dyDescent="0.25">
      <c r="B2189" s="1508"/>
      <c r="C2189" s="1508"/>
      <c r="D2189" s="1508"/>
      <c r="E2189" s="1508"/>
      <c r="F2189" s="1504"/>
      <c r="G2189" s="1504"/>
      <c r="H2189" s="1504"/>
      <c r="I2189" s="1504"/>
      <c r="J2189" s="1504"/>
    </row>
    <row r="2190" spans="2:10" x14ac:dyDescent="0.25">
      <c r="B2190" s="1508"/>
      <c r="C2190" s="1508"/>
      <c r="D2190" s="1508"/>
      <c r="E2190" s="1508"/>
      <c r="F2190" s="1504"/>
      <c r="G2190" s="1504"/>
      <c r="H2190" s="1504"/>
      <c r="I2190" s="1504"/>
      <c r="J2190" s="1504"/>
    </row>
    <row r="2191" spans="2:10" x14ac:dyDescent="0.25">
      <c r="B2191" s="1508"/>
      <c r="C2191" s="1508"/>
      <c r="D2191" s="1508"/>
      <c r="E2191" s="1508"/>
      <c r="F2191" s="1504"/>
      <c r="G2191" s="1504"/>
      <c r="H2191" s="1504"/>
      <c r="I2191" s="1504"/>
      <c r="J2191" s="1504"/>
    </row>
    <row r="2192" spans="2:10" x14ac:dyDescent="0.25">
      <c r="B2192" s="1508"/>
      <c r="C2192" s="1508"/>
      <c r="D2192" s="1508"/>
      <c r="E2192" s="1508"/>
      <c r="F2192" s="1504"/>
      <c r="G2192" s="1504"/>
      <c r="H2192" s="1504"/>
      <c r="I2192" s="1504"/>
      <c r="J2192" s="1504"/>
    </row>
    <row r="2193" spans="2:10" x14ac:dyDescent="0.25">
      <c r="B2193" s="1508"/>
      <c r="C2193" s="1508"/>
      <c r="D2193" s="1508"/>
      <c r="E2193" s="1508"/>
      <c r="F2193" s="1504"/>
      <c r="G2193" s="1504"/>
      <c r="H2193" s="1504"/>
      <c r="I2193" s="1504"/>
      <c r="J2193" s="1504"/>
    </row>
    <row r="2194" spans="2:10" x14ac:dyDescent="0.25">
      <c r="B2194" s="1508"/>
      <c r="C2194" s="1508"/>
      <c r="D2194" s="1508"/>
      <c r="E2194" s="1508"/>
      <c r="F2194" s="1504"/>
      <c r="G2194" s="1504"/>
      <c r="H2194" s="1504"/>
      <c r="I2194" s="1504"/>
      <c r="J2194" s="1504"/>
    </row>
    <row r="2195" spans="2:10" x14ac:dyDescent="0.25">
      <c r="B2195" s="1508"/>
      <c r="C2195" s="1508"/>
      <c r="D2195" s="1508"/>
      <c r="E2195" s="1508"/>
      <c r="F2195" s="1504"/>
      <c r="G2195" s="1504"/>
      <c r="H2195" s="1504"/>
      <c r="I2195" s="1504"/>
      <c r="J2195" s="1504"/>
    </row>
    <row r="2196" spans="2:10" x14ac:dyDescent="0.25">
      <c r="B2196" s="1508"/>
      <c r="C2196" s="1508"/>
      <c r="D2196" s="1508"/>
      <c r="E2196" s="1508"/>
      <c r="F2196" s="1504"/>
      <c r="G2196" s="1504"/>
      <c r="H2196" s="1504"/>
      <c r="I2196" s="1504"/>
      <c r="J2196" s="1504"/>
    </row>
    <row r="2197" spans="2:10" x14ac:dyDescent="0.25">
      <c r="B2197" s="1508"/>
      <c r="C2197" s="1508"/>
      <c r="D2197" s="1508"/>
      <c r="E2197" s="1508"/>
      <c r="F2197" s="1504"/>
      <c r="G2197" s="1504"/>
      <c r="H2197" s="1504"/>
      <c r="I2197" s="1504"/>
      <c r="J2197" s="1504"/>
    </row>
    <row r="2198" spans="2:10" x14ac:dyDescent="0.25">
      <c r="B2198" s="1508"/>
      <c r="C2198" s="1508"/>
      <c r="D2198" s="1508"/>
      <c r="E2198" s="1508"/>
      <c r="F2198" s="1504"/>
      <c r="G2198" s="1504"/>
      <c r="H2198" s="1504"/>
      <c r="I2198" s="1504"/>
      <c r="J2198" s="1504"/>
    </row>
    <row r="2199" spans="2:10" x14ac:dyDescent="0.25">
      <c r="B2199" s="1508"/>
      <c r="C2199" s="1508"/>
      <c r="D2199" s="1508"/>
      <c r="E2199" s="1508"/>
      <c r="F2199" s="1504"/>
      <c r="G2199" s="1504"/>
      <c r="H2199" s="1504"/>
      <c r="I2199" s="1504"/>
      <c r="J2199" s="1504"/>
    </row>
    <row r="2200" spans="2:10" x14ac:dyDescent="0.25">
      <c r="B2200" s="1508"/>
      <c r="C2200" s="1508"/>
      <c r="D2200" s="1508"/>
      <c r="E2200" s="1508"/>
      <c r="F2200" s="1504"/>
      <c r="G2200" s="1504"/>
      <c r="H2200" s="1504"/>
      <c r="I2200" s="1504"/>
      <c r="J2200" s="1504"/>
    </row>
    <row r="2201" spans="2:10" x14ac:dyDescent="0.25">
      <c r="B2201" s="1508"/>
      <c r="C2201" s="1508"/>
      <c r="D2201" s="1508"/>
      <c r="E2201" s="1508"/>
      <c r="F2201" s="1504"/>
      <c r="G2201" s="1504"/>
      <c r="H2201" s="1504"/>
      <c r="I2201" s="1504"/>
      <c r="J2201" s="1504"/>
    </row>
    <row r="2202" spans="2:10" x14ac:dyDescent="0.25">
      <c r="B2202" s="1508"/>
      <c r="C2202" s="1508"/>
      <c r="D2202" s="1508"/>
      <c r="E2202" s="1508"/>
      <c r="F2202" s="1504"/>
      <c r="G2202" s="1504"/>
      <c r="H2202" s="1504"/>
      <c r="I2202" s="1504"/>
      <c r="J2202" s="1504"/>
    </row>
    <row r="2203" spans="2:10" x14ac:dyDescent="0.25">
      <c r="B2203" s="1508"/>
      <c r="C2203" s="1508"/>
      <c r="D2203" s="1508"/>
      <c r="E2203" s="1508"/>
      <c r="F2203" s="1504"/>
      <c r="G2203" s="1504"/>
      <c r="H2203" s="1504"/>
      <c r="I2203" s="1504"/>
      <c r="J2203" s="1504"/>
    </row>
    <row r="2204" spans="2:10" x14ac:dyDescent="0.25">
      <c r="B2204" s="1508"/>
      <c r="C2204" s="1508"/>
      <c r="D2204" s="1508"/>
      <c r="E2204" s="1508"/>
      <c r="F2204" s="1504"/>
      <c r="G2204" s="1504"/>
      <c r="H2204" s="1504"/>
      <c r="I2204" s="1504"/>
      <c r="J2204" s="1504"/>
    </row>
    <row r="2205" spans="2:10" x14ac:dyDescent="0.25">
      <c r="B2205" s="1508"/>
      <c r="C2205" s="1508"/>
      <c r="D2205" s="1508"/>
      <c r="E2205" s="1508"/>
      <c r="F2205" s="1504"/>
      <c r="G2205" s="1504"/>
      <c r="H2205" s="1504"/>
      <c r="I2205" s="1504"/>
      <c r="J2205" s="1504"/>
    </row>
    <row r="2206" spans="2:10" x14ac:dyDescent="0.25">
      <c r="B2206" s="1508"/>
      <c r="C2206" s="1508"/>
      <c r="D2206" s="1508"/>
      <c r="E2206" s="1508"/>
      <c r="F2206" s="1504"/>
      <c r="G2206" s="1504"/>
      <c r="H2206" s="1504"/>
      <c r="I2206" s="1504"/>
      <c r="J2206" s="1504"/>
    </row>
    <row r="2207" spans="2:10" x14ac:dyDescent="0.25">
      <c r="B2207" s="1508"/>
      <c r="C2207" s="1508"/>
      <c r="D2207" s="1508"/>
      <c r="E2207" s="1508"/>
      <c r="F2207" s="1504"/>
      <c r="G2207" s="1504"/>
      <c r="H2207" s="1504"/>
      <c r="I2207" s="1504"/>
      <c r="J2207" s="1504"/>
    </row>
    <row r="2208" spans="2:10" x14ac:dyDescent="0.25">
      <c r="B2208" s="1508"/>
      <c r="C2208" s="1508"/>
      <c r="D2208" s="1508"/>
      <c r="E2208" s="1508"/>
      <c r="F2208" s="1504"/>
      <c r="G2208" s="1504"/>
      <c r="H2208" s="1504"/>
      <c r="I2208" s="1504"/>
      <c r="J2208" s="1504"/>
    </row>
    <row r="2209" spans="2:10" x14ac:dyDescent="0.25">
      <c r="B2209" s="1508"/>
      <c r="C2209" s="1508"/>
      <c r="D2209" s="1508"/>
      <c r="E2209" s="1508"/>
      <c r="F2209" s="1504"/>
      <c r="G2209" s="1504"/>
      <c r="H2209" s="1504"/>
      <c r="I2209" s="1504"/>
      <c r="J2209" s="1504"/>
    </row>
    <row r="2210" spans="2:10" x14ac:dyDescent="0.25">
      <c r="B2210" s="1508"/>
      <c r="C2210" s="1508"/>
      <c r="D2210" s="1508"/>
      <c r="E2210" s="1508"/>
      <c r="F2210" s="1504"/>
      <c r="G2210" s="1504"/>
      <c r="H2210" s="1504"/>
      <c r="I2210" s="1504"/>
      <c r="J2210" s="1504"/>
    </row>
    <row r="2211" spans="2:10" x14ac:dyDescent="0.25">
      <c r="B2211" s="1508"/>
      <c r="C2211" s="1508"/>
      <c r="D2211" s="1508"/>
      <c r="E2211" s="1508"/>
      <c r="F2211" s="1504"/>
      <c r="G2211" s="1504"/>
      <c r="H2211" s="1504"/>
      <c r="I2211" s="1504"/>
      <c r="J2211" s="1504"/>
    </row>
    <row r="2212" spans="2:10" x14ac:dyDescent="0.25">
      <c r="B2212" s="1508"/>
      <c r="C2212" s="1508"/>
      <c r="D2212" s="1508"/>
      <c r="E2212" s="1508"/>
      <c r="F2212" s="1504"/>
      <c r="G2212" s="1504"/>
      <c r="H2212" s="1504"/>
      <c r="I2212" s="1504"/>
      <c r="J2212" s="1504"/>
    </row>
    <row r="2213" spans="2:10" x14ac:dyDescent="0.25">
      <c r="B2213" s="1508"/>
      <c r="C2213" s="1508"/>
      <c r="D2213" s="1508"/>
      <c r="E2213" s="1508"/>
      <c r="F2213" s="1504"/>
      <c r="G2213" s="1504"/>
      <c r="H2213" s="1504"/>
      <c r="I2213" s="1504"/>
      <c r="J2213" s="1504"/>
    </row>
    <row r="2214" spans="2:10" x14ac:dyDescent="0.25">
      <c r="B2214" s="1508"/>
      <c r="C2214" s="1508"/>
      <c r="D2214" s="1508"/>
      <c r="E2214" s="1508"/>
      <c r="F2214" s="1504"/>
      <c r="G2214" s="1504"/>
      <c r="H2214" s="1504"/>
      <c r="I2214" s="1504"/>
      <c r="J2214" s="1504"/>
    </row>
    <row r="2215" spans="2:10" x14ac:dyDescent="0.25">
      <c r="B2215" s="1508"/>
      <c r="C2215" s="1508"/>
      <c r="D2215" s="1508"/>
      <c r="E2215" s="1508"/>
      <c r="F2215" s="1504"/>
      <c r="G2215" s="1504"/>
      <c r="H2215" s="1504"/>
      <c r="I2215" s="1504"/>
      <c r="J2215" s="1504"/>
    </row>
    <row r="2216" spans="2:10" x14ac:dyDescent="0.25">
      <c r="B2216" s="1508"/>
      <c r="C2216" s="1508"/>
      <c r="D2216" s="1508"/>
      <c r="E2216" s="1508"/>
      <c r="F2216" s="1504"/>
      <c r="G2216" s="1504"/>
      <c r="H2216" s="1504"/>
      <c r="I2216" s="1504"/>
      <c r="J2216" s="1504"/>
    </row>
    <row r="2217" spans="2:10" x14ac:dyDescent="0.25">
      <c r="B2217" s="1508"/>
      <c r="C2217" s="1508"/>
      <c r="D2217" s="1508"/>
      <c r="E2217" s="1508"/>
      <c r="F2217" s="1504"/>
      <c r="G2217" s="1504"/>
      <c r="H2217" s="1504"/>
      <c r="I2217" s="1504"/>
      <c r="J2217" s="1504"/>
    </row>
    <row r="2218" spans="2:10" x14ac:dyDescent="0.25">
      <c r="B2218" s="1508"/>
      <c r="C2218" s="1508"/>
      <c r="D2218" s="1508"/>
      <c r="E2218" s="1508"/>
      <c r="F2218" s="1504"/>
      <c r="G2218" s="1504"/>
      <c r="H2218" s="1504"/>
      <c r="I2218" s="1504"/>
      <c r="J2218" s="1504"/>
    </row>
    <row r="2219" spans="2:10" x14ac:dyDescent="0.25">
      <c r="B2219" s="1508"/>
      <c r="C2219" s="1508"/>
      <c r="D2219" s="1508"/>
      <c r="E2219" s="1508"/>
      <c r="F2219" s="1504"/>
      <c r="G2219" s="1504"/>
      <c r="H2219" s="1504"/>
      <c r="I2219" s="1504"/>
      <c r="J2219" s="1504"/>
    </row>
    <row r="2220" spans="2:10" x14ac:dyDescent="0.25">
      <c r="B2220" s="1508"/>
      <c r="C2220" s="1508"/>
      <c r="D2220" s="1508"/>
      <c r="E2220" s="1508"/>
      <c r="F2220" s="1504"/>
      <c r="G2220" s="1504"/>
      <c r="H2220" s="1504"/>
      <c r="I2220" s="1504"/>
      <c r="J2220" s="1504"/>
    </row>
    <row r="2221" spans="2:10" x14ac:dyDescent="0.25">
      <c r="B2221" s="1508"/>
      <c r="C2221" s="1508"/>
      <c r="D2221" s="1508"/>
      <c r="E2221" s="1508"/>
      <c r="F2221" s="1504"/>
      <c r="G2221" s="1504"/>
      <c r="H2221" s="1504"/>
      <c r="I2221" s="1504"/>
      <c r="J2221" s="1504"/>
    </row>
    <row r="2222" spans="2:10" x14ac:dyDescent="0.25">
      <c r="B2222" s="1508"/>
      <c r="C2222" s="1508"/>
      <c r="D2222" s="1508"/>
      <c r="E2222" s="1508"/>
      <c r="F2222" s="1504"/>
      <c r="G2222" s="1504"/>
      <c r="H2222" s="1504"/>
      <c r="I2222" s="1504"/>
      <c r="J2222" s="1504"/>
    </row>
    <row r="2223" spans="2:10" x14ac:dyDescent="0.25">
      <c r="B2223" s="1508"/>
      <c r="C2223" s="1508"/>
      <c r="D2223" s="1508"/>
      <c r="E2223" s="1508"/>
      <c r="F2223" s="1504"/>
      <c r="G2223" s="1504"/>
      <c r="H2223" s="1504"/>
      <c r="I2223" s="1504"/>
      <c r="J2223" s="1504"/>
    </row>
    <row r="2224" spans="2:10" x14ac:dyDescent="0.25">
      <c r="B2224" s="1508"/>
      <c r="C2224" s="1508"/>
      <c r="D2224" s="1508"/>
      <c r="E2224" s="1508"/>
      <c r="F2224" s="1504"/>
      <c r="G2224" s="1504"/>
      <c r="H2224" s="1504"/>
      <c r="I2224" s="1504"/>
      <c r="J2224" s="1504"/>
    </row>
    <row r="2225" spans="2:10" x14ac:dyDescent="0.25">
      <c r="B2225" s="1508"/>
      <c r="C2225" s="1508"/>
      <c r="D2225" s="1508"/>
      <c r="E2225" s="1508"/>
      <c r="F2225" s="1504"/>
      <c r="G2225" s="1504"/>
      <c r="H2225" s="1504"/>
      <c r="I2225" s="1504"/>
      <c r="J2225" s="1504"/>
    </row>
    <row r="2226" spans="2:10" x14ac:dyDescent="0.25">
      <c r="B2226" s="1508"/>
      <c r="C2226" s="1508"/>
      <c r="D2226" s="1508"/>
      <c r="E2226" s="1508"/>
      <c r="F2226" s="1504"/>
      <c r="G2226" s="1504"/>
      <c r="H2226" s="1504"/>
      <c r="I2226" s="1504"/>
      <c r="J2226" s="1504"/>
    </row>
    <row r="2227" spans="2:10" x14ac:dyDescent="0.25">
      <c r="B2227" s="1508"/>
      <c r="C2227" s="1508"/>
      <c r="D2227" s="1508"/>
      <c r="E2227" s="1508"/>
      <c r="F2227" s="1504"/>
      <c r="G2227" s="1504"/>
      <c r="H2227" s="1504"/>
      <c r="I2227" s="1504"/>
      <c r="J2227" s="1504"/>
    </row>
    <row r="2228" spans="2:10" x14ac:dyDescent="0.25">
      <c r="B2228" s="1508"/>
      <c r="C2228" s="1508"/>
      <c r="D2228" s="1508"/>
      <c r="E2228" s="1508"/>
      <c r="F2228" s="1504"/>
      <c r="G2228" s="1504"/>
      <c r="H2228" s="1504"/>
      <c r="I2228" s="1504"/>
      <c r="J2228" s="1504"/>
    </row>
    <row r="2229" spans="2:10" x14ac:dyDescent="0.25">
      <c r="B2229" s="1508"/>
      <c r="C2229" s="1508"/>
      <c r="D2229" s="1508"/>
      <c r="E2229" s="1508"/>
      <c r="F2229" s="1504"/>
      <c r="G2229" s="1504"/>
      <c r="H2229" s="1504"/>
      <c r="I2229" s="1504"/>
      <c r="J2229" s="1504"/>
    </row>
    <row r="2230" spans="2:10" x14ac:dyDescent="0.25">
      <c r="B2230" s="1508"/>
      <c r="C2230" s="1508"/>
      <c r="D2230" s="1508"/>
      <c r="E2230" s="1508"/>
      <c r="F2230" s="1504"/>
      <c r="G2230" s="1504"/>
      <c r="H2230" s="1504"/>
      <c r="I2230" s="1504"/>
      <c r="J2230" s="1504"/>
    </row>
    <row r="2231" spans="2:10" x14ac:dyDescent="0.25">
      <c r="B2231" s="1508"/>
      <c r="C2231" s="1508"/>
      <c r="D2231" s="1508"/>
      <c r="E2231" s="1508"/>
      <c r="F2231" s="1504"/>
      <c r="G2231" s="1504"/>
      <c r="H2231" s="1504"/>
      <c r="I2231" s="1504"/>
      <c r="J2231" s="1504"/>
    </row>
    <row r="2232" spans="2:10" x14ac:dyDescent="0.25">
      <c r="B2232" s="1508"/>
      <c r="C2232" s="1508"/>
      <c r="D2232" s="1508"/>
      <c r="E2232" s="1508"/>
      <c r="F2232" s="1504"/>
      <c r="G2232" s="1504"/>
      <c r="H2232" s="1504"/>
      <c r="I2232" s="1504"/>
      <c r="J2232" s="1504"/>
    </row>
    <row r="2233" spans="2:10" x14ac:dyDescent="0.25">
      <c r="B2233" s="1508"/>
      <c r="C2233" s="1508"/>
      <c r="D2233" s="1508"/>
      <c r="E2233" s="1508"/>
      <c r="F2233" s="1504"/>
      <c r="G2233" s="1504"/>
      <c r="H2233" s="1504"/>
      <c r="I2233" s="1504"/>
      <c r="J2233" s="1504"/>
    </row>
    <row r="2234" spans="2:10" x14ac:dyDescent="0.25">
      <c r="B2234" s="1508"/>
      <c r="C2234" s="1508"/>
      <c r="D2234" s="1508"/>
      <c r="E2234" s="1508"/>
      <c r="F2234" s="1504"/>
      <c r="G2234" s="1504"/>
      <c r="H2234" s="1504"/>
      <c r="I2234" s="1504"/>
      <c r="J2234" s="1504"/>
    </row>
    <row r="2235" spans="2:10" x14ac:dyDescent="0.25">
      <c r="B2235" s="1508"/>
      <c r="C2235" s="1508"/>
      <c r="D2235" s="1508"/>
      <c r="E2235" s="1508"/>
      <c r="F2235" s="1504"/>
      <c r="G2235" s="1504"/>
      <c r="H2235" s="1504"/>
      <c r="I2235" s="1504"/>
      <c r="J2235" s="1504"/>
    </row>
    <row r="2236" spans="2:10" x14ac:dyDescent="0.25">
      <c r="B2236" s="1508"/>
      <c r="C2236" s="1508"/>
      <c r="D2236" s="1508"/>
      <c r="E2236" s="1508"/>
      <c r="F2236" s="1504"/>
      <c r="G2236" s="1504"/>
      <c r="H2236" s="1504"/>
      <c r="I2236" s="1504"/>
      <c r="J2236" s="1504"/>
    </row>
    <row r="2237" spans="2:10" x14ac:dyDescent="0.25">
      <c r="B2237" s="1508"/>
      <c r="C2237" s="1508"/>
      <c r="D2237" s="1508"/>
      <c r="E2237" s="1508"/>
      <c r="F2237" s="1504"/>
      <c r="G2237" s="1504"/>
      <c r="H2237" s="1504"/>
      <c r="I2237" s="1504"/>
      <c r="J2237" s="1504"/>
    </row>
    <row r="2238" spans="2:10" x14ac:dyDescent="0.25">
      <c r="B2238" s="1508"/>
      <c r="C2238" s="1508"/>
      <c r="D2238" s="1508"/>
      <c r="E2238" s="1508"/>
      <c r="F2238" s="1504"/>
      <c r="G2238" s="1504"/>
      <c r="H2238" s="1504"/>
      <c r="I2238" s="1504"/>
      <c r="J2238" s="1504"/>
    </row>
    <row r="2239" spans="2:10" x14ac:dyDescent="0.25">
      <c r="B2239" s="1508"/>
      <c r="C2239" s="1508"/>
      <c r="D2239" s="1508"/>
      <c r="E2239" s="1508"/>
      <c r="F2239" s="1504"/>
      <c r="G2239" s="1504"/>
      <c r="H2239" s="1504"/>
      <c r="I2239" s="1504"/>
      <c r="J2239" s="1504"/>
    </row>
    <row r="2240" spans="2:10" x14ac:dyDescent="0.25">
      <c r="B2240" s="1508"/>
      <c r="C2240" s="1508"/>
      <c r="D2240" s="1508"/>
      <c r="E2240" s="1508"/>
      <c r="F2240" s="1504"/>
      <c r="G2240" s="1504"/>
      <c r="H2240" s="1504"/>
      <c r="I2240" s="1504"/>
      <c r="J2240" s="1504"/>
    </row>
    <row r="2241" spans="2:10" x14ac:dyDescent="0.25">
      <c r="B2241" s="1508"/>
      <c r="C2241" s="1508"/>
      <c r="D2241" s="1508"/>
      <c r="E2241" s="1508"/>
      <c r="F2241" s="1504"/>
      <c r="G2241" s="1504"/>
      <c r="H2241" s="1504"/>
      <c r="I2241" s="1504"/>
      <c r="J2241" s="1504"/>
    </row>
    <row r="2242" spans="2:10" x14ac:dyDescent="0.25">
      <c r="B2242" s="1508"/>
      <c r="C2242" s="1508"/>
      <c r="D2242" s="1508"/>
      <c r="E2242" s="1508"/>
      <c r="F2242" s="1504"/>
      <c r="G2242" s="1504"/>
      <c r="H2242" s="1504"/>
      <c r="I2242" s="1504"/>
      <c r="J2242" s="1504"/>
    </row>
    <row r="2243" spans="2:10" x14ac:dyDescent="0.25">
      <c r="B2243" s="1508"/>
      <c r="C2243" s="1508"/>
      <c r="D2243" s="1508"/>
      <c r="E2243" s="1508"/>
      <c r="F2243" s="1504"/>
      <c r="G2243" s="1504"/>
      <c r="H2243" s="1504"/>
      <c r="I2243" s="1504"/>
      <c r="J2243" s="1504"/>
    </row>
    <row r="2244" spans="2:10" x14ac:dyDescent="0.25">
      <c r="B2244" s="1508"/>
      <c r="C2244" s="1508"/>
      <c r="D2244" s="1508"/>
      <c r="E2244" s="1508"/>
      <c r="F2244" s="1504"/>
      <c r="G2244" s="1504"/>
      <c r="H2244" s="1504"/>
      <c r="I2244" s="1504"/>
      <c r="J2244" s="1504"/>
    </row>
    <row r="2245" spans="2:10" x14ac:dyDescent="0.25">
      <c r="B2245" s="1508"/>
      <c r="C2245" s="1508"/>
      <c r="D2245" s="1508"/>
      <c r="E2245" s="1508"/>
      <c r="F2245" s="1504"/>
      <c r="G2245" s="1504"/>
      <c r="H2245" s="1504"/>
      <c r="I2245" s="1504"/>
      <c r="J2245" s="1504"/>
    </row>
    <row r="2246" spans="2:10" x14ac:dyDescent="0.25">
      <c r="B2246" s="1508"/>
      <c r="C2246" s="1508"/>
      <c r="D2246" s="1508"/>
      <c r="E2246" s="1508"/>
      <c r="F2246" s="1504"/>
      <c r="G2246" s="1504"/>
      <c r="H2246" s="1504"/>
      <c r="I2246" s="1504"/>
      <c r="J2246" s="1504"/>
    </row>
    <row r="2247" spans="2:10" x14ac:dyDescent="0.25">
      <c r="B2247" s="1508"/>
      <c r="C2247" s="1508"/>
      <c r="D2247" s="1508"/>
      <c r="E2247" s="1508"/>
      <c r="F2247" s="1504"/>
      <c r="G2247" s="1504"/>
      <c r="H2247" s="1504"/>
      <c r="I2247" s="1504"/>
      <c r="J2247" s="1504"/>
    </row>
    <row r="2248" spans="2:10" x14ac:dyDescent="0.25">
      <c r="B2248" s="1508"/>
      <c r="C2248" s="1508"/>
      <c r="D2248" s="1508"/>
      <c r="E2248" s="1508"/>
      <c r="F2248" s="1504"/>
      <c r="G2248" s="1504"/>
      <c r="H2248" s="1504"/>
      <c r="I2248" s="1504"/>
      <c r="J2248" s="1504"/>
    </row>
    <row r="2249" spans="2:10" x14ac:dyDescent="0.25">
      <c r="B2249" s="1508"/>
      <c r="C2249" s="1508"/>
      <c r="D2249" s="1508"/>
      <c r="E2249" s="1508"/>
      <c r="F2249" s="1504"/>
      <c r="G2249" s="1504"/>
      <c r="H2249" s="1504"/>
      <c r="I2249" s="1504"/>
      <c r="J2249" s="1504"/>
    </row>
    <row r="2250" spans="2:10" x14ac:dyDescent="0.25">
      <c r="B2250" s="1508"/>
      <c r="C2250" s="1508"/>
      <c r="D2250" s="1508"/>
      <c r="E2250" s="1508"/>
      <c r="F2250" s="1504"/>
      <c r="G2250" s="1504"/>
      <c r="H2250" s="1504"/>
      <c r="I2250" s="1504"/>
      <c r="J2250" s="1504"/>
    </row>
    <row r="2251" spans="2:10" x14ac:dyDescent="0.25">
      <c r="B2251" s="1508"/>
      <c r="C2251" s="1508"/>
      <c r="D2251" s="1508"/>
      <c r="E2251" s="1508"/>
      <c r="F2251" s="1504"/>
      <c r="G2251" s="1504"/>
      <c r="H2251" s="1504"/>
      <c r="I2251" s="1504"/>
      <c r="J2251" s="1504"/>
    </row>
    <row r="2252" spans="2:10" x14ac:dyDescent="0.25">
      <c r="B2252" s="1508"/>
      <c r="C2252" s="1508"/>
      <c r="D2252" s="1508"/>
      <c r="E2252" s="1508"/>
      <c r="F2252" s="1504"/>
      <c r="G2252" s="1504"/>
      <c r="H2252" s="1504"/>
      <c r="I2252" s="1504"/>
      <c r="J2252" s="1504"/>
    </row>
    <row r="2253" spans="2:10" x14ac:dyDescent="0.25">
      <c r="B2253" s="1508"/>
      <c r="C2253" s="1508"/>
      <c r="D2253" s="1508"/>
      <c r="E2253" s="1508"/>
      <c r="F2253" s="1504"/>
      <c r="G2253" s="1504"/>
      <c r="H2253" s="1504"/>
      <c r="I2253" s="1504"/>
      <c r="J2253" s="1504"/>
    </row>
    <row r="2254" spans="2:10" x14ac:dyDescent="0.25">
      <c r="B2254" s="1508"/>
      <c r="C2254" s="1508"/>
      <c r="D2254" s="1508"/>
      <c r="E2254" s="1508"/>
      <c r="F2254" s="1504"/>
      <c r="G2254" s="1504"/>
      <c r="H2254" s="1504"/>
      <c r="I2254" s="1504"/>
      <c r="J2254" s="1504"/>
    </row>
    <row r="2255" spans="2:10" x14ac:dyDescent="0.25">
      <c r="B2255" s="1508"/>
      <c r="C2255" s="1508"/>
      <c r="D2255" s="1508"/>
      <c r="E2255" s="1508"/>
      <c r="F2255" s="1504"/>
      <c r="G2255" s="1504"/>
      <c r="H2255" s="1504"/>
      <c r="I2255" s="1504"/>
      <c r="J2255" s="1504"/>
    </row>
    <row r="2256" spans="2:10" x14ac:dyDescent="0.25">
      <c r="B2256" s="1508"/>
      <c r="C2256" s="1508"/>
      <c r="D2256" s="1508"/>
      <c r="E2256" s="1508"/>
      <c r="F2256" s="1504"/>
      <c r="G2256" s="1504"/>
      <c r="H2256" s="1504"/>
      <c r="I2256" s="1504"/>
      <c r="J2256" s="1504"/>
    </row>
    <row r="2257" spans="2:10" x14ac:dyDescent="0.25">
      <c r="B2257" s="1508"/>
      <c r="C2257" s="1508"/>
      <c r="D2257" s="1508"/>
      <c r="E2257" s="1508"/>
      <c r="F2257" s="1504"/>
      <c r="G2257" s="1504"/>
      <c r="H2257" s="1504"/>
      <c r="I2257" s="1504"/>
      <c r="J2257" s="1504"/>
    </row>
    <row r="2258" spans="2:10" x14ac:dyDescent="0.25">
      <c r="B2258" s="1508"/>
      <c r="C2258" s="1508"/>
      <c r="D2258" s="1508"/>
      <c r="E2258" s="1508"/>
      <c r="F2258" s="1504"/>
      <c r="G2258" s="1504"/>
      <c r="H2258" s="1504"/>
      <c r="I2258" s="1504"/>
      <c r="J2258" s="1504"/>
    </row>
    <row r="2259" spans="2:10" x14ac:dyDescent="0.25">
      <c r="B2259" s="1508"/>
      <c r="C2259" s="1508"/>
      <c r="D2259" s="1508"/>
      <c r="E2259" s="1508"/>
      <c r="F2259" s="1504"/>
      <c r="G2259" s="1504"/>
      <c r="H2259" s="1504"/>
      <c r="I2259" s="1504"/>
      <c r="J2259" s="1504"/>
    </row>
    <row r="2260" spans="2:10" x14ac:dyDescent="0.25">
      <c r="B2260" s="1508"/>
      <c r="C2260" s="1508"/>
      <c r="D2260" s="1508"/>
      <c r="E2260" s="1508"/>
      <c r="F2260" s="1504"/>
      <c r="G2260" s="1504"/>
      <c r="H2260" s="1504"/>
      <c r="I2260" s="1504"/>
      <c r="J2260" s="1504"/>
    </row>
    <row r="2261" spans="2:10" x14ac:dyDescent="0.25">
      <c r="B2261" s="1508"/>
      <c r="C2261" s="1508"/>
      <c r="D2261" s="1508"/>
      <c r="E2261" s="1508"/>
      <c r="F2261" s="1504"/>
      <c r="G2261" s="1504"/>
      <c r="H2261" s="1504"/>
      <c r="I2261" s="1504"/>
      <c r="J2261" s="1504"/>
    </row>
    <row r="2262" spans="2:10" x14ac:dyDescent="0.25">
      <c r="B2262" s="1508"/>
      <c r="C2262" s="1508"/>
      <c r="D2262" s="1508"/>
      <c r="E2262" s="1508"/>
      <c r="F2262" s="1504"/>
      <c r="G2262" s="1504"/>
      <c r="H2262" s="1504"/>
      <c r="I2262" s="1504"/>
      <c r="J2262" s="1504"/>
    </row>
    <row r="2263" spans="2:10" x14ac:dyDescent="0.25">
      <c r="B2263" s="1508"/>
      <c r="C2263" s="1508"/>
      <c r="D2263" s="1508"/>
      <c r="E2263" s="1508"/>
      <c r="F2263" s="1504"/>
      <c r="G2263" s="1504"/>
      <c r="H2263" s="1504"/>
      <c r="I2263" s="1504"/>
      <c r="J2263" s="1504"/>
    </row>
    <row r="2264" spans="2:10" x14ac:dyDescent="0.25">
      <c r="B2264" s="1508"/>
      <c r="C2264" s="1508"/>
      <c r="D2264" s="1508"/>
      <c r="E2264" s="1508"/>
      <c r="F2264" s="1504"/>
      <c r="G2264" s="1504"/>
      <c r="H2264" s="1504"/>
      <c r="I2264" s="1504"/>
      <c r="J2264" s="1504"/>
    </row>
    <row r="2265" spans="2:10" x14ac:dyDescent="0.25">
      <c r="B2265" s="1508"/>
      <c r="C2265" s="1508"/>
      <c r="D2265" s="1508"/>
      <c r="E2265" s="1508"/>
      <c r="F2265" s="1504"/>
      <c r="G2265" s="1504"/>
      <c r="H2265" s="1504"/>
      <c r="I2265" s="1504"/>
      <c r="J2265" s="1504"/>
    </row>
    <row r="2266" spans="2:10" x14ac:dyDescent="0.25">
      <c r="B2266" s="1508"/>
      <c r="C2266" s="1508"/>
      <c r="D2266" s="1508"/>
      <c r="E2266" s="1508"/>
      <c r="F2266" s="1504"/>
      <c r="G2266" s="1504"/>
      <c r="H2266" s="1504"/>
      <c r="I2266" s="1504"/>
      <c r="J2266" s="1504"/>
    </row>
    <row r="2267" spans="2:10" x14ac:dyDescent="0.25">
      <c r="B2267" s="1508"/>
      <c r="C2267" s="1508"/>
      <c r="D2267" s="1508"/>
      <c r="E2267" s="1508"/>
      <c r="F2267" s="1504"/>
      <c r="G2267" s="1504"/>
      <c r="H2267" s="1504"/>
      <c r="I2267" s="1504"/>
      <c r="J2267" s="1504"/>
    </row>
    <row r="2268" spans="2:10" x14ac:dyDescent="0.25">
      <c r="B2268" s="1508"/>
      <c r="C2268" s="1508"/>
      <c r="D2268" s="1508"/>
      <c r="E2268" s="1508"/>
      <c r="F2268" s="1504"/>
      <c r="G2268" s="1504"/>
      <c r="H2268" s="1504"/>
      <c r="I2268" s="1504"/>
      <c r="J2268" s="1504"/>
    </row>
    <row r="2269" spans="2:10" x14ac:dyDescent="0.25">
      <c r="B2269" s="1508"/>
      <c r="C2269" s="1508"/>
      <c r="D2269" s="1508"/>
      <c r="E2269" s="1508"/>
      <c r="F2269" s="1504"/>
      <c r="G2269" s="1504"/>
      <c r="H2269" s="1504"/>
      <c r="I2269" s="1504"/>
      <c r="J2269" s="1504"/>
    </row>
    <row r="2270" spans="2:10" x14ac:dyDescent="0.25">
      <c r="B2270" s="1508"/>
      <c r="C2270" s="1508"/>
      <c r="D2270" s="1508"/>
      <c r="E2270" s="1508"/>
      <c r="F2270" s="1504"/>
      <c r="G2270" s="1504"/>
      <c r="H2270" s="1504"/>
      <c r="I2270" s="1504"/>
      <c r="J2270" s="1504"/>
    </row>
    <row r="2271" spans="2:10" x14ac:dyDescent="0.25">
      <c r="B2271" s="1508"/>
      <c r="C2271" s="1508"/>
      <c r="D2271" s="1508"/>
      <c r="E2271" s="1508"/>
      <c r="F2271" s="1504"/>
      <c r="G2271" s="1504"/>
      <c r="H2271" s="1504"/>
      <c r="I2271" s="1504"/>
      <c r="J2271" s="1504"/>
    </row>
    <row r="2272" spans="2:10" x14ac:dyDescent="0.25">
      <c r="B2272" s="1508"/>
      <c r="C2272" s="1508"/>
      <c r="D2272" s="1508"/>
      <c r="E2272" s="1508"/>
      <c r="F2272" s="1504"/>
      <c r="G2272" s="1504"/>
      <c r="H2272" s="1504"/>
      <c r="I2272" s="1504"/>
      <c r="J2272" s="1504"/>
    </row>
    <row r="2273" spans="2:10" x14ac:dyDescent="0.25">
      <c r="B2273" s="1508"/>
      <c r="C2273" s="1508"/>
      <c r="D2273" s="1508"/>
      <c r="E2273" s="1508"/>
      <c r="F2273" s="1504"/>
      <c r="G2273" s="1504"/>
      <c r="H2273" s="1504"/>
      <c r="I2273" s="1504"/>
      <c r="J2273" s="1504"/>
    </row>
    <row r="2274" spans="2:10" x14ac:dyDescent="0.25">
      <c r="B2274" s="1508"/>
      <c r="C2274" s="1508"/>
      <c r="D2274" s="1508"/>
      <c r="E2274" s="1508"/>
      <c r="F2274" s="1504"/>
      <c r="G2274" s="1504"/>
      <c r="H2274" s="1504"/>
      <c r="I2274" s="1504"/>
      <c r="J2274" s="1504"/>
    </row>
    <row r="2275" spans="2:10" x14ac:dyDescent="0.25">
      <c r="B2275" s="1508"/>
      <c r="C2275" s="1508"/>
      <c r="D2275" s="1508"/>
      <c r="E2275" s="1508"/>
      <c r="F2275" s="1504"/>
      <c r="G2275" s="1504"/>
      <c r="H2275" s="1504"/>
      <c r="I2275" s="1504"/>
      <c r="J2275" s="1504"/>
    </row>
    <row r="2276" spans="2:10" x14ac:dyDescent="0.25">
      <c r="B2276" s="1508"/>
      <c r="C2276" s="1508"/>
      <c r="D2276" s="1508"/>
      <c r="E2276" s="1508"/>
      <c r="F2276" s="1504"/>
      <c r="G2276" s="1504"/>
      <c r="H2276" s="1504"/>
      <c r="I2276" s="1504"/>
      <c r="J2276" s="1504"/>
    </row>
    <row r="2277" spans="2:10" x14ac:dyDescent="0.25">
      <c r="B2277" s="1508"/>
      <c r="C2277" s="1508"/>
      <c r="D2277" s="1508"/>
      <c r="E2277" s="1508"/>
      <c r="F2277" s="1504"/>
      <c r="G2277" s="1504"/>
      <c r="H2277" s="1504"/>
      <c r="I2277" s="1504"/>
      <c r="J2277" s="1504"/>
    </row>
    <row r="2278" spans="2:10" x14ac:dyDescent="0.25">
      <c r="B2278" s="1508"/>
      <c r="C2278" s="1508"/>
      <c r="D2278" s="1508"/>
      <c r="E2278" s="1508"/>
      <c r="F2278" s="1504"/>
      <c r="G2278" s="1504"/>
      <c r="H2278" s="1504"/>
      <c r="I2278" s="1504"/>
      <c r="J2278" s="1504"/>
    </row>
    <row r="2279" spans="2:10" x14ac:dyDescent="0.25">
      <c r="B2279" s="1508"/>
      <c r="C2279" s="1508"/>
      <c r="D2279" s="1508"/>
      <c r="E2279" s="1508"/>
      <c r="F2279" s="1504"/>
      <c r="G2279" s="1504"/>
      <c r="H2279" s="1504"/>
      <c r="I2279" s="1504"/>
      <c r="J2279" s="1504"/>
    </row>
    <row r="2280" spans="2:10" x14ac:dyDescent="0.25">
      <c r="B2280" s="1508"/>
      <c r="C2280" s="1508"/>
      <c r="D2280" s="1508"/>
      <c r="E2280" s="1508"/>
      <c r="F2280" s="1504"/>
      <c r="G2280" s="1504"/>
      <c r="H2280" s="1504"/>
      <c r="I2280" s="1504"/>
      <c r="J2280" s="1504"/>
    </row>
    <row r="2281" spans="2:10" x14ac:dyDescent="0.25">
      <c r="B2281" s="1508"/>
      <c r="C2281" s="1508"/>
      <c r="D2281" s="1508"/>
      <c r="E2281" s="1508"/>
      <c r="F2281" s="1504"/>
      <c r="G2281" s="1504"/>
      <c r="H2281" s="1504"/>
      <c r="I2281" s="1504"/>
      <c r="J2281" s="1504"/>
    </row>
    <row r="2282" spans="2:10" x14ac:dyDescent="0.25">
      <c r="B2282" s="1508"/>
      <c r="C2282" s="1508"/>
      <c r="D2282" s="1508"/>
      <c r="E2282" s="1508"/>
      <c r="F2282" s="1504"/>
      <c r="G2282" s="1504"/>
      <c r="H2282" s="1504"/>
      <c r="I2282" s="1504"/>
      <c r="J2282" s="1504"/>
    </row>
    <row r="2283" spans="2:10" x14ac:dyDescent="0.25">
      <c r="B2283" s="1508"/>
      <c r="C2283" s="1508"/>
      <c r="D2283" s="1508"/>
      <c r="E2283" s="1508"/>
      <c r="F2283" s="1504"/>
      <c r="G2283" s="1504"/>
      <c r="H2283" s="1504"/>
      <c r="I2283" s="1504"/>
      <c r="J2283" s="1504"/>
    </row>
    <row r="2284" spans="2:10" x14ac:dyDescent="0.25">
      <c r="B2284" s="1508"/>
      <c r="C2284" s="1508"/>
      <c r="D2284" s="1508"/>
      <c r="E2284" s="1508"/>
      <c r="F2284" s="1504"/>
      <c r="G2284" s="1504"/>
      <c r="H2284" s="1504"/>
      <c r="I2284" s="1504"/>
      <c r="J2284" s="1504"/>
    </row>
    <row r="2285" spans="2:10" x14ac:dyDescent="0.25">
      <c r="B2285" s="1508"/>
      <c r="C2285" s="1508"/>
      <c r="D2285" s="1508"/>
      <c r="E2285" s="1508"/>
      <c r="F2285" s="1504"/>
      <c r="G2285" s="1504"/>
      <c r="H2285" s="1504"/>
      <c r="I2285" s="1504"/>
      <c r="J2285" s="1504"/>
    </row>
    <row r="2286" spans="2:10" x14ac:dyDescent="0.25">
      <c r="B2286" s="1508"/>
      <c r="C2286" s="1508"/>
      <c r="D2286" s="1508"/>
      <c r="E2286" s="1508"/>
      <c r="F2286" s="1504"/>
      <c r="G2286" s="1504"/>
      <c r="H2286" s="1504"/>
      <c r="I2286" s="1504"/>
      <c r="J2286" s="1504"/>
    </row>
    <row r="2287" spans="2:10" x14ac:dyDescent="0.25">
      <c r="B2287" s="1508"/>
      <c r="C2287" s="1508"/>
      <c r="D2287" s="1508"/>
      <c r="E2287" s="1508"/>
      <c r="F2287" s="1504"/>
      <c r="G2287" s="1504"/>
      <c r="H2287" s="1504"/>
      <c r="I2287" s="1504"/>
      <c r="J2287" s="1504"/>
    </row>
    <row r="2288" spans="2:10" x14ac:dyDescent="0.25">
      <c r="B2288" s="1508"/>
      <c r="C2288" s="1508"/>
      <c r="D2288" s="1508"/>
      <c r="E2288" s="1508"/>
      <c r="F2288" s="1504"/>
      <c r="G2288" s="1504"/>
      <c r="H2288" s="1504"/>
      <c r="I2288" s="1504"/>
      <c r="J2288" s="1504"/>
    </row>
    <row r="2289" spans="2:10" x14ac:dyDescent="0.25">
      <c r="B2289" s="1508"/>
      <c r="C2289" s="1508"/>
      <c r="D2289" s="1508"/>
      <c r="E2289" s="1508"/>
      <c r="F2289" s="1504"/>
      <c r="G2289" s="1504"/>
      <c r="H2289" s="1504"/>
      <c r="I2289" s="1504"/>
      <c r="J2289" s="1504"/>
    </row>
    <row r="2290" spans="2:10" x14ac:dyDescent="0.25">
      <c r="B2290" s="1508"/>
      <c r="C2290" s="1508"/>
      <c r="D2290" s="1508"/>
      <c r="E2290" s="1508"/>
      <c r="F2290" s="1504"/>
      <c r="G2290" s="1504"/>
      <c r="H2290" s="1504"/>
      <c r="I2290" s="1504"/>
      <c r="J2290" s="1504"/>
    </row>
    <row r="2291" spans="2:10" x14ac:dyDescent="0.25">
      <c r="B2291" s="1508"/>
      <c r="C2291" s="1508"/>
      <c r="D2291" s="1508"/>
      <c r="E2291" s="1508"/>
      <c r="F2291" s="1504"/>
      <c r="G2291" s="1504"/>
      <c r="H2291" s="1504"/>
      <c r="I2291" s="1504"/>
      <c r="J2291" s="1504"/>
    </row>
    <row r="2292" spans="2:10" x14ac:dyDescent="0.25">
      <c r="B2292" s="1508"/>
      <c r="C2292" s="1508"/>
      <c r="D2292" s="1508"/>
      <c r="E2292" s="1508"/>
      <c r="F2292" s="1504"/>
      <c r="G2292" s="1504"/>
      <c r="H2292" s="1504"/>
      <c r="I2292" s="1504"/>
      <c r="J2292" s="1504"/>
    </row>
    <row r="2293" spans="2:10" x14ac:dyDescent="0.25">
      <c r="B2293" s="1508"/>
      <c r="C2293" s="1508"/>
      <c r="D2293" s="1508"/>
      <c r="E2293" s="1508"/>
      <c r="F2293" s="1504"/>
      <c r="G2293" s="1504"/>
      <c r="H2293" s="1504"/>
      <c r="I2293" s="1504"/>
      <c r="J2293" s="1504"/>
    </row>
    <row r="2294" spans="2:10" x14ac:dyDescent="0.25">
      <c r="B2294" s="1508"/>
      <c r="C2294" s="1508"/>
      <c r="D2294" s="1508"/>
      <c r="E2294" s="1508"/>
      <c r="F2294" s="1504"/>
      <c r="G2294" s="1504"/>
      <c r="H2294" s="1504"/>
      <c r="I2294" s="1504"/>
      <c r="J2294" s="1504"/>
    </row>
    <row r="2295" spans="2:10" x14ac:dyDescent="0.25">
      <c r="B2295" s="1508"/>
      <c r="C2295" s="1508"/>
      <c r="D2295" s="1508"/>
      <c r="E2295" s="1508"/>
      <c r="F2295" s="1504"/>
      <c r="G2295" s="1504"/>
      <c r="H2295" s="1504"/>
      <c r="I2295" s="1504"/>
      <c r="J2295" s="1504"/>
    </row>
    <row r="2296" spans="2:10" x14ac:dyDescent="0.25">
      <c r="B2296" s="1508"/>
      <c r="C2296" s="1508"/>
      <c r="D2296" s="1508"/>
      <c r="E2296" s="1508"/>
      <c r="F2296" s="1504"/>
      <c r="G2296" s="1504"/>
      <c r="H2296" s="1504"/>
      <c r="I2296" s="1504"/>
      <c r="J2296" s="1504"/>
    </row>
    <row r="2297" spans="2:10" x14ac:dyDescent="0.25">
      <c r="B2297" s="1508"/>
      <c r="C2297" s="1508"/>
      <c r="D2297" s="1508"/>
      <c r="E2297" s="1508"/>
      <c r="F2297" s="1504"/>
      <c r="G2297" s="1504"/>
      <c r="H2297" s="1504"/>
      <c r="I2297" s="1504"/>
      <c r="J2297" s="1504"/>
    </row>
    <row r="2298" spans="2:10" x14ac:dyDescent="0.25">
      <c r="B2298" s="1508"/>
      <c r="C2298" s="1508"/>
      <c r="D2298" s="1508"/>
      <c r="E2298" s="1508"/>
      <c r="F2298" s="1504"/>
      <c r="G2298" s="1504"/>
      <c r="H2298" s="1504"/>
      <c r="I2298" s="1504"/>
      <c r="J2298" s="1504"/>
    </row>
    <row r="2299" spans="2:10" x14ac:dyDescent="0.25">
      <c r="B2299" s="1508"/>
      <c r="C2299" s="1508"/>
      <c r="D2299" s="1508"/>
      <c r="E2299" s="1508"/>
      <c r="F2299" s="1504"/>
      <c r="G2299" s="1504"/>
      <c r="H2299" s="1504"/>
      <c r="I2299" s="1504"/>
      <c r="J2299" s="1504"/>
    </row>
    <row r="2300" spans="2:10" x14ac:dyDescent="0.25">
      <c r="B2300" s="1508"/>
      <c r="C2300" s="1508"/>
      <c r="D2300" s="1508"/>
      <c r="E2300" s="1508"/>
      <c r="F2300" s="1504"/>
      <c r="G2300" s="1504"/>
      <c r="H2300" s="1504"/>
      <c r="I2300" s="1504"/>
      <c r="J2300" s="1504"/>
    </row>
    <row r="2301" spans="2:10" x14ac:dyDescent="0.25">
      <c r="B2301" s="1508"/>
      <c r="C2301" s="1508"/>
      <c r="D2301" s="1508"/>
      <c r="E2301" s="1508"/>
      <c r="F2301" s="1504"/>
      <c r="G2301" s="1504"/>
      <c r="H2301" s="1504"/>
      <c r="I2301" s="1504"/>
      <c r="J2301" s="1504"/>
    </row>
    <row r="2302" spans="2:10" x14ac:dyDescent="0.25">
      <c r="B2302" s="1508"/>
      <c r="C2302" s="1508"/>
      <c r="D2302" s="1508"/>
      <c r="E2302" s="1508"/>
      <c r="F2302" s="1504"/>
      <c r="G2302" s="1504"/>
      <c r="H2302" s="1504"/>
      <c r="I2302" s="1504"/>
      <c r="J2302" s="1504"/>
    </row>
    <row r="2303" spans="2:10" x14ac:dyDescent="0.25">
      <c r="B2303" s="1508"/>
      <c r="C2303" s="1508"/>
      <c r="D2303" s="1508"/>
      <c r="E2303" s="1508"/>
      <c r="F2303" s="1504"/>
      <c r="G2303" s="1504"/>
      <c r="H2303" s="1504"/>
      <c r="I2303" s="1504"/>
      <c r="J2303" s="1504"/>
    </row>
    <row r="2304" spans="2:10" x14ac:dyDescent="0.25">
      <c r="B2304" s="1508"/>
      <c r="C2304" s="1508"/>
      <c r="D2304" s="1508"/>
      <c r="E2304" s="1508"/>
      <c r="F2304" s="1504"/>
      <c r="G2304" s="1504"/>
      <c r="H2304" s="1504"/>
      <c r="I2304" s="1504"/>
      <c r="J2304" s="1504"/>
    </row>
    <row r="2305" spans="2:10" x14ac:dyDescent="0.25">
      <c r="B2305" s="1508"/>
      <c r="C2305" s="1508"/>
      <c r="D2305" s="1508"/>
      <c r="E2305" s="1508"/>
      <c r="F2305" s="1504"/>
      <c r="G2305" s="1504"/>
      <c r="H2305" s="1504"/>
      <c r="I2305" s="1504"/>
      <c r="J2305" s="1504"/>
    </row>
    <row r="2306" spans="2:10" x14ac:dyDescent="0.25">
      <c r="B2306" s="1508"/>
      <c r="C2306" s="1508"/>
      <c r="D2306" s="1508"/>
      <c r="E2306" s="1508"/>
      <c r="F2306" s="1504"/>
      <c r="G2306" s="1504"/>
      <c r="H2306" s="1504"/>
      <c r="I2306" s="1504"/>
      <c r="J2306" s="1504"/>
    </row>
    <row r="2307" spans="2:10" x14ac:dyDescent="0.25">
      <c r="B2307" s="1508"/>
      <c r="C2307" s="1508"/>
      <c r="D2307" s="1508"/>
      <c r="E2307" s="1508"/>
      <c r="F2307" s="1504"/>
      <c r="G2307" s="1504"/>
      <c r="H2307" s="1504"/>
      <c r="I2307" s="1504"/>
      <c r="J2307" s="1504"/>
    </row>
    <row r="2308" spans="2:10" x14ac:dyDescent="0.25">
      <c r="B2308" s="1508"/>
      <c r="C2308" s="1508"/>
      <c r="D2308" s="1508"/>
      <c r="E2308" s="1508"/>
      <c r="F2308" s="1504"/>
      <c r="G2308" s="1504"/>
      <c r="H2308" s="1504"/>
      <c r="I2308" s="1504"/>
      <c r="J2308" s="1504"/>
    </row>
    <row r="2309" spans="2:10" x14ac:dyDescent="0.25">
      <c r="B2309" s="1508"/>
      <c r="C2309" s="1508"/>
      <c r="D2309" s="1508"/>
      <c r="E2309" s="1508"/>
      <c r="F2309" s="1504"/>
      <c r="G2309" s="1504"/>
      <c r="H2309" s="1504"/>
      <c r="I2309" s="1504"/>
      <c r="J2309" s="1504"/>
    </row>
    <row r="2310" spans="2:10" x14ac:dyDescent="0.25">
      <c r="B2310" s="1508"/>
      <c r="C2310" s="1508"/>
      <c r="D2310" s="1508"/>
      <c r="E2310" s="1508"/>
      <c r="F2310" s="1504"/>
      <c r="G2310" s="1504"/>
      <c r="H2310" s="1504"/>
      <c r="I2310" s="1504"/>
      <c r="J2310" s="1504"/>
    </row>
    <row r="2311" spans="2:10" x14ac:dyDescent="0.25">
      <c r="B2311" s="1508"/>
      <c r="C2311" s="1508"/>
      <c r="D2311" s="1508"/>
      <c r="E2311" s="1508"/>
      <c r="F2311" s="1504"/>
      <c r="G2311" s="1504"/>
      <c r="H2311" s="1504"/>
      <c r="I2311" s="1504"/>
      <c r="J2311" s="1504"/>
    </row>
    <row r="2312" spans="2:10" x14ac:dyDescent="0.25">
      <c r="B2312" s="1508"/>
      <c r="C2312" s="1508"/>
      <c r="D2312" s="1508"/>
      <c r="E2312" s="1508"/>
      <c r="F2312" s="1504"/>
      <c r="G2312" s="1504"/>
      <c r="H2312" s="1504"/>
      <c r="I2312" s="1504"/>
      <c r="J2312" s="1504"/>
    </row>
    <row r="2313" spans="2:10" x14ac:dyDescent="0.25">
      <c r="B2313" s="1508"/>
      <c r="C2313" s="1508"/>
      <c r="D2313" s="1508"/>
      <c r="E2313" s="1508"/>
      <c r="F2313" s="1504"/>
      <c r="G2313" s="1504"/>
      <c r="H2313" s="1504"/>
      <c r="I2313" s="1504"/>
      <c r="J2313" s="1504"/>
    </row>
    <row r="2314" spans="2:10" x14ac:dyDescent="0.25">
      <c r="B2314" s="1508"/>
      <c r="C2314" s="1508"/>
      <c r="D2314" s="1508"/>
      <c r="E2314" s="1508"/>
      <c r="F2314" s="1504"/>
      <c r="G2314" s="1504"/>
      <c r="H2314" s="1504"/>
      <c r="I2314" s="1504"/>
      <c r="J2314" s="1504"/>
    </row>
    <row r="2315" spans="2:10" x14ac:dyDescent="0.25">
      <c r="B2315" s="1508"/>
      <c r="C2315" s="1508"/>
      <c r="D2315" s="1508"/>
      <c r="E2315" s="1508"/>
      <c r="F2315" s="1504"/>
      <c r="G2315" s="1504"/>
      <c r="H2315" s="1504"/>
      <c r="I2315" s="1504"/>
      <c r="J2315" s="1504"/>
    </row>
    <row r="2316" spans="2:10" x14ac:dyDescent="0.25">
      <c r="B2316" s="1508"/>
      <c r="C2316" s="1508"/>
      <c r="D2316" s="1508"/>
      <c r="E2316" s="1508"/>
      <c r="F2316" s="1504"/>
      <c r="G2316" s="1504"/>
      <c r="H2316" s="1504"/>
      <c r="I2316" s="1504"/>
      <c r="J2316" s="1504"/>
    </row>
    <row r="2317" spans="2:10" x14ac:dyDescent="0.25">
      <c r="B2317" s="1508"/>
      <c r="C2317" s="1508"/>
      <c r="D2317" s="1508"/>
      <c r="E2317" s="1508"/>
      <c r="F2317" s="1504"/>
      <c r="G2317" s="1504"/>
      <c r="H2317" s="1504"/>
      <c r="I2317" s="1504"/>
      <c r="J2317" s="1504"/>
    </row>
    <row r="2318" spans="2:10" x14ac:dyDescent="0.25">
      <c r="B2318" s="1508"/>
      <c r="C2318" s="1508"/>
      <c r="D2318" s="1508"/>
      <c r="E2318" s="1508"/>
      <c r="F2318" s="1504"/>
      <c r="G2318" s="1504"/>
      <c r="H2318" s="1504"/>
      <c r="I2318" s="1504"/>
      <c r="J2318" s="1504"/>
    </row>
    <row r="2319" spans="2:10" x14ac:dyDescent="0.25">
      <c r="B2319" s="1508"/>
      <c r="C2319" s="1508"/>
      <c r="D2319" s="1508"/>
      <c r="E2319" s="1508"/>
      <c r="F2319" s="1504"/>
      <c r="G2319" s="1504"/>
      <c r="H2319" s="1504"/>
      <c r="I2319" s="1504"/>
      <c r="J2319" s="1504"/>
    </row>
    <row r="2320" spans="2:10" x14ac:dyDescent="0.25">
      <c r="B2320" s="1508"/>
      <c r="C2320" s="1508"/>
      <c r="D2320" s="1508"/>
      <c r="E2320" s="1508"/>
      <c r="F2320" s="1504"/>
      <c r="G2320" s="1504"/>
      <c r="H2320" s="1504"/>
      <c r="I2320" s="1504"/>
      <c r="J2320" s="1504"/>
    </row>
    <row r="2321" spans="2:10" x14ac:dyDescent="0.25">
      <c r="B2321" s="1508"/>
      <c r="C2321" s="1508"/>
      <c r="D2321" s="1508"/>
      <c r="E2321" s="1508"/>
      <c r="F2321" s="1504"/>
      <c r="G2321" s="1504"/>
      <c r="H2321" s="1504"/>
      <c r="I2321" s="1504"/>
      <c r="J2321" s="1504"/>
    </row>
    <row r="2322" spans="2:10" x14ac:dyDescent="0.25">
      <c r="B2322" s="1508"/>
      <c r="C2322" s="1508"/>
      <c r="D2322" s="1508"/>
      <c r="E2322" s="1508"/>
      <c r="F2322" s="1504"/>
      <c r="G2322" s="1504"/>
      <c r="H2322" s="1504"/>
      <c r="I2322" s="1504"/>
      <c r="J2322" s="1504"/>
    </row>
    <row r="2323" spans="2:10" x14ac:dyDescent="0.25">
      <c r="B2323" s="1508"/>
      <c r="C2323" s="1508"/>
      <c r="D2323" s="1508"/>
      <c r="E2323" s="1508"/>
      <c r="F2323" s="1504"/>
      <c r="G2323" s="1504"/>
      <c r="H2323" s="1504"/>
      <c r="I2323" s="1504"/>
      <c r="J2323" s="1504"/>
    </row>
    <row r="2324" spans="2:10" x14ac:dyDescent="0.25">
      <c r="B2324" s="1508"/>
      <c r="C2324" s="1508"/>
      <c r="D2324" s="1508"/>
      <c r="E2324" s="1508"/>
      <c r="F2324" s="1504"/>
      <c r="G2324" s="1504"/>
      <c r="H2324" s="1504"/>
      <c r="I2324" s="1504"/>
      <c r="J2324" s="1504"/>
    </row>
    <row r="2325" spans="2:10" x14ac:dyDescent="0.25">
      <c r="B2325" s="1508"/>
      <c r="C2325" s="1508"/>
      <c r="D2325" s="1508"/>
      <c r="E2325" s="1508"/>
      <c r="F2325" s="1504"/>
      <c r="G2325" s="1504"/>
      <c r="H2325" s="1504"/>
      <c r="I2325" s="1504"/>
      <c r="J2325" s="1504"/>
    </row>
    <row r="2326" spans="2:10" x14ac:dyDescent="0.25">
      <c r="B2326" s="1508"/>
      <c r="C2326" s="1508"/>
      <c r="D2326" s="1508"/>
      <c r="E2326" s="1508"/>
      <c r="F2326" s="1504"/>
      <c r="G2326" s="1504"/>
      <c r="H2326" s="1504"/>
      <c r="I2326" s="1504"/>
      <c r="J2326" s="1504"/>
    </row>
    <row r="2327" spans="2:10" x14ac:dyDescent="0.25">
      <c r="B2327" s="1508"/>
      <c r="C2327" s="1508"/>
      <c r="D2327" s="1508"/>
      <c r="E2327" s="1508"/>
      <c r="F2327" s="1504"/>
      <c r="G2327" s="1504"/>
      <c r="H2327" s="1504"/>
      <c r="I2327" s="1504"/>
      <c r="J2327" s="1504"/>
    </row>
    <row r="2328" spans="2:10" x14ac:dyDescent="0.25">
      <c r="B2328" s="1508"/>
      <c r="C2328" s="1508"/>
      <c r="D2328" s="1508"/>
      <c r="E2328" s="1508"/>
      <c r="F2328" s="1504"/>
      <c r="G2328" s="1504"/>
      <c r="H2328" s="1504"/>
      <c r="I2328" s="1504"/>
      <c r="J2328" s="1504"/>
    </row>
    <row r="2329" spans="2:10" x14ac:dyDescent="0.25">
      <c r="B2329" s="1508"/>
      <c r="C2329" s="1508"/>
      <c r="D2329" s="1508"/>
      <c r="E2329" s="1508"/>
      <c r="F2329" s="1504"/>
      <c r="G2329" s="1504"/>
      <c r="H2329" s="1504"/>
      <c r="I2329" s="1504"/>
      <c r="J2329" s="1504"/>
    </row>
    <row r="2330" spans="2:10" x14ac:dyDescent="0.25">
      <c r="B2330" s="1508"/>
      <c r="C2330" s="1508"/>
      <c r="D2330" s="1508"/>
      <c r="E2330" s="1508"/>
      <c r="F2330" s="1504"/>
      <c r="G2330" s="1504"/>
      <c r="H2330" s="1504"/>
      <c r="I2330" s="1504"/>
      <c r="J2330" s="1504"/>
    </row>
    <row r="2331" spans="2:10" x14ac:dyDescent="0.25">
      <c r="B2331" s="1508"/>
      <c r="C2331" s="1508"/>
      <c r="D2331" s="1508"/>
      <c r="E2331" s="1508"/>
      <c r="F2331" s="1504"/>
      <c r="G2331" s="1504"/>
      <c r="H2331" s="1504"/>
      <c r="I2331" s="1504"/>
      <c r="J2331" s="1504"/>
    </row>
    <row r="2332" spans="2:10" x14ac:dyDescent="0.25">
      <c r="B2332" s="1508"/>
      <c r="C2332" s="1508"/>
      <c r="D2332" s="1508"/>
      <c r="E2332" s="1508"/>
      <c r="F2332" s="1504"/>
      <c r="G2332" s="1504"/>
      <c r="H2332" s="1504"/>
      <c r="I2332" s="1504"/>
      <c r="J2332" s="1504"/>
    </row>
    <row r="2333" spans="2:10" x14ac:dyDescent="0.25">
      <c r="B2333" s="1508"/>
      <c r="C2333" s="1508"/>
      <c r="D2333" s="1508"/>
      <c r="E2333" s="1508"/>
      <c r="F2333" s="1504"/>
      <c r="G2333" s="1504"/>
      <c r="H2333" s="1504"/>
      <c r="I2333" s="1504"/>
      <c r="J2333" s="1504"/>
    </row>
    <row r="2334" spans="2:10" x14ac:dyDescent="0.25">
      <c r="B2334" s="1508"/>
      <c r="C2334" s="1508"/>
      <c r="D2334" s="1508"/>
      <c r="E2334" s="1508"/>
      <c r="F2334" s="1504"/>
      <c r="G2334" s="1504"/>
      <c r="H2334" s="1504"/>
      <c r="I2334" s="1504"/>
      <c r="J2334" s="1504"/>
    </row>
    <row r="2335" spans="2:10" x14ac:dyDescent="0.25">
      <c r="B2335" s="1508"/>
      <c r="C2335" s="1508"/>
      <c r="D2335" s="1508"/>
      <c r="E2335" s="1508"/>
      <c r="F2335" s="1504"/>
      <c r="G2335" s="1504"/>
      <c r="H2335" s="1504"/>
      <c r="I2335" s="1504"/>
      <c r="J2335" s="1504"/>
    </row>
    <row r="2336" spans="2:10" x14ac:dyDescent="0.25">
      <c r="B2336" s="1508"/>
      <c r="C2336" s="1508"/>
      <c r="D2336" s="1508"/>
      <c r="E2336" s="1508"/>
      <c r="F2336" s="1504"/>
      <c r="G2336" s="1504"/>
      <c r="H2336" s="1504"/>
      <c r="I2336" s="1504"/>
      <c r="J2336" s="1504"/>
    </row>
    <row r="2337" spans="2:10" x14ac:dyDescent="0.25">
      <c r="B2337" s="1508"/>
      <c r="C2337" s="1508"/>
      <c r="D2337" s="1508"/>
      <c r="E2337" s="1508"/>
      <c r="F2337" s="1504"/>
      <c r="G2337" s="1504"/>
      <c r="H2337" s="1504"/>
      <c r="I2337" s="1504"/>
      <c r="J2337" s="1504"/>
    </row>
    <row r="2338" spans="2:10" x14ac:dyDescent="0.25">
      <c r="B2338" s="1508"/>
      <c r="C2338" s="1508"/>
      <c r="D2338" s="1508"/>
      <c r="E2338" s="1508"/>
      <c r="F2338" s="1504"/>
      <c r="G2338" s="1504"/>
      <c r="H2338" s="1504"/>
      <c r="I2338" s="1504"/>
      <c r="J2338" s="1504"/>
    </row>
    <row r="2339" spans="2:10" x14ac:dyDescent="0.25">
      <c r="B2339" s="1508"/>
      <c r="C2339" s="1508"/>
      <c r="D2339" s="1508"/>
      <c r="E2339" s="1508"/>
      <c r="F2339" s="1504"/>
      <c r="G2339" s="1504"/>
      <c r="H2339" s="1504"/>
      <c r="I2339" s="1504"/>
      <c r="J2339" s="1504"/>
    </row>
    <row r="2340" spans="2:10" x14ac:dyDescent="0.25">
      <c r="B2340" s="1508"/>
      <c r="C2340" s="1508"/>
      <c r="D2340" s="1508"/>
      <c r="E2340" s="1508"/>
      <c r="F2340" s="1504"/>
      <c r="G2340" s="1504"/>
      <c r="H2340" s="1504"/>
      <c r="I2340" s="1504"/>
      <c r="J2340" s="1504"/>
    </row>
    <row r="2341" spans="2:10" x14ac:dyDescent="0.25">
      <c r="B2341" s="1508"/>
      <c r="C2341" s="1508"/>
      <c r="D2341" s="1508"/>
      <c r="E2341" s="1508"/>
      <c r="F2341" s="1504"/>
      <c r="G2341" s="1504"/>
      <c r="H2341" s="1504"/>
      <c r="I2341" s="1504"/>
      <c r="J2341" s="1504"/>
    </row>
    <row r="2342" spans="2:10" x14ac:dyDescent="0.25">
      <c r="B2342" s="1508"/>
      <c r="C2342" s="1508"/>
      <c r="D2342" s="1508"/>
      <c r="E2342" s="1508"/>
      <c r="F2342" s="1504"/>
      <c r="G2342" s="1504"/>
      <c r="H2342" s="1504"/>
      <c r="I2342" s="1504"/>
      <c r="J2342" s="1504"/>
    </row>
    <row r="2343" spans="2:10" x14ac:dyDescent="0.25">
      <c r="B2343" s="1508"/>
      <c r="C2343" s="1508"/>
      <c r="D2343" s="1508"/>
      <c r="E2343" s="1508"/>
      <c r="F2343" s="1504"/>
      <c r="G2343" s="1504"/>
      <c r="H2343" s="1504"/>
      <c r="I2343" s="1504"/>
      <c r="J2343" s="1504"/>
    </row>
    <row r="2344" spans="2:10" x14ac:dyDescent="0.25">
      <c r="B2344" s="1508"/>
      <c r="C2344" s="1508"/>
      <c r="D2344" s="1508"/>
      <c r="E2344" s="1508"/>
      <c r="F2344" s="1504"/>
      <c r="G2344" s="1504"/>
      <c r="H2344" s="1504"/>
      <c r="I2344" s="1504"/>
      <c r="J2344" s="1504"/>
    </row>
    <row r="2345" spans="2:10" x14ac:dyDescent="0.25">
      <c r="B2345" s="1508"/>
      <c r="C2345" s="1508"/>
      <c r="D2345" s="1508"/>
      <c r="E2345" s="1508"/>
      <c r="F2345" s="1504"/>
      <c r="G2345" s="1504"/>
      <c r="H2345" s="1504"/>
      <c r="I2345" s="1504"/>
      <c r="J2345" s="1504"/>
    </row>
    <row r="2346" spans="2:10" x14ac:dyDescent="0.25">
      <c r="B2346" s="1508"/>
      <c r="C2346" s="1508"/>
      <c r="D2346" s="1508"/>
      <c r="E2346" s="1508"/>
      <c r="F2346" s="1504"/>
      <c r="G2346" s="1504"/>
      <c r="H2346" s="1504"/>
      <c r="I2346" s="1504"/>
      <c r="J2346" s="1504"/>
    </row>
    <row r="2347" spans="2:10" x14ac:dyDescent="0.25">
      <c r="B2347" s="1508"/>
      <c r="C2347" s="1508"/>
      <c r="D2347" s="1508"/>
      <c r="E2347" s="1508"/>
      <c r="F2347" s="1504"/>
      <c r="G2347" s="1504"/>
      <c r="H2347" s="1504"/>
      <c r="I2347" s="1504"/>
      <c r="J2347" s="1504"/>
    </row>
    <row r="2348" spans="2:10" x14ac:dyDescent="0.25">
      <c r="B2348" s="1508"/>
      <c r="C2348" s="1508"/>
      <c r="D2348" s="1508"/>
      <c r="E2348" s="1508"/>
      <c r="F2348" s="1504"/>
      <c r="G2348" s="1504"/>
      <c r="H2348" s="1504"/>
      <c r="I2348" s="1504"/>
      <c r="J2348" s="1504"/>
    </row>
    <row r="2349" spans="2:10" x14ac:dyDescent="0.25">
      <c r="B2349" s="1508"/>
      <c r="C2349" s="1508"/>
      <c r="D2349" s="1508"/>
      <c r="E2349" s="1508"/>
      <c r="F2349" s="1504"/>
      <c r="G2349" s="1504"/>
      <c r="H2349" s="1504"/>
      <c r="I2349" s="1504"/>
      <c r="J2349" s="1504"/>
    </row>
    <row r="2350" spans="2:10" x14ac:dyDescent="0.25">
      <c r="B2350" s="1508"/>
      <c r="C2350" s="1508"/>
      <c r="D2350" s="1508"/>
      <c r="E2350" s="1508"/>
      <c r="F2350" s="1504"/>
      <c r="G2350" s="1504"/>
      <c r="H2350" s="1504"/>
      <c r="I2350" s="1504"/>
      <c r="J2350" s="1504"/>
    </row>
    <row r="2351" spans="2:10" x14ac:dyDescent="0.25">
      <c r="B2351" s="1508"/>
      <c r="C2351" s="1508"/>
      <c r="D2351" s="1508"/>
      <c r="E2351" s="1508"/>
      <c r="F2351" s="1504"/>
      <c r="G2351" s="1504"/>
      <c r="H2351" s="1504"/>
      <c r="I2351" s="1504"/>
      <c r="J2351" s="1504"/>
    </row>
    <row r="2352" spans="2:10" x14ac:dyDescent="0.25">
      <c r="B2352" s="1508"/>
      <c r="C2352" s="1508"/>
      <c r="D2352" s="1508"/>
      <c r="E2352" s="1508"/>
      <c r="F2352" s="1504"/>
      <c r="G2352" s="1504"/>
      <c r="H2352" s="1504"/>
      <c r="I2352" s="1504"/>
      <c r="J2352" s="1504"/>
    </row>
    <row r="2353" spans="2:10" x14ac:dyDescent="0.25">
      <c r="B2353" s="1508"/>
      <c r="C2353" s="1508"/>
      <c r="D2353" s="1508"/>
      <c r="E2353" s="1508"/>
      <c r="F2353" s="1504"/>
      <c r="G2353" s="1504"/>
      <c r="H2353" s="1504"/>
      <c r="I2353" s="1504"/>
      <c r="J2353" s="1504"/>
    </row>
    <row r="2354" spans="2:10" x14ac:dyDescent="0.25">
      <c r="B2354" s="1508"/>
      <c r="C2354" s="1508"/>
      <c r="D2354" s="1508"/>
      <c r="E2354" s="1508"/>
      <c r="F2354" s="1504"/>
      <c r="G2354" s="1504"/>
      <c r="H2354" s="1504"/>
      <c r="I2354" s="1504"/>
      <c r="J2354" s="1504"/>
    </row>
    <row r="2355" spans="2:10" x14ac:dyDescent="0.25">
      <c r="B2355" s="1508"/>
      <c r="C2355" s="1508"/>
      <c r="D2355" s="1508"/>
      <c r="E2355" s="1508"/>
      <c r="F2355" s="1504"/>
      <c r="G2355" s="1504"/>
      <c r="H2355" s="1504"/>
      <c r="I2355" s="1504"/>
      <c r="J2355" s="1504"/>
    </row>
    <row r="2356" spans="2:10" x14ac:dyDescent="0.25">
      <c r="B2356" s="1508"/>
      <c r="C2356" s="1508"/>
      <c r="D2356" s="1508"/>
      <c r="E2356" s="1508"/>
      <c r="F2356" s="1504"/>
      <c r="G2356" s="1504"/>
      <c r="H2356" s="1504"/>
      <c r="I2356" s="1504"/>
      <c r="J2356" s="1504"/>
    </row>
    <row r="2357" spans="2:10" x14ac:dyDescent="0.25">
      <c r="B2357" s="1508"/>
      <c r="C2357" s="1508"/>
      <c r="D2357" s="1508"/>
      <c r="E2357" s="1508"/>
      <c r="F2357" s="1504"/>
      <c r="G2357" s="1504"/>
      <c r="H2357" s="1504"/>
      <c r="I2357" s="1504"/>
      <c r="J2357" s="1504"/>
    </row>
    <row r="2358" spans="2:10" x14ac:dyDescent="0.25">
      <c r="B2358" s="1508"/>
      <c r="C2358" s="1508"/>
      <c r="D2358" s="1508"/>
      <c r="E2358" s="1508"/>
      <c r="F2358" s="1504"/>
      <c r="G2358" s="1504"/>
      <c r="H2358" s="1504"/>
      <c r="I2358" s="1504"/>
      <c r="J2358" s="1504"/>
    </row>
    <row r="2359" spans="2:10" x14ac:dyDescent="0.25">
      <c r="B2359" s="1508"/>
      <c r="C2359" s="1508"/>
      <c r="D2359" s="1508"/>
      <c r="E2359" s="1508"/>
      <c r="F2359" s="1504"/>
      <c r="G2359" s="1504"/>
      <c r="H2359" s="1504"/>
      <c r="I2359" s="1504"/>
      <c r="J2359" s="1504"/>
    </row>
    <row r="2360" spans="2:10" x14ac:dyDescent="0.25">
      <c r="B2360" s="1508"/>
      <c r="C2360" s="1508"/>
      <c r="D2360" s="1508"/>
      <c r="E2360" s="1508"/>
      <c r="F2360" s="1504"/>
      <c r="G2360" s="1504"/>
      <c r="H2360" s="1504"/>
      <c r="I2360" s="1504"/>
      <c r="J2360" s="1504"/>
    </row>
    <row r="2361" spans="2:10" x14ac:dyDescent="0.25">
      <c r="B2361" s="1508"/>
      <c r="C2361" s="1508"/>
      <c r="D2361" s="1508"/>
      <c r="E2361" s="1508"/>
      <c r="F2361" s="1504"/>
      <c r="G2361" s="1504"/>
      <c r="H2361" s="1504"/>
      <c r="I2361" s="1504"/>
      <c r="J2361" s="1504"/>
    </row>
    <row r="2362" spans="2:10" x14ac:dyDescent="0.25">
      <c r="B2362" s="1508"/>
      <c r="C2362" s="1508"/>
      <c r="D2362" s="1508"/>
      <c r="E2362" s="1508"/>
      <c r="F2362" s="1504"/>
      <c r="G2362" s="1504"/>
      <c r="H2362" s="1504"/>
      <c r="I2362" s="1504"/>
      <c r="J2362" s="1504"/>
    </row>
    <row r="2363" spans="2:10" x14ac:dyDescent="0.25">
      <c r="B2363" s="1508"/>
      <c r="C2363" s="1508"/>
      <c r="D2363" s="1508"/>
      <c r="E2363" s="1508"/>
      <c r="F2363" s="1504"/>
      <c r="G2363" s="1504"/>
      <c r="H2363" s="1504"/>
      <c r="I2363" s="1504"/>
      <c r="J2363" s="1504"/>
    </row>
    <row r="2364" spans="2:10" x14ac:dyDescent="0.25">
      <c r="B2364" s="1508"/>
      <c r="C2364" s="1508"/>
      <c r="D2364" s="1508"/>
      <c r="E2364" s="1508"/>
      <c r="F2364" s="1504"/>
      <c r="G2364" s="1504"/>
      <c r="H2364" s="1504"/>
      <c r="I2364" s="1504"/>
      <c r="J2364" s="1504"/>
    </row>
    <row r="2365" spans="2:10" x14ac:dyDescent="0.25">
      <c r="B2365" s="1508"/>
      <c r="C2365" s="1508"/>
      <c r="D2365" s="1508"/>
      <c r="E2365" s="1508"/>
      <c r="F2365" s="1504"/>
      <c r="G2365" s="1504"/>
      <c r="H2365" s="1504"/>
      <c r="I2365" s="1504"/>
      <c r="J2365" s="1504"/>
    </row>
    <row r="2366" spans="2:10" x14ac:dyDescent="0.25">
      <c r="B2366" s="1508"/>
      <c r="C2366" s="1508"/>
      <c r="D2366" s="1508"/>
      <c r="E2366" s="1508"/>
      <c r="F2366" s="1504"/>
      <c r="G2366" s="1504"/>
      <c r="H2366" s="1504"/>
      <c r="I2366" s="1504"/>
      <c r="J2366" s="1504"/>
    </row>
    <row r="2367" spans="2:10" x14ac:dyDescent="0.25">
      <c r="B2367" s="1508"/>
      <c r="C2367" s="1508"/>
      <c r="D2367" s="1508"/>
      <c r="E2367" s="1508"/>
      <c r="F2367" s="1504"/>
      <c r="G2367" s="1504"/>
      <c r="H2367" s="1504"/>
      <c r="I2367" s="1504"/>
      <c r="J2367" s="1504"/>
    </row>
    <row r="2368" spans="2:10" x14ac:dyDescent="0.25">
      <c r="B2368" s="1508"/>
      <c r="C2368" s="1508"/>
      <c r="D2368" s="1508"/>
      <c r="E2368" s="1508"/>
      <c r="F2368" s="1504"/>
      <c r="G2368" s="1504"/>
      <c r="H2368" s="1504"/>
      <c r="I2368" s="1504"/>
      <c r="J2368" s="1504"/>
    </row>
    <row r="2369" spans="2:10" x14ac:dyDescent="0.25">
      <c r="B2369" s="1508"/>
      <c r="C2369" s="1508"/>
      <c r="D2369" s="1508"/>
      <c r="E2369" s="1508"/>
      <c r="F2369" s="1504"/>
      <c r="G2369" s="1504"/>
      <c r="H2369" s="1504"/>
      <c r="I2369" s="1504"/>
      <c r="J2369" s="1504"/>
    </row>
    <row r="2370" spans="2:10" x14ac:dyDescent="0.25">
      <c r="B2370" s="1508"/>
      <c r="C2370" s="1508"/>
      <c r="D2370" s="1508"/>
      <c r="E2370" s="1508"/>
      <c r="F2370" s="1504"/>
      <c r="G2370" s="1504"/>
      <c r="H2370" s="1504"/>
      <c r="I2370" s="1504"/>
      <c r="J2370" s="1504"/>
    </row>
    <row r="2371" spans="2:10" x14ac:dyDescent="0.25">
      <c r="B2371" s="1508"/>
      <c r="C2371" s="1508"/>
      <c r="D2371" s="1508"/>
      <c r="E2371" s="1508"/>
      <c r="F2371" s="1504"/>
      <c r="G2371" s="1504"/>
      <c r="H2371" s="1504"/>
      <c r="I2371" s="1504"/>
      <c r="J2371" s="1504"/>
    </row>
    <row r="2372" spans="2:10" x14ac:dyDescent="0.25">
      <c r="B2372" s="1508"/>
      <c r="C2372" s="1508"/>
      <c r="D2372" s="1508"/>
      <c r="E2372" s="1508"/>
      <c r="F2372" s="1504"/>
      <c r="G2372" s="1504"/>
      <c r="H2372" s="1504"/>
      <c r="I2372" s="1504"/>
      <c r="J2372" s="1504"/>
    </row>
    <row r="2373" spans="2:10" x14ac:dyDescent="0.25">
      <c r="B2373" s="1508"/>
      <c r="C2373" s="1508"/>
      <c r="D2373" s="1508"/>
      <c r="E2373" s="1508"/>
      <c r="F2373" s="1504"/>
      <c r="G2373" s="1504"/>
      <c r="H2373" s="1504"/>
      <c r="I2373" s="1504"/>
      <c r="J2373" s="1504"/>
    </row>
    <row r="2374" spans="2:10" x14ac:dyDescent="0.25">
      <c r="B2374" s="1508"/>
      <c r="C2374" s="1508"/>
      <c r="D2374" s="1508"/>
      <c r="E2374" s="1508"/>
      <c r="F2374" s="1504"/>
      <c r="G2374" s="1504"/>
      <c r="H2374" s="1504"/>
      <c r="I2374" s="1504"/>
      <c r="J2374" s="1504"/>
    </row>
    <row r="2375" spans="2:10" x14ac:dyDescent="0.25">
      <c r="B2375" s="1508"/>
      <c r="C2375" s="1508"/>
      <c r="D2375" s="1508"/>
      <c r="E2375" s="1508"/>
      <c r="F2375" s="1504"/>
      <c r="G2375" s="1504"/>
      <c r="H2375" s="1504"/>
      <c r="I2375" s="1504"/>
      <c r="J2375" s="1504"/>
    </row>
    <row r="2376" spans="2:10" x14ac:dyDescent="0.25">
      <c r="B2376" s="1508"/>
      <c r="C2376" s="1508"/>
      <c r="D2376" s="1508"/>
      <c r="E2376" s="1508"/>
      <c r="F2376" s="1504"/>
      <c r="G2376" s="1504"/>
      <c r="H2376" s="1504"/>
      <c r="I2376" s="1504"/>
      <c r="J2376" s="1504"/>
    </row>
    <row r="2377" spans="2:10" x14ac:dyDescent="0.25">
      <c r="B2377" s="1508"/>
      <c r="C2377" s="1508"/>
      <c r="D2377" s="1508"/>
      <c r="E2377" s="1508"/>
      <c r="F2377" s="1504"/>
      <c r="G2377" s="1504"/>
      <c r="H2377" s="1504"/>
      <c r="I2377" s="1504"/>
      <c r="J2377" s="1504"/>
    </row>
    <row r="2378" spans="2:10" x14ac:dyDescent="0.25">
      <c r="B2378" s="1508"/>
      <c r="C2378" s="1508"/>
      <c r="D2378" s="1508"/>
      <c r="E2378" s="1508"/>
      <c r="F2378" s="1504"/>
      <c r="G2378" s="1504"/>
      <c r="H2378" s="1504"/>
      <c r="I2378" s="1504"/>
      <c r="J2378" s="1504"/>
    </row>
    <row r="2379" spans="2:10" x14ac:dyDescent="0.25">
      <c r="B2379" s="1508"/>
      <c r="C2379" s="1508"/>
      <c r="D2379" s="1508"/>
      <c r="E2379" s="1508"/>
      <c r="F2379" s="1504"/>
      <c r="G2379" s="1504"/>
      <c r="H2379" s="1504"/>
      <c r="I2379" s="1504"/>
      <c r="J2379" s="1504"/>
    </row>
    <row r="2380" spans="2:10" x14ac:dyDescent="0.25">
      <c r="B2380" s="1508"/>
      <c r="C2380" s="1508"/>
      <c r="D2380" s="1508"/>
      <c r="E2380" s="1508"/>
      <c r="F2380" s="1504"/>
      <c r="G2380" s="1504"/>
      <c r="H2380" s="1504"/>
      <c r="I2380" s="1504"/>
      <c r="J2380" s="1504"/>
    </row>
    <row r="2381" spans="2:10" x14ac:dyDescent="0.25">
      <c r="B2381" s="1508"/>
      <c r="C2381" s="1508"/>
      <c r="D2381" s="1508"/>
      <c r="E2381" s="1508"/>
      <c r="F2381" s="1504"/>
      <c r="G2381" s="1504"/>
      <c r="H2381" s="1504"/>
      <c r="I2381" s="1504"/>
      <c r="J2381" s="1504"/>
    </row>
    <row r="2382" spans="2:10" x14ac:dyDescent="0.25">
      <c r="B2382" s="1508"/>
      <c r="C2382" s="1508"/>
      <c r="D2382" s="1508"/>
      <c r="E2382" s="1508"/>
      <c r="F2382" s="1504"/>
      <c r="G2382" s="1504"/>
      <c r="H2382" s="1504"/>
      <c r="I2382" s="1504"/>
      <c r="J2382" s="1504"/>
    </row>
    <row r="2383" spans="2:10" x14ac:dyDescent="0.25">
      <c r="B2383" s="1508"/>
      <c r="C2383" s="1508"/>
      <c r="D2383" s="1508"/>
      <c r="E2383" s="1508"/>
      <c r="F2383" s="1504"/>
      <c r="G2383" s="1504"/>
      <c r="H2383" s="1504"/>
      <c r="I2383" s="1504"/>
      <c r="J2383" s="1504"/>
    </row>
    <row r="2384" spans="2:10" x14ac:dyDescent="0.25">
      <c r="B2384" s="1508"/>
      <c r="C2384" s="1508"/>
      <c r="D2384" s="1508"/>
      <c r="E2384" s="1508"/>
      <c r="F2384" s="1504"/>
      <c r="G2384" s="1504"/>
      <c r="H2384" s="1504"/>
      <c r="I2384" s="1504"/>
      <c r="J2384" s="1504"/>
    </row>
    <row r="2385" spans="2:10" x14ac:dyDescent="0.25">
      <c r="B2385" s="1508"/>
      <c r="C2385" s="1508"/>
      <c r="D2385" s="1508"/>
      <c r="E2385" s="1508"/>
      <c r="F2385" s="1504"/>
      <c r="G2385" s="1504"/>
      <c r="H2385" s="1504"/>
      <c r="I2385" s="1504"/>
      <c r="J2385" s="1504"/>
    </row>
    <row r="2386" spans="2:10" x14ac:dyDescent="0.25">
      <c r="B2386" s="1508"/>
      <c r="C2386" s="1508"/>
      <c r="D2386" s="1508"/>
      <c r="E2386" s="1508"/>
      <c r="F2386" s="1504"/>
      <c r="G2386" s="1504"/>
      <c r="H2386" s="1504"/>
      <c r="I2386" s="1504"/>
      <c r="J2386" s="1504"/>
    </row>
    <row r="2387" spans="2:10" x14ac:dyDescent="0.25">
      <c r="B2387" s="1508"/>
      <c r="C2387" s="1508"/>
      <c r="D2387" s="1508"/>
      <c r="E2387" s="1508"/>
      <c r="F2387" s="1504"/>
      <c r="G2387" s="1504"/>
      <c r="H2387" s="1504"/>
      <c r="I2387" s="1504"/>
      <c r="J2387" s="1504"/>
    </row>
    <row r="2388" spans="2:10" x14ac:dyDescent="0.25">
      <c r="B2388" s="1508"/>
      <c r="C2388" s="1508"/>
      <c r="D2388" s="1508"/>
      <c r="E2388" s="1508"/>
      <c r="F2388" s="1504"/>
      <c r="G2388" s="1504"/>
      <c r="H2388" s="1504"/>
      <c r="I2388" s="1504"/>
      <c r="J2388" s="1504"/>
    </row>
    <row r="2389" spans="2:10" x14ac:dyDescent="0.25">
      <c r="B2389" s="1508"/>
      <c r="C2389" s="1508"/>
      <c r="D2389" s="1508"/>
      <c r="E2389" s="1508"/>
      <c r="F2389" s="1504"/>
      <c r="G2389" s="1504"/>
      <c r="H2389" s="1504"/>
      <c r="I2389" s="1504"/>
      <c r="J2389" s="1504"/>
    </row>
    <row r="2390" spans="2:10" x14ac:dyDescent="0.25">
      <c r="B2390" s="1508"/>
      <c r="C2390" s="1508"/>
      <c r="D2390" s="1508"/>
      <c r="E2390" s="1508"/>
      <c r="F2390" s="1504"/>
      <c r="G2390" s="1504"/>
      <c r="H2390" s="1504"/>
      <c r="I2390" s="1504"/>
      <c r="J2390" s="1504"/>
    </row>
    <row r="2391" spans="2:10" x14ac:dyDescent="0.25">
      <c r="B2391" s="1508"/>
      <c r="C2391" s="1508"/>
      <c r="D2391" s="1508"/>
      <c r="E2391" s="1508"/>
      <c r="F2391" s="1504"/>
      <c r="G2391" s="1504"/>
      <c r="H2391" s="1504"/>
      <c r="I2391" s="1504"/>
      <c r="J2391" s="1504"/>
    </row>
    <row r="2392" spans="2:10" x14ac:dyDescent="0.25">
      <c r="B2392" s="1508"/>
      <c r="C2392" s="1508"/>
      <c r="D2392" s="1508"/>
      <c r="E2392" s="1508"/>
      <c r="F2392" s="1504"/>
      <c r="G2392" s="1504"/>
      <c r="H2392" s="1504"/>
      <c r="I2392" s="1504"/>
      <c r="J2392" s="1504"/>
    </row>
    <row r="2393" spans="2:10" x14ac:dyDescent="0.25">
      <c r="B2393" s="1508"/>
      <c r="C2393" s="1508"/>
      <c r="D2393" s="1508"/>
      <c r="E2393" s="1508"/>
      <c r="F2393" s="1504"/>
      <c r="G2393" s="1504"/>
      <c r="H2393" s="1504"/>
      <c r="I2393" s="1504"/>
      <c r="J2393" s="1504"/>
    </row>
    <row r="2394" spans="2:10" x14ac:dyDescent="0.25">
      <c r="B2394" s="1508"/>
      <c r="C2394" s="1508"/>
      <c r="D2394" s="1508"/>
      <c r="E2394" s="1508"/>
      <c r="F2394" s="1504"/>
      <c r="G2394" s="1504"/>
      <c r="H2394" s="1504"/>
      <c r="I2394" s="1504"/>
      <c r="J2394" s="1504"/>
    </row>
    <row r="2395" spans="2:10" x14ac:dyDescent="0.25">
      <c r="B2395" s="1508"/>
      <c r="C2395" s="1508"/>
      <c r="D2395" s="1508"/>
      <c r="E2395" s="1508"/>
      <c r="F2395" s="1504"/>
      <c r="G2395" s="1504"/>
      <c r="H2395" s="1504"/>
      <c r="I2395" s="1504"/>
      <c r="J2395" s="1504"/>
    </row>
    <row r="2396" spans="2:10" x14ac:dyDescent="0.25">
      <c r="B2396" s="1508"/>
      <c r="C2396" s="1508"/>
      <c r="D2396" s="1508"/>
      <c r="E2396" s="1508"/>
      <c r="F2396" s="1504"/>
      <c r="G2396" s="1504"/>
      <c r="H2396" s="1504"/>
      <c r="I2396" s="1504"/>
      <c r="J2396" s="1504"/>
    </row>
    <row r="2397" spans="2:10" x14ac:dyDescent="0.25">
      <c r="B2397" s="1508"/>
      <c r="C2397" s="1508"/>
      <c r="D2397" s="1508"/>
      <c r="E2397" s="1508"/>
      <c r="F2397" s="1504"/>
      <c r="G2397" s="1504"/>
      <c r="H2397" s="1504"/>
      <c r="I2397" s="1504"/>
      <c r="J2397" s="1504"/>
    </row>
    <row r="2398" spans="2:10" x14ac:dyDescent="0.25">
      <c r="B2398" s="1508"/>
      <c r="C2398" s="1508"/>
      <c r="D2398" s="1508"/>
      <c r="E2398" s="1508"/>
      <c r="F2398" s="1504"/>
      <c r="G2398" s="1504"/>
      <c r="H2398" s="1504"/>
      <c r="I2398" s="1504"/>
      <c r="J2398" s="1504"/>
    </row>
    <row r="2399" spans="2:10" x14ac:dyDescent="0.25">
      <c r="B2399" s="1508"/>
      <c r="C2399" s="1508"/>
      <c r="D2399" s="1508"/>
      <c r="E2399" s="1508"/>
      <c r="F2399" s="1504"/>
      <c r="G2399" s="1504"/>
      <c r="H2399" s="1504"/>
      <c r="I2399" s="1504"/>
      <c r="J2399" s="1504"/>
    </row>
    <row r="2400" spans="2:10" x14ac:dyDescent="0.25">
      <c r="B2400" s="1508"/>
      <c r="C2400" s="1508"/>
      <c r="D2400" s="1508"/>
      <c r="E2400" s="1508"/>
      <c r="F2400" s="1504"/>
      <c r="G2400" s="1504"/>
      <c r="H2400" s="1504"/>
      <c r="I2400" s="1504"/>
      <c r="J2400" s="1504"/>
    </row>
    <row r="2401" spans="2:10" x14ac:dyDescent="0.25">
      <c r="B2401" s="1508"/>
      <c r="C2401" s="1508"/>
      <c r="D2401" s="1508"/>
      <c r="E2401" s="1508"/>
      <c r="F2401" s="1504"/>
      <c r="G2401" s="1504"/>
      <c r="H2401" s="1504"/>
      <c r="I2401" s="1504"/>
      <c r="J2401" s="1504"/>
    </row>
    <row r="2402" spans="2:10" x14ac:dyDescent="0.25">
      <c r="B2402" s="1508"/>
      <c r="C2402" s="1508"/>
      <c r="D2402" s="1508"/>
      <c r="E2402" s="1508"/>
      <c r="F2402" s="1504"/>
      <c r="G2402" s="1504"/>
      <c r="H2402" s="1504"/>
      <c r="I2402" s="1504"/>
      <c r="J2402" s="1504"/>
    </row>
    <row r="2403" spans="2:10" x14ac:dyDescent="0.25">
      <c r="B2403" s="1508"/>
      <c r="C2403" s="1508"/>
      <c r="D2403" s="1508"/>
      <c r="E2403" s="1508"/>
      <c r="F2403" s="1504"/>
      <c r="G2403" s="1504"/>
      <c r="H2403" s="1504"/>
      <c r="I2403" s="1504"/>
      <c r="J2403" s="1504"/>
    </row>
    <row r="2404" spans="2:10" x14ac:dyDescent="0.25">
      <c r="B2404" s="1508"/>
      <c r="C2404" s="1508"/>
      <c r="D2404" s="1508"/>
      <c r="E2404" s="1508"/>
      <c r="F2404" s="1504"/>
      <c r="G2404" s="1504"/>
      <c r="H2404" s="1504"/>
      <c r="I2404" s="1504"/>
      <c r="J2404" s="1504"/>
    </row>
    <row r="2405" spans="2:10" x14ac:dyDescent="0.25">
      <c r="B2405" s="1508"/>
      <c r="C2405" s="1508"/>
      <c r="D2405" s="1508"/>
      <c r="E2405" s="1508"/>
      <c r="F2405" s="1504"/>
      <c r="G2405" s="1504"/>
      <c r="H2405" s="1504"/>
      <c r="I2405" s="1504"/>
      <c r="J2405" s="1504"/>
    </row>
    <row r="2406" spans="2:10" x14ac:dyDescent="0.25">
      <c r="B2406" s="1508"/>
      <c r="C2406" s="1508"/>
      <c r="D2406" s="1508"/>
      <c r="E2406" s="1508"/>
      <c r="F2406" s="1504"/>
      <c r="G2406" s="1504"/>
      <c r="H2406" s="1504"/>
      <c r="I2406" s="1504"/>
      <c r="J2406" s="1504"/>
    </row>
    <row r="2407" spans="2:10" x14ac:dyDescent="0.25">
      <c r="B2407" s="1508"/>
      <c r="C2407" s="1508"/>
      <c r="D2407" s="1508"/>
      <c r="E2407" s="1508"/>
      <c r="F2407" s="1504"/>
      <c r="G2407" s="1504"/>
      <c r="H2407" s="1504"/>
      <c r="I2407" s="1504"/>
      <c r="J2407" s="1504"/>
    </row>
    <row r="2408" spans="2:10" x14ac:dyDescent="0.25">
      <c r="B2408" s="1508"/>
      <c r="C2408" s="1508"/>
      <c r="D2408" s="1508"/>
      <c r="E2408" s="1508"/>
      <c r="F2408" s="1504"/>
      <c r="G2408" s="1504"/>
      <c r="H2408" s="1504"/>
      <c r="I2408" s="1504"/>
      <c r="J2408" s="1504"/>
    </row>
    <row r="2409" spans="2:10" x14ac:dyDescent="0.25">
      <c r="B2409" s="1508"/>
      <c r="C2409" s="1508"/>
      <c r="D2409" s="1508"/>
      <c r="E2409" s="1508"/>
      <c r="F2409" s="1504"/>
      <c r="G2409" s="1504"/>
      <c r="H2409" s="1504"/>
      <c r="I2409" s="1504"/>
      <c r="J2409" s="1504"/>
    </row>
    <row r="2410" spans="2:10" x14ac:dyDescent="0.25">
      <c r="B2410" s="1508"/>
      <c r="C2410" s="1508"/>
      <c r="D2410" s="1508"/>
      <c r="E2410" s="1508"/>
      <c r="F2410" s="1504"/>
      <c r="G2410" s="1504"/>
      <c r="H2410" s="1504"/>
      <c r="I2410" s="1504"/>
      <c r="J2410" s="1504"/>
    </row>
    <row r="2411" spans="2:10" x14ac:dyDescent="0.25">
      <c r="B2411" s="1508"/>
      <c r="C2411" s="1508"/>
      <c r="D2411" s="1508"/>
      <c r="E2411" s="1508"/>
      <c r="F2411" s="1504"/>
      <c r="G2411" s="1504"/>
      <c r="H2411" s="1504"/>
      <c r="I2411" s="1504"/>
      <c r="J2411" s="1504"/>
    </row>
    <row r="2412" spans="2:10" x14ac:dyDescent="0.25">
      <c r="B2412" s="1508"/>
      <c r="C2412" s="1508"/>
      <c r="D2412" s="1508"/>
      <c r="E2412" s="1508"/>
      <c r="F2412" s="1504"/>
      <c r="G2412" s="1504"/>
      <c r="H2412" s="1504"/>
      <c r="I2412" s="1504"/>
      <c r="J2412" s="1504"/>
    </row>
    <row r="2413" spans="2:10" x14ac:dyDescent="0.25">
      <c r="B2413" s="1508"/>
      <c r="C2413" s="1508"/>
      <c r="D2413" s="1508"/>
      <c r="E2413" s="1508"/>
      <c r="F2413" s="1504"/>
      <c r="G2413" s="1504"/>
      <c r="H2413" s="1504"/>
      <c r="I2413" s="1504"/>
      <c r="J2413" s="1504"/>
    </row>
    <row r="2414" spans="2:10" x14ac:dyDescent="0.25">
      <c r="B2414" s="1508"/>
      <c r="C2414" s="1508"/>
      <c r="D2414" s="1508"/>
      <c r="E2414" s="1508"/>
      <c r="F2414" s="1504"/>
      <c r="G2414" s="1504"/>
      <c r="H2414" s="1504"/>
      <c r="I2414" s="1504"/>
      <c r="J2414" s="1504"/>
    </row>
    <row r="2415" spans="2:10" x14ac:dyDescent="0.25">
      <c r="B2415" s="1508"/>
      <c r="C2415" s="1508"/>
      <c r="D2415" s="1508"/>
      <c r="E2415" s="1508"/>
      <c r="F2415" s="1504"/>
      <c r="G2415" s="1504"/>
      <c r="H2415" s="1504"/>
      <c r="I2415" s="1504"/>
      <c r="J2415" s="1504"/>
    </row>
    <row r="2416" spans="2:10" x14ac:dyDescent="0.25">
      <c r="B2416" s="1508"/>
      <c r="C2416" s="1508"/>
      <c r="D2416" s="1508"/>
      <c r="E2416" s="1508"/>
      <c r="F2416" s="1504"/>
      <c r="G2416" s="1504"/>
      <c r="H2416" s="1504"/>
      <c r="I2416" s="1504"/>
      <c r="J2416" s="1504"/>
    </row>
    <row r="2417" spans="2:10" x14ac:dyDescent="0.25">
      <c r="B2417" s="1508"/>
      <c r="C2417" s="1508"/>
      <c r="D2417" s="1508"/>
      <c r="E2417" s="1508"/>
      <c r="F2417" s="1504"/>
      <c r="G2417" s="1504"/>
      <c r="H2417" s="1504"/>
      <c r="I2417" s="1504"/>
      <c r="J2417" s="1504"/>
    </row>
    <row r="2418" spans="2:10" x14ac:dyDescent="0.25">
      <c r="B2418" s="1508"/>
      <c r="C2418" s="1508"/>
      <c r="D2418" s="1508"/>
      <c r="E2418" s="1508"/>
      <c r="F2418" s="1504"/>
      <c r="G2418" s="1504"/>
      <c r="H2418" s="1504"/>
      <c r="I2418" s="1504"/>
      <c r="J2418" s="1504"/>
    </row>
    <row r="2419" spans="2:10" x14ac:dyDescent="0.25">
      <c r="B2419" s="1508"/>
      <c r="C2419" s="1508"/>
      <c r="D2419" s="1508"/>
      <c r="E2419" s="1508"/>
      <c r="F2419" s="1504"/>
      <c r="G2419" s="1504"/>
      <c r="H2419" s="1504"/>
      <c r="I2419" s="1504"/>
      <c r="J2419" s="1504"/>
    </row>
    <row r="2420" spans="2:10" x14ac:dyDescent="0.25">
      <c r="B2420" s="1508"/>
      <c r="C2420" s="1508"/>
      <c r="D2420" s="1508"/>
      <c r="E2420" s="1508"/>
      <c r="F2420" s="1504"/>
      <c r="G2420" s="1504"/>
      <c r="H2420" s="1504"/>
      <c r="I2420" s="1504"/>
      <c r="J2420" s="1504"/>
    </row>
    <row r="2421" spans="2:10" x14ac:dyDescent="0.25">
      <c r="B2421" s="1508"/>
      <c r="C2421" s="1508"/>
      <c r="D2421" s="1508"/>
      <c r="E2421" s="1508"/>
      <c r="F2421" s="1504"/>
      <c r="G2421" s="1504"/>
      <c r="H2421" s="1504"/>
      <c r="I2421" s="1504"/>
      <c r="J2421" s="1504"/>
    </row>
    <row r="2422" spans="2:10" x14ac:dyDescent="0.25">
      <c r="B2422" s="1508"/>
      <c r="C2422" s="1508"/>
      <c r="D2422" s="1508"/>
      <c r="E2422" s="1508"/>
      <c r="F2422" s="1504"/>
      <c r="G2422" s="1504"/>
      <c r="H2422" s="1504"/>
      <c r="I2422" s="1504"/>
      <c r="J2422" s="1504"/>
    </row>
    <row r="2423" spans="2:10" x14ac:dyDescent="0.25">
      <c r="B2423" s="1508"/>
      <c r="C2423" s="1508"/>
      <c r="D2423" s="1508"/>
      <c r="E2423" s="1508"/>
      <c r="F2423" s="1504"/>
      <c r="G2423" s="1504"/>
      <c r="H2423" s="1504"/>
      <c r="I2423" s="1504"/>
      <c r="J2423" s="1504"/>
    </row>
    <row r="2424" spans="2:10" x14ac:dyDescent="0.25">
      <c r="B2424" s="1508"/>
      <c r="C2424" s="1508"/>
      <c r="D2424" s="1508"/>
      <c r="E2424" s="1508"/>
      <c r="F2424" s="1504"/>
      <c r="G2424" s="1504"/>
      <c r="H2424" s="1504"/>
      <c r="I2424" s="1504"/>
      <c r="J2424" s="1504"/>
    </row>
    <row r="2425" spans="2:10" x14ac:dyDescent="0.25">
      <c r="B2425" s="1508"/>
      <c r="C2425" s="1508"/>
      <c r="D2425" s="1508"/>
      <c r="E2425" s="1508"/>
      <c r="F2425" s="1504"/>
      <c r="G2425" s="1504"/>
      <c r="H2425" s="1504"/>
      <c r="I2425" s="1504"/>
      <c r="J2425" s="1504"/>
    </row>
    <row r="2426" spans="2:10" x14ac:dyDescent="0.25">
      <c r="B2426" s="1508"/>
      <c r="C2426" s="1508"/>
      <c r="D2426" s="1508"/>
      <c r="E2426" s="1508"/>
      <c r="F2426" s="1504"/>
      <c r="G2426" s="1504"/>
      <c r="H2426" s="1504"/>
      <c r="I2426" s="1504"/>
      <c r="J2426" s="1504"/>
    </row>
    <row r="2427" spans="2:10" x14ac:dyDescent="0.25">
      <c r="B2427" s="1508"/>
      <c r="C2427" s="1508"/>
      <c r="D2427" s="1508"/>
      <c r="E2427" s="1508"/>
      <c r="F2427" s="1504"/>
      <c r="G2427" s="1504"/>
      <c r="H2427" s="1504"/>
      <c r="I2427" s="1504"/>
      <c r="J2427" s="1504"/>
    </row>
    <row r="2428" spans="2:10" x14ac:dyDescent="0.25">
      <c r="B2428" s="1508"/>
      <c r="C2428" s="1508"/>
      <c r="D2428" s="1508"/>
      <c r="E2428" s="1508"/>
      <c r="F2428" s="1504"/>
      <c r="G2428" s="1504"/>
      <c r="H2428" s="1504"/>
      <c r="I2428" s="1504"/>
      <c r="J2428" s="1504"/>
    </row>
    <row r="2429" spans="2:10" x14ac:dyDescent="0.25">
      <c r="B2429" s="1508"/>
      <c r="C2429" s="1508"/>
      <c r="D2429" s="1508"/>
      <c r="E2429" s="1508"/>
      <c r="F2429" s="1504"/>
      <c r="G2429" s="1504"/>
      <c r="H2429" s="1504"/>
      <c r="I2429" s="1504"/>
      <c r="J2429" s="1504"/>
    </row>
    <row r="2430" spans="2:10" x14ac:dyDescent="0.25">
      <c r="B2430" s="1508"/>
      <c r="C2430" s="1508"/>
      <c r="D2430" s="1508"/>
      <c r="E2430" s="1508"/>
      <c r="F2430" s="1504"/>
      <c r="G2430" s="1504"/>
      <c r="H2430" s="1504"/>
      <c r="I2430" s="1504"/>
      <c r="J2430" s="1504"/>
    </row>
    <row r="2431" spans="2:10" x14ac:dyDescent="0.25">
      <c r="B2431" s="1508"/>
      <c r="C2431" s="1508"/>
      <c r="D2431" s="1508"/>
      <c r="E2431" s="1508"/>
      <c r="F2431" s="1504"/>
      <c r="G2431" s="1504"/>
      <c r="H2431" s="1504"/>
      <c r="I2431" s="1504"/>
      <c r="J2431" s="1504"/>
    </row>
    <row r="2432" spans="2:10" x14ac:dyDescent="0.25">
      <c r="B2432" s="1508"/>
      <c r="C2432" s="1508"/>
      <c r="D2432" s="1508"/>
      <c r="E2432" s="1508"/>
      <c r="F2432" s="1504"/>
      <c r="G2432" s="1504"/>
      <c r="H2432" s="1504"/>
      <c r="I2432" s="1504"/>
      <c r="J2432" s="1504"/>
    </row>
    <row r="2433" spans="2:10" x14ac:dyDescent="0.25">
      <c r="B2433" s="1508"/>
      <c r="C2433" s="1508"/>
      <c r="D2433" s="1508"/>
      <c r="E2433" s="1508"/>
      <c r="F2433" s="1504"/>
      <c r="G2433" s="1504"/>
      <c r="H2433" s="1504"/>
      <c r="I2433" s="1504"/>
      <c r="J2433" s="1504"/>
    </row>
    <row r="2434" spans="2:10" x14ac:dyDescent="0.25">
      <c r="B2434" s="1508"/>
      <c r="C2434" s="1508"/>
      <c r="D2434" s="1508"/>
      <c r="E2434" s="1508"/>
      <c r="F2434" s="1504"/>
      <c r="G2434" s="1504"/>
      <c r="H2434" s="1504"/>
      <c r="I2434" s="1504"/>
      <c r="J2434" s="1504"/>
    </row>
    <row r="2435" spans="2:10" x14ac:dyDescent="0.25">
      <c r="B2435" s="1508"/>
      <c r="C2435" s="1508"/>
      <c r="D2435" s="1508"/>
      <c r="E2435" s="1508"/>
      <c r="F2435" s="1504"/>
      <c r="G2435" s="1504"/>
      <c r="H2435" s="1504"/>
      <c r="I2435" s="1504"/>
      <c r="J2435" s="1504"/>
    </row>
    <row r="2436" spans="2:10" x14ac:dyDescent="0.25">
      <c r="B2436" s="1508"/>
      <c r="C2436" s="1508"/>
      <c r="D2436" s="1508"/>
      <c r="E2436" s="1508"/>
      <c r="F2436" s="1504"/>
      <c r="G2436" s="1504"/>
      <c r="H2436" s="1504"/>
      <c r="I2436" s="1504"/>
      <c r="J2436" s="1504"/>
    </row>
    <row r="2437" spans="2:10" x14ac:dyDescent="0.25">
      <c r="B2437" s="1508"/>
      <c r="C2437" s="1508"/>
      <c r="D2437" s="1508"/>
      <c r="E2437" s="1508"/>
      <c r="F2437" s="1504"/>
      <c r="G2437" s="1504"/>
      <c r="H2437" s="1504"/>
      <c r="I2437" s="1504"/>
      <c r="J2437" s="1504"/>
    </row>
    <row r="2438" spans="2:10" x14ac:dyDescent="0.25">
      <c r="B2438" s="1508"/>
      <c r="C2438" s="1508"/>
      <c r="D2438" s="1508"/>
      <c r="E2438" s="1508"/>
      <c r="F2438" s="1504"/>
      <c r="G2438" s="1504"/>
      <c r="H2438" s="1504"/>
      <c r="I2438" s="1504"/>
      <c r="J2438" s="1504"/>
    </row>
    <row r="2439" spans="2:10" x14ac:dyDescent="0.25">
      <c r="B2439" s="1508"/>
      <c r="C2439" s="1508"/>
      <c r="D2439" s="1508"/>
      <c r="E2439" s="1508"/>
      <c r="F2439" s="1504"/>
      <c r="G2439" s="1504"/>
      <c r="H2439" s="1504"/>
      <c r="I2439" s="1504"/>
      <c r="J2439" s="1504"/>
    </row>
    <row r="2440" spans="2:10" x14ac:dyDescent="0.25">
      <c r="B2440" s="1508"/>
      <c r="C2440" s="1508"/>
      <c r="D2440" s="1508"/>
      <c r="E2440" s="1508"/>
      <c r="F2440" s="1504"/>
      <c r="G2440" s="1504"/>
      <c r="H2440" s="1504"/>
      <c r="I2440" s="1504"/>
      <c r="J2440" s="1504"/>
    </row>
    <row r="2441" spans="2:10" x14ac:dyDescent="0.25">
      <c r="B2441" s="1508"/>
      <c r="C2441" s="1508"/>
      <c r="D2441" s="1508"/>
      <c r="E2441" s="1508"/>
      <c r="F2441" s="1504"/>
      <c r="G2441" s="1504"/>
      <c r="H2441" s="1504"/>
      <c r="I2441" s="1504"/>
      <c r="J2441" s="1504"/>
    </row>
    <row r="2442" spans="2:10" x14ac:dyDescent="0.25">
      <c r="B2442" s="1508"/>
      <c r="C2442" s="1508"/>
      <c r="D2442" s="1508"/>
      <c r="E2442" s="1508"/>
      <c r="F2442" s="1504"/>
      <c r="G2442" s="1504"/>
      <c r="H2442" s="1504"/>
      <c r="I2442" s="1504"/>
      <c r="J2442" s="1504"/>
    </row>
    <row r="2443" spans="2:10" x14ac:dyDescent="0.25">
      <c r="B2443" s="1508"/>
      <c r="C2443" s="1508"/>
      <c r="D2443" s="1508"/>
      <c r="E2443" s="1508"/>
      <c r="F2443" s="1504"/>
      <c r="G2443" s="1504"/>
      <c r="H2443" s="1504"/>
      <c r="I2443" s="1504"/>
      <c r="J2443" s="1504"/>
    </row>
    <row r="2444" spans="2:10" x14ac:dyDescent="0.25">
      <c r="B2444" s="1508"/>
      <c r="C2444" s="1508"/>
      <c r="D2444" s="1508"/>
      <c r="E2444" s="1508"/>
      <c r="F2444" s="1504"/>
      <c r="G2444" s="1504"/>
      <c r="H2444" s="1504"/>
      <c r="I2444" s="1504"/>
      <c r="J2444" s="1504"/>
    </row>
    <row r="2445" spans="2:10" x14ac:dyDescent="0.25">
      <c r="B2445" s="1508"/>
      <c r="C2445" s="1508"/>
      <c r="D2445" s="1508"/>
      <c r="E2445" s="1508"/>
      <c r="F2445" s="1504"/>
      <c r="G2445" s="1504"/>
      <c r="H2445" s="1504"/>
      <c r="I2445" s="1504"/>
      <c r="J2445" s="1504"/>
    </row>
    <row r="2446" spans="2:10" x14ac:dyDescent="0.25">
      <c r="B2446" s="1508"/>
      <c r="C2446" s="1508"/>
      <c r="D2446" s="1508"/>
      <c r="E2446" s="1508"/>
      <c r="F2446" s="1504"/>
      <c r="G2446" s="1504"/>
      <c r="H2446" s="1504"/>
      <c r="I2446" s="1504"/>
      <c r="J2446" s="1504"/>
    </row>
    <row r="2447" spans="2:10" x14ac:dyDescent="0.25">
      <c r="B2447" s="1508"/>
      <c r="C2447" s="1508"/>
      <c r="D2447" s="1508"/>
      <c r="E2447" s="1508"/>
      <c r="F2447" s="1504"/>
      <c r="G2447" s="1504"/>
      <c r="H2447" s="1504"/>
      <c r="I2447" s="1504"/>
      <c r="J2447" s="1504"/>
    </row>
    <row r="2448" spans="2:10" x14ac:dyDescent="0.25">
      <c r="B2448" s="1508"/>
      <c r="C2448" s="1508"/>
      <c r="D2448" s="1508"/>
      <c r="E2448" s="1508"/>
      <c r="F2448" s="1504"/>
      <c r="G2448" s="1504"/>
      <c r="H2448" s="1504"/>
      <c r="I2448" s="1504"/>
      <c r="J2448" s="1504"/>
    </row>
    <row r="2449" spans="2:10" x14ac:dyDescent="0.25">
      <c r="B2449" s="1508"/>
      <c r="C2449" s="1508"/>
      <c r="D2449" s="1508"/>
      <c r="E2449" s="1508"/>
      <c r="F2449" s="1504"/>
      <c r="G2449" s="1504"/>
      <c r="H2449" s="1504"/>
      <c r="I2449" s="1504"/>
      <c r="J2449" s="1504"/>
    </row>
    <row r="2450" spans="2:10" x14ac:dyDescent="0.25">
      <c r="B2450" s="1508"/>
      <c r="C2450" s="1508"/>
      <c r="D2450" s="1508"/>
      <c r="E2450" s="1508"/>
      <c r="F2450" s="1504"/>
      <c r="G2450" s="1504"/>
      <c r="H2450" s="1504"/>
      <c r="I2450" s="1504"/>
      <c r="J2450" s="1504"/>
    </row>
    <row r="2451" spans="2:10" x14ac:dyDescent="0.25">
      <c r="B2451" s="1508"/>
      <c r="C2451" s="1508"/>
      <c r="D2451" s="1508"/>
      <c r="E2451" s="1508"/>
      <c r="F2451" s="1504"/>
      <c r="G2451" s="1504"/>
      <c r="H2451" s="1504"/>
      <c r="I2451" s="1504"/>
      <c r="J2451" s="1504"/>
    </row>
    <row r="2452" spans="2:10" x14ac:dyDescent="0.25">
      <c r="B2452" s="1508"/>
      <c r="C2452" s="1508"/>
      <c r="D2452" s="1508"/>
      <c r="E2452" s="1508"/>
      <c r="F2452" s="1504"/>
      <c r="G2452" s="1504"/>
      <c r="H2452" s="1504"/>
      <c r="I2452" s="1504"/>
      <c r="J2452" s="1504"/>
    </row>
    <row r="2453" spans="2:10" x14ac:dyDescent="0.25">
      <c r="B2453" s="1508"/>
      <c r="C2453" s="1508"/>
      <c r="D2453" s="1508"/>
      <c r="E2453" s="1508"/>
      <c r="F2453" s="1504"/>
      <c r="G2453" s="1504"/>
      <c r="H2453" s="1504"/>
      <c r="I2453" s="1504"/>
      <c r="J2453" s="1504"/>
    </row>
    <row r="2454" spans="2:10" x14ac:dyDescent="0.25">
      <c r="B2454" s="1508"/>
      <c r="C2454" s="1508"/>
      <c r="D2454" s="1508"/>
      <c r="E2454" s="1508"/>
      <c r="F2454" s="1504"/>
      <c r="G2454" s="1504"/>
      <c r="H2454" s="1504"/>
      <c r="I2454" s="1504"/>
      <c r="J2454" s="1504"/>
    </row>
    <row r="2455" spans="2:10" x14ac:dyDescent="0.25">
      <c r="B2455" s="1508"/>
      <c r="C2455" s="1508"/>
      <c r="D2455" s="1508"/>
      <c r="E2455" s="1508"/>
      <c r="F2455" s="1504"/>
      <c r="G2455" s="1504"/>
      <c r="H2455" s="1504"/>
      <c r="I2455" s="1504"/>
      <c r="J2455" s="1504"/>
    </row>
    <row r="2456" spans="2:10" x14ac:dyDescent="0.25">
      <c r="B2456" s="1508"/>
      <c r="C2456" s="1508"/>
      <c r="D2456" s="1508"/>
      <c r="E2456" s="1508"/>
      <c r="F2456" s="1504"/>
      <c r="G2456" s="1504"/>
      <c r="H2456" s="1504"/>
      <c r="I2456" s="1504"/>
      <c r="J2456" s="1504"/>
    </row>
    <row r="2457" spans="2:10" x14ac:dyDescent="0.25">
      <c r="B2457" s="1508"/>
      <c r="C2457" s="1508"/>
      <c r="D2457" s="1508"/>
      <c r="E2457" s="1508"/>
      <c r="F2457" s="1504"/>
      <c r="G2457" s="1504"/>
      <c r="H2457" s="1504"/>
      <c r="I2457" s="1504"/>
      <c r="J2457" s="1504"/>
    </row>
    <row r="2458" spans="2:10" x14ac:dyDescent="0.25">
      <c r="B2458" s="1508"/>
      <c r="C2458" s="1508"/>
      <c r="D2458" s="1508"/>
      <c r="E2458" s="1508"/>
      <c r="F2458" s="1504"/>
      <c r="G2458" s="1504"/>
      <c r="H2458" s="1504"/>
      <c r="I2458" s="1504"/>
      <c r="J2458" s="1504"/>
    </row>
    <row r="2459" spans="2:10" x14ac:dyDescent="0.25">
      <c r="B2459" s="1508"/>
      <c r="C2459" s="1508"/>
      <c r="D2459" s="1508"/>
      <c r="E2459" s="1508"/>
      <c r="F2459" s="1504"/>
      <c r="G2459" s="1504"/>
      <c r="H2459" s="1504"/>
      <c r="I2459" s="1504"/>
      <c r="J2459" s="1504"/>
    </row>
    <row r="2460" spans="2:10" x14ac:dyDescent="0.25">
      <c r="B2460" s="1508"/>
      <c r="C2460" s="1508"/>
      <c r="D2460" s="1508"/>
      <c r="E2460" s="1508"/>
      <c r="F2460" s="1504"/>
      <c r="G2460" s="1504"/>
      <c r="H2460" s="1504"/>
      <c r="I2460" s="1504"/>
      <c r="J2460" s="1504"/>
    </row>
    <row r="2461" spans="2:10" x14ac:dyDescent="0.25">
      <c r="B2461" s="1508"/>
      <c r="C2461" s="1508"/>
      <c r="D2461" s="1508"/>
      <c r="E2461" s="1508"/>
      <c r="F2461" s="1504"/>
      <c r="G2461" s="1504"/>
      <c r="H2461" s="1504"/>
      <c r="I2461" s="1504"/>
      <c r="J2461" s="1504"/>
    </row>
    <row r="2462" spans="2:10" x14ac:dyDescent="0.25">
      <c r="B2462" s="1508"/>
      <c r="C2462" s="1508"/>
      <c r="D2462" s="1508"/>
      <c r="E2462" s="1508"/>
      <c r="F2462" s="1504"/>
      <c r="G2462" s="1504"/>
      <c r="H2462" s="1504"/>
      <c r="I2462" s="1504"/>
      <c r="J2462" s="1504"/>
    </row>
    <row r="2463" spans="2:10" x14ac:dyDescent="0.25">
      <c r="B2463" s="1508"/>
      <c r="C2463" s="1508"/>
      <c r="D2463" s="1508"/>
      <c r="E2463" s="1508"/>
      <c r="F2463" s="1504"/>
      <c r="G2463" s="1504"/>
      <c r="H2463" s="1504"/>
      <c r="I2463" s="1504"/>
      <c r="J2463" s="1504"/>
    </row>
    <row r="2464" spans="2:10" x14ac:dyDescent="0.25">
      <c r="B2464" s="1508"/>
      <c r="C2464" s="1508"/>
      <c r="D2464" s="1508"/>
      <c r="E2464" s="1508"/>
      <c r="F2464" s="1504"/>
      <c r="G2464" s="1504"/>
      <c r="H2464" s="1504"/>
      <c r="I2464" s="1504"/>
      <c r="J2464" s="1504"/>
    </row>
    <row r="2465" spans="2:10" x14ac:dyDescent="0.25">
      <c r="B2465" s="1508"/>
      <c r="C2465" s="1508"/>
      <c r="D2465" s="1508"/>
      <c r="E2465" s="1508"/>
      <c r="F2465" s="1504"/>
      <c r="G2465" s="1504"/>
      <c r="H2465" s="1504"/>
      <c r="I2465" s="1504"/>
      <c r="J2465" s="1504"/>
    </row>
    <row r="2466" spans="2:10" x14ac:dyDescent="0.25">
      <c r="B2466" s="1508"/>
      <c r="C2466" s="1508"/>
      <c r="D2466" s="1508"/>
      <c r="E2466" s="1508"/>
      <c r="F2466" s="1504"/>
      <c r="G2466" s="1504"/>
      <c r="H2466" s="1504"/>
      <c r="I2466" s="1504"/>
      <c r="J2466" s="1504"/>
    </row>
    <row r="2467" spans="2:10" x14ac:dyDescent="0.25">
      <c r="B2467" s="1508"/>
      <c r="C2467" s="1508"/>
      <c r="D2467" s="1508"/>
      <c r="E2467" s="1508"/>
      <c r="F2467" s="1504"/>
      <c r="G2467" s="1504"/>
      <c r="H2467" s="1504"/>
      <c r="I2467" s="1504"/>
      <c r="J2467" s="1504"/>
    </row>
    <row r="2468" spans="2:10" x14ac:dyDescent="0.25">
      <c r="B2468" s="1508"/>
      <c r="C2468" s="1508"/>
      <c r="D2468" s="1508"/>
      <c r="E2468" s="1508"/>
      <c r="F2468" s="1504"/>
      <c r="G2468" s="1504"/>
      <c r="H2468" s="1504"/>
      <c r="I2468" s="1504"/>
      <c r="J2468" s="1504"/>
    </row>
    <row r="2469" spans="2:10" x14ac:dyDescent="0.25">
      <c r="B2469" s="1508"/>
      <c r="C2469" s="1508"/>
      <c r="D2469" s="1508"/>
      <c r="E2469" s="1508"/>
      <c r="F2469" s="1504"/>
      <c r="G2469" s="1504"/>
      <c r="H2469" s="1504"/>
      <c r="I2469" s="1504"/>
      <c r="J2469" s="1504"/>
    </row>
    <row r="2470" spans="2:10" x14ac:dyDescent="0.25">
      <c r="B2470" s="1508"/>
      <c r="C2470" s="1508"/>
      <c r="D2470" s="1508"/>
      <c r="E2470" s="1508"/>
      <c r="F2470" s="1504"/>
      <c r="G2470" s="1504"/>
      <c r="H2470" s="1504"/>
      <c r="I2470" s="1504"/>
      <c r="J2470" s="1504"/>
    </row>
    <row r="2471" spans="2:10" x14ac:dyDescent="0.25">
      <c r="B2471" s="1508"/>
      <c r="C2471" s="1508"/>
      <c r="D2471" s="1508"/>
      <c r="E2471" s="1508"/>
      <c r="F2471" s="1504"/>
      <c r="G2471" s="1504"/>
      <c r="H2471" s="1504"/>
      <c r="I2471" s="1504"/>
      <c r="J2471" s="1504"/>
    </row>
    <row r="2472" spans="2:10" x14ac:dyDescent="0.25">
      <c r="B2472" s="1508"/>
      <c r="C2472" s="1508"/>
      <c r="D2472" s="1508"/>
      <c r="E2472" s="1508"/>
      <c r="F2472" s="1504"/>
      <c r="G2472" s="1504"/>
      <c r="H2472" s="1504"/>
      <c r="I2472" s="1504"/>
      <c r="J2472" s="1504"/>
    </row>
    <row r="2473" spans="2:10" x14ac:dyDescent="0.25">
      <c r="B2473" s="1508"/>
      <c r="C2473" s="1508"/>
      <c r="D2473" s="1508"/>
      <c r="E2473" s="1508"/>
      <c r="F2473" s="1504"/>
      <c r="G2473" s="1504"/>
      <c r="H2473" s="1504"/>
      <c r="I2473" s="1504"/>
      <c r="J2473" s="1504"/>
    </row>
    <row r="2474" spans="2:10" x14ac:dyDescent="0.25">
      <c r="B2474" s="1508"/>
      <c r="C2474" s="1508"/>
      <c r="D2474" s="1508"/>
      <c r="E2474" s="1508"/>
      <c r="F2474" s="1504"/>
      <c r="G2474" s="1504"/>
      <c r="H2474" s="1504"/>
      <c r="I2474" s="1504"/>
      <c r="J2474" s="1504"/>
    </row>
    <row r="2475" spans="2:10" x14ac:dyDescent="0.25">
      <c r="B2475" s="1508"/>
      <c r="C2475" s="1508"/>
      <c r="D2475" s="1508"/>
      <c r="E2475" s="1508"/>
      <c r="F2475" s="1504"/>
      <c r="G2475" s="1504"/>
      <c r="H2475" s="1504"/>
      <c r="I2475" s="1504"/>
      <c r="J2475" s="1504"/>
    </row>
    <row r="2476" spans="2:10" x14ac:dyDescent="0.25">
      <c r="B2476" s="1508"/>
      <c r="C2476" s="1508"/>
      <c r="D2476" s="1508"/>
      <c r="E2476" s="1508"/>
      <c r="F2476" s="1504"/>
      <c r="G2476" s="1504"/>
      <c r="H2476" s="1504"/>
      <c r="I2476" s="1504"/>
      <c r="J2476" s="1504"/>
    </row>
    <row r="2477" spans="2:10" x14ac:dyDescent="0.25">
      <c r="B2477" s="1508"/>
      <c r="C2477" s="1508"/>
      <c r="D2477" s="1508"/>
      <c r="E2477" s="1508"/>
      <c r="F2477" s="1504"/>
      <c r="G2477" s="1504"/>
      <c r="H2477" s="1504"/>
      <c r="I2477" s="1504"/>
      <c r="J2477" s="1504"/>
    </row>
    <row r="2478" spans="2:10" x14ac:dyDescent="0.25">
      <c r="B2478" s="1508"/>
      <c r="C2478" s="1508"/>
      <c r="D2478" s="1508"/>
      <c r="E2478" s="1508"/>
      <c r="F2478" s="1504"/>
      <c r="G2478" s="1504"/>
      <c r="H2478" s="1504"/>
      <c r="I2478" s="1504"/>
      <c r="J2478" s="1504"/>
    </row>
    <row r="2479" spans="2:10" x14ac:dyDescent="0.25">
      <c r="B2479" s="1508"/>
      <c r="C2479" s="1508"/>
      <c r="D2479" s="1508"/>
      <c r="E2479" s="1508"/>
      <c r="F2479" s="1504"/>
      <c r="G2479" s="1504"/>
      <c r="H2479" s="1504"/>
      <c r="I2479" s="1504"/>
      <c r="J2479" s="1504"/>
    </row>
    <row r="2480" spans="2:10" x14ac:dyDescent="0.25">
      <c r="B2480" s="1508"/>
      <c r="C2480" s="1508"/>
      <c r="D2480" s="1508"/>
      <c r="E2480" s="1508"/>
      <c r="F2480" s="1504"/>
      <c r="G2480" s="1504"/>
      <c r="H2480" s="1504"/>
      <c r="I2480" s="1504"/>
      <c r="J2480" s="1504"/>
    </row>
    <row r="2481" spans="2:10" x14ac:dyDescent="0.25">
      <c r="B2481" s="1508"/>
      <c r="C2481" s="1508"/>
      <c r="D2481" s="1508"/>
      <c r="E2481" s="1508"/>
      <c r="F2481" s="1504"/>
      <c r="G2481" s="1504"/>
      <c r="H2481" s="1504"/>
      <c r="I2481" s="1504"/>
      <c r="J2481" s="1504"/>
    </row>
    <row r="2482" spans="2:10" x14ac:dyDescent="0.25">
      <c r="B2482" s="1508"/>
      <c r="C2482" s="1508"/>
      <c r="D2482" s="1508"/>
      <c r="E2482" s="1508"/>
      <c r="F2482" s="1504"/>
      <c r="G2482" s="1504"/>
      <c r="H2482" s="1504"/>
      <c r="I2482" s="1504"/>
      <c r="J2482" s="1504"/>
    </row>
    <row r="2483" spans="2:10" x14ac:dyDescent="0.25">
      <c r="B2483" s="1508"/>
      <c r="C2483" s="1508"/>
      <c r="D2483" s="1508"/>
      <c r="E2483" s="1508"/>
      <c r="F2483" s="1504"/>
      <c r="G2483" s="1504"/>
      <c r="H2483" s="1504"/>
      <c r="I2483" s="1504"/>
      <c r="J2483" s="1504"/>
    </row>
    <row r="2484" spans="2:10" x14ac:dyDescent="0.25">
      <c r="B2484" s="1508"/>
      <c r="C2484" s="1508"/>
      <c r="D2484" s="1508"/>
      <c r="E2484" s="1508"/>
      <c r="F2484" s="1504"/>
      <c r="G2484" s="1504"/>
      <c r="H2484" s="1504"/>
      <c r="I2484" s="1504"/>
      <c r="J2484" s="1504"/>
    </row>
    <row r="2485" spans="2:10" x14ac:dyDescent="0.25">
      <c r="B2485" s="1508"/>
      <c r="C2485" s="1508"/>
      <c r="D2485" s="1508"/>
      <c r="E2485" s="1508"/>
      <c r="F2485" s="1504"/>
      <c r="G2485" s="1504"/>
      <c r="H2485" s="1504"/>
      <c r="I2485" s="1504"/>
      <c r="J2485" s="1504"/>
    </row>
    <row r="2486" spans="2:10" x14ac:dyDescent="0.25">
      <c r="B2486" s="1508"/>
      <c r="C2486" s="1508"/>
      <c r="D2486" s="1508"/>
      <c r="E2486" s="1508"/>
      <c r="F2486" s="1504"/>
      <c r="G2486" s="1504"/>
      <c r="H2486" s="1504"/>
      <c r="I2486" s="1504"/>
      <c r="J2486" s="1504"/>
    </row>
    <row r="2487" spans="2:10" x14ac:dyDescent="0.25">
      <c r="B2487" s="1508"/>
      <c r="C2487" s="1508"/>
      <c r="D2487" s="1508"/>
      <c r="E2487" s="1508"/>
      <c r="F2487" s="1504"/>
      <c r="G2487" s="1504"/>
      <c r="H2487" s="1504"/>
      <c r="I2487" s="1504"/>
      <c r="J2487" s="1504"/>
    </row>
    <row r="2488" spans="2:10" x14ac:dyDescent="0.25">
      <c r="B2488" s="1508"/>
      <c r="C2488" s="1508"/>
      <c r="D2488" s="1508"/>
      <c r="E2488" s="1508"/>
      <c r="F2488" s="1504"/>
      <c r="G2488" s="1504"/>
      <c r="H2488" s="1504"/>
      <c r="I2488" s="1504"/>
      <c r="J2488" s="1504"/>
    </row>
    <row r="2489" spans="2:10" x14ac:dyDescent="0.25">
      <c r="B2489" s="1508"/>
      <c r="C2489" s="1508"/>
      <c r="D2489" s="1508"/>
      <c r="E2489" s="1508"/>
      <c r="F2489" s="1504"/>
      <c r="G2489" s="1504"/>
      <c r="H2489" s="1504"/>
      <c r="I2489" s="1504"/>
      <c r="J2489" s="1504"/>
    </row>
    <row r="2490" spans="2:10" x14ac:dyDescent="0.25">
      <c r="B2490" s="1508"/>
      <c r="C2490" s="1508"/>
      <c r="D2490" s="1508"/>
      <c r="E2490" s="1508"/>
      <c r="F2490" s="1504"/>
      <c r="G2490" s="1504"/>
      <c r="H2490" s="1504"/>
      <c r="I2490" s="1504"/>
      <c r="J2490" s="1504"/>
    </row>
    <row r="2491" spans="2:10" x14ac:dyDescent="0.25">
      <c r="B2491" s="1508"/>
      <c r="C2491" s="1508"/>
      <c r="D2491" s="1508"/>
      <c r="E2491" s="1508"/>
      <c r="F2491" s="1504"/>
      <c r="G2491" s="1504"/>
      <c r="H2491" s="1504"/>
      <c r="I2491" s="1504"/>
      <c r="J2491" s="1504"/>
    </row>
    <row r="2492" spans="2:10" x14ac:dyDescent="0.25">
      <c r="B2492" s="1508"/>
      <c r="C2492" s="1508"/>
      <c r="D2492" s="1508"/>
      <c r="E2492" s="1508"/>
      <c r="F2492" s="1504"/>
      <c r="G2492" s="1504"/>
      <c r="H2492" s="1504"/>
      <c r="I2492" s="1504"/>
      <c r="J2492" s="1504"/>
    </row>
    <row r="2493" spans="2:10" x14ac:dyDescent="0.25">
      <c r="B2493" s="1508"/>
      <c r="C2493" s="1508"/>
      <c r="D2493" s="1508"/>
      <c r="E2493" s="1508"/>
      <c r="F2493" s="1504"/>
      <c r="G2493" s="1504"/>
      <c r="H2493" s="1504"/>
      <c r="I2493" s="1504"/>
      <c r="J2493" s="1504"/>
    </row>
    <row r="2494" spans="2:10" x14ac:dyDescent="0.25">
      <c r="B2494" s="1508"/>
      <c r="C2494" s="1508"/>
      <c r="D2494" s="1508"/>
      <c r="E2494" s="1508"/>
      <c r="F2494" s="1504"/>
      <c r="G2494" s="1504"/>
      <c r="H2494" s="1504"/>
      <c r="I2494" s="1504"/>
      <c r="J2494" s="1504"/>
    </row>
    <row r="2495" spans="2:10" x14ac:dyDescent="0.25">
      <c r="B2495" s="1508"/>
      <c r="C2495" s="1508"/>
      <c r="D2495" s="1508"/>
      <c r="E2495" s="1508"/>
      <c r="F2495" s="1504"/>
      <c r="G2495" s="1504"/>
      <c r="H2495" s="1504"/>
      <c r="I2495" s="1504"/>
      <c r="J2495" s="1504"/>
    </row>
    <row r="2496" spans="2:10" x14ac:dyDescent="0.25">
      <c r="B2496" s="1508"/>
      <c r="C2496" s="1508"/>
      <c r="D2496" s="1508"/>
      <c r="E2496" s="1508"/>
      <c r="F2496" s="1504"/>
      <c r="G2496" s="1504"/>
      <c r="H2496" s="1504"/>
      <c r="I2496" s="1504"/>
      <c r="J2496" s="1504"/>
    </row>
    <row r="2497" spans="2:10" x14ac:dyDescent="0.25">
      <c r="B2497" s="1508"/>
      <c r="C2497" s="1508"/>
      <c r="D2497" s="1508"/>
      <c r="E2497" s="1508"/>
      <c r="F2497" s="1504"/>
      <c r="G2497" s="1504"/>
      <c r="H2497" s="1504"/>
      <c r="I2497" s="1504"/>
      <c r="J2497" s="1504"/>
    </row>
    <row r="2498" spans="2:10" x14ac:dyDescent="0.25">
      <c r="B2498" s="1508"/>
      <c r="C2498" s="1508"/>
      <c r="D2498" s="1508"/>
      <c r="E2498" s="1508"/>
      <c r="F2498" s="1504"/>
      <c r="G2498" s="1504"/>
      <c r="H2498" s="1504"/>
      <c r="I2498" s="1504"/>
      <c r="J2498" s="1504"/>
    </row>
    <row r="2499" spans="2:10" x14ac:dyDescent="0.25">
      <c r="B2499" s="1508"/>
      <c r="C2499" s="1508"/>
      <c r="D2499" s="1508"/>
      <c r="E2499" s="1508"/>
      <c r="F2499" s="1504"/>
      <c r="G2499" s="1504"/>
      <c r="H2499" s="1504"/>
      <c r="I2499" s="1504"/>
      <c r="J2499" s="1504"/>
    </row>
    <row r="2500" spans="2:10" x14ac:dyDescent="0.25">
      <c r="B2500" s="1508"/>
      <c r="C2500" s="1508"/>
      <c r="D2500" s="1508"/>
      <c r="E2500" s="1508"/>
      <c r="F2500" s="1504"/>
      <c r="G2500" s="1504"/>
      <c r="H2500" s="1504"/>
      <c r="I2500" s="1504"/>
      <c r="J2500" s="1504"/>
    </row>
    <row r="2501" spans="2:10" x14ac:dyDescent="0.25">
      <c r="B2501" s="1508"/>
      <c r="C2501" s="1508"/>
      <c r="D2501" s="1508"/>
      <c r="E2501" s="1508"/>
      <c r="F2501" s="1504"/>
      <c r="G2501" s="1504"/>
      <c r="H2501" s="1504"/>
      <c r="I2501" s="1504"/>
      <c r="J2501" s="1504"/>
    </row>
    <row r="2502" spans="2:10" x14ac:dyDescent="0.25">
      <c r="B2502" s="1508"/>
      <c r="C2502" s="1508"/>
      <c r="D2502" s="1508"/>
      <c r="E2502" s="1508"/>
      <c r="F2502" s="1504"/>
      <c r="G2502" s="1504"/>
      <c r="H2502" s="1504"/>
      <c r="I2502" s="1504"/>
      <c r="J2502" s="1504"/>
    </row>
    <row r="2503" spans="2:10" x14ac:dyDescent="0.25">
      <c r="B2503" s="1508"/>
      <c r="C2503" s="1508"/>
      <c r="D2503" s="1508"/>
      <c r="E2503" s="1508"/>
      <c r="F2503" s="1504"/>
      <c r="G2503" s="1504"/>
      <c r="H2503" s="1504"/>
      <c r="I2503" s="1504"/>
      <c r="J2503" s="1504"/>
    </row>
    <row r="2504" spans="2:10" x14ac:dyDescent="0.25">
      <c r="B2504" s="1508"/>
      <c r="C2504" s="1508"/>
      <c r="D2504" s="1508"/>
      <c r="E2504" s="1508"/>
      <c r="F2504" s="1504"/>
      <c r="G2504" s="1504"/>
      <c r="H2504" s="1504"/>
      <c r="I2504" s="1504"/>
      <c r="J2504" s="1504"/>
    </row>
    <row r="2505" spans="2:10" x14ac:dyDescent="0.25">
      <c r="B2505" s="1508"/>
      <c r="C2505" s="1508"/>
      <c r="D2505" s="1508"/>
      <c r="E2505" s="1508"/>
      <c r="F2505" s="1504"/>
      <c r="G2505" s="1504"/>
      <c r="H2505" s="1504"/>
      <c r="I2505" s="1504"/>
      <c r="J2505" s="1504"/>
    </row>
    <row r="2506" spans="2:10" x14ac:dyDescent="0.25">
      <c r="B2506" s="1508"/>
      <c r="C2506" s="1508"/>
      <c r="D2506" s="1508"/>
      <c r="E2506" s="1508"/>
      <c r="F2506" s="1504"/>
      <c r="G2506" s="1504"/>
      <c r="H2506" s="1504"/>
      <c r="I2506" s="1504"/>
      <c r="J2506" s="1504"/>
    </row>
    <row r="2507" spans="2:10" x14ac:dyDescent="0.25">
      <c r="B2507" s="1508"/>
      <c r="C2507" s="1508"/>
      <c r="D2507" s="1508"/>
      <c r="E2507" s="1508"/>
      <c r="F2507" s="1504"/>
      <c r="G2507" s="1504"/>
      <c r="H2507" s="1504"/>
      <c r="I2507" s="1504"/>
      <c r="J2507" s="1504"/>
    </row>
    <row r="2508" spans="2:10" x14ac:dyDescent="0.25">
      <c r="B2508" s="1508"/>
      <c r="C2508" s="1508"/>
      <c r="D2508" s="1508"/>
      <c r="E2508" s="1508"/>
      <c r="F2508" s="1504"/>
      <c r="G2508" s="1504"/>
      <c r="H2508" s="1504"/>
      <c r="I2508" s="1504"/>
      <c r="J2508" s="1504"/>
    </row>
    <row r="2509" spans="2:10" x14ac:dyDescent="0.25">
      <c r="B2509" s="1508"/>
      <c r="C2509" s="1508"/>
      <c r="D2509" s="1508"/>
      <c r="E2509" s="1508"/>
      <c r="F2509" s="1504"/>
      <c r="G2509" s="1504"/>
      <c r="H2509" s="1504"/>
      <c r="I2509" s="1504"/>
      <c r="J2509" s="1504"/>
    </row>
    <row r="2510" spans="2:10" x14ac:dyDescent="0.25">
      <c r="B2510" s="1508"/>
      <c r="C2510" s="1508"/>
      <c r="D2510" s="1508"/>
      <c r="E2510" s="1508"/>
      <c r="F2510" s="1504"/>
      <c r="G2510" s="1504"/>
      <c r="H2510" s="1504"/>
      <c r="I2510" s="1504"/>
      <c r="J2510" s="1504"/>
    </row>
    <row r="2511" spans="2:10" x14ac:dyDescent="0.25">
      <c r="B2511" s="1508"/>
      <c r="C2511" s="1508"/>
      <c r="D2511" s="1508"/>
      <c r="E2511" s="1508"/>
      <c r="F2511" s="1504"/>
      <c r="G2511" s="1504"/>
      <c r="H2511" s="1504"/>
      <c r="I2511" s="1504"/>
      <c r="J2511" s="1504"/>
    </row>
    <row r="2512" spans="2:10" x14ac:dyDescent="0.25">
      <c r="B2512" s="1508"/>
      <c r="C2512" s="1508"/>
      <c r="D2512" s="1508"/>
      <c r="E2512" s="1508"/>
      <c r="F2512" s="1504"/>
      <c r="G2512" s="1504"/>
      <c r="H2512" s="1504"/>
      <c r="I2512" s="1504"/>
      <c r="J2512" s="1504"/>
    </row>
    <row r="2513" spans="2:10" x14ac:dyDescent="0.25">
      <c r="B2513" s="1508"/>
      <c r="C2513" s="1508"/>
      <c r="D2513" s="1508"/>
      <c r="E2513" s="1508"/>
      <c r="F2513" s="1504"/>
      <c r="G2513" s="1504"/>
      <c r="H2513" s="1504"/>
      <c r="I2513" s="1504"/>
      <c r="J2513" s="1504"/>
    </row>
    <row r="2514" spans="2:10" x14ac:dyDescent="0.25">
      <c r="B2514" s="1508"/>
      <c r="C2514" s="1508"/>
      <c r="D2514" s="1508"/>
      <c r="E2514" s="1508"/>
      <c r="F2514" s="1504"/>
      <c r="G2514" s="1504"/>
      <c r="H2514" s="1504"/>
      <c r="I2514" s="1504"/>
      <c r="J2514" s="1504"/>
    </row>
    <row r="2515" spans="2:10" x14ac:dyDescent="0.25">
      <c r="B2515" s="1508"/>
      <c r="C2515" s="1508"/>
      <c r="D2515" s="1508"/>
      <c r="E2515" s="1508"/>
      <c r="F2515" s="1504"/>
      <c r="G2515" s="1504"/>
      <c r="H2515" s="1504"/>
      <c r="I2515" s="1504"/>
      <c r="J2515" s="1504"/>
    </row>
    <row r="2516" spans="2:10" x14ac:dyDescent="0.25">
      <c r="B2516" s="1508"/>
      <c r="C2516" s="1508"/>
      <c r="D2516" s="1508"/>
      <c r="E2516" s="1508"/>
      <c r="F2516" s="1504"/>
      <c r="G2516" s="1504"/>
      <c r="H2516" s="1504"/>
      <c r="I2516" s="1504"/>
      <c r="J2516" s="1504"/>
    </row>
    <row r="2517" spans="2:10" x14ac:dyDescent="0.25">
      <c r="B2517" s="1508"/>
      <c r="C2517" s="1508"/>
      <c r="D2517" s="1508"/>
      <c r="E2517" s="1508"/>
      <c r="F2517" s="1504"/>
      <c r="G2517" s="1504"/>
      <c r="H2517" s="1504"/>
      <c r="I2517" s="1504"/>
      <c r="J2517" s="1504"/>
    </row>
    <row r="2518" spans="2:10" x14ac:dyDescent="0.25">
      <c r="B2518" s="1508"/>
      <c r="C2518" s="1508"/>
      <c r="D2518" s="1508"/>
      <c r="E2518" s="1508"/>
      <c r="F2518" s="1504"/>
      <c r="G2518" s="1504"/>
      <c r="H2518" s="1504"/>
      <c r="I2518" s="1504"/>
      <c r="J2518" s="1504"/>
    </row>
    <row r="2519" spans="2:10" x14ac:dyDescent="0.25">
      <c r="B2519" s="1508"/>
      <c r="C2519" s="1508"/>
      <c r="D2519" s="1508"/>
      <c r="E2519" s="1508"/>
      <c r="F2519" s="1504"/>
      <c r="G2519" s="1504"/>
      <c r="H2519" s="1504"/>
      <c r="I2519" s="1504"/>
      <c r="J2519" s="1504"/>
    </row>
    <row r="2520" spans="2:10" x14ac:dyDescent="0.25">
      <c r="B2520" s="1508"/>
      <c r="C2520" s="1508"/>
      <c r="D2520" s="1508"/>
      <c r="E2520" s="1508"/>
      <c r="F2520" s="1504"/>
      <c r="G2520" s="1504"/>
      <c r="H2520" s="1504"/>
      <c r="I2520" s="1504"/>
      <c r="J2520" s="1504"/>
    </row>
    <row r="2521" spans="2:10" x14ac:dyDescent="0.25">
      <c r="B2521" s="1508"/>
      <c r="C2521" s="1508"/>
      <c r="D2521" s="1508"/>
      <c r="E2521" s="1508"/>
      <c r="F2521" s="1504"/>
      <c r="G2521" s="1504"/>
      <c r="H2521" s="1504"/>
      <c r="I2521" s="1504"/>
      <c r="J2521" s="1504"/>
    </row>
    <row r="2522" spans="2:10" x14ac:dyDescent="0.25">
      <c r="B2522" s="1508"/>
      <c r="C2522" s="1508"/>
      <c r="D2522" s="1508"/>
      <c r="E2522" s="1508"/>
      <c r="F2522" s="1504"/>
      <c r="G2522" s="1504"/>
      <c r="H2522" s="1504"/>
      <c r="I2522" s="1504"/>
      <c r="J2522" s="1504"/>
    </row>
    <row r="2523" spans="2:10" x14ac:dyDescent="0.25">
      <c r="B2523" s="1508"/>
      <c r="C2523" s="1508"/>
      <c r="D2523" s="1508"/>
      <c r="E2523" s="1508"/>
      <c r="F2523" s="1504"/>
      <c r="G2523" s="1504"/>
      <c r="H2523" s="1504"/>
      <c r="I2523" s="1504"/>
      <c r="J2523" s="1504"/>
    </row>
    <row r="2524" spans="2:10" x14ac:dyDescent="0.25">
      <c r="B2524" s="1508"/>
      <c r="C2524" s="1508"/>
      <c r="D2524" s="1508"/>
      <c r="E2524" s="1508"/>
      <c r="F2524" s="1504"/>
      <c r="G2524" s="1504"/>
      <c r="H2524" s="1504"/>
      <c r="I2524" s="1504"/>
      <c r="J2524" s="1504"/>
    </row>
    <row r="2525" spans="2:10" x14ac:dyDescent="0.25">
      <c r="B2525" s="1508"/>
      <c r="C2525" s="1508"/>
      <c r="D2525" s="1508"/>
      <c r="E2525" s="1508"/>
      <c r="F2525" s="1504"/>
      <c r="G2525" s="1504"/>
      <c r="H2525" s="1504"/>
      <c r="I2525" s="1504"/>
      <c r="J2525" s="1504"/>
    </row>
    <row r="2526" spans="2:10" x14ac:dyDescent="0.25">
      <c r="B2526" s="1508"/>
      <c r="C2526" s="1508"/>
      <c r="D2526" s="1508"/>
      <c r="E2526" s="1508"/>
      <c r="F2526" s="1504"/>
      <c r="G2526" s="1504"/>
      <c r="H2526" s="1504"/>
      <c r="I2526" s="1504"/>
      <c r="J2526" s="1504"/>
    </row>
    <row r="2527" spans="2:10" x14ac:dyDescent="0.25">
      <c r="B2527" s="1508"/>
      <c r="C2527" s="1508"/>
      <c r="D2527" s="1508"/>
      <c r="E2527" s="1508"/>
      <c r="F2527" s="1504"/>
      <c r="G2527" s="1504"/>
      <c r="H2527" s="1504"/>
      <c r="I2527" s="1504"/>
      <c r="J2527" s="1504"/>
    </row>
    <row r="2528" spans="2:10" x14ac:dyDescent="0.25">
      <c r="B2528" s="1508"/>
      <c r="C2528" s="1508"/>
      <c r="D2528" s="1508"/>
      <c r="E2528" s="1508"/>
      <c r="F2528" s="1504"/>
      <c r="G2528" s="1504"/>
      <c r="H2528" s="1504"/>
      <c r="I2528" s="1504"/>
      <c r="J2528" s="1504"/>
    </row>
    <row r="2529" spans="2:10" x14ac:dyDescent="0.25">
      <c r="B2529" s="1508"/>
      <c r="C2529" s="1508"/>
      <c r="D2529" s="1508"/>
      <c r="E2529" s="1508"/>
      <c r="F2529" s="1504"/>
      <c r="G2529" s="1504"/>
      <c r="H2529" s="1504"/>
      <c r="I2529" s="1504"/>
      <c r="J2529" s="1504"/>
    </row>
    <row r="2530" spans="2:10" x14ac:dyDescent="0.25">
      <c r="B2530" s="1508"/>
      <c r="C2530" s="1508"/>
      <c r="D2530" s="1508"/>
      <c r="E2530" s="1508"/>
      <c r="F2530" s="1504"/>
      <c r="G2530" s="1504"/>
      <c r="H2530" s="1504"/>
      <c r="I2530" s="1504"/>
      <c r="J2530" s="1504"/>
    </row>
    <row r="2531" spans="2:10" x14ac:dyDescent="0.25">
      <c r="B2531" s="1508"/>
      <c r="C2531" s="1508"/>
      <c r="D2531" s="1508"/>
      <c r="E2531" s="1508"/>
      <c r="F2531" s="1504"/>
      <c r="G2531" s="1504"/>
      <c r="H2531" s="1504"/>
      <c r="I2531" s="1504"/>
      <c r="J2531" s="1504"/>
    </row>
    <row r="2532" spans="2:10" x14ac:dyDescent="0.25">
      <c r="B2532" s="1508"/>
      <c r="C2532" s="1508"/>
      <c r="D2532" s="1508"/>
      <c r="E2532" s="1508"/>
      <c r="F2532" s="1504"/>
      <c r="G2532" s="1504"/>
      <c r="H2532" s="1504"/>
      <c r="I2532" s="1504"/>
      <c r="J2532" s="1504"/>
    </row>
    <row r="2533" spans="2:10" x14ac:dyDescent="0.25">
      <c r="B2533" s="1508"/>
      <c r="C2533" s="1508"/>
      <c r="D2533" s="1508"/>
      <c r="E2533" s="1508"/>
      <c r="F2533" s="1504"/>
      <c r="G2533" s="1504"/>
      <c r="H2533" s="1504"/>
      <c r="I2533" s="1504"/>
      <c r="J2533" s="1504"/>
    </row>
    <row r="2534" spans="2:10" x14ac:dyDescent="0.25">
      <c r="B2534" s="1508"/>
      <c r="C2534" s="1508"/>
      <c r="D2534" s="1508"/>
      <c r="E2534" s="1508"/>
      <c r="F2534" s="1504"/>
      <c r="G2534" s="1504"/>
      <c r="H2534" s="1504"/>
      <c r="I2534" s="1504"/>
      <c r="J2534" s="1504"/>
    </row>
    <row r="2535" spans="2:10" x14ac:dyDescent="0.25">
      <c r="B2535" s="1508"/>
      <c r="C2535" s="1508"/>
      <c r="D2535" s="1508"/>
      <c r="E2535" s="1508"/>
      <c r="F2535" s="1504"/>
      <c r="G2535" s="1504"/>
      <c r="H2535" s="1504"/>
      <c r="I2535" s="1504"/>
      <c r="J2535" s="1504"/>
    </row>
    <row r="2536" spans="2:10" x14ac:dyDescent="0.25">
      <c r="B2536" s="1508"/>
      <c r="C2536" s="1508"/>
      <c r="D2536" s="1508"/>
      <c r="E2536" s="1508"/>
      <c r="F2536" s="1504"/>
      <c r="G2536" s="1504"/>
      <c r="H2536" s="1504"/>
      <c r="I2536" s="1504"/>
      <c r="J2536" s="1504"/>
    </row>
    <row r="2537" spans="2:10" x14ac:dyDescent="0.25">
      <c r="B2537" s="1508"/>
      <c r="C2537" s="1508"/>
      <c r="D2537" s="1508"/>
      <c r="E2537" s="1508"/>
      <c r="F2537" s="1504"/>
      <c r="G2537" s="1504"/>
      <c r="H2537" s="1504"/>
      <c r="I2537" s="1504"/>
      <c r="J2537" s="1504"/>
    </row>
    <row r="2538" spans="2:10" x14ac:dyDescent="0.25">
      <c r="B2538" s="1508"/>
      <c r="C2538" s="1508"/>
      <c r="D2538" s="1508"/>
      <c r="E2538" s="1508"/>
      <c r="F2538" s="1504"/>
      <c r="G2538" s="1504"/>
      <c r="H2538" s="1504"/>
      <c r="I2538" s="1504"/>
      <c r="J2538" s="1504"/>
    </row>
    <row r="2539" spans="2:10" x14ac:dyDescent="0.25">
      <c r="B2539" s="1508"/>
      <c r="C2539" s="1508"/>
      <c r="D2539" s="1508"/>
      <c r="E2539" s="1508"/>
      <c r="F2539" s="1504"/>
      <c r="G2539" s="1504"/>
      <c r="H2539" s="1504"/>
      <c r="I2539" s="1504"/>
      <c r="J2539" s="1504"/>
    </row>
    <row r="2540" spans="2:10" x14ac:dyDescent="0.25">
      <c r="B2540" s="1508"/>
      <c r="C2540" s="1508"/>
      <c r="D2540" s="1508"/>
      <c r="E2540" s="1508"/>
      <c r="F2540" s="1504"/>
      <c r="G2540" s="1504"/>
      <c r="H2540" s="1504"/>
      <c r="I2540" s="1504"/>
      <c r="J2540" s="1504"/>
    </row>
    <row r="2541" spans="2:10" x14ac:dyDescent="0.25">
      <c r="B2541" s="1508"/>
      <c r="C2541" s="1508"/>
      <c r="D2541" s="1508"/>
      <c r="E2541" s="1508"/>
      <c r="F2541" s="1504"/>
      <c r="G2541" s="1504"/>
      <c r="H2541" s="1504"/>
      <c r="I2541" s="1504"/>
      <c r="J2541" s="1504"/>
    </row>
    <row r="2542" spans="2:10" x14ac:dyDescent="0.25">
      <c r="B2542" s="1508"/>
      <c r="C2542" s="1508"/>
      <c r="D2542" s="1508"/>
      <c r="E2542" s="1508"/>
      <c r="F2542" s="1504"/>
      <c r="G2542" s="1504"/>
      <c r="H2542" s="1504"/>
      <c r="I2542" s="1504"/>
      <c r="J2542" s="1504"/>
    </row>
    <row r="2543" spans="2:10" x14ac:dyDescent="0.25">
      <c r="B2543" s="1508"/>
      <c r="C2543" s="1508"/>
      <c r="D2543" s="1508"/>
      <c r="E2543" s="1508"/>
      <c r="F2543" s="1504"/>
      <c r="G2543" s="1504"/>
      <c r="H2543" s="1504"/>
      <c r="I2543" s="1504"/>
      <c r="J2543" s="1504"/>
    </row>
    <row r="2544" spans="2:10" x14ac:dyDescent="0.25">
      <c r="B2544" s="1508"/>
      <c r="C2544" s="1508"/>
      <c r="D2544" s="1508"/>
      <c r="E2544" s="1508"/>
      <c r="F2544" s="1504"/>
      <c r="G2544" s="1504"/>
      <c r="H2544" s="1504"/>
      <c r="I2544" s="1504"/>
      <c r="J2544" s="1504"/>
    </row>
    <row r="2545" spans="2:10" x14ac:dyDescent="0.25">
      <c r="B2545" s="1508"/>
      <c r="C2545" s="1508"/>
      <c r="D2545" s="1508"/>
      <c r="E2545" s="1508"/>
      <c r="F2545" s="1504"/>
      <c r="G2545" s="1504"/>
      <c r="H2545" s="1504"/>
      <c r="I2545" s="1504"/>
      <c r="J2545" s="1504"/>
    </row>
    <row r="2546" spans="2:10" x14ac:dyDescent="0.25">
      <c r="B2546" s="1508"/>
      <c r="C2546" s="1508"/>
      <c r="D2546" s="1508"/>
      <c r="E2546" s="1508"/>
      <c r="F2546" s="1504"/>
      <c r="G2546" s="1504"/>
      <c r="H2546" s="1504"/>
      <c r="I2546" s="1504"/>
      <c r="J2546" s="1504"/>
    </row>
    <row r="2547" spans="2:10" x14ac:dyDescent="0.25">
      <c r="B2547" s="1508"/>
      <c r="C2547" s="1508"/>
      <c r="D2547" s="1508"/>
      <c r="E2547" s="1508"/>
      <c r="F2547" s="1504"/>
      <c r="G2547" s="1504"/>
      <c r="H2547" s="1504"/>
      <c r="I2547" s="1504"/>
      <c r="J2547" s="1504"/>
    </row>
    <row r="2548" spans="2:10" x14ac:dyDescent="0.25">
      <c r="B2548" s="1508"/>
      <c r="C2548" s="1508"/>
      <c r="D2548" s="1508"/>
      <c r="E2548" s="1508"/>
      <c r="F2548" s="1504"/>
      <c r="G2548" s="1504"/>
      <c r="H2548" s="1504"/>
      <c r="I2548" s="1504"/>
      <c r="J2548" s="1504"/>
    </row>
    <row r="2549" spans="2:10" x14ac:dyDescent="0.25">
      <c r="B2549" s="1508"/>
      <c r="C2549" s="1508"/>
      <c r="D2549" s="1508"/>
      <c r="E2549" s="1508"/>
      <c r="F2549" s="1504"/>
      <c r="G2549" s="1504"/>
      <c r="H2549" s="1504"/>
      <c r="I2549" s="1504"/>
      <c r="J2549" s="1504"/>
    </row>
    <row r="2550" spans="2:10" x14ac:dyDescent="0.25">
      <c r="B2550" s="1508"/>
      <c r="C2550" s="1508"/>
      <c r="D2550" s="1508"/>
      <c r="E2550" s="1508"/>
      <c r="F2550" s="1504"/>
      <c r="G2550" s="1504"/>
      <c r="H2550" s="1504"/>
      <c r="I2550" s="1504"/>
      <c r="J2550" s="1504"/>
    </row>
    <row r="2551" spans="2:10" x14ac:dyDescent="0.25">
      <c r="B2551" s="1508"/>
      <c r="C2551" s="1508"/>
      <c r="D2551" s="1508"/>
      <c r="E2551" s="1508"/>
      <c r="F2551" s="1504"/>
      <c r="G2551" s="1504"/>
      <c r="H2551" s="1504"/>
      <c r="I2551" s="1504"/>
      <c r="J2551" s="1504"/>
    </row>
    <row r="2552" spans="2:10" x14ac:dyDescent="0.25">
      <c r="B2552" s="1508"/>
      <c r="C2552" s="1508"/>
      <c r="D2552" s="1508"/>
      <c r="E2552" s="1508"/>
      <c r="F2552" s="1504"/>
      <c r="G2552" s="1504"/>
      <c r="H2552" s="1504"/>
      <c r="I2552" s="1504"/>
      <c r="J2552" s="1504"/>
    </row>
    <row r="2553" spans="2:10" x14ac:dyDescent="0.25">
      <c r="B2553" s="1508"/>
      <c r="C2553" s="1508"/>
      <c r="D2553" s="1508"/>
      <c r="E2553" s="1508"/>
      <c r="F2553" s="1504"/>
      <c r="G2553" s="1504"/>
      <c r="H2553" s="1504"/>
      <c r="I2553" s="1504"/>
      <c r="J2553" s="1504"/>
    </row>
    <row r="2554" spans="2:10" x14ac:dyDescent="0.25">
      <c r="B2554" s="1508"/>
      <c r="C2554" s="1508"/>
      <c r="D2554" s="1508"/>
      <c r="E2554" s="1508"/>
      <c r="F2554" s="1504"/>
      <c r="G2554" s="1504"/>
      <c r="H2554" s="1504"/>
      <c r="I2554" s="1504"/>
      <c r="J2554" s="1504"/>
    </row>
    <row r="2555" spans="2:10" x14ac:dyDescent="0.25">
      <c r="B2555" s="1508"/>
      <c r="C2555" s="1508"/>
      <c r="D2555" s="1508"/>
      <c r="E2555" s="1508"/>
      <c r="F2555" s="1504"/>
      <c r="G2555" s="1504"/>
      <c r="H2555" s="1504"/>
      <c r="I2555" s="1504"/>
      <c r="J2555" s="1504"/>
    </row>
    <row r="2556" spans="2:10" x14ac:dyDescent="0.25">
      <c r="B2556" s="1508"/>
      <c r="C2556" s="1508"/>
      <c r="D2556" s="1508"/>
      <c r="E2556" s="1508"/>
      <c r="F2556" s="1504"/>
      <c r="G2556" s="1504"/>
      <c r="H2556" s="1504"/>
      <c r="I2556" s="1504"/>
      <c r="J2556" s="1504"/>
    </row>
    <row r="2557" spans="2:10" x14ac:dyDescent="0.25">
      <c r="B2557" s="1508"/>
      <c r="C2557" s="1508"/>
      <c r="D2557" s="1508"/>
      <c r="E2557" s="1508"/>
      <c r="F2557" s="1504"/>
      <c r="G2557" s="1504"/>
      <c r="H2557" s="1504"/>
      <c r="I2557" s="1504"/>
      <c r="J2557" s="1504"/>
    </row>
    <row r="2558" spans="2:10" x14ac:dyDescent="0.25">
      <c r="B2558" s="1508"/>
      <c r="C2558" s="1508"/>
      <c r="D2558" s="1508"/>
      <c r="E2558" s="1508"/>
      <c r="F2558" s="1504"/>
      <c r="G2558" s="1504"/>
      <c r="H2558" s="1504"/>
      <c r="I2558" s="1504"/>
      <c r="J2558" s="1504"/>
    </row>
    <row r="2559" spans="2:10" x14ac:dyDescent="0.25">
      <c r="B2559" s="1508"/>
      <c r="C2559" s="1508"/>
      <c r="D2559" s="1508"/>
      <c r="E2559" s="1508"/>
      <c r="F2559" s="1504"/>
      <c r="G2559" s="1504"/>
      <c r="H2559" s="1504"/>
      <c r="I2559" s="1504"/>
      <c r="J2559" s="1504"/>
    </row>
    <row r="2560" spans="2:10" x14ac:dyDescent="0.25">
      <c r="B2560" s="1508"/>
      <c r="C2560" s="1508"/>
      <c r="D2560" s="1508"/>
      <c r="E2560" s="1508"/>
      <c r="F2560" s="1504"/>
      <c r="G2560" s="1504"/>
      <c r="H2560" s="1504"/>
      <c r="I2560" s="1504"/>
      <c r="J2560" s="1504"/>
    </row>
    <row r="2561" spans="2:10" x14ac:dyDescent="0.25">
      <c r="B2561" s="1508"/>
      <c r="C2561" s="1508"/>
      <c r="D2561" s="1508"/>
      <c r="E2561" s="1508"/>
      <c r="F2561" s="1504"/>
      <c r="G2561" s="1504"/>
      <c r="H2561" s="1504"/>
      <c r="I2561" s="1504"/>
      <c r="J2561" s="1504"/>
    </row>
    <row r="2562" spans="2:10" x14ac:dyDescent="0.25">
      <c r="B2562" s="1508"/>
      <c r="C2562" s="1508"/>
      <c r="D2562" s="1508"/>
      <c r="E2562" s="1508"/>
      <c r="F2562" s="1504"/>
      <c r="G2562" s="1504"/>
      <c r="H2562" s="1504"/>
      <c r="I2562" s="1504"/>
      <c r="J2562" s="1504"/>
    </row>
    <row r="2563" spans="2:10" x14ac:dyDescent="0.25">
      <c r="B2563" s="1508"/>
      <c r="C2563" s="1508"/>
      <c r="D2563" s="1508"/>
      <c r="E2563" s="1508"/>
      <c r="F2563" s="1504"/>
      <c r="G2563" s="1504"/>
      <c r="H2563" s="1504"/>
      <c r="I2563" s="1504"/>
      <c r="J2563" s="1504"/>
    </row>
    <row r="2564" spans="2:10" x14ac:dyDescent="0.25">
      <c r="B2564" s="1508"/>
      <c r="C2564" s="1508"/>
      <c r="D2564" s="1508"/>
      <c r="E2564" s="1508"/>
      <c r="F2564" s="1504"/>
      <c r="G2564" s="1504"/>
      <c r="H2564" s="1504"/>
      <c r="I2564" s="1504"/>
      <c r="J2564" s="1504"/>
    </row>
    <row r="2565" spans="2:10" x14ac:dyDescent="0.25">
      <c r="B2565" s="1508"/>
      <c r="C2565" s="1508"/>
      <c r="D2565" s="1508"/>
      <c r="E2565" s="1508"/>
      <c r="F2565" s="1504"/>
      <c r="G2565" s="1504"/>
      <c r="H2565" s="1504"/>
      <c r="I2565" s="1504"/>
      <c r="J2565" s="1504"/>
    </row>
    <row r="2566" spans="2:10" x14ac:dyDescent="0.25">
      <c r="B2566" s="1508"/>
      <c r="C2566" s="1508"/>
      <c r="D2566" s="1508"/>
      <c r="E2566" s="1508"/>
      <c r="F2566" s="1504"/>
      <c r="G2566" s="1504"/>
      <c r="H2566" s="1504"/>
      <c r="I2566" s="1504"/>
      <c r="J2566" s="1504"/>
    </row>
    <row r="2567" spans="2:10" x14ac:dyDescent="0.25">
      <c r="B2567" s="1508"/>
      <c r="C2567" s="1508"/>
      <c r="D2567" s="1508"/>
      <c r="E2567" s="1508"/>
      <c r="F2567" s="1504"/>
      <c r="G2567" s="1504"/>
      <c r="H2567" s="1504"/>
      <c r="I2567" s="1504"/>
      <c r="J2567" s="1504"/>
    </row>
    <row r="2568" spans="2:10" x14ac:dyDescent="0.25">
      <c r="B2568" s="1508"/>
      <c r="C2568" s="1508"/>
      <c r="D2568" s="1508"/>
      <c r="E2568" s="1508"/>
      <c r="F2568" s="1504"/>
      <c r="G2568" s="1504"/>
      <c r="H2568" s="1504"/>
      <c r="I2568" s="1504"/>
      <c r="J2568" s="1504"/>
    </row>
    <row r="2569" spans="2:10" x14ac:dyDescent="0.25">
      <c r="B2569" s="1508"/>
      <c r="C2569" s="1508"/>
      <c r="D2569" s="1508"/>
      <c r="E2569" s="1508"/>
      <c r="F2569" s="1504"/>
      <c r="G2569" s="1504"/>
      <c r="H2569" s="1504"/>
      <c r="I2569" s="1504"/>
      <c r="J2569" s="1504"/>
    </row>
    <row r="2570" spans="2:10" x14ac:dyDescent="0.25">
      <c r="B2570" s="1508"/>
      <c r="C2570" s="1508"/>
      <c r="D2570" s="1508"/>
      <c r="E2570" s="1508"/>
      <c r="F2570" s="1504"/>
      <c r="G2570" s="1504"/>
      <c r="H2570" s="1504"/>
      <c r="I2570" s="1504"/>
      <c r="J2570" s="1504"/>
    </row>
    <row r="2571" spans="2:10" x14ac:dyDescent="0.25">
      <c r="B2571" s="1508"/>
      <c r="C2571" s="1508"/>
      <c r="D2571" s="1508"/>
      <c r="E2571" s="1508"/>
      <c r="F2571" s="1504"/>
      <c r="G2571" s="1504"/>
      <c r="H2571" s="1504"/>
      <c r="I2571" s="1504"/>
      <c r="J2571" s="1504"/>
    </row>
    <row r="2572" spans="2:10" x14ac:dyDescent="0.25">
      <c r="B2572" s="1508"/>
      <c r="C2572" s="1508"/>
      <c r="D2572" s="1508"/>
      <c r="E2572" s="1508"/>
      <c r="F2572" s="1504"/>
      <c r="G2572" s="1504"/>
      <c r="H2572" s="1504"/>
      <c r="I2572" s="1504"/>
      <c r="J2572" s="1504"/>
    </row>
    <row r="2573" spans="2:10" x14ac:dyDescent="0.25">
      <c r="B2573" s="1508"/>
      <c r="C2573" s="1508"/>
      <c r="D2573" s="1508"/>
      <c r="E2573" s="1508"/>
      <c r="F2573" s="1504"/>
      <c r="G2573" s="1504"/>
      <c r="H2573" s="1504"/>
      <c r="I2573" s="1504"/>
      <c r="J2573" s="1504"/>
    </row>
    <row r="2574" spans="2:10" x14ac:dyDescent="0.25">
      <c r="B2574" s="1508"/>
      <c r="C2574" s="1508"/>
      <c r="D2574" s="1508"/>
      <c r="E2574" s="1508"/>
      <c r="F2574" s="1504"/>
      <c r="G2574" s="1504"/>
      <c r="H2574" s="1504"/>
      <c r="I2574" s="1504"/>
      <c r="J2574" s="1504"/>
    </row>
    <row r="2575" spans="2:10" x14ac:dyDescent="0.25">
      <c r="B2575" s="1508"/>
      <c r="C2575" s="1508"/>
      <c r="D2575" s="1508"/>
      <c r="E2575" s="1508"/>
      <c r="F2575" s="1504"/>
      <c r="G2575" s="1504"/>
      <c r="H2575" s="1504"/>
      <c r="I2575" s="1504"/>
      <c r="J2575" s="1504"/>
    </row>
    <row r="2576" spans="2:10" x14ac:dyDescent="0.25">
      <c r="B2576" s="1508"/>
      <c r="C2576" s="1508"/>
      <c r="D2576" s="1508"/>
      <c r="E2576" s="1508"/>
      <c r="F2576" s="1504"/>
      <c r="G2576" s="1504"/>
      <c r="H2576" s="1504"/>
      <c r="I2576" s="1504"/>
      <c r="J2576" s="1504"/>
    </row>
    <row r="2577" spans="2:10" x14ac:dyDescent="0.25">
      <c r="B2577" s="1508"/>
      <c r="C2577" s="1508"/>
      <c r="D2577" s="1508"/>
      <c r="E2577" s="1508"/>
      <c r="F2577" s="1504"/>
      <c r="G2577" s="1504"/>
      <c r="H2577" s="1504"/>
      <c r="I2577" s="1504"/>
      <c r="J2577" s="1504"/>
    </row>
    <row r="2578" spans="2:10" x14ac:dyDescent="0.25">
      <c r="B2578" s="1508"/>
      <c r="C2578" s="1508"/>
      <c r="D2578" s="1508"/>
      <c r="E2578" s="1508"/>
      <c r="F2578" s="1504"/>
      <c r="G2578" s="1504"/>
      <c r="H2578" s="1504"/>
      <c r="I2578" s="1504"/>
      <c r="J2578" s="1504"/>
    </row>
    <row r="2579" spans="2:10" x14ac:dyDescent="0.25">
      <c r="B2579" s="1508"/>
      <c r="C2579" s="1508"/>
      <c r="D2579" s="1508"/>
      <c r="E2579" s="1508"/>
      <c r="F2579" s="1504"/>
      <c r="G2579" s="1504"/>
      <c r="H2579" s="1504"/>
      <c r="I2579" s="1504"/>
      <c r="J2579" s="1504"/>
    </row>
    <row r="2580" spans="2:10" x14ac:dyDescent="0.25">
      <c r="B2580" s="1508"/>
      <c r="C2580" s="1508"/>
      <c r="D2580" s="1508"/>
      <c r="E2580" s="1508"/>
      <c r="F2580" s="1504"/>
      <c r="G2580" s="1504"/>
      <c r="H2580" s="1504"/>
      <c r="I2580" s="1504"/>
      <c r="J2580" s="1504"/>
    </row>
    <row r="2581" spans="2:10" x14ac:dyDescent="0.25">
      <c r="B2581" s="1508"/>
      <c r="C2581" s="1508"/>
      <c r="D2581" s="1508"/>
      <c r="E2581" s="1508"/>
      <c r="F2581" s="1504"/>
      <c r="G2581" s="1504"/>
      <c r="H2581" s="1504"/>
      <c r="I2581" s="1504"/>
      <c r="J2581" s="1504"/>
    </row>
    <row r="2582" spans="2:10" x14ac:dyDescent="0.25">
      <c r="B2582" s="1508"/>
      <c r="C2582" s="1508"/>
      <c r="D2582" s="1508"/>
      <c r="E2582" s="1508"/>
      <c r="F2582" s="1504"/>
      <c r="G2582" s="1504"/>
      <c r="H2582" s="1504"/>
      <c r="I2582" s="1504"/>
      <c r="J2582" s="1504"/>
    </row>
    <row r="2583" spans="2:10" x14ac:dyDescent="0.25">
      <c r="B2583" s="1508"/>
      <c r="C2583" s="1508"/>
      <c r="D2583" s="1508"/>
      <c r="E2583" s="1508"/>
      <c r="F2583" s="1504"/>
      <c r="G2583" s="1504"/>
      <c r="H2583" s="1504"/>
      <c r="I2583" s="1504"/>
      <c r="J2583" s="1504"/>
    </row>
    <row r="2584" spans="2:10" x14ac:dyDescent="0.25">
      <c r="B2584" s="1508"/>
      <c r="C2584" s="1508"/>
      <c r="D2584" s="1508"/>
      <c r="E2584" s="1508"/>
      <c r="F2584" s="1504"/>
      <c r="G2584" s="1504"/>
      <c r="H2584" s="1504"/>
      <c r="I2584" s="1504"/>
      <c r="J2584" s="1504"/>
    </row>
    <row r="2585" spans="2:10" x14ac:dyDescent="0.25">
      <c r="B2585" s="1508"/>
      <c r="C2585" s="1508"/>
      <c r="D2585" s="1508"/>
      <c r="E2585" s="1508"/>
      <c r="F2585" s="1504"/>
      <c r="G2585" s="1504"/>
      <c r="H2585" s="1504"/>
      <c r="I2585" s="1504"/>
      <c r="J2585" s="1504"/>
    </row>
    <row r="2586" spans="2:10" x14ac:dyDescent="0.25">
      <c r="B2586" s="1508"/>
      <c r="C2586" s="1508"/>
      <c r="D2586" s="1508"/>
      <c r="E2586" s="1508"/>
      <c r="F2586" s="1504"/>
      <c r="G2586" s="1504"/>
      <c r="H2586" s="1504"/>
      <c r="I2586" s="1504"/>
      <c r="J2586" s="1504"/>
    </row>
    <row r="2587" spans="2:10" x14ac:dyDescent="0.25">
      <c r="B2587" s="1508"/>
      <c r="C2587" s="1508"/>
      <c r="D2587" s="1508"/>
      <c r="E2587" s="1508"/>
      <c r="F2587" s="1504"/>
      <c r="G2587" s="1504"/>
      <c r="H2587" s="1504"/>
      <c r="I2587" s="1504"/>
      <c r="J2587" s="1504"/>
    </row>
    <row r="2588" spans="2:10" x14ac:dyDescent="0.25">
      <c r="B2588" s="1508"/>
      <c r="C2588" s="1508"/>
      <c r="D2588" s="1508"/>
      <c r="E2588" s="1508"/>
      <c r="F2588" s="1504"/>
      <c r="G2588" s="1504"/>
      <c r="H2588" s="1504"/>
      <c r="I2588" s="1504"/>
      <c r="J2588" s="1504"/>
    </row>
    <row r="2589" spans="2:10" x14ac:dyDescent="0.25">
      <c r="B2589" s="1508"/>
      <c r="C2589" s="1508"/>
      <c r="D2589" s="1508"/>
      <c r="E2589" s="1508"/>
      <c r="F2589" s="1504"/>
      <c r="G2589" s="1504"/>
      <c r="H2589" s="1504"/>
      <c r="I2589" s="1504"/>
      <c r="J2589" s="1504"/>
    </row>
    <row r="2590" spans="2:10" x14ac:dyDescent="0.25">
      <c r="B2590" s="1508"/>
      <c r="C2590" s="1508"/>
      <c r="D2590" s="1508"/>
      <c r="E2590" s="1508"/>
      <c r="F2590" s="1504"/>
      <c r="G2590" s="1504"/>
      <c r="H2590" s="1504"/>
      <c r="I2590" s="1504"/>
      <c r="J2590" s="1504"/>
    </row>
    <row r="2591" spans="2:10" x14ac:dyDescent="0.25">
      <c r="B2591" s="1508"/>
      <c r="C2591" s="1508"/>
      <c r="D2591" s="1508"/>
      <c r="E2591" s="1508"/>
      <c r="F2591" s="1504"/>
      <c r="G2591" s="1504"/>
      <c r="H2591" s="1504"/>
      <c r="I2591" s="1504"/>
      <c r="J2591" s="1504"/>
    </row>
    <row r="2592" spans="2:10" x14ac:dyDescent="0.25">
      <c r="B2592" s="1508"/>
      <c r="C2592" s="1508"/>
      <c r="D2592" s="1508"/>
      <c r="E2592" s="1508"/>
      <c r="F2592" s="1504"/>
      <c r="G2592" s="1504"/>
      <c r="H2592" s="1504"/>
      <c r="I2592" s="1504"/>
      <c r="J2592" s="1504"/>
    </row>
    <row r="2593" spans="2:10" x14ac:dyDescent="0.25">
      <c r="B2593" s="1508"/>
      <c r="C2593" s="1508"/>
      <c r="D2593" s="1508"/>
      <c r="E2593" s="1508"/>
      <c r="F2593" s="1504"/>
      <c r="G2593" s="1504"/>
      <c r="H2593" s="1504"/>
      <c r="I2593" s="1504"/>
      <c r="J2593" s="1504"/>
    </row>
    <row r="2594" spans="2:10" x14ac:dyDescent="0.25">
      <c r="B2594" s="1508"/>
      <c r="C2594" s="1508"/>
      <c r="D2594" s="1508"/>
      <c r="E2594" s="1508"/>
      <c r="F2594" s="1504"/>
      <c r="G2594" s="1504"/>
      <c r="H2594" s="1504"/>
      <c r="I2594" s="1504"/>
      <c r="J2594" s="1504"/>
    </row>
    <row r="2595" spans="2:10" x14ac:dyDescent="0.25">
      <c r="B2595" s="1508"/>
      <c r="C2595" s="1508"/>
      <c r="D2595" s="1508"/>
      <c r="E2595" s="1508"/>
      <c r="F2595" s="1504"/>
      <c r="G2595" s="1504"/>
      <c r="H2595" s="1504"/>
      <c r="I2595" s="1504"/>
      <c r="J2595" s="1504"/>
    </row>
    <row r="2596" spans="2:10" x14ac:dyDescent="0.25">
      <c r="B2596" s="1508"/>
      <c r="C2596" s="1508"/>
      <c r="D2596" s="1508"/>
      <c r="E2596" s="1508"/>
      <c r="F2596" s="1504"/>
      <c r="G2596" s="1504"/>
      <c r="H2596" s="1504"/>
      <c r="I2596" s="1504"/>
      <c r="J2596" s="1504"/>
    </row>
    <row r="2597" spans="2:10" x14ac:dyDescent="0.25">
      <c r="B2597" s="1508"/>
      <c r="C2597" s="1508"/>
      <c r="D2597" s="1508"/>
      <c r="E2597" s="1508"/>
      <c r="F2597" s="1504"/>
      <c r="G2597" s="1504"/>
      <c r="H2597" s="1504"/>
      <c r="I2597" s="1504"/>
      <c r="J2597" s="1504"/>
    </row>
    <row r="2598" spans="2:10" x14ac:dyDescent="0.25">
      <c r="B2598" s="1508"/>
      <c r="C2598" s="1508"/>
      <c r="D2598" s="1508"/>
      <c r="E2598" s="1508"/>
      <c r="F2598" s="1504"/>
      <c r="G2598" s="1504"/>
      <c r="H2598" s="1504"/>
      <c r="I2598" s="1504"/>
      <c r="J2598" s="1504"/>
    </row>
    <row r="2599" spans="2:10" x14ac:dyDescent="0.25">
      <c r="B2599" s="1508"/>
      <c r="C2599" s="1508"/>
      <c r="D2599" s="1508"/>
      <c r="E2599" s="1508"/>
      <c r="F2599" s="1504"/>
      <c r="G2599" s="1504"/>
      <c r="H2599" s="1504"/>
      <c r="I2599" s="1504"/>
      <c r="J2599" s="1504"/>
    </row>
    <row r="2600" spans="2:10" x14ac:dyDescent="0.25">
      <c r="B2600" s="1508"/>
      <c r="C2600" s="1508"/>
      <c r="D2600" s="1508"/>
      <c r="E2600" s="1508"/>
      <c r="F2600" s="1504"/>
      <c r="G2600" s="1504"/>
      <c r="H2600" s="1504"/>
      <c r="I2600" s="1504"/>
      <c r="J2600" s="1504"/>
    </row>
    <row r="2601" spans="2:10" x14ac:dyDescent="0.25">
      <c r="B2601" s="1508"/>
      <c r="C2601" s="1508"/>
      <c r="D2601" s="1508"/>
      <c r="E2601" s="1508"/>
      <c r="F2601" s="1504"/>
      <c r="G2601" s="1504"/>
      <c r="H2601" s="1504"/>
      <c r="I2601" s="1504"/>
      <c r="J2601" s="1504"/>
    </row>
    <row r="2602" spans="2:10" x14ac:dyDescent="0.25">
      <c r="B2602" s="1508"/>
      <c r="C2602" s="1508"/>
      <c r="D2602" s="1508"/>
      <c r="E2602" s="1508"/>
      <c r="F2602" s="1504"/>
      <c r="G2602" s="1504"/>
      <c r="H2602" s="1504"/>
      <c r="I2602" s="1504"/>
      <c r="J2602" s="1504"/>
    </row>
    <row r="2603" spans="2:10" x14ac:dyDescent="0.25">
      <c r="B2603" s="1508"/>
      <c r="C2603" s="1508"/>
      <c r="D2603" s="1508"/>
      <c r="E2603" s="1508"/>
      <c r="F2603" s="1504"/>
      <c r="G2603" s="1504"/>
      <c r="H2603" s="1504"/>
      <c r="I2603" s="1504"/>
      <c r="J2603" s="1504"/>
    </row>
    <row r="2604" spans="2:10" x14ac:dyDescent="0.25">
      <c r="B2604" s="1508"/>
      <c r="C2604" s="1508"/>
      <c r="D2604" s="1508"/>
      <c r="E2604" s="1508"/>
      <c r="F2604" s="1504"/>
      <c r="G2604" s="1504"/>
      <c r="H2604" s="1504"/>
      <c r="I2604" s="1504"/>
      <c r="J2604" s="1504"/>
    </row>
    <row r="2605" spans="2:10" x14ac:dyDescent="0.25">
      <c r="B2605" s="1508"/>
      <c r="C2605" s="1508"/>
      <c r="D2605" s="1508"/>
      <c r="E2605" s="1508"/>
      <c r="F2605" s="1504"/>
      <c r="G2605" s="1504"/>
      <c r="H2605" s="1504"/>
      <c r="I2605" s="1504"/>
      <c r="J2605" s="1504"/>
    </row>
    <row r="2606" spans="2:10" x14ac:dyDescent="0.25">
      <c r="B2606" s="1508"/>
      <c r="C2606" s="1508"/>
      <c r="D2606" s="1508"/>
      <c r="E2606" s="1508"/>
      <c r="F2606" s="1504"/>
      <c r="G2606" s="1504"/>
      <c r="H2606" s="1504"/>
      <c r="I2606" s="1504"/>
      <c r="J2606" s="1504"/>
    </row>
    <row r="2607" spans="2:10" x14ac:dyDescent="0.25">
      <c r="B2607" s="1508"/>
      <c r="C2607" s="1508"/>
      <c r="D2607" s="1508"/>
      <c r="E2607" s="1508"/>
      <c r="F2607" s="1504"/>
      <c r="G2607" s="1504"/>
      <c r="H2607" s="1504"/>
      <c r="I2607" s="1504"/>
      <c r="J2607" s="1504"/>
    </row>
    <row r="2608" spans="2:10" x14ac:dyDescent="0.25">
      <c r="B2608" s="1508"/>
      <c r="C2608" s="1508"/>
      <c r="D2608" s="1508"/>
      <c r="E2608" s="1508"/>
      <c r="F2608" s="1504"/>
      <c r="G2608" s="1504"/>
      <c r="H2608" s="1504"/>
      <c r="I2608" s="1504"/>
      <c r="J2608" s="1504"/>
    </row>
    <row r="2609" spans="2:10" x14ac:dyDescent="0.25">
      <c r="B2609" s="1508"/>
      <c r="C2609" s="1508"/>
      <c r="D2609" s="1508"/>
      <c r="E2609" s="1508"/>
      <c r="F2609" s="1504"/>
      <c r="G2609" s="1504"/>
      <c r="H2609" s="1504"/>
      <c r="I2609" s="1504"/>
      <c r="J2609" s="1504"/>
    </row>
    <row r="2610" spans="2:10" x14ac:dyDescent="0.25">
      <c r="B2610" s="1508"/>
      <c r="C2610" s="1508"/>
      <c r="D2610" s="1508"/>
      <c r="E2610" s="1508"/>
      <c r="F2610" s="1504"/>
      <c r="G2610" s="1504"/>
      <c r="H2610" s="1504"/>
      <c r="I2610" s="1504"/>
      <c r="J2610" s="1504"/>
    </row>
    <row r="2611" spans="2:10" x14ac:dyDescent="0.25">
      <c r="B2611" s="1508"/>
      <c r="C2611" s="1508"/>
      <c r="D2611" s="1508"/>
      <c r="E2611" s="1508"/>
      <c r="F2611" s="1504"/>
      <c r="G2611" s="1504"/>
      <c r="H2611" s="1504"/>
      <c r="I2611" s="1504"/>
      <c r="J2611" s="1504"/>
    </row>
    <row r="2612" spans="2:10" x14ac:dyDescent="0.25">
      <c r="B2612" s="1508"/>
      <c r="C2612" s="1508"/>
      <c r="D2612" s="1508"/>
      <c r="E2612" s="1508"/>
      <c r="F2612" s="1504"/>
      <c r="G2612" s="1504"/>
      <c r="H2612" s="1504"/>
      <c r="I2612" s="1504"/>
      <c r="J2612" s="1504"/>
    </row>
    <row r="2613" spans="2:10" x14ac:dyDescent="0.25">
      <c r="B2613" s="1508"/>
      <c r="C2613" s="1508"/>
      <c r="D2613" s="1508"/>
      <c r="E2613" s="1508"/>
      <c r="F2613" s="1504"/>
      <c r="G2613" s="1504"/>
      <c r="H2613" s="1504"/>
      <c r="I2613" s="1504"/>
      <c r="J2613" s="1504"/>
    </row>
    <row r="2614" spans="2:10" x14ac:dyDescent="0.25">
      <c r="B2614" s="1508"/>
      <c r="C2614" s="1508"/>
      <c r="D2614" s="1508"/>
      <c r="E2614" s="1508"/>
      <c r="F2614" s="1504"/>
      <c r="G2614" s="1504"/>
      <c r="H2614" s="1504"/>
      <c r="I2614" s="1504"/>
      <c r="J2614" s="1504"/>
    </row>
    <row r="2615" spans="2:10" x14ac:dyDescent="0.25">
      <c r="B2615" s="1508"/>
      <c r="C2615" s="1508"/>
      <c r="D2615" s="1508"/>
      <c r="E2615" s="1508"/>
      <c r="F2615" s="1504"/>
      <c r="G2615" s="1504"/>
      <c r="H2615" s="1504"/>
      <c r="I2615" s="1504"/>
      <c r="J2615" s="1504"/>
    </row>
    <row r="2616" spans="2:10" x14ac:dyDescent="0.25">
      <c r="B2616" s="1508"/>
      <c r="C2616" s="1508"/>
      <c r="D2616" s="1508"/>
      <c r="E2616" s="1508"/>
      <c r="F2616" s="1504"/>
      <c r="G2616" s="1504"/>
      <c r="H2616" s="1504"/>
      <c r="I2616" s="1504"/>
      <c r="J2616" s="1504"/>
    </row>
    <row r="2617" spans="2:10" x14ac:dyDescent="0.25">
      <c r="B2617" s="1508"/>
      <c r="C2617" s="1508"/>
      <c r="D2617" s="1508"/>
      <c r="E2617" s="1508"/>
      <c r="F2617" s="1504"/>
      <c r="G2617" s="1504"/>
      <c r="H2617" s="1504"/>
      <c r="I2617" s="1504"/>
      <c r="J2617" s="1504"/>
    </row>
    <row r="2618" spans="2:10" x14ac:dyDescent="0.25">
      <c r="B2618" s="1508"/>
      <c r="C2618" s="1508"/>
      <c r="D2618" s="1508"/>
      <c r="E2618" s="1508"/>
      <c r="F2618" s="1504"/>
      <c r="G2618" s="1504"/>
      <c r="H2618" s="1504"/>
      <c r="I2618" s="1504"/>
      <c r="J2618" s="1504"/>
    </row>
    <row r="2619" spans="2:10" x14ac:dyDescent="0.25">
      <c r="B2619" s="1508"/>
      <c r="C2619" s="1508"/>
      <c r="D2619" s="1508"/>
      <c r="E2619" s="1508"/>
      <c r="F2619" s="1504"/>
      <c r="G2619" s="1504"/>
      <c r="H2619" s="1504"/>
      <c r="I2619" s="1504"/>
      <c r="J2619" s="1504"/>
    </row>
    <row r="2620" spans="2:10" x14ac:dyDescent="0.25">
      <c r="B2620" s="1508"/>
      <c r="C2620" s="1508"/>
      <c r="D2620" s="1508"/>
      <c r="E2620" s="1508"/>
      <c r="F2620" s="1504"/>
      <c r="G2620" s="1504"/>
      <c r="H2620" s="1504"/>
      <c r="I2620" s="1504"/>
      <c r="J2620" s="1504"/>
    </row>
    <row r="2621" spans="2:10" x14ac:dyDescent="0.25">
      <c r="B2621" s="1508"/>
      <c r="C2621" s="1508"/>
      <c r="D2621" s="1508"/>
      <c r="E2621" s="1508"/>
      <c r="F2621" s="1504"/>
      <c r="G2621" s="1504"/>
      <c r="H2621" s="1504"/>
      <c r="I2621" s="1504"/>
      <c r="J2621" s="1504"/>
    </row>
    <row r="2622" spans="2:10" x14ac:dyDescent="0.25">
      <c r="B2622" s="1508"/>
      <c r="C2622" s="1508"/>
      <c r="D2622" s="1508"/>
      <c r="E2622" s="1508"/>
      <c r="F2622" s="1504"/>
      <c r="G2622" s="1504"/>
      <c r="H2622" s="1504"/>
      <c r="I2622" s="1504"/>
      <c r="J2622" s="1504"/>
    </row>
    <row r="2623" spans="2:10" x14ac:dyDescent="0.25">
      <c r="B2623" s="1508"/>
      <c r="C2623" s="1508"/>
      <c r="D2623" s="1508"/>
      <c r="E2623" s="1508"/>
      <c r="F2623" s="1504"/>
      <c r="G2623" s="1504"/>
      <c r="H2623" s="1504"/>
      <c r="I2623" s="1504"/>
      <c r="J2623" s="1504"/>
    </row>
    <row r="2624" spans="2:10" x14ac:dyDescent="0.25">
      <c r="B2624" s="1508"/>
      <c r="C2624" s="1508"/>
      <c r="D2624" s="1508"/>
      <c r="E2624" s="1508"/>
      <c r="F2624" s="1504"/>
      <c r="G2624" s="1504"/>
      <c r="H2624" s="1504"/>
      <c r="I2624" s="1504"/>
      <c r="J2624" s="1504"/>
    </row>
    <row r="2625" spans="2:10" x14ac:dyDescent="0.25">
      <c r="B2625" s="1508"/>
      <c r="C2625" s="1508"/>
      <c r="D2625" s="1508"/>
      <c r="E2625" s="1508"/>
      <c r="F2625" s="1504"/>
      <c r="G2625" s="1504"/>
      <c r="H2625" s="1504"/>
      <c r="I2625" s="1504"/>
      <c r="J2625" s="1504"/>
    </row>
    <row r="2626" spans="2:10" x14ac:dyDescent="0.25">
      <c r="B2626" s="1508"/>
      <c r="C2626" s="1508"/>
      <c r="D2626" s="1508"/>
      <c r="E2626" s="1508"/>
      <c r="F2626" s="1504"/>
      <c r="G2626" s="1504"/>
      <c r="H2626" s="1504"/>
      <c r="I2626" s="1504"/>
      <c r="J2626" s="1504"/>
    </row>
    <row r="2627" spans="2:10" x14ac:dyDescent="0.25">
      <c r="B2627" s="1508"/>
      <c r="C2627" s="1508"/>
      <c r="D2627" s="1508"/>
      <c r="E2627" s="1508"/>
      <c r="F2627" s="1504"/>
      <c r="G2627" s="1504"/>
      <c r="H2627" s="1504"/>
      <c r="I2627" s="1504"/>
      <c r="J2627" s="1504"/>
    </row>
    <row r="2628" spans="2:10" x14ac:dyDescent="0.25">
      <c r="B2628" s="1508"/>
      <c r="C2628" s="1508"/>
      <c r="D2628" s="1508"/>
      <c r="E2628" s="1508"/>
      <c r="F2628" s="1504"/>
      <c r="G2628" s="1504"/>
      <c r="H2628" s="1504"/>
      <c r="I2628" s="1504"/>
      <c r="J2628" s="1504"/>
    </row>
    <row r="2629" spans="2:10" x14ac:dyDescent="0.25">
      <c r="B2629" s="1508"/>
      <c r="C2629" s="1508"/>
      <c r="D2629" s="1508"/>
      <c r="E2629" s="1508"/>
      <c r="F2629" s="1504"/>
      <c r="G2629" s="1504"/>
      <c r="H2629" s="1504"/>
      <c r="I2629" s="1504"/>
      <c r="J2629" s="1504"/>
    </row>
    <row r="2630" spans="2:10" x14ac:dyDescent="0.25">
      <c r="B2630" s="1508"/>
      <c r="C2630" s="1508"/>
      <c r="D2630" s="1508"/>
      <c r="E2630" s="1508"/>
      <c r="F2630" s="1504"/>
      <c r="G2630" s="1504"/>
      <c r="H2630" s="1504"/>
      <c r="I2630" s="1504"/>
      <c r="J2630" s="1504"/>
    </row>
    <row r="2631" spans="2:10" x14ac:dyDescent="0.25">
      <c r="B2631" s="1508"/>
      <c r="C2631" s="1508"/>
      <c r="D2631" s="1508"/>
      <c r="E2631" s="1508"/>
      <c r="F2631" s="1504"/>
      <c r="G2631" s="1504"/>
      <c r="H2631" s="1504"/>
      <c r="I2631" s="1504"/>
      <c r="J2631" s="1504"/>
    </row>
    <row r="2632" spans="2:10" x14ac:dyDescent="0.25">
      <c r="B2632" s="1508"/>
      <c r="C2632" s="1508"/>
      <c r="D2632" s="1508"/>
      <c r="E2632" s="1508"/>
      <c r="F2632" s="1504"/>
      <c r="G2632" s="1504"/>
      <c r="H2632" s="1504"/>
      <c r="I2632" s="1504"/>
      <c r="J2632" s="1504"/>
    </row>
    <row r="2633" spans="2:10" x14ac:dyDescent="0.25">
      <c r="B2633" s="1508"/>
      <c r="C2633" s="1508"/>
      <c r="D2633" s="1508"/>
      <c r="E2633" s="1508"/>
      <c r="F2633" s="1504"/>
      <c r="G2633" s="1504"/>
      <c r="H2633" s="1504"/>
      <c r="I2633" s="1504"/>
      <c r="J2633" s="1504"/>
    </row>
    <row r="2634" spans="2:10" x14ac:dyDescent="0.25">
      <c r="B2634" s="1508"/>
      <c r="C2634" s="1508"/>
      <c r="D2634" s="1508"/>
      <c r="E2634" s="1508"/>
      <c r="F2634" s="1504"/>
      <c r="G2634" s="1504"/>
      <c r="H2634" s="1504"/>
      <c r="I2634" s="1504"/>
      <c r="J2634" s="1504"/>
    </row>
    <row r="2635" spans="2:10" x14ac:dyDescent="0.25">
      <c r="B2635" s="1508"/>
      <c r="C2635" s="1508"/>
      <c r="D2635" s="1508"/>
      <c r="E2635" s="1508"/>
      <c r="F2635" s="1504"/>
      <c r="G2635" s="1504"/>
      <c r="H2635" s="1504"/>
      <c r="I2635" s="1504"/>
      <c r="J2635" s="1504"/>
    </row>
    <row r="2636" spans="2:10" x14ac:dyDescent="0.25">
      <c r="B2636" s="1508"/>
      <c r="C2636" s="1508"/>
      <c r="D2636" s="1508"/>
      <c r="E2636" s="1508"/>
      <c r="F2636" s="1504"/>
      <c r="G2636" s="1504"/>
      <c r="H2636" s="1504"/>
      <c r="I2636" s="1504"/>
      <c r="J2636" s="1504"/>
    </row>
    <row r="2637" spans="2:10" x14ac:dyDescent="0.25">
      <c r="B2637" s="1508"/>
      <c r="C2637" s="1508"/>
      <c r="D2637" s="1508"/>
      <c r="E2637" s="1508"/>
      <c r="F2637" s="1504"/>
      <c r="G2637" s="1504"/>
      <c r="H2637" s="1504"/>
      <c r="I2637" s="1504"/>
      <c r="J2637" s="1504"/>
    </row>
    <row r="2638" spans="2:10" x14ac:dyDescent="0.25">
      <c r="B2638" s="1508"/>
      <c r="C2638" s="1508"/>
      <c r="D2638" s="1508"/>
      <c r="E2638" s="1508"/>
      <c r="F2638" s="1504"/>
      <c r="G2638" s="1504"/>
      <c r="H2638" s="1504"/>
      <c r="I2638" s="1504"/>
      <c r="J2638" s="1504"/>
    </row>
    <row r="2639" spans="2:10" x14ac:dyDescent="0.25">
      <c r="B2639" s="1508"/>
      <c r="C2639" s="1508"/>
      <c r="D2639" s="1508"/>
      <c r="E2639" s="1508"/>
      <c r="F2639" s="1504"/>
      <c r="G2639" s="1504"/>
      <c r="H2639" s="1504"/>
      <c r="I2639" s="1504"/>
      <c r="J2639" s="1504"/>
    </row>
    <row r="2640" spans="2:10" x14ac:dyDescent="0.25">
      <c r="B2640" s="1508"/>
      <c r="C2640" s="1508"/>
      <c r="D2640" s="1508"/>
      <c r="E2640" s="1508"/>
      <c r="F2640" s="1504"/>
      <c r="G2640" s="1504"/>
      <c r="H2640" s="1504"/>
      <c r="I2640" s="1504"/>
      <c r="J2640" s="1504"/>
    </row>
    <row r="2641" spans="2:10" x14ac:dyDescent="0.25">
      <c r="B2641" s="1508"/>
      <c r="C2641" s="1508"/>
      <c r="D2641" s="1508"/>
      <c r="E2641" s="1508"/>
      <c r="F2641" s="1504"/>
      <c r="G2641" s="1504"/>
      <c r="H2641" s="1504"/>
      <c r="I2641" s="1504"/>
      <c r="J2641" s="1504"/>
    </row>
    <row r="2642" spans="2:10" x14ac:dyDescent="0.25">
      <c r="B2642" s="1508"/>
      <c r="C2642" s="1508"/>
      <c r="D2642" s="1508"/>
      <c r="E2642" s="1508"/>
      <c r="F2642" s="1504"/>
      <c r="G2642" s="1504"/>
      <c r="H2642" s="1504"/>
      <c r="I2642" s="1504"/>
      <c r="J2642" s="1504"/>
    </row>
    <row r="2643" spans="2:10" x14ac:dyDescent="0.25">
      <c r="B2643" s="1508"/>
      <c r="C2643" s="1508"/>
      <c r="D2643" s="1508"/>
      <c r="E2643" s="1508"/>
      <c r="F2643" s="1504"/>
      <c r="G2643" s="1504"/>
      <c r="H2643" s="1504"/>
      <c r="I2643" s="1504"/>
      <c r="J2643" s="1504"/>
    </row>
    <row r="2644" spans="2:10" x14ac:dyDescent="0.25">
      <c r="B2644" s="1508"/>
      <c r="C2644" s="1508"/>
      <c r="D2644" s="1508"/>
      <c r="E2644" s="1508"/>
      <c r="F2644" s="1504"/>
      <c r="G2644" s="1504"/>
      <c r="H2644" s="1504"/>
      <c r="I2644" s="1504"/>
      <c r="J2644" s="1504"/>
    </row>
    <row r="2645" spans="2:10" x14ac:dyDescent="0.25">
      <c r="B2645" s="1508"/>
      <c r="C2645" s="1508"/>
      <c r="D2645" s="1508"/>
      <c r="E2645" s="1508"/>
      <c r="F2645" s="1504"/>
      <c r="G2645" s="1504"/>
      <c r="H2645" s="1504"/>
      <c r="I2645" s="1504"/>
      <c r="J2645" s="1504"/>
    </row>
    <row r="2646" spans="2:10" x14ac:dyDescent="0.25">
      <c r="B2646" s="1508"/>
      <c r="C2646" s="1508"/>
      <c r="D2646" s="1508"/>
      <c r="E2646" s="1508"/>
      <c r="F2646" s="1504"/>
      <c r="G2646" s="1504"/>
      <c r="H2646" s="1504"/>
      <c r="I2646" s="1504"/>
      <c r="J2646" s="1504"/>
    </row>
    <row r="2647" spans="2:10" x14ac:dyDescent="0.25">
      <c r="B2647" s="1508"/>
      <c r="C2647" s="1508"/>
      <c r="D2647" s="1508"/>
      <c r="E2647" s="1508"/>
      <c r="F2647" s="1504"/>
      <c r="G2647" s="1504"/>
      <c r="H2647" s="1504"/>
      <c r="I2647" s="1504"/>
      <c r="J2647" s="1504"/>
    </row>
    <row r="2648" spans="2:10" x14ac:dyDescent="0.25">
      <c r="B2648" s="1508"/>
      <c r="C2648" s="1508"/>
      <c r="D2648" s="1508"/>
      <c r="E2648" s="1508"/>
      <c r="F2648" s="1504"/>
      <c r="G2648" s="1504"/>
      <c r="H2648" s="1504"/>
      <c r="I2648" s="1504"/>
      <c r="J2648" s="1504"/>
    </row>
    <row r="2649" spans="2:10" x14ac:dyDescent="0.25">
      <c r="B2649" s="1508"/>
      <c r="C2649" s="1508"/>
      <c r="D2649" s="1508"/>
      <c r="E2649" s="1508"/>
      <c r="F2649" s="1504"/>
      <c r="G2649" s="1504"/>
      <c r="H2649" s="1504"/>
      <c r="I2649" s="1504"/>
      <c r="J2649" s="1504"/>
    </row>
    <row r="2650" spans="2:10" x14ac:dyDescent="0.25">
      <c r="B2650" s="1508"/>
      <c r="C2650" s="1508"/>
      <c r="D2650" s="1508"/>
      <c r="E2650" s="1508"/>
      <c r="F2650" s="1504"/>
      <c r="G2650" s="1504"/>
      <c r="H2650" s="1504"/>
      <c r="I2650" s="1504"/>
      <c r="J2650" s="1504"/>
    </row>
    <row r="2651" spans="2:10" x14ac:dyDescent="0.25">
      <c r="B2651" s="1508"/>
      <c r="C2651" s="1508"/>
      <c r="D2651" s="1508"/>
      <c r="E2651" s="1508"/>
      <c r="F2651" s="1504"/>
      <c r="G2651" s="1504"/>
      <c r="H2651" s="1504"/>
      <c r="I2651" s="1504"/>
      <c r="J2651" s="1504"/>
    </row>
    <row r="2652" spans="2:10" x14ac:dyDescent="0.25">
      <c r="B2652" s="1508"/>
      <c r="C2652" s="1508"/>
      <c r="D2652" s="1508"/>
      <c r="E2652" s="1508"/>
      <c r="F2652" s="1504"/>
      <c r="G2652" s="1504"/>
      <c r="H2652" s="1504"/>
      <c r="I2652" s="1504"/>
      <c r="J2652" s="1504"/>
    </row>
    <row r="2653" spans="2:10" x14ac:dyDescent="0.25">
      <c r="B2653" s="1508"/>
      <c r="C2653" s="1508"/>
      <c r="D2653" s="1508"/>
      <c r="E2653" s="1508"/>
      <c r="F2653" s="1504"/>
      <c r="G2653" s="1504"/>
      <c r="H2653" s="1504"/>
      <c r="I2653" s="1504"/>
      <c r="J2653" s="1504"/>
    </row>
    <row r="2654" spans="2:10" x14ac:dyDescent="0.25">
      <c r="B2654" s="1508"/>
      <c r="C2654" s="1508"/>
      <c r="D2654" s="1508"/>
      <c r="E2654" s="1508"/>
      <c r="F2654" s="1504"/>
      <c r="G2654" s="1504"/>
      <c r="H2654" s="1504"/>
      <c r="I2654" s="1504"/>
      <c r="J2654" s="1504"/>
    </row>
    <row r="2655" spans="2:10" x14ac:dyDescent="0.25">
      <c r="B2655" s="1508"/>
      <c r="C2655" s="1508"/>
      <c r="D2655" s="1508"/>
      <c r="E2655" s="1508"/>
      <c r="F2655" s="1504"/>
      <c r="G2655" s="1504"/>
      <c r="H2655" s="1504"/>
      <c r="I2655" s="1504"/>
      <c r="J2655" s="1504"/>
    </row>
    <row r="2656" spans="2:10" x14ac:dyDescent="0.25">
      <c r="B2656" s="1508"/>
      <c r="C2656" s="1508"/>
      <c r="D2656" s="1508"/>
      <c r="E2656" s="1508"/>
      <c r="F2656" s="1504"/>
      <c r="G2656" s="1504"/>
      <c r="H2656" s="1504"/>
      <c r="I2656" s="1504"/>
      <c r="J2656" s="1504"/>
    </row>
    <row r="2657" spans="2:10" x14ac:dyDescent="0.25">
      <c r="B2657" s="1508"/>
      <c r="C2657" s="1508"/>
      <c r="D2657" s="1508"/>
      <c r="E2657" s="1508"/>
      <c r="F2657" s="1504"/>
      <c r="G2657" s="1504"/>
      <c r="H2657" s="1504"/>
      <c r="I2657" s="1504"/>
      <c r="J2657" s="1504"/>
    </row>
    <row r="2658" spans="2:10" x14ac:dyDescent="0.25">
      <c r="B2658" s="1508"/>
      <c r="C2658" s="1508"/>
      <c r="D2658" s="1508"/>
      <c r="E2658" s="1508"/>
      <c r="F2658" s="1504"/>
      <c r="G2658" s="1504"/>
      <c r="H2658" s="1504"/>
      <c r="I2658" s="1504"/>
      <c r="J2658" s="1504"/>
    </row>
    <row r="2659" spans="2:10" x14ac:dyDescent="0.25">
      <c r="B2659" s="1508"/>
      <c r="C2659" s="1508"/>
      <c r="D2659" s="1508"/>
      <c r="E2659" s="1508"/>
      <c r="F2659" s="1504"/>
      <c r="G2659" s="1504"/>
      <c r="H2659" s="1504"/>
      <c r="I2659" s="1504"/>
      <c r="J2659" s="1504"/>
    </row>
    <row r="2660" spans="2:10" x14ac:dyDescent="0.25">
      <c r="B2660" s="1508"/>
      <c r="C2660" s="1508"/>
      <c r="D2660" s="1508"/>
      <c r="E2660" s="1508"/>
      <c r="F2660" s="1504"/>
      <c r="G2660" s="1504"/>
      <c r="H2660" s="1504"/>
      <c r="I2660" s="1504"/>
      <c r="J2660" s="1504"/>
    </row>
    <row r="2661" spans="2:10" x14ac:dyDescent="0.25">
      <c r="B2661" s="1508"/>
      <c r="C2661" s="1508"/>
      <c r="D2661" s="1508"/>
      <c r="E2661" s="1508"/>
      <c r="F2661" s="1504"/>
      <c r="G2661" s="1504"/>
      <c r="H2661" s="1504"/>
      <c r="I2661" s="1504"/>
      <c r="J2661" s="1504"/>
    </row>
    <row r="2662" spans="2:10" x14ac:dyDescent="0.25">
      <c r="B2662" s="1508"/>
      <c r="C2662" s="1508"/>
      <c r="D2662" s="1508"/>
      <c r="E2662" s="1508"/>
      <c r="F2662" s="1504"/>
      <c r="G2662" s="1504"/>
      <c r="H2662" s="1504"/>
      <c r="I2662" s="1504"/>
      <c r="J2662" s="1504"/>
    </row>
    <row r="2663" spans="2:10" x14ac:dyDescent="0.25">
      <c r="B2663" s="1508"/>
      <c r="C2663" s="1508"/>
      <c r="D2663" s="1508"/>
      <c r="E2663" s="1508"/>
      <c r="F2663" s="1504"/>
      <c r="G2663" s="1504"/>
      <c r="H2663" s="1504"/>
      <c r="I2663" s="1504"/>
      <c r="J2663" s="1504"/>
    </row>
    <row r="2664" spans="2:10" x14ac:dyDescent="0.25">
      <c r="B2664" s="1508"/>
      <c r="C2664" s="1508"/>
      <c r="D2664" s="1508"/>
      <c r="E2664" s="1508"/>
      <c r="F2664" s="1504"/>
      <c r="G2664" s="1504"/>
      <c r="H2664" s="1504"/>
      <c r="I2664" s="1504"/>
      <c r="J2664" s="1504"/>
    </row>
    <row r="2665" spans="2:10" x14ac:dyDescent="0.25">
      <c r="B2665" s="1508"/>
      <c r="C2665" s="1508"/>
      <c r="D2665" s="1508"/>
      <c r="E2665" s="1508"/>
      <c r="F2665" s="1504"/>
      <c r="G2665" s="1504"/>
      <c r="H2665" s="1504"/>
      <c r="I2665" s="1504"/>
      <c r="J2665" s="1504"/>
    </row>
    <row r="2666" spans="2:10" x14ac:dyDescent="0.25">
      <c r="B2666" s="1508"/>
      <c r="C2666" s="1508"/>
      <c r="D2666" s="1508"/>
      <c r="E2666" s="1508"/>
      <c r="F2666" s="1504"/>
      <c r="G2666" s="1504"/>
      <c r="H2666" s="1504"/>
      <c r="I2666" s="1504"/>
      <c r="J2666" s="1504"/>
    </row>
    <row r="2667" spans="2:10" x14ac:dyDescent="0.25">
      <c r="B2667" s="1508"/>
      <c r="C2667" s="1508"/>
      <c r="D2667" s="1508"/>
      <c r="E2667" s="1508"/>
      <c r="F2667" s="1504"/>
      <c r="G2667" s="1504"/>
      <c r="H2667" s="1504"/>
      <c r="I2667" s="1504"/>
      <c r="J2667" s="1504"/>
    </row>
    <row r="2668" spans="2:10" x14ac:dyDescent="0.25">
      <c r="B2668" s="1508"/>
      <c r="C2668" s="1508"/>
      <c r="D2668" s="1508"/>
      <c r="E2668" s="1508"/>
      <c r="F2668" s="1504"/>
      <c r="G2668" s="1504"/>
      <c r="H2668" s="1504"/>
      <c r="I2668" s="1504"/>
      <c r="J2668" s="1504"/>
    </row>
    <row r="2669" spans="2:10" x14ac:dyDescent="0.25">
      <c r="B2669" s="1508"/>
      <c r="C2669" s="1508"/>
      <c r="D2669" s="1508"/>
      <c r="E2669" s="1508"/>
      <c r="F2669" s="1504"/>
      <c r="G2669" s="1504"/>
      <c r="H2669" s="1504"/>
      <c r="I2669" s="1504"/>
      <c r="J2669" s="1504"/>
    </row>
    <row r="2670" spans="2:10" x14ac:dyDescent="0.25">
      <c r="B2670" s="1508"/>
      <c r="C2670" s="1508"/>
      <c r="D2670" s="1508"/>
      <c r="E2670" s="1508"/>
      <c r="F2670" s="1504"/>
      <c r="G2670" s="1504"/>
      <c r="H2670" s="1504"/>
      <c r="I2670" s="1504"/>
      <c r="J2670" s="1504"/>
    </row>
    <row r="2671" spans="2:10" x14ac:dyDescent="0.25">
      <c r="B2671" s="1508"/>
      <c r="C2671" s="1508"/>
      <c r="D2671" s="1508"/>
      <c r="E2671" s="1508"/>
      <c r="F2671" s="1504"/>
      <c r="G2671" s="1504"/>
      <c r="H2671" s="1504"/>
      <c r="I2671" s="1504"/>
      <c r="J2671" s="1504"/>
    </row>
    <row r="2672" spans="2:10" x14ac:dyDescent="0.25">
      <c r="B2672" s="1508"/>
      <c r="C2672" s="1508"/>
      <c r="D2672" s="1508"/>
      <c r="E2672" s="1508"/>
      <c r="F2672" s="1504"/>
      <c r="G2672" s="1504"/>
      <c r="H2672" s="1504"/>
      <c r="I2672" s="1504"/>
      <c r="J2672" s="1504"/>
    </row>
    <row r="2673" spans="2:10" x14ac:dyDescent="0.25">
      <c r="B2673" s="1508"/>
      <c r="C2673" s="1508"/>
      <c r="D2673" s="1508"/>
      <c r="E2673" s="1508"/>
      <c r="F2673" s="1504"/>
      <c r="G2673" s="1504"/>
      <c r="H2673" s="1504"/>
      <c r="I2673" s="1504"/>
      <c r="J2673" s="1504"/>
    </row>
    <row r="2674" spans="2:10" x14ac:dyDescent="0.25">
      <c r="B2674" s="1508"/>
      <c r="C2674" s="1508"/>
      <c r="D2674" s="1508"/>
      <c r="E2674" s="1508"/>
      <c r="F2674" s="1504"/>
      <c r="G2674" s="1504"/>
      <c r="H2674" s="1504"/>
      <c r="I2674" s="1504"/>
      <c r="J2674" s="1504"/>
    </row>
    <row r="2675" spans="2:10" x14ac:dyDescent="0.25">
      <c r="B2675" s="1508"/>
      <c r="C2675" s="1508"/>
      <c r="D2675" s="1508"/>
      <c r="E2675" s="1508"/>
      <c r="F2675" s="1504"/>
      <c r="G2675" s="1504"/>
      <c r="H2675" s="1504"/>
      <c r="I2675" s="1504"/>
      <c r="J2675" s="1504"/>
    </row>
    <row r="2676" spans="2:10" x14ac:dyDescent="0.25">
      <c r="B2676" s="1508"/>
      <c r="C2676" s="1508"/>
      <c r="D2676" s="1508"/>
      <c r="E2676" s="1508"/>
      <c r="F2676" s="1504"/>
      <c r="G2676" s="1504"/>
      <c r="H2676" s="1504"/>
      <c r="I2676" s="1504"/>
      <c r="J2676" s="1504"/>
    </row>
    <row r="2677" spans="2:10" x14ac:dyDescent="0.25">
      <c r="B2677" s="1508"/>
      <c r="C2677" s="1508"/>
      <c r="D2677" s="1508"/>
      <c r="E2677" s="1508"/>
      <c r="F2677" s="1504"/>
      <c r="G2677" s="1504"/>
      <c r="H2677" s="1504"/>
      <c r="I2677" s="1504"/>
      <c r="J2677" s="1504"/>
    </row>
    <row r="2678" spans="2:10" x14ac:dyDescent="0.25">
      <c r="B2678" s="1508"/>
      <c r="C2678" s="1508"/>
      <c r="D2678" s="1508"/>
      <c r="E2678" s="1508"/>
      <c r="F2678" s="1504"/>
      <c r="G2678" s="1504"/>
      <c r="H2678" s="1504"/>
      <c r="I2678" s="1504"/>
      <c r="J2678" s="1504"/>
    </row>
    <row r="2679" spans="2:10" x14ac:dyDescent="0.25">
      <c r="B2679" s="1508"/>
      <c r="C2679" s="1508"/>
      <c r="D2679" s="1508"/>
      <c r="E2679" s="1508"/>
      <c r="F2679" s="1504"/>
      <c r="G2679" s="1504"/>
      <c r="H2679" s="1504"/>
      <c r="I2679" s="1504"/>
      <c r="J2679" s="1504"/>
    </row>
    <row r="2680" spans="2:10" x14ac:dyDescent="0.25">
      <c r="B2680" s="1508"/>
      <c r="C2680" s="1508"/>
      <c r="D2680" s="1508"/>
      <c r="E2680" s="1508"/>
      <c r="F2680" s="1504"/>
      <c r="G2680" s="1504"/>
      <c r="H2680" s="1504"/>
      <c r="I2680" s="1504"/>
      <c r="J2680" s="1504"/>
    </row>
    <row r="2681" spans="2:10" x14ac:dyDescent="0.25">
      <c r="B2681" s="1508"/>
      <c r="C2681" s="1508"/>
      <c r="D2681" s="1508"/>
      <c r="E2681" s="1508"/>
      <c r="F2681" s="1504"/>
      <c r="G2681" s="1504"/>
      <c r="H2681" s="1504"/>
      <c r="I2681" s="1504"/>
      <c r="J2681" s="1504"/>
    </row>
    <row r="2682" spans="2:10" x14ac:dyDescent="0.25">
      <c r="B2682" s="1508"/>
      <c r="C2682" s="1508"/>
      <c r="D2682" s="1508"/>
      <c r="E2682" s="1508"/>
      <c r="F2682" s="1504"/>
      <c r="G2682" s="1504"/>
      <c r="H2682" s="1504"/>
      <c r="I2682" s="1504"/>
      <c r="J2682" s="1504"/>
    </row>
    <row r="2683" spans="2:10" x14ac:dyDescent="0.25">
      <c r="B2683" s="1508"/>
      <c r="C2683" s="1508"/>
      <c r="D2683" s="1508"/>
      <c r="E2683" s="1508"/>
      <c r="F2683" s="1504"/>
      <c r="G2683" s="1504"/>
      <c r="H2683" s="1504"/>
      <c r="I2683" s="1504"/>
      <c r="J2683" s="1504"/>
    </row>
    <row r="2684" spans="2:10" x14ac:dyDescent="0.25">
      <c r="B2684" s="1508"/>
      <c r="C2684" s="1508"/>
      <c r="D2684" s="1508"/>
      <c r="E2684" s="1508"/>
      <c r="F2684" s="1504"/>
      <c r="G2684" s="1504"/>
      <c r="H2684" s="1504"/>
      <c r="I2684" s="1504"/>
      <c r="J2684" s="1504"/>
    </row>
    <row r="2685" spans="2:10" x14ac:dyDescent="0.25">
      <c r="B2685" s="1508"/>
      <c r="C2685" s="1508"/>
      <c r="D2685" s="1508"/>
      <c r="E2685" s="1508"/>
      <c r="F2685" s="1504"/>
      <c r="G2685" s="1504"/>
      <c r="H2685" s="1504"/>
      <c r="I2685" s="1504"/>
      <c r="J2685" s="1504"/>
    </row>
    <row r="2686" spans="2:10" x14ac:dyDescent="0.25">
      <c r="B2686" s="1508"/>
      <c r="C2686" s="1508"/>
      <c r="D2686" s="1508"/>
      <c r="E2686" s="1508"/>
      <c r="F2686" s="1504"/>
      <c r="G2686" s="1504"/>
      <c r="H2686" s="1504"/>
      <c r="I2686" s="1504"/>
      <c r="J2686" s="1504"/>
    </row>
    <row r="2687" spans="2:10" x14ac:dyDescent="0.25">
      <c r="B2687" s="1508"/>
      <c r="C2687" s="1508"/>
      <c r="D2687" s="1508"/>
      <c r="E2687" s="1508"/>
      <c r="F2687" s="1504"/>
      <c r="G2687" s="1504"/>
      <c r="H2687" s="1504"/>
      <c r="I2687" s="1504"/>
      <c r="J2687" s="1504"/>
    </row>
    <row r="2688" spans="2:10" x14ac:dyDescent="0.25">
      <c r="B2688" s="1508"/>
      <c r="C2688" s="1508"/>
      <c r="D2688" s="1508"/>
      <c r="E2688" s="1508"/>
      <c r="F2688" s="1504"/>
      <c r="G2688" s="1504"/>
      <c r="H2688" s="1504"/>
      <c r="I2688" s="1504"/>
      <c r="J2688" s="1504"/>
    </row>
    <row r="2689" spans="2:10" x14ac:dyDescent="0.25">
      <c r="B2689" s="1508"/>
      <c r="C2689" s="1508"/>
      <c r="D2689" s="1508"/>
      <c r="E2689" s="1508"/>
      <c r="F2689" s="1504"/>
      <c r="G2689" s="1504"/>
      <c r="H2689" s="1504"/>
      <c r="I2689" s="1504"/>
      <c r="J2689" s="1504"/>
    </row>
    <row r="2690" spans="2:10" x14ac:dyDescent="0.25">
      <c r="B2690" s="1508"/>
      <c r="C2690" s="1508"/>
      <c r="D2690" s="1508"/>
      <c r="E2690" s="1508"/>
      <c r="F2690" s="1504"/>
      <c r="G2690" s="1504"/>
      <c r="H2690" s="1504"/>
      <c r="I2690" s="1504"/>
      <c r="J2690" s="1504"/>
    </row>
    <row r="2691" spans="2:10" x14ac:dyDescent="0.25">
      <c r="B2691" s="1508"/>
      <c r="C2691" s="1508"/>
      <c r="D2691" s="1508"/>
      <c r="E2691" s="1508"/>
      <c r="F2691" s="1504"/>
      <c r="G2691" s="1504"/>
      <c r="H2691" s="1504"/>
      <c r="I2691" s="1504"/>
      <c r="J2691" s="1504"/>
    </row>
    <row r="2692" spans="2:10" x14ac:dyDescent="0.25">
      <c r="B2692" s="1508"/>
      <c r="C2692" s="1508"/>
      <c r="D2692" s="1508"/>
      <c r="E2692" s="1508"/>
      <c r="F2692" s="1504"/>
      <c r="G2692" s="1504"/>
      <c r="H2692" s="1504"/>
      <c r="I2692" s="1504"/>
      <c r="J2692" s="1504"/>
    </row>
    <row r="2693" spans="2:10" x14ac:dyDescent="0.25">
      <c r="B2693" s="1508"/>
      <c r="C2693" s="1508"/>
      <c r="D2693" s="1508"/>
      <c r="E2693" s="1508"/>
      <c r="F2693" s="1504"/>
      <c r="G2693" s="1504"/>
      <c r="H2693" s="1504"/>
      <c r="I2693" s="1504"/>
      <c r="J2693" s="1504"/>
    </row>
    <row r="2694" spans="2:10" x14ac:dyDescent="0.25">
      <c r="B2694" s="1508"/>
      <c r="C2694" s="1508"/>
      <c r="D2694" s="1508"/>
      <c r="E2694" s="1508"/>
      <c r="F2694" s="1504"/>
      <c r="G2694" s="1504"/>
      <c r="H2694" s="1504"/>
      <c r="I2694" s="1504"/>
      <c r="J2694" s="1504"/>
    </row>
    <row r="2695" spans="2:10" x14ac:dyDescent="0.25">
      <c r="B2695" s="1508"/>
      <c r="C2695" s="1508"/>
      <c r="D2695" s="1508"/>
      <c r="E2695" s="1508"/>
      <c r="F2695" s="1504"/>
      <c r="G2695" s="1504"/>
      <c r="H2695" s="1504"/>
      <c r="I2695" s="1504"/>
      <c r="J2695" s="1504"/>
    </row>
    <row r="2696" spans="2:10" x14ac:dyDescent="0.25">
      <c r="B2696" s="1508"/>
      <c r="C2696" s="1508"/>
      <c r="D2696" s="1508"/>
      <c r="E2696" s="1508"/>
      <c r="F2696" s="1504"/>
      <c r="G2696" s="1504"/>
      <c r="H2696" s="1504"/>
      <c r="I2696" s="1504"/>
      <c r="J2696" s="1504"/>
    </row>
    <row r="2697" spans="2:10" x14ac:dyDescent="0.25">
      <c r="B2697" s="1508"/>
      <c r="C2697" s="1508"/>
      <c r="D2697" s="1508"/>
      <c r="E2697" s="1508"/>
      <c r="F2697" s="1504"/>
      <c r="G2697" s="1504"/>
      <c r="H2697" s="1504"/>
      <c r="I2697" s="1504"/>
      <c r="J2697" s="1504"/>
    </row>
    <row r="2698" spans="2:10" x14ac:dyDescent="0.25">
      <c r="B2698" s="1508"/>
      <c r="C2698" s="1508"/>
      <c r="D2698" s="1508"/>
      <c r="E2698" s="1508"/>
      <c r="F2698" s="1504"/>
      <c r="G2698" s="1504"/>
      <c r="H2698" s="1504"/>
      <c r="I2698" s="1504"/>
      <c r="J2698" s="1504"/>
    </row>
    <row r="2699" spans="2:10" x14ac:dyDescent="0.25">
      <c r="B2699" s="1508"/>
      <c r="C2699" s="1508"/>
      <c r="D2699" s="1508"/>
      <c r="E2699" s="1508"/>
      <c r="F2699" s="1504"/>
      <c r="G2699" s="1504"/>
      <c r="H2699" s="1504"/>
      <c r="I2699" s="1504"/>
      <c r="J2699" s="1504"/>
    </row>
    <row r="2700" spans="2:10" x14ac:dyDescent="0.25">
      <c r="B2700" s="1508"/>
      <c r="C2700" s="1508"/>
      <c r="D2700" s="1508"/>
      <c r="E2700" s="1508"/>
      <c r="F2700" s="1504"/>
      <c r="G2700" s="1504"/>
      <c r="H2700" s="1504"/>
      <c r="I2700" s="1504"/>
      <c r="J2700" s="1504"/>
    </row>
    <row r="2701" spans="2:10" x14ac:dyDescent="0.25">
      <c r="B2701" s="1508"/>
      <c r="C2701" s="1508"/>
      <c r="D2701" s="1508"/>
      <c r="E2701" s="1508"/>
      <c r="F2701" s="1504"/>
      <c r="G2701" s="1504"/>
      <c r="H2701" s="1504"/>
      <c r="I2701" s="1504"/>
      <c r="J2701" s="1504"/>
    </row>
    <row r="2702" spans="2:10" x14ac:dyDescent="0.25">
      <c r="B2702" s="1508"/>
      <c r="C2702" s="1508"/>
      <c r="D2702" s="1508"/>
      <c r="E2702" s="1508"/>
      <c r="F2702" s="1504"/>
      <c r="G2702" s="1504"/>
      <c r="H2702" s="1504"/>
      <c r="I2702" s="1504"/>
      <c r="J2702" s="1504"/>
    </row>
    <row r="2703" spans="2:10" x14ac:dyDescent="0.25">
      <c r="B2703" s="1508"/>
      <c r="C2703" s="1508"/>
      <c r="D2703" s="1508"/>
      <c r="E2703" s="1508"/>
      <c r="F2703" s="1504"/>
      <c r="G2703" s="1504"/>
      <c r="H2703" s="1504"/>
      <c r="I2703" s="1504"/>
      <c r="J2703" s="1504"/>
    </row>
    <row r="2704" spans="2:10" x14ac:dyDescent="0.25">
      <c r="B2704" s="1508"/>
      <c r="C2704" s="1508"/>
      <c r="D2704" s="1508"/>
      <c r="E2704" s="1508"/>
      <c r="F2704" s="1504"/>
      <c r="G2704" s="1504"/>
      <c r="H2704" s="1504"/>
      <c r="I2704" s="1504"/>
      <c r="J2704" s="1504"/>
    </row>
    <row r="2705" spans="2:10" x14ac:dyDescent="0.25">
      <c r="B2705" s="1508"/>
      <c r="C2705" s="1508"/>
      <c r="D2705" s="1508"/>
      <c r="E2705" s="1508"/>
      <c r="F2705" s="1504"/>
      <c r="G2705" s="1504"/>
      <c r="H2705" s="1504"/>
      <c r="I2705" s="1504"/>
      <c r="J2705" s="1504"/>
    </row>
    <row r="2706" spans="2:10" x14ac:dyDescent="0.25">
      <c r="B2706" s="1508"/>
      <c r="C2706" s="1508"/>
      <c r="D2706" s="1508"/>
      <c r="E2706" s="1508"/>
      <c r="F2706" s="1504"/>
      <c r="G2706" s="1504"/>
      <c r="H2706" s="1504"/>
      <c r="I2706" s="1504"/>
      <c r="J2706" s="1504"/>
    </row>
    <row r="2707" spans="2:10" x14ac:dyDescent="0.25">
      <c r="B2707" s="1508"/>
      <c r="C2707" s="1508"/>
      <c r="D2707" s="1508"/>
      <c r="E2707" s="1508"/>
      <c r="F2707" s="1504"/>
      <c r="G2707" s="1504"/>
      <c r="H2707" s="1504"/>
      <c r="I2707" s="1504"/>
      <c r="J2707" s="1504"/>
    </row>
    <row r="2708" spans="2:10" x14ac:dyDescent="0.25">
      <c r="B2708" s="1508"/>
      <c r="C2708" s="1508"/>
      <c r="D2708" s="1508"/>
      <c r="E2708" s="1508"/>
      <c r="F2708" s="1504"/>
      <c r="G2708" s="1504"/>
      <c r="H2708" s="1504"/>
      <c r="I2708" s="1504"/>
      <c r="J2708" s="1504"/>
    </row>
    <row r="2709" spans="2:10" x14ac:dyDescent="0.25">
      <c r="B2709" s="1508"/>
      <c r="C2709" s="1508"/>
      <c r="D2709" s="1508"/>
      <c r="E2709" s="1508"/>
      <c r="F2709" s="1504"/>
      <c r="G2709" s="1504"/>
      <c r="H2709" s="1504"/>
      <c r="I2709" s="1504"/>
      <c r="J2709" s="1504"/>
    </row>
    <row r="2710" spans="2:10" x14ac:dyDescent="0.25">
      <c r="B2710" s="1508"/>
      <c r="C2710" s="1508"/>
      <c r="D2710" s="1508"/>
      <c r="E2710" s="1508"/>
      <c r="F2710" s="1504"/>
      <c r="G2710" s="1504"/>
      <c r="H2710" s="1504"/>
      <c r="I2710" s="1504"/>
      <c r="J2710" s="1504"/>
    </row>
    <row r="2711" spans="2:10" x14ac:dyDescent="0.25">
      <c r="B2711" s="1508"/>
      <c r="C2711" s="1508"/>
      <c r="D2711" s="1508"/>
      <c r="E2711" s="1508"/>
      <c r="F2711" s="1504"/>
      <c r="G2711" s="1504"/>
      <c r="H2711" s="1504"/>
      <c r="I2711" s="1504"/>
      <c r="J2711" s="1504"/>
    </row>
    <row r="2712" spans="2:10" x14ac:dyDescent="0.25">
      <c r="B2712" s="1508"/>
      <c r="C2712" s="1508"/>
      <c r="D2712" s="1508"/>
      <c r="E2712" s="1508"/>
      <c r="F2712" s="1504"/>
      <c r="G2712" s="1504"/>
      <c r="H2712" s="1504"/>
      <c r="I2712" s="1504"/>
      <c r="J2712" s="1504"/>
    </row>
    <row r="2713" spans="2:10" x14ac:dyDescent="0.25">
      <c r="B2713" s="1508"/>
      <c r="C2713" s="1508"/>
      <c r="D2713" s="1508"/>
      <c r="E2713" s="1508"/>
      <c r="F2713" s="1504"/>
      <c r="G2713" s="1504"/>
      <c r="H2713" s="1504"/>
      <c r="I2713" s="1504"/>
      <c r="J2713" s="1504"/>
    </row>
    <row r="2714" spans="2:10" x14ac:dyDescent="0.25">
      <c r="B2714" s="1508"/>
      <c r="C2714" s="1508"/>
      <c r="D2714" s="1508"/>
      <c r="E2714" s="1508"/>
      <c r="F2714" s="1504"/>
      <c r="G2714" s="1504"/>
      <c r="H2714" s="1504"/>
      <c r="I2714" s="1504"/>
      <c r="J2714" s="1504"/>
    </row>
    <row r="2715" spans="2:10" x14ac:dyDescent="0.25">
      <c r="B2715" s="1508"/>
      <c r="C2715" s="1508"/>
      <c r="D2715" s="1508"/>
      <c r="E2715" s="1508"/>
      <c r="F2715" s="1504"/>
      <c r="G2715" s="1504"/>
      <c r="H2715" s="1504"/>
      <c r="I2715" s="1504"/>
      <c r="J2715" s="1504"/>
    </row>
    <row r="2716" spans="2:10" x14ac:dyDescent="0.25">
      <c r="B2716" s="1508"/>
      <c r="C2716" s="1508"/>
      <c r="D2716" s="1508"/>
      <c r="E2716" s="1508"/>
      <c r="F2716" s="1504"/>
      <c r="G2716" s="1504"/>
      <c r="H2716" s="1504"/>
      <c r="I2716" s="1504"/>
      <c r="J2716" s="1504"/>
    </row>
    <row r="2717" spans="2:10" x14ac:dyDescent="0.25">
      <c r="B2717" s="1508"/>
      <c r="C2717" s="1508"/>
      <c r="D2717" s="1508"/>
      <c r="E2717" s="1508"/>
      <c r="F2717" s="1504"/>
      <c r="G2717" s="1504"/>
      <c r="H2717" s="1504"/>
      <c r="I2717" s="1504"/>
      <c r="J2717" s="1504"/>
    </row>
    <row r="2718" spans="2:10" x14ac:dyDescent="0.25">
      <c r="B2718" s="1508"/>
      <c r="C2718" s="1508"/>
      <c r="D2718" s="1508"/>
      <c r="E2718" s="1508"/>
      <c r="F2718" s="1504"/>
      <c r="G2718" s="1504"/>
      <c r="H2718" s="1504"/>
      <c r="I2718" s="1504"/>
      <c r="J2718" s="1504"/>
    </row>
    <row r="2719" spans="2:10" x14ac:dyDescent="0.25">
      <c r="B2719" s="1508"/>
      <c r="C2719" s="1508"/>
      <c r="D2719" s="1508"/>
      <c r="E2719" s="1508"/>
      <c r="F2719" s="1504"/>
      <c r="G2719" s="1504"/>
      <c r="H2719" s="1504"/>
      <c r="I2719" s="1504"/>
      <c r="J2719" s="1504"/>
    </row>
    <row r="2720" spans="2:10" x14ac:dyDescent="0.25">
      <c r="B2720" s="1508"/>
      <c r="C2720" s="1508"/>
      <c r="D2720" s="1508"/>
      <c r="E2720" s="1508"/>
      <c r="F2720" s="1504"/>
      <c r="G2720" s="1504"/>
      <c r="H2720" s="1504"/>
      <c r="I2720" s="1504"/>
      <c r="J2720" s="1504"/>
    </row>
    <row r="2721" spans="2:10" x14ac:dyDescent="0.25">
      <c r="B2721" s="1508"/>
      <c r="C2721" s="1508"/>
      <c r="D2721" s="1508"/>
      <c r="E2721" s="1508"/>
      <c r="F2721" s="1504"/>
      <c r="G2721" s="1504"/>
      <c r="H2721" s="1504"/>
      <c r="I2721" s="1504"/>
      <c r="J2721" s="1504"/>
    </row>
    <row r="2722" spans="2:10" x14ac:dyDescent="0.25">
      <c r="B2722" s="1508"/>
      <c r="C2722" s="1508"/>
      <c r="D2722" s="1508"/>
      <c r="E2722" s="1508"/>
      <c r="F2722" s="1504"/>
      <c r="G2722" s="1504"/>
      <c r="H2722" s="1504"/>
      <c r="I2722" s="1504"/>
      <c r="J2722" s="1504"/>
    </row>
    <row r="2723" spans="2:10" x14ac:dyDescent="0.25">
      <c r="B2723" s="1508"/>
      <c r="C2723" s="1508"/>
      <c r="D2723" s="1508"/>
      <c r="E2723" s="1508"/>
      <c r="F2723" s="1504"/>
      <c r="G2723" s="1504"/>
      <c r="H2723" s="1504"/>
      <c r="I2723" s="1504"/>
      <c r="J2723" s="1504"/>
    </row>
    <row r="2724" spans="2:10" x14ac:dyDescent="0.25">
      <c r="B2724" s="1508"/>
      <c r="C2724" s="1508"/>
      <c r="D2724" s="1508"/>
      <c r="E2724" s="1508"/>
      <c r="F2724" s="1504"/>
      <c r="G2724" s="1504"/>
      <c r="H2724" s="1504"/>
      <c r="I2724" s="1504"/>
      <c r="J2724" s="1504"/>
    </row>
    <row r="2725" spans="2:10" x14ac:dyDescent="0.25">
      <c r="B2725" s="1508"/>
      <c r="C2725" s="1508"/>
      <c r="D2725" s="1508"/>
      <c r="E2725" s="1508"/>
      <c r="F2725" s="1504"/>
      <c r="G2725" s="1504"/>
      <c r="H2725" s="1504"/>
      <c r="I2725" s="1504"/>
      <c r="J2725" s="1504"/>
    </row>
    <row r="2726" spans="2:10" x14ac:dyDescent="0.25">
      <c r="B2726" s="1508"/>
      <c r="C2726" s="1508"/>
      <c r="D2726" s="1508"/>
      <c r="E2726" s="1508"/>
      <c r="F2726" s="1504"/>
      <c r="G2726" s="1504"/>
      <c r="H2726" s="1504"/>
      <c r="I2726" s="1504"/>
      <c r="J2726" s="1504"/>
    </row>
    <row r="2727" spans="2:10" x14ac:dyDescent="0.25">
      <c r="B2727" s="1508"/>
      <c r="C2727" s="1508"/>
      <c r="D2727" s="1508"/>
      <c r="E2727" s="1508"/>
      <c r="F2727" s="1504"/>
      <c r="G2727" s="1504"/>
      <c r="H2727" s="1504"/>
      <c r="I2727" s="1504"/>
      <c r="J2727" s="1504"/>
    </row>
    <row r="2728" spans="2:10" x14ac:dyDescent="0.25">
      <c r="B2728" s="1508"/>
      <c r="C2728" s="1508"/>
      <c r="D2728" s="1508"/>
      <c r="E2728" s="1508"/>
      <c r="F2728" s="1504"/>
      <c r="G2728" s="1504"/>
      <c r="H2728" s="1504"/>
      <c r="I2728" s="1504"/>
      <c r="J2728" s="1504"/>
    </row>
    <row r="2729" spans="2:10" x14ac:dyDescent="0.25">
      <c r="B2729" s="1508"/>
      <c r="C2729" s="1508"/>
      <c r="D2729" s="1508"/>
      <c r="E2729" s="1508"/>
      <c r="F2729" s="1504"/>
      <c r="G2729" s="1504"/>
      <c r="H2729" s="1504"/>
      <c r="I2729" s="1504"/>
      <c r="J2729" s="1504"/>
    </row>
    <row r="2730" spans="2:10" x14ac:dyDescent="0.25">
      <c r="B2730" s="1508"/>
      <c r="C2730" s="1508"/>
      <c r="D2730" s="1508"/>
      <c r="E2730" s="1508"/>
      <c r="F2730" s="1504"/>
      <c r="G2730" s="1504"/>
      <c r="H2730" s="1504"/>
      <c r="I2730" s="1504"/>
      <c r="J2730" s="1504"/>
    </row>
    <row r="2731" spans="2:10" x14ac:dyDescent="0.25">
      <c r="B2731" s="1508"/>
      <c r="C2731" s="1508"/>
      <c r="D2731" s="1508"/>
      <c r="E2731" s="1508"/>
      <c r="F2731" s="1504"/>
      <c r="G2731" s="1504"/>
      <c r="H2731" s="1504"/>
      <c r="I2731" s="1504"/>
      <c r="J2731" s="1504"/>
    </row>
    <row r="2732" spans="2:10" x14ac:dyDescent="0.25">
      <c r="B2732" s="1508"/>
      <c r="C2732" s="1508"/>
      <c r="D2732" s="1508"/>
      <c r="E2732" s="1508"/>
      <c r="F2732" s="1504"/>
      <c r="G2732" s="1504"/>
      <c r="H2732" s="1504"/>
      <c r="I2732" s="1504"/>
      <c r="J2732" s="1504"/>
    </row>
    <row r="2733" spans="2:10" x14ac:dyDescent="0.25">
      <c r="B2733" s="1508"/>
      <c r="C2733" s="1508"/>
      <c r="D2733" s="1508"/>
      <c r="E2733" s="1508"/>
      <c r="F2733" s="1504"/>
      <c r="G2733" s="1504"/>
      <c r="H2733" s="1504"/>
      <c r="I2733" s="1504"/>
      <c r="J2733" s="1504"/>
    </row>
    <row r="2734" spans="2:10" x14ac:dyDescent="0.25">
      <c r="B2734" s="1508"/>
      <c r="C2734" s="1508"/>
      <c r="D2734" s="1508"/>
      <c r="E2734" s="1508"/>
      <c r="F2734" s="1504"/>
      <c r="G2734" s="1504"/>
      <c r="H2734" s="1504"/>
      <c r="I2734" s="1504"/>
      <c r="J2734" s="1504"/>
    </row>
    <row r="2735" spans="2:10" x14ac:dyDescent="0.25">
      <c r="B2735" s="1508"/>
      <c r="C2735" s="1508"/>
      <c r="D2735" s="1508"/>
      <c r="E2735" s="1508"/>
      <c r="F2735" s="1504"/>
      <c r="G2735" s="1504"/>
      <c r="H2735" s="1504"/>
      <c r="I2735" s="1504"/>
      <c r="J2735" s="1504"/>
    </row>
    <row r="2736" spans="2:10" x14ac:dyDescent="0.25">
      <c r="B2736" s="1508"/>
      <c r="C2736" s="1508"/>
      <c r="D2736" s="1508"/>
      <c r="E2736" s="1508"/>
      <c r="F2736" s="1504"/>
      <c r="G2736" s="1504"/>
      <c r="H2736" s="1504"/>
      <c r="I2736" s="1504"/>
      <c r="J2736" s="1504"/>
    </row>
    <row r="2737" spans="2:10" x14ac:dyDescent="0.25">
      <c r="B2737" s="1508"/>
      <c r="C2737" s="1508"/>
      <c r="D2737" s="1508"/>
      <c r="E2737" s="1508"/>
      <c r="F2737" s="1504"/>
      <c r="G2737" s="1504"/>
      <c r="H2737" s="1504"/>
      <c r="I2737" s="1504"/>
      <c r="J2737" s="1504"/>
    </row>
    <row r="2738" spans="2:10" x14ac:dyDescent="0.25">
      <c r="B2738" s="1508"/>
      <c r="C2738" s="1508"/>
      <c r="D2738" s="1508"/>
      <c r="E2738" s="1508"/>
      <c r="F2738" s="1504"/>
      <c r="G2738" s="1504"/>
      <c r="H2738" s="1504"/>
      <c r="I2738" s="1504"/>
      <c r="J2738" s="1504"/>
    </row>
    <row r="2739" spans="2:10" x14ac:dyDescent="0.25">
      <c r="B2739" s="1508"/>
      <c r="C2739" s="1508"/>
      <c r="D2739" s="1508"/>
      <c r="E2739" s="1508"/>
      <c r="F2739" s="1504"/>
      <c r="G2739" s="1504"/>
      <c r="H2739" s="1504"/>
      <c r="I2739" s="1504"/>
      <c r="J2739" s="1504"/>
    </row>
    <row r="2740" spans="2:10" x14ac:dyDescent="0.25">
      <c r="B2740" s="1508"/>
      <c r="C2740" s="1508"/>
      <c r="D2740" s="1508"/>
      <c r="E2740" s="1508"/>
      <c r="F2740" s="1504"/>
      <c r="G2740" s="1504"/>
      <c r="H2740" s="1504"/>
      <c r="I2740" s="1504"/>
      <c r="J2740" s="1504"/>
    </row>
    <row r="2741" spans="2:10" x14ac:dyDescent="0.25">
      <c r="B2741" s="1508"/>
      <c r="C2741" s="1508"/>
      <c r="D2741" s="1508"/>
      <c r="E2741" s="1508"/>
      <c r="F2741" s="1504"/>
      <c r="G2741" s="1504"/>
      <c r="H2741" s="1504"/>
      <c r="I2741" s="1504"/>
      <c r="J2741" s="1504"/>
    </row>
    <row r="2742" spans="2:10" x14ac:dyDescent="0.25">
      <c r="B2742" s="1508"/>
      <c r="C2742" s="1508"/>
      <c r="D2742" s="1508"/>
      <c r="E2742" s="1508"/>
      <c r="F2742" s="1504"/>
      <c r="G2742" s="1504"/>
      <c r="H2742" s="1504"/>
      <c r="I2742" s="1504"/>
      <c r="J2742" s="1504"/>
    </row>
    <row r="2743" spans="2:10" x14ac:dyDescent="0.25">
      <c r="B2743" s="1508"/>
      <c r="C2743" s="1508"/>
      <c r="D2743" s="1508"/>
      <c r="E2743" s="1508"/>
      <c r="F2743" s="1504"/>
      <c r="G2743" s="1504"/>
      <c r="H2743" s="1504"/>
      <c r="I2743" s="1504"/>
      <c r="J2743" s="1504"/>
    </row>
    <row r="2744" spans="2:10" x14ac:dyDescent="0.25">
      <c r="B2744" s="1508"/>
      <c r="C2744" s="1508"/>
      <c r="D2744" s="1508"/>
      <c r="E2744" s="1508"/>
      <c r="F2744" s="1504"/>
      <c r="G2744" s="1504"/>
      <c r="H2744" s="1504"/>
      <c r="I2744" s="1504"/>
      <c r="J2744" s="1504"/>
    </row>
    <row r="2745" spans="2:10" x14ac:dyDescent="0.25">
      <c r="B2745" s="1508"/>
      <c r="C2745" s="1508"/>
      <c r="D2745" s="1508"/>
      <c r="E2745" s="1508"/>
      <c r="F2745" s="1504"/>
      <c r="G2745" s="1504"/>
      <c r="H2745" s="1504"/>
      <c r="I2745" s="1504"/>
      <c r="J2745" s="1504"/>
    </row>
    <row r="2746" spans="2:10" x14ac:dyDescent="0.25">
      <c r="B2746" s="1508"/>
      <c r="C2746" s="1508"/>
      <c r="D2746" s="1508"/>
      <c r="E2746" s="1508"/>
      <c r="F2746" s="1504"/>
      <c r="G2746" s="1504"/>
      <c r="H2746" s="1504"/>
      <c r="I2746" s="1504"/>
      <c r="J2746" s="1504"/>
    </row>
    <row r="2747" spans="2:10" x14ac:dyDescent="0.25">
      <c r="B2747" s="1508"/>
      <c r="C2747" s="1508"/>
      <c r="D2747" s="1508"/>
      <c r="E2747" s="1508"/>
      <c r="F2747" s="1504"/>
      <c r="G2747" s="1504"/>
      <c r="H2747" s="1504"/>
      <c r="I2747" s="1504"/>
      <c r="J2747" s="1504"/>
    </row>
    <row r="2748" spans="2:10" x14ac:dyDescent="0.25">
      <c r="B2748" s="1508"/>
      <c r="C2748" s="1508"/>
      <c r="D2748" s="1508"/>
      <c r="E2748" s="1508"/>
      <c r="F2748" s="1504"/>
      <c r="G2748" s="1504"/>
      <c r="H2748" s="1504"/>
      <c r="I2748" s="1504"/>
      <c r="J2748" s="1504"/>
    </row>
    <row r="2749" spans="2:10" x14ac:dyDescent="0.25">
      <c r="B2749" s="1508"/>
      <c r="C2749" s="1508"/>
      <c r="D2749" s="1508"/>
      <c r="E2749" s="1508"/>
      <c r="F2749" s="1504"/>
      <c r="G2749" s="1504"/>
      <c r="H2749" s="1504"/>
      <c r="I2749" s="1504"/>
      <c r="J2749" s="1504"/>
    </row>
    <row r="2750" spans="2:10" x14ac:dyDescent="0.25">
      <c r="B2750" s="1508"/>
      <c r="C2750" s="1508"/>
      <c r="D2750" s="1508"/>
      <c r="E2750" s="1508"/>
      <c r="F2750" s="1504"/>
      <c r="G2750" s="1504"/>
      <c r="H2750" s="1504"/>
      <c r="I2750" s="1504"/>
      <c r="J2750" s="1504"/>
    </row>
    <row r="2751" spans="2:10" x14ac:dyDescent="0.25">
      <c r="B2751" s="1508"/>
      <c r="C2751" s="1508"/>
      <c r="D2751" s="1508"/>
      <c r="E2751" s="1508"/>
      <c r="F2751" s="1504"/>
      <c r="G2751" s="1504"/>
      <c r="H2751" s="1504"/>
      <c r="I2751" s="1504"/>
      <c r="J2751" s="1504"/>
    </row>
    <row r="2752" spans="2:10" x14ac:dyDescent="0.25">
      <c r="B2752" s="1508"/>
      <c r="C2752" s="1508"/>
      <c r="D2752" s="1508"/>
      <c r="E2752" s="1508"/>
      <c r="F2752" s="1504"/>
      <c r="G2752" s="1504"/>
      <c r="H2752" s="1504"/>
      <c r="I2752" s="1504"/>
      <c r="J2752" s="1504"/>
    </row>
    <row r="2753" spans="2:10" x14ac:dyDescent="0.25">
      <c r="B2753" s="1508"/>
      <c r="C2753" s="1508"/>
      <c r="D2753" s="1508"/>
      <c r="E2753" s="1508"/>
      <c r="F2753" s="1504"/>
      <c r="G2753" s="1504"/>
      <c r="H2753" s="1504"/>
      <c r="I2753" s="1504"/>
      <c r="J2753" s="1504"/>
    </row>
    <row r="2754" spans="2:10" x14ac:dyDescent="0.25">
      <c r="B2754" s="1508"/>
      <c r="C2754" s="1508"/>
      <c r="D2754" s="1508"/>
      <c r="E2754" s="1508"/>
      <c r="F2754" s="1504"/>
      <c r="G2754" s="1504"/>
      <c r="H2754" s="1504"/>
      <c r="I2754" s="1504"/>
      <c r="J2754" s="1504"/>
    </row>
    <row r="2755" spans="2:10" x14ac:dyDescent="0.25">
      <c r="B2755" s="1508"/>
      <c r="C2755" s="1508"/>
      <c r="D2755" s="1508"/>
      <c r="E2755" s="1508"/>
      <c r="F2755" s="1504"/>
      <c r="G2755" s="1504"/>
      <c r="H2755" s="1504"/>
      <c r="I2755" s="1504"/>
      <c r="J2755" s="1504"/>
    </row>
    <row r="2756" spans="2:10" x14ac:dyDescent="0.25">
      <c r="B2756" s="1508"/>
      <c r="C2756" s="1508"/>
      <c r="D2756" s="1508"/>
      <c r="E2756" s="1508"/>
      <c r="F2756" s="1504"/>
      <c r="G2756" s="1504"/>
      <c r="H2756" s="1504"/>
      <c r="I2756" s="1504"/>
      <c r="J2756" s="1504"/>
    </row>
    <row r="2757" spans="2:10" x14ac:dyDescent="0.25">
      <c r="B2757" s="1508"/>
      <c r="C2757" s="1508"/>
      <c r="D2757" s="1508"/>
      <c r="E2757" s="1508"/>
      <c r="F2757" s="1504"/>
      <c r="G2757" s="1504"/>
      <c r="H2757" s="1504"/>
      <c r="I2757" s="1504"/>
      <c r="J2757" s="1504"/>
    </row>
    <row r="2758" spans="2:10" x14ac:dyDescent="0.25">
      <c r="B2758" s="1508"/>
      <c r="C2758" s="1508"/>
      <c r="D2758" s="1508"/>
      <c r="E2758" s="1508"/>
      <c r="F2758" s="1504"/>
      <c r="G2758" s="1504"/>
      <c r="H2758" s="1504"/>
      <c r="I2758" s="1504"/>
      <c r="J2758" s="1504"/>
    </row>
    <row r="2759" spans="2:10" x14ac:dyDescent="0.25">
      <c r="B2759" s="1508"/>
      <c r="C2759" s="1508"/>
      <c r="D2759" s="1508"/>
      <c r="E2759" s="1508"/>
      <c r="F2759" s="1504"/>
      <c r="G2759" s="1504"/>
      <c r="H2759" s="1504"/>
      <c r="I2759" s="1504"/>
      <c r="J2759" s="1504"/>
    </row>
    <row r="2760" spans="2:10" x14ac:dyDescent="0.25">
      <c r="B2760" s="1508"/>
      <c r="C2760" s="1508"/>
      <c r="D2760" s="1508"/>
      <c r="E2760" s="1508"/>
      <c r="F2760" s="1504"/>
      <c r="G2760" s="1504"/>
      <c r="H2760" s="1504"/>
      <c r="I2760" s="1504"/>
      <c r="J2760" s="1504"/>
    </row>
    <row r="2761" spans="2:10" x14ac:dyDescent="0.25">
      <c r="B2761" s="1508"/>
      <c r="C2761" s="1508"/>
      <c r="D2761" s="1508"/>
      <c r="E2761" s="1508"/>
      <c r="F2761" s="1504"/>
      <c r="G2761" s="1504"/>
      <c r="H2761" s="1504"/>
      <c r="I2761" s="1504"/>
      <c r="J2761" s="1504"/>
    </row>
    <row r="2762" spans="2:10" x14ac:dyDescent="0.25">
      <c r="B2762" s="1508"/>
      <c r="C2762" s="1508"/>
      <c r="D2762" s="1508"/>
      <c r="E2762" s="1508"/>
      <c r="F2762" s="1504"/>
      <c r="G2762" s="1504"/>
      <c r="H2762" s="1504"/>
      <c r="I2762" s="1504"/>
      <c r="J2762" s="1504"/>
    </row>
    <row r="2763" spans="2:10" x14ac:dyDescent="0.25">
      <c r="B2763" s="1508"/>
      <c r="C2763" s="1508"/>
      <c r="D2763" s="1508"/>
      <c r="E2763" s="1508"/>
      <c r="F2763" s="1504"/>
      <c r="G2763" s="1504"/>
      <c r="H2763" s="1504"/>
      <c r="I2763" s="1504"/>
      <c r="J2763" s="1504"/>
    </row>
    <row r="2764" spans="2:10" x14ac:dyDescent="0.25">
      <c r="B2764" s="1508"/>
      <c r="C2764" s="1508"/>
      <c r="D2764" s="1508"/>
      <c r="E2764" s="1508"/>
      <c r="F2764" s="1504"/>
      <c r="G2764" s="1504"/>
      <c r="H2764" s="1504"/>
      <c r="I2764" s="1504"/>
      <c r="J2764" s="1504"/>
    </row>
    <row r="2765" spans="2:10" x14ac:dyDescent="0.25">
      <c r="B2765" s="1508"/>
      <c r="C2765" s="1508"/>
      <c r="D2765" s="1508"/>
      <c r="E2765" s="1508"/>
      <c r="F2765" s="1504"/>
      <c r="G2765" s="1504"/>
      <c r="H2765" s="1504"/>
      <c r="I2765" s="1504"/>
      <c r="J2765" s="1504"/>
    </row>
    <row r="2766" spans="2:10" x14ac:dyDescent="0.25">
      <c r="B2766" s="1508"/>
      <c r="C2766" s="1508"/>
      <c r="D2766" s="1508"/>
      <c r="E2766" s="1508"/>
      <c r="F2766" s="1504"/>
      <c r="G2766" s="1504"/>
      <c r="H2766" s="1504"/>
      <c r="I2766" s="1504"/>
      <c r="J2766" s="1504"/>
    </row>
    <row r="2767" spans="2:10" x14ac:dyDescent="0.25">
      <c r="B2767" s="1508"/>
      <c r="C2767" s="1508"/>
      <c r="D2767" s="1508"/>
      <c r="E2767" s="1508"/>
      <c r="F2767" s="1504"/>
      <c r="G2767" s="1504"/>
      <c r="H2767" s="1504"/>
      <c r="I2767" s="1504"/>
      <c r="J2767" s="1504"/>
    </row>
    <row r="2768" spans="2:10" x14ac:dyDescent="0.25">
      <c r="B2768" s="1508"/>
      <c r="C2768" s="1508"/>
      <c r="D2768" s="1508"/>
      <c r="E2768" s="1508"/>
      <c r="F2768" s="1504"/>
      <c r="G2768" s="1504"/>
      <c r="H2768" s="1504"/>
      <c r="I2768" s="1504"/>
      <c r="J2768" s="1504"/>
    </row>
    <row r="2769" spans="2:10" x14ac:dyDescent="0.25">
      <c r="B2769" s="1508"/>
      <c r="C2769" s="1508"/>
      <c r="D2769" s="1508"/>
      <c r="E2769" s="1508"/>
      <c r="F2769" s="1504"/>
      <c r="G2769" s="1504"/>
      <c r="H2769" s="1504"/>
      <c r="I2769" s="1504"/>
      <c r="J2769" s="1504"/>
    </row>
    <row r="2770" spans="2:10" x14ac:dyDescent="0.25">
      <c r="B2770" s="1508"/>
      <c r="C2770" s="1508"/>
      <c r="D2770" s="1508"/>
      <c r="E2770" s="1508"/>
      <c r="F2770" s="1504"/>
      <c r="G2770" s="1504"/>
      <c r="H2770" s="1504"/>
      <c r="I2770" s="1504"/>
      <c r="J2770" s="1504"/>
    </row>
    <row r="2771" spans="2:10" x14ac:dyDescent="0.25">
      <c r="B2771" s="1508"/>
      <c r="C2771" s="1508"/>
      <c r="D2771" s="1508"/>
      <c r="E2771" s="1508"/>
      <c r="F2771" s="1504"/>
      <c r="G2771" s="1504"/>
      <c r="H2771" s="1504"/>
      <c r="I2771" s="1504"/>
      <c r="J2771" s="1504"/>
    </row>
    <row r="2772" spans="2:10" x14ac:dyDescent="0.25">
      <c r="B2772" s="1508"/>
      <c r="C2772" s="1508"/>
      <c r="D2772" s="1508"/>
      <c r="E2772" s="1508"/>
      <c r="F2772" s="1504"/>
      <c r="G2772" s="1504"/>
      <c r="H2772" s="1504"/>
      <c r="I2772" s="1504"/>
      <c r="J2772" s="1504"/>
    </row>
    <row r="2773" spans="2:10" x14ac:dyDescent="0.25">
      <c r="B2773" s="1508"/>
      <c r="C2773" s="1508"/>
      <c r="D2773" s="1508"/>
      <c r="E2773" s="1508"/>
      <c r="F2773" s="1504"/>
      <c r="G2773" s="1504"/>
      <c r="H2773" s="1504"/>
      <c r="I2773" s="1504"/>
      <c r="J2773" s="1504"/>
    </row>
    <row r="2774" spans="2:10" x14ac:dyDescent="0.25">
      <c r="B2774" s="1508"/>
      <c r="C2774" s="1508"/>
      <c r="D2774" s="1508"/>
      <c r="E2774" s="1508"/>
      <c r="F2774" s="1504"/>
      <c r="G2774" s="1504"/>
      <c r="H2774" s="1504"/>
      <c r="I2774" s="1504"/>
      <c r="J2774" s="1504"/>
    </row>
    <row r="2775" spans="2:10" x14ac:dyDescent="0.25">
      <c r="B2775" s="1508"/>
      <c r="C2775" s="1508"/>
      <c r="D2775" s="1508"/>
      <c r="E2775" s="1508"/>
      <c r="F2775" s="1504"/>
      <c r="G2775" s="1504"/>
      <c r="H2775" s="1504"/>
      <c r="I2775" s="1504"/>
      <c r="J2775" s="1504"/>
    </row>
    <row r="2776" spans="2:10" x14ac:dyDescent="0.25">
      <c r="B2776" s="1508"/>
      <c r="C2776" s="1508"/>
      <c r="D2776" s="1508"/>
      <c r="E2776" s="1508"/>
      <c r="F2776" s="1504"/>
      <c r="G2776" s="1504"/>
      <c r="H2776" s="1504"/>
      <c r="I2776" s="1504"/>
      <c r="J2776" s="1504"/>
    </row>
    <row r="2777" spans="2:10" x14ac:dyDescent="0.25">
      <c r="B2777" s="1508"/>
      <c r="C2777" s="1508"/>
      <c r="D2777" s="1508"/>
      <c r="E2777" s="1508"/>
      <c r="F2777" s="1504"/>
      <c r="G2777" s="1504"/>
      <c r="H2777" s="1504"/>
      <c r="I2777" s="1504"/>
      <c r="J2777" s="1504"/>
    </row>
    <row r="2778" spans="2:10" x14ac:dyDescent="0.25">
      <c r="B2778" s="1508"/>
      <c r="C2778" s="1508"/>
      <c r="D2778" s="1508"/>
      <c r="E2778" s="1508"/>
      <c r="F2778" s="1504"/>
      <c r="G2778" s="1504"/>
      <c r="H2778" s="1504"/>
      <c r="I2778" s="1504"/>
      <c r="J2778" s="1504"/>
    </row>
    <row r="2779" spans="2:10" x14ac:dyDescent="0.25">
      <c r="B2779" s="1508"/>
      <c r="C2779" s="1508"/>
      <c r="D2779" s="1508"/>
      <c r="E2779" s="1508"/>
      <c r="F2779" s="1504"/>
      <c r="G2779" s="1504"/>
      <c r="H2779" s="1504"/>
      <c r="I2779" s="1504"/>
      <c r="J2779" s="1504"/>
    </row>
    <row r="2780" spans="2:10" x14ac:dyDescent="0.25">
      <c r="B2780" s="1508"/>
      <c r="C2780" s="1508"/>
      <c r="D2780" s="1508"/>
      <c r="E2780" s="1508"/>
      <c r="F2780" s="1504"/>
      <c r="G2780" s="1504"/>
      <c r="H2780" s="1504"/>
      <c r="I2780" s="1504"/>
      <c r="J2780" s="1504"/>
    </row>
    <row r="2781" spans="2:10" x14ac:dyDescent="0.25">
      <c r="B2781" s="1508"/>
      <c r="C2781" s="1508"/>
      <c r="D2781" s="1508"/>
      <c r="E2781" s="1508"/>
      <c r="F2781" s="1504"/>
      <c r="G2781" s="1504"/>
      <c r="H2781" s="1504"/>
      <c r="I2781" s="1504"/>
      <c r="J2781" s="1504"/>
    </row>
    <row r="2782" spans="2:10" x14ac:dyDescent="0.25">
      <c r="B2782" s="1508"/>
      <c r="C2782" s="1508"/>
      <c r="D2782" s="1508"/>
      <c r="E2782" s="1508"/>
      <c r="F2782" s="1504"/>
      <c r="G2782" s="1504"/>
      <c r="H2782" s="1504"/>
      <c r="I2782" s="1504"/>
      <c r="J2782" s="1504"/>
    </row>
    <row r="2783" spans="2:10" x14ac:dyDescent="0.25">
      <c r="B2783" s="1508"/>
      <c r="C2783" s="1508"/>
      <c r="D2783" s="1508"/>
      <c r="E2783" s="1508"/>
      <c r="F2783" s="1504"/>
      <c r="G2783" s="1504"/>
      <c r="H2783" s="1504"/>
      <c r="I2783" s="1504"/>
      <c r="J2783" s="1504"/>
    </row>
    <row r="2784" spans="2:10" x14ac:dyDescent="0.25">
      <c r="B2784" s="1508"/>
      <c r="C2784" s="1508"/>
      <c r="D2784" s="1508"/>
      <c r="E2784" s="1508"/>
      <c r="F2784" s="1504"/>
      <c r="G2784" s="1504"/>
      <c r="H2784" s="1504"/>
      <c r="I2784" s="1504"/>
      <c r="J2784" s="1504"/>
    </row>
    <row r="2785" spans="2:10" x14ac:dyDescent="0.25">
      <c r="B2785" s="1508"/>
      <c r="C2785" s="1508"/>
      <c r="D2785" s="1508"/>
      <c r="E2785" s="1508"/>
      <c r="F2785" s="1504"/>
      <c r="G2785" s="1504"/>
      <c r="H2785" s="1504"/>
      <c r="I2785" s="1504"/>
      <c r="J2785" s="1504"/>
    </row>
    <row r="2786" spans="2:10" x14ac:dyDescent="0.25">
      <c r="B2786" s="1508"/>
      <c r="C2786" s="1508"/>
      <c r="D2786" s="1508"/>
      <c r="E2786" s="1508"/>
      <c r="F2786" s="1504"/>
      <c r="G2786" s="1504"/>
      <c r="H2786" s="1504"/>
      <c r="I2786" s="1504"/>
      <c r="J2786" s="1504"/>
    </row>
    <row r="2787" spans="2:10" x14ac:dyDescent="0.25">
      <c r="B2787" s="1508"/>
      <c r="C2787" s="1508"/>
      <c r="D2787" s="1508"/>
      <c r="E2787" s="1508"/>
      <c r="F2787" s="1504"/>
      <c r="G2787" s="1504"/>
      <c r="H2787" s="1504"/>
      <c r="I2787" s="1504"/>
      <c r="J2787" s="1504"/>
    </row>
    <row r="2788" spans="2:10" x14ac:dyDescent="0.25">
      <c r="B2788" s="1508"/>
      <c r="C2788" s="1508"/>
      <c r="D2788" s="1508"/>
      <c r="E2788" s="1508"/>
      <c r="F2788" s="1504"/>
      <c r="G2788" s="1504"/>
      <c r="H2788" s="1504"/>
      <c r="I2788" s="1504"/>
      <c r="J2788" s="1504"/>
    </row>
    <row r="2789" spans="2:10" x14ac:dyDescent="0.25">
      <c r="B2789" s="1508"/>
      <c r="C2789" s="1508"/>
      <c r="D2789" s="1508"/>
      <c r="E2789" s="1508"/>
      <c r="F2789" s="1504"/>
      <c r="G2789" s="1504"/>
      <c r="H2789" s="1504"/>
      <c r="I2789" s="1504"/>
      <c r="J2789" s="1504"/>
    </row>
    <row r="2790" spans="2:10" x14ac:dyDescent="0.25">
      <c r="B2790" s="1508"/>
      <c r="C2790" s="1508"/>
      <c r="D2790" s="1508"/>
      <c r="E2790" s="1508"/>
      <c r="F2790" s="1504"/>
      <c r="G2790" s="1504"/>
      <c r="H2790" s="1504"/>
      <c r="I2790" s="1504"/>
      <c r="J2790" s="1504"/>
    </row>
    <row r="2791" spans="2:10" x14ac:dyDescent="0.25">
      <c r="B2791" s="1508"/>
      <c r="C2791" s="1508"/>
      <c r="D2791" s="1508"/>
      <c r="E2791" s="1508"/>
      <c r="F2791" s="1504"/>
      <c r="G2791" s="1504"/>
      <c r="H2791" s="1504"/>
      <c r="I2791" s="1504"/>
      <c r="J2791" s="1504"/>
    </row>
    <row r="2792" spans="2:10" x14ac:dyDescent="0.25">
      <c r="B2792" s="1508"/>
      <c r="C2792" s="1508"/>
      <c r="D2792" s="1508"/>
      <c r="E2792" s="1508"/>
      <c r="F2792" s="1504"/>
      <c r="G2792" s="1504"/>
      <c r="H2792" s="1504"/>
      <c r="I2792" s="1504"/>
      <c r="J2792" s="1504"/>
    </row>
    <row r="2793" spans="2:10" x14ac:dyDescent="0.25">
      <c r="B2793" s="1508"/>
      <c r="C2793" s="1508"/>
      <c r="D2793" s="1508"/>
      <c r="E2793" s="1508"/>
      <c r="F2793" s="1504"/>
      <c r="G2793" s="1504"/>
      <c r="H2793" s="1504"/>
      <c r="I2793" s="1504"/>
      <c r="J2793" s="1504"/>
    </row>
    <row r="2794" spans="2:10" x14ac:dyDescent="0.25">
      <c r="B2794" s="1508"/>
      <c r="C2794" s="1508"/>
      <c r="D2794" s="1508"/>
      <c r="E2794" s="1508"/>
      <c r="F2794" s="1504"/>
      <c r="G2794" s="1504"/>
      <c r="H2794" s="1504"/>
      <c r="I2794" s="1504"/>
      <c r="J2794" s="1504"/>
    </row>
    <row r="2795" spans="2:10" x14ac:dyDescent="0.25">
      <c r="B2795" s="1508"/>
      <c r="C2795" s="1508"/>
      <c r="D2795" s="1508"/>
      <c r="E2795" s="1508"/>
      <c r="F2795" s="1504"/>
      <c r="G2795" s="1504"/>
      <c r="H2795" s="1504"/>
      <c r="I2795" s="1504"/>
      <c r="J2795" s="1504"/>
    </row>
    <row r="2796" spans="2:10" x14ac:dyDescent="0.25">
      <c r="B2796" s="1508"/>
      <c r="C2796" s="1508"/>
      <c r="D2796" s="1508"/>
      <c r="E2796" s="1508"/>
      <c r="F2796" s="1504"/>
      <c r="G2796" s="1504"/>
      <c r="H2796" s="1504"/>
      <c r="I2796" s="1504"/>
      <c r="J2796" s="1504"/>
    </row>
    <row r="2797" spans="2:10" x14ac:dyDescent="0.25">
      <c r="B2797" s="1508"/>
      <c r="C2797" s="1508"/>
      <c r="D2797" s="1508"/>
      <c r="E2797" s="1508"/>
      <c r="F2797" s="1504"/>
      <c r="G2797" s="1504"/>
      <c r="H2797" s="1504"/>
      <c r="I2797" s="1504"/>
      <c r="J2797" s="1504"/>
    </row>
    <row r="2798" spans="2:10" x14ac:dyDescent="0.25">
      <c r="B2798" s="1508"/>
      <c r="C2798" s="1508"/>
      <c r="D2798" s="1508"/>
      <c r="E2798" s="1508"/>
      <c r="F2798" s="1504"/>
      <c r="G2798" s="1504"/>
      <c r="H2798" s="1504"/>
      <c r="I2798" s="1504"/>
      <c r="J2798" s="1504"/>
    </row>
    <row r="2799" spans="2:10" x14ac:dyDescent="0.25">
      <c r="B2799" s="1508"/>
      <c r="C2799" s="1508"/>
      <c r="D2799" s="1508"/>
      <c r="E2799" s="1508"/>
      <c r="F2799" s="1504"/>
      <c r="G2799" s="1504"/>
      <c r="H2799" s="1504"/>
      <c r="I2799" s="1504"/>
      <c r="J2799" s="1504"/>
    </row>
    <row r="2800" spans="2:10" x14ac:dyDescent="0.25">
      <c r="B2800" s="1508"/>
      <c r="C2800" s="1508"/>
      <c r="D2800" s="1508"/>
      <c r="E2800" s="1508"/>
      <c r="F2800" s="1504"/>
      <c r="G2800" s="1504"/>
      <c r="H2800" s="1504"/>
      <c r="I2800" s="1504"/>
      <c r="J2800" s="1504"/>
    </row>
    <row r="2801" spans="2:10" x14ac:dyDescent="0.25">
      <c r="B2801" s="1508"/>
      <c r="C2801" s="1508"/>
      <c r="D2801" s="1508"/>
      <c r="E2801" s="1508"/>
      <c r="F2801" s="1504"/>
      <c r="G2801" s="1504"/>
      <c r="H2801" s="1504"/>
      <c r="I2801" s="1504"/>
      <c r="J2801" s="1504"/>
    </row>
    <row r="2802" spans="2:10" x14ac:dyDescent="0.25">
      <c r="B2802" s="1508"/>
      <c r="C2802" s="1508"/>
      <c r="D2802" s="1508"/>
      <c r="E2802" s="1508"/>
      <c r="F2802" s="1504"/>
      <c r="G2802" s="1504"/>
      <c r="H2802" s="1504"/>
      <c r="I2802" s="1504"/>
      <c r="J2802" s="1504"/>
    </row>
    <row r="2803" spans="2:10" x14ac:dyDescent="0.25">
      <c r="B2803" s="1508"/>
      <c r="C2803" s="1508"/>
      <c r="D2803" s="1508"/>
      <c r="E2803" s="1508"/>
      <c r="F2803" s="1504"/>
      <c r="G2803" s="1504"/>
      <c r="H2803" s="1504"/>
      <c r="I2803" s="1504"/>
      <c r="J2803" s="1504"/>
    </row>
    <row r="2804" spans="2:10" x14ac:dyDescent="0.25">
      <c r="B2804" s="1508"/>
      <c r="C2804" s="1508"/>
      <c r="D2804" s="1508"/>
      <c r="E2804" s="1508"/>
      <c r="F2804" s="1504"/>
      <c r="G2804" s="1504"/>
      <c r="H2804" s="1504"/>
      <c r="I2804" s="1504"/>
      <c r="J2804" s="1504"/>
    </row>
    <row r="2805" spans="2:10" x14ac:dyDescent="0.25">
      <c r="B2805" s="1508"/>
      <c r="C2805" s="1508"/>
      <c r="D2805" s="1508"/>
      <c r="E2805" s="1508"/>
      <c r="F2805" s="1504"/>
      <c r="G2805" s="1504"/>
      <c r="H2805" s="1504"/>
      <c r="I2805" s="1504"/>
      <c r="J2805" s="1504"/>
    </row>
    <row r="2806" spans="2:10" x14ac:dyDescent="0.25">
      <c r="B2806" s="1508"/>
      <c r="C2806" s="1508"/>
      <c r="D2806" s="1508"/>
      <c r="E2806" s="1508"/>
      <c r="F2806" s="1504"/>
      <c r="G2806" s="1504"/>
      <c r="H2806" s="1504"/>
      <c r="I2806" s="1504"/>
      <c r="J2806" s="1504"/>
    </row>
    <row r="2807" spans="2:10" x14ac:dyDescent="0.25">
      <c r="B2807" s="1508"/>
      <c r="C2807" s="1508"/>
      <c r="D2807" s="1508"/>
      <c r="E2807" s="1508"/>
      <c r="F2807" s="1504"/>
      <c r="G2807" s="1504"/>
      <c r="H2807" s="1504"/>
      <c r="I2807" s="1504"/>
      <c r="J2807" s="1504"/>
    </row>
    <row r="2808" spans="2:10" x14ac:dyDescent="0.25">
      <c r="B2808" s="1508"/>
      <c r="C2808" s="1508"/>
      <c r="D2808" s="1508"/>
      <c r="E2808" s="1508"/>
      <c r="F2808" s="1504"/>
      <c r="G2808" s="1504"/>
      <c r="H2808" s="1504"/>
      <c r="I2808" s="1504"/>
      <c r="J2808" s="1504"/>
    </row>
    <row r="2809" spans="2:10" x14ac:dyDescent="0.25">
      <c r="B2809" s="1508"/>
      <c r="C2809" s="1508"/>
      <c r="D2809" s="1508"/>
      <c r="E2809" s="1508"/>
      <c r="F2809" s="1504"/>
      <c r="G2809" s="1504"/>
      <c r="H2809" s="1504"/>
      <c r="I2809" s="1504"/>
      <c r="J2809" s="1504"/>
    </row>
    <row r="2810" spans="2:10" x14ac:dyDescent="0.25">
      <c r="B2810" s="1508"/>
      <c r="C2810" s="1508"/>
      <c r="D2810" s="1508"/>
      <c r="E2810" s="1508"/>
      <c r="F2810" s="1504"/>
      <c r="G2810" s="1504"/>
      <c r="H2810" s="1504"/>
      <c r="I2810" s="1504"/>
      <c r="J2810" s="1504"/>
    </row>
    <row r="2811" spans="2:10" x14ac:dyDescent="0.25">
      <c r="B2811" s="1508"/>
      <c r="C2811" s="1508"/>
      <c r="D2811" s="1508"/>
      <c r="E2811" s="1508"/>
      <c r="F2811" s="1504"/>
      <c r="G2811" s="1504"/>
      <c r="H2811" s="1504"/>
      <c r="I2811" s="1504"/>
      <c r="J2811" s="1504"/>
    </row>
    <row r="2812" spans="2:10" x14ac:dyDescent="0.25">
      <c r="B2812" s="1508"/>
      <c r="C2812" s="1508"/>
      <c r="D2812" s="1508"/>
      <c r="E2812" s="1508"/>
      <c r="F2812" s="1504"/>
      <c r="G2812" s="1504"/>
      <c r="H2812" s="1504"/>
      <c r="I2812" s="1504"/>
      <c r="J2812" s="1504"/>
    </row>
    <row r="2813" spans="2:10" x14ac:dyDescent="0.25">
      <c r="B2813" s="1508"/>
      <c r="C2813" s="1508"/>
      <c r="D2813" s="1508"/>
      <c r="E2813" s="1508"/>
      <c r="F2813" s="1504"/>
      <c r="G2813" s="1504"/>
      <c r="H2813" s="1504"/>
      <c r="I2813" s="1504"/>
      <c r="J2813" s="1504"/>
    </row>
    <row r="2814" spans="2:10" x14ac:dyDescent="0.25">
      <c r="B2814" s="1508"/>
      <c r="C2814" s="1508"/>
      <c r="D2814" s="1508"/>
      <c r="E2814" s="1508"/>
      <c r="F2814" s="1504"/>
      <c r="G2814" s="1504"/>
      <c r="H2814" s="1504"/>
      <c r="I2814" s="1504"/>
      <c r="J2814" s="1504"/>
    </row>
    <row r="2815" spans="2:10" x14ac:dyDescent="0.25">
      <c r="B2815" s="1508"/>
      <c r="C2815" s="1508"/>
      <c r="D2815" s="1508"/>
      <c r="E2815" s="1508"/>
      <c r="F2815" s="1504"/>
      <c r="G2815" s="1504"/>
      <c r="H2815" s="1504"/>
      <c r="I2815" s="1504"/>
      <c r="J2815" s="1504"/>
    </row>
    <row r="2816" spans="2:10" x14ac:dyDescent="0.25">
      <c r="B2816" s="1508"/>
      <c r="C2816" s="1508"/>
      <c r="D2816" s="1508"/>
      <c r="E2816" s="1508"/>
      <c r="F2816" s="1504"/>
      <c r="G2816" s="1504"/>
      <c r="H2816" s="1504"/>
      <c r="I2816" s="1504"/>
      <c r="J2816" s="1504"/>
    </row>
    <row r="2817" spans="2:10" x14ac:dyDescent="0.25">
      <c r="B2817" s="1508"/>
      <c r="C2817" s="1508"/>
      <c r="D2817" s="1508"/>
      <c r="E2817" s="1508"/>
      <c r="F2817" s="1504"/>
      <c r="G2817" s="1504"/>
      <c r="H2817" s="1504"/>
      <c r="I2817" s="1504"/>
      <c r="J2817" s="1504"/>
    </row>
    <row r="2818" spans="2:10" x14ac:dyDescent="0.25">
      <c r="B2818" s="1508"/>
      <c r="C2818" s="1508"/>
      <c r="D2818" s="1508"/>
      <c r="E2818" s="1508"/>
      <c r="F2818" s="1504"/>
      <c r="G2818" s="1504"/>
      <c r="H2818" s="1504"/>
      <c r="I2818" s="1504"/>
      <c r="J2818" s="1504"/>
    </row>
    <row r="2819" spans="2:10" x14ac:dyDescent="0.25">
      <c r="B2819" s="1508"/>
      <c r="C2819" s="1508"/>
      <c r="D2819" s="1508"/>
      <c r="E2819" s="1508"/>
      <c r="F2819" s="1504"/>
      <c r="G2819" s="1504"/>
      <c r="H2819" s="1504"/>
      <c r="I2819" s="1504"/>
      <c r="J2819" s="1504"/>
    </row>
    <row r="2820" spans="2:10" x14ac:dyDescent="0.25">
      <c r="B2820" s="1508"/>
      <c r="C2820" s="1508"/>
      <c r="D2820" s="1508"/>
      <c r="E2820" s="1508"/>
      <c r="F2820" s="1504"/>
      <c r="G2820" s="1504"/>
      <c r="H2820" s="1504"/>
      <c r="I2820" s="1504"/>
      <c r="J2820" s="1504"/>
    </row>
    <row r="2821" spans="2:10" x14ac:dyDescent="0.25">
      <c r="B2821" s="1508"/>
      <c r="C2821" s="1508"/>
      <c r="D2821" s="1508"/>
      <c r="E2821" s="1508"/>
      <c r="F2821" s="1504"/>
      <c r="G2821" s="1504"/>
      <c r="H2821" s="1504"/>
      <c r="I2821" s="1504"/>
      <c r="J2821" s="1504"/>
    </row>
    <row r="2822" spans="2:10" x14ac:dyDescent="0.25">
      <c r="B2822" s="1508"/>
      <c r="C2822" s="1508"/>
      <c r="D2822" s="1508"/>
      <c r="E2822" s="1508"/>
      <c r="F2822" s="1504"/>
      <c r="G2822" s="1504"/>
      <c r="H2822" s="1504"/>
      <c r="I2822" s="1504"/>
      <c r="J2822" s="1504"/>
    </row>
    <row r="2823" spans="2:10" x14ac:dyDescent="0.25">
      <c r="B2823" s="1508"/>
      <c r="C2823" s="1508"/>
      <c r="D2823" s="1508"/>
      <c r="E2823" s="1508"/>
      <c r="F2823" s="1504"/>
      <c r="G2823" s="1504"/>
      <c r="H2823" s="1504"/>
      <c r="I2823" s="1504"/>
      <c r="J2823" s="1504"/>
    </row>
    <row r="2824" spans="2:10" x14ac:dyDescent="0.25">
      <c r="B2824" s="1508"/>
      <c r="C2824" s="1508"/>
      <c r="D2824" s="1508"/>
      <c r="E2824" s="1508"/>
      <c r="F2824" s="1504"/>
      <c r="G2824" s="1504"/>
      <c r="H2824" s="1504"/>
      <c r="I2824" s="1504"/>
      <c r="J2824" s="1504"/>
    </row>
    <row r="2825" spans="2:10" x14ac:dyDescent="0.25">
      <c r="B2825" s="1508"/>
      <c r="C2825" s="1508"/>
      <c r="D2825" s="1508"/>
      <c r="E2825" s="1508"/>
      <c r="F2825" s="1504"/>
      <c r="G2825" s="1504"/>
      <c r="H2825" s="1504"/>
      <c r="I2825" s="1504"/>
      <c r="J2825" s="1504"/>
    </row>
    <row r="2826" spans="2:10" x14ac:dyDescent="0.25">
      <c r="B2826" s="1508"/>
      <c r="C2826" s="1508"/>
      <c r="D2826" s="1508"/>
      <c r="E2826" s="1508"/>
      <c r="F2826" s="1504"/>
      <c r="G2826" s="1504"/>
      <c r="H2826" s="1504"/>
      <c r="I2826" s="1504"/>
      <c r="J2826" s="1504"/>
    </row>
    <row r="2827" spans="2:10" x14ac:dyDescent="0.25">
      <c r="B2827" s="1508"/>
      <c r="C2827" s="1508"/>
      <c r="D2827" s="1508"/>
      <c r="E2827" s="1508"/>
      <c r="F2827" s="1504"/>
      <c r="G2827" s="1504"/>
      <c r="H2827" s="1504"/>
      <c r="I2827" s="1504"/>
      <c r="J2827" s="1504"/>
    </row>
    <row r="2828" spans="2:10" x14ac:dyDescent="0.25">
      <c r="B2828" s="1508"/>
      <c r="C2828" s="1508"/>
      <c r="D2828" s="1508"/>
      <c r="E2828" s="1508"/>
      <c r="F2828" s="1504"/>
      <c r="G2828" s="1504"/>
      <c r="H2828" s="1504"/>
      <c r="I2828" s="1504"/>
      <c r="J2828" s="1504"/>
    </row>
    <row r="2829" spans="2:10" x14ac:dyDescent="0.25">
      <c r="B2829" s="1508"/>
      <c r="C2829" s="1508"/>
      <c r="D2829" s="1508"/>
      <c r="E2829" s="1508"/>
      <c r="F2829" s="1504"/>
      <c r="G2829" s="1504"/>
      <c r="H2829" s="1504"/>
      <c r="I2829" s="1504"/>
      <c r="J2829" s="1504"/>
    </row>
    <row r="2830" spans="2:10" x14ac:dyDescent="0.25">
      <c r="B2830" s="1508"/>
      <c r="C2830" s="1508"/>
      <c r="D2830" s="1508"/>
      <c r="E2830" s="1508"/>
      <c r="F2830" s="1504"/>
      <c r="G2830" s="1504"/>
      <c r="H2830" s="1504"/>
      <c r="I2830" s="1504"/>
      <c r="J2830" s="1504"/>
    </row>
    <row r="2831" spans="2:10" x14ac:dyDescent="0.25">
      <c r="B2831" s="1508"/>
      <c r="C2831" s="1508"/>
      <c r="D2831" s="1508"/>
      <c r="E2831" s="1508"/>
      <c r="F2831" s="1504"/>
      <c r="G2831" s="1504"/>
      <c r="H2831" s="1504"/>
      <c r="I2831" s="1504"/>
      <c r="J2831" s="1504"/>
    </row>
    <row r="2832" spans="2:10" x14ac:dyDescent="0.25">
      <c r="B2832" s="1508"/>
      <c r="C2832" s="1508"/>
      <c r="D2832" s="1508"/>
      <c r="E2832" s="1508"/>
      <c r="F2832" s="1504"/>
      <c r="G2832" s="1504"/>
      <c r="H2832" s="1504"/>
      <c r="I2832" s="1504"/>
      <c r="J2832" s="1504"/>
    </row>
    <row r="2833" spans="2:10" x14ac:dyDescent="0.25">
      <c r="B2833" s="1508"/>
      <c r="C2833" s="1508"/>
      <c r="D2833" s="1508"/>
      <c r="E2833" s="1508"/>
      <c r="F2833" s="1504"/>
      <c r="G2833" s="1504"/>
      <c r="H2833" s="1504"/>
      <c r="I2833" s="1504"/>
      <c r="J2833" s="1504"/>
    </row>
    <row r="2834" spans="2:10" x14ac:dyDescent="0.25">
      <c r="B2834" s="1508"/>
      <c r="C2834" s="1508"/>
      <c r="D2834" s="1508"/>
      <c r="E2834" s="1508"/>
      <c r="F2834" s="1504"/>
      <c r="G2834" s="1504"/>
      <c r="H2834" s="1504"/>
      <c r="I2834" s="1504"/>
      <c r="J2834" s="1504"/>
    </row>
    <row r="2835" spans="2:10" x14ac:dyDescent="0.25">
      <c r="B2835" s="1508"/>
      <c r="C2835" s="1508"/>
      <c r="D2835" s="1508"/>
      <c r="E2835" s="1508"/>
      <c r="F2835" s="1504"/>
      <c r="G2835" s="1504"/>
      <c r="H2835" s="1504"/>
      <c r="I2835" s="1504"/>
      <c r="J2835" s="1504"/>
    </row>
    <row r="2836" spans="2:10" x14ac:dyDescent="0.25">
      <c r="B2836" s="1508"/>
      <c r="C2836" s="1508"/>
      <c r="D2836" s="1508"/>
      <c r="E2836" s="1508"/>
      <c r="F2836" s="1504"/>
      <c r="G2836" s="1504"/>
      <c r="H2836" s="1504"/>
      <c r="I2836" s="1504"/>
      <c r="J2836" s="1504"/>
    </row>
    <row r="2837" spans="2:10" x14ac:dyDescent="0.25">
      <c r="B2837" s="1508"/>
      <c r="C2837" s="1508"/>
      <c r="D2837" s="1508"/>
      <c r="E2837" s="1508"/>
      <c r="F2837" s="1504"/>
      <c r="G2837" s="1504"/>
      <c r="H2837" s="1504"/>
      <c r="I2837" s="1504"/>
      <c r="J2837" s="1504"/>
    </row>
    <row r="2838" spans="2:10" x14ac:dyDescent="0.25">
      <c r="B2838" s="1508"/>
      <c r="C2838" s="1508"/>
      <c r="D2838" s="1508"/>
      <c r="E2838" s="1508"/>
      <c r="F2838" s="1504"/>
      <c r="G2838" s="1504"/>
      <c r="H2838" s="1504"/>
      <c r="I2838" s="1504"/>
      <c r="J2838" s="1504"/>
    </row>
    <row r="2839" spans="2:10" x14ac:dyDescent="0.25">
      <c r="B2839" s="1508"/>
      <c r="C2839" s="1508"/>
      <c r="D2839" s="1508"/>
      <c r="E2839" s="1508"/>
      <c r="F2839" s="1504"/>
      <c r="G2839" s="1504"/>
      <c r="H2839" s="1504"/>
      <c r="I2839" s="1504"/>
      <c r="J2839" s="1504"/>
    </row>
    <row r="2840" spans="2:10" x14ac:dyDescent="0.25">
      <c r="B2840" s="1508"/>
      <c r="C2840" s="1508"/>
      <c r="D2840" s="1508"/>
      <c r="E2840" s="1508"/>
      <c r="F2840" s="1504"/>
      <c r="G2840" s="1504"/>
      <c r="H2840" s="1504"/>
      <c r="I2840" s="1504"/>
      <c r="J2840" s="1504"/>
    </row>
    <row r="2841" spans="2:10" x14ac:dyDescent="0.25">
      <c r="B2841" s="1508"/>
      <c r="C2841" s="1508"/>
      <c r="D2841" s="1508"/>
      <c r="E2841" s="1508"/>
      <c r="F2841" s="1504"/>
      <c r="G2841" s="1504"/>
      <c r="H2841" s="1504"/>
      <c r="I2841" s="1504"/>
      <c r="J2841" s="1504"/>
    </row>
    <row r="2842" spans="2:10" x14ac:dyDescent="0.25">
      <c r="B2842" s="1508"/>
      <c r="C2842" s="1508"/>
      <c r="D2842" s="1508"/>
      <c r="E2842" s="1508"/>
      <c r="F2842" s="1504"/>
      <c r="G2842" s="1504"/>
      <c r="H2842" s="1504"/>
      <c r="I2842" s="1504"/>
      <c r="J2842" s="1504"/>
    </row>
    <row r="2843" spans="2:10" x14ac:dyDescent="0.25">
      <c r="B2843" s="1508"/>
      <c r="C2843" s="1508"/>
      <c r="D2843" s="1508"/>
      <c r="E2843" s="1508"/>
      <c r="F2843" s="1504"/>
      <c r="G2843" s="1504"/>
      <c r="H2843" s="1504"/>
      <c r="I2843" s="1504"/>
      <c r="J2843" s="1504"/>
    </row>
    <row r="2844" spans="2:10" x14ac:dyDescent="0.25">
      <c r="B2844" s="1508"/>
      <c r="C2844" s="1508"/>
      <c r="D2844" s="1508"/>
      <c r="E2844" s="1508"/>
      <c r="F2844" s="1504"/>
      <c r="G2844" s="1504"/>
      <c r="H2844" s="1504"/>
      <c r="I2844" s="1504"/>
      <c r="J2844" s="1504"/>
    </row>
    <row r="2845" spans="2:10" x14ac:dyDescent="0.25">
      <c r="B2845" s="1508"/>
      <c r="C2845" s="1508"/>
      <c r="D2845" s="1508"/>
      <c r="E2845" s="1508"/>
      <c r="F2845" s="1504"/>
      <c r="G2845" s="1504"/>
      <c r="H2845" s="1504"/>
      <c r="I2845" s="1504"/>
      <c r="J2845" s="1504"/>
    </row>
    <row r="2846" spans="2:10" x14ac:dyDescent="0.25">
      <c r="B2846" s="1508"/>
      <c r="C2846" s="1508"/>
      <c r="D2846" s="1508"/>
      <c r="E2846" s="1508"/>
      <c r="F2846" s="1504"/>
      <c r="G2846" s="1504"/>
      <c r="H2846" s="1504"/>
      <c r="I2846" s="1504"/>
      <c r="J2846" s="1504"/>
    </row>
    <row r="2847" spans="2:10" x14ac:dyDescent="0.25">
      <c r="B2847" s="1508"/>
      <c r="C2847" s="1508"/>
      <c r="D2847" s="1508"/>
      <c r="E2847" s="1508"/>
      <c r="F2847" s="1504"/>
      <c r="G2847" s="1504"/>
      <c r="H2847" s="1504"/>
      <c r="I2847" s="1504"/>
      <c r="J2847" s="1504"/>
    </row>
    <row r="2848" spans="2:10" x14ac:dyDescent="0.25">
      <c r="B2848" s="1508"/>
      <c r="C2848" s="1508"/>
      <c r="D2848" s="1508"/>
      <c r="E2848" s="1508"/>
      <c r="F2848" s="1504"/>
      <c r="G2848" s="1504"/>
      <c r="H2848" s="1504"/>
      <c r="I2848" s="1504"/>
      <c r="J2848" s="1504"/>
    </row>
    <row r="2849" spans="2:10" x14ac:dyDescent="0.25">
      <c r="B2849" s="1508"/>
      <c r="C2849" s="1508"/>
      <c r="D2849" s="1508"/>
      <c r="E2849" s="1508"/>
      <c r="F2849" s="1504"/>
      <c r="G2849" s="1504"/>
      <c r="H2849" s="1504"/>
      <c r="I2849" s="1504"/>
      <c r="J2849" s="1504"/>
    </row>
    <row r="2850" spans="2:10" x14ac:dyDescent="0.25">
      <c r="B2850" s="1508"/>
      <c r="C2850" s="1508"/>
      <c r="D2850" s="1508"/>
      <c r="E2850" s="1508"/>
      <c r="F2850" s="1504"/>
      <c r="G2850" s="1504"/>
      <c r="H2850" s="1504"/>
      <c r="I2850" s="1504"/>
      <c r="J2850" s="1504"/>
    </row>
    <row r="2851" spans="2:10" x14ac:dyDescent="0.25">
      <c r="B2851" s="1508"/>
      <c r="C2851" s="1508"/>
      <c r="D2851" s="1508"/>
      <c r="E2851" s="1508"/>
      <c r="F2851" s="1504"/>
      <c r="G2851" s="1504"/>
      <c r="H2851" s="1504"/>
      <c r="I2851" s="1504"/>
      <c r="J2851" s="1504"/>
    </row>
    <row r="2852" spans="2:10" x14ac:dyDescent="0.25">
      <c r="B2852" s="1508"/>
      <c r="C2852" s="1508"/>
      <c r="D2852" s="1508"/>
      <c r="E2852" s="1508"/>
      <c r="F2852" s="1504"/>
      <c r="G2852" s="1504"/>
      <c r="H2852" s="1504"/>
      <c r="I2852" s="1504"/>
      <c r="J2852" s="1504"/>
    </row>
    <row r="2853" spans="2:10" x14ac:dyDescent="0.25">
      <c r="B2853" s="1508"/>
      <c r="C2853" s="1508"/>
      <c r="D2853" s="1508"/>
      <c r="E2853" s="1508"/>
      <c r="F2853" s="1504"/>
      <c r="G2853" s="1504"/>
      <c r="H2853" s="1504"/>
      <c r="I2853" s="1504"/>
      <c r="J2853" s="1504"/>
    </row>
    <row r="2854" spans="2:10" x14ac:dyDescent="0.25">
      <c r="B2854" s="1508"/>
      <c r="C2854" s="1508"/>
      <c r="D2854" s="1508"/>
      <c r="E2854" s="1508"/>
      <c r="F2854" s="1504"/>
      <c r="G2854" s="1504"/>
      <c r="H2854" s="1504"/>
      <c r="I2854" s="1504"/>
      <c r="J2854" s="1504"/>
    </row>
    <row r="2855" spans="2:10" x14ac:dyDescent="0.25">
      <c r="B2855" s="1508"/>
      <c r="C2855" s="1508"/>
      <c r="D2855" s="1508"/>
      <c r="E2855" s="1508"/>
      <c r="F2855" s="1504"/>
      <c r="G2855" s="1504"/>
      <c r="H2855" s="1504"/>
      <c r="I2855" s="1504"/>
      <c r="J2855" s="1504"/>
    </row>
    <row r="2856" spans="2:10" x14ac:dyDescent="0.25">
      <c r="B2856" s="1508"/>
      <c r="C2856" s="1508"/>
      <c r="D2856" s="1508"/>
      <c r="E2856" s="1508"/>
      <c r="F2856" s="1504"/>
      <c r="G2856" s="1504"/>
      <c r="H2856" s="1504"/>
      <c r="I2856" s="1504"/>
      <c r="J2856" s="1504"/>
    </row>
    <row r="2857" spans="2:10" x14ac:dyDescent="0.25">
      <c r="B2857" s="1508"/>
      <c r="C2857" s="1508"/>
      <c r="D2857" s="1508"/>
      <c r="E2857" s="1508"/>
      <c r="F2857" s="1504"/>
      <c r="G2857" s="1504"/>
      <c r="H2857" s="1504"/>
      <c r="I2857" s="1504"/>
      <c r="J2857" s="1504"/>
    </row>
    <row r="2858" spans="2:10" x14ac:dyDescent="0.25">
      <c r="B2858" s="1508"/>
      <c r="C2858" s="1508"/>
      <c r="D2858" s="1508"/>
      <c r="E2858" s="1508"/>
      <c r="F2858" s="1504"/>
      <c r="G2858" s="1504"/>
      <c r="H2858" s="1504"/>
      <c r="I2858" s="1504"/>
      <c r="J2858" s="1504"/>
    </row>
    <row r="2859" spans="2:10" x14ac:dyDescent="0.25">
      <c r="B2859" s="1508"/>
      <c r="C2859" s="1508"/>
      <c r="D2859" s="1508"/>
      <c r="E2859" s="1508"/>
      <c r="F2859" s="1504"/>
      <c r="G2859" s="1504"/>
      <c r="H2859" s="1504"/>
      <c r="I2859" s="1504"/>
      <c r="J2859" s="1504"/>
    </row>
    <row r="2860" spans="2:10" x14ac:dyDescent="0.25">
      <c r="B2860" s="1508"/>
      <c r="C2860" s="1508"/>
      <c r="D2860" s="1508"/>
      <c r="E2860" s="1508"/>
      <c r="F2860" s="1504"/>
      <c r="G2860" s="1504"/>
      <c r="H2860" s="1504"/>
      <c r="I2860" s="1504"/>
      <c r="J2860" s="1504"/>
    </row>
    <row r="2861" spans="2:10" x14ac:dyDescent="0.25">
      <c r="B2861" s="1508"/>
      <c r="C2861" s="1508"/>
      <c r="D2861" s="1508"/>
      <c r="E2861" s="1508"/>
      <c r="F2861" s="1504"/>
      <c r="G2861" s="1504"/>
      <c r="H2861" s="1504"/>
      <c r="I2861" s="1504"/>
      <c r="J2861" s="1504"/>
    </row>
    <row r="2862" spans="2:10" x14ac:dyDescent="0.25">
      <c r="B2862" s="1508"/>
      <c r="C2862" s="1508"/>
      <c r="D2862" s="1508"/>
      <c r="E2862" s="1508"/>
      <c r="F2862" s="1504"/>
      <c r="G2862" s="1504"/>
      <c r="H2862" s="1504"/>
      <c r="I2862" s="1504"/>
      <c r="J2862" s="1504"/>
    </row>
    <row r="2863" spans="2:10" x14ac:dyDescent="0.25">
      <c r="B2863" s="1508"/>
      <c r="C2863" s="1508"/>
      <c r="D2863" s="1508"/>
      <c r="E2863" s="1508"/>
      <c r="F2863" s="1504"/>
      <c r="G2863" s="1504"/>
      <c r="H2863" s="1504"/>
      <c r="I2863" s="1504"/>
      <c r="J2863" s="1504"/>
    </row>
    <row r="2864" spans="2:10" x14ac:dyDescent="0.25">
      <c r="B2864" s="1508"/>
      <c r="C2864" s="1508"/>
      <c r="D2864" s="1508"/>
      <c r="E2864" s="1508"/>
      <c r="F2864" s="1504"/>
      <c r="G2864" s="1504"/>
      <c r="H2864" s="1504"/>
      <c r="I2864" s="1504"/>
      <c r="J2864" s="1504"/>
    </row>
    <row r="2865" spans="2:10" x14ac:dyDescent="0.25">
      <c r="B2865" s="1508"/>
      <c r="C2865" s="1508"/>
      <c r="D2865" s="1508"/>
      <c r="E2865" s="1508"/>
      <c r="F2865" s="1504"/>
      <c r="G2865" s="1504"/>
      <c r="H2865" s="1504"/>
      <c r="I2865" s="1504"/>
      <c r="J2865" s="1504"/>
    </row>
    <row r="2866" spans="2:10" x14ac:dyDescent="0.25">
      <c r="B2866" s="1508"/>
      <c r="C2866" s="1508"/>
      <c r="D2866" s="1508"/>
      <c r="E2866" s="1508"/>
      <c r="F2866" s="1504"/>
      <c r="G2866" s="1504"/>
      <c r="H2866" s="1504"/>
      <c r="I2866" s="1504"/>
      <c r="J2866" s="1504"/>
    </row>
    <row r="2867" spans="2:10" x14ac:dyDescent="0.25">
      <c r="B2867" s="1508"/>
      <c r="C2867" s="1508"/>
      <c r="D2867" s="1508"/>
      <c r="E2867" s="1508"/>
      <c r="F2867" s="1504"/>
      <c r="G2867" s="1504"/>
      <c r="H2867" s="1504"/>
      <c r="I2867" s="1504"/>
      <c r="J2867" s="1504"/>
    </row>
    <row r="2868" spans="2:10" x14ac:dyDescent="0.25">
      <c r="B2868" s="1508"/>
      <c r="C2868" s="1508"/>
      <c r="D2868" s="1508"/>
      <c r="E2868" s="1508"/>
      <c r="F2868" s="1504"/>
      <c r="G2868" s="1504"/>
      <c r="H2868" s="1504"/>
      <c r="I2868" s="1504"/>
      <c r="J2868" s="1504"/>
    </row>
    <row r="2869" spans="2:10" x14ac:dyDescent="0.25">
      <c r="B2869" s="1508"/>
      <c r="C2869" s="1508"/>
      <c r="D2869" s="1508"/>
      <c r="E2869" s="1508"/>
      <c r="F2869" s="1504"/>
      <c r="G2869" s="1504"/>
      <c r="H2869" s="1504"/>
      <c r="I2869" s="1504"/>
      <c r="J2869" s="1504"/>
    </row>
    <row r="2870" spans="2:10" x14ac:dyDescent="0.25">
      <c r="B2870" s="1508"/>
      <c r="C2870" s="1508"/>
      <c r="D2870" s="1508"/>
      <c r="E2870" s="1508"/>
      <c r="F2870" s="1504"/>
      <c r="G2870" s="1504"/>
      <c r="H2870" s="1504"/>
      <c r="I2870" s="1504"/>
      <c r="J2870" s="1504"/>
    </row>
    <row r="2871" spans="2:10" x14ac:dyDescent="0.25">
      <c r="B2871" s="1508"/>
      <c r="C2871" s="1508"/>
      <c r="D2871" s="1508"/>
      <c r="E2871" s="1508"/>
      <c r="F2871" s="1504"/>
      <c r="G2871" s="1504"/>
      <c r="H2871" s="1504"/>
      <c r="I2871" s="1504"/>
      <c r="J2871" s="1504"/>
    </row>
    <row r="2872" spans="2:10" x14ac:dyDescent="0.25">
      <c r="B2872" s="1508"/>
      <c r="C2872" s="1508"/>
      <c r="D2872" s="1508"/>
      <c r="E2872" s="1508"/>
      <c r="F2872" s="1504"/>
      <c r="G2872" s="1504"/>
      <c r="H2872" s="1504"/>
      <c r="I2872" s="1504"/>
      <c r="J2872" s="1504"/>
    </row>
    <row r="2873" spans="2:10" x14ac:dyDescent="0.25">
      <c r="B2873" s="1508"/>
      <c r="C2873" s="1508"/>
      <c r="D2873" s="1508"/>
      <c r="E2873" s="1508"/>
      <c r="F2873" s="1504"/>
      <c r="G2873" s="1504"/>
      <c r="H2873" s="1504"/>
      <c r="I2873" s="1504"/>
      <c r="J2873" s="1504"/>
    </row>
    <row r="2874" spans="2:10" x14ac:dyDescent="0.25">
      <c r="B2874" s="1508"/>
      <c r="C2874" s="1508"/>
      <c r="D2874" s="1508"/>
      <c r="E2874" s="1508"/>
      <c r="F2874" s="1504"/>
      <c r="G2874" s="1504"/>
      <c r="H2874" s="1504"/>
      <c r="I2874" s="1504"/>
      <c r="J2874" s="1504"/>
    </row>
    <row r="2875" spans="2:10" x14ac:dyDescent="0.25">
      <c r="B2875" s="1508"/>
      <c r="C2875" s="1508"/>
      <c r="D2875" s="1508"/>
      <c r="E2875" s="1508"/>
      <c r="F2875" s="1504"/>
      <c r="G2875" s="1504"/>
      <c r="H2875" s="1504"/>
      <c r="I2875" s="1504"/>
      <c r="J2875" s="1504"/>
    </row>
    <row r="2876" spans="2:10" x14ac:dyDescent="0.25">
      <c r="B2876" s="1508"/>
      <c r="C2876" s="1508"/>
      <c r="D2876" s="1508"/>
      <c r="E2876" s="1508"/>
      <c r="F2876" s="1504"/>
      <c r="G2876" s="1504"/>
      <c r="H2876" s="1504"/>
      <c r="I2876" s="1504"/>
      <c r="J2876" s="1504"/>
    </row>
    <row r="2877" spans="2:10" x14ac:dyDescent="0.25">
      <c r="B2877" s="1508"/>
      <c r="C2877" s="1508"/>
      <c r="D2877" s="1508"/>
      <c r="E2877" s="1508"/>
      <c r="F2877" s="1504"/>
      <c r="G2877" s="1504"/>
      <c r="H2877" s="1504"/>
      <c r="I2877" s="1504"/>
      <c r="J2877" s="1504"/>
    </row>
    <row r="2878" spans="2:10" x14ac:dyDescent="0.25">
      <c r="B2878" s="1508"/>
      <c r="C2878" s="1508"/>
      <c r="D2878" s="1508"/>
      <c r="E2878" s="1508"/>
      <c r="F2878" s="1504"/>
      <c r="G2878" s="1504"/>
      <c r="H2878" s="1504"/>
      <c r="I2878" s="1504"/>
      <c r="J2878" s="1504"/>
    </row>
    <row r="2879" spans="2:10" x14ac:dyDescent="0.25">
      <c r="B2879" s="1508"/>
      <c r="C2879" s="1508"/>
      <c r="D2879" s="1508"/>
      <c r="E2879" s="1508"/>
      <c r="F2879" s="1504"/>
      <c r="G2879" s="1504"/>
      <c r="H2879" s="1504"/>
      <c r="I2879" s="1504"/>
      <c r="J2879" s="1504"/>
    </row>
    <row r="2880" spans="2:10" x14ac:dyDescent="0.25">
      <c r="B2880" s="1508"/>
      <c r="C2880" s="1508"/>
      <c r="D2880" s="1508"/>
      <c r="E2880" s="1508"/>
      <c r="F2880" s="1504"/>
      <c r="G2880" s="1504"/>
      <c r="H2880" s="1504"/>
      <c r="I2880" s="1504"/>
      <c r="J2880" s="1504"/>
    </row>
    <row r="2881" spans="2:10" x14ac:dyDescent="0.25">
      <c r="B2881" s="1508"/>
      <c r="C2881" s="1508"/>
      <c r="D2881" s="1508"/>
      <c r="E2881" s="1508"/>
      <c r="F2881" s="1504"/>
      <c r="G2881" s="1504"/>
      <c r="H2881" s="1504"/>
      <c r="I2881" s="1504"/>
      <c r="J2881" s="1504"/>
    </row>
    <row r="2882" spans="2:10" x14ac:dyDescent="0.25">
      <c r="B2882" s="1508"/>
      <c r="C2882" s="1508"/>
      <c r="D2882" s="1508"/>
      <c r="E2882" s="1508"/>
      <c r="F2882" s="1504"/>
      <c r="G2882" s="1504"/>
      <c r="H2882" s="1504"/>
      <c r="I2882" s="1504"/>
      <c r="J2882" s="1504"/>
    </row>
    <row r="2883" spans="2:10" x14ac:dyDescent="0.25">
      <c r="B2883" s="1508"/>
      <c r="C2883" s="1508"/>
      <c r="D2883" s="1508"/>
      <c r="E2883" s="1508"/>
      <c r="F2883" s="1504"/>
      <c r="G2883" s="1504"/>
      <c r="H2883" s="1504"/>
      <c r="I2883" s="1504"/>
      <c r="J2883" s="1504"/>
    </row>
    <row r="2884" spans="2:10" x14ac:dyDescent="0.25">
      <c r="B2884" s="1508"/>
      <c r="C2884" s="1508"/>
      <c r="D2884" s="1508"/>
      <c r="E2884" s="1508"/>
      <c r="F2884" s="1504"/>
      <c r="G2884" s="1504"/>
      <c r="H2884" s="1504"/>
      <c r="I2884" s="1504"/>
      <c r="J2884" s="1504"/>
    </row>
    <row r="2885" spans="2:10" x14ac:dyDescent="0.25">
      <c r="B2885" s="1508"/>
      <c r="C2885" s="1508"/>
      <c r="D2885" s="1508"/>
      <c r="E2885" s="1508"/>
      <c r="F2885" s="1504"/>
      <c r="G2885" s="1504"/>
      <c r="H2885" s="1504"/>
      <c r="I2885" s="1504"/>
      <c r="J2885" s="1504"/>
    </row>
    <row r="2886" spans="2:10" x14ac:dyDescent="0.25">
      <c r="B2886" s="1508"/>
      <c r="C2886" s="1508"/>
      <c r="D2886" s="1508"/>
      <c r="E2886" s="1508"/>
      <c r="F2886" s="1504"/>
      <c r="G2886" s="1504"/>
      <c r="H2886" s="1504"/>
      <c r="I2886" s="1504"/>
      <c r="J2886" s="1504"/>
    </row>
    <row r="2887" spans="2:10" x14ac:dyDescent="0.25">
      <c r="B2887" s="1508"/>
      <c r="C2887" s="1508"/>
      <c r="D2887" s="1508"/>
      <c r="E2887" s="1508"/>
      <c r="F2887" s="1504"/>
      <c r="G2887" s="1504"/>
      <c r="H2887" s="1504"/>
      <c r="I2887" s="1504"/>
      <c r="J2887" s="1504"/>
    </row>
    <row r="2888" spans="2:10" x14ac:dyDescent="0.25">
      <c r="B2888" s="1508"/>
      <c r="C2888" s="1508"/>
      <c r="D2888" s="1508"/>
      <c r="E2888" s="1508"/>
      <c r="F2888" s="1504"/>
      <c r="G2888" s="1504"/>
      <c r="H2888" s="1504"/>
      <c r="I2888" s="1504"/>
      <c r="J2888" s="1504"/>
    </row>
    <row r="2889" spans="2:10" x14ac:dyDescent="0.25">
      <c r="B2889" s="1508"/>
      <c r="C2889" s="1508"/>
      <c r="D2889" s="1508"/>
      <c r="E2889" s="1508"/>
      <c r="F2889" s="1504"/>
      <c r="G2889" s="1504"/>
      <c r="H2889" s="1504"/>
      <c r="I2889" s="1504"/>
      <c r="J2889" s="1504"/>
    </row>
    <row r="2890" spans="2:10" x14ac:dyDescent="0.25">
      <c r="B2890" s="1508"/>
      <c r="C2890" s="1508"/>
      <c r="D2890" s="1508"/>
      <c r="E2890" s="1508"/>
      <c r="F2890" s="1504"/>
      <c r="G2890" s="1504"/>
      <c r="H2890" s="1504"/>
      <c r="I2890" s="1504"/>
      <c r="J2890" s="1504"/>
    </row>
    <row r="2891" spans="2:10" x14ac:dyDescent="0.25">
      <c r="B2891" s="1508"/>
      <c r="C2891" s="1508"/>
      <c r="D2891" s="1508"/>
      <c r="E2891" s="1508"/>
      <c r="F2891" s="1504"/>
      <c r="G2891" s="1504"/>
      <c r="H2891" s="1504"/>
      <c r="I2891" s="1504"/>
      <c r="J2891" s="1504"/>
    </row>
    <row r="2892" spans="2:10" x14ac:dyDescent="0.25">
      <c r="B2892" s="1508"/>
      <c r="C2892" s="1508"/>
      <c r="D2892" s="1508"/>
      <c r="E2892" s="1508"/>
      <c r="F2892" s="1504"/>
      <c r="G2892" s="1504"/>
      <c r="H2892" s="1504"/>
      <c r="I2892" s="1504"/>
      <c r="J2892" s="1504"/>
    </row>
    <row r="2893" spans="2:10" x14ac:dyDescent="0.25">
      <c r="B2893" s="1508"/>
      <c r="C2893" s="1508"/>
      <c r="D2893" s="1508"/>
      <c r="E2893" s="1508"/>
      <c r="F2893" s="1504"/>
      <c r="G2893" s="1504"/>
      <c r="H2893" s="1504"/>
      <c r="I2893" s="1504"/>
      <c r="J2893" s="1504"/>
    </row>
    <row r="2894" spans="2:10" x14ac:dyDescent="0.25">
      <c r="B2894" s="1508"/>
      <c r="C2894" s="1508"/>
      <c r="D2894" s="1508"/>
      <c r="E2894" s="1508"/>
      <c r="F2894" s="1504"/>
      <c r="G2894" s="1504"/>
      <c r="H2894" s="1504"/>
      <c r="I2894" s="1504"/>
      <c r="J2894" s="1504"/>
    </row>
    <row r="2895" spans="2:10" x14ac:dyDescent="0.25">
      <c r="B2895" s="1508"/>
      <c r="C2895" s="1508"/>
      <c r="D2895" s="1508"/>
      <c r="E2895" s="1508"/>
      <c r="F2895" s="1504"/>
      <c r="G2895" s="1504"/>
      <c r="H2895" s="1504"/>
      <c r="I2895" s="1504"/>
      <c r="J2895" s="1504"/>
    </row>
    <row r="2896" spans="2:10" x14ac:dyDescent="0.25">
      <c r="B2896" s="1508"/>
      <c r="C2896" s="1508"/>
      <c r="D2896" s="1508"/>
      <c r="E2896" s="1508"/>
      <c r="F2896" s="1504"/>
      <c r="G2896" s="1504"/>
      <c r="H2896" s="1504"/>
      <c r="I2896" s="1504"/>
      <c r="J2896" s="1504"/>
    </row>
    <row r="2897" spans="2:10" x14ac:dyDescent="0.25">
      <c r="B2897" s="1508"/>
      <c r="C2897" s="1508"/>
      <c r="D2897" s="1508"/>
      <c r="E2897" s="1508"/>
      <c r="F2897" s="1504"/>
      <c r="G2897" s="1504"/>
      <c r="H2897" s="1504"/>
      <c r="I2897" s="1504"/>
      <c r="J2897" s="1504"/>
    </row>
    <row r="2898" spans="2:10" x14ac:dyDescent="0.25">
      <c r="B2898" s="1508"/>
      <c r="C2898" s="1508"/>
      <c r="D2898" s="1508"/>
      <c r="E2898" s="1508"/>
      <c r="F2898" s="1504"/>
      <c r="G2898" s="1504"/>
      <c r="H2898" s="1504"/>
      <c r="I2898" s="1504"/>
      <c r="J2898" s="1504"/>
    </row>
    <row r="2899" spans="2:10" x14ac:dyDescent="0.25">
      <c r="B2899" s="1508"/>
      <c r="C2899" s="1508"/>
      <c r="D2899" s="1508"/>
      <c r="E2899" s="1508"/>
      <c r="F2899" s="1504"/>
      <c r="G2899" s="1504"/>
      <c r="H2899" s="1504"/>
      <c r="I2899" s="1504"/>
      <c r="J2899" s="1504"/>
    </row>
    <row r="2900" spans="2:10" x14ac:dyDescent="0.25">
      <c r="B2900" s="1508"/>
      <c r="C2900" s="1508"/>
      <c r="D2900" s="1508"/>
      <c r="E2900" s="1508"/>
      <c r="F2900" s="1504"/>
      <c r="G2900" s="1504"/>
      <c r="H2900" s="1504"/>
      <c r="I2900" s="1504"/>
      <c r="J2900" s="1504"/>
    </row>
    <row r="2901" spans="2:10" x14ac:dyDescent="0.25">
      <c r="B2901" s="1508"/>
      <c r="C2901" s="1508"/>
      <c r="D2901" s="1508"/>
      <c r="E2901" s="1508"/>
      <c r="F2901" s="1504"/>
      <c r="G2901" s="1504"/>
      <c r="H2901" s="1504"/>
      <c r="I2901" s="1504"/>
      <c r="J2901" s="1504"/>
    </row>
    <row r="2902" spans="2:10" x14ac:dyDescent="0.25">
      <c r="B2902" s="1508"/>
      <c r="C2902" s="1508"/>
      <c r="D2902" s="1508"/>
      <c r="E2902" s="1508"/>
      <c r="F2902" s="1504"/>
      <c r="G2902" s="1504"/>
      <c r="H2902" s="1504"/>
      <c r="I2902" s="1504"/>
      <c r="J2902" s="1504"/>
    </row>
    <row r="2903" spans="2:10" x14ac:dyDescent="0.25">
      <c r="B2903" s="1508"/>
      <c r="C2903" s="1508"/>
      <c r="D2903" s="1508"/>
      <c r="E2903" s="1508"/>
      <c r="F2903" s="1504"/>
      <c r="G2903" s="1504"/>
      <c r="H2903" s="1504"/>
      <c r="I2903" s="1504"/>
      <c r="J2903" s="1504"/>
    </row>
    <row r="2904" spans="2:10" x14ac:dyDescent="0.25">
      <c r="B2904" s="1508"/>
      <c r="C2904" s="1508"/>
      <c r="D2904" s="1508"/>
      <c r="E2904" s="1508"/>
      <c r="F2904" s="1504"/>
      <c r="G2904" s="1504"/>
      <c r="H2904" s="1504"/>
      <c r="I2904" s="1504"/>
      <c r="J2904" s="1504"/>
    </row>
    <row r="2905" spans="2:10" x14ac:dyDescent="0.25">
      <c r="B2905" s="1508"/>
      <c r="C2905" s="1508"/>
      <c r="D2905" s="1508"/>
      <c r="E2905" s="1508"/>
      <c r="F2905" s="1504"/>
      <c r="G2905" s="1504"/>
      <c r="H2905" s="1504"/>
      <c r="I2905" s="1504"/>
      <c r="J2905" s="1504"/>
    </row>
    <row r="2906" spans="2:10" x14ac:dyDescent="0.25">
      <c r="B2906" s="1508"/>
      <c r="C2906" s="1508"/>
      <c r="D2906" s="1508"/>
      <c r="E2906" s="1508"/>
      <c r="F2906" s="1504"/>
      <c r="G2906" s="1504"/>
      <c r="H2906" s="1504"/>
      <c r="I2906" s="1504"/>
      <c r="J2906" s="1504"/>
    </row>
    <row r="2907" spans="2:10" x14ac:dyDescent="0.25">
      <c r="B2907" s="1508"/>
      <c r="C2907" s="1508"/>
      <c r="D2907" s="1508"/>
      <c r="E2907" s="1508"/>
      <c r="F2907" s="1504"/>
      <c r="G2907" s="1504"/>
      <c r="H2907" s="1504"/>
      <c r="I2907" s="1504"/>
      <c r="J2907" s="1504"/>
    </row>
    <row r="2908" spans="2:10" x14ac:dyDescent="0.25">
      <c r="B2908" s="1508"/>
      <c r="C2908" s="1508"/>
      <c r="D2908" s="1508"/>
      <c r="E2908" s="1508"/>
      <c r="F2908" s="1504"/>
      <c r="G2908" s="1504"/>
      <c r="H2908" s="1504"/>
      <c r="I2908" s="1504"/>
      <c r="J2908" s="1504"/>
    </row>
    <row r="2909" spans="2:10" x14ac:dyDescent="0.25">
      <c r="B2909" s="1508"/>
      <c r="C2909" s="1508"/>
      <c r="D2909" s="1508"/>
      <c r="E2909" s="1508"/>
      <c r="F2909" s="1504"/>
      <c r="G2909" s="1504"/>
      <c r="H2909" s="1504"/>
      <c r="I2909" s="1504"/>
      <c r="J2909" s="1504"/>
    </row>
    <row r="2910" spans="2:10" x14ac:dyDescent="0.25">
      <c r="B2910" s="1508"/>
      <c r="C2910" s="1508"/>
      <c r="D2910" s="1508"/>
      <c r="E2910" s="1508"/>
      <c r="F2910" s="1504"/>
      <c r="G2910" s="1504"/>
      <c r="H2910" s="1504"/>
      <c r="I2910" s="1504"/>
      <c r="J2910" s="1504"/>
    </row>
    <row r="2911" spans="2:10" x14ac:dyDescent="0.25">
      <c r="B2911" s="1508"/>
      <c r="C2911" s="1508"/>
      <c r="D2911" s="1508"/>
      <c r="E2911" s="1508"/>
      <c r="F2911" s="1504"/>
      <c r="G2911" s="1504"/>
      <c r="H2911" s="1504"/>
      <c r="I2911" s="1504"/>
      <c r="J2911" s="1504"/>
    </row>
    <row r="2912" spans="2:10" x14ac:dyDescent="0.25">
      <c r="B2912" s="1508"/>
      <c r="C2912" s="1508"/>
      <c r="D2912" s="1508"/>
      <c r="E2912" s="1508"/>
      <c r="F2912" s="1504"/>
      <c r="G2912" s="1504"/>
      <c r="H2912" s="1504"/>
      <c r="I2912" s="1504"/>
      <c r="J2912" s="1504"/>
    </row>
    <row r="2913" spans="2:10" x14ac:dyDescent="0.25">
      <c r="B2913" s="1508"/>
      <c r="C2913" s="1508"/>
      <c r="D2913" s="1508"/>
      <c r="E2913" s="1508"/>
      <c r="F2913" s="1504"/>
      <c r="G2913" s="1504"/>
      <c r="H2913" s="1504"/>
      <c r="I2913" s="1504"/>
      <c r="J2913" s="1504"/>
    </row>
    <row r="2914" spans="2:10" x14ac:dyDescent="0.25">
      <c r="B2914" s="1508"/>
      <c r="C2914" s="1508"/>
      <c r="D2914" s="1508"/>
      <c r="E2914" s="1508"/>
      <c r="F2914" s="1504"/>
      <c r="G2914" s="1504"/>
      <c r="H2914" s="1504"/>
      <c r="I2914" s="1504"/>
      <c r="J2914" s="1504"/>
    </row>
    <row r="2915" spans="2:10" x14ac:dyDescent="0.25">
      <c r="B2915" s="1508"/>
      <c r="C2915" s="1508"/>
      <c r="D2915" s="1508"/>
      <c r="E2915" s="1508"/>
      <c r="F2915" s="1504"/>
      <c r="G2915" s="1504"/>
      <c r="H2915" s="1504"/>
      <c r="I2915" s="1504"/>
      <c r="J2915" s="1504"/>
    </row>
    <row r="2916" spans="2:10" x14ac:dyDescent="0.25">
      <c r="B2916" s="1508"/>
      <c r="C2916" s="1508"/>
      <c r="D2916" s="1508"/>
      <c r="E2916" s="1508"/>
      <c r="F2916" s="1504"/>
      <c r="G2916" s="1504"/>
      <c r="H2916" s="1504"/>
      <c r="I2916" s="1504"/>
      <c r="J2916" s="1504"/>
    </row>
    <row r="2917" spans="2:10" x14ac:dyDescent="0.25">
      <c r="B2917" s="1508"/>
      <c r="C2917" s="1508"/>
      <c r="D2917" s="1508"/>
      <c r="E2917" s="1508"/>
      <c r="F2917" s="1504"/>
      <c r="G2917" s="1504"/>
      <c r="H2917" s="1504"/>
      <c r="I2917" s="1504"/>
      <c r="J2917" s="1504"/>
    </row>
    <row r="2918" spans="2:10" x14ac:dyDescent="0.25">
      <c r="B2918" s="1508"/>
      <c r="C2918" s="1508"/>
      <c r="D2918" s="1508"/>
      <c r="E2918" s="1508"/>
      <c r="F2918" s="1504"/>
      <c r="G2918" s="1504"/>
      <c r="H2918" s="1504"/>
      <c r="I2918" s="1504"/>
      <c r="J2918" s="1504"/>
    </row>
    <row r="2919" spans="2:10" x14ac:dyDescent="0.25">
      <c r="B2919" s="1508"/>
      <c r="C2919" s="1508"/>
      <c r="D2919" s="1508"/>
      <c r="E2919" s="1508"/>
      <c r="F2919" s="1504"/>
      <c r="G2919" s="1504"/>
      <c r="H2919" s="1504"/>
      <c r="I2919" s="1504"/>
      <c r="J2919" s="1504"/>
    </row>
    <row r="2920" spans="2:10" x14ac:dyDescent="0.25">
      <c r="B2920" s="1508"/>
      <c r="C2920" s="1508"/>
      <c r="D2920" s="1508"/>
      <c r="E2920" s="1508"/>
      <c r="F2920" s="1504"/>
      <c r="G2920" s="1504"/>
      <c r="H2920" s="1504"/>
      <c r="I2920" s="1504"/>
      <c r="J2920" s="1504"/>
    </row>
    <row r="2921" spans="2:10" x14ac:dyDescent="0.25">
      <c r="B2921" s="1508"/>
      <c r="C2921" s="1508"/>
      <c r="D2921" s="1508"/>
      <c r="E2921" s="1508"/>
      <c r="F2921" s="1504"/>
      <c r="G2921" s="1504"/>
      <c r="H2921" s="1504"/>
      <c r="I2921" s="1504"/>
      <c r="J2921" s="1504"/>
    </row>
    <row r="2922" spans="2:10" x14ac:dyDescent="0.25">
      <c r="B2922" s="1508"/>
      <c r="C2922" s="1508"/>
      <c r="D2922" s="1508"/>
      <c r="E2922" s="1508"/>
      <c r="F2922" s="1504"/>
      <c r="G2922" s="1504"/>
      <c r="H2922" s="1504"/>
      <c r="I2922" s="1504"/>
      <c r="J2922" s="1504"/>
    </row>
    <row r="2923" spans="2:10" x14ac:dyDescent="0.25">
      <c r="B2923" s="1508"/>
      <c r="C2923" s="1508"/>
      <c r="D2923" s="1508"/>
      <c r="E2923" s="1508"/>
      <c r="F2923" s="1504"/>
      <c r="G2923" s="1504"/>
      <c r="H2923" s="1504"/>
      <c r="I2923" s="1504"/>
      <c r="J2923" s="1504"/>
    </row>
    <row r="2924" spans="2:10" x14ac:dyDescent="0.25">
      <c r="B2924" s="1508"/>
      <c r="C2924" s="1508"/>
      <c r="D2924" s="1508"/>
      <c r="E2924" s="1508"/>
      <c r="F2924" s="1504"/>
      <c r="G2924" s="1504"/>
      <c r="H2924" s="1504"/>
      <c r="I2924" s="1504"/>
      <c r="J2924" s="1504"/>
    </row>
    <row r="2925" spans="2:10" x14ac:dyDescent="0.25">
      <c r="B2925" s="1508"/>
      <c r="C2925" s="1508"/>
      <c r="D2925" s="1508"/>
      <c r="E2925" s="1508"/>
      <c r="F2925" s="1504"/>
      <c r="G2925" s="1504"/>
      <c r="H2925" s="1504"/>
      <c r="I2925" s="1504"/>
      <c r="J2925" s="1504"/>
    </row>
    <row r="2926" spans="2:10" x14ac:dyDescent="0.25">
      <c r="B2926" s="1508"/>
      <c r="C2926" s="1508"/>
      <c r="D2926" s="1508"/>
      <c r="E2926" s="1508"/>
      <c r="F2926" s="1504"/>
      <c r="G2926" s="1504"/>
      <c r="H2926" s="1504"/>
      <c r="I2926" s="1504"/>
      <c r="J2926" s="1504"/>
    </row>
    <row r="2927" spans="2:10" x14ac:dyDescent="0.25">
      <c r="B2927" s="1508"/>
      <c r="C2927" s="1508"/>
      <c r="D2927" s="1508"/>
      <c r="E2927" s="1508"/>
      <c r="F2927" s="1504"/>
      <c r="G2927" s="1504"/>
      <c r="H2927" s="1504"/>
      <c r="I2927" s="1504"/>
      <c r="J2927" s="1504"/>
    </row>
    <row r="2928" spans="2:10" x14ac:dyDescent="0.25">
      <c r="B2928" s="1508"/>
      <c r="C2928" s="1508"/>
      <c r="D2928" s="1508"/>
      <c r="E2928" s="1508"/>
      <c r="F2928" s="1504"/>
      <c r="G2928" s="1504"/>
      <c r="H2928" s="1504"/>
      <c r="I2928" s="1504"/>
      <c r="J2928" s="1504"/>
    </row>
    <row r="2929" spans="2:10" x14ac:dyDescent="0.25">
      <c r="B2929" s="1508"/>
      <c r="C2929" s="1508"/>
      <c r="D2929" s="1508"/>
      <c r="E2929" s="1508"/>
      <c r="F2929" s="1504"/>
      <c r="G2929" s="1504"/>
      <c r="H2929" s="1504"/>
      <c r="I2929" s="1504"/>
      <c r="J2929" s="1504"/>
    </row>
    <row r="2930" spans="2:10" x14ac:dyDescent="0.25">
      <c r="B2930" s="1508"/>
      <c r="C2930" s="1508"/>
      <c r="D2930" s="1508"/>
      <c r="E2930" s="1508"/>
      <c r="F2930" s="1504"/>
      <c r="G2930" s="1504"/>
      <c r="H2930" s="1504"/>
      <c r="I2930" s="1504"/>
      <c r="J2930" s="1504"/>
    </row>
    <row r="2931" spans="2:10" x14ac:dyDescent="0.25">
      <c r="B2931" s="1508"/>
      <c r="C2931" s="1508"/>
      <c r="D2931" s="1508"/>
      <c r="E2931" s="1508"/>
      <c r="F2931" s="1504"/>
      <c r="G2931" s="1504"/>
      <c r="H2931" s="1504"/>
      <c r="I2931" s="1504"/>
      <c r="J2931" s="1504"/>
    </row>
    <row r="2932" spans="2:10" x14ac:dyDescent="0.25">
      <c r="B2932" s="1508"/>
      <c r="C2932" s="1508"/>
      <c r="D2932" s="1508"/>
      <c r="E2932" s="1508"/>
      <c r="F2932" s="1504"/>
      <c r="G2932" s="1504"/>
      <c r="H2932" s="1504"/>
      <c r="I2932" s="1504"/>
      <c r="J2932" s="1504"/>
    </row>
    <row r="2933" spans="2:10" x14ac:dyDescent="0.25">
      <c r="B2933" s="1508"/>
      <c r="C2933" s="1508"/>
      <c r="D2933" s="1508"/>
      <c r="E2933" s="1508"/>
      <c r="F2933" s="1504"/>
      <c r="G2933" s="1504"/>
      <c r="H2933" s="1504"/>
      <c r="I2933" s="1504"/>
      <c r="J2933" s="1504"/>
    </row>
    <row r="2934" spans="2:10" x14ac:dyDescent="0.25">
      <c r="B2934" s="1508"/>
      <c r="C2934" s="1508"/>
      <c r="D2934" s="1508"/>
      <c r="E2934" s="1508"/>
      <c r="F2934" s="1504"/>
      <c r="G2934" s="1504"/>
      <c r="H2934" s="1504"/>
      <c r="I2934" s="1504"/>
      <c r="J2934" s="1504"/>
    </row>
    <row r="2935" spans="2:10" x14ac:dyDescent="0.25">
      <c r="B2935" s="1508"/>
      <c r="C2935" s="1508"/>
      <c r="D2935" s="1508"/>
      <c r="E2935" s="1508"/>
      <c r="F2935" s="1504"/>
      <c r="G2935" s="1504"/>
      <c r="H2935" s="1504"/>
      <c r="I2935" s="1504"/>
      <c r="J2935" s="1504"/>
    </row>
    <row r="2936" spans="2:10" x14ac:dyDescent="0.25">
      <c r="B2936" s="1508"/>
      <c r="C2936" s="1508"/>
      <c r="D2936" s="1508"/>
      <c r="E2936" s="1508"/>
      <c r="F2936" s="1504"/>
      <c r="G2936" s="1504"/>
      <c r="H2936" s="1504"/>
      <c r="I2936" s="1504"/>
      <c r="J2936" s="1504"/>
    </row>
    <row r="2937" spans="2:10" x14ac:dyDescent="0.25">
      <c r="B2937" s="1508"/>
      <c r="C2937" s="1508"/>
      <c r="D2937" s="1508"/>
      <c r="E2937" s="1508"/>
      <c r="F2937" s="1504"/>
      <c r="G2937" s="1504"/>
      <c r="H2937" s="1504"/>
      <c r="I2937" s="1504"/>
      <c r="J2937" s="1504"/>
    </row>
    <row r="2938" spans="2:10" x14ac:dyDescent="0.25">
      <c r="B2938" s="1508"/>
      <c r="C2938" s="1508"/>
      <c r="D2938" s="1508"/>
      <c r="E2938" s="1508"/>
      <c r="F2938" s="1504"/>
      <c r="G2938" s="1504"/>
      <c r="H2938" s="1504"/>
      <c r="I2938" s="1504"/>
      <c r="J2938" s="1504"/>
    </row>
    <row r="2939" spans="2:10" x14ac:dyDescent="0.25">
      <c r="B2939" s="1508"/>
      <c r="C2939" s="1508"/>
      <c r="D2939" s="1508"/>
      <c r="E2939" s="1508"/>
      <c r="F2939" s="1504"/>
      <c r="G2939" s="1504"/>
      <c r="H2939" s="1504"/>
      <c r="I2939" s="1504"/>
      <c r="J2939" s="1504"/>
    </row>
    <row r="2940" spans="2:10" x14ac:dyDescent="0.25">
      <c r="B2940" s="1508"/>
      <c r="C2940" s="1508"/>
      <c r="D2940" s="1508"/>
      <c r="E2940" s="1508"/>
      <c r="F2940" s="1504"/>
      <c r="G2940" s="1504"/>
      <c r="H2940" s="1504"/>
      <c r="I2940" s="1504"/>
      <c r="J2940" s="1504"/>
    </row>
    <row r="2941" spans="2:10" x14ac:dyDescent="0.25">
      <c r="B2941" s="1508"/>
      <c r="C2941" s="1508"/>
      <c r="D2941" s="1508"/>
      <c r="E2941" s="1508"/>
      <c r="F2941" s="1504"/>
      <c r="G2941" s="1504"/>
      <c r="H2941" s="1504"/>
      <c r="I2941" s="1504"/>
      <c r="J2941" s="1504"/>
    </row>
    <row r="2942" spans="2:10" x14ac:dyDescent="0.25">
      <c r="B2942" s="1508"/>
      <c r="C2942" s="1508"/>
      <c r="D2942" s="1508"/>
      <c r="E2942" s="1508"/>
      <c r="F2942" s="1504"/>
      <c r="G2942" s="1504"/>
      <c r="H2942" s="1504"/>
      <c r="I2942" s="1504"/>
      <c r="J2942" s="1504"/>
    </row>
    <row r="2943" spans="2:10" x14ac:dyDescent="0.25">
      <c r="B2943" s="1508"/>
      <c r="C2943" s="1508"/>
      <c r="D2943" s="1508"/>
      <c r="E2943" s="1508"/>
      <c r="F2943" s="1504"/>
      <c r="G2943" s="1504"/>
      <c r="H2943" s="1504"/>
      <c r="I2943" s="1504"/>
      <c r="J2943" s="1504"/>
    </row>
    <row r="2944" spans="2:10" x14ac:dyDescent="0.25">
      <c r="B2944" s="1508"/>
      <c r="C2944" s="1508"/>
      <c r="D2944" s="1508"/>
      <c r="E2944" s="1508"/>
      <c r="F2944" s="1504"/>
      <c r="G2944" s="1504"/>
      <c r="H2944" s="1504"/>
      <c r="I2944" s="1504"/>
      <c r="J2944" s="1504"/>
    </row>
    <row r="2945" spans="2:10" x14ac:dyDescent="0.25">
      <c r="B2945" s="1508"/>
      <c r="C2945" s="1508"/>
      <c r="D2945" s="1508"/>
      <c r="E2945" s="1508"/>
      <c r="F2945" s="1504"/>
      <c r="G2945" s="1504"/>
      <c r="H2945" s="1504"/>
      <c r="I2945" s="1504"/>
      <c r="J2945" s="1504"/>
    </row>
    <row r="2946" spans="2:10" x14ac:dyDescent="0.25">
      <c r="B2946" s="1508"/>
      <c r="C2946" s="1508"/>
      <c r="D2946" s="1508"/>
      <c r="E2946" s="1508"/>
      <c r="F2946" s="1504"/>
      <c r="G2946" s="1504"/>
      <c r="H2946" s="1504"/>
      <c r="I2946" s="1504"/>
      <c r="J2946" s="1504"/>
    </row>
    <row r="2947" spans="2:10" x14ac:dyDescent="0.25">
      <c r="B2947" s="1508"/>
      <c r="C2947" s="1508"/>
      <c r="D2947" s="1508"/>
      <c r="E2947" s="1508"/>
      <c r="F2947" s="1504"/>
      <c r="G2947" s="1504"/>
      <c r="H2947" s="1504"/>
      <c r="I2947" s="1504"/>
      <c r="J2947" s="1504"/>
    </row>
    <row r="2948" spans="2:10" x14ac:dyDescent="0.25">
      <c r="B2948" s="1508"/>
      <c r="C2948" s="1508"/>
      <c r="D2948" s="1508"/>
      <c r="E2948" s="1508"/>
      <c r="F2948" s="1504"/>
      <c r="G2948" s="1504"/>
      <c r="H2948" s="1504"/>
      <c r="I2948" s="1504"/>
      <c r="J2948" s="1504"/>
    </row>
    <row r="2949" spans="2:10" x14ac:dyDescent="0.25">
      <c r="B2949" s="1508"/>
      <c r="C2949" s="1508"/>
      <c r="D2949" s="1508"/>
      <c r="E2949" s="1508"/>
      <c r="F2949" s="1504"/>
      <c r="G2949" s="1504"/>
      <c r="H2949" s="1504"/>
      <c r="I2949" s="1504"/>
      <c r="J2949" s="1504"/>
    </row>
    <row r="2950" spans="2:10" x14ac:dyDescent="0.25">
      <c r="B2950" s="1508"/>
      <c r="C2950" s="1508"/>
      <c r="D2950" s="1508"/>
      <c r="E2950" s="1508"/>
      <c r="F2950" s="1504"/>
      <c r="G2950" s="1504"/>
      <c r="H2950" s="1504"/>
      <c r="I2950" s="1504"/>
      <c r="J2950" s="1504"/>
    </row>
    <row r="2951" spans="2:10" x14ac:dyDescent="0.25">
      <c r="B2951" s="1508"/>
      <c r="C2951" s="1508"/>
      <c r="D2951" s="1508"/>
      <c r="E2951" s="1508"/>
      <c r="F2951" s="1504"/>
      <c r="G2951" s="1504"/>
      <c r="H2951" s="1504"/>
      <c r="I2951" s="1504"/>
      <c r="J2951" s="1504"/>
    </row>
    <row r="2952" spans="2:10" x14ac:dyDescent="0.25">
      <c r="B2952" s="1508"/>
      <c r="C2952" s="1508"/>
      <c r="D2952" s="1508"/>
      <c r="E2952" s="1508"/>
      <c r="F2952" s="1504"/>
      <c r="G2952" s="1504"/>
      <c r="H2952" s="1504"/>
      <c r="I2952" s="1504"/>
      <c r="J2952" s="1504"/>
    </row>
    <row r="2953" spans="2:10" x14ac:dyDescent="0.25">
      <c r="B2953" s="1508"/>
      <c r="C2953" s="1508"/>
      <c r="D2953" s="1508"/>
      <c r="E2953" s="1508"/>
      <c r="F2953" s="1504"/>
      <c r="G2953" s="1504"/>
      <c r="H2953" s="1504"/>
      <c r="I2953" s="1504"/>
      <c r="J2953" s="1504"/>
    </row>
    <row r="2954" spans="2:10" x14ac:dyDescent="0.25">
      <c r="B2954" s="1508"/>
      <c r="C2954" s="1508"/>
      <c r="D2954" s="1508"/>
      <c r="E2954" s="1508"/>
      <c r="F2954" s="1504"/>
      <c r="G2954" s="1504"/>
      <c r="H2954" s="1504"/>
      <c r="I2954" s="1504"/>
      <c r="J2954" s="1504"/>
    </row>
    <row r="2955" spans="2:10" x14ac:dyDescent="0.25">
      <c r="B2955" s="1508"/>
      <c r="C2955" s="1508"/>
      <c r="D2955" s="1508"/>
      <c r="E2955" s="1508"/>
      <c r="F2955" s="1504"/>
      <c r="G2955" s="1504"/>
      <c r="H2955" s="1504"/>
      <c r="I2955" s="1504"/>
      <c r="J2955" s="1504"/>
    </row>
    <row r="2956" spans="2:10" x14ac:dyDescent="0.25">
      <c r="B2956" s="1508"/>
      <c r="C2956" s="1508"/>
      <c r="D2956" s="1508"/>
      <c r="E2956" s="1508"/>
      <c r="F2956" s="1504"/>
      <c r="G2956" s="1504"/>
      <c r="H2956" s="1504"/>
      <c r="I2956" s="1504"/>
      <c r="J2956" s="1504"/>
    </row>
    <row r="2957" spans="2:10" x14ac:dyDescent="0.25">
      <c r="B2957" s="1508"/>
      <c r="C2957" s="1508"/>
      <c r="D2957" s="1508"/>
      <c r="E2957" s="1508"/>
      <c r="F2957" s="1504"/>
      <c r="G2957" s="1504"/>
      <c r="H2957" s="1504"/>
      <c r="I2957" s="1504"/>
      <c r="J2957" s="1504"/>
    </row>
    <row r="2958" spans="2:10" x14ac:dyDescent="0.25">
      <c r="B2958" s="1508"/>
      <c r="C2958" s="1508"/>
      <c r="D2958" s="1508"/>
      <c r="E2958" s="1508"/>
      <c r="F2958" s="1504"/>
      <c r="G2958" s="1504"/>
      <c r="H2958" s="1504"/>
      <c r="I2958" s="1504"/>
      <c r="J2958" s="1504"/>
    </row>
    <row r="2959" spans="2:10" x14ac:dyDescent="0.25">
      <c r="B2959" s="1508"/>
      <c r="C2959" s="1508"/>
      <c r="D2959" s="1508"/>
      <c r="E2959" s="1508"/>
      <c r="F2959" s="1504"/>
      <c r="G2959" s="1504"/>
      <c r="H2959" s="1504"/>
      <c r="I2959" s="1504"/>
      <c r="J2959" s="1504"/>
    </row>
    <row r="2960" spans="2:10" x14ac:dyDescent="0.25">
      <c r="B2960" s="1508"/>
      <c r="C2960" s="1508"/>
      <c r="D2960" s="1508"/>
      <c r="E2960" s="1508"/>
      <c r="F2960" s="1504"/>
      <c r="G2960" s="1504"/>
      <c r="H2960" s="1504"/>
      <c r="I2960" s="1504"/>
      <c r="J2960" s="1504"/>
    </row>
    <row r="2961" spans="2:10" x14ac:dyDescent="0.25">
      <c r="B2961" s="1508"/>
      <c r="C2961" s="1508"/>
      <c r="D2961" s="1508"/>
      <c r="E2961" s="1508"/>
      <c r="F2961" s="1504"/>
      <c r="G2961" s="1504"/>
      <c r="H2961" s="1504"/>
      <c r="I2961" s="1504"/>
      <c r="J2961" s="1504"/>
    </row>
    <row r="2962" spans="2:10" x14ac:dyDescent="0.25">
      <c r="B2962" s="1508"/>
      <c r="C2962" s="1508"/>
      <c r="D2962" s="1508"/>
      <c r="E2962" s="1508"/>
      <c r="F2962" s="1504"/>
      <c r="G2962" s="1504"/>
      <c r="H2962" s="1504"/>
      <c r="I2962" s="1504"/>
      <c r="J2962" s="1504"/>
    </row>
    <row r="2963" spans="2:10" x14ac:dyDescent="0.25">
      <c r="B2963" s="1508"/>
      <c r="C2963" s="1508"/>
      <c r="D2963" s="1508"/>
      <c r="E2963" s="1508"/>
      <c r="F2963" s="1504"/>
      <c r="G2963" s="1504"/>
      <c r="H2963" s="1504"/>
      <c r="I2963" s="1504"/>
      <c r="J2963" s="1504"/>
    </row>
    <row r="2964" spans="2:10" x14ac:dyDescent="0.25">
      <c r="B2964" s="1508"/>
      <c r="C2964" s="1508"/>
      <c r="D2964" s="1508"/>
      <c r="E2964" s="1508"/>
      <c r="F2964" s="1504"/>
      <c r="G2964" s="1504"/>
      <c r="H2964" s="1504"/>
      <c r="I2964" s="1504"/>
      <c r="J2964" s="1504"/>
    </row>
    <row r="2965" spans="2:10" x14ac:dyDescent="0.25">
      <c r="B2965" s="1508"/>
      <c r="C2965" s="1508"/>
      <c r="D2965" s="1508"/>
      <c r="E2965" s="1508"/>
      <c r="F2965" s="1504"/>
      <c r="G2965" s="1504"/>
      <c r="H2965" s="1504"/>
      <c r="I2965" s="1504"/>
      <c r="J2965" s="1504"/>
    </row>
    <row r="2966" spans="2:10" x14ac:dyDescent="0.25">
      <c r="B2966" s="1508"/>
      <c r="C2966" s="1508"/>
      <c r="D2966" s="1508"/>
      <c r="E2966" s="1508"/>
      <c r="F2966" s="1504"/>
      <c r="G2966" s="1504"/>
      <c r="H2966" s="1504"/>
      <c r="I2966" s="1504"/>
      <c r="J2966" s="1504"/>
    </row>
    <row r="2967" spans="2:10" x14ac:dyDescent="0.25">
      <c r="B2967" s="1508"/>
      <c r="C2967" s="1508"/>
      <c r="D2967" s="1508"/>
      <c r="E2967" s="1508"/>
      <c r="F2967" s="1504"/>
      <c r="G2967" s="1504"/>
      <c r="H2967" s="1504"/>
      <c r="I2967" s="1504"/>
      <c r="J2967" s="1504"/>
    </row>
    <row r="2968" spans="2:10" x14ac:dyDescent="0.25">
      <c r="B2968" s="1508"/>
      <c r="C2968" s="1508"/>
      <c r="D2968" s="1508"/>
      <c r="E2968" s="1508"/>
      <c r="F2968" s="1504"/>
      <c r="G2968" s="1504"/>
      <c r="H2968" s="1504"/>
      <c r="I2968" s="1504"/>
      <c r="J2968" s="1504"/>
    </row>
    <row r="2969" spans="2:10" x14ac:dyDescent="0.25">
      <c r="B2969" s="1508"/>
      <c r="C2969" s="1508"/>
      <c r="D2969" s="1508"/>
      <c r="E2969" s="1508"/>
      <c r="F2969" s="1504"/>
      <c r="G2969" s="1504"/>
      <c r="H2969" s="1504"/>
      <c r="I2969" s="1504"/>
      <c r="J2969" s="1504"/>
    </row>
    <row r="2970" spans="2:10" x14ac:dyDescent="0.25">
      <c r="B2970" s="1508"/>
      <c r="C2970" s="1508"/>
      <c r="D2970" s="1508"/>
      <c r="E2970" s="1508"/>
      <c r="F2970" s="1504"/>
      <c r="G2970" s="1504"/>
      <c r="H2970" s="1504"/>
      <c r="I2970" s="1504"/>
      <c r="J2970" s="1504"/>
    </row>
    <row r="2971" spans="2:10" x14ac:dyDescent="0.25">
      <c r="B2971" s="1508"/>
      <c r="C2971" s="1508"/>
      <c r="D2971" s="1508"/>
      <c r="E2971" s="1508"/>
      <c r="F2971" s="1504"/>
      <c r="G2971" s="1504"/>
      <c r="H2971" s="1504"/>
      <c r="I2971" s="1504"/>
      <c r="J2971" s="1504"/>
    </row>
    <row r="2972" spans="2:10" x14ac:dyDescent="0.25">
      <c r="B2972" s="1508"/>
      <c r="C2972" s="1508"/>
      <c r="D2972" s="1508"/>
      <c r="E2972" s="1508"/>
      <c r="F2972" s="1504"/>
      <c r="G2972" s="1504"/>
      <c r="H2972" s="1504"/>
      <c r="I2972" s="1504"/>
      <c r="J2972" s="1504"/>
    </row>
    <row r="2973" spans="2:10" x14ac:dyDescent="0.25">
      <c r="B2973" s="1508"/>
      <c r="C2973" s="1508"/>
      <c r="D2973" s="1508"/>
      <c r="E2973" s="1508"/>
      <c r="F2973" s="1504"/>
      <c r="G2973" s="1504"/>
      <c r="H2973" s="1504"/>
      <c r="I2973" s="1504"/>
      <c r="J2973" s="1504"/>
    </row>
    <row r="2974" spans="2:10" x14ac:dyDescent="0.25">
      <c r="B2974" s="1508"/>
      <c r="C2974" s="1508"/>
      <c r="D2974" s="1508"/>
      <c r="E2974" s="1508"/>
      <c r="F2974" s="1504"/>
      <c r="G2974" s="1504"/>
      <c r="H2974" s="1504"/>
      <c r="I2974" s="1504"/>
      <c r="J2974" s="1504"/>
    </row>
    <row r="2975" spans="2:10" x14ac:dyDescent="0.25">
      <c r="B2975" s="1508"/>
      <c r="C2975" s="1508"/>
      <c r="D2975" s="1508"/>
      <c r="E2975" s="1508"/>
      <c r="F2975" s="1504"/>
      <c r="G2975" s="1504"/>
      <c r="H2975" s="1504"/>
      <c r="I2975" s="1504"/>
      <c r="J2975" s="1504"/>
    </row>
    <row r="2976" spans="2:10" x14ac:dyDescent="0.25">
      <c r="B2976" s="1508"/>
      <c r="C2976" s="1508"/>
      <c r="D2976" s="1508"/>
      <c r="E2976" s="1508"/>
      <c r="F2976" s="1504"/>
      <c r="G2976" s="1504"/>
      <c r="H2976" s="1504"/>
      <c r="I2976" s="1504"/>
      <c r="J2976" s="1504"/>
    </row>
    <row r="2977" spans="2:10" x14ac:dyDescent="0.25">
      <c r="B2977" s="1508"/>
      <c r="C2977" s="1508"/>
      <c r="D2977" s="1508"/>
      <c r="E2977" s="1508"/>
      <c r="F2977" s="1504"/>
      <c r="G2977" s="1504"/>
      <c r="H2977" s="1504"/>
      <c r="I2977" s="1504"/>
      <c r="J2977" s="1504"/>
    </row>
    <row r="2978" spans="2:10" x14ac:dyDescent="0.25">
      <c r="B2978" s="1508"/>
      <c r="C2978" s="1508"/>
      <c r="D2978" s="1508"/>
      <c r="E2978" s="1508"/>
      <c r="F2978" s="1504"/>
      <c r="G2978" s="1504"/>
      <c r="H2978" s="1504"/>
      <c r="I2978" s="1504"/>
      <c r="J2978" s="1504"/>
    </row>
    <row r="2979" spans="2:10" x14ac:dyDescent="0.25">
      <c r="B2979" s="1508"/>
      <c r="C2979" s="1508"/>
      <c r="D2979" s="1508"/>
      <c r="E2979" s="1508"/>
      <c r="F2979" s="1504"/>
      <c r="G2979" s="1504"/>
      <c r="H2979" s="1504"/>
      <c r="I2979" s="1504"/>
      <c r="J2979" s="1504"/>
    </row>
    <row r="2980" spans="2:10" x14ac:dyDescent="0.25">
      <c r="B2980" s="1508"/>
      <c r="C2980" s="1508"/>
      <c r="D2980" s="1508"/>
      <c r="E2980" s="1508"/>
      <c r="F2980" s="1504"/>
      <c r="G2980" s="1504"/>
      <c r="H2980" s="1504"/>
      <c r="I2980" s="1504"/>
      <c r="J2980" s="1504"/>
    </row>
    <row r="2981" spans="2:10" x14ac:dyDescent="0.25">
      <c r="B2981" s="1508"/>
      <c r="C2981" s="1508"/>
      <c r="D2981" s="1508"/>
      <c r="E2981" s="1508"/>
      <c r="F2981" s="1504"/>
      <c r="G2981" s="1504"/>
      <c r="H2981" s="1504"/>
      <c r="I2981" s="1504"/>
      <c r="J2981" s="1504"/>
    </row>
    <row r="2982" spans="2:10" x14ac:dyDescent="0.25">
      <c r="B2982" s="1508"/>
      <c r="C2982" s="1508"/>
      <c r="D2982" s="1508"/>
      <c r="E2982" s="1508"/>
      <c r="F2982" s="1504"/>
      <c r="G2982" s="1504"/>
      <c r="H2982" s="1504"/>
      <c r="I2982" s="1504"/>
      <c r="J2982" s="1504"/>
    </row>
    <row r="2983" spans="2:10" x14ac:dyDescent="0.25">
      <c r="B2983" s="1508"/>
      <c r="C2983" s="1508"/>
      <c r="D2983" s="1508"/>
      <c r="E2983" s="1508"/>
      <c r="F2983" s="1504"/>
      <c r="G2983" s="1504"/>
      <c r="H2983" s="1504"/>
      <c r="I2983" s="1504"/>
      <c r="J2983" s="1504"/>
    </row>
    <row r="2984" spans="2:10" x14ac:dyDescent="0.25">
      <c r="B2984" s="1508"/>
      <c r="C2984" s="1508"/>
      <c r="D2984" s="1508"/>
      <c r="E2984" s="1508"/>
      <c r="F2984" s="1504"/>
      <c r="G2984" s="1504"/>
      <c r="H2984" s="1504"/>
      <c r="I2984" s="1504"/>
      <c r="J2984" s="1504"/>
    </row>
    <row r="2985" spans="2:10" x14ac:dyDescent="0.25">
      <c r="B2985" s="1508"/>
      <c r="C2985" s="1508"/>
      <c r="D2985" s="1508"/>
      <c r="E2985" s="1508"/>
      <c r="F2985" s="1504"/>
      <c r="G2985" s="1504"/>
      <c r="H2985" s="1504"/>
      <c r="I2985" s="1504"/>
      <c r="J2985" s="1504"/>
    </row>
    <row r="2986" spans="2:10" x14ac:dyDescent="0.25">
      <c r="B2986" s="1508"/>
      <c r="C2986" s="1508"/>
      <c r="D2986" s="1508"/>
      <c r="E2986" s="1508"/>
      <c r="F2986" s="1504"/>
      <c r="G2986" s="1504"/>
      <c r="H2986" s="1504"/>
      <c r="I2986" s="1504"/>
      <c r="J2986" s="1504"/>
    </row>
    <row r="2987" spans="2:10" x14ac:dyDescent="0.25">
      <c r="B2987" s="1508"/>
      <c r="C2987" s="1508"/>
      <c r="D2987" s="1508"/>
      <c r="E2987" s="1508"/>
      <c r="F2987" s="1504"/>
      <c r="G2987" s="1504"/>
      <c r="H2987" s="1504"/>
      <c r="I2987" s="1504"/>
      <c r="J2987" s="1504"/>
    </row>
    <row r="2988" spans="2:10" x14ac:dyDescent="0.25">
      <c r="B2988" s="1508"/>
      <c r="C2988" s="1508"/>
      <c r="D2988" s="1508"/>
      <c r="E2988" s="1508"/>
      <c r="F2988" s="1504"/>
      <c r="G2988" s="1504"/>
      <c r="H2988" s="1504"/>
      <c r="I2988" s="1504"/>
      <c r="J2988" s="1504"/>
    </row>
    <row r="2989" spans="2:10" x14ac:dyDescent="0.25">
      <c r="B2989" s="1508"/>
      <c r="C2989" s="1508"/>
      <c r="D2989" s="1508"/>
      <c r="E2989" s="1508"/>
      <c r="F2989" s="1504"/>
      <c r="G2989" s="1504"/>
      <c r="H2989" s="1504"/>
      <c r="I2989" s="1504"/>
      <c r="J2989" s="1504"/>
    </row>
    <row r="2990" spans="2:10" x14ac:dyDescent="0.25">
      <c r="B2990" s="1508"/>
      <c r="C2990" s="1508"/>
      <c r="D2990" s="1508"/>
      <c r="E2990" s="1508"/>
      <c r="F2990" s="1504"/>
      <c r="G2990" s="1504"/>
      <c r="H2990" s="1504"/>
      <c r="I2990" s="1504"/>
      <c r="J2990" s="1504"/>
    </row>
    <row r="2991" spans="2:10" x14ac:dyDescent="0.25">
      <c r="B2991" s="1508"/>
      <c r="C2991" s="1508"/>
      <c r="D2991" s="1508"/>
      <c r="E2991" s="1508"/>
      <c r="F2991" s="1504"/>
      <c r="G2991" s="1504"/>
      <c r="H2991" s="1504"/>
      <c r="I2991" s="1504"/>
      <c r="J2991" s="1504"/>
    </row>
    <row r="2992" spans="2:10" x14ac:dyDescent="0.25">
      <c r="B2992" s="1508"/>
      <c r="C2992" s="1508"/>
      <c r="D2992" s="1508"/>
      <c r="E2992" s="1508"/>
      <c r="F2992" s="1504"/>
      <c r="G2992" s="1504"/>
      <c r="H2992" s="1504"/>
      <c r="I2992" s="1504"/>
      <c r="J2992" s="1504"/>
    </row>
    <row r="2993" spans="2:10" x14ac:dyDescent="0.25">
      <c r="B2993" s="1508"/>
      <c r="C2993" s="1508"/>
      <c r="D2993" s="1508"/>
      <c r="E2993" s="1508"/>
      <c r="F2993" s="1504"/>
      <c r="G2993" s="1504"/>
      <c r="H2993" s="1504"/>
      <c r="I2993" s="1504"/>
      <c r="J2993" s="1504"/>
    </row>
    <row r="2994" spans="2:10" x14ac:dyDescent="0.25">
      <c r="B2994" s="1508"/>
      <c r="C2994" s="1508"/>
      <c r="D2994" s="1508"/>
      <c r="E2994" s="1508"/>
      <c r="F2994" s="1504"/>
      <c r="G2994" s="1504"/>
      <c r="H2994" s="1504"/>
      <c r="I2994" s="1504"/>
      <c r="J2994" s="1504"/>
    </row>
    <row r="2995" spans="2:10" x14ac:dyDescent="0.25">
      <c r="B2995" s="1508"/>
      <c r="C2995" s="1508"/>
      <c r="D2995" s="1508"/>
      <c r="E2995" s="1508"/>
      <c r="F2995" s="1504"/>
      <c r="G2995" s="1504"/>
      <c r="H2995" s="1504"/>
      <c r="I2995" s="1504"/>
      <c r="J2995" s="1504"/>
    </row>
    <row r="2996" spans="2:10" x14ac:dyDescent="0.25">
      <c r="B2996" s="1508"/>
      <c r="C2996" s="1508"/>
      <c r="D2996" s="1508"/>
      <c r="E2996" s="1508"/>
      <c r="F2996" s="1504"/>
      <c r="G2996" s="1504"/>
      <c r="H2996" s="1504"/>
      <c r="I2996" s="1504"/>
      <c r="J2996" s="1504"/>
    </row>
    <row r="2997" spans="2:10" x14ac:dyDescent="0.25">
      <c r="B2997" s="1508"/>
      <c r="C2997" s="1508"/>
      <c r="D2997" s="1508"/>
      <c r="E2997" s="1508"/>
      <c r="F2997" s="1504"/>
      <c r="G2997" s="1504"/>
      <c r="H2997" s="1504"/>
      <c r="I2997" s="1504"/>
      <c r="J2997" s="1504"/>
    </row>
    <row r="2998" spans="2:10" x14ac:dyDescent="0.25">
      <c r="B2998" s="1508"/>
      <c r="C2998" s="1508"/>
      <c r="D2998" s="1508"/>
      <c r="E2998" s="1508"/>
      <c r="F2998" s="1504"/>
      <c r="G2998" s="1504"/>
      <c r="H2998" s="1504"/>
      <c r="I2998" s="1504"/>
      <c r="J2998" s="1504"/>
    </row>
    <row r="2999" spans="2:10" x14ac:dyDescent="0.25">
      <c r="B2999" s="1508"/>
      <c r="C2999" s="1508"/>
      <c r="D2999" s="1508"/>
      <c r="E2999" s="1508"/>
      <c r="F2999" s="1504"/>
      <c r="G2999" s="1504"/>
      <c r="H2999" s="1504"/>
      <c r="I2999" s="1504"/>
      <c r="J2999" s="1504"/>
    </row>
    <row r="3000" spans="2:10" x14ac:dyDescent="0.25">
      <c r="B3000" s="1508"/>
      <c r="C3000" s="1508"/>
      <c r="D3000" s="1508"/>
      <c r="E3000" s="1508"/>
      <c r="F3000" s="1504"/>
      <c r="G3000" s="1504"/>
      <c r="H3000" s="1504"/>
      <c r="I3000" s="1504"/>
      <c r="J3000" s="1504"/>
    </row>
    <row r="3001" spans="2:10" x14ac:dyDescent="0.25">
      <c r="B3001" s="1508"/>
      <c r="C3001" s="1508"/>
      <c r="D3001" s="1508"/>
      <c r="E3001" s="1508"/>
      <c r="F3001" s="1504"/>
      <c r="G3001" s="1504"/>
      <c r="H3001" s="1504"/>
      <c r="I3001" s="1504"/>
      <c r="J3001" s="1504"/>
    </row>
    <row r="3002" spans="2:10" x14ac:dyDescent="0.25">
      <c r="B3002" s="1508"/>
      <c r="C3002" s="1508"/>
      <c r="D3002" s="1508"/>
      <c r="E3002" s="1508"/>
      <c r="F3002" s="1504"/>
      <c r="G3002" s="1504"/>
      <c r="H3002" s="1504"/>
      <c r="I3002" s="1504"/>
      <c r="J3002" s="1504"/>
    </row>
    <row r="3003" spans="2:10" x14ac:dyDescent="0.25">
      <c r="B3003" s="1508"/>
      <c r="C3003" s="1508"/>
      <c r="D3003" s="1508"/>
      <c r="E3003" s="1508"/>
      <c r="F3003" s="1504"/>
      <c r="G3003" s="1504"/>
      <c r="H3003" s="1504"/>
      <c r="I3003" s="1504"/>
      <c r="J3003" s="1504"/>
    </row>
    <row r="3004" spans="2:10" x14ac:dyDescent="0.25">
      <c r="B3004" s="1508"/>
      <c r="C3004" s="1508"/>
      <c r="D3004" s="1508"/>
      <c r="E3004" s="1508"/>
      <c r="F3004" s="1504"/>
      <c r="G3004" s="1504"/>
      <c r="H3004" s="1504"/>
      <c r="I3004" s="1504"/>
      <c r="J3004" s="1504"/>
    </row>
    <row r="3005" spans="2:10" x14ac:dyDescent="0.25">
      <c r="B3005" s="1508"/>
      <c r="C3005" s="1508"/>
      <c r="D3005" s="1508"/>
      <c r="E3005" s="1508"/>
      <c r="F3005" s="1504"/>
      <c r="G3005" s="1504"/>
      <c r="H3005" s="1504"/>
      <c r="I3005" s="1504"/>
      <c r="J3005" s="1504"/>
    </row>
    <row r="3006" spans="2:10" x14ac:dyDescent="0.25">
      <c r="B3006" s="1508"/>
      <c r="C3006" s="1508"/>
      <c r="D3006" s="1508"/>
      <c r="E3006" s="1508"/>
      <c r="F3006" s="1504"/>
      <c r="G3006" s="1504"/>
      <c r="H3006" s="1504"/>
      <c r="I3006" s="1504"/>
      <c r="J3006" s="1504"/>
    </row>
    <row r="3007" spans="2:10" x14ac:dyDescent="0.25">
      <c r="B3007" s="1508"/>
      <c r="C3007" s="1508"/>
      <c r="D3007" s="1508"/>
      <c r="E3007" s="1508"/>
      <c r="F3007" s="1504"/>
      <c r="G3007" s="1504"/>
      <c r="H3007" s="1504"/>
      <c r="I3007" s="1504"/>
      <c r="J3007" s="1504"/>
    </row>
    <row r="3008" spans="2:10" x14ac:dyDescent="0.25">
      <c r="B3008" s="1508"/>
      <c r="C3008" s="1508"/>
      <c r="D3008" s="1508"/>
      <c r="E3008" s="1508"/>
      <c r="F3008" s="1504"/>
      <c r="G3008" s="1504"/>
      <c r="H3008" s="1504"/>
      <c r="I3008" s="1504"/>
      <c r="J3008" s="1504"/>
    </row>
    <row r="3009" spans="2:10" x14ac:dyDescent="0.25">
      <c r="B3009" s="1508"/>
      <c r="C3009" s="1508"/>
      <c r="D3009" s="1508"/>
      <c r="E3009" s="1508"/>
      <c r="F3009" s="1504"/>
      <c r="G3009" s="1504"/>
      <c r="H3009" s="1504"/>
      <c r="I3009" s="1504"/>
      <c r="J3009" s="1504"/>
    </row>
    <row r="3010" spans="2:10" x14ac:dyDescent="0.25">
      <c r="B3010" s="1508"/>
      <c r="C3010" s="1508"/>
      <c r="D3010" s="1508"/>
      <c r="E3010" s="1508"/>
      <c r="F3010" s="1504"/>
      <c r="G3010" s="1504"/>
      <c r="H3010" s="1504"/>
      <c r="I3010" s="1504"/>
      <c r="J3010" s="1504"/>
    </row>
    <row r="3011" spans="2:10" x14ac:dyDescent="0.25">
      <c r="B3011" s="1508"/>
      <c r="C3011" s="1508"/>
      <c r="D3011" s="1508"/>
      <c r="E3011" s="1508"/>
      <c r="F3011" s="1504"/>
      <c r="G3011" s="1504"/>
      <c r="H3011" s="1504"/>
      <c r="I3011" s="1504"/>
      <c r="J3011" s="1504"/>
    </row>
    <row r="3012" spans="2:10" x14ac:dyDescent="0.25">
      <c r="B3012" s="1508"/>
      <c r="C3012" s="1508"/>
      <c r="D3012" s="1508"/>
      <c r="E3012" s="1508"/>
      <c r="F3012" s="1504"/>
      <c r="G3012" s="1504"/>
      <c r="H3012" s="1504"/>
      <c r="I3012" s="1504"/>
      <c r="J3012" s="1504"/>
    </row>
    <row r="3013" spans="2:10" x14ac:dyDescent="0.25">
      <c r="B3013" s="1508"/>
      <c r="C3013" s="1508"/>
      <c r="D3013" s="1508"/>
      <c r="E3013" s="1508"/>
      <c r="F3013" s="1504"/>
      <c r="G3013" s="1504"/>
      <c r="H3013" s="1504"/>
      <c r="I3013" s="1504"/>
      <c r="J3013" s="1504"/>
    </row>
    <row r="3014" spans="2:10" x14ac:dyDescent="0.25">
      <c r="B3014" s="1508"/>
      <c r="C3014" s="1508"/>
      <c r="D3014" s="1508"/>
      <c r="E3014" s="1508"/>
      <c r="F3014" s="1504"/>
      <c r="G3014" s="1504"/>
      <c r="H3014" s="1504"/>
      <c r="I3014" s="1504"/>
      <c r="J3014" s="1504"/>
    </row>
    <row r="3015" spans="2:10" x14ac:dyDescent="0.25">
      <c r="B3015" s="1508"/>
      <c r="C3015" s="1508"/>
      <c r="D3015" s="1508"/>
      <c r="E3015" s="1508"/>
      <c r="F3015" s="1504"/>
      <c r="G3015" s="1504"/>
      <c r="H3015" s="1504"/>
      <c r="I3015" s="1504"/>
      <c r="J3015" s="1504"/>
    </row>
    <row r="3016" spans="2:10" x14ac:dyDescent="0.25">
      <c r="B3016" s="1508"/>
      <c r="C3016" s="1508"/>
      <c r="D3016" s="1508"/>
      <c r="E3016" s="1508"/>
      <c r="F3016" s="1504"/>
      <c r="G3016" s="1504"/>
      <c r="H3016" s="1504"/>
      <c r="I3016" s="1504"/>
      <c r="J3016" s="1504"/>
    </row>
    <row r="3017" spans="2:10" x14ac:dyDescent="0.25">
      <c r="B3017" s="1508"/>
      <c r="C3017" s="1508"/>
      <c r="D3017" s="1508"/>
      <c r="E3017" s="1508"/>
      <c r="F3017" s="1504"/>
      <c r="G3017" s="1504"/>
      <c r="H3017" s="1504"/>
      <c r="I3017" s="1504"/>
      <c r="J3017" s="1504"/>
    </row>
    <row r="3018" spans="2:10" x14ac:dyDescent="0.25">
      <c r="B3018" s="1508"/>
      <c r="C3018" s="1508"/>
      <c r="D3018" s="1508"/>
      <c r="E3018" s="1508"/>
      <c r="F3018" s="1504"/>
      <c r="G3018" s="1504"/>
      <c r="H3018" s="1504"/>
      <c r="I3018" s="1504"/>
      <c r="J3018" s="1504"/>
    </row>
    <row r="3019" spans="2:10" x14ac:dyDescent="0.25">
      <c r="B3019" s="1508"/>
      <c r="C3019" s="1508"/>
      <c r="D3019" s="1508"/>
      <c r="E3019" s="1508"/>
      <c r="F3019" s="1504"/>
      <c r="G3019" s="1504"/>
      <c r="H3019" s="1504"/>
      <c r="I3019" s="1504"/>
      <c r="J3019" s="1504"/>
    </row>
    <row r="3020" spans="2:10" x14ac:dyDescent="0.25">
      <c r="B3020" s="1508"/>
      <c r="C3020" s="1508"/>
      <c r="D3020" s="1508"/>
      <c r="E3020" s="1508"/>
      <c r="F3020" s="1504"/>
      <c r="G3020" s="1504"/>
      <c r="H3020" s="1504"/>
      <c r="I3020" s="1504"/>
      <c r="J3020" s="1504"/>
    </row>
    <row r="3021" spans="2:10" x14ac:dyDescent="0.25">
      <c r="B3021" s="1508"/>
      <c r="C3021" s="1508"/>
      <c r="D3021" s="1508"/>
      <c r="E3021" s="1508"/>
      <c r="F3021" s="1504"/>
      <c r="G3021" s="1504"/>
      <c r="H3021" s="1504"/>
      <c r="I3021" s="1504"/>
      <c r="J3021" s="1504"/>
    </row>
    <row r="3022" spans="2:10" x14ac:dyDescent="0.25">
      <c r="B3022" s="1508"/>
      <c r="C3022" s="1508"/>
      <c r="D3022" s="1508"/>
      <c r="E3022" s="1508"/>
      <c r="F3022" s="1504"/>
      <c r="G3022" s="1504"/>
      <c r="H3022" s="1504"/>
      <c r="I3022" s="1504"/>
      <c r="J3022" s="1504"/>
    </row>
    <row r="3023" spans="2:10" x14ac:dyDescent="0.25">
      <c r="B3023" s="1508"/>
      <c r="C3023" s="1508"/>
      <c r="D3023" s="1508"/>
      <c r="E3023" s="1508"/>
      <c r="F3023" s="1504"/>
      <c r="G3023" s="1504"/>
      <c r="H3023" s="1504"/>
      <c r="I3023" s="1504"/>
      <c r="J3023" s="1504"/>
    </row>
    <row r="3024" spans="2:10" x14ac:dyDescent="0.25">
      <c r="B3024" s="1508"/>
      <c r="C3024" s="1508"/>
      <c r="D3024" s="1508"/>
      <c r="E3024" s="1508"/>
      <c r="F3024" s="1504"/>
      <c r="G3024" s="1504"/>
      <c r="H3024" s="1504"/>
      <c r="I3024" s="1504"/>
      <c r="J3024" s="1504"/>
    </row>
    <row r="3025" spans="2:10" x14ac:dyDescent="0.25">
      <c r="B3025" s="1508"/>
      <c r="C3025" s="1508"/>
      <c r="D3025" s="1508"/>
      <c r="E3025" s="1508"/>
      <c r="F3025" s="1504"/>
      <c r="G3025" s="1504"/>
      <c r="H3025" s="1504"/>
      <c r="I3025" s="1504"/>
      <c r="J3025" s="1504"/>
    </row>
    <row r="3026" spans="2:10" x14ac:dyDescent="0.25">
      <c r="B3026" s="1508"/>
      <c r="C3026" s="1508"/>
      <c r="D3026" s="1508"/>
      <c r="E3026" s="1508"/>
      <c r="F3026" s="1504"/>
      <c r="G3026" s="1504"/>
      <c r="H3026" s="1504"/>
      <c r="I3026" s="1504"/>
      <c r="J3026" s="1504"/>
    </row>
    <row r="3027" spans="2:10" x14ac:dyDescent="0.25">
      <c r="B3027" s="1508"/>
      <c r="C3027" s="1508"/>
      <c r="D3027" s="1508"/>
      <c r="E3027" s="1508"/>
      <c r="F3027" s="1504"/>
      <c r="G3027" s="1504"/>
      <c r="H3027" s="1504"/>
      <c r="I3027" s="1504"/>
      <c r="J3027" s="1504"/>
    </row>
    <row r="3028" spans="2:10" x14ac:dyDescent="0.25">
      <c r="B3028" s="1508"/>
      <c r="C3028" s="1508"/>
      <c r="D3028" s="1508"/>
      <c r="E3028" s="1508"/>
      <c r="F3028" s="1504"/>
      <c r="G3028" s="1504"/>
      <c r="H3028" s="1504"/>
      <c r="I3028" s="1504"/>
      <c r="J3028" s="1504"/>
    </row>
    <row r="3029" spans="2:10" x14ac:dyDescent="0.25">
      <c r="B3029" s="1508"/>
      <c r="C3029" s="1508"/>
      <c r="D3029" s="1508"/>
      <c r="E3029" s="1508"/>
      <c r="F3029" s="1504"/>
      <c r="G3029" s="1504"/>
      <c r="H3029" s="1504"/>
      <c r="I3029" s="1504"/>
      <c r="J3029" s="1504"/>
    </row>
    <row r="3030" spans="2:10" x14ac:dyDescent="0.25">
      <c r="B3030" s="1508"/>
      <c r="C3030" s="1508"/>
      <c r="D3030" s="1508"/>
      <c r="E3030" s="1508"/>
      <c r="F3030" s="1504"/>
      <c r="G3030" s="1504"/>
      <c r="H3030" s="1504"/>
      <c r="I3030" s="1504"/>
      <c r="J3030" s="1504"/>
    </row>
    <row r="3031" spans="2:10" x14ac:dyDescent="0.25">
      <c r="B3031" s="1508"/>
      <c r="C3031" s="1508"/>
      <c r="D3031" s="1508"/>
      <c r="E3031" s="1508"/>
      <c r="F3031" s="1504"/>
      <c r="G3031" s="1504"/>
      <c r="H3031" s="1504"/>
      <c r="I3031" s="1504"/>
      <c r="J3031" s="1504"/>
    </row>
    <row r="3032" spans="2:10" x14ac:dyDescent="0.25">
      <c r="B3032" s="1508"/>
      <c r="C3032" s="1508"/>
      <c r="D3032" s="1508"/>
      <c r="E3032" s="1508"/>
      <c r="F3032" s="1504"/>
      <c r="G3032" s="1504"/>
      <c r="H3032" s="1504"/>
      <c r="I3032" s="1504"/>
      <c r="J3032" s="1504"/>
    </row>
    <row r="3033" spans="2:10" x14ac:dyDescent="0.25">
      <c r="B3033" s="1508"/>
      <c r="C3033" s="1508"/>
      <c r="D3033" s="1508"/>
      <c r="E3033" s="1508"/>
      <c r="F3033" s="1504"/>
      <c r="G3033" s="1504"/>
      <c r="H3033" s="1504"/>
      <c r="I3033" s="1504"/>
      <c r="J3033" s="1504"/>
    </row>
    <row r="3034" spans="2:10" x14ac:dyDescent="0.25">
      <c r="B3034" s="1508"/>
      <c r="C3034" s="1508"/>
      <c r="D3034" s="1508"/>
      <c r="E3034" s="1508"/>
      <c r="F3034" s="1504"/>
      <c r="G3034" s="1504"/>
      <c r="H3034" s="1504"/>
      <c r="I3034" s="1504"/>
      <c r="J3034" s="1504"/>
    </row>
    <row r="3035" spans="2:10" x14ac:dyDescent="0.25">
      <c r="B3035" s="1508"/>
      <c r="C3035" s="1508"/>
      <c r="D3035" s="1508"/>
      <c r="E3035" s="1508"/>
      <c r="F3035" s="1504"/>
      <c r="G3035" s="1504"/>
      <c r="H3035" s="1504"/>
      <c r="I3035" s="1504"/>
      <c r="J3035" s="1504"/>
    </row>
    <row r="3036" spans="2:10" x14ac:dyDescent="0.25">
      <c r="B3036" s="1508"/>
      <c r="C3036" s="1508"/>
      <c r="D3036" s="1508"/>
      <c r="E3036" s="1508"/>
      <c r="F3036" s="1504"/>
      <c r="G3036" s="1504"/>
      <c r="H3036" s="1504"/>
      <c r="I3036" s="1504"/>
      <c r="J3036" s="1504"/>
    </row>
    <row r="3037" spans="2:10" x14ac:dyDescent="0.25">
      <c r="B3037" s="1508"/>
      <c r="C3037" s="1508"/>
      <c r="D3037" s="1508"/>
      <c r="E3037" s="1508"/>
      <c r="F3037" s="1504"/>
      <c r="G3037" s="1504"/>
      <c r="H3037" s="1504"/>
      <c r="I3037" s="1504"/>
      <c r="J3037" s="1504"/>
    </row>
    <row r="3038" spans="2:10" x14ac:dyDescent="0.25">
      <c r="B3038" s="1508"/>
      <c r="C3038" s="1508"/>
      <c r="D3038" s="1508"/>
      <c r="E3038" s="1508"/>
      <c r="F3038" s="1504"/>
      <c r="G3038" s="1504"/>
      <c r="H3038" s="1504"/>
      <c r="I3038" s="1504"/>
      <c r="J3038" s="1504"/>
    </row>
    <row r="3039" spans="2:10" x14ac:dyDescent="0.25">
      <c r="B3039" s="1508"/>
      <c r="C3039" s="1508"/>
      <c r="D3039" s="1508"/>
      <c r="E3039" s="1508"/>
      <c r="F3039" s="1504"/>
      <c r="G3039" s="1504"/>
      <c r="H3039" s="1504"/>
      <c r="I3039" s="1504"/>
      <c r="J3039" s="1504"/>
    </row>
    <row r="3040" spans="2:10" x14ac:dyDescent="0.25">
      <c r="B3040" s="1508"/>
      <c r="C3040" s="1508"/>
      <c r="D3040" s="1508"/>
      <c r="E3040" s="1508"/>
      <c r="F3040" s="1504"/>
      <c r="G3040" s="1504"/>
      <c r="H3040" s="1504"/>
      <c r="I3040" s="1504"/>
      <c r="J3040" s="1504"/>
    </row>
    <row r="3041" spans="2:10" x14ac:dyDescent="0.25">
      <c r="B3041" s="1508"/>
      <c r="C3041" s="1508"/>
      <c r="D3041" s="1508"/>
      <c r="E3041" s="1508"/>
      <c r="F3041" s="1504"/>
      <c r="G3041" s="1504"/>
      <c r="H3041" s="1504"/>
      <c r="I3041" s="1504"/>
      <c r="J3041" s="1504"/>
    </row>
    <row r="3042" spans="2:10" x14ac:dyDescent="0.25">
      <c r="B3042" s="1508"/>
      <c r="C3042" s="1508"/>
      <c r="D3042" s="1508"/>
      <c r="E3042" s="1508"/>
      <c r="F3042" s="1504"/>
      <c r="G3042" s="1504"/>
      <c r="H3042" s="1504"/>
      <c r="I3042" s="1504"/>
      <c r="J3042" s="1504"/>
    </row>
    <row r="3043" spans="2:10" x14ac:dyDescent="0.25">
      <c r="B3043" s="1508"/>
      <c r="C3043" s="1508"/>
      <c r="D3043" s="1508"/>
      <c r="E3043" s="1508"/>
      <c r="F3043" s="1504"/>
      <c r="G3043" s="1504"/>
      <c r="H3043" s="1504"/>
      <c r="I3043" s="1504"/>
      <c r="J3043" s="1504"/>
    </row>
    <row r="3044" spans="2:10" x14ac:dyDescent="0.25">
      <c r="B3044" s="1508"/>
      <c r="C3044" s="1508"/>
      <c r="D3044" s="1508"/>
      <c r="E3044" s="1508"/>
      <c r="F3044" s="1504"/>
      <c r="G3044" s="1504"/>
      <c r="H3044" s="1504"/>
      <c r="I3044" s="1504"/>
      <c r="J3044" s="1504"/>
    </row>
    <row r="3045" spans="2:10" x14ac:dyDescent="0.25">
      <c r="B3045" s="1508"/>
      <c r="C3045" s="1508"/>
      <c r="D3045" s="1508"/>
      <c r="E3045" s="1508"/>
      <c r="F3045" s="1504"/>
      <c r="G3045" s="1504"/>
      <c r="H3045" s="1504"/>
      <c r="I3045" s="1504"/>
      <c r="J3045" s="1504"/>
    </row>
    <row r="3046" spans="2:10" x14ac:dyDescent="0.25">
      <c r="B3046" s="1508"/>
      <c r="C3046" s="1508"/>
      <c r="D3046" s="1508"/>
      <c r="E3046" s="1508"/>
      <c r="F3046" s="1504"/>
      <c r="G3046" s="1504"/>
      <c r="H3046" s="1504"/>
      <c r="I3046" s="1504"/>
      <c r="J3046" s="1504"/>
    </row>
    <row r="3047" spans="2:10" x14ac:dyDescent="0.25">
      <c r="B3047" s="1508"/>
      <c r="C3047" s="1508"/>
      <c r="D3047" s="1508"/>
      <c r="E3047" s="1508"/>
      <c r="F3047" s="1504"/>
      <c r="G3047" s="1504"/>
      <c r="H3047" s="1504"/>
      <c r="I3047" s="1504"/>
      <c r="J3047" s="1504"/>
    </row>
    <row r="3048" spans="2:10" x14ac:dyDescent="0.25">
      <c r="B3048" s="1508"/>
      <c r="C3048" s="1508"/>
      <c r="D3048" s="1508"/>
      <c r="E3048" s="1508"/>
      <c r="F3048" s="1504"/>
      <c r="G3048" s="1504"/>
      <c r="H3048" s="1504"/>
      <c r="I3048" s="1504"/>
      <c r="J3048" s="1504"/>
    </row>
    <row r="3049" spans="2:10" x14ac:dyDescent="0.25">
      <c r="B3049" s="1508"/>
      <c r="C3049" s="1508"/>
      <c r="D3049" s="1508"/>
      <c r="E3049" s="1508"/>
      <c r="F3049" s="1504"/>
      <c r="G3049" s="1504"/>
      <c r="H3049" s="1504"/>
      <c r="I3049" s="1504"/>
      <c r="J3049" s="1504"/>
    </row>
    <row r="3050" spans="2:10" x14ac:dyDescent="0.25">
      <c r="B3050" s="1508"/>
      <c r="C3050" s="1508"/>
      <c r="D3050" s="1508"/>
      <c r="E3050" s="1508"/>
      <c r="F3050" s="1504"/>
      <c r="G3050" s="1504"/>
      <c r="H3050" s="1504"/>
      <c r="I3050" s="1504"/>
      <c r="J3050" s="1504"/>
    </row>
    <row r="3051" spans="2:10" x14ac:dyDescent="0.25">
      <c r="B3051" s="1508"/>
      <c r="C3051" s="1508"/>
      <c r="D3051" s="1508"/>
      <c r="E3051" s="1508"/>
      <c r="F3051" s="1504"/>
      <c r="G3051" s="1504"/>
      <c r="H3051" s="1504"/>
      <c r="I3051" s="1504"/>
      <c r="J3051" s="1504"/>
    </row>
    <row r="3052" spans="2:10" x14ac:dyDescent="0.25">
      <c r="B3052" s="1508"/>
      <c r="C3052" s="1508"/>
      <c r="D3052" s="1508"/>
      <c r="E3052" s="1508"/>
      <c r="F3052" s="1504"/>
      <c r="G3052" s="1504"/>
      <c r="H3052" s="1504"/>
      <c r="I3052" s="1504"/>
      <c r="J3052" s="1504"/>
    </row>
    <row r="3053" spans="2:10" x14ac:dyDescent="0.25">
      <c r="B3053" s="1508"/>
      <c r="C3053" s="1508"/>
      <c r="D3053" s="1508"/>
      <c r="E3053" s="1508"/>
      <c r="F3053" s="1504"/>
      <c r="G3053" s="1504"/>
      <c r="H3053" s="1504"/>
      <c r="I3053" s="1504"/>
      <c r="J3053" s="1504"/>
    </row>
    <row r="3054" spans="2:10" x14ac:dyDescent="0.25">
      <c r="B3054" s="1508"/>
      <c r="C3054" s="1508"/>
      <c r="D3054" s="1508"/>
      <c r="E3054" s="1508"/>
      <c r="F3054" s="1504"/>
      <c r="G3054" s="1504"/>
      <c r="H3054" s="1504"/>
      <c r="I3054" s="1504"/>
      <c r="J3054" s="1504"/>
    </row>
    <row r="3055" spans="2:10" x14ac:dyDescent="0.25">
      <c r="B3055" s="1508"/>
      <c r="C3055" s="1508"/>
      <c r="D3055" s="1508"/>
      <c r="E3055" s="1508"/>
      <c r="F3055" s="1504"/>
      <c r="G3055" s="1504"/>
      <c r="H3055" s="1504"/>
      <c r="I3055" s="1504"/>
      <c r="J3055" s="1504"/>
    </row>
    <row r="3056" spans="2:10" x14ac:dyDescent="0.25">
      <c r="B3056" s="1508"/>
      <c r="C3056" s="1508"/>
      <c r="D3056" s="1508"/>
      <c r="E3056" s="1508"/>
      <c r="F3056" s="1504"/>
      <c r="G3056" s="1504"/>
      <c r="H3056" s="1504"/>
      <c r="I3056" s="1504"/>
      <c r="J3056" s="1504"/>
    </row>
    <row r="3057" spans="2:10" x14ac:dyDescent="0.25">
      <c r="B3057" s="1508"/>
      <c r="C3057" s="1508"/>
      <c r="D3057" s="1508"/>
      <c r="E3057" s="1508"/>
      <c r="F3057" s="1504"/>
      <c r="G3057" s="1504"/>
      <c r="H3057" s="1504"/>
      <c r="I3057" s="1504"/>
      <c r="J3057" s="1504"/>
    </row>
    <row r="3058" spans="2:10" x14ac:dyDescent="0.25">
      <c r="B3058" s="1508"/>
      <c r="C3058" s="1508"/>
      <c r="D3058" s="1508"/>
      <c r="E3058" s="1508"/>
      <c r="F3058" s="1504"/>
      <c r="G3058" s="1504"/>
      <c r="H3058" s="1504"/>
      <c r="I3058" s="1504"/>
      <c r="J3058" s="1504"/>
    </row>
    <row r="3059" spans="2:10" x14ac:dyDescent="0.25">
      <c r="B3059" s="1508"/>
      <c r="C3059" s="1508"/>
      <c r="D3059" s="1508"/>
      <c r="E3059" s="1508"/>
      <c r="F3059" s="1504"/>
      <c r="G3059" s="1504"/>
      <c r="H3059" s="1504"/>
      <c r="I3059" s="1504"/>
      <c r="J3059" s="1504"/>
    </row>
    <row r="3060" spans="2:10" x14ac:dyDescent="0.25">
      <c r="B3060" s="1508"/>
      <c r="C3060" s="1508"/>
      <c r="D3060" s="1508"/>
      <c r="E3060" s="1508"/>
      <c r="F3060" s="1504"/>
      <c r="G3060" s="1504"/>
      <c r="H3060" s="1504"/>
      <c r="I3060" s="1504"/>
      <c r="J3060" s="1504"/>
    </row>
    <row r="3061" spans="2:10" x14ac:dyDescent="0.25">
      <c r="B3061" s="1508"/>
      <c r="C3061" s="1508"/>
      <c r="D3061" s="1508"/>
      <c r="E3061" s="1508"/>
      <c r="F3061" s="1504"/>
      <c r="G3061" s="1504"/>
      <c r="H3061" s="1504"/>
      <c r="I3061" s="1504"/>
      <c r="J3061" s="1504"/>
    </row>
    <row r="3062" spans="2:10" x14ac:dyDescent="0.25">
      <c r="B3062" s="1508"/>
      <c r="C3062" s="1508"/>
      <c r="D3062" s="1508"/>
      <c r="E3062" s="1508"/>
      <c r="F3062" s="1504"/>
      <c r="G3062" s="1504"/>
      <c r="H3062" s="1504"/>
      <c r="I3062" s="1504"/>
      <c r="J3062" s="1504"/>
    </row>
    <row r="3063" spans="2:10" x14ac:dyDescent="0.25">
      <c r="B3063" s="1508"/>
      <c r="C3063" s="1508"/>
      <c r="D3063" s="1508"/>
      <c r="E3063" s="1508"/>
      <c r="F3063" s="1504"/>
      <c r="G3063" s="1504"/>
      <c r="H3063" s="1504"/>
      <c r="I3063" s="1504"/>
      <c r="J3063" s="1504"/>
    </row>
    <row r="3064" spans="2:10" x14ac:dyDescent="0.25">
      <c r="B3064" s="1508"/>
      <c r="C3064" s="1508"/>
      <c r="D3064" s="1508"/>
      <c r="E3064" s="1508"/>
      <c r="F3064" s="1504"/>
      <c r="G3064" s="1504"/>
      <c r="H3064" s="1504"/>
      <c r="I3064" s="1504"/>
      <c r="J3064" s="1504"/>
    </row>
    <row r="3065" spans="2:10" x14ac:dyDescent="0.25">
      <c r="B3065" s="1508"/>
      <c r="C3065" s="1508"/>
      <c r="D3065" s="1508"/>
      <c r="E3065" s="1508"/>
      <c r="F3065" s="1504"/>
      <c r="G3065" s="1504"/>
      <c r="H3065" s="1504"/>
      <c r="I3065" s="1504"/>
      <c r="J3065" s="1504"/>
    </row>
    <row r="3066" spans="2:10" x14ac:dyDescent="0.25">
      <c r="B3066" s="1508"/>
      <c r="C3066" s="1508"/>
      <c r="D3066" s="1508"/>
      <c r="E3066" s="1508"/>
      <c r="F3066" s="1504"/>
      <c r="G3066" s="1504"/>
      <c r="H3066" s="1504"/>
      <c r="I3066" s="1504"/>
      <c r="J3066" s="1504"/>
    </row>
    <row r="3067" spans="2:10" x14ac:dyDescent="0.25">
      <c r="B3067" s="1508"/>
      <c r="C3067" s="1508"/>
      <c r="D3067" s="1508"/>
      <c r="E3067" s="1508"/>
      <c r="F3067" s="1504"/>
      <c r="G3067" s="1504"/>
      <c r="H3067" s="1504"/>
      <c r="I3067" s="1504"/>
      <c r="J3067" s="1504"/>
    </row>
    <row r="3068" spans="2:10" x14ac:dyDescent="0.25">
      <c r="B3068" s="1508"/>
      <c r="C3068" s="1508"/>
      <c r="D3068" s="1508"/>
      <c r="E3068" s="1508"/>
      <c r="F3068" s="1504"/>
      <c r="G3068" s="1504"/>
      <c r="H3068" s="1504"/>
      <c r="I3068" s="1504"/>
      <c r="J3068" s="1504"/>
    </row>
    <row r="3069" spans="2:10" x14ac:dyDescent="0.25">
      <c r="B3069" s="1508"/>
      <c r="C3069" s="1508"/>
      <c r="D3069" s="1508"/>
      <c r="E3069" s="1508"/>
      <c r="F3069" s="1504"/>
      <c r="G3069" s="1504"/>
      <c r="H3069" s="1504"/>
      <c r="I3069" s="1504"/>
      <c r="J3069" s="1504"/>
    </row>
    <row r="3070" spans="2:10" x14ac:dyDescent="0.25">
      <c r="B3070" s="1508"/>
      <c r="C3070" s="1508"/>
      <c r="D3070" s="1508"/>
      <c r="E3070" s="1508"/>
      <c r="F3070" s="1504"/>
      <c r="G3070" s="1504"/>
      <c r="H3070" s="1504"/>
      <c r="I3070" s="1504"/>
      <c r="J3070" s="1504"/>
    </row>
    <row r="3071" spans="2:10" x14ac:dyDescent="0.25">
      <c r="B3071" s="1508"/>
      <c r="C3071" s="1508"/>
      <c r="D3071" s="1508"/>
      <c r="E3071" s="1508"/>
      <c r="F3071" s="1504"/>
      <c r="G3071" s="1504"/>
      <c r="H3071" s="1504"/>
      <c r="I3071" s="1504"/>
      <c r="J3071" s="1504"/>
    </row>
    <row r="3072" spans="2:10" x14ac:dyDescent="0.25">
      <c r="B3072" s="1508"/>
      <c r="C3072" s="1508"/>
      <c r="D3072" s="1508"/>
      <c r="E3072" s="1508"/>
      <c r="F3072" s="1504"/>
      <c r="G3072" s="1504"/>
      <c r="H3072" s="1504"/>
      <c r="I3072" s="1504"/>
      <c r="J3072" s="1504"/>
    </row>
    <row r="3073" spans="2:10" x14ac:dyDescent="0.25">
      <c r="B3073" s="1508"/>
      <c r="C3073" s="1508"/>
      <c r="D3073" s="1508"/>
      <c r="E3073" s="1508"/>
      <c r="F3073" s="1504"/>
      <c r="G3073" s="1504"/>
      <c r="H3073" s="1504"/>
      <c r="I3073" s="1504"/>
      <c r="J3073" s="1504"/>
    </row>
    <row r="3074" spans="2:10" x14ac:dyDescent="0.25">
      <c r="B3074" s="1508"/>
      <c r="C3074" s="1508"/>
      <c r="D3074" s="1508"/>
      <c r="E3074" s="1508"/>
      <c r="F3074" s="1504"/>
      <c r="G3074" s="1504"/>
      <c r="H3074" s="1504"/>
      <c r="I3074" s="1504"/>
      <c r="J3074" s="1504"/>
    </row>
    <row r="3075" spans="2:10" x14ac:dyDescent="0.25">
      <c r="B3075" s="1508"/>
      <c r="C3075" s="1508"/>
      <c r="D3075" s="1508"/>
      <c r="E3075" s="1508"/>
      <c r="F3075" s="1504"/>
      <c r="G3075" s="1504"/>
      <c r="H3075" s="1504"/>
      <c r="I3075" s="1504"/>
      <c r="J3075" s="1504"/>
    </row>
    <row r="3076" spans="2:10" x14ac:dyDescent="0.25">
      <c r="B3076" s="1508"/>
      <c r="C3076" s="1508"/>
      <c r="D3076" s="1508"/>
      <c r="E3076" s="1508"/>
      <c r="F3076" s="1504"/>
      <c r="G3076" s="1504"/>
      <c r="H3076" s="1504"/>
      <c r="I3076" s="1504"/>
      <c r="J3076" s="1504"/>
    </row>
    <row r="3077" spans="2:10" x14ac:dyDescent="0.25">
      <c r="B3077" s="1508"/>
      <c r="C3077" s="1508"/>
      <c r="D3077" s="1508"/>
      <c r="E3077" s="1508"/>
      <c r="F3077" s="1504"/>
      <c r="G3077" s="1504"/>
      <c r="H3077" s="1504"/>
      <c r="I3077" s="1504"/>
      <c r="J3077" s="1504"/>
    </row>
    <row r="3078" spans="2:10" x14ac:dyDescent="0.25">
      <c r="B3078" s="1508"/>
      <c r="C3078" s="1508"/>
      <c r="D3078" s="1508"/>
      <c r="E3078" s="1508"/>
      <c r="F3078" s="1504"/>
      <c r="G3078" s="1504"/>
      <c r="H3078" s="1504"/>
      <c r="I3078" s="1504"/>
      <c r="J3078" s="1504"/>
    </row>
    <row r="3079" spans="2:10" x14ac:dyDescent="0.25">
      <c r="B3079" s="1508"/>
      <c r="C3079" s="1508"/>
      <c r="D3079" s="1508"/>
      <c r="E3079" s="1508"/>
      <c r="F3079" s="1504"/>
      <c r="G3079" s="1504"/>
      <c r="H3079" s="1504"/>
      <c r="I3079" s="1504"/>
      <c r="J3079" s="1504"/>
    </row>
    <row r="3080" spans="2:10" x14ac:dyDescent="0.25">
      <c r="B3080" s="1508"/>
      <c r="C3080" s="1508"/>
      <c r="D3080" s="1508"/>
      <c r="E3080" s="1508"/>
      <c r="F3080" s="1504"/>
      <c r="G3080" s="1504"/>
      <c r="H3080" s="1504"/>
      <c r="I3080" s="1504"/>
      <c r="J3080" s="1504"/>
    </row>
    <row r="3081" spans="2:10" x14ac:dyDescent="0.25">
      <c r="B3081" s="1508"/>
      <c r="C3081" s="1508"/>
      <c r="D3081" s="1508"/>
      <c r="E3081" s="1508"/>
      <c r="F3081" s="1504"/>
      <c r="G3081" s="1504"/>
      <c r="H3081" s="1504"/>
      <c r="I3081" s="1504"/>
      <c r="J3081" s="1504"/>
    </row>
    <row r="3082" spans="2:10" x14ac:dyDescent="0.25">
      <c r="B3082" s="1508"/>
      <c r="C3082" s="1508"/>
      <c r="D3082" s="1508"/>
      <c r="E3082" s="1508"/>
      <c r="F3082" s="1504"/>
      <c r="G3082" s="1504"/>
      <c r="H3082" s="1504"/>
      <c r="I3082" s="1504"/>
      <c r="J3082" s="1504"/>
    </row>
    <row r="3083" spans="2:10" x14ac:dyDescent="0.25">
      <c r="B3083" s="1508"/>
      <c r="C3083" s="1508"/>
      <c r="D3083" s="1508"/>
      <c r="E3083" s="1508"/>
      <c r="F3083" s="1504"/>
      <c r="G3083" s="1504"/>
      <c r="H3083" s="1504"/>
      <c r="I3083" s="1504"/>
      <c r="J3083" s="1504"/>
    </row>
    <row r="3084" spans="2:10" x14ac:dyDescent="0.25">
      <c r="B3084" s="1508"/>
      <c r="C3084" s="1508"/>
      <c r="D3084" s="1508"/>
      <c r="E3084" s="1508"/>
      <c r="F3084" s="1504"/>
      <c r="G3084" s="1504"/>
      <c r="H3084" s="1504"/>
      <c r="I3084" s="1504"/>
      <c r="J3084" s="1504"/>
    </row>
    <row r="3085" spans="2:10" x14ac:dyDescent="0.25">
      <c r="B3085" s="1508"/>
      <c r="C3085" s="1508"/>
      <c r="D3085" s="1508"/>
      <c r="E3085" s="1508"/>
      <c r="F3085" s="1504"/>
      <c r="G3085" s="1504"/>
      <c r="H3085" s="1504"/>
      <c r="I3085" s="1504"/>
      <c r="J3085" s="1504"/>
    </row>
    <row r="3086" spans="2:10" x14ac:dyDescent="0.25">
      <c r="B3086" s="1508"/>
      <c r="C3086" s="1508"/>
      <c r="D3086" s="1508"/>
      <c r="E3086" s="1508"/>
      <c r="F3086" s="1504"/>
      <c r="G3086" s="1504"/>
      <c r="H3086" s="1504"/>
      <c r="I3086" s="1504"/>
      <c r="J3086" s="1504"/>
    </row>
    <row r="3087" spans="2:10" x14ac:dyDescent="0.25">
      <c r="B3087" s="1508"/>
      <c r="C3087" s="1508"/>
      <c r="D3087" s="1508"/>
      <c r="E3087" s="1508"/>
      <c r="F3087" s="1504"/>
      <c r="G3087" s="1504"/>
      <c r="H3087" s="1504"/>
      <c r="I3087" s="1504"/>
      <c r="J3087" s="1504"/>
    </row>
    <row r="3088" spans="2:10" x14ac:dyDescent="0.25">
      <c r="B3088" s="1508"/>
      <c r="C3088" s="1508"/>
      <c r="D3088" s="1508"/>
      <c r="E3088" s="1508"/>
      <c r="F3088" s="1504"/>
      <c r="G3088" s="1504"/>
      <c r="H3088" s="1504"/>
      <c r="I3088" s="1504"/>
      <c r="J3088" s="1504"/>
    </row>
    <row r="3089" spans="2:10" x14ac:dyDescent="0.25">
      <c r="B3089" s="1508"/>
      <c r="C3089" s="1508"/>
      <c r="D3089" s="1508"/>
      <c r="E3089" s="1508"/>
      <c r="F3089" s="1504"/>
      <c r="G3089" s="1504"/>
      <c r="H3089" s="1504"/>
      <c r="I3089" s="1504"/>
      <c r="J3089" s="1504"/>
    </row>
    <row r="3090" spans="2:10" x14ac:dyDescent="0.25">
      <c r="B3090" s="1508"/>
      <c r="C3090" s="1508"/>
      <c r="D3090" s="1508"/>
      <c r="E3090" s="1508"/>
      <c r="F3090" s="1504"/>
      <c r="G3090" s="1504"/>
      <c r="H3090" s="1504"/>
      <c r="I3090" s="1504"/>
      <c r="J3090" s="1504"/>
    </row>
    <row r="3091" spans="2:10" x14ac:dyDescent="0.25">
      <c r="B3091" s="1508"/>
      <c r="C3091" s="1508"/>
      <c r="D3091" s="1508"/>
      <c r="E3091" s="1508"/>
      <c r="F3091" s="1504"/>
      <c r="G3091" s="1504"/>
      <c r="H3091" s="1504"/>
      <c r="I3091" s="1504"/>
      <c r="J3091" s="1504"/>
    </row>
    <row r="3092" spans="2:10" x14ac:dyDescent="0.25">
      <c r="B3092" s="1508"/>
      <c r="C3092" s="1508"/>
      <c r="D3092" s="1508"/>
      <c r="E3092" s="1508"/>
      <c r="F3092" s="1504"/>
      <c r="G3092" s="1504"/>
      <c r="H3092" s="1504"/>
      <c r="I3092" s="1504"/>
      <c r="J3092" s="1504"/>
    </row>
    <row r="3093" spans="2:10" x14ac:dyDescent="0.25">
      <c r="B3093" s="1508"/>
      <c r="C3093" s="1508"/>
      <c r="D3093" s="1508"/>
      <c r="E3093" s="1508"/>
      <c r="F3093" s="1504"/>
      <c r="G3093" s="1504"/>
      <c r="H3093" s="1504"/>
      <c r="I3093" s="1504"/>
      <c r="J3093" s="1504"/>
    </row>
    <row r="3094" spans="2:10" x14ac:dyDescent="0.25">
      <c r="B3094" s="1508"/>
      <c r="C3094" s="1508"/>
      <c r="D3094" s="1508"/>
      <c r="E3094" s="1508"/>
      <c r="F3094" s="1504"/>
      <c r="G3094" s="1504"/>
      <c r="H3094" s="1504"/>
      <c r="I3094" s="1504"/>
      <c r="J3094" s="1504"/>
    </row>
    <row r="3095" spans="2:10" x14ac:dyDescent="0.25">
      <c r="B3095" s="1508"/>
      <c r="C3095" s="1508"/>
      <c r="D3095" s="1508"/>
      <c r="E3095" s="1508"/>
      <c r="F3095" s="1504"/>
      <c r="G3095" s="1504"/>
      <c r="H3095" s="1504"/>
      <c r="I3095" s="1504"/>
      <c r="J3095" s="1504"/>
    </row>
    <row r="3096" spans="2:10" x14ac:dyDescent="0.25">
      <c r="B3096" s="1508"/>
      <c r="C3096" s="1508"/>
      <c r="D3096" s="1508"/>
      <c r="E3096" s="1508"/>
      <c r="F3096" s="1504"/>
      <c r="G3096" s="1504"/>
      <c r="H3096" s="1504"/>
      <c r="I3096" s="1504"/>
      <c r="J3096" s="1504"/>
    </row>
    <row r="3097" spans="2:10" x14ac:dyDescent="0.25">
      <c r="B3097" s="1508"/>
      <c r="C3097" s="1508"/>
      <c r="D3097" s="1508"/>
      <c r="E3097" s="1508"/>
      <c r="F3097" s="1504"/>
      <c r="G3097" s="1504"/>
      <c r="H3097" s="1504"/>
      <c r="I3097" s="1504"/>
      <c r="J3097" s="1504"/>
    </row>
    <row r="3098" spans="2:10" x14ac:dyDescent="0.25">
      <c r="B3098" s="1508"/>
      <c r="C3098" s="1508"/>
      <c r="D3098" s="1508"/>
      <c r="E3098" s="1508"/>
      <c r="F3098" s="1504"/>
      <c r="G3098" s="1504"/>
      <c r="H3098" s="1504"/>
      <c r="I3098" s="1504"/>
      <c r="J3098" s="1504"/>
    </row>
    <row r="3099" spans="2:10" x14ac:dyDescent="0.25">
      <c r="B3099" s="1508"/>
      <c r="C3099" s="1508"/>
      <c r="D3099" s="1508"/>
      <c r="E3099" s="1508"/>
      <c r="F3099" s="1504"/>
      <c r="G3099" s="1504"/>
      <c r="H3099" s="1504"/>
      <c r="I3099" s="1504"/>
      <c r="J3099" s="1504"/>
    </row>
    <row r="3100" spans="2:10" x14ac:dyDescent="0.25">
      <c r="B3100" s="1508"/>
      <c r="C3100" s="1508"/>
      <c r="D3100" s="1508"/>
      <c r="E3100" s="1508"/>
      <c r="F3100" s="1504"/>
      <c r="G3100" s="1504"/>
      <c r="H3100" s="1504"/>
      <c r="I3100" s="1504"/>
      <c r="J3100" s="1504"/>
    </row>
    <row r="3101" spans="2:10" x14ac:dyDescent="0.25">
      <c r="B3101" s="1508"/>
      <c r="C3101" s="1508"/>
      <c r="D3101" s="1508"/>
      <c r="E3101" s="1508"/>
      <c r="F3101" s="1504"/>
      <c r="G3101" s="1504"/>
      <c r="H3101" s="1504"/>
      <c r="I3101" s="1504"/>
      <c r="J3101" s="1504"/>
    </row>
    <row r="3102" spans="2:10" x14ac:dyDescent="0.25">
      <c r="B3102" s="1508"/>
      <c r="C3102" s="1508"/>
      <c r="D3102" s="1508"/>
      <c r="E3102" s="1508"/>
      <c r="F3102" s="1504"/>
      <c r="G3102" s="1504"/>
      <c r="H3102" s="1504"/>
      <c r="I3102" s="1504"/>
      <c r="J3102" s="1504"/>
    </row>
    <row r="3103" spans="2:10" x14ac:dyDescent="0.25">
      <c r="B3103" s="1508"/>
      <c r="C3103" s="1508"/>
      <c r="D3103" s="1508"/>
      <c r="E3103" s="1508"/>
      <c r="F3103" s="1504"/>
      <c r="G3103" s="1504"/>
      <c r="H3103" s="1504"/>
      <c r="I3103" s="1504"/>
      <c r="J3103" s="1504"/>
    </row>
    <row r="3104" spans="2:10" x14ac:dyDescent="0.25">
      <c r="B3104" s="1508"/>
      <c r="C3104" s="1508"/>
      <c r="D3104" s="1508"/>
      <c r="E3104" s="1508"/>
      <c r="F3104" s="1504"/>
      <c r="G3104" s="1504"/>
      <c r="H3104" s="1504"/>
      <c r="I3104" s="1504"/>
      <c r="J3104" s="1504"/>
    </row>
    <row r="3105" spans="2:10" x14ac:dyDescent="0.25">
      <c r="B3105" s="1508"/>
      <c r="C3105" s="1508"/>
      <c r="D3105" s="1508"/>
      <c r="E3105" s="1508"/>
      <c r="F3105" s="1504"/>
      <c r="G3105" s="1504"/>
      <c r="H3105" s="1504"/>
      <c r="I3105" s="1504"/>
      <c r="J3105" s="1504"/>
    </row>
    <row r="3106" spans="2:10" x14ac:dyDescent="0.25">
      <c r="B3106" s="1508"/>
      <c r="C3106" s="1508"/>
      <c r="D3106" s="1508"/>
      <c r="E3106" s="1508"/>
      <c r="F3106" s="1504"/>
      <c r="G3106" s="1504"/>
      <c r="H3106" s="1504"/>
      <c r="I3106" s="1504"/>
      <c r="J3106" s="1504"/>
    </row>
    <row r="3107" spans="2:10" x14ac:dyDescent="0.25">
      <c r="B3107" s="1508"/>
      <c r="C3107" s="1508"/>
      <c r="D3107" s="1508"/>
      <c r="E3107" s="1508"/>
      <c r="F3107" s="1504"/>
      <c r="G3107" s="1504"/>
      <c r="H3107" s="1504"/>
      <c r="I3107" s="1504"/>
      <c r="J3107" s="1504"/>
    </row>
    <row r="3108" spans="2:10" x14ac:dyDescent="0.25">
      <c r="B3108" s="1508"/>
      <c r="C3108" s="1508"/>
      <c r="D3108" s="1508"/>
      <c r="E3108" s="1508"/>
      <c r="F3108" s="1504"/>
      <c r="G3108" s="1504"/>
      <c r="H3108" s="1504"/>
      <c r="I3108" s="1504"/>
      <c r="J3108" s="1504"/>
    </row>
    <row r="3109" spans="2:10" x14ac:dyDescent="0.25">
      <c r="B3109" s="1508"/>
      <c r="C3109" s="1508"/>
      <c r="D3109" s="1508"/>
      <c r="E3109" s="1508"/>
      <c r="F3109" s="1504"/>
      <c r="G3109" s="1504"/>
      <c r="H3109" s="1504"/>
      <c r="I3109" s="1504"/>
      <c r="J3109" s="1504"/>
    </row>
    <row r="3110" spans="2:10" x14ac:dyDescent="0.25">
      <c r="B3110" s="1508"/>
      <c r="C3110" s="1508"/>
      <c r="D3110" s="1508"/>
      <c r="E3110" s="1508"/>
      <c r="F3110" s="1504"/>
      <c r="G3110" s="1504"/>
      <c r="H3110" s="1504"/>
      <c r="I3110" s="1504"/>
      <c r="J3110" s="1504"/>
    </row>
    <row r="3111" spans="2:10" x14ac:dyDescent="0.25">
      <c r="B3111" s="1508"/>
      <c r="C3111" s="1508"/>
      <c r="D3111" s="1508"/>
      <c r="E3111" s="1508"/>
      <c r="F3111" s="1504"/>
      <c r="G3111" s="1504"/>
      <c r="H3111" s="1504"/>
      <c r="I3111" s="1504"/>
      <c r="J3111" s="1504"/>
    </row>
    <row r="3112" spans="2:10" x14ac:dyDescent="0.25">
      <c r="B3112" s="1508"/>
      <c r="C3112" s="1508"/>
      <c r="D3112" s="1508"/>
      <c r="E3112" s="1508"/>
      <c r="F3112" s="1504"/>
      <c r="G3112" s="1504"/>
      <c r="H3112" s="1504"/>
      <c r="I3112" s="1504"/>
      <c r="J3112" s="1504"/>
    </row>
    <row r="3113" spans="2:10" x14ac:dyDescent="0.25">
      <c r="B3113" s="1508"/>
      <c r="C3113" s="1508"/>
      <c r="D3113" s="1508"/>
      <c r="E3113" s="1508"/>
      <c r="F3113" s="1504"/>
      <c r="G3113" s="1504"/>
      <c r="H3113" s="1504"/>
      <c r="I3113" s="1504"/>
      <c r="J3113" s="1504"/>
    </row>
    <row r="3114" spans="2:10" x14ac:dyDescent="0.25">
      <c r="B3114" s="1508"/>
      <c r="C3114" s="1508"/>
      <c r="D3114" s="1508"/>
      <c r="E3114" s="1508"/>
      <c r="F3114" s="1504"/>
      <c r="G3114" s="1504"/>
      <c r="H3114" s="1504"/>
      <c r="I3114" s="1504"/>
      <c r="J3114" s="1504"/>
    </row>
    <row r="3115" spans="2:10" x14ac:dyDescent="0.25">
      <c r="B3115" s="1508"/>
      <c r="C3115" s="1508"/>
      <c r="D3115" s="1508"/>
      <c r="E3115" s="1508"/>
      <c r="F3115" s="1504"/>
      <c r="G3115" s="1504"/>
      <c r="H3115" s="1504"/>
      <c r="I3115" s="1504"/>
      <c r="J3115" s="1504"/>
    </row>
    <row r="3116" spans="2:10" x14ac:dyDescent="0.25">
      <c r="B3116" s="1508"/>
      <c r="C3116" s="1508"/>
      <c r="D3116" s="1508"/>
      <c r="E3116" s="1508"/>
      <c r="F3116" s="1504"/>
      <c r="G3116" s="1504"/>
      <c r="H3116" s="1504"/>
      <c r="I3116" s="1504"/>
      <c r="J3116" s="1504"/>
    </row>
    <row r="3117" spans="2:10" x14ac:dyDescent="0.25">
      <c r="B3117" s="1508"/>
      <c r="C3117" s="1508"/>
      <c r="D3117" s="1508"/>
      <c r="E3117" s="1508"/>
      <c r="F3117" s="1504"/>
      <c r="G3117" s="1504"/>
      <c r="H3117" s="1504"/>
      <c r="I3117" s="1504"/>
      <c r="J3117" s="1504"/>
    </row>
    <row r="3118" spans="2:10" x14ac:dyDescent="0.25">
      <c r="B3118" s="1508"/>
      <c r="C3118" s="1508"/>
      <c r="D3118" s="1508"/>
      <c r="E3118" s="1508"/>
      <c r="F3118" s="1504"/>
      <c r="G3118" s="1504"/>
      <c r="H3118" s="1504"/>
      <c r="I3118" s="1504"/>
      <c r="J3118" s="1504"/>
    </row>
    <row r="3119" spans="2:10" x14ac:dyDescent="0.25">
      <c r="B3119" s="1508"/>
      <c r="C3119" s="1508"/>
      <c r="D3119" s="1508"/>
      <c r="E3119" s="1508"/>
      <c r="F3119" s="1504"/>
      <c r="G3119" s="1504"/>
      <c r="H3119" s="1504"/>
      <c r="I3119" s="1504"/>
      <c r="J3119" s="1504"/>
    </row>
    <row r="3120" spans="2:10" x14ac:dyDescent="0.25">
      <c r="B3120" s="1508"/>
      <c r="C3120" s="1508"/>
      <c r="D3120" s="1508"/>
      <c r="E3120" s="1508"/>
      <c r="F3120" s="1504"/>
      <c r="G3120" s="1504"/>
      <c r="H3120" s="1504"/>
      <c r="I3120" s="1504"/>
      <c r="J3120" s="1504"/>
    </row>
    <row r="3121" spans="2:10" x14ac:dyDescent="0.25">
      <c r="B3121" s="1508"/>
      <c r="C3121" s="1508"/>
      <c r="D3121" s="1508"/>
      <c r="E3121" s="1508"/>
      <c r="F3121" s="1504"/>
      <c r="G3121" s="1504"/>
      <c r="H3121" s="1504"/>
      <c r="I3121" s="1504"/>
      <c r="J3121" s="1504"/>
    </row>
    <row r="3122" spans="2:10" x14ac:dyDescent="0.25">
      <c r="B3122" s="1508"/>
      <c r="C3122" s="1508"/>
      <c r="D3122" s="1508"/>
      <c r="E3122" s="1508"/>
      <c r="F3122" s="1504"/>
      <c r="G3122" s="1504"/>
      <c r="H3122" s="1504"/>
      <c r="I3122" s="1504"/>
      <c r="J3122" s="1504"/>
    </row>
    <row r="3123" spans="2:10" x14ac:dyDescent="0.25">
      <c r="B3123" s="1508"/>
      <c r="C3123" s="1508"/>
      <c r="D3123" s="1508"/>
      <c r="E3123" s="1508"/>
      <c r="F3123" s="1504"/>
      <c r="G3123" s="1504"/>
      <c r="H3123" s="1504"/>
      <c r="I3123" s="1504"/>
      <c r="J3123" s="1504"/>
    </row>
    <row r="3124" spans="2:10" x14ac:dyDescent="0.25">
      <c r="B3124" s="1508"/>
      <c r="C3124" s="1508"/>
      <c r="D3124" s="1508"/>
      <c r="E3124" s="1508"/>
      <c r="F3124" s="1504"/>
      <c r="G3124" s="1504"/>
      <c r="H3124" s="1504"/>
      <c r="I3124" s="1504"/>
      <c r="J3124" s="1504"/>
    </row>
    <row r="3125" spans="2:10" x14ac:dyDescent="0.25">
      <c r="B3125" s="1508"/>
      <c r="C3125" s="1508"/>
      <c r="D3125" s="1508"/>
      <c r="E3125" s="1508"/>
      <c r="F3125" s="1504"/>
      <c r="G3125" s="1504"/>
      <c r="H3125" s="1504"/>
      <c r="I3125" s="1504"/>
      <c r="J3125" s="1504"/>
    </row>
    <row r="3126" spans="2:10" x14ac:dyDescent="0.25">
      <c r="B3126" s="1508"/>
      <c r="C3126" s="1508"/>
      <c r="D3126" s="1508"/>
      <c r="E3126" s="1508"/>
      <c r="F3126" s="1504"/>
      <c r="G3126" s="1504"/>
      <c r="H3126" s="1504"/>
      <c r="I3126" s="1504"/>
      <c r="J3126" s="1504"/>
    </row>
    <row r="3127" spans="2:10" x14ac:dyDescent="0.25">
      <c r="B3127" s="1508"/>
      <c r="C3127" s="1508"/>
      <c r="D3127" s="1508"/>
      <c r="E3127" s="1508"/>
      <c r="F3127" s="1504"/>
      <c r="G3127" s="1504"/>
      <c r="H3127" s="1504"/>
      <c r="I3127" s="1504"/>
      <c r="J3127" s="1504"/>
    </row>
    <row r="3128" spans="2:10" x14ac:dyDescent="0.25">
      <c r="B3128" s="1508"/>
      <c r="C3128" s="1508"/>
      <c r="D3128" s="1508"/>
      <c r="E3128" s="1508"/>
      <c r="F3128" s="1504"/>
      <c r="G3128" s="1504"/>
      <c r="H3128" s="1504"/>
      <c r="I3128" s="1504"/>
      <c r="J3128" s="1504"/>
    </row>
    <row r="3129" spans="2:10" x14ac:dyDescent="0.25">
      <c r="B3129" s="1508"/>
      <c r="C3129" s="1508"/>
      <c r="D3129" s="1508"/>
      <c r="E3129" s="1508"/>
      <c r="F3129" s="1504"/>
      <c r="G3129" s="1504"/>
      <c r="H3129" s="1504"/>
      <c r="I3129" s="1504"/>
      <c r="J3129" s="1504"/>
    </row>
    <row r="3130" spans="2:10" x14ac:dyDescent="0.25">
      <c r="B3130" s="1508"/>
      <c r="C3130" s="1508"/>
      <c r="D3130" s="1508"/>
      <c r="E3130" s="1508"/>
      <c r="F3130" s="1504"/>
      <c r="G3130" s="1504"/>
      <c r="H3130" s="1504"/>
      <c r="I3130" s="1504"/>
      <c r="J3130" s="1504"/>
    </row>
    <row r="3131" spans="2:10" x14ac:dyDescent="0.25">
      <c r="B3131" s="1508"/>
      <c r="C3131" s="1508"/>
      <c r="D3131" s="1508"/>
      <c r="E3131" s="1508"/>
      <c r="F3131" s="1504"/>
      <c r="G3131" s="1504"/>
      <c r="H3131" s="1504"/>
      <c r="I3131" s="1504"/>
      <c r="J3131" s="1504"/>
    </row>
    <row r="3132" spans="2:10" x14ac:dyDescent="0.25">
      <c r="B3132" s="1508"/>
      <c r="C3132" s="1508"/>
      <c r="D3132" s="1508"/>
      <c r="E3132" s="1508"/>
      <c r="F3132" s="1504"/>
      <c r="G3132" s="1504"/>
      <c r="H3132" s="1504"/>
      <c r="I3132" s="1504"/>
      <c r="J3132" s="1504"/>
    </row>
    <row r="3133" spans="2:10" x14ac:dyDescent="0.25">
      <c r="B3133" s="1508"/>
      <c r="C3133" s="1508"/>
      <c r="D3133" s="1508"/>
      <c r="E3133" s="1508"/>
      <c r="F3133" s="1504"/>
      <c r="G3133" s="1504"/>
      <c r="H3133" s="1504"/>
      <c r="I3133" s="1504"/>
      <c r="J3133" s="1504"/>
    </row>
    <row r="3134" spans="2:10" x14ac:dyDescent="0.25">
      <c r="B3134" s="1508"/>
      <c r="C3134" s="1508"/>
      <c r="D3134" s="1508"/>
      <c r="E3134" s="1508"/>
      <c r="F3134" s="1504"/>
      <c r="G3134" s="1504"/>
      <c r="H3134" s="1504"/>
      <c r="I3134" s="1504"/>
      <c r="J3134" s="1504"/>
    </row>
    <row r="3135" spans="2:10" x14ac:dyDescent="0.25">
      <c r="B3135" s="1508"/>
      <c r="C3135" s="1508"/>
      <c r="D3135" s="1508"/>
      <c r="E3135" s="1508"/>
      <c r="F3135" s="1504"/>
      <c r="G3135" s="1504"/>
      <c r="H3135" s="1504"/>
      <c r="I3135" s="1504"/>
      <c r="J3135" s="1504"/>
    </row>
    <row r="3136" spans="2:10" x14ac:dyDescent="0.25">
      <c r="B3136" s="1508"/>
      <c r="C3136" s="1508"/>
      <c r="D3136" s="1508"/>
      <c r="E3136" s="1508"/>
      <c r="F3136" s="1504"/>
      <c r="G3136" s="1504"/>
      <c r="H3136" s="1504"/>
      <c r="I3136" s="1504"/>
      <c r="J3136" s="1504"/>
    </row>
    <row r="3137" spans="2:10" x14ac:dyDescent="0.25">
      <c r="B3137" s="1508"/>
      <c r="C3137" s="1508"/>
      <c r="D3137" s="1508"/>
      <c r="E3137" s="1508"/>
      <c r="F3137" s="1504"/>
      <c r="G3137" s="1504"/>
      <c r="H3137" s="1504"/>
      <c r="I3137" s="1504"/>
      <c r="J3137" s="1504"/>
    </row>
    <row r="3138" spans="2:10" x14ac:dyDescent="0.25">
      <c r="B3138" s="1508"/>
      <c r="C3138" s="1508"/>
      <c r="D3138" s="1508"/>
      <c r="E3138" s="1508"/>
      <c r="F3138" s="1504"/>
      <c r="G3138" s="1504"/>
      <c r="H3138" s="1504"/>
      <c r="I3138" s="1504"/>
      <c r="J3138" s="1504"/>
    </row>
    <row r="3139" spans="2:10" x14ac:dyDescent="0.25">
      <c r="B3139" s="1508"/>
      <c r="C3139" s="1508"/>
      <c r="D3139" s="1508"/>
      <c r="E3139" s="1508"/>
      <c r="F3139" s="1504"/>
      <c r="G3139" s="1504"/>
      <c r="H3139" s="1504"/>
      <c r="I3139" s="1504"/>
      <c r="J3139" s="1504"/>
    </row>
    <row r="3140" spans="2:10" x14ac:dyDescent="0.25">
      <c r="B3140" s="1508"/>
      <c r="C3140" s="1508"/>
      <c r="D3140" s="1508"/>
      <c r="E3140" s="1508"/>
      <c r="F3140" s="1504"/>
      <c r="G3140" s="1504"/>
      <c r="H3140" s="1504"/>
      <c r="I3140" s="1504"/>
      <c r="J3140" s="1504"/>
    </row>
    <row r="3141" spans="2:10" x14ac:dyDescent="0.25">
      <c r="B3141" s="1508"/>
      <c r="C3141" s="1508"/>
      <c r="D3141" s="1508"/>
      <c r="E3141" s="1508"/>
      <c r="F3141" s="1504"/>
      <c r="G3141" s="1504"/>
      <c r="H3141" s="1504"/>
      <c r="I3141" s="1504"/>
      <c r="J3141" s="1504"/>
    </row>
    <row r="3142" spans="2:10" x14ac:dyDescent="0.25">
      <c r="B3142" s="1508"/>
      <c r="C3142" s="1508"/>
      <c r="D3142" s="1508"/>
      <c r="E3142" s="1508"/>
      <c r="F3142" s="1504"/>
      <c r="G3142" s="1504"/>
      <c r="H3142" s="1504"/>
      <c r="I3142" s="1504"/>
      <c r="J3142" s="1504"/>
    </row>
    <row r="3143" spans="2:10" x14ac:dyDescent="0.25">
      <c r="B3143" s="1508"/>
      <c r="C3143" s="1508"/>
      <c r="D3143" s="1508"/>
      <c r="E3143" s="1508"/>
      <c r="F3143" s="1504"/>
      <c r="G3143" s="1504"/>
      <c r="H3143" s="1504"/>
      <c r="I3143" s="1504"/>
      <c r="J3143" s="1504"/>
    </row>
    <row r="3144" spans="2:10" x14ac:dyDescent="0.25">
      <c r="B3144" s="1508"/>
      <c r="C3144" s="1508"/>
      <c r="D3144" s="1508"/>
      <c r="E3144" s="1508"/>
      <c r="F3144" s="1504"/>
      <c r="G3144" s="1504"/>
      <c r="H3144" s="1504"/>
      <c r="I3144" s="1504"/>
      <c r="J3144" s="1504"/>
    </row>
    <row r="3145" spans="2:10" x14ac:dyDescent="0.25">
      <c r="B3145" s="1508"/>
      <c r="C3145" s="1508"/>
      <c r="D3145" s="1508"/>
      <c r="E3145" s="1508"/>
      <c r="F3145" s="1504"/>
      <c r="G3145" s="1504"/>
      <c r="H3145" s="1504"/>
      <c r="I3145" s="1504"/>
      <c r="J3145" s="1504"/>
    </row>
    <row r="3146" spans="2:10" x14ac:dyDescent="0.25">
      <c r="B3146" s="1508"/>
      <c r="C3146" s="1508"/>
      <c r="D3146" s="1508"/>
      <c r="E3146" s="1508"/>
      <c r="F3146" s="1504"/>
      <c r="G3146" s="1504"/>
      <c r="H3146" s="1504"/>
      <c r="I3146" s="1504"/>
      <c r="J3146" s="1504"/>
    </row>
    <row r="3147" spans="2:10" x14ac:dyDescent="0.25">
      <c r="B3147" s="1508"/>
      <c r="C3147" s="1508"/>
      <c r="D3147" s="1508"/>
      <c r="E3147" s="1508"/>
      <c r="F3147" s="1504"/>
      <c r="G3147" s="1504"/>
      <c r="H3147" s="1504"/>
      <c r="I3147" s="1504"/>
      <c r="J3147" s="1504"/>
    </row>
    <row r="3148" spans="2:10" x14ac:dyDescent="0.25">
      <c r="B3148" s="1508"/>
      <c r="C3148" s="1508"/>
      <c r="D3148" s="1508"/>
      <c r="E3148" s="1508"/>
      <c r="F3148" s="1504"/>
      <c r="G3148" s="1504"/>
      <c r="H3148" s="1504"/>
      <c r="I3148" s="1504"/>
      <c r="J3148" s="1504"/>
    </row>
    <row r="3149" spans="2:10" x14ac:dyDescent="0.25">
      <c r="B3149" s="1508"/>
      <c r="C3149" s="1508"/>
      <c r="D3149" s="1508"/>
      <c r="E3149" s="1508"/>
      <c r="F3149" s="1504"/>
      <c r="G3149" s="1504"/>
      <c r="H3149" s="1504"/>
      <c r="I3149" s="1504"/>
      <c r="J3149" s="1504"/>
    </row>
    <row r="3150" spans="2:10" x14ac:dyDescent="0.25">
      <c r="B3150" s="1508"/>
      <c r="C3150" s="1508"/>
      <c r="D3150" s="1508"/>
      <c r="E3150" s="1508"/>
      <c r="F3150" s="1504"/>
      <c r="G3150" s="1504"/>
      <c r="H3150" s="1504"/>
      <c r="I3150" s="1504"/>
      <c r="J3150" s="1504"/>
    </row>
    <row r="3151" spans="2:10" x14ac:dyDescent="0.25">
      <c r="B3151" s="1508"/>
      <c r="C3151" s="1508"/>
      <c r="D3151" s="1508"/>
      <c r="E3151" s="1508"/>
      <c r="F3151" s="1504"/>
      <c r="G3151" s="1504"/>
      <c r="H3151" s="1504"/>
      <c r="I3151" s="1504"/>
      <c r="J3151" s="1504"/>
    </row>
    <row r="3152" spans="2:10" x14ac:dyDescent="0.25">
      <c r="B3152" s="1508"/>
      <c r="C3152" s="1508"/>
      <c r="D3152" s="1508"/>
      <c r="E3152" s="1508"/>
      <c r="F3152" s="1504"/>
      <c r="G3152" s="1504"/>
      <c r="H3152" s="1504"/>
      <c r="I3152" s="1504"/>
      <c r="J3152" s="1504"/>
    </row>
    <row r="3153" spans="2:10" x14ac:dyDescent="0.25">
      <c r="B3153" s="1508"/>
      <c r="C3153" s="1508"/>
      <c r="D3153" s="1508"/>
      <c r="E3153" s="1508"/>
      <c r="F3153" s="1504"/>
      <c r="G3153" s="1504"/>
      <c r="H3153" s="1504"/>
      <c r="I3153" s="1504"/>
      <c r="J3153" s="1504"/>
    </row>
    <row r="3154" spans="2:10" x14ac:dyDescent="0.25">
      <c r="B3154" s="1508"/>
      <c r="C3154" s="1508"/>
      <c r="D3154" s="1508"/>
      <c r="E3154" s="1508"/>
      <c r="F3154" s="1504"/>
      <c r="G3154" s="1504"/>
      <c r="H3154" s="1504"/>
      <c r="I3154" s="1504"/>
      <c r="J3154" s="1504"/>
    </row>
    <row r="3155" spans="2:10" x14ac:dyDescent="0.25">
      <c r="B3155" s="1508"/>
      <c r="C3155" s="1508"/>
      <c r="D3155" s="1508"/>
      <c r="E3155" s="1508"/>
      <c r="F3155" s="1504"/>
      <c r="G3155" s="1504"/>
      <c r="H3155" s="1504"/>
      <c r="I3155" s="1504"/>
      <c r="J3155" s="1504"/>
    </row>
    <row r="3156" spans="2:10" x14ac:dyDescent="0.25">
      <c r="B3156" s="1508"/>
      <c r="C3156" s="1508"/>
      <c r="D3156" s="1508"/>
      <c r="E3156" s="1508"/>
      <c r="F3156" s="1504"/>
      <c r="G3156" s="1504"/>
      <c r="H3156" s="1504"/>
      <c r="I3156" s="1504"/>
      <c r="J3156" s="1504"/>
    </row>
    <row r="3157" spans="2:10" x14ac:dyDescent="0.25">
      <c r="B3157" s="1508"/>
      <c r="C3157" s="1508"/>
      <c r="D3157" s="1508"/>
      <c r="E3157" s="1508"/>
      <c r="F3157" s="1504"/>
      <c r="G3157" s="1504"/>
      <c r="H3157" s="1504"/>
      <c r="I3157" s="1504"/>
      <c r="J3157" s="1504"/>
    </row>
    <row r="3158" spans="2:10" x14ac:dyDescent="0.25">
      <c r="B3158" s="1508"/>
      <c r="C3158" s="1508"/>
      <c r="D3158" s="1508"/>
      <c r="E3158" s="1508"/>
      <c r="F3158" s="1504"/>
      <c r="G3158" s="1504"/>
      <c r="H3158" s="1504"/>
      <c r="I3158" s="1504"/>
      <c r="J3158" s="1504"/>
    </row>
    <row r="3159" spans="2:10" x14ac:dyDescent="0.25">
      <c r="B3159" s="1508"/>
      <c r="C3159" s="1508"/>
      <c r="D3159" s="1508"/>
      <c r="E3159" s="1508"/>
      <c r="F3159" s="1504"/>
      <c r="G3159" s="1504"/>
      <c r="H3159" s="1504"/>
      <c r="I3159" s="1504"/>
      <c r="J3159" s="1504"/>
    </row>
    <row r="3160" spans="2:10" x14ac:dyDescent="0.25">
      <c r="B3160" s="1508"/>
      <c r="C3160" s="1508"/>
      <c r="D3160" s="1508"/>
      <c r="E3160" s="1508"/>
      <c r="F3160" s="1504"/>
      <c r="G3160" s="1504"/>
      <c r="H3160" s="1504"/>
      <c r="I3160" s="1504"/>
      <c r="J3160" s="1504"/>
    </row>
    <row r="3161" spans="2:10" x14ac:dyDescent="0.25">
      <c r="B3161" s="1508"/>
      <c r="C3161" s="1508"/>
      <c r="D3161" s="1508"/>
      <c r="E3161" s="1508"/>
      <c r="F3161" s="1504"/>
      <c r="G3161" s="1504"/>
      <c r="H3161" s="1504"/>
      <c r="I3161" s="1504"/>
      <c r="J3161" s="1504"/>
    </row>
    <row r="3162" spans="2:10" x14ac:dyDescent="0.25">
      <c r="B3162" s="1508"/>
      <c r="C3162" s="1508"/>
      <c r="D3162" s="1508"/>
      <c r="E3162" s="1508"/>
      <c r="F3162" s="1504"/>
      <c r="G3162" s="1504"/>
      <c r="H3162" s="1504"/>
      <c r="I3162" s="1504"/>
      <c r="J3162" s="1504"/>
    </row>
    <row r="3163" spans="2:10" x14ac:dyDescent="0.25">
      <c r="B3163" s="1508"/>
      <c r="C3163" s="1508"/>
      <c r="D3163" s="1508"/>
      <c r="E3163" s="1508"/>
      <c r="F3163" s="1504"/>
      <c r="G3163" s="1504"/>
      <c r="H3163" s="1504"/>
      <c r="I3163" s="1504"/>
      <c r="J3163" s="1504"/>
    </row>
    <row r="3164" spans="2:10" x14ac:dyDescent="0.25">
      <c r="B3164" s="1508"/>
      <c r="C3164" s="1508"/>
      <c r="D3164" s="1508"/>
      <c r="E3164" s="1508"/>
      <c r="F3164" s="1504"/>
      <c r="G3164" s="1504"/>
      <c r="H3164" s="1504"/>
      <c r="I3164" s="1504"/>
      <c r="J3164" s="1504"/>
    </row>
    <row r="3165" spans="2:10" x14ac:dyDescent="0.25">
      <c r="B3165" s="1508"/>
      <c r="C3165" s="1508"/>
      <c r="D3165" s="1508"/>
      <c r="E3165" s="1508"/>
      <c r="F3165" s="1504"/>
      <c r="G3165" s="1504"/>
      <c r="H3165" s="1504"/>
      <c r="I3165" s="1504"/>
      <c r="J3165" s="1504"/>
    </row>
    <row r="3166" spans="2:10" x14ac:dyDescent="0.25">
      <c r="B3166" s="1508"/>
      <c r="C3166" s="1508"/>
      <c r="D3166" s="1508"/>
      <c r="E3166" s="1508"/>
      <c r="F3166" s="1504"/>
      <c r="G3166" s="1504"/>
      <c r="H3166" s="1504"/>
      <c r="I3166" s="1504"/>
      <c r="J3166" s="1504"/>
    </row>
    <row r="3167" spans="2:10" x14ac:dyDescent="0.25">
      <c r="B3167" s="1508"/>
      <c r="C3167" s="1508"/>
      <c r="D3167" s="1508"/>
      <c r="E3167" s="1508"/>
      <c r="F3167" s="1504"/>
      <c r="G3167" s="1504"/>
      <c r="H3167" s="1504"/>
      <c r="I3167" s="1504"/>
      <c r="J3167" s="1504"/>
    </row>
    <row r="3168" spans="2:10" x14ac:dyDescent="0.25">
      <c r="B3168" s="1508"/>
      <c r="C3168" s="1508"/>
      <c r="D3168" s="1508"/>
      <c r="E3168" s="1508"/>
      <c r="F3168" s="1504"/>
      <c r="G3168" s="1504"/>
      <c r="H3168" s="1504"/>
      <c r="I3168" s="1504"/>
      <c r="J3168" s="1504"/>
    </row>
    <row r="3169" spans="2:10" x14ac:dyDescent="0.25">
      <c r="B3169" s="1508"/>
      <c r="C3169" s="1508"/>
      <c r="D3169" s="1508"/>
      <c r="E3169" s="1508"/>
      <c r="F3169" s="1504"/>
      <c r="G3169" s="1504"/>
      <c r="H3169" s="1504"/>
      <c r="I3169" s="1504"/>
      <c r="J3169" s="1504"/>
    </row>
    <row r="3170" spans="2:10" x14ac:dyDescent="0.25">
      <c r="B3170" s="1508"/>
      <c r="C3170" s="1508"/>
      <c r="D3170" s="1508"/>
      <c r="E3170" s="1508"/>
      <c r="F3170" s="1504"/>
      <c r="G3170" s="1504"/>
      <c r="H3170" s="1504"/>
      <c r="I3170" s="1504"/>
      <c r="J3170" s="1504"/>
    </row>
    <row r="3171" spans="2:10" x14ac:dyDescent="0.25">
      <c r="B3171" s="1508"/>
      <c r="C3171" s="1508"/>
      <c r="D3171" s="1508"/>
      <c r="E3171" s="1508"/>
      <c r="F3171" s="1504"/>
      <c r="G3171" s="1504"/>
      <c r="H3171" s="1504"/>
      <c r="I3171" s="1504"/>
      <c r="J3171" s="1504"/>
    </row>
    <row r="3172" spans="2:10" x14ac:dyDescent="0.25">
      <c r="B3172" s="1508"/>
      <c r="C3172" s="1508"/>
      <c r="D3172" s="1508"/>
      <c r="E3172" s="1508"/>
      <c r="F3172" s="1504"/>
      <c r="G3172" s="1504"/>
      <c r="H3172" s="1504"/>
      <c r="I3172" s="1504"/>
      <c r="J3172" s="1504"/>
    </row>
    <row r="3173" spans="2:10" x14ac:dyDescent="0.25">
      <c r="B3173" s="1508"/>
      <c r="C3173" s="1508"/>
      <c r="D3173" s="1508"/>
      <c r="E3173" s="1508"/>
      <c r="F3173" s="1504"/>
      <c r="G3173" s="1504"/>
      <c r="H3173" s="1504"/>
      <c r="I3173" s="1504"/>
      <c r="J3173" s="1504"/>
    </row>
    <row r="3174" spans="2:10" x14ac:dyDescent="0.25">
      <c r="B3174" s="1508"/>
      <c r="C3174" s="1508"/>
      <c r="D3174" s="1508"/>
      <c r="E3174" s="1508"/>
      <c r="F3174" s="1504"/>
      <c r="G3174" s="1504"/>
      <c r="H3174" s="1504"/>
      <c r="I3174" s="1504"/>
      <c r="J3174" s="1504"/>
    </row>
    <row r="3175" spans="2:10" x14ac:dyDescent="0.25">
      <c r="B3175" s="1508"/>
      <c r="C3175" s="1508"/>
      <c r="D3175" s="1508"/>
      <c r="E3175" s="1508"/>
      <c r="F3175" s="1504"/>
      <c r="G3175" s="1504"/>
      <c r="H3175" s="1504"/>
      <c r="I3175" s="1504"/>
      <c r="J3175" s="1504"/>
    </row>
    <row r="3176" spans="2:10" x14ac:dyDescent="0.25">
      <c r="B3176" s="1508"/>
      <c r="C3176" s="1508"/>
      <c r="D3176" s="1508"/>
      <c r="E3176" s="1508"/>
      <c r="F3176" s="1504"/>
      <c r="G3176" s="1504"/>
      <c r="H3176" s="1504"/>
      <c r="I3176" s="1504"/>
      <c r="J3176" s="1504"/>
    </row>
    <row r="3177" spans="2:10" x14ac:dyDescent="0.25">
      <c r="B3177" s="1508"/>
      <c r="C3177" s="1508"/>
      <c r="D3177" s="1508"/>
      <c r="E3177" s="1508"/>
      <c r="F3177" s="1504"/>
      <c r="G3177" s="1504"/>
      <c r="H3177" s="1504"/>
      <c r="I3177" s="1504"/>
      <c r="J3177" s="1504"/>
    </row>
    <row r="3178" spans="2:10" x14ac:dyDescent="0.25">
      <c r="B3178" s="1508"/>
      <c r="C3178" s="1508"/>
      <c r="D3178" s="1508"/>
      <c r="E3178" s="1508"/>
      <c r="F3178" s="1504"/>
      <c r="G3178" s="1504"/>
      <c r="H3178" s="1504"/>
      <c r="I3178" s="1504"/>
      <c r="J3178" s="1504"/>
    </row>
    <row r="3179" spans="2:10" x14ac:dyDescent="0.25">
      <c r="B3179" s="1508"/>
      <c r="C3179" s="1508"/>
      <c r="D3179" s="1508"/>
      <c r="E3179" s="1508"/>
      <c r="F3179" s="1504"/>
      <c r="G3179" s="1504"/>
      <c r="H3179" s="1504"/>
      <c r="I3179" s="1504"/>
      <c r="J3179" s="1504"/>
    </row>
    <row r="3180" spans="2:10" x14ac:dyDescent="0.25">
      <c r="B3180" s="1508"/>
      <c r="C3180" s="1508"/>
      <c r="D3180" s="1508"/>
      <c r="E3180" s="1508"/>
      <c r="F3180" s="1504"/>
      <c r="G3180" s="1504"/>
      <c r="H3180" s="1504"/>
      <c r="I3180" s="1504"/>
      <c r="J3180" s="1504"/>
    </row>
    <row r="3181" spans="2:10" x14ac:dyDescent="0.25">
      <c r="B3181" s="1508"/>
      <c r="C3181" s="1508"/>
      <c r="D3181" s="1508"/>
      <c r="E3181" s="1508"/>
      <c r="F3181" s="1504"/>
      <c r="G3181" s="1504"/>
      <c r="H3181" s="1504"/>
      <c r="I3181" s="1504"/>
      <c r="J3181" s="1504"/>
    </row>
    <row r="3182" spans="2:10" x14ac:dyDescent="0.25">
      <c r="B3182" s="1508"/>
      <c r="C3182" s="1508"/>
      <c r="D3182" s="1508"/>
      <c r="E3182" s="1508"/>
      <c r="F3182" s="1504"/>
      <c r="G3182" s="1504"/>
      <c r="H3182" s="1504"/>
      <c r="I3182" s="1504"/>
      <c r="J3182" s="1504"/>
    </row>
    <row r="3183" spans="2:10" x14ac:dyDescent="0.25">
      <c r="B3183" s="1508"/>
      <c r="C3183" s="1508"/>
      <c r="D3183" s="1508"/>
      <c r="E3183" s="1508"/>
      <c r="F3183" s="1504"/>
      <c r="G3183" s="1504"/>
      <c r="H3183" s="1504"/>
      <c r="I3183" s="1504"/>
      <c r="J3183" s="1504"/>
    </row>
    <row r="3184" spans="2:10" x14ac:dyDescent="0.25">
      <c r="B3184" s="1508"/>
      <c r="C3184" s="1508"/>
      <c r="D3184" s="1508"/>
      <c r="E3184" s="1508"/>
      <c r="F3184" s="1504"/>
      <c r="G3184" s="1504"/>
      <c r="H3184" s="1504"/>
      <c r="I3184" s="1504"/>
      <c r="J3184" s="1504"/>
    </row>
    <row r="3185" spans="2:10" x14ac:dyDescent="0.25">
      <c r="B3185" s="1508"/>
      <c r="C3185" s="1508"/>
      <c r="D3185" s="1508"/>
      <c r="E3185" s="1508"/>
      <c r="F3185" s="1504"/>
      <c r="G3185" s="1504"/>
      <c r="H3185" s="1504"/>
      <c r="I3185" s="1504"/>
      <c r="J3185" s="1504"/>
    </row>
    <row r="3186" spans="2:10" x14ac:dyDescent="0.25">
      <c r="B3186" s="1508"/>
      <c r="C3186" s="1508"/>
      <c r="D3186" s="1508"/>
      <c r="E3186" s="1508"/>
      <c r="F3186" s="1504"/>
      <c r="G3186" s="1504"/>
      <c r="H3186" s="1504"/>
      <c r="I3186" s="1504"/>
      <c r="J3186" s="1504"/>
    </row>
    <row r="3187" spans="2:10" x14ac:dyDescent="0.25">
      <c r="B3187" s="1508"/>
      <c r="C3187" s="1508"/>
      <c r="D3187" s="1508"/>
      <c r="E3187" s="1508"/>
      <c r="F3187" s="1504"/>
      <c r="G3187" s="1504"/>
      <c r="H3187" s="1504"/>
      <c r="I3187" s="1504"/>
      <c r="J3187" s="1504"/>
    </row>
    <row r="3188" spans="2:10" x14ac:dyDescent="0.25">
      <c r="B3188" s="1508"/>
      <c r="C3188" s="1508"/>
      <c r="D3188" s="1508"/>
      <c r="E3188" s="1508"/>
      <c r="F3188" s="1504"/>
      <c r="G3188" s="1504"/>
      <c r="H3188" s="1504"/>
      <c r="I3188" s="1504"/>
      <c r="J3188" s="1504"/>
    </row>
    <row r="3189" spans="2:10" x14ac:dyDescent="0.25">
      <c r="B3189" s="1508"/>
      <c r="C3189" s="1508"/>
      <c r="D3189" s="1508"/>
      <c r="E3189" s="1508"/>
      <c r="F3189" s="1504"/>
      <c r="G3189" s="1504"/>
      <c r="H3189" s="1504"/>
      <c r="I3189" s="1504"/>
      <c r="J3189" s="1504"/>
    </row>
    <row r="3190" spans="2:10" x14ac:dyDescent="0.25">
      <c r="B3190" s="1508"/>
      <c r="C3190" s="1508"/>
      <c r="D3190" s="1508"/>
      <c r="E3190" s="1508"/>
      <c r="F3190" s="1504"/>
      <c r="G3190" s="1504"/>
      <c r="H3190" s="1504"/>
      <c r="I3190" s="1504"/>
      <c r="J3190" s="1504"/>
    </row>
    <row r="3191" spans="2:10" x14ac:dyDescent="0.25">
      <c r="B3191" s="1508"/>
      <c r="C3191" s="1508"/>
      <c r="D3191" s="1508"/>
      <c r="E3191" s="1508"/>
      <c r="F3191" s="1504"/>
      <c r="G3191" s="1504"/>
      <c r="H3191" s="1504"/>
      <c r="I3191" s="1504"/>
      <c r="J3191" s="1504"/>
    </row>
    <row r="3192" spans="2:10" x14ac:dyDescent="0.25">
      <c r="B3192" s="1508"/>
      <c r="C3192" s="1508"/>
      <c r="D3192" s="1508"/>
      <c r="E3192" s="1508"/>
      <c r="F3192" s="1504"/>
      <c r="G3192" s="1504"/>
      <c r="H3192" s="1504"/>
      <c r="I3192" s="1504"/>
      <c r="J3192" s="1504"/>
    </row>
    <row r="3193" spans="2:10" x14ac:dyDescent="0.25">
      <c r="B3193" s="1508"/>
      <c r="C3193" s="1508"/>
      <c r="D3193" s="1508"/>
      <c r="E3193" s="1508"/>
      <c r="F3193" s="1504"/>
      <c r="G3193" s="1504"/>
      <c r="H3193" s="1504"/>
      <c r="I3193" s="1504"/>
      <c r="J3193" s="1504"/>
    </row>
    <row r="3194" spans="2:10" x14ac:dyDescent="0.25">
      <c r="B3194" s="1508"/>
      <c r="C3194" s="1508"/>
      <c r="D3194" s="1508"/>
      <c r="E3194" s="1508"/>
      <c r="F3194" s="1504"/>
      <c r="G3194" s="1504"/>
      <c r="H3194" s="1504"/>
      <c r="I3194" s="1504"/>
      <c r="J3194" s="1504"/>
    </row>
    <row r="3195" spans="2:10" x14ac:dyDescent="0.25">
      <c r="B3195" s="1508"/>
      <c r="C3195" s="1508"/>
      <c r="D3195" s="1508"/>
      <c r="E3195" s="1508"/>
      <c r="F3195" s="1504"/>
      <c r="G3195" s="1504"/>
      <c r="H3195" s="1504"/>
      <c r="I3195" s="1504"/>
      <c r="J3195" s="1504"/>
    </row>
    <row r="3196" spans="2:10" x14ac:dyDescent="0.25">
      <c r="B3196" s="1508"/>
      <c r="C3196" s="1508"/>
      <c r="D3196" s="1508"/>
      <c r="E3196" s="1508"/>
      <c r="F3196" s="1504"/>
      <c r="G3196" s="1504"/>
      <c r="H3196" s="1504"/>
      <c r="I3196" s="1504"/>
      <c r="J3196" s="1504"/>
    </row>
    <row r="3197" spans="2:10" x14ac:dyDescent="0.25">
      <c r="B3197" s="1508"/>
      <c r="C3197" s="1508"/>
      <c r="D3197" s="1508"/>
      <c r="E3197" s="1508"/>
      <c r="F3197" s="1504"/>
      <c r="G3197" s="1504"/>
      <c r="H3197" s="1504"/>
      <c r="I3197" s="1504"/>
      <c r="J3197" s="1504"/>
    </row>
    <row r="3198" spans="2:10" x14ac:dyDescent="0.25">
      <c r="B3198" s="1508"/>
      <c r="C3198" s="1508"/>
      <c r="D3198" s="1508"/>
      <c r="E3198" s="1508"/>
      <c r="F3198" s="1504"/>
      <c r="G3198" s="1504"/>
      <c r="H3198" s="1504"/>
      <c r="I3198" s="1504"/>
      <c r="J3198" s="1504"/>
    </row>
    <row r="3199" spans="2:10" x14ac:dyDescent="0.25">
      <c r="B3199" s="1508"/>
      <c r="C3199" s="1508"/>
      <c r="D3199" s="1508"/>
      <c r="E3199" s="1508"/>
      <c r="F3199" s="1504"/>
      <c r="G3199" s="1504"/>
      <c r="H3199" s="1504"/>
      <c r="I3199" s="1504"/>
      <c r="J3199" s="1504"/>
    </row>
    <row r="3200" spans="2:10" x14ac:dyDescent="0.25">
      <c r="B3200" s="1508"/>
      <c r="C3200" s="1508"/>
      <c r="D3200" s="1508"/>
      <c r="E3200" s="1508"/>
      <c r="F3200" s="1504"/>
      <c r="G3200" s="1504"/>
      <c r="H3200" s="1504"/>
      <c r="I3200" s="1504"/>
      <c r="J3200" s="1504"/>
    </row>
    <row r="3201" spans="2:10" x14ac:dyDescent="0.25">
      <c r="B3201" s="1508"/>
      <c r="C3201" s="1508"/>
      <c r="D3201" s="1508"/>
      <c r="E3201" s="1508"/>
      <c r="F3201" s="1504"/>
      <c r="G3201" s="1504"/>
      <c r="H3201" s="1504"/>
      <c r="I3201" s="1504"/>
      <c r="J3201" s="1504"/>
    </row>
    <row r="3202" spans="2:10" x14ac:dyDescent="0.25">
      <c r="B3202" s="1508"/>
      <c r="C3202" s="1508"/>
      <c r="D3202" s="1508"/>
      <c r="E3202" s="1508"/>
      <c r="F3202" s="1504"/>
      <c r="G3202" s="1504"/>
      <c r="H3202" s="1504"/>
      <c r="I3202" s="1504"/>
      <c r="J3202" s="1504"/>
    </row>
    <row r="3203" spans="2:10" x14ac:dyDescent="0.25">
      <c r="B3203" s="1508"/>
      <c r="C3203" s="1508"/>
      <c r="D3203" s="1508"/>
      <c r="E3203" s="1508"/>
      <c r="F3203" s="1504"/>
      <c r="G3203" s="1504"/>
      <c r="H3203" s="1504"/>
      <c r="I3203" s="1504"/>
      <c r="J3203" s="1504"/>
    </row>
    <row r="3204" spans="2:10" x14ac:dyDescent="0.25">
      <c r="B3204" s="1508"/>
      <c r="C3204" s="1508"/>
      <c r="D3204" s="1508"/>
      <c r="E3204" s="1508"/>
      <c r="F3204" s="1504"/>
      <c r="G3204" s="1504"/>
      <c r="H3204" s="1504"/>
      <c r="I3204" s="1504"/>
      <c r="J3204" s="1504"/>
    </row>
    <row r="3205" spans="2:10" x14ac:dyDescent="0.25">
      <c r="B3205" s="1508"/>
      <c r="C3205" s="1508"/>
      <c r="D3205" s="1508"/>
      <c r="E3205" s="1508"/>
      <c r="F3205" s="1504"/>
      <c r="G3205" s="1504"/>
      <c r="H3205" s="1504"/>
      <c r="I3205" s="1504"/>
      <c r="J3205" s="1504"/>
    </row>
    <row r="3206" spans="2:10" x14ac:dyDescent="0.25">
      <c r="B3206" s="1508"/>
      <c r="C3206" s="1508"/>
      <c r="D3206" s="1508"/>
      <c r="E3206" s="1508"/>
      <c r="F3206" s="1504"/>
      <c r="G3206" s="1504"/>
      <c r="H3206" s="1504"/>
      <c r="I3206" s="1504"/>
      <c r="J3206" s="1504"/>
    </row>
    <row r="3207" spans="2:10" x14ac:dyDescent="0.25">
      <c r="B3207" s="1508"/>
      <c r="C3207" s="1508"/>
      <c r="D3207" s="1508"/>
      <c r="E3207" s="1508"/>
      <c r="F3207" s="1504"/>
      <c r="G3207" s="1504"/>
      <c r="H3207" s="1504"/>
      <c r="I3207" s="1504"/>
      <c r="J3207" s="1504"/>
    </row>
    <row r="3208" spans="2:10" x14ac:dyDescent="0.25">
      <c r="B3208" s="1508"/>
      <c r="C3208" s="1508"/>
      <c r="D3208" s="1508"/>
      <c r="E3208" s="1508"/>
      <c r="F3208" s="1504"/>
      <c r="G3208" s="1504"/>
      <c r="H3208" s="1504"/>
      <c r="I3208" s="1504"/>
      <c r="J3208" s="1504"/>
    </row>
    <row r="3209" spans="2:10" x14ac:dyDescent="0.25">
      <c r="B3209" s="1508"/>
      <c r="C3209" s="1508"/>
      <c r="D3209" s="1508"/>
      <c r="E3209" s="1508"/>
      <c r="F3209" s="1504"/>
      <c r="G3209" s="1504"/>
      <c r="H3209" s="1504"/>
      <c r="I3209" s="1504"/>
      <c r="J3209" s="1504"/>
    </row>
    <row r="3210" spans="2:10" x14ac:dyDescent="0.25">
      <c r="B3210" s="1508"/>
      <c r="C3210" s="1508"/>
      <c r="D3210" s="1508"/>
      <c r="E3210" s="1508"/>
      <c r="F3210" s="1504"/>
      <c r="G3210" s="1504"/>
      <c r="H3210" s="1504"/>
      <c r="I3210" s="1504"/>
      <c r="J3210" s="1504"/>
    </row>
    <row r="3211" spans="2:10" x14ac:dyDescent="0.25">
      <c r="B3211" s="1508"/>
      <c r="C3211" s="1508"/>
      <c r="D3211" s="1508"/>
      <c r="E3211" s="1508"/>
      <c r="F3211" s="1504"/>
      <c r="G3211" s="1504"/>
      <c r="H3211" s="1504"/>
      <c r="I3211" s="1504"/>
      <c r="J3211" s="1504"/>
    </row>
    <row r="3212" spans="2:10" x14ac:dyDescent="0.25">
      <c r="B3212" s="1508"/>
      <c r="C3212" s="1508"/>
      <c r="D3212" s="1508"/>
      <c r="E3212" s="1508"/>
      <c r="F3212" s="1504"/>
      <c r="G3212" s="1504"/>
      <c r="H3212" s="1504"/>
      <c r="I3212" s="1504"/>
      <c r="J3212" s="1504"/>
    </row>
    <row r="3213" spans="2:10" x14ac:dyDescent="0.25">
      <c r="B3213" s="1508"/>
      <c r="C3213" s="1508"/>
      <c r="D3213" s="1508"/>
      <c r="E3213" s="1508"/>
      <c r="F3213" s="1504"/>
      <c r="G3213" s="1504"/>
      <c r="H3213" s="1504"/>
      <c r="I3213" s="1504"/>
      <c r="J3213" s="1504"/>
    </row>
    <row r="3214" spans="2:10" x14ac:dyDescent="0.25">
      <c r="B3214" s="1508"/>
      <c r="C3214" s="1508"/>
      <c r="D3214" s="1508"/>
      <c r="E3214" s="1508"/>
      <c r="F3214" s="1504"/>
      <c r="G3214" s="1504"/>
      <c r="H3214" s="1504"/>
      <c r="I3214" s="1504"/>
      <c r="J3214" s="1504"/>
    </row>
    <row r="3215" spans="2:10" x14ac:dyDescent="0.25">
      <c r="B3215" s="1508"/>
      <c r="C3215" s="1508"/>
      <c r="D3215" s="1508"/>
      <c r="E3215" s="1508"/>
      <c r="F3215" s="1504"/>
      <c r="G3215" s="1504"/>
      <c r="H3215" s="1504"/>
      <c r="I3215" s="1504"/>
      <c r="J3215" s="1504"/>
    </row>
    <row r="3216" spans="2:10" x14ac:dyDescent="0.25">
      <c r="B3216" s="1508"/>
      <c r="C3216" s="1508"/>
      <c r="D3216" s="1508"/>
      <c r="E3216" s="1508"/>
      <c r="F3216" s="1504"/>
      <c r="G3216" s="1504"/>
      <c r="H3216" s="1504"/>
      <c r="I3216" s="1504"/>
      <c r="J3216" s="1504"/>
    </row>
    <row r="3217" spans="2:10" x14ac:dyDescent="0.25">
      <c r="B3217" s="1508"/>
      <c r="C3217" s="1508"/>
      <c r="D3217" s="1508"/>
      <c r="E3217" s="1508"/>
      <c r="F3217" s="1504"/>
      <c r="G3217" s="1504"/>
      <c r="H3217" s="1504"/>
      <c r="I3217" s="1504"/>
      <c r="J3217" s="1504"/>
    </row>
    <row r="3218" spans="2:10" x14ac:dyDescent="0.25">
      <c r="B3218" s="1508"/>
      <c r="C3218" s="1508"/>
      <c r="D3218" s="1508"/>
      <c r="E3218" s="1508"/>
      <c r="F3218" s="1504"/>
      <c r="G3218" s="1504"/>
      <c r="H3218" s="1504"/>
      <c r="I3218" s="1504"/>
      <c r="J3218" s="1504"/>
    </row>
    <row r="3219" spans="2:10" x14ac:dyDescent="0.25">
      <c r="B3219" s="1508"/>
      <c r="C3219" s="1508"/>
      <c r="D3219" s="1508"/>
      <c r="E3219" s="1508"/>
      <c r="F3219" s="1504"/>
      <c r="G3219" s="1504"/>
      <c r="H3219" s="1504"/>
      <c r="I3219" s="1504"/>
      <c r="J3219" s="1504"/>
    </row>
    <row r="3220" spans="2:10" x14ac:dyDescent="0.25">
      <c r="B3220" s="1508"/>
      <c r="C3220" s="1508"/>
      <c r="D3220" s="1508"/>
      <c r="E3220" s="1508"/>
      <c r="F3220" s="1504"/>
      <c r="G3220" s="1504"/>
      <c r="H3220" s="1504"/>
      <c r="I3220" s="1504"/>
      <c r="J3220" s="1504"/>
    </row>
    <row r="3221" spans="2:10" x14ac:dyDescent="0.25">
      <c r="B3221" s="1508"/>
      <c r="C3221" s="1508"/>
      <c r="D3221" s="1508"/>
      <c r="E3221" s="1508"/>
      <c r="F3221" s="1504"/>
      <c r="G3221" s="1504"/>
      <c r="H3221" s="1504"/>
      <c r="I3221" s="1504"/>
      <c r="J3221" s="1504"/>
    </row>
    <row r="3222" spans="2:10" x14ac:dyDescent="0.25">
      <c r="B3222" s="1508"/>
      <c r="C3222" s="1508"/>
      <c r="D3222" s="1508"/>
      <c r="E3222" s="1508"/>
      <c r="F3222" s="1504"/>
      <c r="G3222" s="1504"/>
      <c r="H3222" s="1504"/>
      <c r="I3222" s="1504"/>
      <c r="J3222" s="1504"/>
    </row>
    <row r="3223" spans="2:10" x14ac:dyDescent="0.25">
      <c r="B3223" s="1508"/>
      <c r="C3223" s="1508"/>
      <c r="D3223" s="1508"/>
      <c r="E3223" s="1508"/>
      <c r="F3223" s="1504"/>
      <c r="G3223" s="1504"/>
      <c r="H3223" s="1504"/>
      <c r="I3223" s="1504"/>
      <c r="J3223" s="1504"/>
    </row>
    <row r="3224" spans="2:10" x14ac:dyDescent="0.25">
      <c r="B3224" s="1508"/>
      <c r="C3224" s="1508"/>
      <c r="D3224" s="1508"/>
      <c r="E3224" s="1508"/>
      <c r="F3224" s="1504"/>
      <c r="G3224" s="1504"/>
      <c r="H3224" s="1504"/>
      <c r="I3224" s="1504"/>
      <c r="J3224" s="1504"/>
    </row>
    <row r="3225" spans="2:10" x14ac:dyDescent="0.25">
      <c r="B3225" s="1508"/>
      <c r="C3225" s="1508"/>
      <c r="D3225" s="1508"/>
      <c r="E3225" s="1508"/>
      <c r="F3225" s="1504"/>
      <c r="G3225" s="1504"/>
      <c r="H3225" s="1504"/>
      <c r="I3225" s="1504"/>
      <c r="J3225" s="1504"/>
    </row>
    <row r="3226" spans="2:10" x14ac:dyDescent="0.25">
      <c r="B3226" s="1508"/>
      <c r="C3226" s="1508"/>
      <c r="D3226" s="1508"/>
      <c r="E3226" s="1508"/>
      <c r="F3226" s="1504"/>
      <c r="G3226" s="1504"/>
      <c r="H3226" s="1504"/>
      <c r="I3226" s="1504"/>
      <c r="J3226" s="1504"/>
    </row>
    <row r="3227" spans="2:10" x14ac:dyDescent="0.25">
      <c r="B3227" s="1508"/>
      <c r="C3227" s="1508"/>
      <c r="D3227" s="1508"/>
      <c r="E3227" s="1508"/>
      <c r="F3227" s="1504"/>
      <c r="G3227" s="1504"/>
      <c r="H3227" s="1504"/>
      <c r="I3227" s="1504"/>
      <c r="J3227" s="1504"/>
    </row>
    <row r="3228" spans="2:10" x14ac:dyDescent="0.25">
      <c r="B3228" s="1508"/>
      <c r="C3228" s="1508"/>
      <c r="D3228" s="1508"/>
      <c r="E3228" s="1508"/>
      <c r="F3228" s="1504"/>
      <c r="G3228" s="1504"/>
      <c r="H3228" s="1504"/>
      <c r="I3228" s="1504"/>
      <c r="J3228" s="1504"/>
    </row>
    <row r="3229" spans="2:10" x14ac:dyDescent="0.25">
      <c r="B3229" s="1508"/>
      <c r="C3229" s="1508"/>
      <c r="D3229" s="1508"/>
      <c r="E3229" s="1508"/>
      <c r="F3229" s="1504"/>
      <c r="G3229" s="1504"/>
      <c r="H3229" s="1504"/>
      <c r="I3229" s="1504"/>
      <c r="J3229" s="1504"/>
    </row>
    <row r="3230" spans="2:10" x14ac:dyDescent="0.25">
      <c r="B3230" s="1508"/>
      <c r="C3230" s="1508"/>
      <c r="D3230" s="1508"/>
      <c r="E3230" s="1508"/>
      <c r="F3230" s="1504"/>
      <c r="G3230" s="1504"/>
      <c r="H3230" s="1504"/>
      <c r="I3230" s="1504"/>
      <c r="J3230" s="1504"/>
    </row>
    <row r="3231" spans="2:10" x14ac:dyDescent="0.25">
      <c r="B3231" s="1508"/>
      <c r="C3231" s="1508"/>
      <c r="D3231" s="1508"/>
      <c r="E3231" s="1508"/>
      <c r="F3231" s="1504"/>
      <c r="G3231" s="1504"/>
      <c r="H3231" s="1504"/>
      <c r="I3231" s="1504"/>
      <c r="J3231" s="1504"/>
    </row>
    <row r="3232" spans="2:10" x14ac:dyDescent="0.25">
      <c r="B3232" s="1508"/>
      <c r="C3232" s="1508"/>
      <c r="D3232" s="1508"/>
      <c r="E3232" s="1508"/>
      <c r="F3232" s="1504"/>
      <c r="G3232" s="1504"/>
      <c r="H3232" s="1504"/>
      <c r="I3232" s="1504"/>
      <c r="J3232" s="1504"/>
    </row>
    <row r="3233" spans="2:10" x14ac:dyDescent="0.25">
      <c r="B3233" s="1508"/>
      <c r="C3233" s="1508"/>
      <c r="D3233" s="1508"/>
      <c r="E3233" s="1508"/>
      <c r="F3233" s="1504"/>
      <c r="G3233" s="1504"/>
      <c r="H3233" s="1504"/>
      <c r="I3233" s="1504"/>
      <c r="J3233" s="1504"/>
    </row>
    <row r="3234" spans="2:10" x14ac:dyDescent="0.25">
      <c r="B3234" s="1508"/>
      <c r="C3234" s="1508"/>
      <c r="D3234" s="1508"/>
      <c r="E3234" s="1508"/>
      <c r="F3234" s="1504"/>
      <c r="G3234" s="1504"/>
      <c r="H3234" s="1504"/>
      <c r="I3234" s="1504"/>
      <c r="J3234" s="1504"/>
    </row>
    <row r="3235" spans="2:10" x14ac:dyDescent="0.25">
      <c r="B3235" s="1508"/>
      <c r="C3235" s="1508"/>
      <c r="D3235" s="1508"/>
      <c r="E3235" s="1508"/>
      <c r="F3235" s="1504"/>
      <c r="G3235" s="1504"/>
      <c r="H3235" s="1504"/>
      <c r="I3235" s="1504"/>
      <c r="J3235" s="1504"/>
    </row>
    <row r="3236" spans="2:10" x14ac:dyDescent="0.25">
      <c r="B3236" s="1508"/>
      <c r="C3236" s="1508"/>
      <c r="D3236" s="1508"/>
      <c r="E3236" s="1508"/>
      <c r="F3236" s="1504"/>
      <c r="G3236" s="1504"/>
      <c r="H3236" s="1504"/>
      <c r="I3236" s="1504"/>
      <c r="J3236" s="1504"/>
    </row>
    <row r="3237" spans="2:10" x14ac:dyDescent="0.25">
      <c r="B3237" s="1508"/>
      <c r="C3237" s="1508"/>
      <c r="D3237" s="1508"/>
      <c r="E3237" s="1508"/>
      <c r="F3237" s="1504"/>
      <c r="G3237" s="1504"/>
      <c r="H3237" s="1504"/>
      <c r="I3237" s="1504"/>
      <c r="J3237" s="1504"/>
    </row>
    <row r="3238" spans="2:10" x14ac:dyDescent="0.25">
      <c r="B3238" s="1508"/>
      <c r="C3238" s="1508"/>
      <c r="D3238" s="1508"/>
      <c r="E3238" s="1508"/>
      <c r="F3238" s="1504"/>
      <c r="G3238" s="1504"/>
      <c r="H3238" s="1504"/>
      <c r="I3238" s="1504"/>
      <c r="J3238" s="1504"/>
    </row>
    <row r="3239" spans="2:10" x14ac:dyDescent="0.25">
      <c r="B3239" s="1508"/>
      <c r="C3239" s="1508"/>
      <c r="D3239" s="1508"/>
      <c r="E3239" s="1508"/>
      <c r="F3239" s="1504"/>
      <c r="G3239" s="1504"/>
      <c r="H3239" s="1504"/>
      <c r="I3239" s="1504"/>
      <c r="J3239" s="1504"/>
    </row>
    <row r="3240" spans="2:10" x14ac:dyDescent="0.25">
      <c r="B3240" s="1508"/>
      <c r="C3240" s="1508"/>
      <c r="D3240" s="1508"/>
      <c r="E3240" s="1508"/>
      <c r="F3240" s="1504"/>
      <c r="G3240" s="1504"/>
      <c r="H3240" s="1504"/>
      <c r="I3240" s="1504"/>
      <c r="J3240" s="1504"/>
    </row>
    <row r="3241" spans="2:10" x14ac:dyDescent="0.25">
      <c r="B3241" s="1508"/>
      <c r="C3241" s="1508"/>
      <c r="D3241" s="1508"/>
      <c r="E3241" s="1508"/>
      <c r="F3241" s="1504"/>
      <c r="G3241" s="1504"/>
      <c r="H3241" s="1504"/>
      <c r="I3241" s="1504"/>
      <c r="J3241" s="1504"/>
    </row>
    <row r="3242" spans="2:10" x14ac:dyDescent="0.25">
      <c r="B3242" s="1508"/>
      <c r="C3242" s="1508"/>
      <c r="D3242" s="1508"/>
      <c r="E3242" s="1508"/>
      <c r="F3242" s="1504"/>
      <c r="G3242" s="1504"/>
      <c r="H3242" s="1504"/>
      <c r="I3242" s="1504"/>
      <c r="J3242" s="1504"/>
    </row>
    <row r="3243" spans="2:10" x14ac:dyDescent="0.25">
      <c r="B3243" s="1508"/>
      <c r="C3243" s="1508"/>
      <c r="D3243" s="1508"/>
      <c r="E3243" s="1508"/>
      <c r="F3243" s="1504"/>
      <c r="G3243" s="1504"/>
      <c r="H3243" s="1504"/>
      <c r="I3243" s="1504"/>
      <c r="J3243" s="1504"/>
    </row>
    <row r="3244" spans="2:10" x14ac:dyDescent="0.25">
      <c r="B3244" s="1508"/>
      <c r="C3244" s="1508"/>
      <c r="D3244" s="1508"/>
      <c r="E3244" s="1508"/>
      <c r="F3244" s="1504"/>
      <c r="G3244" s="1504"/>
      <c r="H3244" s="1504"/>
      <c r="I3244" s="1504"/>
      <c r="J3244" s="1504"/>
    </row>
    <row r="3245" spans="2:10" x14ac:dyDescent="0.25">
      <c r="B3245" s="1508"/>
      <c r="C3245" s="1508"/>
      <c r="D3245" s="1508"/>
      <c r="E3245" s="1508"/>
      <c r="F3245" s="1504"/>
      <c r="G3245" s="1504"/>
      <c r="H3245" s="1504"/>
      <c r="I3245" s="1504"/>
      <c r="J3245" s="1504"/>
    </row>
    <row r="3246" spans="2:10" x14ac:dyDescent="0.25">
      <c r="B3246" s="1508"/>
      <c r="C3246" s="1508"/>
      <c r="D3246" s="1508"/>
      <c r="E3246" s="1508"/>
      <c r="F3246" s="1504"/>
      <c r="G3246" s="1504"/>
      <c r="H3246" s="1504"/>
      <c r="I3246" s="1504"/>
      <c r="J3246" s="1504"/>
    </row>
    <row r="3247" spans="2:10" x14ac:dyDescent="0.25">
      <c r="B3247" s="1508"/>
      <c r="C3247" s="1508"/>
      <c r="D3247" s="1508"/>
      <c r="E3247" s="1508"/>
      <c r="F3247" s="1504"/>
      <c r="G3247" s="1504"/>
      <c r="H3247" s="1504"/>
      <c r="I3247" s="1504"/>
      <c r="J3247" s="1504"/>
    </row>
    <row r="3248" spans="2:10" x14ac:dyDescent="0.25">
      <c r="B3248" s="1508"/>
      <c r="C3248" s="1508"/>
      <c r="D3248" s="1508"/>
      <c r="E3248" s="1508"/>
      <c r="F3248" s="1504"/>
      <c r="G3248" s="1504"/>
      <c r="H3248" s="1504"/>
      <c r="I3248" s="1504"/>
      <c r="J3248" s="1504"/>
    </row>
    <row r="3249" spans="2:10" x14ac:dyDescent="0.25">
      <c r="B3249" s="1508"/>
      <c r="C3249" s="1508"/>
      <c r="D3249" s="1508"/>
      <c r="E3249" s="1508"/>
      <c r="F3249" s="1504"/>
      <c r="G3249" s="1504"/>
      <c r="H3249" s="1504"/>
      <c r="I3249" s="1504"/>
      <c r="J3249" s="1504"/>
    </row>
    <row r="3250" spans="2:10" x14ac:dyDescent="0.25">
      <c r="B3250" s="1508"/>
      <c r="C3250" s="1508"/>
      <c r="D3250" s="1508"/>
      <c r="E3250" s="1508"/>
      <c r="F3250" s="1504"/>
      <c r="G3250" s="1504"/>
      <c r="H3250" s="1504"/>
      <c r="I3250" s="1504"/>
      <c r="J3250" s="1504"/>
    </row>
    <row r="3251" spans="2:10" x14ac:dyDescent="0.25">
      <c r="B3251" s="1508"/>
      <c r="C3251" s="1508"/>
      <c r="D3251" s="1508"/>
      <c r="E3251" s="1508"/>
      <c r="F3251" s="1504"/>
      <c r="G3251" s="1504"/>
      <c r="H3251" s="1504"/>
      <c r="I3251" s="1504"/>
      <c r="J3251" s="1504"/>
    </row>
    <row r="3252" spans="2:10" x14ac:dyDescent="0.25">
      <c r="B3252" s="1508"/>
      <c r="C3252" s="1508"/>
      <c r="D3252" s="1508"/>
      <c r="E3252" s="1508"/>
      <c r="F3252" s="1504"/>
      <c r="G3252" s="1504"/>
      <c r="H3252" s="1504"/>
      <c r="I3252" s="1504"/>
      <c r="J3252" s="1504"/>
    </row>
    <row r="3253" spans="2:10" x14ac:dyDescent="0.25">
      <c r="B3253" s="1508"/>
      <c r="C3253" s="1508"/>
      <c r="D3253" s="1508"/>
      <c r="E3253" s="1508"/>
      <c r="F3253" s="1504"/>
      <c r="G3253" s="1504"/>
      <c r="H3253" s="1504"/>
      <c r="I3253" s="1504"/>
      <c r="J3253" s="1504"/>
    </row>
    <row r="3254" spans="2:10" x14ac:dyDescent="0.25">
      <c r="B3254" s="1508"/>
      <c r="C3254" s="1508"/>
      <c r="D3254" s="1508"/>
      <c r="E3254" s="1508"/>
      <c r="F3254" s="1504"/>
      <c r="G3254" s="1504"/>
      <c r="H3254" s="1504"/>
      <c r="I3254" s="1504"/>
      <c r="J3254" s="1504"/>
    </row>
    <row r="3255" spans="2:10" x14ac:dyDescent="0.25">
      <c r="B3255" s="1508"/>
      <c r="C3255" s="1508"/>
      <c r="D3255" s="1508"/>
      <c r="E3255" s="1508"/>
      <c r="F3255" s="1504"/>
      <c r="G3255" s="1504"/>
      <c r="H3255" s="1504"/>
      <c r="I3255" s="1504"/>
      <c r="J3255" s="1504"/>
    </row>
    <row r="3256" spans="2:10" x14ac:dyDescent="0.25">
      <c r="B3256" s="1508"/>
      <c r="C3256" s="1508"/>
      <c r="D3256" s="1508"/>
      <c r="E3256" s="1508"/>
      <c r="F3256" s="1504"/>
      <c r="G3256" s="1504"/>
      <c r="H3256" s="1504"/>
      <c r="I3256" s="1504"/>
      <c r="J3256" s="1504"/>
    </row>
    <row r="3257" spans="2:10" x14ac:dyDescent="0.25">
      <c r="B3257" s="1508"/>
      <c r="C3257" s="1508"/>
      <c r="D3257" s="1508"/>
      <c r="E3257" s="1508"/>
      <c r="F3257" s="1504"/>
      <c r="G3257" s="1504"/>
      <c r="H3257" s="1504"/>
      <c r="I3257" s="1504"/>
      <c r="J3257" s="1504"/>
    </row>
    <row r="3258" spans="2:10" x14ac:dyDescent="0.25">
      <c r="B3258" s="1508"/>
      <c r="C3258" s="1508"/>
      <c r="D3258" s="1508"/>
      <c r="E3258" s="1508"/>
      <c r="F3258" s="1504"/>
      <c r="G3258" s="1504"/>
      <c r="H3258" s="1504"/>
      <c r="I3258" s="1504"/>
      <c r="J3258" s="1504"/>
    </row>
    <row r="3259" spans="2:10" x14ac:dyDescent="0.25">
      <c r="B3259" s="1508"/>
      <c r="C3259" s="1508"/>
      <c r="D3259" s="1508"/>
      <c r="E3259" s="1508"/>
      <c r="F3259" s="1504"/>
      <c r="G3259" s="1504"/>
      <c r="H3259" s="1504"/>
      <c r="I3259" s="1504"/>
      <c r="J3259" s="1504"/>
    </row>
    <row r="3260" spans="2:10" x14ac:dyDescent="0.25">
      <c r="B3260" s="1508"/>
      <c r="C3260" s="1508"/>
      <c r="D3260" s="1508"/>
      <c r="E3260" s="1508"/>
      <c r="F3260" s="1504"/>
      <c r="G3260" s="1504"/>
      <c r="H3260" s="1504"/>
      <c r="I3260" s="1504"/>
      <c r="J3260" s="1504"/>
    </row>
    <row r="3261" spans="2:10" x14ac:dyDescent="0.25">
      <c r="B3261" s="1508"/>
      <c r="C3261" s="1508"/>
      <c r="D3261" s="1508"/>
      <c r="E3261" s="1508"/>
      <c r="F3261" s="1504"/>
      <c r="G3261" s="1504"/>
      <c r="H3261" s="1504"/>
      <c r="I3261" s="1504"/>
      <c r="J3261" s="1504"/>
    </row>
    <row r="3262" spans="2:10" x14ac:dyDescent="0.25">
      <c r="B3262" s="1508"/>
      <c r="C3262" s="1508"/>
      <c r="D3262" s="1508"/>
      <c r="E3262" s="1508"/>
      <c r="F3262" s="1504"/>
      <c r="G3262" s="1504"/>
      <c r="H3262" s="1504"/>
      <c r="I3262" s="1504"/>
      <c r="J3262" s="1504"/>
    </row>
    <row r="3263" spans="2:10" x14ac:dyDescent="0.25">
      <c r="B3263" s="1508"/>
      <c r="C3263" s="1508"/>
      <c r="D3263" s="1508"/>
      <c r="E3263" s="1508"/>
      <c r="F3263" s="1504"/>
      <c r="G3263" s="1504"/>
      <c r="H3263" s="1504"/>
      <c r="I3263" s="1504"/>
      <c r="J3263" s="1504"/>
    </row>
    <row r="3264" spans="2:10" x14ac:dyDescent="0.25">
      <c r="B3264" s="1508"/>
      <c r="C3264" s="1508"/>
      <c r="D3264" s="1508"/>
      <c r="E3264" s="1508"/>
      <c r="F3264" s="1504"/>
      <c r="G3264" s="1504"/>
      <c r="H3264" s="1504"/>
      <c r="I3264" s="1504"/>
      <c r="J3264" s="1504"/>
    </row>
    <row r="3265" spans="2:10" x14ac:dyDescent="0.25">
      <c r="B3265" s="1508"/>
      <c r="C3265" s="1508"/>
      <c r="D3265" s="1508"/>
      <c r="E3265" s="1508"/>
      <c r="F3265" s="1504"/>
      <c r="G3265" s="1504"/>
      <c r="H3265" s="1504"/>
      <c r="I3265" s="1504"/>
      <c r="J3265" s="1504"/>
    </row>
    <row r="3266" spans="2:10" x14ac:dyDescent="0.25">
      <c r="B3266" s="1508"/>
      <c r="C3266" s="1508"/>
      <c r="D3266" s="1508"/>
      <c r="E3266" s="1508"/>
      <c r="F3266" s="1504"/>
      <c r="G3266" s="1504"/>
      <c r="H3266" s="1504"/>
      <c r="I3266" s="1504"/>
      <c r="J3266" s="1504"/>
    </row>
    <row r="3267" spans="2:10" x14ac:dyDescent="0.25">
      <c r="B3267" s="1508"/>
      <c r="C3267" s="1508"/>
      <c r="D3267" s="1508"/>
      <c r="E3267" s="1508"/>
      <c r="F3267" s="1504"/>
      <c r="G3267" s="1504"/>
      <c r="H3267" s="1504"/>
      <c r="I3267" s="1504"/>
      <c r="J3267" s="1504"/>
    </row>
    <row r="3268" spans="2:10" x14ac:dyDescent="0.25">
      <c r="B3268" s="1508"/>
      <c r="C3268" s="1508"/>
      <c r="D3268" s="1508"/>
      <c r="E3268" s="1508"/>
      <c r="F3268" s="1504"/>
      <c r="G3268" s="1504"/>
      <c r="H3268" s="1504"/>
      <c r="I3268" s="1504"/>
      <c r="J3268" s="1504"/>
    </row>
    <row r="3269" spans="2:10" x14ac:dyDescent="0.25">
      <c r="B3269" s="1508"/>
      <c r="C3269" s="1508"/>
      <c r="D3269" s="1508"/>
      <c r="E3269" s="1508"/>
      <c r="F3269" s="1504"/>
      <c r="G3269" s="1504"/>
      <c r="H3269" s="1504"/>
      <c r="I3269" s="1504"/>
      <c r="J3269" s="1504"/>
    </row>
    <row r="3270" spans="2:10" x14ac:dyDescent="0.25">
      <c r="B3270" s="1508"/>
      <c r="C3270" s="1508"/>
      <c r="D3270" s="1508"/>
      <c r="E3270" s="1508"/>
      <c r="F3270" s="1504"/>
      <c r="G3270" s="1504"/>
      <c r="H3270" s="1504"/>
      <c r="I3270" s="1504"/>
      <c r="J3270" s="1504"/>
    </row>
    <row r="3271" spans="2:10" x14ac:dyDescent="0.25">
      <c r="B3271" s="1508"/>
      <c r="C3271" s="1508"/>
      <c r="D3271" s="1508"/>
      <c r="E3271" s="1508"/>
      <c r="F3271" s="1504"/>
      <c r="G3271" s="1504"/>
      <c r="H3271" s="1504"/>
      <c r="I3271" s="1504"/>
      <c r="J3271" s="1504"/>
    </row>
    <row r="3272" spans="2:10" x14ac:dyDescent="0.25">
      <c r="B3272" s="1508"/>
      <c r="C3272" s="1508"/>
      <c r="D3272" s="1508"/>
      <c r="E3272" s="1508"/>
      <c r="F3272" s="1504"/>
      <c r="G3272" s="1504"/>
      <c r="H3272" s="1504"/>
      <c r="I3272" s="1504"/>
      <c r="J3272" s="1504"/>
    </row>
    <row r="3273" spans="2:10" x14ac:dyDescent="0.25">
      <c r="B3273" s="1508"/>
      <c r="C3273" s="1508"/>
      <c r="D3273" s="1508"/>
      <c r="E3273" s="1508"/>
      <c r="F3273" s="1504"/>
      <c r="G3273" s="1504"/>
      <c r="H3273" s="1504"/>
      <c r="I3273" s="1504"/>
      <c r="J3273" s="1504"/>
    </row>
    <row r="3274" spans="2:10" x14ac:dyDescent="0.25">
      <c r="B3274" s="1508"/>
      <c r="C3274" s="1508"/>
      <c r="D3274" s="1508"/>
      <c r="E3274" s="1508"/>
      <c r="F3274" s="1504"/>
      <c r="G3274" s="1504"/>
      <c r="H3274" s="1504"/>
      <c r="I3274" s="1504"/>
      <c r="J3274" s="1504"/>
    </row>
    <row r="3275" spans="2:10" x14ac:dyDescent="0.25">
      <c r="B3275" s="1508"/>
      <c r="C3275" s="1508"/>
      <c r="D3275" s="1508"/>
      <c r="E3275" s="1508"/>
      <c r="F3275" s="1504"/>
      <c r="G3275" s="1504"/>
      <c r="H3275" s="1504"/>
      <c r="I3275" s="1504"/>
      <c r="J3275" s="1504"/>
    </row>
    <row r="3276" spans="2:10" x14ac:dyDescent="0.25">
      <c r="B3276" s="1508"/>
      <c r="C3276" s="1508"/>
      <c r="D3276" s="1508"/>
      <c r="E3276" s="1508"/>
      <c r="F3276" s="1504"/>
      <c r="G3276" s="1504"/>
      <c r="H3276" s="1504"/>
      <c r="I3276" s="1504"/>
      <c r="J3276" s="1504"/>
    </row>
    <row r="3277" spans="2:10" x14ac:dyDescent="0.25">
      <c r="B3277" s="1508"/>
      <c r="C3277" s="1508"/>
      <c r="D3277" s="1508"/>
      <c r="E3277" s="1508"/>
      <c r="F3277" s="1504"/>
      <c r="G3277" s="1504"/>
      <c r="H3277" s="1504"/>
      <c r="I3277" s="1504"/>
      <c r="J3277" s="1504"/>
    </row>
    <row r="3278" spans="2:10" x14ac:dyDescent="0.25">
      <c r="B3278" s="1508"/>
      <c r="C3278" s="1508"/>
      <c r="D3278" s="1508"/>
      <c r="E3278" s="1508"/>
      <c r="F3278" s="1504"/>
      <c r="G3278" s="1504"/>
      <c r="H3278" s="1504"/>
      <c r="I3278" s="1504"/>
      <c r="J3278" s="1504"/>
    </row>
    <row r="3279" spans="2:10" x14ac:dyDescent="0.25">
      <c r="B3279" s="1508"/>
      <c r="C3279" s="1508"/>
      <c r="D3279" s="1508"/>
      <c r="E3279" s="1508"/>
      <c r="F3279" s="1504"/>
      <c r="G3279" s="1504"/>
      <c r="H3279" s="1504"/>
      <c r="I3279" s="1504"/>
      <c r="J3279" s="1504"/>
    </row>
    <row r="3280" spans="2:10" x14ac:dyDescent="0.25">
      <c r="B3280" s="1508"/>
      <c r="C3280" s="1508"/>
      <c r="D3280" s="1508"/>
      <c r="E3280" s="1508"/>
      <c r="F3280" s="1504"/>
      <c r="G3280" s="1504"/>
      <c r="H3280" s="1504"/>
      <c r="I3280" s="1504"/>
      <c r="J3280" s="1504"/>
    </row>
    <row r="3281" spans="2:10" x14ac:dyDescent="0.25">
      <c r="B3281" s="1508"/>
      <c r="C3281" s="1508"/>
      <c r="D3281" s="1508"/>
      <c r="E3281" s="1508"/>
      <c r="F3281" s="1504"/>
      <c r="G3281" s="1504"/>
      <c r="H3281" s="1504"/>
      <c r="I3281" s="1504"/>
      <c r="J3281" s="1504"/>
    </row>
    <row r="3282" spans="2:10" x14ac:dyDescent="0.25">
      <c r="B3282" s="1508"/>
      <c r="C3282" s="1508"/>
      <c r="D3282" s="1508"/>
      <c r="E3282" s="1508"/>
      <c r="F3282" s="1504"/>
      <c r="G3282" s="1504"/>
      <c r="H3282" s="1504"/>
      <c r="I3282" s="1504"/>
      <c r="J3282" s="1504"/>
    </row>
    <row r="3283" spans="2:10" x14ac:dyDescent="0.25">
      <c r="B3283" s="1508"/>
      <c r="C3283" s="1508"/>
      <c r="D3283" s="1508"/>
      <c r="E3283" s="1508"/>
      <c r="F3283" s="1504"/>
      <c r="G3283" s="1504"/>
      <c r="H3283" s="1504"/>
      <c r="I3283" s="1504"/>
      <c r="J3283" s="1504"/>
    </row>
    <row r="3284" spans="2:10" x14ac:dyDescent="0.25">
      <c r="B3284" s="1508"/>
      <c r="C3284" s="1508"/>
      <c r="D3284" s="1508"/>
      <c r="E3284" s="1508"/>
      <c r="F3284" s="1504"/>
      <c r="G3284" s="1504"/>
      <c r="H3284" s="1504"/>
      <c r="I3284" s="1504"/>
      <c r="J3284" s="1504"/>
    </row>
    <row r="3285" spans="2:10" x14ac:dyDescent="0.25">
      <c r="B3285" s="1508"/>
      <c r="C3285" s="1508"/>
      <c r="D3285" s="1508"/>
      <c r="E3285" s="1508"/>
      <c r="F3285" s="1504"/>
      <c r="G3285" s="1504"/>
      <c r="H3285" s="1504"/>
      <c r="I3285" s="1504"/>
      <c r="J3285" s="1504"/>
    </row>
    <row r="3286" spans="2:10" x14ac:dyDescent="0.25">
      <c r="B3286" s="1508"/>
      <c r="C3286" s="1508"/>
      <c r="D3286" s="1508"/>
      <c r="E3286" s="1508"/>
      <c r="F3286" s="1504"/>
      <c r="G3286" s="1504"/>
      <c r="H3286" s="1504"/>
      <c r="I3286" s="1504"/>
      <c r="J3286" s="1504"/>
    </row>
    <row r="3287" spans="2:10" x14ac:dyDescent="0.25">
      <c r="B3287" s="1508"/>
      <c r="C3287" s="1508"/>
      <c r="D3287" s="1508"/>
      <c r="E3287" s="1508"/>
      <c r="F3287" s="1504"/>
      <c r="G3287" s="1504"/>
      <c r="H3287" s="1504"/>
      <c r="I3287" s="1504"/>
      <c r="J3287" s="1504"/>
    </row>
    <row r="3288" spans="2:10" x14ac:dyDescent="0.25">
      <c r="B3288" s="1508"/>
      <c r="C3288" s="1508"/>
      <c r="D3288" s="1508"/>
      <c r="E3288" s="1508"/>
      <c r="F3288" s="1504"/>
      <c r="G3288" s="1504"/>
      <c r="H3288" s="1504"/>
      <c r="I3288" s="1504"/>
      <c r="J3288" s="1504"/>
    </row>
    <row r="3289" spans="2:10" x14ac:dyDescent="0.25">
      <c r="B3289" s="1508"/>
      <c r="C3289" s="1508"/>
      <c r="D3289" s="1508"/>
      <c r="E3289" s="1508"/>
      <c r="F3289" s="1504"/>
      <c r="G3289" s="1504"/>
      <c r="H3289" s="1504"/>
      <c r="I3289" s="1504"/>
      <c r="J3289" s="1504"/>
    </row>
    <row r="3290" spans="2:10" x14ac:dyDescent="0.25">
      <c r="B3290" s="1508"/>
      <c r="C3290" s="1508"/>
      <c r="D3290" s="1508"/>
      <c r="E3290" s="1508"/>
      <c r="F3290" s="1504"/>
      <c r="G3290" s="1504"/>
      <c r="H3290" s="1504"/>
      <c r="I3290" s="1504"/>
      <c r="J3290" s="1504"/>
    </row>
    <row r="3291" spans="2:10" x14ac:dyDescent="0.25">
      <c r="B3291" s="1508"/>
      <c r="C3291" s="1508"/>
      <c r="D3291" s="1508"/>
      <c r="E3291" s="1508"/>
      <c r="F3291" s="1504"/>
      <c r="G3291" s="1504"/>
      <c r="H3291" s="1504"/>
      <c r="I3291" s="1504"/>
      <c r="J3291" s="1504"/>
    </row>
    <row r="3292" spans="2:10" x14ac:dyDescent="0.25">
      <c r="B3292" s="1508"/>
      <c r="C3292" s="1508"/>
      <c r="D3292" s="1508"/>
      <c r="E3292" s="1508"/>
      <c r="F3292" s="1504"/>
      <c r="G3292" s="1504"/>
      <c r="H3292" s="1504"/>
      <c r="I3292" s="1504"/>
      <c r="J3292" s="1504"/>
    </row>
    <row r="3293" spans="2:10" x14ac:dyDescent="0.25">
      <c r="B3293" s="1508"/>
      <c r="C3293" s="1508"/>
      <c r="D3293" s="1508"/>
      <c r="E3293" s="1508"/>
      <c r="F3293" s="1504"/>
      <c r="G3293" s="1504"/>
      <c r="H3293" s="1504"/>
      <c r="I3293" s="1504"/>
      <c r="J3293" s="1504"/>
    </row>
    <row r="3294" spans="2:10" x14ac:dyDescent="0.25">
      <c r="B3294" s="1508"/>
      <c r="C3294" s="1508"/>
      <c r="D3294" s="1508"/>
      <c r="E3294" s="1508"/>
      <c r="F3294" s="1504"/>
      <c r="G3294" s="1504"/>
      <c r="H3294" s="1504"/>
      <c r="I3294" s="1504"/>
      <c r="J3294" s="1504"/>
    </row>
    <row r="3295" spans="2:10" x14ac:dyDescent="0.25">
      <c r="B3295" s="1508"/>
      <c r="C3295" s="1508"/>
      <c r="D3295" s="1508"/>
      <c r="E3295" s="1508"/>
      <c r="F3295" s="1504"/>
      <c r="G3295" s="1504"/>
      <c r="H3295" s="1504"/>
      <c r="I3295" s="1504"/>
      <c r="J3295" s="1504"/>
    </row>
    <row r="3296" spans="2:10" x14ac:dyDescent="0.25">
      <c r="B3296" s="1508"/>
      <c r="C3296" s="1508"/>
      <c r="D3296" s="1508"/>
      <c r="E3296" s="1508"/>
      <c r="F3296" s="1504"/>
      <c r="G3296" s="1504"/>
      <c r="H3296" s="1504"/>
      <c r="I3296" s="1504"/>
      <c r="J3296" s="1504"/>
    </row>
    <row r="3297" spans="2:10" x14ac:dyDescent="0.25">
      <c r="B3297" s="1508"/>
      <c r="C3297" s="1508"/>
      <c r="D3297" s="1508"/>
      <c r="E3297" s="1508"/>
      <c r="F3297" s="1504"/>
      <c r="G3297" s="1504"/>
      <c r="H3297" s="1504"/>
      <c r="I3297" s="1504"/>
      <c r="J3297" s="1504"/>
    </row>
    <row r="3298" spans="2:10" x14ac:dyDescent="0.25">
      <c r="B3298" s="1508"/>
      <c r="C3298" s="1508"/>
      <c r="D3298" s="1508"/>
      <c r="E3298" s="1508"/>
      <c r="F3298" s="1504"/>
      <c r="G3298" s="1504"/>
      <c r="H3298" s="1504"/>
      <c r="I3298" s="1504"/>
      <c r="J3298" s="1504"/>
    </row>
    <row r="3299" spans="2:10" x14ac:dyDescent="0.25">
      <c r="B3299" s="1508"/>
      <c r="C3299" s="1508"/>
      <c r="D3299" s="1508"/>
      <c r="E3299" s="1508"/>
      <c r="F3299" s="1504"/>
      <c r="G3299" s="1504"/>
      <c r="H3299" s="1504"/>
      <c r="I3299" s="1504"/>
      <c r="J3299" s="1504"/>
    </row>
    <row r="3300" spans="2:10" x14ac:dyDescent="0.25">
      <c r="B3300" s="1508"/>
      <c r="C3300" s="1508"/>
      <c r="D3300" s="1508"/>
      <c r="E3300" s="1508"/>
      <c r="F3300" s="1504"/>
      <c r="G3300" s="1504"/>
      <c r="H3300" s="1504"/>
      <c r="I3300" s="1504"/>
      <c r="J3300" s="1504"/>
    </row>
    <row r="3301" spans="2:10" x14ac:dyDescent="0.25">
      <c r="B3301" s="1508"/>
      <c r="C3301" s="1508"/>
      <c r="D3301" s="1508"/>
      <c r="E3301" s="1508"/>
      <c r="F3301" s="1504"/>
      <c r="G3301" s="1504"/>
      <c r="H3301" s="1504"/>
      <c r="I3301" s="1504"/>
      <c r="J3301" s="1504"/>
    </row>
    <row r="3302" spans="2:10" x14ac:dyDescent="0.25">
      <c r="B3302" s="1508"/>
      <c r="C3302" s="1508"/>
      <c r="D3302" s="1508"/>
      <c r="E3302" s="1508"/>
      <c r="F3302" s="1504"/>
      <c r="G3302" s="1504"/>
      <c r="H3302" s="1504"/>
      <c r="I3302" s="1504"/>
      <c r="J3302" s="1504"/>
    </row>
    <row r="3303" spans="2:10" x14ac:dyDescent="0.25">
      <c r="B3303" s="1508"/>
      <c r="C3303" s="1508"/>
      <c r="D3303" s="1508"/>
      <c r="E3303" s="1508"/>
      <c r="F3303" s="1504"/>
      <c r="G3303" s="1504"/>
      <c r="H3303" s="1504"/>
      <c r="I3303" s="1504"/>
      <c r="J3303" s="1504"/>
    </row>
    <row r="3304" spans="2:10" x14ac:dyDescent="0.25">
      <c r="B3304" s="1508"/>
      <c r="C3304" s="1508"/>
      <c r="D3304" s="1508"/>
      <c r="E3304" s="1508"/>
      <c r="F3304" s="1504"/>
      <c r="G3304" s="1504"/>
      <c r="H3304" s="1504"/>
      <c r="I3304" s="1504"/>
      <c r="J3304" s="1504"/>
    </row>
    <row r="3305" spans="2:10" x14ac:dyDescent="0.25">
      <c r="B3305" s="1508"/>
      <c r="C3305" s="1508"/>
      <c r="D3305" s="1508"/>
      <c r="E3305" s="1508"/>
      <c r="F3305" s="1504"/>
      <c r="G3305" s="1504"/>
      <c r="H3305" s="1504"/>
      <c r="I3305" s="1504"/>
      <c r="J3305" s="1504"/>
    </row>
    <row r="3306" spans="2:10" x14ac:dyDescent="0.25">
      <c r="B3306" s="1508"/>
      <c r="C3306" s="1508"/>
      <c r="D3306" s="1508"/>
      <c r="E3306" s="1508"/>
      <c r="F3306" s="1504"/>
      <c r="G3306" s="1504"/>
      <c r="H3306" s="1504"/>
      <c r="I3306" s="1504"/>
      <c r="J3306" s="1504"/>
    </row>
    <row r="3307" spans="2:10" x14ac:dyDescent="0.25">
      <c r="B3307" s="1508"/>
      <c r="C3307" s="1508"/>
      <c r="D3307" s="1508"/>
      <c r="E3307" s="1508"/>
      <c r="F3307" s="1504"/>
      <c r="G3307" s="1504"/>
      <c r="H3307" s="1504"/>
      <c r="I3307" s="1504"/>
      <c r="J3307" s="1504"/>
    </row>
    <row r="3308" spans="2:10" x14ac:dyDescent="0.25">
      <c r="B3308" s="1508"/>
      <c r="C3308" s="1508"/>
      <c r="D3308" s="1508"/>
      <c r="E3308" s="1508"/>
      <c r="F3308" s="1504"/>
      <c r="G3308" s="1504"/>
      <c r="H3308" s="1504"/>
      <c r="I3308" s="1504"/>
      <c r="J3308" s="1504"/>
    </row>
    <row r="3309" spans="2:10" x14ac:dyDescent="0.25">
      <c r="B3309" s="1508"/>
      <c r="C3309" s="1508"/>
      <c r="D3309" s="1508"/>
      <c r="E3309" s="1508"/>
      <c r="F3309" s="1504"/>
      <c r="G3309" s="1504"/>
      <c r="H3309" s="1504"/>
      <c r="I3309" s="1504"/>
      <c r="J3309" s="1504"/>
    </row>
    <row r="3310" spans="2:10" x14ac:dyDescent="0.25">
      <c r="B3310" s="1508"/>
      <c r="C3310" s="1508"/>
      <c r="D3310" s="1508"/>
      <c r="E3310" s="1508"/>
      <c r="F3310" s="1504"/>
      <c r="G3310" s="1504"/>
      <c r="H3310" s="1504"/>
      <c r="I3310" s="1504"/>
      <c r="J3310" s="1504"/>
    </row>
    <row r="3311" spans="2:10" x14ac:dyDescent="0.25">
      <c r="B3311" s="1508"/>
      <c r="C3311" s="1508"/>
      <c r="D3311" s="1508"/>
      <c r="E3311" s="1508"/>
      <c r="F3311" s="1504"/>
      <c r="G3311" s="1504"/>
      <c r="H3311" s="1504"/>
      <c r="I3311" s="1504"/>
      <c r="J3311" s="1504"/>
    </row>
    <row r="3312" spans="2:10" x14ac:dyDescent="0.25">
      <c r="B3312" s="1508"/>
      <c r="C3312" s="1508"/>
      <c r="D3312" s="1508"/>
      <c r="E3312" s="1508"/>
      <c r="F3312" s="1504"/>
      <c r="G3312" s="1504"/>
      <c r="H3312" s="1504"/>
      <c r="I3312" s="1504"/>
      <c r="J3312" s="1504"/>
    </row>
    <row r="3313" spans="2:10" x14ac:dyDescent="0.25">
      <c r="B3313" s="1508"/>
      <c r="C3313" s="1508"/>
      <c r="D3313" s="1508"/>
      <c r="E3313" s="1508"/>
      <c r="F3313" s="1504"/>
      <c r="G3313" s="1504"/>
      <c r="H3313" s="1504"/>
      <c r="I3313" s="1504"/>
      <c r="J3313" s="1504"/>
    </row>
    <row r="3314" spans="2:10" x14ac:dyDescent="0.25">
      <c r="B3314" s="1508"/>
      <c r="C3314" s="1508"/>
      <c r="D3314" s="1508"/>
      <c r="E3314" s="1508"/>
      <c r="F3314" s="1504"/>
      <c r="G3314" s="1504"/>
      <c r="H3314" s="1504"/>
      <c r="I3314" s="1504"/>
      <c r="J3314" s="1504"/>
    </row>
    <row r="3315" spans="2:10" x14ac:dyDescent="0.25">
      <c r="B3315" s="1508"/>
      <c r="C3315" s="1508"/>
      <c r="D3315" s="1508"/>
      <c r="E3315" s="1508"/>
      <c r="F3315" s="1504"/>
      <c r="G3315" s="1504"/>
      <c r="H3315" s="1504"/>
      <c r="I3315" s="1504"/>
      <c r="J3315" s="1504"/>
    </row>
    <row r="3316" spans="2:10" x14ac:dyDescent="0.25">
      <c r="B3316" s="1508"/>
      <c r="C3316" s="1508"/>
      <c r="D3316" s="1508"/>
      <c r="E3316" s="1508"/>
      <c r="F3316" s="1504"/>
      <c r="G3316" s="1504"/>
      <c r="H3316" s="1504"/>
      <c r="I3316" s="1504"/>
      <c r="J3316" s="1504"/>
    </row>
    <row r="3317" spans="2:10" x14ac:dyDescent="0.25">
      <c r="B3317" s="1508"/>
      <c r="C3317" s="1508"/>
      <c r="D3317" s="1508"/>
      <c r="E3317" s="1508"/>
      <c r="F3317" s="1504"/>
      <c r="G3317" s="1504"/>
      <c r="H3317" s="1504"/>
      <c r="I3317" s="1504"/>
      <c r="J3317" s="1504"/>
    </row>
    <row r="3318" spans="2:10" x14ac:dyDescent="0.25">
      <c r="B3318" s="1508"/>
      <c r="C3318" s="1508"/>
      <c r="D3318" s="1508"/>
      <c r="E3318" s="1508"/>
      <c r="F3318" s="1504"/>
      <c r="G3318" s="1504"/>
      <c r="H3318" s="1504"/>
      <c r="I3318" s="1504"/>
      <c r="J3318" s="1504"/>
    </row>
    <row r="3319" spans="2:10" x14ac:dyDescent="0.25">
      <c r="B3319" s="1508"/>
      <c r="C3319" s="1508"/>
      <c r="D3319" s="1508"/>
      <c r="E3319" s="1508"/>
      <c r="F3319" s="1504"/>
      <c r="G3319" s="1504"/>
      <c r="H3319" s="1504"/>
      <c r="I3319" s="1504"/>
      <c r="J3319" s="1504"/>
    </row>
    <row r="3320" spans="2:10" x14ac:dyDescent="0.25">
      <c r="B3320" s="1508"/>
      <c r="C3320" s="1508"/>
      <c r="D3320" s="1508"/>
      <c r="E3320" s="1508"/>
      <c r="F3320" s="1504"/>
      <c r="G3320" s="1504"/>
      <c r="H3320" s="1504"/>
      <c r="I3320" s="1504"/>
      <c r="J3320" s="1504"/>
    </row>
    <row r="3321" spans="2:10" x14ac:dyDescent="0.25">
      <c r="B3321" s="1508"/>
      <c r="C3321" s="1508"/>
      <c r="D3321" s="1508"/>
      <c r="E3321" s="1508"/>
      <c r="F3321" s="1504"/>
      <c r="G3321" s="1504"/>
      <c r="H3321" s="1504"/>
      <c r="I3321" s="1504"/>
      <c r="J3321" s="1504"/>
    </row>
    <row r="3322" spans="2:10" x14ac:dyDescent="0.25">
      <c r="B3322" s="1508"/>
      <c r="C3322" s="1508"/>
      <c r="D3322" s="1508"/>
      <c r="E3322" s="1508"/>
      <c r="F3322" s="1504"/>
      <c r="G3322" s="1504"/>
      <c r="H3322" s="1504"/>
      <c r="I3322" s="1504"/>
      <c r="J3322" s="1504"/>
    </row>
    <row r="3323" spans="2:10" x14ac:dyDescent="0.25">
      <c r="B3323" s="1508"/>
      <c r="C3323" s="1508"/>
      <c r="D3323" s="1508"/>
      <c r="E3323" s="1508"/>
      <c r="F3323" s="1504"/>
      <c r="G3323" s="1504"/>
      <c r="H3323" s="1504"/>
      <c r="I3323" s="1504"/>
      <c r="J3323" s="1504"/>
    </row>
    <row r="3324" spans="2:10" x14ac:dyDescent="0.25">
      <c r="B3324" s="1508"/>
      <c r="C3324" s="1508"/>
      <c r="D3324" s="1508"/>
      <c r="E3324" s="1508"/>
      <c r="F3324" s="1504"/>
      <c r="G3324" s="1504"/>
      <c r="H3324" s="1504"/>
      <c r="I3324" s="1504"/>
      <c r="J3324" s="1504"/>
    </row>
    <row r="3325" spans="2:10" x14ac:dyDescent="0.25">
      <c r="B3325" s="1508"/>
      <c r="C3325" s="1508"/>
      <c r="D3325" s="1508"/>
      <c r="E3325" s="1508"/>
      <c r="F3325" s="1504"/>
      <c r="G3325" s="1504"/>
      <c r="H3325" s="1504"/>
      <c r="I3325" s="1504"/>
      <c r="J3325" s="1504"/>
    </row>
    <row r="3326" spans="2:10" x14ac:dyDescent="0.25">
      <c r="B3326" s="1508"/>
      <c r="C3326" s="1508"/>
      <c r="D3326" s="1508"/>
      <c r="E3326" s="1508"/>
      <c r="F3326" s="1504"/>
      <c r="G3326" s="1504"/>
      <c r="H3326" s="1504"/>
      <c r="I3326" s="1504"/>
      <c r="J3326" s="1504"/>
    </row>
    <row r="3327" spans="2:10" x14ac:dyDescent="0.25">
      <c r="B3327" s="1508"/>
      <c r="C3327" s="1508"/>
      <c r="D3327" s="1508"/>
      <c r="E3327" s="1508"/>
      <c r="F3327" s="1504"/>
      <c r="G3327" s="1504"/>
      <c r="H3327" s="1504"/>
      <c r="I3327" s="1504"/>
      <c r="J3327" s="1504"/>
    </row>
    <row r="3328" spans="2:10" x14ac:dyDescent="0.25">
      <c r="B3328" s="1508"/>
      <c r="C3328" s="1508"/>
      <c r="D3328" s="1508"/>
      <c r="E3328" s="1508"/>
      <c r="F3328" s="1504"/>
      <c r="G3328" s="1504"/>
      <c r="H3328" s="1504"/>
      <c r="I3328" s="1504"/>
      <c r="J3328" s="1504"/>
    </row>
    <row r="3329" spans="2:10" x14ac:dyDescent="0.25">
      <c r="B3329" s="1508"/>
      <c r="C3329" s="1508"/>
      <c r="D3329" s="1508"/>
      <c r="E3329" s="1508"/>
      <c r="F3329" s="1504"/>
      <c r="G3329" s="1504"/>
      <c r="H3329" s="1504"/>
      <c r="I3329" s="1504"/>
      <c r="J3329" s="1504"/>
    </row>
    <row r="3330" spans="2:10" x14ac:dyDescent="0.25">
      <c r="B3330" s="1508"/>
      <c r="C3330" s="1508"/>
      <c r="D3330" s="1508"/>
      <c r="E3330" s="1508"/>
      <c r="F3330" s="1504"/>
      <c r="G3330" s="1504"/>
      <c r="H3330" s="1504"/>
      <c r="I3330" s="1504"/>
      <c r="J3330" s="1504"/>
    </row>
    <row r="3331" spans="2:10" x14ac:dyDescent="0.25">
      <c r="B3331" s="1508"/>
      <c r="C3331" s="1508"/>
      <c r="D3331" s="1508"/>
      <c r="E3331" s="1508"/>
      <c r="F3331" s="1504"/>
      <c r="G3331" s="1504"/>
      <c r="H3331" s="1504"/>
      <c r="I3331" s="1504"/>
      <c r="J3331" s="1504"/>
    </row>
    <row r="3332" spans="2:10" x14ac:dyDescent="0.25">
      <c r="B3332" s="1508"/>
      <c r="C3332" s="1508"/>
      <c r="D3332" s="1508"/>
      <c r="E3332" s="1508"/>
      <c r="F3332" s="1504"/>
      <c r="G3332" s="1504"/>
      <c r="H3332" s="1504"/>
      <c r="I3332" s="1504"/>
      <c r="J3332" s="1504"/>
    </row>
    <row r="3333" spans="2:10" x14ac:dyDescent="0.25">
      <c r="B3333" s="1508"/>
      <c r="C3333" s="1508"/>
      <c r="D3333" s="1508"/>
      <c r="E3333" s="1508"/>
      <c r="F3333" s="1504"/>
      <c r="G3333" s="1504"/>
      <c r="H3333" s="1504"/>
      <c r="I3333" s="1504"/>
      <c r="J3333" s="1504"/>
    </row>
    <row r="3334" spans="2:10" x14ac:dyDescent="0.25">
      <c r="B3334" s="1508"/>
      <c r="C3334" s="1508"/>
      <c r="D3334" s="1508"/>
      <c r="E3334" s="1508"/>
      <c r="F3334" s="1504"/>
      <c r="G3334" s="1504"/>
      <c r="H3334" s="1504"/>
      <c r="I3334" s="1504"/>
      <c r="J3334" s="1504"/>
    </row>
    <row r="3335" spans="2:10" x14ac:dyDescent="0.25">
      <c r="B3335" s="1508"/>
      <c r="C3335" s="1508"/>
      <c r="D3335" s="1508"/>
      <c r="E3335" s="1508"/>
      <c r="F3335" s="1504"/>
      <c r="G3335" s="1504"/>
      <c r="H3335" s="1504"/>
      <c r="I3335" s="1504"/>
      <c r="J3335" s="1504"/>
    </row>
    <row r="3336" spans="2:10" x14ac:dyDescent="0.25">
      <c r="B3336" s="1508"/>
      <c r="C3336" s="1508"/>
      <c r="D3336" s="1508"/>
      <c r="E3336" s="1508"/>
      <c r="F3336" s="1504"/>
      <c r="G3336" s="1504"/>
      <c r="H3336" s="1504"/>
      <c r="I3336" s="1504"/>
      <c r="J3336" s="1504"/>
    </row>
    <row r="3337" spans="2:10" x14ac:dyDescent="0.25">
      <c r="B3337" s="1508"/>
      <c r="C3337" s="1508"/>
      <c r="D3337" s="1508"/>
      <c r="E3337" s="1508"/>
      <c r="F3337" s="1504"/>
      <c r="G3337" s="1504"/>
      <c r="H3337" s="1504"/>
      <c r="I3337" s="1504"/>
      <c r="J3337" s="1504"/>
    </row>
    <row r="3338" spans="2:10" x14ac:dyDescent="0.25">
      <c r="B3338" s="1508"/>
      <c r="C3338" s="1508"/>
      <c r="D3338" s="1508"/>
      <c r="E3338" s="1508"/>
      <c r="F3338" s="1504"/>
      <c r="G3338" s="1504"/>
      <c r="H3338" s="1504"/>
      <c r="I3338" s="1504"/>
      <c r="J3338" s="1504"/>
    </row>
    <row r="3339" spans="2:10" x14ac:dyDescent="0.25">
      <c r="B3339" s="1508"/>
      <c r="C3339" s="1508"/>
      <c r="D3339" s="1508"/>
      <c r="E3339" s="1508"/>
      <c r="F3339" s="1504"/>
      <c r="G3339" s="1504"/>
      <c r="H3339" s="1504"/>
      <c r="I3339" s="1504"/>
      <c r="J3339" s="1504"/>
    </row>
    <row r="3340" spans="2:10" x14ac:dyDescent="0.25">
      <c r="B3340" s="1508"/>
      <c r="C3340" s="1508"/>
      <c r="D3340" s="1508"/>
      <c r="E3340" s="1508"/>
      <c r="F3340" s="1504"/>
      <c r="G3340" s="1504"/>
      <c r="H3340" s="1504"/>
      <c r="I3340" s="1504"/>
      <c r="J3340" s="1504"/>
    </row>
    <row r="3341" spans="2:10" x14ac:dyDescent="0.25">
      <c r="B3341" s="1508"/>
      <c r="C3341" s="1508"/>
      <c r="D3341" s="1508"/>
      <c r="E3341" s="1508"/>
      <c r="F3341" s="1504"/>
      <c r="G3341" s="1504"/>
      <c r="H3341" s="1504"/>
      <c r="I3341" s="1504"/>
      <c r="J3341" s="1504"/>
    </row>
    <row r="3342" spans="2:10" x14ac:dyDescent="0.25">
      <c r="B3342" s="1508"/>
      <c r="C3342" s="1508"/>
      <c r="D3342" s="1508"/>
      <c r="E3342" s="1508"/>
      <c r="F3342" s="1504"/>
      <c r="G3342" s="1504"/>
      <c r="H3342" s="1504"/>
      <c r="I3342" s="1504"/>
      <c r="J3342" s="1504"/>
    </row>
    <row r="3343" spans="2:10" x14ac:dyDescent="0.25">
      <c r="B3343" s="1508"/>
      <c r="C3343" s="1508"/>
      <c r="D3343" s="1508"/>
      <c r="E3343" s="1508"/>
      <c r="F3343" s="1504"/>
      <c r="G3343" s="1504"/>
      <c r="H3343" s="1504"/>
      <c r="I3343" s="1504"/>
      <c r="J3343" s="1504"/>
    </row>
    <row r="3344" spans="2:10" x14ac:dyDescent="0.25">
      <c r="B3344" s="1508"/>
      <c r="C3344" s="1508"/>
      <c r="D3344" s="1508"/>
      <c r="E3344" s="1508"/>
      <c r="F3344" s="1504"/>
      <c r="G3344" s="1504"/>
      <c r="H3344" s="1504"/>
      <c r="I3344" s="1504"/>
      <c r="J3344" s="1504"/>
    </row>
    <row r="3345" spans="2:10" x14ac:dyDescent="0.25">
      <c r="B3345" s="1508"/>
      <c r="C3345" s="1508"/>
      <c r="D3345" s="1508"/>
      <c r="E3345" s="1508"/>
      <c r="F3345" s="1504"/>
      <c r="G3345" s="1504"/>
      <c r="H3345" s="1504"/>
      <c r="I3345" s="1504"/>
      <c r="J3345" s="1504"/>
    </row>
    <row r="3346" spans="2:10" x14ac:dyDescent="0.25">
      <c r="B3346" s="1508"/>
      <c r="C3346" s="1508"/>
      <c r="D3346" s="1508"/>
      <c r="E3346" s="1508"/>
      <c r="F3346" s="1504"/>
      <c r="G3346" s="1504"/>
      <c r="H3346" s="1504"/>
      <c r="I3346" s="1504"/>
      <c r="J3346" s="1504"/>
    </row>
    <row r="3347" spans="2:10" x14ac:dyDescent="0.25">
      <c r="B3347" s="1508"/>
      <c r="C3347" s="1508"/>
      <c r="D3347" s="1508"/>
      <c r="E3347" s="1508"/>
      <c r="F3347" s="1504"/>
      <c r="G3347" s="1504"/>
      <c r="H3347" s="1504"/>
      <c r="I3347" s="1504"/>
      <c r="J3347" s="1504"/>
    </row>
    <row r="3348" spans="2:10" x14ac:dyDescent="0.25">
      <c r="B3348" s="1508"/>
      <c r="C3348" s="1508"/>
      <c r="D3348" s="1508"/>
      <c r="E3348" s="1508"/>
      <c r="F3348" s="1504"/>
      <c r="G3348" s="1504"/>
      <c r="H3348" s="1504"/>
      <c r="I3348" s="1504"/>
      <c r="J3348" s="1504"/>
    </row>
    <row r="3349" spans="2:10" x14ac:dyDescent="0.25">
      <c r="B3349" s="1508"/>
      <c r="C3349" s="1508"/>
      <c r="D3349" s="1508"/>
      <c r="E3349" s="1508"/>
      <c r="F3349" s="1504"/>
      <c r="G3349" s="1504"/>
      <c r="H3349" s="1504"/>
      <c r="I3349" s="1504"/>
      <c r="J3349" s="1504"/>
    </row>
    <row r="3350" spans="2:10" x14ac:dyDescent="0.25">
      <c r="B3350" s="1508"/>
      <c r="C3350" s="1508"/>
      <c r="D3350" s="1508"/>
      <c r="E3350" s="1508"/>
      <c r="F3350" s="1504"/>
      <c r="G3350" s="1504"/>
      <c r="H3350" s="1504"/>
      <c r="I3350" s="1504"/>
      <c r="J3350" s="1504"/>
    </row>
    <row r="3351" spans="2:10" x14ac:dyDescent="0.25">
      <c r="B3351" s="1508"/>
      <c r="C3351" s="1508"/>
      <c r="D3351" s="1508"/>
      <c r="E3351" s="1508"/>
      <c r="F3351" s="1504"/>
      <c r="G3351" s="1504"/>
      <c r="H3351" s="1504"/>
      <c r="I3351" s="1504"/>
      <c r="J3351" s="1504"/>
    </row>
    <row r="3352" spans="2:10" x14ac:dyDescent="0.25">
      <c r="B3352" s="1508"/>
      <c r="C3352" s="1508"/>
      <c r="D3352" s="1508"/>
      <c r="E3352" s="1508"/>
      <c r="F3352" s="1504"/>
      <c r="G3352" s="1504"/>
      <c r="H3352" s="1504"/>
      <c r="I3352" s="1504"/>
      <c r="J3352" s="1504"/>
    </row>
    <row r="3353" spans="2:10" x14ac:dyDescent="0.25">
      <c r="B3353" s="1508"/>
      <c r="C3353" s="1508"/>
      <c r="D3353" s="1508"/>
      <c r="E3353" s="1508"/>
      <c r="F3353" s="1504"/>
      <c r="G3353" s="1504"/>
      <c r="H3353" s="1504"/>
      <c r="I3353" s="1504"/>
      <c r="J3353" s="1504"/>
    </row>
    <row r="3354" spans="2:10" x14ac:dyDescent="0.25">
      <c r="B3354" s="1508"/>
      <c r="C3354" s="1508"/>
      <c r="D3354" s="1508"/>
      <c r="E3354" s="1508"/>
      <c r="F3354" s="1504"/>
      <c r="G3354" s="1504"/>
      <c r="H3354" s="1504"/>
      <c r="I3354" s="1504"/>
      <c r="J3354" s="1504"/>
    </row>
    <row r="3355" spans="2:10" x14ac:dyDescent="0.25">
      <c r="B3355" s="1508"/>
      <c r="C3355" s="1508"/>
      <c r="D3355" s="1508"/>
      <c r="E3355" s="1508"/>
      <c r="F3355" s="1504"/>
      <c r="G3355" s="1504"/>
      <c r="H3355" s="1504"/>
      <c r="I3355" s="1504"/>
      <c r="J3355" s="1504"/>
    </row>
    <row r="3356" spans="2:10" x14ac:dyDescent="0.25">
      <c r="B3356" s="1508"/>
      <c r="C3356" s="1508"/>
      <c r="D3356" s="1508"/>
      <c r="E3356" s="1508"/>
      <c r="F3356" s="1504"/>
      <c r="G3356" s="1504"/>
      <c r="H3356" s="1504"/>
      <c r="I3356" s="1504"/>
      <c r="J3356" s="1504"/>
    </row>
    <row r="3357" spans="2:10" x14ac:dyDescent="0.25">
      <c r="B3357" s="1508"/>
      <c r="C3357" s="1508"/>
      <c r="D3357" s="1508"/>
      <c r="E3357" s="1508"/>
      <c r="F3357" s="1504"/>
      <c r="G3357" s="1504"/>
      <c r="H3357" s="1504"/>
      <c r="I3357" s="1504"/>
      <c r="J3357" s="1504"/>
    </row>
    <row r="3358" spans="2:10" x14ac:dyDescent="0.25">
      <c r="B3358" s="1508"/>
      <c r="C3358" s="1508"/>
      <c r="D3358" s="1508"/>
      <c r="E3358" s="1508"/>
      <c r="F3358" s="1504"/>
      <c r="G3358" s="1504"/>
      <c r="H3358" s="1504"/>
      <c r="I3358" s="1504"/>
      <c r="J3358" s="1504"/>
    </row>
    <row r="3359" spans="2:10" x14ac:dyDescent="0.25">
      <c r="B3359" s="1508"/>
      <c r="C3359" s="1508"/>
      <c r="D3359" s="1508"/>
      <c r="E3359" s="1508"/>
      <c r="F3359" s="1504"/>
      <c r="G3359" s="1504"/>
      <c r="H3359" s="1504"/>
      <c r="I3359" s="1504"/>
      <c r="J3359" s="1504"/>
    </row>
    <row r="3360" spans="2:10" x14ac:dyDescent="0.25">
      <c r="B3360" s="1508"/>
      <c r="C3360" s="1508"/>
      <c r="D3360" s="1508"/>
      <c r="E3360" s="1508"/>
      <c r="F3360" s="1504"/>
      <c r="G3360" s="1504"/>
      <c r="H3360" s="1504"/>
      <c r="I3360" s="1504"/>
      <c r="J3360" s="1504"/>
    </row>
    <row r="3361" spans="2:10" x14ac:dyDescent="0.25">
      <c r="B3361" s="1508"/>
      <c r="C3361" s="1508"/>
      <c r="D3361" s="1508"/>
      <c r="E3361" s="1508"/>
      <c r="F3361" s="1504"/>
      <c r="G3361" s="1504"/>
      <c r="H3361" s="1504"/>
      <c r="I3361" s="1504"/>
      <c r="J3361" s="1504"/>
    </row>
    <row r="3362" spans="2:10" x14ac:dyDescent="0.25">
      <c r="B3362" s="1508"/>
      <c r="C3362" s="1508"/>
      <c r="D3362" s="1508"/>
      <c r="E3362" s="1508"/>
      <c r="F3362" s="1504"/>
      <c r="G3362" s="1504"/>
      <c r="H3362" s="1504"/>
      <c r="I3362" s="1504"/>
      <c r="J3362" s="1504"/>
    </row>
    <row r="3363" spans="2:10" x14ac:dyDescent="0.25">
      <c r="B3363" s="1508"/>
      <c r="C3363" s="1508"/>
      <c r="D3363" s="1508"/>
      <c r="E3363" s="1508"/>
      <c r="F3363" s="1504"/>
      <c r="G3363" s="1504"/>
      <c r="H3363" s="1504"/>
      <c r="I3363" s="1504"/>
      <c r="J3363" s="1504"/>
    </row>
    <row r="3364" spans="2:10" x14ac:dyDescent="0.25">
      <c r="B3364" s="1508"/>
      <c r="C3364" s="1508"/>
      <c r="D3364" s="1508"/>
      <c r="E3364" s="1508"/>
      <c r="F3364" s="1504"/>
      <c r="G3364" s="1504"/>
      <c r="H3364" s="1504"/>
      <c r="I3364" s="1504"/>
      <c r="J3364" s="1504"/>
    </row>
    <row r="3365" spans="2:10" x14ac:dyDescent="0.25">
      <c r="B3365" s="1508"/>
      <c r="C3365" s="1508"/>
      <c r="D3365" s="1508"/>
      <c r="E3365" s="1508"/>
      <c r="F3365" s="1504"/>
      <c r="G3365" s="1504"/>
      <c r="H3365" s="1504"/>
      <c r="I3365" s="1504"/>
      <c r="J3365" s="1504"/>
    </row>
    <row r="3366" spans="2:10" x14ac:dyDescent="0.25">
      <c r="B3366" s="1508"/>
      <c r="C3366" s="1508"/>
      <c r="D3366" s="1508"/>
      <c r="E3366" s="1508"/>
      <c r="F3366" s="1504"/>
      <c r="G3366" s="1504"/>
      <c r="H3366" s="1504"/>
      <c r="I3366" s="1504"/>
      <c r="J3366" s="1504"/>
    </row>
    <row r="3367" spans="2:10" x14ac:dyDescent="0.25">
      <c r="B3367" s="1508"/>
      <c r="C3367" s="1508"/>
      <c r="D3367" s="1508"/>
      <c r="E3367" s="1508"/>
      <c r="F3367" s="1504"/>
      <c r="G3367" s="1504"/>
      <c r="H3367" s="1504"/>
      <c r="I3367" s="1504"/>
      <c r="J3367" s="1504"/>
    </row>
    <row r="3368" spans="2:10" x14ac:dyDescent="0.25">
      <c r="B3368" s="1508"/>
      <c r="C3368" s="1508"/>
      <c r="D3368" s="1508"/>
      <c r="E3368" s="1508"/>
      <c r="F3368" s="1504"/>
      <c r="G3368" s="1504"/>
      <c r="H3368" s="1504"/>
      <c r="I3368" s="1504"/>
      <c r="J3368" s="1504"/>
    </row>
    <row r="3369" spans="2:10" x14ac:dyDescent="0.25">
      <c r="B3369" s="1508"/>
      <c r="C3369" s="1508"/>
      <c r="D3369" s="1508"/>
      <c r="E3369" s="1508"/>
      <c r="F3369" s="1504"/>
      <c r="G3369" s="1504"/>
      <c r="H3369" s="1504"/>
      <c r="I3369" s="1504"/>
      <c r="J3369" s="1504"/>
    </row>
    <row r="3370" spans="2:10" x14ac:dyDescent="0.25">
      <c r="B3370" s="1508"/>
      <c r="C3370" s="1508"/>
      <c r="D3370" s="1508"/>
      <c r="E3370" s="1508"/>
      <c r="F3370" s="1504"/>
      <c r="G3370" s="1504"/>
      <c r="H3370" s="1504"/>
      <c r="I3370" s="1504"/>
      <c r="J3370" s="1504"/>
    </row>
    <row r="3371" spans="2:10" x14ac:dyDescent="0.25">
      <c r="B3371" s="1508"/>
      <c r="C3371" s="1508"/>
      <c r="D3371" s="1508"/>
      <c r="E3371" s="1508"/>
      <c r="F3371" s="1504"/>
      <c r="G3371" s="1504"/>
      <c r="H3371" s="1504"/>
      <c r="I3371" s="1504"/>
      <c r="J3371" s="1504"/>
    </row>
    <row r="3372" spans="2:10" x14ac:dyDescent="0.25">
      <c r="B3372" s="1508"/>
      <c r="C3372" s="1508"/>
      <c r="D3372" s="1508"/>
      <c r="E3372" s="1508"/>
      <c r="F3372" s="1504"/>
      <c r="G3372" s="1504"/>
      <c r="H3372" s="1504"/>
      <c r="I3372" s="1504"/>
      <c r="J3372" s="1504"/>
    </row>
    <row r="3373" spans="2:10" x14ac:dyDescent="0.25">
      <c r="B3373" s="1508"/>
      <c r="C3373" s="1508"/>
      <c r="D3373" s="1508"/>
      <c r="E3373" s="1508"/>
      <c r="F3373" s="1504"/>
      <c r="G3373" s="1504"/>
      <c r="H3373" s="1504"/>
      <c r="I3373" s="1504"/>
      <c r="J3373" s="1504"/>
    </row>
    <row r="3374" spans="2:10" x14ac:dyDescent="0.25">
      <c r="B3374" s="1508"/>
      <c r="C3374" s="1508"/>
      <c r="D3374" s="1508"/>
      <c r="E3374" s="1508"/>
      <c r="F3374" s="1504"/>
      <c r="G3374" s="1504"/>
      <c r="H3374" s="1504"/>
      <c r="I3374" s="1504"/>
      <c r="J3374" s="1504"/>
    </row>
    <row r="3375" spans="2:10" x14ac:dyDescent="0.25">
      <c r="B3375" s="1508"/>
      <c r="C3375" s="1508"/>
      <c r="D3375" s="1508"/>
      <c r="E3375" s="1508"/>
      <c r="F3375" s="1504"/>
      <c r="G3375" s="1504"/>
      <c r="H3375" s="1504"/>
      <c r="I3375" s="1504"/>
      <c r="J3375" s="1504"/>
    </row>
    <row r="3376" spans="2:10" x14ac:dyDescent="0.25">
      <c r="B3376" s="1508"/>
      <c r="C3376" s="1508"/>
      <c r="D3376" s="1508"/>
      <c r="E3376" s="1508"/>
      <c r="F3376" s="1504"/>
      <c r="G3376" s="1504"/>
      <c r="H3376" s="1504"/>
      <c r="I3376" s="1504"/>
      <c r="J3376" s="1504"/>
    </row>
    <row r="3377" spans="2:10" x14ac:dyDescent="0.25">
      <c r="B3377" s="1508"/>
      <c r="C3377" s="1508"/>
      <c r="D3377" s="1508"/>
      <c r="E3377" s="1508"/>
      <c r="F3377" s="1504"/>
      <c r="G3377" s="1504"/>
      <c r="H3377" s="1504"/>
      <c r="I3377" s="1504"/>
      <c r="J3377" s="1504"/>
    </row>
    <row r="3378" spans="2:10" x14ac:dyDescent="0.25">
      <c r="B3378" s="1508"/>
      <c r="C3378" s="1508"/>
      <c r="D3378" s="1508"/>
      <c r="E3378" s="1508"/>
      <c r="F3378" s="1504"/>
      <c r="G3378" s="1504"/>
      <c r="H3378" s="1504"/>
      <c r="I3378" s="1504"/>
      <c r="J3378" s="1504"/>
    </row>
    <row r="3379" spans="2:10" x14ac:dyDescent="0.25">
      <c r="B3379" s="1508"/>
      <c r="C3379" s="1508"/>
      <c r="D3379" s="1508"/>
      <c r="E3379" s="1508"/>
      <c r="F3379" s="1504"/>
      <c r="G3379" s="1504"/>
      <c r="H3379" s="1504"/>
      <c r="I3379" s="1504"/>
      <c r="J3379" s="1504"/>
    </row>
    <row r="3380" spans="2:10" x14ac:dyDescent="0.25">
      <c r="B3380" s="1508"/>
      <c r="C3380" s="1508"/>
      <c r="D3380" s="1508"/>
      <c r="E3380" s="1508"/>
      <c r="F3380" s="1504"/>
      <c r="G3380" s="1504"/>
      <c r="H3380" s="1504"/>
      <c r="I3380" s="1504"/>
      <c r="J3380" s="1504"/>
    </row>
    <row r="3381" spans="2:10" x14ac:dyDescent="0.25">
      <c r="B3381" s="1508"/>
      <c r="C3381" s="1508"/>
      <c r="D3381" s="1508"/>
      <c r="E3381" s="1508"/>
      <c r="F3381" s="1504"/>
      <c r="G3381" s="1504"/>
      <c r="H3381" s="1504"/>
      <c r="I3381" s="1504"/>
      <c r="J3381" s="1504"/>
    </row>
    <row r="3382" spans="2:10" x14ac:dyDescent="0.25">
      <c r="B3382" s="1508"/>
      <c r="C3382" s="1508"/>
      <c r="D3382" s="1508"/>
      <c r="E3382" s="1508"/>
      <c r="F3382" s="1504"/>
      <c r="G3382" s="1504"/>
      <c r="H3382" s="1504"/>
      <c r="I3382" s="1504"/>
      <c r="J3382" s="1504"/>
    </row>
    <row r="3383" spans="2:10" x14ac:dyDescent="0.25">
      <c r="B3383" s="1508"/>
      <c r="C3383" s="1508"/>
      <c r="D3383" s="1508"/>
      <c r="E3383" s="1508"/>
      <c r="F3383" s="1504"/>
      <c r="G3383" s="1504"/>
      <c r="H3383" s="1504"/>
      <c r="I3383" s="1504"/>
      <c r="J3383" s="1504"/>
    </row>
    <row r="3384" spans="2:10" x14ac:dyDescent="0.25">
      <c r="B3384" s="1508"/>
      <c r="C3384" s="1508"/>
      <c r="D3384" s="1508"/>
      <c r="E3384" s="1508"/>
      <c r="F3384" s="1504"/>
      <c r="G3384" s="1504"/>
      <c r="H3384" s="1504"/>
      <c r="I3384" s="1504"/>
      <c r="J3384" s="1504"/>
    </row>
    <row r="3385" spans="2:10" x14ac:dyDescent="0.25">
      <c r="B3385" s="1508"/>
      <c r="C3385" s="1508"/>
      <c r="D3385" s="1508"/>
      <c r="E3385" s="1508"/>
      <c r="F3385" s="1504"/>
      <c r="G3385" s="1504"/>
      <c r="H3385" s="1504"/>
      <c r="I3385" s="1504"/>
      <c r="J3385" s="1504"/>
    </row>
    <row r="3386" spans="2:10" x14ac:dyDescent="0.25">
      <c r="B3386" s="1508"/>
      <c r="C3386" s="1508"/>
      <c r="D3386" s="1508"/>
      <c r="E3386" s="1508"/>
      <c r="F3386" s="1504"/>
      <c r="G3386" s="1504"/>
      <c r="H3386" s="1504"/>
      <c r="I3386" s="1504"/>
      <c r="J3386" s="1504"/>
    </row>
    <row r="3387" spans="2:10" x14ac:dyDescent="0.25">
      <c r="B3387" s="1508"/>
      <c r="C3387" s="1508"/>
      <c r="D3387" s="1508"/>
      <c r="E3387" s="1508"/>
      <c r="F3387" s="1504"/>
      <c r="G3387" s="1504"/>
      <c r="H3387" s="1504"/>
      <c r="I3387" s="1504"/>
      <c r="J3387" s="1504"/>
    </row>
    <row r="3388" spans="2:10" x14ac:dyDescent="0.25">
      <c r="B3388" s="1508"/>
      <c r="C3388" s="1508"/>
      <c r="D3388" s="1508"/>
      <c r="E3388" s="1508"/>
      <c r="F3388" s="1504"/>
      <c r="G3388" s="1504"/>
      <c r="H3388" s="1504"/>
      <c r="I3388" s="1504"/>
      <c r="J3388" s="1504"/>
    </row>
    <row r="3389" spans="2:10" x14ac:dyDescent="0.25">
      <c r="B3389" s="1508"/>
      <c r="C3389" s="1508"/>
      <c r="D3389" s="1508"/>
      <c r="E3389" s="1508"/>
      <c r="F3389" s="1504"/>
      <c r="G3389" s="1504"/>
      <c r="H3389" s="1504"/>
      <c r="I3389" s="1504"/>
      <c r="J3389" s="1504"/>
    </row>
    <row r="3390" spans="2:10" x14ac:dyDescent="0.25">
      <c r="B3390" s="1508"/>
      <c r="C3390" s="1508"/>
      <c r="D3390" s="1508"/>
      <c r="E3390" s="1508"/>
      <c r="F3390" s="1504"/>
      <c r="G3390" s="1504"/>
      <c r="H3390" s="1504"/>
      <c r="I3390" s="1504"/>
      <c r="J3390" s="1504"/>
    </row>
    <row r="3391" spans="2:10" x14ac:dyDescent="0.25">
      <c r="B3391" s="1508"/>
      <c r="C3391" s="1508"/>
      <c r="D3391" s="1508"/>
      <c r="E3391" s="1508"/>
      <c r="F3391" s="1504"/>
      <c r="G3391" s="1504"/>
      <c r="H3391" s="1504"/>
      <c r="I3391" s="1504"/>
      <c r="J3391" s="1504"/>
    </row>
    <row r="3392" spans="2:10" x14ac:dyDescent="0.25">
      <c r="B3392" s="1508"/>
      <c r="C3392" s="1508"/>
      <c r="D3392" s="1508"/>
      <c r="E3392" s="1508"/>
      <c r="F3392" s="1504"/>
      <c r="G3392" s="1504"/>
      <c r="H3392" s="1504"/>
      <c r="I3392" s="1504"/>
      <c r="J3392" s="1504"/>
    </row>
    <row r="3393" spans="2:10" x14ac:dyDescent="0.25">
      <c r="B3393" s="1508"/>
      <c r="C3393" s="1508"/>
      <c r="D3393" s="1508"/>
      <c r="E3393" s="1508"/>
      <c r="F3393" s="1504"/>
      <c r="G3393" s="1504"/>
      <c r="H3393" s="1504"/>
      <c r="I3393" s="1504"/>
      <c r="J3393" s="1504"/>
    </row>
    <row r="3394" spans="2:10" x14ac:dyDescent="0.25">
      <c r="B3394" s="1508"/>
      <c r="C3394" s="1508"/>
      <c r="D3394" s="1508"/>
      <c r="E3394" s="1508"/>
      <c r="F3394" s="1504"/>
      <c r="G3394" s="1504"/>
      <c r="H3394" s="1504"/>
      <c r="I3394" s="1504"/>
      <c r="J3394" s="1504"/>
    </row>
    <row r="3395" spans="2:10" x14ac:dyDescent="0.25">
      <c r="B3395" s="1508"/>
      <c r="C3395" s="1508"/>
      <c r="D3395" s="1508"/>
      <c r="E3395" s="1508"/>
      <c r="F3395" s="1504"/>
      <c r="G3395" s="1504"/>
      <c r="H3395" s="1504"/>
      <c r="I3395" s="1504"/>
      <c r="J3395" s="1504"/>
    </row>
    <row r="3396" spans="2:10" x14ac:dyDescent="0.25">
      <c r="B3396" s="1508"/>
      <c r="C3396" s="1508"/>
      <c r="D3396" s="1508"/>
      <c r="E3396" s="1508"/>
      <c r="F3396" s="1504"/>
      <c r="G3396" s="1504"/>
      <c r="H3396" s="1504"/>
      <c r="I3396" s="1504"/>
      <c r="J3396" s="1504"/>
    </row>
    <row r="3397" spans="2:10" x14ac:dyDescent="0.25">
      <c r="B3397" s="1508"/>
      <c r="C3397" s="1508"/>
      <c r="D3397" s="1508"/>
      <c r="E3397" s="1508"/>
      <c r="F3397" s="1504"/>
      <c r="G3397" s="1504"/>
      <c r="H3397" s="1504"/>
      <c r="I3397" s="1504"/>
      <c r="J3397" s="1504"/>
    </row>
    <row r="3398" spans="2:10" x14ac:dyDescent="0.25">
      <c r="B3398" s="1508"/>
      <c r="C3398" s="1508"/>
      <c r="D3398" s="1508"/>
      <c r="E3398" s="1508"/>
      <c r="F3398" s="1504"/>
      <c r="G3398" s="1504"/>
      <c r="H3398" s="1504"/>
      <c r="I3398" s="1504"/>
      <c r="J3398" s="1504"/>
    </row>
    <row r="3399" spans="2:10" x14ac:dyDescent="0.25">
      <c r="B3399" s="1508"/>
      <c r="C3399" s="1508"/>
      <c r="D3399" s="1508"/>
      <c r="E3399" s="1508"/>
      <c r="F3399" s="1504"/>
      <c r="G3399" s="1504"/>
      <c r="H3399" s="1504"/>
      <c r="I3399" s="1504"/>
      <c r="J3399" s="1504"/>
    </row>
    <row r="3400" spans="2:10" x14ac:dyDescent="0.25">
      <c r="B3400" s="1508"/>
      <c r="C3400" s="1508"/>
      <c r="D3400" s="1508"/>
      <c r="E3400" s="1508"/>
      <c r="F3400" s="1504"/>
      <c r="G3400" s="1504"/>
      <c r="H3400" s="1504"/>
      <c r="I3400" s="1504"/>
      <c r="J3400" s="1504"/>
    </row>
    <row r="3401" spans="2:10" x14ac:dyDescent="0.25">
      <c r="B3401" s="1508"/>
      <c r="C3401" s="1508"/>
      <c r="D3401" s="1508"/>
      <c r="E3401" s="1508"/>
      <c r="F3401" s="1504"/>
      <c r="G3401" s="1504"/>
      <c r="H3401" s="1504"/>
      <c r="I3401" s="1504"/>
      <c r="J3401" s="1504"/>
    </row>
    <row r="3402" spans="2:10" x14ac:dyDescent="0.25">
      <c r="B3402" s="1508"/>
      <c r="C3402" s="1508"/>
      <c r="D3402" s="1508"/>
      <c r="E3402" s="1508"/>
      <c r="F3402" s="1504"/>
      <c r="G3402" s="1504"/>
      <c r="H3402" s="1504"/>
      <c r="I3402" s="1504"/>
      <c r="J3402" s="1504"/>
    </row>
    <row r="3403" spans="2:10" x14ac:dyDescent="0.25">
      <c r="B3403" s="1508"/>
      <c r="C3403" s="1508"/>
      <c r="D3403" s="1508"/>
      <c r="E3403" s="1508"/>
      <c r="F3403" s="1504"/>
      <c r="G3403" s="1504"/>
      <c r="H3403" s="1504"/>
      <c r="I3403" s="1504"/>
      <c r="J3403" s="1504"/>
    </row>
    <row r="3404" spans="2:10" x14ac:dyDescent="0.25">
      <c r="B3404" s="1508"/>
      <c r="C3404" s="1508"/>
      <c r="D3404" s="1508"/>
      <c r="E3404" s="1508"/>
      <c r="F3404" s="1504"/>
      <c r="G3404" s="1504"/>
      <c r="H3404" s="1504"/>
      <c r="I3404" s="1504"/>
      <c r="J3404" s="1504"/>
    </row>
    <row r="3405" spans="2:10" x14ac:dyDescent="0.25">
      <c r="B3405" s="1508"/>
      <c r="C3405" s="1508"/>
      <c r="D3405" s="1508"/>
      <c r="E3405" s="1508"/>
      <c r="F3405" s="1504"/>
      <c r="G3405" s="1504"/>
      <c r="H3405" s="1504"/>
      <c r="I3405" s="1504"/>
      <c r="J3405" s="1504"/>
    </row>
    <row r="3406" spans="2:10" x14ac:dyDescent="0.25">
      <c r="B3406" s="1508"/>
      <c r="C3406" s="1508"/>
      <c r="D3406" s="1508"/>
      <c r="E3406" s="1508"/>
      <c r="F3406" s="1504"/>
      <c r="G3406" s="1504"/>
      <c r="H3406" s="1504"/>
      <c r="I3406" s="1504"/>
      <c r="J3406" s="1504"/>
    </row>
    <row r="3407" spans="2:10" x14ac:dyDescent="0.25">
      <c r="B3407" s="1508"/>
      <c r="C3407" s="1508"/>
      <c r="D3407" s="1508"/>
      <c r="E3407" s="1508"/>
      <c r="F3407" s="1504"/>
      <c r="G3407" s="1504"/>
      <c r="H3407" s="1504"/>
      <c r="I3407" s="1504"/>
      <c r="J3407" s="1504"/>
    </row>
    <row r="3408" spans="2:10" x14ac:dyDescent="0.25">
      <c r="B3408" s="1508"/>
      <c r="C3408" s="1508"/>
      <c r="D3408" s="1508"/>
      <c r="E3408" s="1508"/>
      <c r="F3408" s="1504"/>
      <c r="G3408" s="1504"/>
      <c r="H3408" s="1504"/>
      <c r="I3408" s="1504"/>
      <c r="J3408" s="1504"/>
    </row>
    <row r="3409" spans="2:10" x14ac:dyDescent="0.25">
      <c r="B3409" s="1508"/>
      <c r="C3409" s="1508"/>
      <c r="D3409" s="1508"/>
      <c r="E3409" s="1508"/>
      <c r="F3409" s="1504"/>
      <c r="G3409" s="1504"/>
      <c r="H3409" s="1504"/>
      <c r="I3409" s="1504"/>
      <c r="J3409" s="1504"/>
    </row>
    <row r="3410" spans="2:10" x14ac:dyDescent="0.25">
      <c r="B3410" s="1508"/>
      <c r="C3410" s="1508"/>
      <c r="D3410" s="1508"/>
      <c r="E3410" s="1508"/>
      <c r="F3410" s="1504"/>
      <c r="G3410" s="1504"/>
      <c r="H3410" s="1504"/>
      <c r="I3410" s="1504"/>
      <c r="J3410" s="1504"/>
    </row>
    <row r="3411" spans="2:10" x14ac:dyDescent="0.25">
      <c r="B3411" s="1508"/>
      <c r="C3411" s="1508"/>
      <c r="D3411" s="1508"/>
      <c r="E3411" s="1508"/>
      <c r="F3411" s="1504"/>
      <c r="G3411" s="1504"/>
      <c r="H3411" s="1504"/>
      <c r="I3411" s="1504"/>
      <c r="J3411" s="1504"/>
    </row>
    <row r="3412" spans="2:10" x14ac:dyDescent="0.25">
      <c r="B3412" s="1508"/>
      <c r="C3412" s="1508"/>
      <c r="D3412" s="1508"/>
      <c r="E3412" s="1508"/>
      <c r="F3412" s="1504"/>
      <c r="G3412" s="1504"/>
      <c r="H3412" s="1504"/>
      <c r="I3412" s="1504"/>
      <c r="J3412" s="1504"/>
    </row>
    <row r="3413" spans="2:10" x14ac:dyDescent="0.25">
      <c r="B3413" s="1508"/>
      <c r="C3413" s="1508"/>
      <c r="D3413" s="1508"/>
      <c r="E3413" s="1508"/>
      <c r="F3413" s="1504"/>
      <c r="G3413" s="1504"/>
      <c r="H3413" s="1504"/>
      <c r="I3413" s="1504"/>
      <c r="J3413" s="1504"/>
    </row>
    <row r="3414" spans="2:10" x14ac:dyDescent="0.25">
      <c r="B3414" s="1508"/>
      <c r="C3414" s="1508"/>
      <c r="D3414" s="1508"/>
      <c r="E3414" s="1508"/>
      <c r="F3414" s="1504"/>
      <c r="G3414" s="1504"/>
      <c r="H3414" s="1504"/>
      <c r="I3414" s="1504"/>
      <c r="J3414" s="1504"/>
    </row>
    <row r="3415" spans="2:10" x14ac:dyDescent="0.25">
      <c r="B3415" s="1508"/>
      <c r="C3415" s="1508"/>
      <c r="D3415" s="1508"/>
      <c r="E3415" s="1508"/>
      <c r="F3415" s="1504"/>
      <c r="G3415" s="1504"/>
      <c r="H3415" s="1504"/>
      <c r="I3415" s="1504"/>
      <c r="J3415" s="1504"/>
    </row>
    <row r="3416" spans="2:10" x14ac:dyDescent="0.25">
      <c r="B3416" s="1508"/>
      <c r="C3416" s="1508"/>
      <c r="D3416" s="1508"/>
      <c r="E3416" s="1508"/>
      <c r="F3416" s="1504"/>
      <c r="G3416" s="1504"/>
      <c r="H3416" s="1504"/>
      <c r="I3416" s="1504"/>
      <c r="J3416" s="1504"/>
    </row>
    <row r="3417" spans="2:10" x14ac:dyDescent="0.25">
      <c r="B3417" s="1508"/>
      <c r="C3417" s="1508"/>
      <c r="D3417" s="1508"/>
      <c r="E3417" s="1508"/>
      <c r="F3417" s="1504"/>
      <c r="G3417" s="1504"/>
      <c r="H3417" s="1504"/>
      <c r="I3417" s="1504"/>
      <c r="J3417" s="1504"/>
    </row>
    <row r="3418" spans="2:10" x14ac:dyDescent="0.25">
      <c r="B3418" s="1508"/>
      <c r="C3418" s="1508"/>
      <c r="D3418" s="1508"/>
      <c r="E3418" s="1508"/>
      <c r="F3418" s="1504"/>
      <c r="G3418" s="1504"/>
      <c r="H3418" s="1504"/>
      <c r="I3418" s="1504"/>
      <c r="J3418" s="1504"/>
    </row>
    <row r="3419" spans="2:10" x14ac:dyDescent="0.25">
      <c r="B3419" s="1508"/>
      <c r="C3419" s="1508"/>
      <c r="D3419" s="1508"/>
      <c r="E3419" s="1508"/>
      <c r="F3419" s="1504"/>
      <c r="G3419" s="1504"/>
      <c r="H3419" s="1504"/>
      <c r="I3419" s="1504"/>
      <c r="J3419" s="1504"/>
    </row>
    <row r="3420" spans="2:10" x14ac:dyDescent="0.25">
      <c r="B3420" s="1508"/>
      <c r="C3420" s="1508"/>
      <c r="D3420" s="1508"/>
      <c r="E3420" s="1508"/>
      <c r="F3420" s="1504"/>
      <c r="G3420" s="1504"/>
      <c r="H3420" s="1504"/>
      <c r="I3420" s="1504"/>
      <c r="J3420" s="1504"/>
    </row>
    <row r="3421" spans="2:10" x14ac:dyDescent="0.25">
      <c r="B3421" s="1508"/>
      <c r="C3421" s="1508"/>
      <c r="D3421" s="1508"/>
      <c r="E3421" s="1508"/>
      <c r="F3421" s="1504"/>
      <c r="G3421" s="1504"/>
      <c r="H3421" s="1504"/>
      <c r="I3421" s="1504"/>
      <c r="J3421" s="1504"/>
    </row>
    <row r="3422" spans="2:10" x14ac:dyDescent="0.25">
      <c r="B3422" s="1508"/>
      <c r="C3422" s="1508"/>
      <c r="D3422" s="1508"/>
      <c r="E3422" s="1508"/>
      <c r="F3422" s="1504"/>
      <c r="G3422" s="1504"/>
      <c r="H3422" s="1504"/>
      <c r="I3422" s="1504"/>
      <c r="J3422" s="1504"/>
    </row>
    <row r="3423" spans="2:10" x14ac:dyDescent="0.25">
      <c r="B3423" s="1508"/>
      <c r="C3423" s="1508"/>
      <c r="D3423" s="1508"/>
      <c r="E3423" s="1508"/>
      <c r="F3423" s="1504"/>
      <c r="G3423" s="1504"/>
      <c r="H3423" s="1504"/>
      <c r="I3423" s="1504"/>
      <c r="J3423" s="1504"/>
    </row>
    <row r="3424" spans="2:10" x14ac:dyDescent="0.25">
      <c r="B3424" s="1508"/>
      <c r="C3424" s="1508"/>
      <c r="D3424" s="1508"/>
      <c r="E3424" s="1508"/>
      <c r="F3424" s="1504"/>
      <c r="G3424" s="1504"/>
      <c r="H3424" s="1504"/>
      <c r="I3424" s="1504"/>
      <c r="J3424" s="1504"/>
    </row>
    <row r="3425" spans="2:10" x14ac:dyDescent="0.25">
      <c r="B3425" s="1508"/>
      <c r="C3425" s="1508"/>
      <c r="D3425" s="1508"/>
      <c r="E3425" s="1508"/>
      <c r="F3425" s="1504"/>
      <c r="G3425" s="1504"/>
      <c r="H3425" s="1504"/>
      <c r="I3425" s="1504"/>
      <c r="J3425" s="1504"/>
    </row>
    <row r="3426" spans="2:10" x14ac:dyDescent="0.25">
      <c r="B3426" s="1508"/>
      <c r="C3426" s="1508"/>
      <c r="D3426" s="1508"/>
      <c r="E3426" s="1508"/>
      <c r="F3426" s="1504"/>
      <c r="G3426" s="1504"/>
      <c r="H3426" s="1504"/>
      <c r="I3426" s="1504"/>
      <c r="J3426" s="1504"/>
    </row>
    <row r="3427" spans="2:10" x14ac:dyDescent="0.25">
      <c r="B3427" s="1508"/>
      <c r="C3427" s="1508"/>
      <c r="D3427" s="1508"/>
      <c r="E3427" s="1508"/>
      <c r="F3427" s="1504"/>
      <c r="G3427" s="1504"/>
      <c r="H3427" s="1504"/>
      <c r="I3427" s="1504"/>
      <c r="J3427" s="1504"/>
    </row>
    <row r="3428" spans="2:10" x14ac:dyDescent="0.25">
      <c r="B3428" s="1508"/>
      <c r="C3428" s="1508"/>
      <c r="D3428" s="1508"/>
      <c r="E3428" s="1508"/>
      <c r="F3428" s="1504"/>
      <c r="G3428" s="1504"/>
      <c r="H3428" s="1504"/>
      <c r="I3428" s="1504"/>
      <c r="J3428" s="1504"/>
    </row>
    <row r="3429" spans="2:10" x14ac:dyDescent="0.25">
      <c r="B3429" s="1508"/>
      <c r="C3429" s="1508"/>
      <c r="D3429" s="1508"/>
      <c r="E3429" s="1508"/>
      <c r="F3429" s="1504"/>
      <c r="G3429" s="1504"/>
      <c r="H3429" s="1504"/>
      <c r="I3429" s="1504"/>
      <c r="J3429" s="1504"/>
    </row>
    <row r="3430" spans="2:10" x14ac:dyDescent="0.25">
      <c r="B3430" s="1508"/>
      <c r="C3430" s="1508"/>
      <c r="D3430" s="1508"/>
      <c r="E3430" s="1508"/>
      <c r="F3430" s="1504"/>
      <c r="G3430" s="1504"/>
      <c r="H3430" s="1504"/>
      <c r="I3430" s="1504"/>
      <c r="J3430" s="1504"/>
    </row>
    <row r="3431" spans="2:10" x14ac:dyDescent="0.25">
      <c r="B3431" s="1508"/>
      <c r="C3431" s="1508"/>
      <c r="D3431" s="1508"/>
      <c r="E3431" s="1508"/>
      <c r="F3431" s="1504"/>
      <c r="G3431" s="1504"/>
      <c r="H3431" s="1504"/>
      <c r="I3431" s="1504"/>
      <c r="J3431" s="1504"/>
    </row>
    <row r="3432" spans="2:10" x14ac:dyDescent="0.25">
      <c r="B3432" s="1508"/>
      <c r="C3432" s="1508"/>
      <c r="D3432" s="1508"/>
      <c r="E3432" s="1508"/>
      <c r="F3432" s="1504"/>
      <c r="G3432" s="1504"/>
      <c r="H3432" s="1504"/>
      <c r="I3432" s="1504"/>
      <c r="J3432" s="1504"/>
    </row>
    <row r="3433" spans="2:10" x14ac:dyDescent="0.25">
      <c r="B3433" s="1508"/>
      <c r="C3433" s="1508"/>
      <c r="D3433" s="1508"/>
      <c r="E3433" s="1508"/>
      <c r="F3433" s="1504"/>
      <c r="G3433" s="1504"/>
      <c r="H3433" s="1504"/>
      <c r="I3433" s="1504"/>
      <c r="J3433" s="1504"/>
    </row>
    <row r="3434" spans="2:10" x14ac:dyDescent="0.25">
      <c r="B3434" s="1508"/>
      <c r="C3434" s="1508"/>
      <c r="D3434" s="1508"/>
      <c r="E3434" s="1508"/>
      <c r="F3434" s="1504"/>
      <c r="G3434" s="1504"/>
      <c r="H3434" s="1504"/>
      <c r="I3434" s="1504"/>
      <c r="J3434" s="1504"/>
    </row>
    <row r="3435" spans="2:10" x14ac:dyDescent="0.25">
      <c r="B3435" s="1508"/>
      <c r="C3435" s="1508"/>
      <c r="D3435" s="1508"/>
      <c r="E3435" s="1508"/>
      <c r="F3435" s="1504"/>
      <c r="G3435" s="1504"/>
      <c r="H3435" s="1504"/>
      <c r="I3435" s="1504"/>
      <c r="J3435" s="1504"/>
    </row>
    <row r="3436" spans="2:10" x14ac:dyDescent="0.25">
      <c r="B3436" s="1508"/>
      <c r="C3436" s="1508"/>
      <c r="D3436" s="1508"/>
      <c r="E3436" s="1508"/>
      <c r="F3436" s="1504"/>
      <c r="G3436" s="1504"/>
      <c r="H3436" s="1504"/>
      <c r="I3436" s="1504"/>
      <c r="J3436" s="1504"/>
    </row>
    <row r="3437" spans="2:10" x14ac:dyDescent="0.25">
      <c r="B3437" s="1508"/>
      <c r="C3437" s="1508"/>
      <c r="D3437" s="1508"/>
      <c r="E3437" s="1508"/>
      <c r="F3437" s="1504"/>
      <c r="G3437" s="1504"/>
      <c r="H3437" s="1504"/>
      <c r="I3437" s="1504"/>
      <c r="J3437" s="1504"/>
    </row>
    <row r="3438" spans="2:10" x14ac:dyDescent="0.25">
      <c r="B3438" s="1508"/>
      <c r="C3438" s="1508"/>
      <c r="D3438" s="1508"/>
      <c r="E3438" s="1508"/>
      <c r="F3438" s="1504"/>
      <c r="G3438" s="1504"/>
      <c r="H3438" s="1504"/>
      <c r="I3438" s="1504"/>
      <c r="J3438" s="1504"/>
    </row>
    <row r="3439" spans="2:10" x14ac:dyDescent="0.25">
      <c r="B3439" s="1508"/>
      <c r="C3439" s="1508"/>
      <c r="D3439" s="1508"/>
      <c r="E3439" s="1508"/>
      <c r="F3439" s="1504"/>
      <c r="G3439" s="1504"/>
      <c r="H3439" s="1504"/>
      <c r="I3439" s="1504"/>
      <c r="J3439" s="1504"/>
    </row>
    <row r="3440" spans="2:10" x14ac:dyDescent="0.25">
      <c r="B3440" s="1508"/>
      <c r="C3440" s="1508"/>
      <c r="D3440" s="1508"/>
      <c r="E3440" s="1508"/>
      <c r="F3440" s="1504"/>
      <c r="G3440" s="1504"/>
      <c r="H3440" s="1504"/>
      <c r="I3440" s="1504"/>
      <c r="J3440" s="1504"/>
    </row>
    <row r="3441" spans="2:10" x14ac:dyDescent="0.25">
      <c r="B3441" s="1508"/>
      <c r="C3441" s="1508"/>
      <c r="D3441" s="1508"/>
      <c r="E3441" s="1508"/>
      <c r="F3441" s="1504"/>
      <c r="G3441" s="1504"/>
      <c r="H3441" s="1504"/>
      <c r="I3441" s="1504"/>
      <c r="J3441" s="1504"/>
    </row>
    <row r="3442" spans="2:10" x14ac:dyDescent="0.25">
      <c r="B3442" s="1508"/>
      <c r="C3442" s="1508"/>
      <c r="D3442" s="1508"/>
      <c r="E3442" s="1508"/>
      <c r="F3442" s="1504"/>
      <c r="G3442" s="1504"/>
      <c r="H3442" s="1504"/>
      <c r="I3442" s="1504"/>
      <c r="J3442" s="1504"/>
    </row>
    <row r="3443" spans="2:10" x14ac:dyDescent="0.25">
      <c r="B3443" s="1508"/>
      <c r="C3443" s="1508"/>
      <c r="D3443" s="1508"/>
      <c r="E3443" s="1508"/>
      <c r="F3443" s="1504"/>
      <c r="G3443" s="1504"/>
      <c r="H3443" s="1504"/>
      <c r="I3443" s="1504"/>
      <c r="J3443" s="1504"/>
    </row>
    <row r="3444" spans="2:10" x14ac:dyDescent="0.25">
      <c r="B3444" s="1508"/>
      <c r="C3444" s="1508"/>
      <c r="D3444" s="1508"/>
      <c r="E3444" s="1508"/>
      <c r="F3444" s="1504"/>
      <c r="G3444" s="1504"/>
      <c r="H3444" s="1504"/>
      <c r="I3444" s="1504"/>
      <c r="J3444" s="1504"/>
    </row>
    <row r="3445" spans="2:10" x14ac:dyDescent="0.25">
      <c r="B3445" s="1508"/>
      <c r="C3445" s="1508"/>
      <c r="D3445" s="1508"/>
      <c r="E3445" s="1508"/>
      <c r="F3445" s="1504"/>
      <c r="G3445" s="1504"/>
      <c r="H3445" s="1504"/>
      <c r="I3445" s="1504"/>
      <c r="J3445" s="1504"/>
    </row>
    <row r="3446" spans="2:10" x14ac:dyDescent="0.25">
      <c r="B3446" s="1508"/>
      <c r="C3446" s="1508"/>
      <c r="D3446" s="1508"/>
      <c r="E3446" s="1508"/>
      <c r="F3446" s="1504"/>
      <c r="G3446" s="1504"/>
      <c r="H3446" s="1504"/>
      <c r="I3446" s="1504"/>
      <c r="J3446" s="1504"/>
    </row>
    <row r="3447" spans="2:10" x14ac:dyDescent="0.25">
      <c r="B3447" s="1508"/>
      <c r="C3447" s="1508"/>
      <c r="D3447" s="1508"/>
      <c r="E3447" s="1508"/>
      <c r="F3447" s="1504"/>
      <c r="G3447" s="1504"/>
      <c r="H3447" s="1504"/>
      <c r="I3447" s="1504"/>
      <c r="J3447" s="1504"/>
    </row>
    <row r="3448" spans="2:10" x14ac:dyDescent="0.25">
      <c r="B3448" s="1508"/>
      <c r="C3448" s="1508"/>
      <c r="D3448" s="1508"/>
      <c r="E3448" s="1508"/>
      <c r="F3448" s="1504"/>
      <c r="G3448" s="1504"/>
      <c r="H3448" s="1504"/>
      <c r="I3448" s="1504"/>
      <c r="J3448" s="1504"/>
    </row>
    <row r="3449" spans="2:10" x14ac:dyDescent="0.25">
      <c r="B3449" s="1508"/>
      <c r="C3449" s="1508"/>
      <c r="D3449" s="1508"/>
      <c r="E3449" s="1508"/>
      <c r="F3449" s="1504"/>
      <c r="G3449" s="1504"/>
      <c r="H3449" s="1504"/>
      <c r="I3449" s="1504"/>
      <c r="J3449" s="1504"/>
    </row>
    <row r="3450" spans="2:10" x14ac:dyDescent="0.25">
      <c r="B3450" s="1508"/>
      <c r="C3450" s="1508"/>
      <c r="D3450" s="1508"/>
      <c r="E3450" s="1508"/>
      <c r="F3450" s="1504"/>
      <c r="G3450" s="1504"/>
      <c r="H3450" s="1504"/>
      <c r="I3450" s="1504"/>
      <c r="J3450" s="1504"/>
    </row>
    <row r="3451" spans="2:10" x14ac:dyDescent="0.25">
      <c r="B3451" s="1508"/>
      <c r="C3451" s="1508"/>
      <c r="D3451" s="1508"/>
      <c r="E3451" s="1508"/>
      <c r="F3451" s="1504"/>
      <c r="G3451" s="1504"/>
      <c r="H3451" s="1504"/>
      <c r="I3451" s="1504"/>
      <c r="J3451" s="1504"/>
    </row>
    <row r="3452" spans="2:10" x14ac:dyDescent="0.25">
      <c r="B3452" s="1508"/>
      <c r="C3452" s="1508"/>
      <c r="D3452" s="1508"/>
      <c r="E3452" s="1508"/>
      <c r="F3452" s="1504"/>
      <c r="G3452" s="1504"/>
      <c r="H3452" s="1504"/>
      <c r="I3452" s="1504"/>
      <c r="J3452" s="1504"/>
    </row>
    <row r="3453" spans="2:10" x14ac:dyDescent="0.25">
      <c r="B3453" s="1508"/>
      <c r="C3453" s="1508"/>
      <c r="D3453" s="1508"/>
      <c r="E3453" s="1508"/>
      <c r="F3453" s="1504"/>
      <c r="G3453" s="1504"/>
      <c r="H3453" s="1504"/>
      <c r="I3453" s="1504"/>
      <c r="J3453" s="1504"/>
    </row>
    <row r="3454" spans="2:10" x14ac:dyDescent="0.25">
      <c r="B3454" s="1508"/>
      <c r="C3454" s="1508"/>
      <c r="D3454" s="1508"/>
      <c r="E3454" s="1508"/>
      <c r="F3454" s="1504"/>
      <c r="G3454" s="1504"/>
      <c r="H3454" s="1504"/>
      <c r="I3454" s="1504"/>
      <c r="J3454" s="1504"/>
    </row>
    <row r="3455" spans="2:10" x14ac:dyDescent="0.25">
      <c r="B3455" s="1508"/>
      <c r="C3455" s="1508"/>
      <c r="D3455" s="1508"/>
      <c r="E3455" s="1508"/>
      <c r="F3455" s="1504"/>
      <c r="G3455" s="1504"/>
      <c r="H3455" s="1504"/>
      <c r="I3455" s="1504"/>
      <c r="J3455" s="1504"/>
    </row>
    <row r="3456" spans="2:10" x14ac:dyDescent="0.25">
      <c r="B3456" s="1508"/>
      <c r="C3456" s="1508"/>
      <c r="D3456" s="1508"/>
      <c r="E3456" s="1508"/>
      <c r="F3456" s="1504"/>
      <c r="G3456" s="1504"/>
      <c r="H3456" s="1504"/>
      <c r="I3456" s="1504"/>
      <c r="J3456" s="1504"/>
    </row>
    <row r="3457" spans="2:10" x14ac:dyDescent="0.25">
      <c r="B3457" s="1508"/>
      <c r="C3457" s="1508"/>
      <c r="D3457" s="1508"/>
      <c r="E3457" s="1508"/>
      <c r="F3457" s="1504"/>
      <c r="G3457" s="1504"/>
      <c r="H3457" s="1504"/>
      <c r="I3457" s="1504"/>
      <c r="J3457" s="1504"/>
    </row>
    <row r="3458" spans="2:10" x14ac:dyDescent="0.25">
      <c r="B3458" s="1508"/>
      <c r="C3458" s="1508"/>
      <c r="D3458" s="1508"/>
      <c r="E3458" s="1508"/>
      <c r="F3458" s="1504"/>
      <c r="G3458" s="1504"/>
      <c r="H3458" s="1504"/>
      <c r="I3458" s="1504"/>
      <c r="J3458" s="1504"/>
    </row>
    <row r="3459" spans="2:10" x14ac:dyDescent="0.25">
      <c r="B3459" s="1508"/>
      <c r="C3459" s="1508"/>
      <c r="D3459" s="1508"/>
      <c r="E3459" s="1508"/>
      <c r="F3459" s="1504"/>
      <c r="G3459" s="1504"/>
      <c r="H3459" s="1504"/>
      <c r="I3459" s="1504"/>
      <c r="J3459" s="1504"/>
    </row>
    <row r="3460" spans="2:10" x14ac:dyDescent="0.25">
      <c r="B3460" s="1508"/>
      <c r="C3460" s="1508"/>
      <c r="D3460" s="1508"/>
      <c r="E3460" s="1508"/>
      <c r="F3460" s="1504"/>
      <c r="G3460" s="1504"/>
      <c r="H3460" s="1504"/>
      <c r="I3460" s="1504"/>
      <c r="J3460" s="1504"/>
    </row>
    <row r="3461" spans="2:10" x14ac:dyDescent="0.25">
      <c r="B3461" s="1508"/>
      <c r="C3461" s="1508"/>
      <c r="D3461" s="1508"/>
      <c r="E3461" s="1508"/>
      <c r="F3461" s="1504"/>
      <c r="G3461" s="1504"/>
      <c r="H3461" s="1504"/>
      <c r="I3461" s="1504"/>
      <c r="J3461" s="1504"/>
    </row>
    <row r="3462" spans="2:10" x14ac:dyDescent="0.25">
      <c r="B3462" s="1508"/>
      <c r="C3462" s="1508"/>
      <c r="D3462" s="1508"/>
      <c r="E3462" s="1508"/>
      <c r="F3462" s="1504"/>
      <c r="G3462" s="1504"/>
      <c r="H3462" s="1504"/>
      <c r="I3462" s="1504"/>
      <c r="J3462" s="1504"/>
    </row>
    <row r="3463" spans="2:10" x14ac:dyDescent="0.25">
      <c r="B3463" s="1508"/>
      <c r="C3463" s="1508"/>
      <c r="D3463" s="1508"/>
      <c r="E3463" s="1508"/>
      <c r="F3463" s="1504"/>
      <c r="G3463" s="1504"/>
      <c r="H3463" s="1504"/>
      <c r="I3463" s="1504"/>
      <c r="J3463" s="1504"/>
    </row>
    <row r="3464" spans="2:10" x14ac:dyDescent="0.25">
      <c r="B3464" s="1508"/>
      <c r="C3464" s="1508"/>
      <c r="D3464" s="1508"/>
      <c r="E3464" s="1508"/>
      <c r="F3464" s="1504"/>
      <c r="G3464" s="1504"/>
      <c r="H3464" s="1504"/>
      <c r="I3464" s="1504"/>
      <c r="J3464" s="1504"/>
    </row>
    <row r="3465" spans="2:10" x14ac:dyDescent="0.25">
      <c r="B3465" s="1508"/>
      <c r="C3465" s="1508"/>
      <c r="D3465" s="1508"/>
      <c r="E3465" s="1508"/>
      <c r="F3465" s="1504"/>
      <c r="G3465" s="1504"/>
      <c r="H3465" s="1504"/>
      <c r="I3465" s="1504"/>
      <c r="J3465" s="1504"/>
    </row>
    <row r="3466" spans="2:10" x14ac:dyDescent="0.25">
      <c r="B3466" s="1508"/>
      <c r="C3466" s="1508"/>
      <c r="D3466" s="1508"/>
      <c r="E3466" s="1508"/>
      <c r="F3466" s="1504"/>
      <c r="G3466" s="1504"/>
      <c r="H3466" s="1504"/>
      <c r="I3466" s="1504"/>
      <c r="J3466" s="1504"/>
    </row>
    <row r="3467" spans="2:10" x14ac:dyDescent="0.25">
      <c r="B3467" s="1508"/>
      <c r="C3467" s="1508"/>
      <c r="D3467" s="1508"/>
      <c r="E3467" s="1508"/>
      <c r="F3467" s="1504"/>
      <c r="G3467" s="1504"/>
      <c r="H3467" s="1504"/>
      <c r="I3467" s="1504"/>
      <c r="J3467" s="1504"/>
    </row>
    <row r="3468" spans="2:10" x14ac:dyDescent="0.25">
      <c r="B3468" s="1508"/>
      <c r="C3468" s="1508"/>
      <c r="D3468" s="1508"/>
      <c r="E3468" s="1508"/>
      <c r="F3468" s="1504"/>
      <c r="G3468" s="1504"/>
      <c r="H3468" s="1504"/>
      <c r="I3468" s="1504"/>
      <c r="J3468" s="1504"/>
    </row>
    <row r="3469" spans="2:10" x14ac:dyDescent="0.25">
      <c r="B3469" s="1508"/>
      <c r="C3469" s="1508"/>
      <c r="D3469" s="1508"/>
      <c r="E3469" s="1508"/>
      <c r="F3469" s="1504"/>
      <c r="G3469" s="1504"/>
      <c r="H3469" s="1504"/>
      <c r="I3469" s="1504"/>
      <c r="J3469" s="1504"/>
    </row>
    <row r="3470" spans="2:10" x14ac:dyDescent="0.25">
      <c r="B3470" s="1508"/>
      <c r="C3470" s="1508"/>
      <c r="D3470" s="1508"/>
      <c r="E3470" s="1508"/>
      <c r="F3470" s="1504"/>
      <c r="G3470" s="1504"/>
      <c r="H3470" s="1504"/>
      <c r="I3470" s="1504"/>
      <c r="J3470" s="1504"/>
    </row>
    <row r="3471" spans="2:10" x14ac:dyDescent="0.25">
      <c r="B3471" s="1508"/>
      <c r="C3471" s="1508"/>
      <c r="D3471" s="1508"/>
      <c r="E3471" s="1508"/>
      <c r="F3471" s="1504"/>
      <c r="G3471" s="1504"/>
      <c r="H3471" s="1504"/>
      <c r="I3471" s="1504"/>
      <c r="J3471" s="1504"/>
    </row>
    <row r="3472" spans="2:10" x14ac:dyDescent="0.25">
      <c r="B3472" s="1508"/>
      <c r="C3472" s="1508"/>
      <c r="D3472" s="1508"/>
      <c r="E3472" s="1508"/>
      <c r="F3472" s="1504"/>
      <c r="G3472" s="1504"/>
      <c r="H3472" s="1504"/>
      <c r="I3472" s="1504"/>
      <c r="J3472" s="1504"/>
    </row>
    <row r="3473" spans="2:10" x14ac:dyDescent="0.25">
      <c r="B3473" s="1508"/>
      <c r="C3473" s="1508"/>
      <c r="D3473" s="1508"/>
      <c r="E3473" s="1508"/>
      <c r="F3473" s="1504"/>
      <c r="G3473" s="1504"/>
      <c r="H3473" s="1504"/>
      <c r="I3473" s="1504"/>
      <c r="J3473" s="1504"/>
    </row>
    <row r="3474" spans="2:10" x14ac:dyDescent="0.25">
      <c r="B3474" s="1508"/>
      <c r="C3474" s="1508"/>
      <c r="D3474" s="1508"/>
      <c r="E3474" s="1508"/>
      <c r="F3474" s="1504"/>
      <c r="G3474" s="1504"/>
      <c r="H3474" s="1504"/>
      <c r="I3474" s="1504"/>
      <c r="J3474" s="1504"/>
    </row>
    <row r="3475" spans="2:10" x14ac:dyDescent="0.25">
      <c r="B3475" s="1508"/>
      <c r="C3475" s="1508"/>
      <c r="D3475" s="1508"/>
      <c r="E3475" s="1508"/>
      <c r="F3475" s="1504"/>
      <c r="G3475" s="1504"/>
      <c r="H3475" s="1504"/>
      <c r="I3475" s="1504"/>
      <c r="J3475" s="1504"/>
    </row>
    <row r="3476" spans="2:10" x14ac:dyDescent="0.25">
      <c r="B3476" s="1508"/>
      <c r="C3476" s="1508"/>
      <c r="D3476" s="1508"/>
      <c r="E3476" s="1508"/>
      <c r="F3476" s="1504"/>
      <c r="G3476" s="1504"/>
      <c r="H3476" s="1504"/>
      <c r="I3476" s="1504"/>
      <c r="J3476" s="1504"/>
    </row>
    <row r="3477" spans="2:10" x14ac:dyDescent="0.25">
      <c r="B3477" s="1508"/>
      <c r="C3477" s="1508"/>
      <c r="D3477" s="1508"/>
      <c r="E3477" s="1508"/>
      <c r="F3477" s="1504"/>
      <c r="G3477" s="1504"/>
      <c r="H3477" s="1504"/>
      <c r="I3477" s="1504"/>
      <c r="J3477" s="1504"/>
    </row>
    <row r="3478" spans="2:10" x14ac:dyDescent="0.25">
      <c r="B3478" s="1508"/>
      <c r="C3478" s="1508"/>
      <c r="D3478" s="1508"/>
      <c r="E3478" s="1508"/>
      <c r="F3478" s="1504"/>
      <c r="G3478" s="1504"/>
      <c r="H3478" s="1504"/>
      <c r="I3478" s="1504"/>
      <c r="J3478" s="1504"/>
    </row>
    <row r="3479" spans="2:10" x14ac:dyDescent="0.25">
      <c r="B3479" s="1508"/>
      <c r="C3479" s="1508"/>
      <c r="D3479" s="1508"/>
      <c r="E3479" s="1508"/>
      <c r="F3479" s="1504"/>
      <c r="G3479" s="1504"/>
      <c r="H3479" s="1504"/>
      <c r="I3479" s="1504"/>
      <c r="J3479" s="1504"/>
    </row>
    <row r="3480" spans="2:10" x14ac:dyDescent="0.25">
      <c r="B3480" s="1508"/>
      <c r="C3480" s="1508"/>
      <c r="D3480" s="1508"/>
      <c r="E3480" s="1508"/>
      <c r="F3480" s="1504"/>
      <c r="G3480" s="1504"/>
      <c r="H3480" s="1504"/>
      <c r="I3480" s="1504"/>
      <c r="J3480" s="1504"/>
    </row>
    <row r="3481" spans="2:10" x14ac:dyDescent="0.25">
      <c r="B3481" s="1508"/>
      <c r="C3481" s="1508"/>
      <c r="D3481" s="1508"/>
      <c r="E3481" s="1508"/>
      <c r="F3481" s="1504"/>
      <c r="G3481" s="1504"/>
      <c r="H3481" s="1504"/>
      <c r="I3481" s="1504"/>
      <c r="J3481" s="1504"/>
    </row>
    <row r="3482" spans="2:10" x14ac:dyDescent="0.25">
      <c r="B3482" s="1508"/>
      <c r="C3482" s="1508"/>
      <c r="D3482" s="1508"/>
      <c r="E3482" s="1508"/>
      <c r="F3482" s="1504"/>
      <c r="G3482" s="1504"/>
      <c r="H3482" s="1504"/>
      <c r="I3482" s="1504"/>
      <c r="J3482" s="1504"/>
    </row>
    <row r="3483" spans="2:10" x14ac:dyDescent="0.25">
      <c r="B3483" s="1508"/>
      <c r="C3483" s="1508"/>
      <c r="D3483" s="1508"/>
      <c r="E3483" s="1508"/>
      <c r="F3483" s="1504"/>
      <c r="G3483" s="1504"/>
      <c r="H3483" s="1504"/>
      <c r="I3483" s="1504"/>
      <c r="J3483" s="1504"/>
    </row>
    <row r="3484" spans="2:10" x14ac:dyDescent="0.25">
      <c r="B3484" s="1508"/>
      <c r="C3484" s="1508"/>
      <c r="D3484" s="1508"/>
      <c r="E3484" s="1508"/>
      <c r="F3484" s="1504"/>
      <c r="G3484" s="1504"/>
      <c r="H3484" s="1504"/>
      <c r="I3484" s="1504"/>
      <c r="J3484" s="1504"/>
    </row>
    <row r="3485" spans="2:10" x14ac:dyDescent="0.25">
      <c r="B3485" s="1508"/>
      <c r="C3485" s="1508"/>
      <c r="D3485" s="1508"/>
      <c r="E3485" s="1508"/>
      <c r="F3485" s="1504"/>
      <c r="G3485" s="1504"/>
      <c r="H3485" s="1504"/>
      <c r="I3485" s="1504"/>
      <c r="J3485" s="1504"/>
    </row>
    <row r="3486" spans="2:10" x14ac:dyDescent="0.25">
      <c r="B3486" s="1508"/>
      <c r="C3486" s="1508"/>
      <c r="D3486" s="1508"/>
      <c r="E3486" s="1508"/>
      <c r="F3486" s="1504"/>
      <c r="G3486" s="1504"/>
      <c r="H3486" s="1504"/>
      <c r="I3486" s="1504"/>
      <c r="J3486" s="1504"/>
    </row>
    <row r="3487" spans="2:10" x14ac:dyDescent="0.25">
      <c r="B3487" s="1508"/>
      <c r="C3487" s="1508"/>
      <c r="D3487" s="1508"/>
      <c r="E3487" s="1508"/>
      <c r="F3487" s="1504"/>
      <c r="G3487" s="1504"/>
      <c r="H3487" s="1504"/>
      <c r="I3487" s="1504"/>
      <c r="J3487" s="1504"/>
    </row>
    <row r="3488" spans="2:10" x14ac:dyDescent="0.25">
      <c r="B3488" s="1508"/>
      <c r="C3488" s="1508"/>
      <c r="D3488" s="1508"/>
      <c r="E3488" s="1508"/>
      <c r="F3488" s="1504"/>
      <c r="G3488" s="1504"/>
      <c r="H3488" s="1504"/>
      <c r="I3488" s="1504"/>
      <c r="J3488" s="1504"/>
    </row>
    <row r="3489" spans="2:10" x14ac:dyDescent="0.25">
      <c r="B3489" s="1508"/>
      <c r="C3489" s="1508"/>
      <c r="D3489" s="1508"/>
      <c r="E3489" s="1508"/>
      <c r="F3489" s="1504"/>
      <c r="G3489" s="1504"/>
      <c r="H3489" s="1504"/>
      <c r="I3489" s="1504"/>
      <c r="J3489" s="1504"/>
    </row>
    <row r="3490" spans="2:10" x14ac:dyDescent="0.25">
      <c r="B3490" s="1508"/>
      <c r="C3490" s="1508"/>
      <c r="D3490" s="1508"/>
      <c r="E3490" s="1508"/>
      <c r="F3490" s="1504"/>
      <c r="G3490" s="1504"/>
      <c r="H3490" s="1504"/>
      <c r="I3490" s="1504"/>
      <c r="J3490" s="1504"/>
    </row>
    <row r="3491" spans="2:10" x14ac:dyDescent="0.25">
      <c r="B3491" s="1508"/>
      <c r="C3491" s="1508"/>
      <c r="D3491" s="1508"/>
      <c r="E3491" s="1508"/>
      <c r="F3491" s="1504"/>
      <c r="G3491" s="1504"/>
      <c r="H3491" s="1504"/>
      <c r="I3491" s="1504"/>
      <c r="J3491" s="1504"/>
    </row>
    <row r="3492" spans="2:10" x14ac:dyDescent="0.25">
      <c r="B3492" s="1508"/>
      <c r="C3492" s="1508"/>
      <c r="D3492" s="1508"/>
      <c r="E3492" s="1508"/>
      <c r="F3492" s="1504"/>
      <c r="G3492" s="1504"/>
      <c r="H3492" s="1504"/>
      <c r="I3492" s="1504"/>
      <c r="J3492" s="1504"/>
    </row>
    <row r="3493" spans="2:10" x14ac:dyDescent="0.25">
      <c r="B3493" s="1508"/>
      <c r="C3493" s="1508"/>
      <c r="D3493" s="1508"/>
      <c r="E3493" s="1508"/>
      <c r="F3493" s="1504"/>
      <c r="G3493" s="1504"/>
      <c r="H3493" s="1504"/>
      <c r="I3493" s="1504"/>
      <c r="J3493" s="1504"/>
    </row>
    <row r="3494" spans="2:10" x14ac:dyDescent="0.25">
      <c r="B3494" s="1508"/>
      <c r="C3494" s="1508"/>
      <c r="D3494" s="1508"/>
      <c r="E3494" s="1508"/>
      <c r="F3494" s="1504"/>
      <c r="G3494" s="1504"/>
      <c r="H3494" s="1504"/>
      <c r="I3494" s="1504"/>
      <c r="J3494" s="1504"/>
    </row>
    <row r="3495" spans="2:10" x14ac:dyDescent="0.25">
      <c r="B3495" s="1508"/>
      <c r="C3495" s="1508"/>
      <c r="D3495" s="1508"/>
      <c r="E3495" s="1508"/>
      <c r="F3495" s="1504"/>
      <c r="G3495" s="1504"/>
      <c r="H3495" s="1504"/>
      <c r="I3495" s="1504"/>
      <c r="J3495" s="1504"/>
    </row>
    <row r="3496" spans="2:10" x14ac:dyDescent="0.25">
      <c r="B3496" s="1508"/>
      <c r="C3496" s="1508"/>
      <c r="D3496" s="1508"/>
      <c r="E3496" s="1508"/>
      <c r="F3496" s="1504"/>
      <c r="G3496" s="1504"/>
      <c r="H3496" s="1504"/>
      <c r="I3496" s="1504"/>
      <c r="J3496" s="1504"/>
    </row>
    <row r="3497" spans="2:10" x14ac:dyDescent="0.25">
      <c r="B3497" s="1508"/>
      <c r="C3497" s="1508"/>
      <c r="D3497" s="1508"/>
      <c r="E3497" s="1508"/>
      <c r="F3497" s="1504"/>
      <c r="G3497" s="1504"/>
      <c r="H3497" s="1504"/>
      <c r="I3497" s="1504"/>
      <c r="J3497" s="1504"/>
    </row>
    <row r="3498" spans="2:10" x14ac:dyDescent="0.25">
      <c r="B3498" s="1508"/>
      <c r="C3498" s="1508"/>
      <c r="D3498" s="1508"/>
      <c r="E3498" s="1508"/>
      <c r="F3498" s="1504"/>
      <c r="G3498" s="1504"/>
      <c r="H3498" s="1504"/>
      <c r="I3498" s="1504"/>
      <c r="J3498" s="1504"/>
    </row>
    <row r="3499" spans="2:10" x14ac:dyDescent="0.25">
      <c r="B3499" s="1508"/>
      <c r="C3499" s="1508"/>
      <c r="D3499" s="1508"/>
      <c r="E3499" s="1508"/>
      <c r="F3499" s="1504"/>
      <c r="G3499" s="1504"/>
      <c r="H3499" s="1504"/>
      <c r="I3499" s="1504"/>
      <c r="J3499" s="1504"/>
    </row>
    <row r="3500" spans="2:10" x14ac:dyDescent="0.25">
      <c r="B3500" s="1508"/>
      <c r="C3500" s="1508"/>
      <c r="D3500" s="1508"/>
      <c r="E3500" s="1508"/>
      <c r="F3500" s="1504"/>
      <c r="G3500" s="1504"/>
      <c r="H3500" s="1504"/>
      <c r="I3500" s="1504"/>
      <c r="J3500" s="1504"/>
    </row>
    <row r="3501" spans="2:10" x14ac:dyDescent="0.25">
      <c r="B3501" s="1508"/>
      <c r="C3501" s="1508"/>
      <c r="D3501" s="1508"/>
      <c r="E3501" s="1508"/>
      <c r="F3501" s="1504"/>
      <c r="G3501" s="1504"/>
      <c r="H3501" s="1504"/>
      <c r="I3501" s="1504"/>
      <c r="J3501" s="1504"/>
    </row>
    <row r="3502" spans="2:10" x14ac:dyDescent="0.25">
      <c r="B3502" s="1508"/>
      <c r="C3502" s="1508"/>
      <c r="D3502" s="1508"/>
      <c r="E3502" s="1508"/>
      <c r="F3502" s="1504"/>
      <c r="G3502" s="1504"/>
      <c r="H3502" s="1504"/>
      <c r="I3502" s="1504"/>
      <c r="J3502" s="1504"/>
    </row>
    <row r="3503" spans="2:10" x14ac:dyDescent="0.25">
      <c r="B3503" s="1508"/>
      <c r="C3503" s="1508"/>
      <c r="D3503" s="1508"/>
      <c r="E3503" s="1508"/>
      <c r="F3503" s="1504"/>
      <c r="G3503" s="1504"/>
      <c r="H3503" s="1504"/>
      <c r="I3503" s="1504"/>
      <c r="J3503" s="1504"/>
    </row>
    <row r="3504" spans="2:10" x14ac:dyDescent="0.25">
      <c r="B3504" s="1508"/>
      <c r="C3504" s="1508"/>
      <c r="D3504" s="1508"/>
      <c r="E3504" s="1508"/>
      <c r="F3504" s="1504"/>
      <c r="G3504" s="1504"/>
      <c r="H3504" s="1504"/>
      <c r="I3504" s="1504"/>
      <c r="J3504" s="1504"/>
    </row>
    <row r="3505" spans="2:10" x14ac:dyDescent="0.25">
      <c r="B3505" s="1508"/>
      <c r="C3505" s="1508"/>
      <c r="D3505" s="1508"/>
      <c r="E3505" s="1508"/>
      <c r="F3505" s="1504"/>
      <c r="G3505" s="1504"/>
      <c r="H3505" s="1504"/>
      <c r="I3505" s="1504"/>
      <c r="J3505" s="1504"/>
    </row>
    <row r="3506" spans="2:10" x14ac:dyDescent="0.25">
      <c r="B3506" s="1508"/>
      <c r="C3506" s="1508"/>
      <c r="D3506" s="1508"/>
      <c r="E3506" s="1508"/>
      <c r="F3506" s="1504"/>
      <c r="G3506" s="1504"/>
      <c r="H3506" s="1504"/>
      <c r="I3506" s="1504"/>
      <c r="J3506" s="1504"/>
    </row>
    <row r="3507" spans="2:10" x14ac:dyDescent="0.25">
      <c r="B3507" s="1508"/>
      <c r="C3507" s="1508"/>
      <c r="D3507" s="1508"/>
      <c r="E3507" s="1508"/>
      <c r="F3507" s="1504"/>
      <c r="G3507" s="1504"/>
      <c r="H3507" s="1504"/>
      <c r="I3507" s="1504"/>
      <c r="J3507" s="1504"/>
    </row>
    <row r="3508" spans="2:10" x14ac:dyDescent="0.25">
      <c r="B3508" s="1508"/>
      <c r="C3508" s="1508"/>
      <c r="D3508" s="1508"/>
      <c r="E3508" s="1508"/>
      <c r="F3508" s="1504"/>
      <c r="G3508" s="1504"/>
      <c r="H3508" s="1504"/>
      <c r="I3508" s="1504"/>
      <c r="J3508" s="1504"/>
    </row>
    <row r="3509" spans="2:10" x14ac:dyDescent="0.25">
      <c r="B3509" s="1508"/>
      <c r="C3509" s="1508"/>
      <c r="D3509" s="1508"/>
      <c r="E3509" s="1508"/>
      <c r="F3509" s="1504"/>
      <c r="G3509" s="1504"/>
      <c r="H3509" s="1504"/>
      <c r="I3509" s="1504"/>
      <c r="J3509" s="1504"/>
    </row>
    <row r="3510" spans="2:10" x14ac:dyDescent="0.25">
      <c r="B3510" s="1508"/>
      <c r="C3510" s="1508"/>
      <c r="D3510" s="1508"/>
      <c r="E3510" s="1508"/>
      <c r="F3510" s="1504"/>
      <c r="G3510" s="1504"/>
      <c r="H3510" s="1504"/>
      <c r="I3510" s="1504"/>
      <c r="J3510" s="1504"/>
    </row>
    <row r="3511" spans="2:10" x14ac:dyDescent="0.25">
      <c r="B3511" s="1508"/>
      <c r="C3511" s="1508"/>
      <c r="D3511" s="1508"/>
      <c r="E3511" s="1508"/>
      <c r="F3511" s="1504"/>
      <c r="G3511" s="1504"/>
      <c r="H3511" s="1504"/>
      <c r="I3511" s="1504"/>
      <c r="J3511" s="1504"/>
    </row>
    <row r="3512" spans="2:10" x14ac:dyDescent="0.25">
      <c r="B3512" s="1508"/>
      <c r="C3512" s="1508"/>
      <c r="D3512" s="1508"/>
      <c r="E3512" s="1508"/>
      <c r="F3512" s="1504"/>
      <c r="G3512" s="1504"/>
      <c r="H3512" s="1504"/>
      <c r="I3512" s="1504"/>
      <c r="J3512" s="1504"/>
    </row>
    <row r="3513" spans="2:10" x14ac:dyDescent="0.25">
      <c r="B3513" s="1508"/>
      <c r="C3513" s="1508"/>
      <c r="D3513" s="1508"/>
      <c r="E3513" s="1508"/>
      <c r="F3513" s="1504"/>
      <c r="G3513" s="1504"/>
      <c r="H3513" s="1504"/>
      <c r="I3513" s="1504"/>
      <c r="J3513" s="1504"/>
    </row>
    <row r="3514" spans="2:10" x14ac:dyDescent="0.25">
      <c r="B3514" s="1508"/>
      <c r="C3514" s="1508"/>
      <c r="D3514" s="1508"/>
      <c r="E3514" s="1508"/>
      <c r="F3514" s="1504"/>
      <c r="G3514" s="1504"/>
      <c r="H3514" s="1504"/>
      <c r="I3514" s="1504"/>
      <c r="J3514" s="1504"/>
    </row>
    <row r="3515" spans="2:10" x14ac:dyDescent="0.25">
      <c r="B3515" s="1508"/>
      <c r="C3515" s="1508"/>
      <c r="D3515" s="1508"/>
      <c r="E3515" s="1508"/>
      <c r="F3515" s="1504"/>
      <c r="G3515" s="1504"/>
      <c r="H3515" s="1504"/>
      <c r="I3515" s="1504"/>
      <c r="J3515" s="1504"/>
    </row>
    <row r="3516" spans="2:10" x14ac:dyDescent="0.25">
      <c r="B3516" s="1508"/>
      <c r="C3516" s="1508"/>
      <c r="D3516" s="1508"/>
      <c r="E3516" s="1508"/>
      <c r="F3516" s="1504"/>
      <c r="G3516" s="1504"/>
      <c r="H3516" s="1504"/>
      <c r="I3516" s="1504"/>
      <c r="J3516" s="1504"/>
    </row>
    <row r="3517" spans="2:10" x14ac:dyDescent="0.25">
      <c r="B3517" s="1508"/>
      <c r="C3517" s="1508"/>
      <c r="D3517" s="1508"/>
      <c r="E3517" s="1508"/>
      <c r="F3517" s="1504"/>
      <c r="G3517" s="1504"/>
      <c r="H3517" s="1504"/>
      <c r="I3517" s="1504"/>
      <c r="J3517" s="1504"/>
    </row>
    <row r="3518" spans="2:10" x14ac:dyDescent="0.25">
      <c r="B3518" s="1508"/>
      <c r="C3518" s="1508"/>
      <c r="D3518" s="1508"/>
      <c r="E3518" s="1508"/>
      <c r="F3518" s="1504"/>
      <c r="G3518" s="1504"/>
      <c r="H3518" s="1504"/>
      <c r="I3518" s="1504"/>
      <c r="J3518" s="1504"/>
    </row>
    <row r="3519" spans="2:10" x14ac:dyDescent="0.25">
      <c r="B3519" s="1508"/>
      <c r="C3519" s="1508"/>
      <c r="D3519" s="1508"/>
      <c r="E3519" s="1508"/>
      <c r="F3519" s="1504"/>
      <c r="G3519" s="1504"/>
      <c r="H3519" s="1504"/>
      <c r="I3519" s="1504"/>
      <c r="J3519" s="1504"/>
    </row>
    <row r="3520" spans="2:10" x14ac:dyDescent="0.25">
      <c r="B3520" s="1508"/>
      <c r="C3520" s="1508"/>
      <c r="D3520" s="1508"/>
      <c r="E3520" s="1508"/>
      <c r="F3520" s="1504"/>
      <c r="G3520" s="1504"/>
      <c r="H3520" s="1504"/>
      <c r="I3520" s="1504"/>
      <c r="J3520" s="1504"/>
    </row>
    <row r="3521" spans="2:10" x14ac:dyDescent="0.25">
      <c r="B3521" s="1508"/>
      <c r="C3521" s="1508"/>
      <c r="D3521" s="1508"/>
      <c r="E3521" s="1508"/>
      <c r="F3521" s="1504"/>
      <c r="G3521" s="1504"/>
      <c r="H3521" s="1504"/>
      <c r="I3521" s="1504"/>
      <c r="J3521" s="1504"/>
    </row>
    <row r="3522" spans="2:10" x14ac:dyDescent="0.25">
      <c r="B3522" s="1508"/>
      <c r="C3522" s="1508"/>
      <c r="D3522" s="1508"/>
      <c r="E3522" s="1508"/>
      <c r="F3522" s="1504"/>
      <c r="G3522" s="1504"/>
      <c r="H3522" s="1504"/>
      <c r="I3522" s="1504"/>
      <c r="J3522" s="1504"/>
    </row>
    <row r="3523" spans="2:10" x14ac:dyDescent="0.25">
      <c r="B3523" s="1508"/>
      <c r="C3523" s="1508"/>
      <c r="D3523" s="1508"/>
      <c r="E3523" s="1508"/>
      <c r="F3523" s="1504"/>
      <c r="G3523" s="1504"/>
      <c r="H3523" s="1504"/>
      <c r="I3523" s="1504"/>
      <c r="J3523" s="1504"/>
    </row>
    <row r="3524" spans="2:10" x14ac:dyDescent="0.25">
      <c r="B3524" s="1508"/>
      <c r="C3524" s="1508"/>
      <c r="D3524" s="1508"/>
      <c r="E3524" s="1508"/>
      <c r="F3524" s="1504"/>
      <c r="G3524" s="1504"/>
      <c r="H3524" s="1504"/>
      <c r="I3524" s="1504"/>
      <c r="J3524" s="1504"/>
    </row>
    <row r="3525" spans="2:10" x14ac:dyDescent="0.25">
      <c r="B3525" s="1508"/>
      <c r="C3525" s="1508"/>
      <c r="D3525" s="1508"/>
      <c r="E3525" s="1508"/>
      <c r="F3525" s="1504"/>
      <c r="G3525" s="1504"/>
      <c r="H3525" s="1504"/>
      <c r="I3525" s="1504"/>
      <c r="J3525" s="1504"/>
    </row>
    <row r="3526" spans="2:10" x14ac:dyDescent="0.25">
      <c r="B3526" s="1508"/>
      <c r="C3526" s="1508"/>
      <c r="D3526" s="1508"/>
      <c r="E3526" s="1508"/>
      <c r="F3526" s="1504"/>
      <c r="G3526" s="1504"/>
      <c r="H3526" s="1504"/>
      <c r="I3526" s="1504"/>
      <c r="J3526" s="1504"/>
    </row>
    <row r="3527" spans="2:10" x14ac:dyDescent="0.25">
      <c r="B3527" s="1508"/>
      <c r="C3527" s="1508"/>
      <c r="D3527" s="1508"/>
      <c r="E3527" s="1508"/>
      <c r="F3527" s="1504"/>
      <c r="G3527" s="1504"/>
      <c r="H3527" s="1504"/>
      <c r="I3527" s="1504"/>
      <c r="J3527" s="1504"/>
    </row>
    <row r="3528" spans="2:10" x14ac:dyDescent="0.25">
      <c r="B3528" s="1508"/>
      <c r="C3528" s="1508"/>
      <c r="D3528" s="1508"/>
      <c r="E3528" s="1508"/>
      <c r="F3528" s="1504"/>
      <c r="G3528" s="1504"/>
      <c r="H3528" s="1504"/>
      <c r="I3528" s="1504"/>
      <c r="J3528" s="1504"/>
    </row>
    <row r="3529" spans="2:10" x14ac:dyDescent="0.25">
      <c r="B3529" s="1508"/>
      <c r="C3529" s="1508"/>
      <c r="D3529" s="1508"/>
      <c r="E3529" s="1508"/>
      <c r="F3529" s="1504"/>
      <c r="G3529" s="1504"/>
      <c r="H3529" s="1504"/>
      <c r="I3529" s="1504"/>
      <c r="J3529" s="1504"/>
    </row>
    <row r="3530" spans="2:10" x14ac:dyDescent="0.25">
      <c r="B3530" s="1508"/>
      <c r="C3530" s="1508"/>
      <c r="D3530" s="1508"/>
      <c r="E3530" s="1508"/>
      <c r="F3530" s="1504"/>
      <c r="G3530" s="1504"/>
      <c r="H3530" s="1504"/>
      <c r="I3530" s="1504"/>
      <c r="J3530" s="1504"/>
    </row>
    <row r="3531" spans="2:10" x14ac:dyDescent="0.25">
      <c r="B3531" s="1508"/>
      <c r="C3531" s="1508"/>
      <c r="D3531" s="1508"/>
      <c r="E3531" s="1508"/>
      <c r="F3531" s="1504"/>
      <c r="G3531" s="1504"/>
      <c r="H3531" s="1504"/>
      <c r="I3531" s="1504"/>
      <c r="J3531" s="1504"/>
    </row>
    <row r="3532" spans="2:10" x14ac:dyDescent="0.25">
      <c r="B3532" s="1508"/>
      <c r="C3532" s="1508"/>
      <c r="D3532" s="1508"/>
      <c r="E3532" s="1508"/>
      <c r="F3532" s="1504"/>
      <c r="G3532" s="1504"/>
      <c r="H3532" s="1504"/>
      <c r="I3532" s="1504"/>
      <c r="J3532" s="1504"/>
    </row>
    <row r="3533" spans="2:10" x14ac:dyDescent="0.25">
      <c r="B3533" s="1508"/>
      <c r="C3533" s="1508"/>
      <c r="D3533" s="1508"/>
      <c r="E3533" s="1508"/>
      <c r="F3533" s="1504"/>
      <c r="G3533" s="1504"/>
      <c r="H3533" s="1504"/>
      <c r="I3533" s="1504"/>
      <c r="J3533" s="1504"/>
    </row>
    <row r="3534" spans="2:10" x14ac:dyDescent="0.25">
      <c r="B3534" s="1508"/>
      <c r="C3534" s="1508"/>
      <c r="D3534" s="1508"/>
      <c r="E3534" s="1508"/>
      <c r="F3534" s="1504"/>
      <c r="G3534" s="1504"/>
      <c r="H3534" s="1504"/>
      <c r="I3534" s="1504"/>
      <c r="J3534" s="1504"/>
    </row>
    <row r="3535" spans="2:10" x14ac:dyDescent="0.25">
      <c r="B3535" s="1508"/>
      <c r="C3535" s="1508"/>
      <c r="D3535" s="1508"/>
      <c r="E3535" s="1508"/>
      <c r="F3535" s="1504"/>
      <c r="G3535" s="1504"/>
      <c r="H3535" s="1504"/>
      <c r="I3535" s="1504"/>
      <c r="J3535" s="1504"/>
    </row>
    <row r="3536" spans="2:10" x14ac:dyDescent="0.25">
      <c r="B3536" s="1508"/>
      <c r="C3536" s="1508"/>
      <c r="D3536" s="1508"/>
      <c r="E3536" s="1508"/>
      <c r="F3536" s="1504"/>
      <c r="G3536" s="1504"/>
      <c r="H3536" s="1504"/>
      <c r="I3536" s="1504"/>
      <c r="J3536" s="1504"/>
    </row>
    <row r="3537" spans="2:10" x14ac:dyDescent="0.25">
      <c r="B3537" s="1508"/>
      <c r="C3537" s="1508"/>
      <c r="D3537" s="1508"/>
      <c r="E3537" s="1508"/>
      <c r="F3537" s="1504"/>
      <c r="G3537" s="1504"/>
      <c r="H3537" s="1504"/>
      <c r="I3537" s="1504"/>
      <c r="J3537" s="1504"/>
    </row>
    <row r="3538" spans="2:10" x14ac:dyDescent="0.25">
      <c r="B3538" s="1508"/>
      <c r="C3538" s="1508"/>
      <c r="D3538" s="1508"/>
      <c r="E3538" s="1508"/>
      <c r="F3538" s="1504"/>
      <c r="G3538" s="1504"/>
      <c r="H3538" s="1504"/>
      <c r="I3538" s="1504"/>
      <c r="J3538" s="1504"/>
    </row>
    <row r="3539" spans="2:10" x14ac:dyDescent="0.25">
      <c r="B3539" s="1508"/>
      <c r="C3539" s="1508"/>
      <c r="D3539" s="1508"/>
      <c r="E3539" s="1508"/>
      <c r="F3539" s="1504"/>
      <c r="G3539" s="1504"/>
      <c r="H3539" s="1504"/>
      <c r="I3539" s="1504"/>
      <c r="J3539" s="1504"/>
    </row>
    <row r="3540" spans="2:10" x14ac:dyDescent="0.25">
      <c r="B3540" s="1508"/>
      <c r="C3540" s="1508"/>
      <c r="D3540" s="1508"/>
      <c r="E3540" s="1508"/>
      <c r="F3540" s="1504"/>
      <c r="G3540" s="1504"/>
      <c r="H3540" s="1504"/>
      <c r="I3540" s="1504"/>
      <c r="J3540" s="1504"/>
    </row>
    <row r="3541" spans="2:10" x14ac:dyDescent="0.25">
      <c r="B3541" s="1508"/>
      <c r="C3541" s="1508"/>
      <c r="D3541" s="1508"/>
      <c r="E3541" s="1508"/>
      <c r="F3541" s="1504"/>
      <c r="G3541" s="1504"/>
      <c r="H3541" s="1504"/>
      <c r="I3541" s="1504"/>
      <c r="J3541" s="1504"/>
    </row>
    <row r="3542" spans="2:10" x14ac:dyDescent="0.25">
      <c r="B3542" s="1508"/>
      <c r="C3542" s="1508"/>
      <c r="D3542" s="1508"/>
      <c r="E3542" s="1508"/>
      <c r="F3542" s="1504"/>
      <c r="G3542" s="1504"/>
      <c r="H3542" s="1504"/>
      <c r="I3542" s="1504"/>
      <c r="J3542" s="1504"/>
    </row>
    <row r="3543" spans="2:10" x14ac:dyDescent="0.25">
      <c r="B3543" s="1508"/>
      <c r="C3543" s="1508"/>
      <c r="D3543" s="1508"/>
      <c r="E3543" s="1508"/>
      <c r="F3543" s="1504"/>
      <c r="G3543" s="1504"/>
      <c r="H3543" s="1504"/>
      <c r="I3543" s="1504"/>
      <c r="J3543" s="1504"/>
    </row>
    <row r="3544" spans="2:10" x14ac:dyDescent="0.25">
      <c r="B3544" s="1508"/>
      <c r="C3544" s="1508"/>
      <c r="D3544" s="1508"/>
      <c r="E3544" s="1508"/>
      <c r="F3544" s="1504"/>
      <c r="G3544" s="1504"/>
      <c r="H3544" s="1504"/>
      <c r="I3544" s="1504"/>
      <c r="J3544" s="1504"/>
    </row>
    <row r="3545" spans="2:10" x14ac:dyDescent="0.25">
      <c r="B3545" s="1508"/>
      <c r="C3545" s="1508"/>
      <c r="D3545" s="1508"/>
      <c r="E3545" s="1508"/>
      <c r="F3545" s="1504"/>
      <c r="G3545" s="1504"/>
      <c r="H3545" s="1504"/>
      <c r="I3545" s="1504"/>
      <c r="J3545" s="1504"/>
    </row>
    <row r="3546" spans="2:10" x14ac:dyDescent="0.25">
      <c r="B3546" s="1508"/>
      <c r="C3546" s="1508"/>
      <c r="D3546" s="1508"/>
      <c r="E3546" s="1508"/>
      <c r="F3546" s="1504"/>
      <c r="G3546" s="1504"/>
      <c r="H3546" s="1504"/>
      <c r="I3546" s="1504"/>
      <c r="J3546" s="1504"/>
    </row>
    <row r="3547" spans="2:10" x14ac:dyDescent="0.25">
      <c r="B3547" s="1508"/>
      <c r="C3547" s="1508"/>
      <c r="D3547" s="1508"/>
      <c r="E3547" s="1508"/>
      <c r="F3547" s="1504"/>
      <c r="G3547" s="1504"/>
      <c r="H3547" s="1504"/>
      <c r="I3547" s="1504"/>
      <c r="J3547" s="1504"/>
    </row>
    <row r="3548" spans="2:10" x14ac:dyDescent="0.25">
      <c r="B3548" s="1508"/>
      <c r="C3548" s="1508"/>
      <c r="D3548" s="1508"/>
      <c r="E3548" s="1508"/>
      <c r="F3548" s="1504"/>
      <c r="G3548" s="1504"/>
      <c r="H3548" s="1504"/>
      <c r="I3548" s="1504"/>
      <c r="J3548" s="1504"/>
    </row>
    <row r="3549" spans="2:10" x14ac:dyDescent="0.25">
      <c r="B3549" s="1508"/>
      <c r="C3549" s="1508"/>
      <c r="D3549" s="1508"/>
      <c r="E3549" s="1508"/>
      <c r="F3549" s="1504"/>
      <c r="G3549" s="1504"/>
      <c r="H3549" s="1504"/>
      <c r="I3549" s="1504"/>
      <c r="J3549" s="1504"/>
    </row>
    <row r="3550" spans="2:10" x14ac:dyDescent="0.25">
      <c r="B3550" s="1508"/>
      <c r="C3550" s="1508"/>
      <c r="D3550" s="1508"/>
      <c r="E3550" s="1508"/>
      <c r="F3550" s="1504"/>
      <c r="G3550" s="1504"/>
      <c r="H3550" s="1504"/>
      <c r="I3550" s="1504"/>
      <c r="J3550" s="1504"/>
    </row>
    <row r="3551" spans="2:10" x14ac:dyDescent="0.25">
      <c r="B3551" s="1508"/>
      <c r="C3551" s="1508"/>
      <c r="D3551" s="1508"/>
      <c r="E3551" s="1508"/>
      <c r="F3551" s="1504"/>
      <c r="G3551" s="1504"/>
      <c r="H3551" s="1504"/>
      <c r="I3551" s="1504"/>
      <c r="J3551" s="1504"/>
    </row>
    <row r="3552" spans="2:10" x14ac:dyDescent="0.25">
      <c r="B3552" s="1508"/>
      <c r="C3552" s="1508"/>
      <c r="D3552" s="1508"/>
      <c r="E3552" s="1508"/>
      <c r="F3552" s="1504"/>
      <c r="G3552" s="1504"/>
      <c r="H3552" s="1504"/>
      <c r="I3552" s="1504"/>
      <c r="J3552" s="1504"/>
    </row>
    <row r="3553" spans="2:10" x14ac:dyDescent="0.25">
      <c r="B3553" s="1508"/>
      <c r="C3553" s="1508"/>
      <c r="D3553" s="1508"/>
      <c r="E3553" s="1508"/>
      <c r="F3553" s="1504"/>
      <c r="G3553" s="1504"/>
      <c r="H3553" s="1504"/>
      <c r="I3553" s="1504"/>
      <c r="J3553" s="1504"/>
    </row>
    <row r="3554" spans="2:10" x14ac:dyDescent="0.25">
      <c r="B3554" s="1508"/>
      <c r="C3554" s="1508"/>
      <c r="D3554" s="1508"/>
      <c r="E3554" s="1508"/>
      <c r="F3554" s="1504"/>
      <c r="G3554" s="1504"/>
      <c r="H3554" s="1504"/>
      <c r="I3554" s="1504"/>
      <c r="J3554" s="1504"/>
    </row>
    <row r="3555" spans="2:10" x14ac:dyDescent="0.25">
      <c r="B3555" s="1508"/>
      <c r="C3555" s="1508"/>
      <c r="D3555" s="1508"/>
      <c r="E3555" s="1508"/>
      <c r="F3555" s="1504"/>
      <c r="G3555" s="1504"/>
      <c r="H3555" s="1504"/>
      <c r="I3555" s="1504"/>
      <c r="J3555" s="1504"/>
    </row>
    <row r="3556" spans="2:10" x14ac:dyDescent="0.25">
      <c r="B3556" s="1508"/>
      <c r="C3556" s="1508"/>
      <c r="D3556" s="1508"/>
      <c r="E3556" s="1508"/>
      <c r="F3556" s="1504"/>
      <c r="G3556" s="1504"/>
      <c r="H3556" s="1504"/>
      <c r="I3556" s="1504"/>
      <c r="J3556" s="1504"/>
    </row>
    <row r="3557" spans="2:10" x14ac:dyDescent="0.25">
      <c r="B3557" s="1508"/>
      <c r="C3557" s="1508"/>
      <c r="D3557" s="1508"/>
      <c r="E3557" s="1508"/>
      <c r="F3557" s="1504"/>
      <c r="G3557" s="1504"/>
      <c r="H3557" s="1504"/>
      <c r="I3557" s="1504"/>
      <c r="J3557" s="1504"/>
    </row>
    <row r="3558" spans="2:10" x14ac:dyDescent="0.25">
      <c r="B3558" s="1508"/>
      <c r="C3558" s="1508"/>
      <c r="D3558" s="1508"/>
      <c r="E3558" s="1508"/>
      <c r="F3558" s="1504"/>
      <c r="G3558" s="1504"/>
      <c r="H3558" s="1504"/>
      <c r="I3558" s="1504"/>
      <c r="J3558" s="1504"/>
    </row>
    <row r="3559" spans="2:10" x14ac:dyDescent="0.25">
      <c r="B3559" s="1508"/>
      <c r="C3559" s="1508"/>
      <c r="D3559" s="1508"/>
      <c r="E3559" s="1508"/>
      <c r="F3559" s="1504"/>
      <c r="G3559" s="1504"/>
      <c r="H3559" s="1504"/>
      <c r="I3559" s="1504"/>
      <c r="J3559" s="1504"/>
    </row>
    <row r="3560" spans="2:10" x14ac:dyDescent="0.25">
      <c r="B3560" s="1508"/>
      <c r="C3560" s="1508"/>
      <c r="D3560" s="1508"/>
      <c r="E3560" s="1508"/>
      <c r="F3560" s="1504"/>
      <c r="G3560" s="1504"/>
      <c r="H3560" s="1504"/>
      <c r="I3560" s="1504"/>
      <c r="J3560" s="1504"/>
    </row>
    <row r="3561" spans="2:10" x14ac:dyDescent="0.25">
      <c r="B3561" s="1508"/>
      <c r="C3561" s="1508"/>
      <c r="D3561" s="1508"/>
      <c r="E3561" s="1508"/>
      <c r="F3561" s="1504"/>
      <c r="G3561" s="1504"/>
      <c r="H3561" s="1504"/>
      <c r="I3561" s="1504"/>
      <c r="J3561" s="1504"/>
    </row>
    <row r="3562" spans="2:10" x14ac:dyDescent="0.25">
      <c r="B3562" s="1508"/>
      <c r="C3562" s="1508"/>
      <c r="D3562" s="1508"/>
      <c r="E3562" s="1508"/>
      <c r="F3562" s="1504"/>
      <c r="G3562" s="1504"/>
      <c r="H3562" s="1504"/>
      <c r="I3562" s="1504"/>
      <c r="J3562" s="1504"/>
    </row>
    <row r="3563" spans="2:10" x14ac:dyDescent="0.25">
      <c r="B3563" s="1508"/>
      <c r="C3563" s="1508"/>
      <c r="D3563" s="1508"/>
      <c r="E3563" s="1508"/>
      <c r="F3563" s="1504"/>
      <c r="G3563" s="1504"/>
      <c r="H3563" s="1504"/>
      <c r="I3563" s="1504"/>
      <c r="J3563" s="1504"/>
    </row>
    <row r="3564" spans="2:10" x14ac:dyDescent="0.25">
      <c r="B3564" s="1508"/>
      <c r="C3564" s="1508"/>
      <c r="D3564" s="1508"/>
      <c r="E3564" s="1508"/>
      <c r="F3564" s="1504"/>
      <c r="G3564" s="1504"/>
      <c r="H3564" s="1504"/>
      <c r="I3564" s="1504"/>
      <c r="J3564" s="1504"/>
    </row>
    <row r="3565" spans="2:10" x14ac:dyDescent="0.25">
      <c r="B3565" s="1508"/>
      <c r="C3565" s="1508"/>
      <c r="D3565" s="1508"/>
      <c r="E3565" s="1508"/>
      <c r="F3565" s="1504"/>
      <c r="G3565" s="1504"/>
      <c r="H3565" s="1504"/>
      <c r="I3565" s="1504"/>
      <c r="J3565" s="1504"/>
    </row>
    <row r="3566" spans="2:10" x14ac:dyDescent="0.25">
      <c r="B3566" s="1508"/>
      <c r="C3566" s="1508"/>
      <c r="D3566" s="1508"/>
      <c r="E3566" s="1508"/>
      <c r="F3566" s="1504"/>
      <c r="G3566" s="1504"/>
      <c r="H3566" s="1504"/>
      <c r="I3566" s="1504"/>
      <c r="J3566" s="1504"/>
    </row>
    <row r="3567" spans="2:10" x14ac:dyDescent="0.25">
      <c r="B3567" s="1508"/>
      <c r="C3567" s="1508"/>
      <c r="D3567" s="1508"/>
      <c r="E3567" s="1508"/>
      <c r="F3567" s="1504"/>
      <c r="G3567" s="1504"/>
      <c r="H3567" s="1504"/>
      <c r="I3567" s="1504"/>
      <c r="J3567" s="1504"/>
    </row>
    <row r="3568" spans="2:10" x14ac:dyDescent="0.25">
      <c r="B3568" s="1508"/>
      <c r="C3568" s="1508"/>
      <c r="D3568" s="1508"/>
      <c r="E3568" s="1508"/>
      <c r="F3568" s="1504"/>
      <c r="G3568" s="1504"/>
      <c r="H3568" s="1504"/>
      <c r="I3568" s="1504"/>
      <c r="J3568" s="1504"/>
    </row>
    <row r="3569" spans="2:10" x14ac:dyDescent="0.25">
      <c r="B3569" s="1508"/>
      <c r="C3569" s="1508"/>
      <c r="D3569" s="1508"/>
      <c r="E3569" s="1508"/>
      <c r="F3569" s="1504"/>
      <c r="G3569" s="1504"/>
      <c r="H3569" s="1504"/>
      <c r="I3569" s="1504"/>
      <c r="J3569" s="1504"/>
    </row>
    <row r="3570" spans="2:10" x14ac:dyDescent="0.25">
      <c r="B3570" s="1508"/>
      <c r="C3570" s="1508"/>
      <c r="D3570" s="1508"/>
      <c r="E3570" s="1508"/>
      <c r="F3570" s="1504"/>
      <c r="G3570" s="1504"/>
      <c r="H3570" s="1504"/>
      <c r="I3570" s="1504"/>
      <c r="J3570" s="1504"/>
    </row>
    <row r="3571" spans="2:10" x14ac:dyDescent="0.25">
      <c r="B3571" s="1508"/>
      <c r="C3571" s="1508"/>
      <c r="D3571" s="1508"/>
      <c r="E3571" s="1508"/>
      <c r="F3571" s="1504"/>
      <c r="G3571" s="1504"/>
      <c r="H3571" s="1504"/>
      <c r="I3571" s="1504"/>
      <c r="J3571" s="1504"/>
    </row>
    <row r="3572" spans="2:10" x14ac:dyDescent="0.25">
      <c r="B3572" s="1508"/>
      <c r="C3572" s="1508"/>
      <c r="D3572" s="1508"/>
      <c r="E3572" s="1508"/>
      <c r="F3572" s="1504"/>
      <c r="G3572" s="1504"/>
      <c r="H3572" s="1504"/>
      <c r="I3572" s="1504"/>
      <c r="J3572" s="1504"/>
    </row>
    <row r="3573" spans="2:10" x14ac:dyDescent="0.25">
      <c r="B3573" s="1508"/>
      <c r="C3573" s="1508"/>
      <c r="D3573" s="1508"/>
      <c r="E3573" s="1508"/>
      <c r="F3573" s="1504"/>
      <c r="G3573" s="1504"/>
      <c r="H3573" s="1504"/>
      <c r="I3573" s="1504"/>
      <c r="J3573" s="1504"/>
    </row>
    <row r="3574" spans="2:10" x14ac:dyDescent="0.25">
      <c r="B3574" s="1508"/>
      <c r="C3574" s="1508"/>
      <c r="D3574" s="1508"/>
      <c r="E3574" s="1508"/>
      <c r="F3574" s="1504"/>
      <c r="G3574" s="1504"/>
      <c r="H3574" s="1504"/>
      <c r="I3574" s="1504"/>
      <c r="J3574" s="1504"/>
    </row>
    <row r="3575" spans="2:10" x14ac:dyDescent="0.25">
      <c r="B3575" s="1508"/>
      <c r="C3575" s="1508"/>
      <c r="D3575" s="1508"/>
      <c r="E3575" s="1508"/>
      <c r="F3575" s="1504"/>
      <c r="G3575" s="1504"/>
      <c r="H3575" s="1504"/>
      <c r="I3575" s="1504"/>
      <c r="J3575" s="1504"/>
    </row>
    <row r="3576" spans="2:10" x14ac:dyDescent="0.25">
      <c r="B3576" s="1508"/>
      <c r="C3576" s="1508"/>
      <c r="D3576" s="1508"/>
      <c r="E3576" s="1508"/>
      <c r="F3576" s="1504"/>
      <c r="G3576" s="1504"/>
      <c r="H3576" s="1504"/>
      <c r="I3576" s="1504"/>
      <c r="J3576" s="1504"/>
    </row>
    <row r="3577" spans="2:10" x14ac:dyDescent="0.25">
      <c r="B3577" s="1508"/>
      <c r="C3577" s="1508"/>
      <c r="D3577" s="1508"/>
      <c r="E3577" s="1508"/>
      <c r="F3577" s="1504"/>
      <c r="G3577" s="1504"/>
      <c r="H3577" s="1504"/>
      <c r="I3577" s="1504"/>
      <c r="J3577" s="1504"/>
    </row>
    <row r="3578" spans="2:10" x14ac:dyDescent="0.25">
      <c r="B3578" s="1508"/>
      <c r="C3578" s="1508"/>
      <c r="D3578" s="1508"/>
      <c r="E3578" s="1508"/>
      <c r="F3578" s="1504"/>
      <c r="G3578" s="1504"/>
      <c r="H3578" s="1504"/>
      <c r="I3578" s="1504"/>
      <c r="J3578" s="1504"/>
    </row>
    <row r="3579" spans="2:10" x14ac:dyDescent="0.25">
      <c r="B3579" s="1508"/>
      <c r="C3579" s="1508"/>
      <c r="D3579" s="1508"/>
      <c r="E3579" s="1508"/>
      <c r="F3579" s="1504"/>
      <c r="G3579" s="1504"/>
      <c r="H3579" s="1504"/>
      <c r="I3579" s="1504"/>
      <c r="J3579" s="1504"/>
    </row>
    <row r="3580" spans="2:10" x14ac:dyDescent="0.25">
      <c r="B3580" s="1508"/>
      <c r="C3580" s="1508"/>
      <c r="D3580" s="1508"/>
      <c r="E3580" s="1508"/>
      <c r="F3580" s="1504"/>
      <c r="G3580" s="1504"/>
      <c r="H3580" s="1504"/>
      <c r="I3580" s="1504"/>
      <c r="J3580" s="1504"/>
    </row>
    <row r="3581" spans="2:10" x14ac:dyDescent="0.25">
      <c r="B3581" s="1508"/>
      <c r="C3581" s="1508"/>
      <c r="D3581" s="1508"/>
      <c r="E3581" s="1508"/>
      <c r="F3581" s="1504"/>
      <c r="G3581" s="1504"/>
      <c r="H3581" s="1504"/>
      <c r="I3581" s="1504"/>
      <c r="J3581" s="1504"/>
    </row>
    <row r="3582" spans="2:10" x14ac:dyDescent="0.25">
      <c r="B3582" s="1508"/>
      <c r="C3582" s="1508"/>
      <c r="D3582" s="1508"/>
      <c r="E3582" s="1508"/>
      <c r="F3582" s="1504"/>
      <c r="G3582" s="1504"/>
      <c r="H3582" s="1504"/>
      <c r="I3582" s="1504"/>
      <c r="J3582" s="1504"/>
    </row>
    <row r="3583" spans="2:10" x14ac:dyDescent="0.25">
      <c r="B3583" s="1508"/>
      <c r="C3583" s="1508"/>
      <c r="D3583" s="1508"/>
      <c r="E3583" s="1508"/>
      <c r="F3583" s="1504"/>
      <c r="G3583" s="1504"/>
      <c r="H3583" s="1504"/>
      <c r="I3583" s="1504"/>
      <c r="J3583" s="1504"/>
    </row>
    <row r="3584" spans="2:10" x14ac:dyDescent="0.25">
      <c r="B3584" s="1508"/>
      <c r="C3584" s="1508"/>
      <c r="D3584" s="1508"/>
      <c r="E3584" s="1508"/>
      <c r="F3584" s="1504"/>
      <c r="G3584" s="1504"/>
      <c r="H3584" s="1504"/>
      <c r="I3584" s="1504"/>
      <c r="J3584" s="1504"/>
    </row>
    <row r="3585" spans="2:10" x14ac:dyDescent="0.25">
      <c r="B3585" s="1508"/>
      <c r="C3585" s="1508"/>
      <c r="D3585" s="1508"/>
      <c r="E3585" s="1508"/>
      <c r="F3585" s="1504"/>
      <c r="G3585" s="1504"/>
      <c r="H3585" s="1504"/>
      <c r="I3585" s="1504"/>
      <c r="J3585" s="1504"/>
    </row>
    <row r="3586" spans="2:10" x14ac:dyDescent="0.25">
      <c r="B3586" s="1508"/>
      <c r="C3586" s="1508"/>
      <c r="D3586" s="1508"/>
      <c r="E3586" s="1508"/>
      <c r="F3586" s="1504"/>
      <c r="G3586" s="1504"/>
      <c r="H3586" s="1504"/>
      <c r="I3586" s="1504"/>
      <c r="J3586" s="1504"/>
    </row>
    <row r="3587" spans="2:10" x14ac:dyDescent="0.25">
      <c r="B3587" s="1508"/>
      <c r="C3587" s="1508"/>
      <c r="D3587" s="1508"/>
      <c r="E3587" s="1508"/>
      <c r="F3587" s="1504"/>
      <c r="G3587" s="1504"/>
      <c r="H3587" s="1504"/>
      <c r="I3587" s="1504"/>
      <c r="J3587" s="1504"/>
    </row>
    <row r="3588" spans="2:10" x14ac:dyDescent="0.25">
      <c r="B3588" s="1508"/>
      <c r="C3588" s="1508"/>
      <c r="D3588" s="1508"/>
      <c r="E3588" s="1508"/>
      <c r="F3588" s="1504"/>
      <c r="G3588" s="1504"/>
      <c r="H3588" s="1504"/>
      <c r="I3588" s="1504"/>
      <c r="J3588" s="1504"/>
    </row>
    <row r="3589" spans="2:10" x14ac:dyDescent="0.25">
      <c r="B3589" s="1508"/>
      <c r="C3589" s="1508"/>
      <c r="D3589" s="1508"/>
      <c r="E3589" s="1508"/>
      <c r="F3589" s="1504"/>
      <c r="G3589" s="1504"/>
      <c r="H3589" s="1504"/>
      <c r="I3589" s="1504"/>
      <c r="J3589" s="1504"/>
    </row>
    <row r="3590" spans="2:10" x14ac:dyDescent="0.25">
      <c r="B3590" s="1508"/>
      <c r="C3590" s="1508"/>
      <c r="D3590" s="1508"/>
      <c r="E3590" s="1508"/>
      <c r="F3590" s="1504"/>
      <c r="G3590" s="1504"/>
      <c r="H3590" s="1504"/>
      <c r="I3590" s="1504"/>
      <c r="J3590" s="1504"/>
    </row>
    <row r="3591" spans="2:10" x14ac:dyDescent="0.25">
      <c r="B3591" s="1508"/>
      <c r="C3591" s="1508"/>
      <c r="D3591" s="1508"/>
      <c r="E3591" s="1508"/>
      <c r="F3591" s="1504"/>
      <c r="G3591" s="1504"/>
      <c r="H3591" s="1504"/>
      <c r="I3591" s="1504"/>
      <c r="J3591" s="1504"/>
    </row>
    <row r="3592" spans="2:10" x14ac:dyDescent="0.25">
      <c r="B3592" s="1508"/>
      <c r="C3592" s="1508"/>
      <c r="D3592" s="1508"/>
      <c r="E3592" s="1508"/>
      <c r="F3592" s="1504"/>
      <c r="G3592" s="1504"/>
      <c r="H3592" s="1504"/>
      <c r="I3592" s="1504"/>
      <c r="J3592" s="1504"/>
    </row>
    <row r="3593" spans="2:10" x14ac:dyDescent="0.25">
      <c r="B3593" s="1508"/>
      <c r="C3593" s="1508"/>
      <c r="D3593" s="1508"/>
      <c r="E3593" s="1508"/>
      <c r="F3593" s="1504"/>
      <c r="G3593" s="1504"/>
      <c r="H3593" s="1504"/>
      <c r="I3593" s="1504"/>
      <c r="J3593" s="1504"/>
    </row>
    <row r="3594" spans="2:10" x14ac:dyDescent="0.25">
      <c r="B3594" s="1508"/>
      <c r="C3594" s="1508"/>
      <c r="D3594" s="1508"/>
      <c r="E3594" s="1508"/>
      <c r="F3594" s="1504"/>
      <c r="G3594" s="1504"/>
      <c r="H3594" s="1504"/>
      <c r="I3594" s="1504"/>
      <c r="J3594" s="1504"/>
    </row>
    <row r="3595" spans="2:10" x14ac:dyDescent="0.25">
      <c r="B3595" s="1508"/>
      <c r="C3595" s="1508"/>
      <c r="D3595" s="1508"/>
      <c r="E3595" s="1508"/>
      <c r="F3595" s="1504"/>
      <c r="G3595" s="1504"/>
      <c r="H3595" s="1504"/>
      <c r="I3595" s="1504"/>
      <c r="J3595" s="1504"/>
    </row>
    <row r="3596" spans="2:10" x14ac:dyDescent="0.25">
      <c r="B3596" s="1508"/>
      <c r="C3596" s="1508"/>
      <c r="D3596" s="1508"/>
      <c r="E3596" s="1508"/>
      <c r="F3596" s="1504"/>
      <c r="G3596" s="1504"/>
      <c r="H3596" s="1504"/>
      <c r="I3596" s="1504"/>
      <c r="J3596" s="1504"/>
    </row>
    <row r="3597" spans="2:10" x14ac:dyDescent="0.25">
      <c r="B3597" s="1508"/>
      <c r="C3597" s="1508"/>
      <c r="D3597" s="1508"/>
      <c r="E3597" s="1508"/>
      <c r="F3597" s="1504"/>
      <c r="G3597" s="1504"/>
      <c r="H3597" s="1504"/>
      <c r="I3597" s="1504"/>
      <c r="J3597" s="1504"/>
    </row>
    <row r="3598" spans="2:10" x14ac:dyDescent="0.25">
      <c r="B3598" s="1508"/>
      <c r="C3598" s="1508"/>
      <c r="D3598" s="1508"/>
      <c r="E3598" s="1508"/>
      <c r="F3598" s="1504"/>
      <c r="G3598" s="1504"/>
      <c r="H3598" s="1504"/>
      <c r="I3598" s="1504"/>
      <c r="J3598" s="1504"/>
    </row>
    <row r="3599" spans="2:10" x14ac:dyDescent="0.25">
      <c r="B3599" s="1508"/>
      <c r="C3599" s="1508"/>
      <c r="D3599" s="1508"/>
      <c r="E3599" s="1508"/>
      <c r="F3599" s="1504"/>
      <c r="G3599" s="1504"/>
      <c r="H3599" s="1504"/>
      <c r="I3599" s="1504"/>
      <c r="J3599" s="1504"/>
    </row>
    <row r="3600" spans="2:10" x14ac:dyDescent="0.25">
      <c r="B3600" s="1508"/>
      <c r="C3600" s="1508"/>
      <c r="D3600" s="1508"/>
      <c r="E3600" s="1508"/>
      <c r="F3600" s="1504"/>
      <c r="G3600" s="1504"/>
      <c r="H3600" s="1504"/>
      <c r="I3600" s="1504"/>
      <c r="J3600" s="1504"/>
    </row>
    <row r="3601" spans="2:10" x14ac:dyDescent="0.25">
      <c r="B3601" s="1508"/>
      <c r="C3601" s="1508"/>
      <c r="D3601" s="1508"/>
      <c r="E3601" s="1508"/>
      <c r="F3601" s="1504"/>
      <c r="G3601" s="1504"/>
      <c r="H3601" s="1504"/>
      <c r="I3601" s="1504"/>
      <c r="J3601" s="1504"/>
    </row>
    <row r="3602" spans="2:10" x14ac:dyDescent="0.25">
      <c r="B3602" s="1508"/>
      <c r="C3602" s="1508"/>
      <c r="D3602" s="1508"/>
      <c r="E3602" s="1508"/>
      <c r="F3602" s="1504"/>
      <c r="G3602" s="1504"/>
      <c r="H3602" s="1504"/>
      <c r="I3602" s="1504"/>
      <c r="J3602" s="1504"/>
    </row>
    <row r="3603" spans="2:10" x14ac:dyDescent="0.25">
      <c r="B3603" s="1508"/>
      <c r="C3603" s="1508"/>
      <c r="D3603" s="1508"/>
      <c r="E3603" s="1508"/>
      <c r="F3603" s="1504"/>
      <c r="G3603" s="1504"/>
      <c r="H3603" s="1504"/>
      <c r="I3603" s="1504"/>
      <c r="J3603" s="1504"/>
    </row>
    <row r="3604" spans="2:10" x14ac:dyDescent="0.25">
      <c r="B3604" s="1508"/>
      <c r="C3604" s="1508"/>
      <c r="D3604" s="1508"/>
      <c r="E3604" s="1508"/>
      <c r="F3604" s="1504"/>
      <c r="G3604" s="1504"/>
      <c r="H3604" s="1504"/>
      <c r="I3604" s="1504"/>
      <c r="J3604" s="1504"/>
    </row>
    <row r="3605" spans="2:10" x14ac:dyDescent="0.25">
      <c r="B3605" s="1508"/>
      <c r="C3605" s="1508"/>
      <c r="D3605" s="1508"/>
      <c r="E3605" s="1508"/>
      <c r="F3605" s="1504"/>
      <c r="G3605" s="1504"/>
      <c r="H3605" s="1504"/>
      <c r="I3605" s="1504"/>
      <c r="J3605" s="1504"/>
    </row>
    <row r="3606" spans="2:10" x14ac:dyDescent="0.25">
      <c r="B3606" s="1508"/>
      <c r="C3606" s="1508"/>
      <c r="D3606" s="1508"/>
      <c r="E3606" s="1508"/>
      <c r="F3606" s="1504"/>
      <c r="G3606" s="1504"/>
      <c r="H3606" s="1504"/>
      <c r="I3606" s="1504"/>
      <c r="J3606" s="1504"/>
    </row>
    <row r="3607" spans="2:10" x14ac:dyDescent="0.25">
      <c r="B3607" s="1508"/>
      <c r="C3607" s="1508"/>
      <c r="D3607" s="1508"/>
      <c r="E3607" s="1508"/>
      <c r="F3607" s="1504"/>
      <c r="G3607" s="1504"/>
      <c r="H3607" s="1504"/>
      <c r="I3607" s="1504"/>
      <c r="J3607" s="1504"/>
    </row>
    <row r="3608" spans="2:10" x14ac:dyDescent="0.25">
      <c r="B3608" s="1508"/>
      <c r="C3608" s="1508"/>
      <c r="D3608" s="1508"/>
      <c r="E3608" s="1508"/>
      <c r="F3608" s="1504"/>
      <c r="G3608" s="1504"/>
      <c r="H3608" s="1504"/>
      <c r="I3608" s="1504"/>
      <c r="J3608" s="1504"/>
    </row>
    <row r="3609" spans="2:10" x14ac:dyDescent="0.25">
      <c r="B3609" s="1508"/>
      <c r="C3609" s="1508"/>
      <c r="D3609" s="1508"/>
      <c r="E3609" s="1508"/>
      <c r="F3609" s="1504"/>
      <c r="G3609" s="1504"/>
      <c r="H3609" s="1504"/>
      <c r="I3609" s="1504"/>
      <c r="J3609" s="1504"/>
    </row>
    <row r="3610" spans="2:10" x14ac:dyDescent="0.25">
      <c r="B3610" s="1508"/>
      <c r="C3610" s="1508"/>
      <c r="D3610" s="1508"/>
      <c r="E3610" s="1508"/>
      <c r="F3610" s="1504"/>
      <c r="G3610" s="1504"/>
      <c r="H3610" s="1504"/>
      <c r="I3610" s="1504"/>
      <c r="J3610" s="1504"/>
    </row>
    <row r="3611" spans="2:10" x14ac:dyDescent="0.25">
      <c r="B3611" s="1508"/>
      <c r="C3611" s="1508"/>
      <c r="D3611" s="1508"/>
      <c r="E3611" s="1508"/>
      <c r="F3611" s="1504"/>
      <c r="G3611" s="1504"/>
      <c r="H3611" s="1504"/>
      <c r="I3611" s="1504"/>
      <c r="J3611" s="1504"/>
    </row>
    <row r="3612" spans="2:10" x14ac:dyDescent="0.25">
      <c r="B3612" s="1508"/>
      <c r="C3612" s="1508"/>
      <c r="D3612" s="1508"/>
      <c r="E3612" s="1508"/>
      <c r="F3612" s="1504"/>
      <c r="G3612" s="1504"/>
      <c r="H3612" s="1504"/>
      <c r="I3612" s="1504"/>
      <c r="J3612" s="1504"/>
    </row>
    <row r="3613" spans="2:10" x14ac:dyDescent="0.25">
      <c r="B3613" s="1508"/>
      <c r="C3613" s="1508"/>
      <c r="D3613" s="1508"/>
      <c r="E3613" s="1508"/>
      <c r="F3613" s="1504"/>
      <c r="G3613" s="1504"/>
      <c r="H3613" s="1504"/>
      <c r="I3613" s="1504"/>
      <c r="J3613" s="1504"/>
    </row>
    <row r="3614" spans="2:10" x14ac:dyDescent="0.25">
      <c r="B3614" s="1508"/>
      <c r="C3614" s="1508"/>
      <c r="D3614" s="1508"/>
      <c r="E3614" s="1508"/>
      <c r="F3614" s="1504"/>
      <c r="G3614" s="1504"/>
      <c r="H3614" s="1504"/>
      <c r="I3614" s="1504"/>
      <c r="J3614" s="1504"/>
    </row>
    <row r="3615" spans="2:10" x14ac:dyDescent="0.25">
      <c r="B3615" s="1508"/>
      <c r="C3615" s="1508"/>
      <c r="D3615" s="1508"/>
      <c r="E3615" s="1508"/>
      <c r="F3615" s="1504"/>
      <c r="G3615" s="1504"/>
      <c r="H3615" s="1504"/>
      <c r="I3615" s="1504"/>
      <c r="J3615" s="1504"/>
    </row>
    <row r="3616" spans="2:10" x14ac:dyDescent="0.25">
      <c r="B3616" s="1508"/>
      <c r="C3616" s="1508"/>
      <c r="D3616" s="1508"/>
      <c r="E3616" s="1508"/>
      <c r="F3616" s="1504"/>
      <c r="G3616" s="1504"/>
      <c r="H3616" s="1504"/>
      <c r="I3616" s="1504"/>
      <c r="J3616" s="1504"/>
    </row>
    <row r="3617" spans="2:10" x14ac:dyDescent="0.25">
      <c r="B3617" s="1508"/>
      <c r="C3617" s="1508"/>
      <c r="D3617" s="1508"/>
      <c r="E3617" s="1508"/>
      <c r="F3617" s="1504"/>
      <c r="G3617" s="1504"/>
      <c r="H3617" s="1504"/>
      <c r="I3617" s="1504"/>
      <c r="J3617" s="1504"/>
    </row>
    <row r="3618" spans="2:10" x14ac:dyDescent="0.25">
      <c r="B3618" s="1508"/>
      <c r="C3618" s="1508"/>
      <c r="D3618" s="1508"/>
      <c r="E3618" s="1508"/>
      <c r="F3618" s="1504"/>
      <c r="G3618" s="1504"/>
      <c r="H3618" s="1504"/>
      <c r="I3618" s="1504"/>
      <c r="J3618" s="1504"/>
    </row>
    <row r="3619" spans="2:10" x14ac:dyDescent="0.25">
      <c r="B3619" s="1508"/>
      <c r="C3619" s="1508"/>
      <c r="D3619" s="1508"/>
      <c r="E3619" s="1508"/>
      <c r="F3619" s="1504"/>
      <c r="G3619" s="1504"/>
      <c r="H3619" s="1504"/>
      <c r="I3619" s="1504"/>
      <c r="J3619" s="1504"/>
    </row>
    <row r="3620" spans="2:10" x14ac:dyDescent="0.25">
      <c r="B3620" s="1508"/>
      <c r="C3620" s="1508"/>
      <c r="D3620" s="1508"/>
      <c r="E3620" s="1508"/>
      <c r="F3620" s="1504"/>
      <c r="G3620" s="1504"/>
      <c r="H3620" s="1504"/>
      <c r="I3620" s="1504"/>
      <c r="J3620" s="1504"/>
    </row>
    <row r="3621" spans="2:10" x14ac:dyDescent="0.25">
      <c r="B3621" s="1508"/>
      <c r="C3621" s="1508"/>
      <c r="D3621" s="1508"/>
      <c r="E3621" s="1508"/>
      <c r="F3621" s="1504"/>
      <c r="G3621" s="1504"/>
      <c r="H3621" s="1504"/>
      <c r="I3621" s="1504"/>
      <c r="J3621" s="1504"/>
    </row>
    <row r="3622" spans="2:10" x14ac:dyDescent="0.25">
      <c r="B3622" s="1508"/>
      <c r="C3622" s="1508"/>
      <c r="D3622" s="1508"/>
      <c r="E3622" s="1508"/>
      <c r="F3622" s="1504"/>
      <c r="G3622" s="1504"/>
      <c r="H3622" s="1504"/>
      <c r="I3622" s="1504"/>
      <c r="J3622" s="1504"/>
    </row>
    <row r="3623" spans="2:10" x14ac:dyDescent="0.25">
      <c r="B3623" s="1508"/>
      <c r="C3623" s="1508"/>
      <c r="D3623" s="1508"/>
      <c r="E3623" s="1508"/>
      <c r="F3623" s="1504"/>
      <c r="G3623" s="1504"/>
      <c r="H3623" s="1504"/>
      <c r="I3623" s="1504"/>
      <c r="J3623" s="1504"/>
    </row>
    <row r="3624" spans="2:10" x14ac:dyDescent="0.25">
      <c r="B3624" s="1508"/>
      <c r="C3624" s="1508"/>
      <c r="D3624" s="1508"/>
      <c r="E3624" s="1508"/>
      <c r="F3624" s="1504"/>
      <c r="G3624" s="1504"/>
      <c r="H3624" s="1504"/>
      <c r="I3624" s="1504"/>
      <c r="J3624" s="1504"/>
    </row>
    <row r="3625" spans="2:10" x14ac:dyDescent="0.25">
      <c r="B3625" s="1508"/>
      <c r="C3625" s="1508"/>
      <c r="D3625" s="1508"/>
      <c r="E3625" s="1508"/>
      <c r="F3625" s="1504"/>
      <c r="G3625" s="1504"/>
      <c r="H3625" s="1504"/>
      <c r="I3625" s="1504"/>
      <c r="J3625" s="1504"/>
    </row>
    <row r="3626" spans="2:10" x14ac:dyDescent="0.25">
      <c r="B3626" s="1508"/>
      <c r="C3626" s="1508"/>
      <c r="D3626" s="1508"/>
      <c r="E3626" s="1508"/>
      <c r="F3626" s="1504"/>
      <c r="G3626" s="1504"/>
      <c r="H3626" s="1504"/>
      <c r="I3626" s="1504"/>
      <c r="J3626" s="1504"/>
    </row>
    <row r="3627" spans="2:10" x14ac:dyDescent="0.25">
      <c r="B3627" s="1508"/>
      <c r="C3627" s="1508"/>
      <c r="D3627" s="1508"/>
      <c r="E3627" s="1508"/>
      <c r="F3627" s="1504"/>
      <c r="G3627" s="1504"/>
      <c r="H3627" s="1504"/>
      <c r="I3627" s="1504"/>
      <c r="J3627" s="1504"/>
    </row>
    <row r="3628" spans="2:10" x14ac:dyDescent="0.25">
      <c r="B3628" s="1508"/>
      <c r="C3628" s="1508"/>
      <c r="D3628" s="1508"/>
      <c r="E3628" s="1508"/>
      <c r="F3628" s="1504"/>
      <c r="G3628" s="1504"/>
      <c r="H3628" s="1504"/>
      <c r="I3628" s="1504"/>
      <c r="J3628" s="1504"/>
    </row>
    <row r="3629" spans="2:10" x14ac:dyDescent="0.25">
      <c r="B3629" s="1508"/>
      <c r="C3629" s="1508"/>
      <c r="D3629" s="1508"/>
      <c r="E3629" s="1508"/>
      <c r="F3629" s="1504"/>
      <c r="G3629" s="1504"/>
      <c r="H3629" s="1504"/>
      <c r="I3629" s="1504"/>
      <c r="J3629" s="1504"/>
    </row>
    <row r="3630" spans="2:10" x14ac:dyDescent="0.25">
      <c r="B3630" s="1508"/>
      <c r="C3630" s="1508"/>
      <c r="D3630" s="1508"/>
      <c r="E3630" s="1508"/>
      <c r="F3630" s="1504"/>
      <c r="G3630" s="1504"/>
      <c r="H3630" s="1504"/>
      <c r="I3630" s="1504"/>
      <c r="J3630" s="1504"/>
    </row>
    <row r="3631" spans="2:10" x14ac:dyDescent="0.25">
      <c r="B3631" s="1508"/>
      <c r="C3631" s="1508"/>
      <c r="D3631" s="1508"/>
      <c r="E3631" s="1508"/>
      <c r="F3631" s="1504"/>
      <c r="G3631" s="1504"/>
      <c r="H3631" s="1504"/>
      <c r="I3631" s="1504"/>
      <c r="J3631" s="1504"/>
    </row>
    <row r="3632" spans="2:10" x14ac:dyDescent="0.25">
      <c r="B3632" s="1508"/>
      <c r="C3632" s="1508"/>
      <c r="D3632" s="1508"/>
      <c r="E3632" s="1508"/>
      <c r="F3632" s="1504"/>
      <c r="G3632" s="1504"/>
      <c r="H3632" s="1504"/>
      <c r="I3632" s="1504"/>
      <c r="J3632" s="1504"/>
    </row>
    <row r="3633" spans="2:10" x14ac:dyDescent="0.25">
      <c r="B3633" s="1508"/>
      <c r="C3633" s="1508"/>
      <c r="D3633" s="1508"/>
      <c r="E3633" s="1508"/>
      <c r="F3633" s="1504"/>
      <c r="G3633" s="1504"/>
      <c r="H3633" s="1504"/>
      <c r="I3633" s="1504"/>
      <c r="J3633" s="1504"/>
    </row>
    <row r="3634" spans="2:10" x14ac:dyDescent="0.25">
      <c r="B3634" s="1508"/>
      <c r="C3634" s="1508"/>
      <c r="D3634" s="1508"/>
      <c r="E3634" s="1508"/>
      <c r="F3634" s="1504"/>
      <c r="G3634" s="1504"/>
      <c r="H3634" s="1504"/>
      <c r="I3634" s="1504"/>
      <c r="J3634" s="1504"/>
    </row>
    <row r="3635" spans="2:10" x14ac:dyDescent="0.25">
      <c r="B3635" s="1508"/>
      <c r="C3635" s="1508"/>
      <c r="D3635" s="1508"/>
      <c r="E3635" s="1508"/>
      <c r="F3635" s="1504"/>
      <c r="G3635" s="1504"/>
      <c r="H3635" s="1504"/>
      <c r="I3635" s="1504"/>
      <c r="J3635" s="1504"/>
    </row>
    <row r="3636" spans="2:10" x14ac:dyDescent="0.25">
      <c r="B3636" s="1508"/>
      <c r="C3636" s="1508"/>
      <c r="D3636" s="1508"/>
      <c r="E3636" s="1508"/>
      <c r="F3636" s="1504"/>
      <c r="G3636" s="1504"/>
      <c r="H3636" s="1504"/>
      <c r="I3636" s="1504"/>
      <c r="J3636" s="1504"/>
    </row>
    <row r="3637" spans="2:10" x14ac:dyDescent="0.25">
      <c r="B3637" s="1508"/>
      <c r="C3637" s="1508"/>
      <c r="D3637" s="1508"/>
      <c r="E3637" s="1508"/>
      <c r="F3637" s="1504"/>
      <c r="G3637" s="1504"/>
      <c r="H3637" s="1504"/>
      <c r="I3637" s="1504"/>
      <c r="J3637" s="1504"/>
    </row>
    <row r="3638" spans="2:10" x14ac:dyDescent="0.25">
      <c r="B3638" s="1508"/>
      <c r="C3638" s="1508"/>
      <c r="D3638" s="1508"/>
      <c r="E3638" s="1508"/>
      <c r="F3638" s="1504"/>
      <c r="G3638" s="1504"/>
      <c r="H3638" s="1504"/>
      <c r="I3638" s="1504"/>
      <c r="J3638" s="1504"/>
    </row>
    <row r="3639" spans="2:10" x14ac:dyDescent="0.25">
      <c r="B3639" s="1508"/>
      <c r="C3639" s="1508"/>
      <c r="D3639" s="1508"/>
      <c r="E3639" s="1508"/>
      <c r="F3639" s="1504"/>
      <c r="G3639" s="1504"/>
      <c r="H3639" s="1504"/>
      <c r="I3639" s="1504"/>
      <c r="J3639" s="1504"/>
    </row>
    <row r="3640" spans="2:10" x14ac:dyDescent="0.25">
      <c r="B3640" s="1508"/>
      <c r="C3640" s="1508"/>
      <c r="D3640" s="1508"/>
      <c r="E3640" s="1508"/>
      <c r="F3640" s="1504"/>
      <c r="G3640" s="1504"/>
      <c r="H3640" s="1504"/>
      <c r="I3640" s="1504"/>
      <c r="J3640" s="1504"/>
    </row>
    <row r="3641" spans="2:10" x14ac:dyDescent="0.25">
      <c r="B3641" s="1508"/>
      <c r="C3641" s="1508"/>
      <c r="D3641" s="1508"/>
      <c r="E3641" s="1508"/>
      <c r="F3641" s="1504"/>
      <c r="G3641" s="1504"/>
      <c r="H3641" s="1504"/>
      <c r="I3641" s="1504"/>
      <c r="J3641" s="1504"/>
    </row>
    <row r="3642" spans="2:10" x14ac:dyDescent="0.25">
      <c r="B3642" s="1508"/>
      <c r="C3642" s="1508"/>
      <c r="D3642" s="1508"/>
      <c r="E3642" s="1508"/>
      <c r="F3642" s="1504"/>
      <c r="G3642" s="1504"/>
      <c r="H3642" s="1504"/>
      <c r="I3642" s="1504"/>
      <c r="J3642" s="1504"/>
    </row>
    <row r="3643" spans="2:10" x14ac:dyDescent="0.25">
      <c r="B3643" s="1508"/>
      <c r="C3643" s="1508"/>
      <c r="D3643" s="1508"/>
      <c r="E3643" s="1508"/>
      <c r="F3643" s="1504"/>
      <c r="G3643" s="1504"/>
      <c r="H3643" s="1504"/>
      <c r="I3643" s="1504"/>
      <c r="J3643" s="1504"/>
    </row>
    <row r="3644" spans="2:10" x14ac:dyDescent="0.25">
      <c r="B3644" s="1508"/>
      <c r="C3644" s="1508"/>
      <c r="D3644" s="1508"/>
      <c r="E3644" s="1508"/>
      <c r="F3644" s="1504"/>
      <c r="G3644" s="1504"/>
      <c r="H3644" s="1504"/>
      <c r="I3644" s="1504"/>
      <c r="J3644" s="1504"/>
    </row>
    <row r="3645" spans="2:10" x14ac:dyDescent="0.25">
      <c r="B3645" s="1508"/>
      <c r="C3645" s="1508"/>
      <c r="D3645" s="1508"/>
      <c r="E3645" s="1508"/>
      <c r="F3645" s="1504"/>
      <c r="G3645" s="1504"/>
      <c r="H3645" s="1504"/>
      <c r="I3645" s="1504"/>
      <c r="J3645" s="1504"/>
    </row>
    <row r="3646" spans="2:10" x14ac:dyDescent="0.25">
      <c r="B3646" s="1508"/>
      <c r="C3646" s="1508"/>
      <c r="D3646" s="1508"/>
      <c r="E3646" s="1508"/>
      <c r="F3646" s="1504"/>
      <c r="G3646" s="1504"/>
      <c r="H3646" s="1504"/>
      <c r="I3646" s="1504"/>
      <c r="J3646" s="1504"/>
    </row>
    <row r="3647" spans="2:10" x14ac:dyDescent="0.25">
      <c r="B3647" s="1508"/>
      <c r="C3647" s="1508"/>
      <c r="D3647" s="1508"/>
      <c r="E3647" s="1508"/>
      <c r="F3647" s="1504"/>
      <c r="G3647" s="1504"/>
      <c r="H3647" s="1504"/>
      <c r="I3647" s="1504"/>
      <c r="J3647" s="1504"/>
    </row>
    <row r="3648" spans="2:10" x14ac:dyDescent="0.25">
      <c r="B3648" s="1508"/>
      <c r="C3648" s="1508"/>
      <c r="D3648" s="1508"/>
      <c r="E3648" s="1508"/>
      <c r="F3648" s="1504"/>
      <c r="G3648" s="1504"/>
      <c r="H3648" s="1504"/>
      <c r="I3648" s="1504"/>
      <c r="J3648" s="1504"/>
    </row>
    <row r="3649" spans="2:10" x14ac:dyDescent="0.25">
      <c r="B3649" s="1508"/>
      <c r="C3649" s="1508"/>
      <c r="D3649" s="1508"/>
      <c r="E3649" s="1508"/>
      <c r="F3649" s="1504"/>
      <c r="G3649" s="1504"/>
      <c r="H3649" s="1504"/>
      <c r="I3649" s="1504"/>
      <c r="J3649" s="1504"/>
    </row>
    <row r="3650" spans="2:10" x14ac:dyDescent="0.25">
      <c r="B3650" s="1508"/>
      <c r="C3650" s="1508"/>
      <c r="D3650" s="1508"/>
      <c r="E3650" s="1508"/>
      <c r="F3650" s="1504"/>
      <c r="G3650" s="1504"/>
      <c r="H3650" s="1504"/>
      <c r="I3650" s="1504"/>
      <c r="J3650" s="1504"/>
    </row>
    <row r="3651" spans="2:10" x14ac:dyDescent="0.25">
      <c r="B3651" s="1508"/>
      <c r="C3651" s="1508"/>
      <c r="D3651" s="1508"/>
      <c r="E3651" s="1508"/>
      <c r="F3651" s="1504"/>
      <c r="G3651" s="1504"/>
      <c r="H3651" s="1504"/>
      <c r="I3651" s="1504"/>
      <c r="J3651" s="1504"/>
    </row>
    <row r="3652" spans="2:10" x14ac:dyDescent="0.25">
      <c r="B3652" s="1508"/>
      <c r="C3652" s="1508"/>
      <c r="D3652" s="1508"/>
      <c r="E3652" s="1508"/>
      <c r="F3652" s="1504"/>
      <c r="G3652" s="1504"/>
      <c r="H3652" s="1504"/>
      <c r="I3652" s="1504"/>
      <c r="J3652" s="1504"/>
    </row>
    <row r="3653" spans="2:10" x14ac:dyDescent="0.25">
      <c r="B3653" s="1508"/>
      <c r="C3653" s="1508"/>
      <c r="D3653" s="1508"/>
      <c r="E3653" s="1508"/>
      <c r="F3653" s="1504"/>
      <c r="G3653" s="1504"/>
      <c r="H3653" s="1504"/>
      <c r="I3653" s="1504"/>
      <c r="J3653" s="1504"/>
    </row>
    <row r="3654" spans="2:10" x14ac:dyDescent="0.25">
      <c r="B3654" s="1508"/>
      <c r="C3654" s="1508"/>
      <c r="D3654" s="1508"/>
      <c r="E3654" s="1508"/>
      <c r="F3654" s="1504"/>
      <c r="G3654" s="1504"/>
      <c r="H3654" s="1504"/>
      <c r="I3654" s="1504"/>
      <c r="J3654" s="1504"/>
    </row>
    <row r="3655" spans="2:10" x14ac:dyDescent="0.25">
      <c r="B3655" s="1508"/>
      <c r="C3655" s="1508"/>
      <c r="D3655" s="1508"/>
      <c r="E3655" s="1508"/>
      <c r="F3655" s="1504"/>
      <c r="G3655" s="1504"/>
      <c r="H3655" s="1504"/>
      <c r="I3655" s="1504"/>
      <c r="J3655" s="1504"/>
    </row>
    <row r="3656" spans="2:10" x14ac:dyDescent="0.25">
      <c r="B3656" s="1508"/>
      <c r="C3656" s="1508"/>
      <c r="D3656" s="1508"/>
      <c r="E3656" s="1508"/>
      <c r="F3656" s="1504"/>
      <c r="G3656" s="1504"/>
      <c r="H3656" s="1504"/>
      <c r="I3656" s="1504"/>
      <c r="J3656" s="1504"/>
    </row>
    <row r="3657" spans="2:10" x14ac:dyDescent="0.25">
      <c r="B3657" s="1508"/>
      <c r="C3657" s="1508"/>
      <c r="D3657" s="1508"/>
      <c r="E3657" s="1508"/>
      <c r="F3657" s="1504"/>
      <c r="G3657" s="1504"/>
      <c r="H3657" s="1504"/>
      <c r="I3657" s="1504"/>
      <c r="J3657" s="1504"/>
    </row>
    <row r="3658" spans="2:10" x14ac:dyDescent="0.25">
      <c r="B3658" s="1508"/>
      <c r="C3658" s="1508"/>
      <c r="D3658" s="1508"/>
      <c r="E3658" s="1508"/>
      <c r="F3658" s="1504"/>
      <c r="G3658" s="1504"/>
      <c r="H3658" s="1504"/>
      <c r="I3658" s="1504"/>
      <c r="J3658" s="1504"/>
    </row>
    <row r="3659" spans="2:10" x14ac:dyDescent="0.25">
      <c r="B3659" s="1508"/>
      <c r="C3659" s="1508"/>
      <c r="D3659" s="1508"/>
      <c r="E3659" s="1508"/>
      <c r="F3659" s="1504"/>
      <c r="G3659" s="1504"/>
      <c r="H3659" s="1504"/>
      <c r="I3659" s="1504"/>
      <c r="J3659" s="1504"/>
    </row>
    <row r="3660" spans="2:10" x14ac:dyDescent="0.25">
      <c r="B3660" s="1508"/>
      <c r="C3660" s="1508"/>
      <c r="D3660" s="1508"/>
      <c r="E3660" s="1508"/>
      <c r="F3660" s="1504"/>
      <c r="G3660" s="1504"/>
      <c r="H3660" s="1504"/>
      <c r="I3660" s="1504"/>
      <c r="J3660" s="1504"/>
    </row>
    <row r="3661" spans="2:10" x14ac:dyDescent="0.25">
      <c r="B3661" s="1508"/>
      <c r="C3661" s="1508"/>
      <c r="D3661" s="1508"/>
      <c r="E3661" s="1508"/>
      <c r="F3661" s="1504"/>
      <c r="G3661" s="1504"/>
      <c r="H3661" s="1504"/>
      <c r="I3661" s="1504"/>
      <c r="J3661" s="1504"/>
    </row>
    <row r="3662" spans="2:10" x14ac:dyDescent="0.25">
      <c r="B3662" s="1508"/>
      <c r="C3662" s="1508"/>
      <c r="D3662" s="1508"/>
      <c r="E3662" s="1508"/>
      <c r="F3662" s="1504"/>
      <c r="G3662" s="1504"/>
      <c r="H3662" s="1504"/>
      <c r="I3662" s="1504"/>
      <c r="J3662" s="1504"/>
    </row>
    <row r="3663" spans="2:10" x14ac:dyDescent="0.25">
      <c r="B3663" s="1508"/>
      <c r="C3663" s="1508"/>
      <c r="D3663" s="1508"/>
      <c r="E3663" s="1508"/>
      <c r="F3663" s="1504"/>
      <c r="G3663" s="1504"/>
      <c r="H3663" s="1504"/>
      <c r="I3663" s="1504"/>
      <c r="J3663" s="1504"/>
    </row>
    <row r="3664" spans="2:10" x14ac:dyDescent="0.25">
      <c r="B3664" s="1508"/>
      <c r="C3664" s="1508"/>
      <c r="D3664" s="1508"/>
      <c r="E3664" s="1508"/>
      <c r="F3664" s="1504"/>
      <c r="G3664" s="1504"/>
      <c r="H3664" s="1504"/>
      <c r="I3664" s="1504"/>
      <c r="J3664" s="1504"/>
    </row>
    <row r="3665" spans="2:10" x14ac:dyDescent="0.25">
      <c r="B3665" s="1508"/>
      <c r="C3665" s="1508"/>
      <c r="D3665" s="1508"/>
      <c r="E3665" s="1508"/>
      <c r="F3665" s="1504"/>
      <c r="G3665" s="1504"/>
      <c r="H3665" s="1504"/>
      <c r="I3665" s="1504"/>
      <c r="J3665" s="1504"/>
    </row>
    <row r="3666" spans="2:10" x14ac:dyDescent="0.25">
      <c r="B3666" s="1508"/>
      <c r="C3666" s="1508"/>
      <c r="D3666" s="1508"/>
      <c r="E3666" s="1508"/>
      <c r="F3666" s="1504"/>
      <c r="G3666" s="1504"/>
      <c r="H3666" s="1504"/>
      <c r="I3666" s="1504"/>
      <c r="J3666" s="1504"/>
    </row>
    <row r="3667" spans="2:10" x14ac:dyDescent="0.25">
      <c r="B3667" s="1508"/>
      <c r="C3667" s="1508"/>
      <c r="D3667" s="1508"/>
      <c r="E3667" s="1508"/>
      <c r="F3667" s="1504"/>
      <c r="G3667" s="1504"/>
      <c r="H3667" s="1504"/>
      <c r="I3667" s="1504"/>
      <c r="J3667" s="1504"/>
    </row>
    <row r="3668" spans="2:10" x14ac:dyDescent="0.25">
      <c r="B3668" s="1508"/>
      <c r="C3668" s="1508"/>
      <c r="D3668" s="1508"/>
      <c r="E3668" s="1508"/>
      <c r="F3668" s="1504"/>
      <c r="G3668" s="1504"/>
      <c r="H3668" s="1504"/>
      <c r="I3668" s="1504"/>
      <c r="J3668" s="1504"/>
    </row>
    <row r="3669" spans="2:10" x14ac:dyDescent="0.25">
      <c r="B3669" s="1508"/>
      <c r="C3669" s="1508"/>
      <c r="D3669" s="1508"/>
      <c r="E3669" s="1508"/>
      <c r="F3669" s="1504"/>
      <c r="G3669" s="1504"/>
      <c r="H3669" s="1504"/>
      <c r="I3669" s="1504"/>
      <c r="J3669" s="1504"/>
    </row>
    <row r="3670" spans="2:10" x14ac:dyDescent="0.25">
      <c r="B3670" s="1508"/>
      <c r="C3670" s="1508"/>
      <c r="D3670" s="1508"/>
      <c r="E3670" s="1508"/>
      <c r="F3670" s="1504"/>
      <c r="G3670" s="1504"/>
      <c r="H3670" s="1504"/>
      <c r="I3670" s="1504"/>
      <c r="J3670" s="1504"/>
    </row>
    <row r="3671" spans="2:10" x14ac:dyDescent="0.25">
      <c r="B3671" s="1508"/>
      <c r="C3671" s="1508"/>
      <c r="D3671" s="1508"/>
      <c r="E3671" s="1508"/>
      <c r="F3671" s="1504"/>
      <c r="G3671" s="1504"/>
      <c r="H3671" s="1504"/>
      <c r="I3671" s="1504"/>
      <c r="J3671" s="1504"/>
    </row>
    <row r="3672" spans="2:10" x14ac:dyDescent="0.25">
      <c r="B3672" s="1508"/>
      <c r="C3672" s="1508"/>
      <c r="D3672" s="1508"/>
      <c r="E3672" s="1508"/>
      <c r="F3672" s="1504"/>
      <c r="G3672" s="1504"/>
      <c r="H3672" s="1504"/>
      <c r="I3672" s="1504"/>
      <c r="J3672" s="1504"/>
    </row>
    <row r="3673" spans="2:10" x14ac:dyDescent="0.25">
      <c r="B3673" s="1508"/>
      <c r="C3673" s="1508"/>
      <c r="D3673" s="1508"/>
      <c r="E3673" s="1508"/>
      <c r="F3673" s="1504"/>
      <c r="G3673" s="1504"/>
      <c r="H3673" s="1504"/>
      <c r="I3673" s="1504"/>
      <c r="J3673" s="1504"/>
    </row>
    <row r="3674" spans="2:10" x14ac:dyDescent="0.25">
      <c r="B3674" s="1508"/>
      <c r="C3674" s="1508"/>
      <c r="D3674" s="1508"/>
      <c r="E3674" s="1508"/>
      <c r="F3674" s="1504"/>
      <c r="G3674" s="1504"/>
      <c r="H3674" s="1504"/>
      <c r="I3674" s="1504"/>
      <c r="J3674" s="1504"/>
    </row>
    <row r="3675" spans="2:10" x14ac:dyDescent="0.25">
      <c r="B3675" s="1508"/>
      <c r="C3675" s="1508"/>
      <c r="D3675" s="1508"/>
      <c r="E3675" s="1508"/>
      <c r="F3675" s="1504"/>
      <c r="G3675" s="1504"/>
      <c r="H3675" s="1504"/>
      <c r="I3675" s="1504"/>
      <c r="J3675" s="1504"/>
    </row>
    <row r="3676" spans="2:10" x14ac:dyDescent="0.25">
      <c r="B3676" s="1508"/>
      <c r="C3676" s="1508"/>
      <c r="D3676" s="1508"/>
      <c r="E3676" s="1508"/>
      <c r="F3676" s="1504"/>
      <c r="G3676" s="1504"/>
      <c r="H3676" s="1504"/>
      <c r="I3676" s="1504"/>
      <c r="J3676" s="1504"/>
    </row>
    <row r="3677" spans="2:10" x14ac:dyDescent="0.25">
      <c r="B3677" s="1508"/>
      <c r="C3677" s="1508"/>
      <c r="D3677" s="1508"/>
      <c r="E3677" s="1508"/>
      <c r="F3677" s="1504"/>
      <c r="G3677" s="1504"/>
      <c r="H3677" s="1504"/>
      <c r="I3677" s="1504"/>
      <c r="J3677" s="1504"/>
    </row>
    <row r="3678" spans="2:10" x14ac:dyDescent="0.25">
      <c r="B3678" s="1508"/>
      <c r="C3678" s="1508"/>
      <c r="D3678" s="1508"/>
      <c r="E3678" s="1508"/>
      <c r="F3678" s="1504"/>
      <c r="G3678" s="1504"/>
      <c r="H3678" s="1504"/>
      <c r="I3678" s="1504"/>
      <c r="J3678" s="1504"/>
    </row>
    <row r="3679" spans="2:10" x14ac:dyDescent="0.25">
      <c r="B3679" s="1508"/>
      <c r="C3679" s="1508"/>
      <c r="D3679" s="1508"/>
      <c r="E3679" s="1508"/>
      <c r="F3679" s="1504"/>
      <c r="G3679" s="1504"/>
      <c r="H3679" s="1504"/>
      <c r="I3679" s="1504"/>
      <c r="J3679" s="1504"/>
    </row>
    <row r="3680" spans="2:10" x14ac:dyDescent="0.25">
      <c r="B3680" s="1508"/>
      <c r="C3680" s="1508"/>
      <c r="D3680" s="1508"/>
      <c r="E3680" s="1508"/>
      <c r="F3680" s="1504"/>
      <c r="G3680" s="1504"/>
      <c r="H3680" s="1504"/>
      <c r="I3680" s="1504"/>
      <c r="J3680" s="1504"/>
    </row>
    <row r="3681" spans="2:10" x14ac:dyDescent="0.25">
      <c r="B3681" s="1508"/>
      <c r="C3681" s="1508"/>
      <c r="D3681" s="1508"/>
      <c r="E3681" s="1508"/>
      <c r="F3681" s="1504"/>
      <c r="G3681" s="1504"/>
      <c r="H3681" s="1504"/>
      <c r="I3681" s="1504"/>
      <c r="J3681" s="1504"/>
    </row>
    <row r="3682" spans="2:10" x14ac:dyDescent="0.25">
      <c r="B3682" s="1508"/>
      <c r="C3682" s="1508"/>
      <c r="D3682" s="1508"/>
      <c r="E3682" s="1508"/>
      <c r="F3682" s="1504"/>
      <c r="G3682" s="1504"/>
      <c r="H3682" s="1504"/>
      <c r="I3682" s="1504"/>
      <c r="J3682" s="1504"/>
    </row>
    <row r="3683" spans="2:10" x14ac:dyDescent="0.25">
      <c r="B3683" s="1508"/>
      <c r="C3683" s="1508"/>
      <c r="D3683" s="1508"/>
      <c r="E3683" s="1508"/>
      <c r="F3683" s="1504"/>
      <c r="G3683" s="1504"/>
      <c r="H3683" s="1504"/>
      <c r="I3683" s="1504"/>
      <c r="J3683" s="1504"/>
    </row>
    <row r="3684" spans="2:10" x14ac:dyDescent="0.25">
      <c r="B3684" s="1508"/>
      <c r="C3684" s="1508"/>
      <c r="D3684" s="1508"/>
      <c r="E3684" s="1508"/>
      <c r="F3684" s="1504"/>
      <c r="G3684" s="1504"/>
      <c r="H3684" s="1504"/>
      <c r="I3684" s="1504"/>
      <c r="J3684" s="1504"/>
    </row>
    <row r="3685" spans="2:10" x14ac:dyDescent="0.25">
      <c r="B3685" s="1508"/>
      <c r="C3685" s="1508"/>
      <c r="D3685" s="1508"/>
      <c r="E3685" s="1508"/>
      <c r="F3685" s="1504"/>
      <c r="G3685" s="1504"/>
      <c r="H3685" s="1504"/>
      <c r="I3685" s="1504"/>
      <c r="J3685" s="1504"/>
    </row>
    <row r="3686" spans="2:10" x14ac:dyDescent="0.25">
      <c r="B3686" s="1508"/>
      <c r="C3686" s="1508"/>
      <c r="D3686" s="1508"/>
      <c r="E3686" s="1508"/>
      <c r="F3686" s="1504"/>
      <c r="G3686" s="1504"/>
      <c r="H3686" s="1504"/>
      <c r="I3686" s="1504"/>
      <c r="J3686" s="1504"/>
    </row>
    <row r="3687" spans="2:10" x14ac:dyDescent="0.25">
      <c r="B3687" s="1508"/>
      <c r="C3687" s="1508"/>
      <c r="D3687" s="1508"/>
      <c r="E3687" s="1508"/>
      <c r="F3687" s="1504"/>
      <c r="G3687" s="1504"/>
      <c r="H3687" s="1504"/>
      <c r="I3687" s="1504"/>
      <c r="J3687" s="1504"/>
    </row>
    <row r="3688" spans="2:10" x14ac:dyDescent="0.25">
      <c r="B3688" s="1508"/>
      <c r="C3688" s="1508"/>
      <c r="D3688" s="1508"/>
      <c r="E3688" s="1508"/>
      <c r="F3688" s="1504"/>
      <c r="G3688" s="1504"/>
      <c r="H3688" s="1504"/>
      <c r="I3688" s="1504"/>
      <c r="J3688" s="1504"/>
    </row>
    <row r="3689" spans="2:10" x14ac:dyDescent="0.25">
      <c r="B3689" s="1508"/>
      <c r="C3689" s="1508"/>
      <c r="D3689" s="1508"/>
      <c r="E3689" s="1508"/>
      <c r="F3689" s="1504"/>
      <c r="G3689" s="1504"/>
      <c r="H3689" s="1504"/>
      <c r="I3689" s="1504"/>
      <c r="J3689" s="1504"/>
    </row>
    <row r="3690" spans="2:10" x14ac:dyDescent="0.25">
      <c r="B3690" s="1508"/>
      <c r="C3690" s="1508"/>
      <c r="D3690" s="1508"/>
      <c r="E3690" s="1508"/>
      <c r="F3690" s="1504"/>
      <c r="G3690" s="1504"/>
      <c r="H3690" s="1504"/>
      <c r="I3690" s="1504"/>
      <c r="J3690" s="1504"/>
    </row>
    <row r="3691" spans="2:10" x14ac:dyDescent="0.25">
      <c r="B3691" s="1508"/>
      <c r="C3691" s="1508"/>
      <c r="D3691" s="1508"/>
      <c r="E3691" s="1508"/>
      <c r="F3691" s="1504"/>
      <c r="G3691" s="1504"/>
      <c r="H3691" s="1504"/>
      <c r="I3691" s="1504"/>
      <c r="J3691" s="1504"/>
    </row>
    <row r="3692" spans="2:10" x14ac:dyDescent="0.25">
      <c r="B3692" s="1508"/>
      <c r="C3692" s="1508"/>
      <c r="D3692" s="1508"/>
      <c r="E3692" s="1508"/>
      <c r="F3692" s="1504"/>
      <c r="G3692" s="1504"/>
      <c r="H3692" s="1504"/>
      <c r="I3692" s="1504"/>
      <c r="J3692" s="1504"/>
    </row>
    <row r="3693" spans="2:10" x14ac:dyDescent="0.25">
      <c r="B3693" s="1508"/>
      <c r="C3693" s="1508"/>
      <c r="D3693" s="1508"/>
      <c r="E3693" s="1508"/>
      <c r="F3693" s="1504"/>
      <c r="G3693" s="1504"/>
      <c r="H3693" s="1504"/>
      <c r="I3693" s="1504"/>
      <c r="J3693" s="1504"/>
    </row>
    <row r="3694" spans="2:10" x14ac:dyDescent="0.25">
      <c r="B3694" s="1508"/>
      <c r="C3694" s="1508"/>
      <c r="D3694" s="1508"/>
      <c r="E3694" s="1508"/>
      <c r="F3694" s="1504"/>
      <c r="G3694" s="1504"/>
      <c r="H3694" s="1504"/>
      <c r="I3694" s="1504"/>
      <c r="J3694" s="1504"/>
    </row>
    <row r="3695" spans="2:10" x14ac:dyDescent="0.25">
      <c r="B3695" s="1508"/>
      <c r="C3695" s="1508"/>
      <c r="D3695" s="1508"/>
      <c r="E3695" s="1508"/>
      <c r="F3695" s="1504"/>
      <c r="G3695" s="1504"/>
      <c r="H3695" s="1504"/>
      <c r="I3695" s="1504"/>
      <c r="J3695" s="1504"/>
    </row>
    <row r="3696" spans="2:10" x14ac:dyDescent="0.25">
      <c r="B3696" s="1508"/>
      <c r="C3696" s="1508"/>
      <c r="D3696" s="1508"/>
      <c r="E3696" s="1508"/>
      <c r="F3696" s="1504"/>
      <c r="G3696" s="1504"/>
      <c r="H3696" s="1504"/>
      <c r="I3696" s="1504"/>
      <c r="J3696" s="1504"/>
    </row>
    <row r="3697" spans="2:10" x14ac:dyDescent="0.25">
      <c r="B3697" s="1508"/>
      <c r="C3697" s="1508"/>
      <c r="D3697" s="1508"/>
      <c r="E3697" s="1508"/>
      <c r="F3697" s="1504"/>
      <c r="G3697" s="1504"/>
      <c r="H3697" s="1504"/>
      <c r="I3697" s="1504"/>
      <c r="J3697" s="1504"/>
    </row>
    <row r="3698" spans="2:10" x14ac:dyDescent="0.25">
      <c r="B3698" s="1508"/>
      <c r="C3698" s="1508"/>
      <c r="D3698" s="1508"/>
      <c r="E3698" s="1508"/>
      <c r="F3698" s="1504"/>
      <c r="G3698" s="1504"/>
      <c r="H3698" s="1504"/>
      <c r="I3698" s="1504"/>
      <c r="J3698" s="1504"/>
    </row>
    <row r="3699" spans="2:10" x14ac:dyDescent="0.25">
      <c r="B3699" s="1508"/>
      <c r="C3699" s="1508"/>
      <c r="D3699" s="1508"/>
      <c r="E3699" s="1508"/>
      <c r="F3699" s="1504"/>
      <c r="G3699" s="1504"/>
      <c r="H3699" s="1504"/>
      <c r="I3699" s="1504"/>
      <c r="J3699" s="1504"/>
    </row>
    <row r="3700" spans="2:10" x14ac:dyDescent="0.25">
      <c r="B3700" s="1508"/>
      <c r="C3700" s="1508"/>
      <c r="D3700" s="1508"/>
      <c r="E3700" s="1508"/>
      <c r="F3700" s="1504"/>
      <c r="G3700" s="1504"/>
      <c r="H3700" s="1504"/>
      <c r="I3700" s="1504"/>
      <c r="J3700" s="1504"/>
    </row>
    <row r="3701" spans="2:10" x14ac:dyDescent="0.25">
      <c r="B3701" s="1508"/>
      <c r="C3701" s="1508"/>
      <c r="D3701" s="1508"/>
      <c r="E3701" s="1508"/>
      <c r="F3701" s="1504"/>
      <c r="G3701" s="1504"/>
      <c r="H3701" s="1504"/>
      <c r="I3701" s="1504"/>
      <c r="J3701" s="1504"/>
    </row>
    <row r="3702" spans="2:10" x14ac:dyDescent="0.25">
      <c r="B3702" s="1508"/>
      <c r="C3702" s="1508"/>
      <c r="D3702" s="1508"/>
      <c r="E3702" s="1508"/>
      <c r="F3702" s="1504"/>
      <c r="G3702" s="1504"/>
      <c r="H3702" s="1504"/>
      <c r="I3702" s="1504"/>
      <c r="J3702" s="1504"/>
    </row>
    <row r="3703" spans="2:10" x14ac:dyDescent="0.25">
      <c r="B3703" s="1508"/>
      <c r="C3703" s="1508"/>
      <c r="D3703" s="1508"/>
      <c r="E3703" s="1508"/>
      <c r="F3703" s="1504"/>
      <c r="G3703" s="1504"/>
      <c r="H3703" s="1504"/>
      <c r="I3703" s="1504"/>
      <c r="J3703" s="1504"/>
    </row>
    <row r="3704" spans="2:10" x14ac:dyDescent="0.25">
      <c r="B3704" s="1508"/>
      <c r="C3704" s="1508"/>
      <c r="D3704" s="1508"/>
      <c r="E3704" s="1508"/>
      <c r="F3704" s="1504"/>
      <c r="G3704" s="1504"/>
      <c r="H3704" s="1504"/>
      <c r="I3704" s="1504"/>
      <c r="J3704" s="1504"/>
    </row>
    <row r="3705" spans="2:10" x14ac:dyDescent="0.25">
      <c r="B3705" s="1508"/>
      <c r="C3705" s="1508"/>
      <c r="D3705" s="1508"/>
      <c r="E3705" s="1508"/>
      <c r="F3705" s="1504"/>
      <c r="G3705" s="1504"/>
      <c r="H3705" s="1504"/>
      <c r="I3705" s="1504"/>
      <c r="J3705" s="1504"/>
    </row>
    <row r="3706" spans="2:10" x14ac:dyDescent="0.25">
      <c r="B3706" s="1508"/>
      <c r="C3706" s="1508"/>
      <c r="D3706" s="1508"/>
      <c r="E3706" s="1508"/>
      <c r="F3706" s="1504"/>
      <c r="G3706" s="1504"/>
      <c r="H3706" s="1504"/>
      <c r="I3706" s="1504"/>
      <c r="J3706" s="1504"/>
    </row>
    <row r="3707" spans="2:10" x14ac:dyDescent="0.25">
      <c r="B3707" s="1508"/>
      <c r="C3707" s="1508"/>
      <c r="D3707" s="1508"/>
      <c r="E3707" s="1508"/>
      <c r="F3707" s="1504"/>
      <c r="G3707" s="1504"/>
      <c r="H3707" s="1504"/>
      <c r="I3707" s="1504"/>
      <c r="J3707" s="1504"/>
    </row>
    <row r="3708" spans="2:10" x14ac:dyDescent="0.25">
      <c r="B3708" s="1508"/>
      <c r="C3708" s="1508"/>
      <c r="D3708" s="1508"/>
      <c r="E3708" s="1508"/>
      <c r="F3708" s="1504"/>
      <c r="G3708" s="1504"/>
      <c r="H3708" s="1504"/>
      <c r="I3708" s="1504"/>
      <c r="J3708" s="1504"/>
    </row>
    <row r="3709" spans="2:10" x14ac:dyDescent="0.25">
      <c r="B3709" s="1508"/>
      <c r="C3709" s="1508"/>
      <c r="D3709" s="1508"/>
      <c r="E3709" s="1508"/>
      <c r="F3709" s="1504"/>
      <c r="G3709" s="1504"/>
      <c r="H3709" s="1504"/>
      <c r="I3709" s="1504"/>
      <c r="J3709" s="1504"/>
    </row>
    <row r="3710" spans="2:10" x14ac:dyDescent="0.25">
      <c r="B3710" s="1508"/>
      <c r="C3710" s="1508"/>
      <c r="D3710" s="1508"/>
      <c r="E3710" s="1508"/>
      <c r="F3710" s="1504"/>
      <c r="G3710" s="1504"/>
      <c r="H3710" s="1504"/>
      <c r="I3710" s="1504"/>
      <c r="J3710" s="1504"/>
    </row>
    <row r="3711" spans="2:10" x14ac:dyDescent="0.25">
      <c r="B3711" s="1508"/>
      <c r="C3711" s="1508"/>
      <c r="D3711" s="1508"/>
      <c r="E3711" s="1508"/>
      <c r="F3711" s="1504"/>
      <c r="G3711" s="1504"/>
      <c r="H3711" s="1504"/>
      <c r="I3711" s="1504"/>
      <c r="J3711" s="1504"/>
    </row>
    <row r="3712" spans="2:10" x14ac:dyDescent="0.25">
      <c r="B3712" s="1508"/>
      <c r="C3712" s="1508"/>
      <c r="D3712" s="1508"/>
      <c r="E3712" s="1508"/>
      <c r="F3712" s="1504"/>
      <c r="G3712" s="1504"/>
      <c r="H3712" s="1504"/>
      <c r="I3712" s="1504"/>
      <c r="J3712" s="1504"/>
    </row>
    <row r="3713" spans="2:10" x14ac:dyDescent="0.25">
      <c r="B3713" s="1508"/>
      <c r="C3713" s="1508"/>
      <c r="D3713" s="1508"/>
      <c r="E3713" s="1508"/>
      <c r="F3713" s="1504"/>
      <c r="G3713" s="1504"/>
      <c r="H3713" s="1504"/>
      <c r="I3713" s="1504"/>
      <c r="J3713" s="1504"/>
    </row>
    <row r="3714" spans="2:10" x14ac:dyDescent="0.25">
      <c r="B3714" s="1508"/>
      <c r="C3714" s="1508"/>
      <c r="D3714" s="1508"/>
      <c r="E3714" s="1508"/>
      <c r="F3714" s="1504"/>
      <c r="G3714" s="1504"/>
      <c r="H3714" s="1504"/>
      <c r="I3714" s="1504"/>
      <c r="J3714" s="1504"/>
    </row>
    <row r="3715" spans="2:10" x14ac:dyDescent="0.25">
      <c r="B3715" s="1508"/>
      <c r="C3715" s="1508"/>
      <c r="D3715" s="1508"/>
      <c r="E3715" s="1508"/>
      <c r="F3715" s="1504"/>
      <c r="G3715" s="1504"/>
      <c r="H3715" s="1504"/>
      <c r="I3715" s="1504"/>
      <c r="J3715" s="1504"/>
    </row>
    <row r="3716" spans="2:10" x14ac:dyDescent="0.25">
      <c r="B3716" s="1508"/>
      <c r="C3716" s="1508"/>
      <c r="D3716" s="1508"/>
      <c r="E3716" s="1508"/>
      <c r="F3716" s="1504"/>
      <c r="G3716" s="1504"/>
      <c r="H3716" s="1504"/>
      <c r="I3716" s="1504"/>
      <c r="J3716" s="1504"/>
    </row>
    <row r="3717" spans="2:10" x14ac:dyDescent="0.25">
      <c r="B3717" s="1508"/>
      <c r="C3717" s="1508"/>
      <c r="D3717" s="1508"/>
      <c r="E3717" s="1508"/>
      <c r="F3717" s="1504"/>
      <c r="G3717" s="1504"/>
      <c r="H3717" s="1504"/>
      <c r="I3717" s="1504"/>
      <c r="J3717" s="1504"/>
    </row>
    <row r="3718" spans="2:10" x14ac:dyDescent="0.25">
      <c r="B3718" s="1508"/>
      <c r="C3718" s="1508"/>
      <c r="D3718" s="1508"/>
      <c r="E3718" s="1508"/>
      <c r="F3718" s="1504"/>
      <c r="G3718" s="1504"/>
      <c r="H3718" s="1504"/>
      <c r="I3718" s="1504"/>
      <c r="J3718" s="1504"/>
    </row>
    <row r="3719" spans="2:10" x14ac:dyDescent="0.25">
      <c r="B3719" s="1508"/>
      <c r="C3719" s="1508"/>
      <c r="D3719" s="1508"/>
      <c r="E3719" s="1508"/>
      <c r="F3719" s="1504"/>
      <c r="G3719" s="1504"/>
      <c r="H3719" s="1504"/>
      <c r="I3719" s="1504"/>
      <c r="J3719" s="1504"/>
    </row>
    <row r="3720" spans="2:10" x14ac:dyDescent="0.25">
      <c r="B3720" s="1508"/>
      <c r="C3720" s="1508"/>
      <c r="D3720" s="1508"/>
      <c r="E3720" s="1508"/>
      <c r="F3720" s="1504"/>
      <c r="G3720" s="1504"/>
      <c r="H3720" s="1504"/>
      <c r="I3720" s="1504"/>
      <c r="J3720" s="1504"/>
    </row>
    <row r="3721" spans="2:10" x14ac:dyDescent="0.25">
      <c r="B3721" s="1508"/>
      <c r="C3721" s="1508"/>
      <c r="D3721" s="1508"/>
      <c r="E3721" s="1508"/>
      <c r="F3721" s="1504"/>
      <c r="G3721" s="1504"/>
      <c r="H3721" s="1504"/>
      <c r="I3721" s="1504"/>
      <c r="J3721" s="1504"/>
    </row>
    <row r="3722" spans="2:10" x14ac:dyDescent="0.25">
      <c r="B3722" s="1508"/>
      <c r="C3722" s="1508"/>
      <c r="D3722" s="1508"/>
      <c r="E3722" s="1508"/>
      <c r="F3722" s="1504"/>
      <c r="G3722" s="1504"/>
      <c r="H3722" s="1504"/>
      <c r="I3722" s="1504"/>
      <c r="J3722" s="1504"/>
    </row>
    <row r="3723" spans="2:10" x14ac:dyDescent="0.25">
      <c r="B3723" s="1508"/>
      <c r="C3723" s="1508"/>
      <c r="D3723" s="1508"/>
      <c r="E3723" s="1508"/>
      <c r="F3723" s="1504"/>
      <c r="G3723" s="1504"/>
      <c r="H3723" s="1504"/>
      <c r="I3723" s="1504"/>
      <c r="J3723" s="1504"/>
    </row>
    <row r="3724" spans="2:10" x14ac:dyDescent="0.25">
      <c r="B3724" s="1508"/>
      <c r="C3724" s="1508"/>
      <c r="D3724" s="1508"/>
      <c r="E3724" s="1508"/>
      <c r="F3724" s="1504"/>
      <c r="G3724" s="1504"/>
      <c r="H3724" s="1504"/>
      <c r="I3724" s="1504"/>
      <c r="J3724" s="1504"/>
    </row>
    <row r="3725" spans="2:10" x14ac:dyDescent="0.25">
      <c r="B3725" s="1508"/>
      <c r="C3725" s="1508"/>
      <c r="D3725" s="1508"/>
      <c r="E3725" s="1508"/>
      <c r="F3725" s="1504"/>
      <c r="G3725" s="1504"/>
      <c r="H3725" s="1504"/>
      <c r="I3725" s="1504"/>
      <c r="J3725" s="1504"/>
    </row>
    <row r="3726" spans="2:10" x14ac:dyDescent="0.25">
      <c r="B3726" s="1508"/>
      <c r="C3726" s="1508"/>
      <c r="D3726" s="1508"/>
      <c r="E3726" s="1508"/>
      <c r="F3726" s="1504"/>
      <c r="G3726" s="1504"/>
      <c r="H3726" s="1504"/>
      <c r="I3726" s="1504"/>
      <c r="J3726" s="1504"/>
    </row>
    <row r="3727" spans="2:10" x14ac:dyDescent="0.25">
      <c r="B3727" s="1508"/>
      <c r="C3727" s="1508"/>
      <c r="D3727" s="1508"/>
      <c r="E3727" s="1508"/>
      <c r="F3727" s="1504"/>
      <c r="G3727" s="1504"/>
      <c r="H3727" s="1504"/>
      <c r="I3727" s="1504"/>
      <c r="J3727" s="1504"/>
    </row>
    <row r="3728" spans="2:10" x14ac:dyDescent="0.25">
      <c r="B3728" s="1508"/>
      <c r="C3728" s="1508"/>
      <c r="D3728" s="1508"/>
      <c r="E3728" s="1508"/>
      <c r="F3728" s="1504"/>
      <c r="G3728" s="1504"/>
      <c r="H3728" s="1504"/>
      <c r="I3728" s="1504"/>
      <c r="J3728" s="1504"/>
    </row>
    <row r="3729" spans="2:10" x14ac:dyDescent="0.25">
      <c r="B3729" s="1508"/>
      <c r="C3729" s="1508"/>
      <c r="D3729" s="1508"/>
      <c r="E3729" s="1508"/>
      <c r="F3729" s="1504"/>
      <c r="G3729" s="1504"/>
      <c r="H3729" s="1504"/>
      <c r="I3729" s="1504"/>
      <c r="J3729" s="1504"/>
    </row>
    <row r="3730" spans="2:10" x14ac:dyDescent="0.25">
      <c r="B3730" s="1508"/>
      <c r="C3730" s="1508"/>
      <c r="D3730" s="1508"/>
      <c r="E3730" s="1508"/>
      <c r="F3730" s="1504"/>
      <c r="G3730" s="1504"/>
      <c r="H3730" s="1504"/>
      <c r="I3730" s="1504"/>
      <c r="J3730" s="1504"/>
    </row>
    <row r="3731" spans="2:10" x14ac:dyDescent="0.25">
      <c r="B3731" s="1508"/>
      <c r="C3731" s="1508"/>
      <c r="D3731" s="1508"/>
      <c r="E3731" s="1508"/>
      <c r="F3731" s="1504"/>
      <c r="G3731" s="1504"/>
      <c r="H3731" s="1504"/>
      <c r="I3731" s="1504"/>
      <c r="J3731" s="1504"/>
    </row>
    <row r="3732" spans="2:10" x14ac:dyDescent="0.25">
      <c r="B3732" s="1508"/>
      <c r="C3732" s="1508"/>
      <c r="D3732" s="1508"/>
      <c r="E3732" s="1508"/>
      <c r="F3732" s="1504"/>
      <c r="G3732" s="1504"/>
      <c r="H3732" s="1504"/>
      <c r="I3732" s="1504"/>
      <c r="J3732" s="1504"/>
    </row>
    <row r="3733" spans="2:10" x14ac:dyDescent="0.25">
      <c r="B3733" s="1508"/>
      <c r="C3733" s="1508"/>
      <c r="D3733" s="1508"/>
      <c r="E3733" s="1508"/>
      <c r="F3733" s="1504"/>
      <c r="G3733" s="1504"/>
      <c r="H3733" s="1504"/>
      <c r="I3733" s="1504"/>
      <c r="J3733" s="1504"/>
    </row>
    <row r="3734" spans="2:10" x14ac:dyDescent="0.25">
      <c r="B3734" s="1508"/>
      <c r="C3734" s="1508"/>
      <c r="D3734" s="1508"/>
      <c r="E3734" s="1508"/>
      <c r="F3734" s="1504"/>
      <c r="G3734" s="1504"/>
      <c r="H3734" s="1504"/>
      <c r="I3734" s="1504"/>
      <c r="J3734" s="1504"/>
    </row>
    <row r="3735" spans="2:10" x14ac:dyDescent="0.25">
      <c r="B3735" s="1508"/>
      <c r="C3735" s="1508"/>
      <c r="D3735" s="1508"/>
      <c r="E3735" s="1508"/>
      <c r="F3735" s="1504"/>
      <c r="G3735" s="1504"/>
      <c r="H3735" s="1504"/>
      <c r="I3735" s="1504"/>
      <c r="J3735" s="1504"/>
    </row>
    <row r="3736" spans="2:10" x14ac:dyDescent="0.25">
      <c r="B3736" s="1508"/>
      <c r="C3736" s="1508"/>
      <c r="D3736" s="1508"/>
      <c r="E3736" s="1508"/>
      <c r="F3736" s="1504"/>
      <c r="G3736" s="1504"/>
      <c r="H3736" s="1504"/>
      <c r="I3736" s="1504"/>
      <c r="J3736" s="1504"/>
    </row>
    <row r="3737" spans="2:10" x14ac:dyDescent="0.25">
      <c r="B3737" s="1508"/>
      <c r="C3737" s="1508"/>
      <c r="D3737" s="1508"/>
      <c r="E3737" s="1508"/>
      <c r="F3737" s="1504"/>
      <c r="G3737" s="1504"/>
      <c r="H3737" s="1504"/>
      <c r="I3737" s="1504"/>
      <c r="J3737" s="1504"/>
    </row>
    <row r="3738" spans="2:10" x14ac:dyDescent="0.25">
      <c r="B3738" s="1508"/>
      <c r="C3738" s="1508"/>
      <c r="D3738" s="1508"/>
      <c r="E3738" s="1508"/>
      <c r="F3738" s="1504"/>
      <c r="G3738" s="1504"/>
      <c r="H3738" s="1504"/>
      <c r="I3738" s="1504"/>
      <c r="J3738" s="1504"/>
    </row>
    <row r="3739" spans="2:10" x14ac:dyDescent="0.25">
      <c r="B3739" s="1508"/>
      <c r="C3739" s="1508"/>
      <c r="D3739" s="1508"/>
      <c r="E3739" s="1508"/>
      <c r="F3739" s="1504"/>
      <c r="G3739" s="1504"/>
      <c r="H3739" s="1504"/>
      <c r="I3739" s="1504"/>
      <c r="J3739" s="1504"/>
    </row>
    <row r="3740" spans="2:10" x14ac:dyDescent="0.25">
      <c r="B3740" s="1508"/>
      <c r="C3740" s="1508"/>
      <c r="D3740" s="1508"/>
      <c r="E3740" s="1508"/>
      <c r="F3740" s="1504"/>
      <c r="G3740" s="1504"/>
      <c r="H3740" s="1504"/>
      <c r="I3740" s="1504"/>
      <c r="J3740" s="1504"/>
    </row>
    <row r="3741" spans="2:10" x14ac:dyDescent="0.25">
      <c r="B3741" s="1508"/>
      <c r="C3741" s="1508"/>
      <c r="D3741" s="1508"/>
      <c r="E3741" s="1508"/>
      <c r="F3741" s="1504"/>
      <c r="G3741" s="1504"/>
      <c r="H3741" s="1504"/>
      <c r="I3741" s="1504"/>
      <c r="J3741" s="1504"/>
    </row>
    <row r="3742" spans="2:10" x14ac:dyDescent="0.25">
      <c r="B3742" s="1508"/>
      <c r="C3742" s="1508"/>
      <c r="D3742" s="1508"/>
      <c r="E3742" s="1508"/>
      <c r="F3742" s="1504"/>
      <c r="G3742" s="1504"/>
      <c r="H3742" s="1504"/>
      <c r="I3742" s="1504"/>
      <c r="J3742" s="1504"/>
    </row>
    <row r="3743" spans="2:10" x14ac:dyDescent="0.25">
      <c r="B3743" s="1508"/>
      <c r="C3743" s="1508"/>
      <c r="D3743" s="1508"/>
      <c r="E3743" s="1508"/>
      <c r="F3743" s="1504"/>
      <c r="G3743" s="1504"/>
      <c r="H3743" s="1504"/>
      <c r="I3743" s="1504"/>
      <c r="J3743" s="1504"/>
    </row>
    <row r="3744" spans="2:10" x14ac:dyDescent="0.25">
      <c r="B3744" s="1508"/>
      <c r="C3744" s="1508"/>
      <c r="D3744" s="1508"/>
      <c r="E3744" s="1508"/>
      <c r="F3744" s="1504"/>
      <c r="G3744" s="1504"/>
      <c r="H3744" s="1504"/>
      <c r="I3744" s="1504"/>
      <c r="J3744" s="1504"/>
    </row>
    <row r="3745" spans="2:10" x14ac:dyDescent="0.25">
      <c r="B3745" s="1508"/>
      <c r="C3745" s="1508"/>
      <c r="D3745" s="1508"/>
      <c r="E3745" s="1508"/>
      <c r="F3745" s="1504"/>
      <c r="G3745" s="1504"/>
      <c r="H3745" s="1504"/>
      <c r="I3745" s="1504"/>
      <c r="J3745" s="1504"/>
    </row>
    <row r="3746" spans="2:10" x14ac:dyDescent="0.25">
      <c r="B3746" s="1508"/>
      <c r="C3746" s="1508"/>
      <c r="D3746" s="1508"/>
      <c r="E3746" s="1508"/>
      <c r="F3746" s="1504"/>
      <c r="G3746" s="1504"/>
      <c r="H3746" s="1504"/>
      <c r="I3746" s="1504"/>
      <c r="J3746" s="1504"/>
    </row>
    <row r="3747" spans="2:10" x14ac:dyDescent="0.25">
      <c r="B3747" s="1508"/>
      <c r="C3747" s="1508"/>
      <c r="D3747" s="1508"/>
      <c r="E3747" s="1508"/>
      <c r="F3747" s="1504"/>
      <c r="G3747" s="1504"/>
      <c r="H3747" s="1504"/>
      <c r="I3747" s="1504"/>
      <c r="J3747" s="1504"/>
    </row>
    <row r="3748" spans="2:10" x14ac:dyDescent="0.25">
      <c r="B3748" s="1508"/>
      <c r="C3748" s="1508"/>
      <c r="D3748" s="1508"/>
      <c r="E3748" s="1508"/>
      <c r="F3748" s="1504"/>
      <c r="G3748" s="1504"/>
      <c r="H3748" s="1504"/>
      <c r="I3748" s="1504"/>
      <c r="J3748" s="1504"/>
    </row>
    <row r="3749" spans="2:10" x14ac:dyDescent="0.25">
      <c r="B3749" s="1508"/>
      <c r="C3749" s="1508"/>
      <c r="D3749" s="1508"/>
      <c r="E3749" s="1508"/>
      <c r="F3749" s="1504"/>
      <c r="G3749" s="1504"/>
      <c r="H3749" s="1504"/>
      <c r="I3749" s="1504"/>
      <c r="J3749" s="1504"/>
    </row>
    <row r="3750" spans="2:10" x14ac:dyDescent="0.25">
      <c r="B3750" s="1508"/>
      <c r="C3750" s="1508"/>
      <c r="D3750" s="1508"/>
      <c r="E3750" s="1508"/>
      <c r="F3750" s="1504"/>
      <c r="G3750" s="1504"/>
      <c r="H3750" s="1504"/>
      <c r="I3750" s="1504"/>
      <c r="J3750" s="1504"/>
    </row>
    <row r="3751" spans="2:10" x14ac:dyDescent="0.25">
      <c r="B3751" s="1508"/>
      <c r="C3751" s="1508"/>
      <c r="D3751" s="1508"/>
      <c r="E3751" s="1508"/>
      <c r="F3751" s="1504"/>
      <c r="G3751" s="1504"/>
      <c r="H3751" s="1504"/>
      <c r="I3751" s="1504"/>
      <c r="J3751" s="1504"/>
    </row>
    <row r="3752" spans="2:10" x14ac:dyDescent="0.25">
      <c r="B3752" s="1508"/>
      <c r="C3752" s="1508"/>
      <c r="D3752" s="1508"/>
      <c r="E3752" s="1508"/>
      <c r="F3752" s="1504"/>
      <c r="G3752" s="1504"/>
      <c r="H3752" s="1504"/>
      <c r="I3752" s="1504"/>
      <c r="J3752" s="1504"/>
    </row>
    <row r="3753" spans="2:10" x14ac:dyDescent="0.25">
      <c r="B3753" s="1508"/>
      <c r="C3753" s="1508"/>
      <c r="D3753" s="1508"/>
      <c r="E3753" s="1508"/>
      <c r="F3753" s="1504"/>
      <c r="G3753" s="1504"/>
      <c r="H3753" s="1504"/>
      <c r="I3753" s="1504"/>
      <c r="J3753" s="1504"/>
    </row>
    <row r="3754" spans="2:10" x14ac:dyDescent="0.25">
      <c r="B3754" s="1508"/>
      <c r="C3754" s="1508"/>
      <c r="D3754" s="1508"/>
      <c r="E3754" s="1508"/>
      <c r="F3754" s="1504"/>
      <c r="G3754" s="1504"/>
      <c r="H3754" s="1504"/>
      <c r="I3754" s="1504"/>
      <c r="J3754" s="1504"/>
    </row>
    <row r="3755" spans="2:10" x14ac:dyDescent="0.25">
      <c r="B3755" s="1508"/>
      <c r="C3755" s="1508"/>
      <c r="D3755" s="1508"/>
      <c r="E3755" s="1508"/>
      <c r="F3755" s="1504"/>
      <c r="G3755" s="1504"/>
      <c r="H3755" s="1504"/>
      <c r="I3755" s="1504"/>
      <c r="J3755" s="1504"/>
    </row>
    <row r="3756" spans="2:10" x14ac:dyDescent="0.25">
      <c r="B3756" s="1508"/>
      <c r="C3756" s="1508"/>
      <c r="D3756" s="1508"/>
      <c r="E3756" s="1508"/>
      <c r="F3756" s="1504"/>
      <c r="G3756" s="1504"/>
      <c r="H3756" s="1504"/>
      <c r="I3756" s="1504"/>
      <c r="J3756" s="1504"/>
    </row>
    <row r="3757" spans="2:10" x14ac:dyDescent="0.25">
      <c r="B3757" s="1508"/>
      <c r="C3757" s="1508"/>
      <c r="D3757" s="1508"/>
      <c r="E3757" s="1508"/>
      <c r="F3757" s="1504"/>
      <c r="G3757" s="1504"/>
      <c r="H3757" s="1504"/>
      <c r="I3757" s="1504"/>
      <c r="J3757" s="1504"/>
    </row>
    <row r="3758" spans="2:10" x14ac:dyDescent="0.25">
      <c r="B3758" s="1508"/>
      <c r="C3758" s="1508"/>
      <c r="D3758" s="1508"/>
      <c r="E3758" s="1508"/>
      <c r="F3758" s="1504"/>
      <c r="G3758" s="1504"/>
      <c r="H3758" s="1504"/>
      <c r="I3758" s="1504"/>
      <c r="J3758" s="1504"/>
    </row>
    <row r="3759" spans="2:10" x14ac:dyDescent="0.25">
      <c r="B3759" s="1508"/>
      <c r="C3759" s="1508"/>
      <c r="D3759" s="1508"/>
      <c r="E3759" s="1508"/>
      <c r="F3759" s="1504"/>
      <c r="G3759" s="1504"/>
      <c r="H3759" s="1504"/>
      <c r="I3759" s="1504"/>
      <c r="J3759" s="1504"/>
    </row>
    <row r="3760" spans="2:10" x14ac:dyDescent="0.25">
      <c r="B3760" s="1508"/>
      <c r="C3760" s="1508"/>
      <c r="D3760" s="1508"/>
      <c r="E3760" s="1508"/>
      <c r="F3760" s="1504"/>
      <c r="G3760" s="1504"/>
      <c r="H3760" s="1504"/>
      <c r="I3760" s="1504"/>
      <c r="J3760" s="1504"/>
    </row>
    <row r="3761" spans="2:10" x14ac:dyDescent="0.25">
      <c r="B3761" s="1508"/>
      <c r="C3761" s="1508"/>
      <c r="D3761" s="1508"/>
      <c r="E3761" s="1508"/>
      <c r="F3761" s="1504"/>
      <c r="G3761" s="1504"/>
      <c r="H3761" s="1504"/>
      <c r="I3761" s="1504"/>
      <c r="J3761" s="1504"/>
    </row>
    <row r="3762" spans="2:10" x14ac:dyDescent="0.25">
      <c r="B3762" s="1508"/>
      <c r="C3762" s="1508"/>
      <c r="D3762" s="1508"/>
      <c r="E3762" s="1508"/>
      <c r="F3762" s="1504"/>
      <c r="G3762" s="1504"/>
      <c r="H3762" s="1504"/>
      <c r="I3762" s="1504"/>
      <c r="J3762" s="1504"/>
    </row>
    <row r="3763" spans="2:10" x14ac:dyDescent="0.25">
      <c r="B3763" s="1508"/>
      <c r="C3763" s="1508"/>
      <c r="D3763" s="1508"/>
      <c r="E3763" s="1508"/>
      <c r="F3763" s="1504"/>
      <c r="G3763" s="1504"/>
      <c r="H3763" s="1504"/>
      <c r="I3763" s="1504"/>
      <c r="J3763" s="1504"/>
    </row>
    <row r="3764" spans="2:10" x14ac:dyDescent="0.25">
      <c r="B3764" s="1508"/>
      <c r="C3764" s="1508"/>
      <c r="D3764" s="1508"/>
      <c r="E3764" s="1508"/>
      <c r="F3764" s="1504"/>
      <c r="G3764" s="1504"/>
      <c r="H3764" s="1504"/>
      <c r="I3764" s="1504"/>
      <c r="J3764" s="1504"/>
    </row>
    <row r="3765" spans="2:10" x14ac:dyDescent="0.25">
      <c r="B3765" s="1508"/>
      <c r="C3765" s="1508"/>
      <c r="D3765" s="1508"/>
      <c r="E3765" s="1508"/>
      <c r="F3765" s="1504"/>
      <c r="G3765" s="1504"/>
      <c r="H3765" s="1504"/>
      <c r="I3765" s="1504"/>
      <c r="J3765" s="1504"/>
    </row>
    <row r="3766" spans="2:10" x14ac:dyDescent="0.25">
      <c r="B3766" s="1508"/>
      <c r="C3766" s="1508"/>
      <c r="D3766" s="1508"/>
      <c r="E3766" s="1508"/>
      <c r="F3766" s="1504"/>
      <c r="G3766" s="1504"/>
      <c r="H3766" s="1504"/>
      <c r="I3766" s="1504"/>
      <c r="J3766" s="1504"/>
    </row>
    <row r="3767" spans="2:10" x14ac:dyDescent="0.25">
      <c r="B3767" s="1508"/>
      <c r="C3767" s="1508"/>
      <c r="D3767" s="1508"/>
      <c r="E3767" s="1508"/>
      <c r="F3767" s="1504"/>
      <c r="G3767" s="1504"/>
      <c r="H3767" s="1504"/>
      <c r="I3767" s="1504"/>
      <c r="J3767" s="1504"/>
    </row>
    <row r="3768" spans="2:10" x14ac:dyDescent="0.25">
      <c r="B3768" s="1508"/>
      <c r="C3768" s="1508"/>
      <c r="D3768" s="1508"/>
      <c r="E3768" s="1508"/>
      <c r="F3768" s="1504"/>
      <c r="G3768" s="1504"/>
      <c r="H3768" s="1504"/>
      <c r="I3768" s="1504"/>
      <c r="J3768" s="1504"/>
    </row>
    <row r="3769" spans="2:10" x14ac:dyDescent="0.25">
      <c r="B3769" s="1508"/>
      <c r="C3769" s="1508"/>
      <c r="D3769" s="1508"/>
      <c r="E3769" s="1508"/>
      <c r="F3769" s="1504"/>
      <c r="G3769" s="1504"/>
      <c r="H3769" s="1504"/>
      <c r="I3769" s="1504"/>
      <c r="J3769" s="1504"/>
    </row>
    <row r="3770" spans="2:10" x14ac:dyDescent="0.25">
      <c r="B3770" s="1508"/>
      <c r="C3770" s="1508"/>
      <c r="D3770" s="1508"/>
      <c r="E3770" s="1508"/>
      <c r="F3770" s="1504"/>
      <c r="G3770" s="1504"/>
      <c r="H3770" s="1504"/>
      <c r="I3770" s="1504"/>
      <c r="J3770" s="1504"/>
    </row>
    <row r="3771" spans="2:10" x14ac:dyDescent="0.25">
      <c r="B3771" s="1508"/>
      <c r="C3771" s="1508"/>
      <c r="D3771" s="1508"/>
      <c r="E3771" s="1508"/>
      <c r="F3771" s="1504"/>
      <c r="G3771" s="1504"/>
      <c r="H3771" s="1504"/>
      <c r="I3771" s="1504"/>
      <c r="J3771" s="1504"/>
    </row>
    <row r="3772" spans="2:10" x14ac:dyDescent="0.25">
      <c r="B3772" s="1508"/>
      <c r="C3772" s="1508"/>
      <c r="D3772" s="1508"/>
      <c r="E3772" s="1508"/>
      <c r="F3772" s="1504"/>
      <c r="G3772" s="1504"/>
      <c r="H3772" s="1504"/>
      <c r="I3772" s="1504"/>
      <c r="J3772" s="1504"/>
    </row>
    <row r="3773" spans="2:10" x14ac:dyDescent="0.25">
      <c r="B3773" s="1508"/>
      <c r="C3773" s="1508"/>
      <c r="D3773" s="1508"/>
      <c r="E3773" s="1508"/>
      <c r="F3773" s="1504"/>
      <c r="G3773" s="1504"/>
      <c r="H3773" s="1504"/>
      <c r="I3773" s="1504"/>
      <c r="J3773" s="1504"/>
    </row>
    <row r="3774" spans="2:10" x14ac:dyDescent="0.25">
      <c r="B3774" s="1508"/>
      <c r="C3774" s="1508"/>
      <c r="D3774" s="1508"/>
      <c r="E3774" s="1508"/>
      <c r="F3774" s="1504"/>
      <c r="G3774" s="1504"/>
      <c r="H3774" s="1504"/>
      <c r="I3774" s="1504"/>
      <c r="J3774" s="1504"/>
    </row>
    <row r="3775" spans="2:10" x14ac:dyDescent="0.25">
      <c r="B3775" s="1508"/>
      <c r="C3775" s="1508"/>
      <c r="D3775" s="1508"/>
      <c r="E3775" s="1508"/>
      <c r="F3775" s="1504"/>
      <c r="G3775" s="1504"/>
      <c r="H3775" s="1504"/>
      <c r="I3775" s="1504"/>
      <c r="J3775" s="1504"/>
    </row>
    <row r="3776" spans="2:10" x14ac:dyDescent="0.25">
      <c r="B3776" s="1508"/>
      <c r="C3776" s="1508"/>
      <c r="D3776" s="1508"/>
      <c r="E3776" s="1508"/>
      <c r="F3776" s="1504"/>
      <c r="G3776" s="1504"/>
      <c r="H3776" s="1504"/>
      <c r="I3776" s="1504"/>
      <c r="J3776" s="1504"/>
    </row>
    <row r="3777" spans="2:10" x14ac:dyDescent="0.25">
      <c r="B3777" s="1508"/>
      <c r="C3777" s="1508"/>
      <c r="D3777" s="1508"/>
      <c r="E3777" s="1508"/>
      <c r="F3777" s="1504"/>
      <c r="G3777" s="1504"/>
      <c r="H3777" s="1504"/>
      <c r="I3777" s="1504"/>
      <c r="J3777" s="1504"/>
    </row>
    <row r="3778" spans="2:10" x14ac:dyDescent="0.25">
      <c r="B3778" s="1508"/>
      <c r="C3778" s="1508"/>
      <c r="D3778" s="1508"/>
      <c r="E3778" s="1508"/>
      <c r="F3778" s="1504"/>
      <c r="G3778" s="1504"/>
      <c r="H3778" s="1504"/>
      <c r="I3778" s="1504"/>
      <c r="J3778" s="1504"/>
    </row>
    <row r="3779" spans="2:10" x14ac:dyDescent="0.25">
      <c r="B3779" s="1508"/>
      <c r="C3779" s="1508"/>
      <c r="D3779" s="1508"/>
      <c r="E3779" s="1508"/>
      <c r="F3779" s="1504"/>
      <c r="G3779" s="1504"/>
      <c r="H3779" s="1504"/>
      <c r="I3779" s="1504"/>
      <c r="J3779" s="1504"/>
    </row>
    <row r="3780" spans="2:10" x14ac:dyDescent="0.25">
      <c r="B3780" s="1508"/>
      <c r="C3780" s="1508"/>
      <c r="D3780" s="1508"/>
      <c r="E3780" s="1508"/>
      <c r="F3780" s="1504"/>
      <c r="G3780" s="1504"/>
      <c r="H3780" s="1504"/>
      <c r="I3780" s="1504"/>
      <c r="J3780" s="1504"/>
    </row>
    <row r="3781" spans="2:10" x14ac:dyDescent="0.25">
      <c r="B3781" s="1508"/>
      <c r="C3781" s="1508"/>
      <c r="D3781" s="1508"/>
      <c r="E3781" s="1508"/>
      <c r="F3781" s="1504"/>
      <c r="G3781" s="1504"/>
      <c r="H3781" s="1504"/>
      <c r="I3781" s="1504"/>
      <c r="J3781" s="1504"/>
    </row>
    <row r="3782" spans="2:10" x14ac:dyDescent="0.25">
      <c r="B3782" s="1508"/>
      <c r="C3782" s="1508"/>
      <c r="D3782" s="1508"/>
      <c r="E3782" s="1508"/>
      <c r="F3782" s="1504"/>
      <c r="G3782" s="1504"/>
      <c r="H3782" s="1504"/>
      <c r="I3782" s="1504"/>
      <c r="J3782" s="1504"/>
    </row>
    <row r="3783" spans="2:10" x14ac:dyDescent="0.25">
      <c r="B3783" s="1508"/>
      <c r="C3783" s="1508"/>
      <c r="D3783" s="1508"/>
      <c r="E3783" s="1508"/>
      <c r="F3783" s="1504"/>
      <c r="G3783" s="1504"/>
      <c r="H3783" s="1504"/>
      <c r="I3783" s="1504"/>
      <c r="J3783" s="1504"/>
    </row>
    <row r="3784" spans="2:10" x14ac:dyDescent="0.25">
      <c r="B3784" s="1508"/>
      <c r="C3784" s="1508"/>
      <c r="D3784" s="1508"/>
      <c r="E3784" s="1508"/>
      <c r="F3784" s="1504"/>
      <c r="G3784" s="1504"/>
      <c r="H3784" s="1504"/>
      <c r="I3784" s="1504"/>
      <c r="J3784" s="1504"/>
    </row>
    <row r="3785" spans="2:10" x14ac:dyDescent="0.25">
      <c r="B3785" s="1508"/>
      <c r="C3785" s="1508"/>
      <c r="D3785" s="1508"/>
      <c r="E3785" s="1508"/>
      <c r="F3785" s="1504"/>
      <c r="G3785" s="1504"/>
      <c r="H3785" s="1504"/>
      <c r="I3785" s="1504"/>
      <c r="J3785" s="1504"/>
    </row>
    <row r="3786" spans="2:10" x14ac:dyDescent="0.25">
      <c r="B3786" s="1508"/>
      <c r="C3786" s="1508"/>
      <c r="D3786" s="1508"/>
      <c r="E3786" s="1508"/>
      <c r="F3786" s="1504"/>
      <c r="G3786" s="1504"/>
      <c r="H3786" s="1504"/>
      <c r="I3786" s="1504"/>
      <c r="J3786" s="1504"/>
    </row>
    <row r="3787" spans="2:10" x14ac:dyDescent="0.25">
      <c r="B3787" s="1508"/>
      <c r="C3787" s="1508"/>
      <c r="D3787" s="1508"/>
      <c r="E3787" s="1508"/>
      <c r="F3787" s="1504"/>
      <c r="G3787" s="1504"/>
      <c r="H3787" s="1504"/>
      <c r="I3787" s="1504"/>
      <c r="J3787" s="1504"/>
    </row>
    <row r="3788" spans="2:10" x14ac:dyDescent="0.25">
      <c r="B3788" s="1508"/>
      <c r="C3788" s="1508"/>
      <c r="D3788" s="1508"/>
      <c r="E3788" s="1508"/>
      <c r="F3788" s="1504"/>
      <c r="G3788" s="1504"/>
      <c r="H3788" s="1504"/>
      <c r="I3788" s="1504"/>
      <c r="J3788" s="1504"/>
    </row>
    <row r="3789" spans="2:10" x14ac:dyDescent="0.25">
      <c r="B3789" s="1508"/>
      <c r="C3789" s="1508"/>
      <c r="D3789" s="1508"/>
      <c r="E3789" s="1508"/>
      <c r="F3789" s="1504"/>
      <c r="G3789" s="1504"/>
      <c r="H3789" s="1504"/>
      <c r="I3789" s="1504"/>
      <c r="J3789" s="1504"/>
    </row>
    <row r="3790" spans="2:10" x14ac:dyDescent="0.25">
      <c r="B3790" s="1508"/>
      <c r="C3790" s="1508"/>
      <c r="D3790" s="1508"/>
      <c r="E3790" s="1508"/>
      <c r="F3790" s="1504"/>
      <c r="G3790" s="1504"/>
      <c r="H3790" s="1504"/>
      <c r="I3790" s="1504"/>
      <c r="J3790" s="1504"/>
    </row>
    <row r="3791" spans="2:10" x14ac:dyDescent="0.25">
      <c r="B3791" s="1508"/>
      <c r="C3791" s="1508"/>
      <c r="D3791" s="1508"/>
      <c r="E3791" s="1508"/>
      <c r="F3791" s="1504"/>
      <c r="G3791" s="1504"/>
      <c r="H3791" s="1504"/>
      <c r="I3791" s="1504"/>
      <c r="J3791" s="1504"/>
    </row>
    <row r="3792" spans="2:10" x14ac:dyDescent="0.25">
      <c r="B3792" s="1508"/>
      <c r="C3792" s="1508"/>
      <c r="D3792" s="1508"/>
      <c r="E3792" s="1508"/>
      <c r="F3792" s="1504"/>
      <c r="G3792" s="1504"/>
      <c r="H3792" s="1504"/>
      <c r="I3792" s="1504"/>
      <c r="J3792" s="1504"/>
    </row>
    <row r="3793" spans="2:10" x14ac:dyDescent="0.25">
      <c r="B3793" s="1508"/>
      <c r="C3793" s="1508"/>
      <c r="D3793" s="1508"/>
      <c r="E3793" s="1508"/>
      <c r="F3793" s="1504"/>
      <c r="G3793" s="1504"/>
      <c r="H3793" s="1504"/>
      <c r="I3793" s="1504"/>
      <c r="J3793" s="1504"/>
    </row>
    <row r="3794" spans="2:10" x14ac:dyDescent="0.25">
      <c r="B3794" s="1508"/>
      <c r="C3794" s="1508"/>
      <c r="D3794" s="1508"/>
      <c r="E3794" s="1508"/>
      <c r="F3794" s="1504"/>
      <c r="G3794" s="1504"/>
      <c r="H3794" s="1504"/>
      <c r="I3794" s="1504"/>
      <c r="J3794" s="1504"/>
    </row>
    <row r="3795" spans="2:10" x14ac:dyDescent="0.25">
      <c r="B3795" s="1508"/>
      <c r="C3795" s="1508"/>
      <c r="D3795" s="1508"/>
      <c r="E3795" s="1508"/>
      <c r="F3795" s="1504"/>
      <c r="G3795" s="1504"/>
      <c r="H3795" s="1504"/>
      <c r="I3795" s="1504"/>
      <c r="J3795" s="1504"/>
    </row>
    <row r="3796" spans="2:10" x14ac:dyDescent="0.25">
      <c r="B3796" s="1508"/>
      <c r="C3796" s="1508"/>
      <c r="D3796" s="1508"/>
      <c r="E3796" s="1508"/>
      <c r="F3796" s="1504"/>
      <c r="G3796" s="1504"/>
      <c r="H3796" s="1504"/>
      <c r="I3796" s="1504"/>
      <c r="J3796" s="1504"/>
    </row>
    <row r="3797" spans="2:10" x14ac:dyDescent="0.25">
      <c r="B3797" s="1508"/>
      <c r="C3797" s="1508"/>
      <c r="D3797" s="1508"/>
      <c r="E3797" s="1508"/>
      <c r="F3797" s="1504"/>
      <c r="G3797" s="1504"/>
      <c r="H3797" s="1504"/>
      <c r="I3797" s="1504"/>
      <c r="J3797" s="1504"/>
    </row>
    <row r="3798" spans="2:10" x14ac:dyDescent="0.25">
      <c r="B3798" s="1508"/>
      <c r="C3798" s="1508"/>
      <c r="D3798" s="1508"/>
      <c r="E3798" s="1508"/>
      <c r="F3798" s="1504"/>
      <c r="G3798" s="1504"/>
      <c r="H3798" s="1504"/>
      <c r="I3798" s="1504"/>
      <c r="J3798" s="1504"/>
    </row>
    <row r="3799" spans="2:10" x14ac:dyDescent="0.25">
      <c r="B3799" s="1508"/>
      <c r="C3799" s="1508"/>
      <c r="D3799" s="1508"/>
      <c r="E3799" s="1508"/>
      <c r="F3799" s="1504"/>
      <c r="G3799" s="1504"/>
      <c r="H3799" s="1504"/>
      <c r="I3799" s="1504"/>
      <c r="J3799" s="1504"/>
    </row>
    <row r="3800" spans="2:10" x14ac:dyDescent="0.25">
      <c r="B3800" s="1508"/>
      <c r="C3800" s="1508"/>
      <c r="D3800" s="1508"/>
      <c r="E3800" s="1508"/>
      <c r="F3800" s="1504"/>
      <c r="G3800" s="1504"/>
      <c r="H3800" s="1504"/>
      <c r="I3800" s="1504"/>
      <c r="J3800" s="1504"/>
    </row>
    <row r="3801" spans="2:10" x14ac:dyDescent="0.25">
      <c r="B3801" s="1508"/>
      <c r="C3801" s="1508"/>
      <c r="D3801" s="1508"/>
      <c r="E3801" s="1508"/>
      <c r="F3801" s="1504"/>
      <c r="G3801" s="1504"/>
      <c r="H3801" s="1504"/>
      <c r="I3801" s="1504"/>
      <c r="J3801" s="1504"/>
    </row>
    <row r="3802" spans="2:10" x14ac:dyDescent="0.25">
      <c r="B3802" s="1508"/>
      <c r="C3802" s="1508"/>
      <c r="D3802" s="1508"/>
      <c r="E3802" s="1508"/>
      <c r="F3802" s="1504"/>
      <c r="G3802" s="1504"/>
      <c r="H3802" s="1504"/>
      <c r="I3802" s="1504"/>
      <c r="J3802" s="1504"/>
    </row>
    <row r="3803" spans="2:10" x14ac:dyDescent="0.25">
      <c r="B3803" s="1508"/>
      <c r="C3803" s="1508"/>
      <c r="D3803" s="1508"/>
      <c r="E3803" s="1508"/>
      <c r="F3803" s="1504"/>
      <c r="G3803" s="1504"/>
      <c r="H3803" s="1504"/>
      <c r="I3803" s="1504"/>
      <c r="J3803" s="1504"/>
    </row>
    <row r="3804" spans="2:10" x14ac:dyDescent="0.25">
      <c r="B3804" s="1508"/>
      <c r="C3804" s="1508"/>
      <c r="D3804" s="1508"/>
      <c r="E3804" s="1508"/>
      <c r="F3804" s="1504"/>
      <c r="G3804" s="1504"/>
      <c r="H3804" s="1504"/>
      <c r="I3804" s="1504"/>
      <c r="J3804" s="1504"/>
    </row>
    <row r="3805" spans="2:10" x14ac:dyDescent="0.25">
      <c r="B3805" s="1508"/>
      <c r="C3805" s="1508"/>
      <c r="D3805" s="1508"/>
      <c r="E3805" s="1508"/>
      <c r="F3805" s="1504"/>
      <c r="G3805" s="1504"/>
      <c r="H3805" s="1504"/>
      <c r="I3805" s="1504"/>
      <c r="J3805" s="1504"/>
    </row>
    <row r="3806" spans="2:10" x14ac:dyDescent="0.25">
      <c r="B3806" s="1508"/>
      <c r="C3806" s="1508"/>
      <c r="D3806" s="1508"/>
      <c r="E3806" s="1508"/>
      <c r="F3806" s="1504"/>
      <c r="G3806" s="1504"/>
      <c r="H3806" s="1504"/>
      <c r="I3806" s="1504"/>
      <c r="J3806" s="1504"/>
    </row>
    <row r="3807" spans="2:10" x14ac:dyDescent="0.25">
      <c r="B3807" s="1508"/>
      <c r="C3807" s="1508"/>
      <c r="D3807" s="1508"/>
      <c r="E3807" s="1508"/>
      <c r="F3807" s="1504"/>
      <c r="G3807" s="1504"/>
      <c r="H3807" s="1504"/>
      <c r="I3807" s="1504"/>
      <c r="J3807" s="1504"/>
    </row>
    <row r="3808" spans="2:10" x14ac:dyDescent="0.25">
      <c r="B3808" s="1508"/>
      <c r="C3808" s="1508"/>
      <c r="D3808" s="1508"/>
      <c r="E3808" s="1508"/>
      <c r="F3808" s="1504"/>
      <c r="G3808" s="1504"/>
      <c r="H3808" s="1504"/>
      <c r="I3808" s="1504"/>
      <c r="J3808" s="1504"/>
    </row>
    <row r="3809" spans="2:10" x14ac:dyDescent="0.25">
      <c r="B3809" s="1508"/>
      <c r="C3809" s="1508"/>
      <c r="D3809" s="1508"/>
      <c r="E3809" s="1508"/>
      <c r="F3809" s="1504"/>
      <c r="G3809" s="1504"/>
      <c r="H3809" s="1504"/>
      <c r="I3809" s="1504"/>
      <c r="J3809" s="1504"/>
    </row>
    <row r="3810" spans="2:10" x14ac:dyDescent="0.25">
      <c r="B3810" s="1508"/>
      <c r="C3810" s="1508"/>
      <c r="D3810" s="1508"/>
      <c r="E3810" s="1508"/>
      <c r="F3810" s="1504"/>
      <c r="G3810" s="1504"/>
      <c r="H3810" s="1504"/>
      <c r="I3810" s="1504"/>
      <c r="J3810" s="1504"/>
    </row>
    <row r="3811" spans="2:10" x14ac:dyDescent="0.25">
      <c r="B3811" s="1508"/>
      <c r="C3811" s="1508"/>
      <c r="D3811" s="1508"/>
      <c r="E3811" s="1508"/>
      <c r="F3811" s="1504"/>
      <c r="G3811" s="1504"/>
      <c r="H3811" s="1504"/>
      <c r="I3811" s="1504"/>
      <c r="J3811" s="1504"/>
    </row>
    <row r="3812" spans="2:10" x14ac:dyDescent="0.25">
      <c r="B3812" s="1508"/>
      <c r="C3812" s="1508"/>
      <c r="D3812" s="1508"/>
      <c r="E3812" s="1508"/>
      <c r="F3812" s="1504"/>
      <c r="G3812" s="1504"/>
      <c r="H3812" s="1504"/>
      <c r="I3812" s="1504"/>
      <c r="J3812" s="1504"/>
    </row>
    <row r="3813" spans="2:10" x14ac:dyDescent="0.25">
      <c r="B3813" s="1508"/>
      <c r="C3813" s="1508"/>
      <c r="D3813" s="1508"/>
      <c r="E3813" s="1508"/>
      <c r="F3813" s="1504"/>
      <c r="G3813" s="1504"/>
      <c r="H3813" s="1504"/>
      <c r="I3813" s="1504"/>
      <c r="J3813" s="1504"/>
    </row>
    <row r="3814" spans="2:10" x14ac:dyDescent="0.25">
      <c r="B3814" s="1508"/>
      <c r="C3814" s="1508"/>
      <c r="D3814" s="1508"/>
      <c r="E3814" s="1508"/>
      <c r="F3814" s="1504"/>
      <c r="G3814" s="1504"/>
      <c r="H3814" s="1504"/>
      <c r="I3814" s="1504"/>
      <c r="J3814" s="1504"/>
    </row>
    <row r="3815" spans="2:10" x14ac:dyDescent="0.25">
      <c r="B3815" s="1508"/>
      <c r="C3815" s="1508"/>
      <c r="D3815" s="1508"/>
      <c r="E3815" s="1508"/>
      <c r="F3815" s="1504"/>
      <c r="G3815" s="1504"/>
      <c r="H3815" s="1504"/>
      <c r="I3815" s="1504"/>
      <c r="J3815" s="1504"/>
    </row>
    <row r="3816" spans="2:10" x14ac:dyDescent="0.25">
      <c r="B3816" s="1508"/>
      <c r="C3816" s="1508"/>
      <c r="D3816" s="1508"/>
      <c r="E3816" s="1508"/>
      <c r="F3816" s="1504"/>
      <c r="G3816" s="1504"/>
      <c r="H3816" s="1504"/>
      <c r="I3816" s="1504"/>
      <c r="J3816" s="1504"/>
    </row>
    <row r="3817" spans="2:10" x14ac:dyDescent="0.25">
      <c r="B3817" s="1508"/>
      <c r="C3817" s="1508"/>
      <c r="D3817" s="1508"/>
      <c r="E3817" s="1508"/>
      <c r="F3817" s="1504"/>
      <c r="G3817" s="1504"/>
      <c r="H3817" s="1504"/>
      <c r="I3817" s="1504"/>
      <c r="J3817" s="1504"/>
    </row>
    <row r="3818" spans="2:10" x14ac:dyDescent="0.25">
      <c r="B3818" s="1508"/>
      <c r="C3818" s="1508"/>
      <c r="D3818" s="1508"/>
      <c r="E3818" s="1508"/>
      <c r="F3818" s="1504"/>
      <c r="G3818" s="1504"/>
      <c r="H3818" s="1504"/>
      <c r="I3818" s="1504"/>
      <c r="J3818" s="1504"/>
    </row>
    <row r="3819" spans="2:10" x14ac:dyDescent="0.25">
      <c r="B3819" s="1508"/>
      <c r="C3819" s="1508"/>
      <c r="D3819" s="1508"/>
      <c r="E3819" s="1508"/>
      <c r="F3819" s="1504"/>
      <c r="G3819" s="1504"/>
      <c r="H3819" s="1504"/>
      <c r="I3819" s="1504"/>
      <c r="J3819" s="1504"/>
    </row>
    <row r="3820" spans="2:10" x14ac:dyDescent="0.25">
      <c r="B3820" s="1508"/>
      <c r="C3820" s="1508"/>
      <c r="D3820" s="1508"/>
      <c r="E3820" s="1508"/>
      <c r="F3820" s="1504"/>
      <c r="G3820" s="1504"/>
      <c r="H3820" s="1504"/>
      <c r="I3820" s="1504"/>
      <c r="J3820" s="1504"/>
    </row>
    <row r="3821" spans="2:10" x14ac:dyDescent="0.25">
      <c r="B3821" s="1508"/>
      <c r="C3821" s="1508"/>
      <c r="D3821" s="1508"/>
      <c r="E3821" s="1508"/>
      <c r="F3821" s="1504"/>
      <c r="G3821" s="1504"/>
      <c r="H3821" s="1504"/>
      <c r="I3821" s="1504"/>
      <c r="J3821" s="1504"/>
    </row>
    <row r="3822" spans="2:10" x14ac:dyDescent="0.25">
      <c r="B3822" s="1508"/>
      <c r="C3822" s="1508"/>
      <c r="D3822" s="1508"/>
      <c r="E3822" s="1508"/>
      <c r="F3822" s="1504"/>
      <c r="G3822" s="1504"/>
      <c r="H3822" s="1504"/>
      <c r="I3822" s="1504"/>
      <c r="J3822" s="1504"/>
    </row>
    <row r="3823" spans="2:10" x14ac:dyDescent="0.25">
      <c r="B3823" s="1508"/>
      <c r="C3823" s="1508"/>
      <c r="D3823" s="1508"/>
      <c r="E3823" s="1508"/>
      <c r="F3823" s="1504"/>
      <c r="G3823" s="1504"/>
      <c r="H3823" s="1504"/>
      <c r="I3823" s="1504"/>
      <c r="J3823" s="1504"/>
    </row>
    <row r="3824" spans="2:10" x14ac:dyDescent="0.25">
      <c r="B3824" s="1508"/>
      <c r="C3824" s="1508"/>
      <c r="D3824" s="1508"/>
      <c r="E3824" s="1508"/>
      <c r="F3824" s="1504"/>
      <c r="G3824" s="1504"/>
      <c r="H3824" s="1504"/>
      <c r="I3824" s="1504"/>
      <c r="J3824" s="1504"/>
    </row>
    <row r="3825" spans="2:10" x14ac:dyDescent="0.25">
      <c r="B3825" s="1508"/>
      <c r="C3825" s="1508"/>
      <c r="D3825" s="1508"/>
      <c r="E3825" s="1508"/>
      <c r="F3825" s="1504"/>
      <c r="G3825" s="1504"/>
      <c r="H3825" s="1504"/>
      <c r="I3825" s="1504"/>
      <c r="J3825" s="1504"/>
    </row>
    <row r="3826" spans="2:10" x14ac:dyDescent="0.25">
      <c r="B3826" s="1508"/>
      <c r="C3826" s="1508"/>
      <c r="D3826" s="1508"/>
      <c r="E3826" s="1508"/>
      <c r="F3826" s="1504"/>
      <c r="G3826" s="1504"/>
      <c r="H3826" s="1504"/>
      <c r="I3826" s="1504"/>
      <c r="J3826" s="1504"/>
    </row>
    <row r="3827" spans="2:10" x14ac:dyDescent="0.25">
      <c r="B3827" s="1508"/>
      <c r="C3827" s="1508"/>
      <c r="D3827" s="1508"/>
      <c r="E3827" s="1508"/>
      <c r="F3827" s="1504"/>
      <c r="G3827" s="1504"/>
      <c r="H3827" s="1504"/>
      <c r="I3827" s="1504"/>
      <c r="J3827" s="1504"/>
    </row>
    <row r="3828" spans="2:10" x14ac:dyDescent="0.25">
      <c r="B3828" s="1508"/>
      <c r="C3828" s="1508"/>
      <c r="D3828" s="1508"/>
      <c r="E3828" s="1508"/>
      <c r="F3828" s="1504"/>
      <c r="G3828" s="1504"/>
      <c r="H3828" s="1504"/>
      <c r="I3828" s="1504"/>
      <c r="J3828" s="1504"/>
    </row>
    <row r="3829" spans="2:10" x14ac:dyDescent="0.25">
      <c r="B3829" s="1508"/>
      <c r="C3829" s="1508"/>
      <c r="D3829" s="1508"/>
      <c r="E3829" s="1508"/>
      <c r="F3829" s="1504"/>
      <c r="G3829" s="1504"/>
      <c r="H3829" s="1504"/>
      <c r="I3829" s="1504"/>
      <c r="J3829" s="1504"/>
    </row>
    <row r="3830" spans="2:10" x14ac:dyDescent="0.25">
      <c r="B3830" s="1508"/>
      <c r="C3830" s="1508"/>
      <c r="D3830" s="1508"/>
      <c r="E3830" s="1508"/>
      <c r="F3830" s="1504"/>
      <c r="G3830" s="1504"/>
      <c r="H3830" s="1504"/>
      <c r="I3830" s="1504"/>
      <c r="J3830" s="1504"/>
    </row>
    <row r="3831" spans="2:10" x14ac:dyDescent="0.25">
      <c r="B3831" s="1508"/>
      <c r="C3831" s="1508"/>
      <c r="D3831" s="1508"/>
      <c r="E3831" s="1508"/>
      <c r="F3831" s="1504"/>
      <c r="G3831" s="1504"/>
      <c r="H3831" s="1504"/>
      <c r="I3831" s="1504"/>
      <c r="J3831" s="1504"/>
    </row>
    <row r="3832" spans="2:10" x14ac:dyDescent="0.25">
      <c r="B3832" s="1508"/>
      <c r="C3832" s="1508"/>
      <c r="D3832" s="1508"/>
      <c r="E3832" s="1508"/>
      <c r="F3832" s="1504"/>
      <c r="G3832" s="1504"/>
      <c r="H3832" s="1504"/>
      <c r="I3832" s="1504"/>
      <c r="J3832" s="1504"/>
    </row>
    <row r="3833" spans="2:10" x14ac:dyDescent="0.25">
      <c r="B3833" s="1508"/>
      <c r="C3833" s="1508"/>
      <c r="D3833" s="1508"/>
      <c r="E3833" s="1508"/>
      <c r="F3833" s="1504"/>
      <c r="G3833" s="1504"/>
      <c r="H3833" s="1504"/>
      <c r="I3833" s="1504"/>
      <c r="J3833" s="1504"/>
    </row>
    <row r="3834" spans="2:10" x14ac:dyDescent="0.25">
      <c r="B3834" s="1508"/>
      <c r="C3834" s="1508"/>
      <c r="D3834" s="1508"/>
      <c r="E3834" s="1508"/>
      <c r="F3834" s="1504"/>
      <c r="G3834" s="1504"/>
      <c r="H3834" s="1504"/>
      <c r="I3834" s="1504"/>
      <c r="J3834" s="1504"/>
    </row>
    <row r="3835" spans="2:10" x14ac:dyDescent="0.25">
      <c r="B3835" s="1508"/>
      <c r="C3835" s="1508"/>
      <c r="D3835" s="1508"/>
      <c r="E3835" s="1508"/>
      <c r="F3835" s="1504"/>
      <c r="G3835" s="1504"/>
      <c r="H3835" s="1504"/>
      <c r="I3835" s="1504"/>
      <c r="J3835" s="1504"/>
    </row>
    <row r="3836" spans="2:10" x14ac:dyDescent="0.25">
      <c r="B3836" s="1508"/>
      <c r="C3836" s="1508"/>
      <c r="D3836" s="1508"/>
      <c r="E3836" s="1508"/>
      <c r="F3836" s="1504"/>
      <c r="G3836" s="1504"/>
      <c r="H3836" s="1504"/>
      <c r="I3836" s="1504"/>
      <c r="J3836" s="1504"/>
    </row>
    <row r="3837" spans="2:10" x14ac:dyDescent="0.25">
      <c r="B3837" s="1508"/>
      <c r="C3837" s="1508"/>
      <c r="D3837" s="1508"/>
      <c r="E3837" s="1508"/>
      <c r="F3837" s="1504"/>
      <c r="G3837" s="1504"/>
      <c r="H3837" s="1504"/>
      <c r="I3837" s="1504"/>
      <c r="J3837" s="1504"/>
    </row>
    <row r="3838" spans="2:10" x14ac:dyDescent="0.25">
      <c r="B3838" s="1508"/>
      <c r="C3838" s="1508"/>
      <c r="D3838" s="1508"/>
      <c r="E3838" s="1508"/>
      <c r="F3838" s="1504"/>
      <c r="G3838" s="1504"/>
      <c r="H3838" s="1504"/>
      <c r="I3838" s="1504"/>
      <c r="J3838" s="1504"/>
    </row>
    <row r="3839" spans="2:10" x14ac:dyDescent="0.25">
      <c r="B3839" s="1508"/>
      <c r="C3839" s="1508"/>
      <c r="D3839" s="1508"/>
      <c r="E3839" s="1508"/>
      <c r="F3839" s="1504"/>
      <c r="G3839" s="1504"/>
      <c r="H3839" s="1504"/>
      <c r="I3839" s="1504"/>
      <c r="J3839" s="1504"/>
    </row>
    <row r="3840" spans="2:10" x14ac:dyDescent="0.25">
      <c r="B3840" s="1508"/>
      <c r="C3840" s="1508"/>
      <c r="D3840" s="1508"/>
      <c r="E3840" s="1508"/>
      <c r="F3840" s="1504"/>
      <c r="G3840" s="1504"/>
      <c r="H3840" s="1504"/>
      <c r="I3840" s="1504"/>
      <c r="J3840" s="1504"/>
    </row>
    <row r="3841" spans="2:10" x14ac:dyDescent="0.25">
      <c r="B3841" s="1508"/>
      <c r="C3841" s="1508"/>
      <c r="D3841" s="1508"/>
      <c r="E3841" s="1508"/>
      <c r="F3841" s="1504"/>
      <c r="G3841" s="1504"/>
      <c r="H3841" s="1504"/>
      <c r="I3841" s="1504"/>
      <c r="J3841" s="1504"/>
    </row>
    <row r="3842" spans="2:10" x14ac:dyDescent="0.25">
      <c r="B3842" s="1508"/>
      <c r="C3842" s="1508"/>
      <c r="D3842" s="1508"/>
      <c r="E3842" s="1508"/>
      <c r="F3842" s="1504"/>
      <c r="G3842" s="1504"/>
      <c r="H3842" s="1504"/>
      <c r="I3842" s="1504"/>
      <c r="J3842" s="1504"/>
    </row>
    <row r="3843" spans="2:10" x14ac:dyDescent="0.25">
      <c r="B3843" s="1508"/>
      <c r="C3843" s="1508"/>
      <c r="D3843" s="1508"/>
      <c r="E3843" s="1508"/>
      <c r="F3843" s="1504"/>
      <c r="G3843" s="1504"/>
      <c r="H3843" s="1504"/>
      <c r="I3843" s="1504"/>
      <c r="J3843" s="1504"/>
    </row>
    <row r="3844" spans="2:10" x14ac:dyDescent="0.25">
      <c r="B3844" s="1508"/>
      <c r="C3844" s="1508"/>
      <c r="D3844" s="1508"/>
      <c r="E3844" s="1508"/>
      <c r="F3844" s="1504"/>
      <c r="G3844" s="1504"/>
      <c r="H3844" s="1504"/>
      <c r="I3844" s="1504"/>
      <c r="J3844" s="1504"/>
    </row>
    <row r="3845" spans="2:10" x14ac:dyDescent="0.25">
      <c r="B3845" s="1508"/>
      <c r="C3845" s="1508"/>
      <c r="D3845" s="1508"/>
      <c r="E3845" s="1508"/>
      <c r="F3845" s="1504"/>
      <c r="G3845" s="1504"/>
      <c r="H3845" s="1504"/>
      <c r="I3845" s="1504"/>
      <c r="J3845" s="1504"/>
    </row>
    <row r="3846" spans="2:10" x14ac:dyDescent="0.25">
      <c r="B3846" s="1508"/>
      <c r="C3846" s="1508"/>
      <c r="D3846" s="1508"/>
      <c r="E3846" s="1508"/>
      <c r="F3846" s="1504"/>
      <c r="G3846" s="1504"/>
      <c r="H3846" s="1504"/>
      <c r="I3846" s="1504"/>
      <c r="J3846" s="1504"/>
    </row>
    <row r="3847" spans="2:10" x14ac:dyDescent="0.25">
      <c r="B3847" s="1508"/>
      <c r="C3847" s="1508"/>
      <c r="D3847" s="1508"/>
      <c r="E3847" s="1508"/>
      <c r="F3847" s="1504"/>
      <c r="G3847" s="1504"/>
      <c r="H3847" s="1504"/>
      <c r="I3847" s="1504"/>
      <c r="J3847" s="1504"/>
    </row>
    <row r="3848" spans="2:10" x14ac:dyDescent="0.25">
      <c r="B3848" s="1508"/>
      <c r="C3848" s="1508"/>
      <c r="D3848" s="1508"/>
      <c r="E3848" s="1508"/>
      <c r="F3848" s="1504"/>
      <c r="G3848" s="1504"/>
      <c r="H3848" s="1504"/>
      <c r="I3848" s="1504"/>
      <c r="J3848" s="1504"/>
    </row>
    <row r="3849" spans="2:10" x14ac:dyDescent="0.25">
      <c r="B3849" s="1508"/>
      <c r="C3849" s="1508"/>
      <c r="D3849" s="1508"/>
      <c r="E3849" s="1508"/>
      <c r="F3849" s="1504"/>
      <c r="G3849" s="1504"/>
      <c r="H3849" s="1504"/>
      <c r="I3849" s="1504"/>
      <c r="J3849" s="1504"/>
    </row>
    <row r="3850" spans="2:10" x14ac:dyDescent="0.25">
      <c r="B3850" s="1508"/>
      <c r="C3850" s="1508"/>
      <c r="D3850" s="1508"/>
      <c r="E3850" s="1508"/>
      <c r="F3850" s="1504"/>
      <c r="G3850" s="1504"/>
      <c r="H3850" s="1504"/>
      <c r="I3850" s="1504"/>
      <c r="J3850" s="1504"/>
    </row>
    <row r="3851" spans="2:10" x14ac:dyDescent="0.25">
      <c r="B3851" s="1508"/>
      <c r="C3851" s="1508"/>
      <c r="D3851" s="1508"/>
      <c r="E3851" s="1508"/>
      <c r="F3851" s="1504"/>
      <c r="G3851" s="1504"/>
      <c r="H3851" s="1504"/>
      <c r="I3851" s="1504"/>
      <c r="J3851" s="1504"/>
    </row>
    <row r="3852" spans="2:10" x14ac:dyDescent="0.25">
      <c r="B3852" s="1508"/>
      <c r="C3852" s="1508"/>
      <c r="D3852" s="1508"/>
      <c r="E3852" s="1508"/>
      <c r="F3852" s="1504"/>
      <c r="G3852" s="1504"/>
      <c r="H3852" s="1504"/>
      <c r="I3852" s="1504"/>
      <c r="J3852" s="1504"/>
    </row>
    <row r="3853" spans="2:10" x14ac:dyDescent="0.25">
      <c r="B3853" s="1508"/>
      <c r="C3853" s="1508"/>
      <c r="D3853" s="1508"/>
      <c r="E3853" s="1508"/>
      <c r="F3853" s="1504"/>
      <c r="G3853" s="1504"/>
      <c r="H3853" s="1504"/>
      <c r="I3853" s="1504"/>
      <c r="J3853" s="1504"/>
    </row>
    <row r="3854" spans="2:10" x14ac:dyDescent="0.25">
      <c r="B3854" s="1508"/>
      <c r="C3854" s="1508"/>
      <c r="D3854" s="1508"/>
      <c r="E3854" s="1508"/>
      <c r="F3854" s="1504"/>
      <c r="G3854" s="1504"/>
      <c r="H3854" s="1504"/>
      <c r="I3854" s="1504"/>
      <c r="J3854" s="1504"/>
    </row>
    <row r="3855" spans="2:10" x14ac:dyDescent="0.25">
      <c r="B3855" s="1508"/>
      <c r="C3855" s="1508"/>
      <c r="D3855" s="1508"/>
      <c r="E3855" s="1508"/>
      <c r="F3855" s="1504"/>
      <c r="G3855" s="1504"/>
      <c r="H3855" s="1504"/>
      <c r="I3855" s="1504"/>
      <c r="J3855" s="1504"/>
    </row>
    <row r="3856" spans="2:10" x14ac:dyDescent="0.25">
      <c r="B3856" s="1508"/>
      <c r="C3856" s="1508"/>
      <c r="D3856" s="1508"/>
      <c r="E3856" s="1508"/>
      <c r="F3856" s="1504"/>
      <c r="G3856" s="1504"/>
      <c r="H3856" s="1504"/>
      <c r="I3856" s="1504"/>
      <c r="J3856" s="1504"/>
    </row>
    <row r="3857" spans="2:10" x14ac:dyDescent="0.25">
      <c r="B3857" s="1508"/>
      <c r="C3857" s="1508"/>
      <c r="D3857" s="1508"/>
      <c r="E3857" s="1508"/>
      <c r="F3857" s="1504"/>
      <c r="G3857" s="1504"/>
      <c r="H3857" s="1504"/>
      <c r="I3857" s="1504"/>
      <c r="J3857" s="1504"/>
    </row>
    <row r="3858" spans="2:10" x14ac:dyDescent="0.25">
      <c r="B3858" s="1508"/>
      <c r="C3858" s="1508"/>
      <c r="D3858" s="1508"/>
      <c r="E3858" s="1508"/>
      <c r="F3858" s="1504"/>
      <c r="G3858" s="1504"/>
      <c r="H3858" s="1504"/>
      <c r="I3858" s="1504"/>
      <c r="J3858" s="1504"/>
    </row>
    <row r="3859" spans="2:10" x14ac:dyDescent="0.25">
      <c r="B3859" s="1508"/>
      <c r="C3859" s="1508"/>
      <c r="D3859" s="1508"/>
      <c r="E3859" s="1508"/>
      <c r="F3859" s="1504"/>
      <c r="G3859" s="1504"/>
      <c r="H3859" s="1504"/>
      <c r="I3859" s="1504"/>
      <c r="J3859" s="1504"/>
    </row>
    <row r="3860" spans="2:10" x14ac:dyDescent="0.25">
      <c r="B3860" s="1508"/>
      <c r="C3860" s="1508"/>
      <c r="D3860" s="1508"/>
      <c r="E3860" s="1508"/>
      <c r="F3860" s="1504"/>
      <c r="G3860" s="1504"/>
      <c r="H3860" s="1504"/>
      <c r="I3860" s="1504"/>
      <c r="J3860" s="1504"/>
    </row>
    <row r="3861" spans="2:10" x14ac:dyDescent="0.25">
      <c r="B3861" s="1508"/>
      <c r="C3861" s="1508"/>
      <c r="D3861" s="1508"/>
      <c r="E3861" s="1508"/>
      <c r="F3861" s="1504"/>
      <c r="G3861" s="1504"/>
      <c r="H3861" s="1504"/>
      <c r="I3861" s="1504"/>
      <c r="J3861" s="1504"/>
    </row>
    <row r="3862" spans="2:10" x14ac:dyDescent="0.25">
      <c r="B3862" s="1508"/>
      <c r="C3862" s="1508"/>
      <c r="D3862" s="1508"/>
      <c r="E3862" s="1508"/>
      <c r="F3862" s="1504"/>
      <c r="G3862" s="1504"/>
      <c r="H3862" s="1504"/>
      <c r="I3862" s="1504"/>
      <c r="J3862" s="1504"/>
    </row>
    <row r="3863" spans="2:10" x14ac:dyDescent="0.25">
      <c r="B3863" s="1508"/>
      <c r="C3863" s="1508"/>
      <c r="D3863" s="1508"/>
      <c r="E3863" s="1508"/>
      <c r="F3863" s="1504"/>
      <c r="G3863" s="1504"/>
      <c r="H3863" s="1504"/>
      <c r="I3863" s="1504"/>
      <c r="J3863" s="1504"/>
    </row>
    <row r="3864" spans="2:10" x14ac:dyDescent="0.25">
      <c r="B3864" s="1508"/>
      <c r="C3864" s="1508"/>
      <c r="D3864" s="1508"/>
      <c r="E3864" s="1508"/>
      <c r="F3864" s="1504"/>
      <c r="G3864" s="1504"/>
      <c r="H3864" s="1504"/>
      <c r="I3864" s="1504"/>
      <c r="J3864" s="1504"/>
    </row>
    <row r="3865" spans="2:10" x14ac:dyDescent="0.25">
      <c r="B3865" s="1508"/>
      <c r="C3865" s="1508"/>
      <c r="D3865" s="1508"/>
      <c r="E3865" s="1508"/>
      <c r="F3865" s="1504"/>
      <c r="G3865" s="1504"/>
      <c r="H3865" s="1504"/>
      <c r="I3865" s="1504"/>
      <c r="J3865" s="1504"/>
    </row>
    <row r="3866" spans="2:10" x14ac:dyDescent="0.25">
      <c r="B3866" s="1508"/>
      <c r="C3866" s="1508"/>
      <c r="D3866" s="1508"/>
      <c r="E3866" s="1508"/>
      <c r="F3866" s="1504"/>
      <c r="G3866" s="1504"/>
      <c r="H3866" s="1504"/>
      <c r="I3866" s="1504"/>
      <c r="J3866" s="1504"/>
    </row>
    <row r="3867" spans="2:10" x14ac:dyDescent="0.25">
      <c r="B3867" s="1508"/>
      <c r="C3867" s="1508"/>
      <c r="D3867" s="1508"/>
      <c r="E3867" s="1508"/>
      <c r="F3867" s="1504"/>
      <c r="G3867" s="1504"/>
      <c r="H3867" s="1504"/>
      <c r="I3867" s="1504"/>
      <c r="J3867" s="1504"/>
    </row>
    <row r="3868" spans="2:10" x14ac:dyDescent="0.25">
      <c r="B3868" s="1508"/>
      <c r="C3868" s="1508"/>
      <c r="D3868" s="1508"/>
      <c r="E3868" s="1508"/>
      <c r="F3868" s="1504"/>
      <c r="G3868" s="1504"/>
      <c r="H3868" s="1504"/>
      <c r="I3868" s="1504"/>
      <c r="J3868" s="1504"/>
    </row>
    <row r="3869" spans="2:10" x14ac:dyDescent="0.25">
      <c r="B3869" s="1508"/>
      <c r="C3869" s="1508"/>
      <c r="D3869" s="1508"/>
      <c r="E3869" s="1508"/>
      <c r="F3869" s="1504"/>
      <c r="G3869" s="1504"/>
      <c r="H3869" s="1504"/>
      <c r="I3869" s="1504"/>
      <c r="J3869" s="1504"/>
    </row>
    <row r="3870" spans="2:10" x14ac:dyDescent="0.25">
      <c r="B3870" s="1508"/>
      <c r="C3870" s="1508"/>
      <c r="D3870" s="1508"/>
      <c r="E3870" s="1508"/>
      <c r="F3870" s="1504"/>
      <c r="G3870" s="1504"/>
      <c r="H3870" s="1504"/>
      <c r="I3870" s="1504"/>
      <c r="J3870" s="1504"/>
    </row>
    <row r="3871" spans="2:10" x14ac:dyDescent="0.25">
      <c r="B3871" s="1508"/>
      <c r="C3871" s="1508"/>
      <c r="D3871" s="1508"/>
      <c r="E3871" s="1508"/>
      <c r="F3871" s="1504"/>
      <c r="G3871" s="1504"/>
      <c r="H3871" s="1504"/>
      <c r="I3871" s="1504"/>
      <c r="J3871" s="1504"/>
    </row>
    <row r="3872" spans="2:10" x14ac:dyDescent="0.25">
      <c r="B3872" s="1508"/>
      <c r="C3872" s="1508"/>
      <c r="D3872" s="1508"/>
      <c r="E3872" s="1508"/>
      <c r="F3872" s="1504"/>
      <c r="G3872" s="1504"/>
      <c r="H3872" s="1504"/>
      <c r="I3872" s="1504"/>
      <c r="J3872" s="1504"/>
    </row>
    <row r="3873" spans="2:10" x14ac:dyDescent="0.25">
      <c r="B3873" s="1508"/>
      <c r="C3873" s="1508"/>
      <c r="D3873" s="1508"/>
      <c r="E3873" s="1508"/>
      <c r="F3873" s="1504"/>
      <c r="G3873" s="1504"/>
      <c r="H3873" s="1504"/>
      <c r="I3873" s="1504"/>
      <c r="J3873" s="1504"/>
    </row>
    <row r="3874" spans="2:10" x14ac:dyDescent="0.25">
      <c r="B3874" s="1508"/>
      <c r="C3874" s="1508"/>
      <c r="D3874" s="1508"/>
      <c r="E3874" s="1508"/>
      <c r="F3874" s="1504"/>
      <c r="G3874" s="1504"/>
      <c r="H3874" s="1504"/>
      <c r="I3874" s="1504"/>
      <c r="J3874" s="1504"/>
    </row>
    <row r="3875" spans="2:10" x14ac:dyDescent="0.25">
      <c r="B3875" s="1508"/>
      <c r="C3875" s="1508"/>
      <c r="D3875" s="1508"/>
      <c r="E3875" s="1508"/>
      <c r="F3875" s="1504"/>
      <c r="G3875" s="1504"/>
      <c r="H3875" s="1504"/>
      <c r="I3875" s="1504"/>
      <c r="J3875" s="1504"/>
    </row>
    <row r="3876" spans="2:10" x14ac:dyDescent="0.25">
      <c r="B3876" s="1508"/>
      <c r="C3876" s="1508"/>
      <c r="D3876" s="1508"/>
      <c r="E3876" s="1508"/>
      <c r="F3876" s="1504"/>
      <c r="G3876" s="1504"/>
      <c r="H3876" s="1504"/>
      <c r="I3876" s="1504"/>
      <c r="J3876" s="1504"/>
    </row>
    <row r="3877" spans="2:10" x14ac:dyDescent="0.25">
      <c r="B3877" s="1508"/>
      <c r="C3877" s="1508"/>
      <c r="D3877" s="1508"/>
      <c r="E3877" s="1508"/>
      <c r="F3877" s="1504"/>
      <c r="G3877" s="1504"/>
      <c r="H3877" s="1504"/>
      <c r="I3877" s="1504"/>
      <c r="J3877" s="1504"/>
    </row>
    <row r="3878" spans="2:10" x14ac:dyDescent="0.25">
      <c r="B3878" s="1508"/>
      <c r="C3878" s="1508"/>
      <c r="D3878" s="1508"/>
      <c r="E3878" s="1508"/>
      <c r="F3878" s="1504"/>
      <c r="G3878" s="1504"/>
      <c r="H3878" s="1504"/>
      <c r="I3878" s="1504"/>
      <c r="J3878" s="1504"/>
    </row>
    <row r="3879" spans="2:10" x14ac:dyDescent="0.25">
      <c r="B3879" s="1508"/>
      <c r="C3879" s="1508"/>
      <c r="D3879" s="1508"/>
      <c r="E3879" s="1508"/>
      <c r="F3879" s="1504"/>
      <c r="G3879" s="1504"/>
      <c r="H3879" s="1504"/>
      <c r="I3879" s="1504"/>
      <c r="J3879" s="1504"/>
    </row>
    <row r="3880" spans="2:10" x14ac:dyDescent="0.25">
      <c r="B3880" s="1508"/>
      <c r="C3880" s="1508"/>
      <c r="D3880" s="1508"/>
      <c r="E3880" s="1508"/>
      <c r="F3880" s="1504"/>
      <c r="G3880" s="1504"/>
      <c r="H3880" s="1504"/>
      <c r="I3880" s="1504"/>
      <c r="J3880" s="1504"/>
    </row>
    <row r="3881" spans="2:10" x14ac:dyDescent="0.25">
      <c r="B3881" s="1508"/>
      <c r="C3881" s="1508"/>
      <c r="D3881" s="1508"/>
      <c r="E3881" s="1508"/>
      <c r="F3881" s="1504"/>
      <c r="G3881" s="1504"/>
      <c r="H3881" s="1504"/>
      <c r="I3881" s="1504"/>
      <c r="J3881" s="1504"/>
    </row>
    <row r="3882" spans="2:10" x14ac:dyDescent="0.25">
      <c r="B3882" s="1508"/>
      <c r="C3882" s="1508"/>
      <c r="D3882" s="1508"/>
      <c r="E3882" s="1508"/>
      <c r="F3882" s="1504"/>
      <c r="G3882" s="1504"/>
      <c r="H3882" s="1504"/>
      <c r="I3882" s="1504"/>
      <c r="J3882" s="1504"/>
    </row>
    <row r="3883" spans="2:10" x14ac:dyDescent="0.25">
      <c r="B3883" s="1508"/>
      <c r="C3883" s="1508"/>
      <c r="D3883" s="1508"/>
      <c r="E3883" s="1508"/>
      <c r="F3883" s="1504"/>
      <c r="G3883" s="1504"/>
      <c r="H3883" s="1504"/>
      <c r="I3883" s="1504"/>
      <c r="J3883" s="1504"/>
    </row>
    <row r="3884" spans="2:10" x14ac:dyDescent="0.25">
      <c r="B3884" s="1508"/>
      <c r="C3884" s="1508"/>
      <c r="D3884" s="1508"/>
      <c r="E3884" s="1508"/>
      <c r="F3884" s="1504"/>
      <c r="G3884" s="1504"/>
      <c r="H3884" s="1504"/>
      <c r="I3884" s="1504"/>
      <c r="J3884" s="1504"/>
    </row>
    <row r="3885" spans="2:10" x14ac:dyDescent="0.25">
      <c r="B3885" s="1508"/>
      <c r="C3885" s="1508"/>
      <c r="D3885" s="1508"/>
      <c r="E3885" s="1508"/>
      <c r="F3885" s="1504"/>
      <c r="G3885" s="1504"/>
      <c r="H3885" s="1504"/>
      <c r="I3885" s="1504"/>
      <c r="J3885" s="1504"/>
    </row>
    <row r="3886" spans="2:10" x14ac:dyDescent="0.25">
      <c r="B3886" s="1508"/>
      <c r="C3886" s="1508"/>
      <c r="D3886" s="1508"/>
      <c r="E3886" s="1508"/>
      <c r="F3886" s="1504"/>
      <c r="G3886" s="1504"/>
      <c r="H3886" s="1504"/>
      <c r="I3886" s="1504"/>
      <c r="J3886" s="1504"/>
    </row>
    <row r="3887" spans="2:10" x14ac:dyDescent="0.25">
      <c r="B3887" s="1508"/>
      <c r="C3887" s="1508"/>
      <c r="D3887" s="1508"/>
      <c r="E3887" s="1508"/>
      <c r="F3887" s="1504"/>
      <c r="G3887" s="1504"/>
      <c r="H3887" s="1504"/>
      <c r="I3887" s="1504"/>
      <c r="J3887" s="1504"/>
    </row>
    <row r="3888" spans="2:10" x14ac:dyDescent="0.25">
      <c r="B3888" s="1508"/>
      <c r="C3888" s="1508"/>
      <c r="D3888" s="1508"/>
      <c r="E3888" s="1508"/>
      <c r="F3888" s="1504"/>
      <c r="G3888" s="1504"/>
      <c r="H3888" s="1504"/>
      <c r="I3888" s="1504"/>
      <c r="J3888" s="1504"/>
    </row>
    <row r="3889" spans="2:10" x14ac:dyDescent="0.25">
      <c r="B3889" s="1508"/>
      <c r="C3889" s="1508"/>
      <c r="D3889" s="1508"/>
      <c r="E3889" s="1508"/>
      <c r="F3889" s="1504"/>
      <c r="G3889" s="1504"/>
      <c r="H3889" s="1504"/>
      <c r="I3889" s="1504"/>
      <c r="J3889" s="1504"/>
    </row>
    <row r="3890" spans="2:10" x14ac:dyDescent="0.25">
      <c r="B3890" s="1508"/>
      <c r="C3890" s="1508"/>
      <c r="D3890" s="1508"/>
      <c r="E3890" s="1508"/>
      <c r="F3890" s="1504"/>
      <c r="G3890" s="1504"/>
      <c r="H3890" s="1504"/>
      <c r="I3890" s="1504"/>
      <c r="J3890" s="1504"/>
    </row>
    <row r="3891" spans="2:10" x14ac:dyDescent="0.25">
      <c r="B3891" s="1508"/>
      <c r="C3891" s="1508"/>
      <c r="D3891" s="1508"/>
      <c r="E3891" s="1508"/>
      <c r="F3891" s="1504"/>
      <c r="G3891" s="1504"/>
      <c r="H3891" s="1504"/>
      <c r="I3891" s="1504"/>
      <c r="J3891" s="1504"/>
    </row>
    <row r="3892" spans="2:10" x14ac:dyDescent="0.25">
      <c r="B3892" s="1508"/>
      <c r="C3892" s="1508"/>
      <c r="D3892" s="1508"/>
      <c r="E3892" s="1508"/>
      <c r="F3892" s="1504"/>
      <c r="G3892" s="1504"/>
      <c r="H3892" s="1504"/>
      <c r="I3892" s="1504"/>
      <c r="J3892" s="1504"/>
    </row>
    <row r="3893" spans="2:10" x14ac:dyDescent="0.25">
      <c r="B3893" s="1508"/>
      <c r="C3893" s="1508"/>
      <c r="D3893" s="1508"/>
      <c r="E3893" s="1508"/>
      <c r="F3893" s="1504"/>
      <c r="G3893" s="1504"/>
      <c r="H3893" s="1504"/>
      <c r="I3893" s="1504"/>
      <c r="J3893" s="1504"/>
    </row>
    <row r="3894" spans="2:10" x14ac:dyDescent="0.25">
      <c r="B3894" s="1508"/>
      <c r="C3894" s="1508"/>
      <c r="D3894" s="1508"/>
      <c r="E3894" s="1508"/>
      <c r="F3894" s="1504"/>
      <c r="G3894" s="1504"/>
      <c r="H3894" s="1504"/>
      <c r="I3894" s="1504"/>
      <c r="J3894" s="1504"/>
    </row>
    <row r="3895" spans="2:10" x14ac:dyDescent="0.25">
      <c r="B3895" s="1508"/>
      <c r="C3895" s="1508"/>
      <c r="D3895" s="1508"/>
      <c r="E3895" s="1508"/>
      <c r="F3895" s="1504"/>
      <c r="G3895" s="1504"/>
      <c r="H3895" s="1504"/>
      <c r="I3895" s="1504"/>
      <c r="J3895" s="1504"/>
    </row>
    <row r="3896" spans="2:10" x14ac:dyDescent="0.25">
      <c r="B3896" s="1508"/>
      <c r="C3896" s="1508"/>
      <c r="D3896" s="1508"/>
      <c r="E3896" s="1508"/>
      <c r="F3896" s="1504"/>
      <c r="G3896" s="1504"/>
      <c r="H3896" s="1504"/>
      <c r="I3896" s="1504"/>
      <c r="J3896" s="1504"/>
    </row>
    <row r="3897" spans="2:10" x14ac:dyDescent="0.25">
      <c r="B3897" s="1508"/>
      <c r="C3897" s="1508"/>
      <c r="D3897" s="1508"/>
      <c r="E3897" s="1508"/>
      <c r="F3897" s="1504"/>
      <c r="G3897" s="1504"/>
      <c r="H3897" s="1504"/>
      <c r="I3897" s="1504"/>
      <c r="J3897" s="1504"/>
    </row>
    <row r="3898" spans="2:10" x14ac:dyDescent="0.25">
      <c r="B3898" s="1508"/>
      <c r="C3898" s="1508"/>
      <c r="D3898" s="1508"/>
      <c r="E3898" s="1508"/>
      <c r="F3898" s="1504"/>
      <c r="G3898" s="1504"/>
      <c r="H3898" s="1504"/>
      <c r="I3898" s="1504"/>
      <c r="J3898" s="1504"/>
    </row>
    <row r="3899" spans="2:10" x14ac:dyDescent="0.25">
      <c r="B3899" s="1508"/>
      <c r="C3899" s="1508"/>
      <c r="D3899" s="1508"/>
      <c r="E3899" s="1508"/>
      <c r="F3899" s="1504"/>
      <c r="G3899" s="1504"/>
      <c r="H3899" s="1504"/>
      <c r="I3899" s="1504"/>
      <c r="J3899" s="1504"/>
    </row>
    <row r="3900" spans="2:10" x14ac:dyDescent="0.25">
      <c r="B3900" s="1508"/>
      <c r="C3900" s="1508"/>
      <c r="D3900" s="1508"/>
      <c r="E3900" s="1508"/>
      <c r="F3900" s="1504"/>
      <c r="G3900" s="1504"/>
      <c r="H3900" s="1504"/>
      <c r="I3900" s="1504"/>
      <c r="J3900" s="1504"/>
    </row>
    <row r="3901" spans="2:10" x14ac:dyDescent="0.25">
      <c r="B3901" s="1508"/>
      <c r="C3901" s="1508"/>
      <c r="D3901" s="1508"/>
      <c r="E3901" s="1508"/>
      <c r="F3901" s="1504"/>
      <c r="G3901" s="1504"/>
      <c r="H3901" s="1504"/>
      <c r="I3901" s="1504"/>
      <c r="J3901" s="1504"/>
    </row>
    <row r="3902" spans="2:10" x14ac:dyDescent="0.25">
      <c r="B3902" s="1508"/>
      <c r="C3902" s="1508"/>
      <c r="D3902" s="1508"/>
      <c r="E3902" s="1508"/>
      <c r="F3902" s="1504"/>
      <c r="G3902" s="1504"/>
      <c r="H3902" s="1504"/>
      <c r="I3902" s="1504"/>
      <c r="J3902" s="1504"/>
    </row>
    <row r="3903" spans="2:10" x14ac:dyDescent="0.25">
      <c r="B3903" s="1508"/>
      <c r="C3903" s="1508"/>
      <c r="D3903" s="1508"/>
      <c r="E3903" s="1508"/>
      <c r="F3903" s="1504"/>
      <c r="G3903" s="1504"/>
      <c r="H3903" s="1504"/>
      <c r="I3903" s="1504"/>
      <c r="J3903" s="1504"/>
    </row>
    <row r="3904" spans="2:10" x14ac:dyDescent="0.25">
      <c r="B3904" s="1508"/>
      <c r="C3904" s="1508"/>
      <c r="D3904" s="1508"/>
      <c r="E3904" s="1508"/>
      <c r="F3904" s="1504"/>
      <c r="G3904" s="1504"/>
      <c r="H3904" s="1504"/>
      <c r="I3904" s="1504"/>
      <c r="J3904" s="1504"/>
    </row>
    <row r="3905" spans="2:10" x14ac:dyDescent="0.25">
      <c r="B3905" s="1508"/>
      <c r="C3905" s="1508"/>
      <c r="D3905" s="1508"/>
      <c r="E3905" s="1508"/>
      <c r="F3905" s="1504"/>
      <c r="G3905" s="1504"/>
      <c r="H3905" s="1504"/>
      <c r="I3905" s="1504"/>
      <c r="J3905" s="1504"/>
    </row>
    <row r="3906" spans="2:10" x14ac:dyDescent="0.25">
      <c r="B3906" s="1508"/>
      <c r="C3906" s="1508"/>
      <c r="D3906" s="1508"/>
      <c r="E3906" s="1508"/>
      <c r="F3906" s="1504"/>
      <c r="G3906" s="1504"/>
      <c r="H3906" s="1504"/>
      <c r="I3906" s="1504"/>
      <c r="J3906" s="1504"/>
    </row>
    <row r="3907" spans="2:10" x14ac:dyDescent="0.25">
      <c r="B3907" s="1508"/>
      <c r="C3907" s="1508"/>
      <c r="D3907" s="1508"/>
      <c r="E3907" s="1508"/>
      <c r="F3907" s="1504"/>
      <c r="G3907" s="1504"/>
      <c r="H3907" s="1504"/>
      <c r="I3907" s="1504"/>
      <c r="J3907" s="1504"/>
    </row>
    <row r="3908" spans="2:10" x14ac:dyDescent="0.25">
      <c r="B3908" s="1508"/>
      <c r="C3908" s="1508"/>
      <c r="D3908" s="1508"/>
      <c r="E3908" s="1508"/>
      <c r="F3908" s="1504"/>
      <c r="G3908" s="1504"/>
      <c r="H3908" s="1504"/>
      <c r="I3908" s="1504"/>
      <c r="J3908" s="1504"/>
    </row>
    <row r="3909" spans="2:10" x14ac:dyDescent="0.25">
      <c r="B3909" s="1508"/>
      <c r="C3909" s="1508"/>
      <c r="D3909" s="1508"/>
      <c r="E3909" s="1508"/>
      <c r="F3909" s="1504"/>
      <c r="G3909" s="1504"/>
      <c r="H3909" s="1504"/>
      <c r="I3909" s="1504"/>
      <c r="J3909" s="1504"/>
    </row>
    <row r="3910" spans="2:10" x14ac:dyDescent="0.25">
      <c r="B3910" s="1508"/>
      <c r="C3910" s="1508"/>
      <c r="D3910" s="1508"/>
      <c r="E3910" s="1508"/>
      <c r="F3910" s="1504"/>
      <c r="G3910" s="1504"/>
      <c r="H3910" s="1504"/>
      <c r="I3910" s="1504"/>
      <c r="J3910" s="1504"/>
    </row>
    <row r="3911" spans="2:10" x14ac:dyDescent="0.25">
      <c r="B3911" s="1508"/>
      <c r="C3911" s="1508"/>
      <c r="D3911" s="1508"/>
      <c r="E3911" s="1508"/>
      <c r="F3911" s="1504"/>
      <c r="G3911" s="1504"/>
      <c r="H3911" s="1504"/>
      <c r="I3911" s="1504"/>
      <c r="J3911" s="1504"/>
    </row>
    <row r="3912" spans="2:10" x14ac:dyDescent="0.25">
      <c r="B3912" s="1508"/>
      <c r="C3912" s="1508"/>
      <c r="D3912" s="1508"/>
      <c r="E3912" s="1508"/>
      <c r="F3912" s="1504"/>
      <c r="G3912" s="1504"/>
      <c r="H3912" s="1504"/>
      <c r="I3912" s="1504"/>
      <c r="J3912" s="1504"/>
    </row>
    <row r="3913" spans="2:10" x14ac:dyDescent="0.25">
      <c r="B3913" s="1508"/>
      <c r="C3913" s="1508"/>
      <c r="D3913" s="1508"/>
      <c r="E3913" s="1508"/>
      <c r="F3913" s="1504"/>
      <c r="G3913" s="1504"/>
      <c r="H3913" s="1504"/>
      <c r="I3913" s="1504"/>
      <c r="J3913" s="1504"/>
    </row>
    <row r="3914" spans="2:10" x14ac:dyDescent="0.25">
      <c r="B3914" s="1508"/>
      <c r="C3914" s="1508"/>
      <c r="D3914" s="1508"/>
      <c r="E3914" s="1508"/>
      <c r="F3914" s="1504"/>
      <c r="G3914" s="1504"/>
      <c r="H3914" s="1504"/>
      <c r="I3914" s="1504"/>
      <c r="J3914" s="1504"/>
    </row>
    <row r="3915" spans="2:10" x14ac:dyDescent="0.25">
      <c r="B3915" s="1508"/>
      <c r="C3915" s="1508"/>
      <c r="D3915" s="1508"/>
      <c r="E3915" s="1508"/>
      <c r="F3915" s="1504"/>
      <c r="G3915" s="1504"/>
      <c r="H3915" s="1504"/>
      <c r="I3915" s="1504"/>
      <c r="J3915" s="1504"/>
    </row>
    <row r="3916" spans="2:10" x14ac:dyDescent="0.25">
      <c r="B3916" s="1508"/>
      <c r="C3916" s="1508"/>
      <c r="D3916" s="1508"/>
      <c r="E3916" s="1508"/>
      <c r="F3916" s="1504"/>
      <c r="G3916" s="1504"/>
      <c r="H3916" s="1504"/>
      <c r="I3916" s="1504"/>
      <c r="J3916" s="1504"/>
    </row>
    <row r="3917" spans="2:10" x14ac:dyDescent="0.25">
      <c r="B3917" s="1508"/>
      <c r="C3917" s="1508"/>
      <c r="D3917" s="1508"/>
      <c r="E3917" s="1508"/>
      <c r="F3917" s="1504"/>
      <c r="G3917" s="1504"/>
      <c r="H3917" s="1504"/>
      <c r="I3917" s="1504"/>
      <c r="J3917" s="1504"/>
    </row>
    <row r="3918" spans="2:10" x14ac:dyDescent="0.25">
      <c r="B3918" s="1508"/>
      <c r="C3918" s="1508"/>
      <c r="D3918" s="1508"/>
      <c r="E3918" s="1508"/>
      <c r="F3918" s="1504"/>
      <c r="G3918" s="1504"/>
      <c r="H3918" s="1504"/>
      <c r="I3918" s="1504"/>
      <c r="J3918" s="1504"/>
    </row>
    <row r="3919" spans="2:10" x14ac:dyDescent="0.25">
      <c r="B3919" s="1508"/>
      <c r="C3919" s="1508"/>
      <c r="D3919" s="1508"/>
      <c r="E3919" s="1508"/>
      <c r="F3919" s="1504"/>
      <c r="G3919" s="1504"/>
      <c r="H3919" s="1504"/>
      <c r="I3919" s="1504"/>
      <c r="J3919" s="1504"/>
    </row>
    <row r="3920" spans="2:10" x14ac:dyDescent="0.25">
      <c r="B3920" s="1508"/>
      <c r="C3920" s="1508"/>
      <c r="D3920" s="1508"/>
      <c r="E3920" s="1508"/>
      <c r="F3920" s="1504"/>
      <c r="G3920" s="1504"/>
      <c r="H3920" s="1504"/>
      <c r="I3920" s="1504"/>
      <c r="J3920" s="1504"/>
    </row>
    <row r="3921" spans="2:10" x14ac:dyDescent="0.25">
      <c r="B3921" s="1508"/>
      <c r="C3921" s="1508"/>
      <c r="D3921" s="1508"/>
      <c r="E3921" s="1508"/>
      <c r="F3921" s="1504"/>
      <c r="G3921" s="1504"/>
      <c r="H3921" s="1504"/>
      <c r="I3921" s="1504"/>
      <c r="J3921" s="1504"/>
    </row>
    <row r="3922" spans="2:10" x14ac:dyDescent="0.25">
      <c r="B3922" s="1508"/>
      <c r="C3922" s="1508"/>
      <c r="D3922" s="1508"/>
      <c r="E3922" s="1508"/>
      <c r="F3922" s="1504"/>
      <c r="G3922" s="1504"/>
      <c r="H3922" s="1504"/>
      <c r="I3922" s="1504"/>
      <c r="J3922" s="1504"/>
    </row>
    <row r="3923" spans="2:10" x14ac:dyDescent="0.25">
      <c r="B3923" s="1508"/>
      <c r="C3923" s="1508"/>
      <c r="D3923" s="1508"/>
      <c r="E3923" s="1508"/>
      <c r="F3923" s="1504"/>
      <c r="G3923" s="1504"/>
      <c r="H3923" s="1504"/>
      <c r="I3923" s="1504"/>
      <c r="J3923" s="1504"/>
    </row>
    <row r="3924" spans="2:10" x14ac:dyDescent="0.25">
      <c r="B3924" s="1508"/>
      <c r="C3924" s="1508"/>
      <c r="D3924" s="1508"/>
      <c r="E3924" s="1508"/>
      <c r="F3924" s="1504"/>
      <c r="G3924" s="1504"/>
      <c r="H3924" s="1504"/>
      <c r="I3924" s="1504"/>
      <c r="J3924" s="1504"/>
    </row>
    <row r="3925" spans="2:10" x14ac:dyDescent="0.25">
      <c r="B3925" s="1508"/>
      <c r="C3925" s="1508"/>
      <c r="D3925" s="1508"/>
      <c r="E3925" s="1508"/>
      <c r="F3925" s="1504"/>
      <c r="G3925" s="1504"/>
      <c r="H3925" s="1504"/>
      <c r="I3925" s="1504"/>
      <c r="J3925" s="1504"/>
    </row>
    <row r="3926" spans="2:10" x14ac:dyDescent="0.25">
      <c r="B3926" s="1508"/>
      <c r="C3926" s="1508"/>
      <c r="D3926" s="1508"/>
      <c r="E3926" s="1508"/>
      <c r="F3926" s="1504"/>
      <c r="G3926" s="1504"/>
      <c r="H3926" s="1504"/>
      <c r="I3926" s="1504"/>
      <c r="J3926" s="1504"/>
    </row>
    <row r="3927" spans="2:10" x14ac:dyDescent="0.25">
      <c r="B3927" s="1508"/>
      <c r="C3927" s="1508"/>
      <c r="D3927" s="1508"/>
      <c r="E3927" s="1508"/>
      <c r="F3927" s="1504"/>
      <c r="G3927" s="1504"/>
      <c r="H3927" s="1504"/>
      <c r="I3927" s="1504"/>
      <c r="J3927" s="1504"/>
    </row>
    <row r="3928" spans="2:10" x14ac:dyDescent="0.25">
      <c r="B3928" s="1508"/>
      <c r="C3928" s="1508"/>
      <c r="D3928" s="1508"/>
      <c r="E3928" s="1508"/>
      <c r="F3928" s="1504"/>
      <c r="G3928" s="1504"/>
      <c r="H3928" s="1504"/>
      <c r="I3928" s="1504"/>
      <c r="J3928" s="1504"/>
    </row>
    <row r="3929" spans="2:10" x14ac:dyDescent="0.25">
      <c r="B3929" s="1508"/>
      <c r="C3929" s="1508"/>
      <c r="D3929" s="1508"/>
      <c r="E3929" s="1508"/>
      <c r="F3929" s="1504"/>
      <c r="G3929" s="1504"/>
      <c r="H3929" s="1504"/>
      <c r="I3929" s="1504"/>
      <c r="J3929" s="1504"/>
    </row>
    <row r="3930" spans="2:10" x14ac:dyDescent="0.25">
      <c r="B3930" s="1508"/>
      <c r="C3930" s="1508"/>
      <c r="D3930" s="1508"/>
      <c r="E3930" s="1508"/>
      <c r="F3930" s="1504"/>
      <c r="G3930" s="1504"/>
      <c r="H3930" s="1504"/>
      <c r="I3930" s="1504"/>
      <c r="J3930" s="1504"/>
    </row>
    <row r="3931" spans="2:10" x14ac:dyDescent="0.25">
      <c r="B3931" s="1508"/>
      <c r="C3931" s="1508"/>
      <c r="D3931" s="1508"/>
      <c r="E3931" s="1508"/>
      <c r="F3931" s="1504"/>
      <c r="G3931" s="1504"/>
      <c r="H3931" s="1504"/>
      <c r="I3931" s="1504"/>
      <c r="J3931" s="1504"/>
    </row>
    <row r="3932" spans="2:10" x14ac:dyDescent="0.25">
      <c r="B3932" s="1508"/>
      <c r="C3932" s="1508"/>
      <c r="D3932" s="1508"/>
      <c r="E3932" s="1508"/>
      <c r="F3932" s="1504"/>
      <c r="G3932" s="1504"/>
      <c r="H3932" s="1504"/>
      <c r="I3932" s="1504"/>
      <c r="J3932" s="1504"/>
    </row>
    <row r="3933" spans="2:10" x14ac:dyDescent="0.25">
      <c r="B3933" s="1508"/>
      <c r="C3933" s="1508"/>
      <c r="D3933" s="1508"/>
      <c r="E3933" s="1508"/>
      <c r="F3933" s="1504"/>
      <c r="G3933" s="1504"/>
      <c r="H3933" s="1504"/>
      <c r="I3933" s="1504"/>
      <c r="J3933" s="1504"/>
    </row>
    <row r="3934" spans="2:10" x14ac:dyDescent="0.25">
      <c r="B3934" s="1508"/>
      <c r="C3934" s="1508"/>
      <c r="D3934" s="1508"/>
      <c r="E3934" s="1508"/>
      <c r="F3934" s="1504"/>
      <c r="G3934" s="1504"/>
      <c r="H3934" s="1504"/>
      <c r="I3934" s="1504"/>
      <c r="J3934" s="1504"/>
    </row>
    <row r="3935" spans="2:10" x14ac:dyDescent="0.25">
      <c r="B3935" s="1508"/>
      <c r="C3935" s="1508"/>
      <c r="D3935" s="1508"/>
      <c r="E3935" s="1508"/>
      <c r="F3935" s="1504"/>
      <c r="G3935" s="1504"/>
      <c r="H3935" s="1504"/>
      <c r="I3935" s="1504"/>
      <c r="J3935" s="1504"/>
    </row>
    <row r="3936" spans="2:10" x14ac:dyDescent="0.25">
      <c r="B3936" s="1508"/>
      <c r="C3936" s="1508"/>
      <c r="D3936" s="1508"/>
      <c r="E3936" s="1508"/>
      <c r="F3936" s="1504"/>
      <c r="G3936" s="1504"/>
      <c r="H3936" s="1504"/>
      <c r="I3936" s="1504"/>
      <c r="J3936" s="1504"/>
    </row>
    <row r="3937" spans="2:10" x14ac:dyDescent="0.25">
      <c r="B3937" s="1508"/>
      <c r="C3937" s="1508"/>
      <c r="D3937" s="1508"/>
      <c r="E3937" s="1508"/>
      <c r="F3937" s="1504"/>
      <c r="G3937" s="1504"/>
      <c r="H3937" s="1504"/>
      <c r="I3937" s="1504"/>
      <c r="J3937" s="1504"/>
    </row>
    <row r="3938" spans="2:10" x14ac:dyDescent="0.25">
      <c r="B3938" s="1508"/>
      <c r="C3938" s="1508"/>
      <c r="D3938" s="1508"/>
      <c r="E3938" s="1508"/>
      <c r="F3938" s="1504"/>
      <c r="G3938" s="1504"/>
      <c r="H3938" s="1504"/>
      <c r="I3938" s="1504"/>
      <c r="J3938" s="1504"/>
    </row>
    <row r="3939" spans="2:10" x14ac:dyDescent="0.25">
      <c r="B3939" s="1508"/>
      <c r="C3939" s="1508"/>
      <c r="D3939" s="1508"/>
      <c r="E3939" s="1508"/>
      <c r="F3939" s="1504"/>
      <c r="G3939" s="1504"/>
      <c r="H3939" s="1504"/>
      <c r="I3939" s="1504"/>
      <c r="J3939" s="1504"/>
    </row>
    <row r="3940" spans="2:10" x14ac:dyDescent="0.25">
      <c r="B3940" s="1508"/>
      <c r="C3940" s="1508"/>
      <c r="D3940" s="1508"/>
      <c r="E3940" s="1508"/>
      <c r="F3940" s="1504"/>
      <c r="G3940" s="1504"/>
      <c r="H3940" s="1504"/>
      <c r="I3940" s="1504"/>
      <c r="J3940" s="1504"/>
    </row>
    <row r="3941" spans="2:10" x14ac:dyDescent="0.25">
      <c r="B3941" s="1508"/>
      <c r="C3941" s="1508"/>
      <c r="D3941" s="1508"/>
      <c r="E3941" s="1508"/>
      <c r="F3941" s="1504"/>
      <c r="G3941" s="1504"/>
      <c r="H3941" s="1504"/>
      <c r="I3941" s="1504"/>
      <c r="J3941" s="1504"/>
    </row>
    <row r="3942" spans="2:10" x14ac:dyDescent="0.25">
      <c r="B3942" s="1508"/>
      <c r="C3942" s="1508"/>
      <c r="D3942" s="1508"/>
      <c r="E3942" s="1508"/>
      <c r="F3942" s="1504"/>
      <c r="G3942" s="1504"/>
      <c r="H3942" s="1504"/>
      <c r="I3942" s="1504"/>
      <c r="J3942" s="1504"/>
    </row>
    <row r="3943" spans="2:10" x14ac:dyDescent="0.25">
      <c r="B3943" s="1508"/>
      <c r="C3943" s="1508"/>
      <c r="D3943" s="1508"/>
      <c r="E3943" s="1508"/>
      <c r="F3943" s="1504"/>
      <c r="G3943" s="1504"/>
      <c r="H3943" s="1504"/>
      <c r="I3943" s="1504"/>
      <c r="J3943" s="1504"/>
    </row>
    <row r="3944" spans="2:10" x14ac:dyDescent="0.25">
      <c r="B3944" s="1508"/>
      <c r="C3944" s="1508"/>
      <c r="D3944" s="1508"/>
      <c r="E3944" s="1508"/>
      <c r="F3944" s="1504"/>
      <c r="G3944" s="1504"/>
      <c r="H3944" s="1504"/>
      <c r="I3944" s="1504"/>
      <c r="J3944" s="1504"/>
    </row>
    <row r="3945" spans="2:10" x14ac:dyDescent="0.25">
      <c r="B3945" s="1508"/>
      <c r="C3945" s="1508"/>
      <c r="D3945" s="1508"/>
      <c r="E3945" s="1508"/>
      <c r="F3945" s="1504"/>
      <c r="G3945" s="1504"/>
      <c r="H3945" s="1504"/>
      <c r="I3945" s="1504"/>
      <c r="J3945" s="1504"/>
    </row>
    <row r="3946" spans="2:10" x14ac:dyDescent="0.25">
      <c r="B3946" s="1508"/>
      <c r="C3946" s="1508"/>
      <c r="D3946" s="1508"/>
      <c r="E3946" s="1508"/>
      <c r="F3946" s="1504"/>
      <c r="G3946" s="1504"/>
      <c r="H3946" s="1504"/>
      <c r="I3946" s="1504"/>
      <c r="J3946" s="1504"/>
    </row>
    <row r="3947" spans="2:10" x14ac:dyDescent="0.25">
      <c r="B3947" s="1508"/>
      <c r="C3947" s="1508"/>
      <c r="D3947" s="1508"/>
      <c r="E3947" s="1508"/>
      <c r="F3947" s="1504"/>
      <c r="G3947" s="1504"/>
      <c r="H3947" s="1504"/>
      <c r="I3947" s="1504"/>
      <c r="J3947" s="1504"/>
    </row>
    <row r="3948" spans="2:10" x14ac:dyDescent="0.25">
      <c r="B3948" s="1508"/>
      <c r="C3948" s="1508"/>
      <c r="D3948" s="1508"/>
      <c r="E3948" s="1508"/>
      <c r="F3948" s="1504"/>
      <c r="G3948" s="1504"/>
      <c r="H3948" s="1504"/>
      <c r="I3948" s="1504"/>
      <c r="J3948" s="1504"/>
    </row>
    <row r="3949" spans="2:10" x14ac:dyDescent="0.25">
      <c r="B3949" s="1508"/>
      <c r="C3949" s="1508"/>
      <c r="D3949" s="1508"/>
      <c r="E3949" s="1508"/>
      <c r="F3949" s="1504"/>
      <c r="G3949" s="1504"/>
      <c r="H3949" s="1504"/>
      <c r="I3949" s="1504"/>
      <c r="J3949" s="1504"/>
    </row>
    <row r="3950" spans="2:10" x14ac:dyDescent="0.25">
      <c r="B3950" s="1508"/>
      <c r="C3950" s="1508"/>
      <c r="D3950" s="1508"/>
      <c r="E3950" s="1508"/>
      <c r="F3950" s="1504"/>
      <c r="G3950" s="1504"/>
      <c r="H3950" s="1504"/>
      <c r="I3950" s="1504"/>
      <c r="J3950" s="1504"/>
    </row>
    <row r="3951" spans="2:10" x14ac:dyDescent="0.25">
      <c r="B3951" s="1508"/>
      <c r="C3951" s="1508"/>
      <c r="D3951" s="1508"/>
      <c r="E3951" s="1508"/>
      <c r="F3951" s="1504"/>
      <c r="G3951" s="1504"/>
      <c r="H3951" s="1504"/>
      <c r="I3951" s="1504"/>
      <c r="J3951" s="1504"/>
    </row>
    <row r="3952" spans="2:10" x14ac:dyDescent="0.25">
      <c r="B3952" s="1508"/>
      <c r="C3952" s="1508"/>
      <c r="D3952" s="1508"/>
      <c r="E3952" s="1508"/>
      <c r="F3952" s="1504"/>
      <c r="G3952" s="1504"/>
      <c r="H3952" s="1504"/>
      <c r="I3952" s="1504"/>
      <c r="J3952" s="1504"/>
    </row>
    <row r="3953" spans="2:10" x14ac:dyDescent="0.25">
      <c r="B3953" s="1508"/>
      <c r="C3953" s="1508"/>
      <c r="D3953" s="1508"/>
      <c r="E3953" s="1508"/>
      <c r="F3953" s="1504"/>
      <c r="G3953" s="1504"/>
      <c r="H3953" s="1504"/>
      <c r="I3953" s="1504"/>
      <c r="J3953" s="1504"/>
    </row>
    <row r="3954" spans="2:10" x14ac:dyDescent="0.25">
      <c r="B3954" s="1508"/>
      <c r="C3954" s="1508"/>
      <c r="D3954" s="1508"/>
      <c r="E3954" s="1508"/>
      <c r="F3954" s="1504"/>
      <c r="G3954" s="1504"/>
      <c r="H3954" s="1504"/>
      <c r="I3954" s="1504"/>
      <c r="J3954" s="1504"/>
    </row>
    <row r="3955" spans="2:10" x14ac:dyDescent="0.25">
      <c r="B3955" s="1508"/>
      <c r="C3955" s="1508"/>
      <c r="D3955" s="1508"/>
      <c r="E3955" s="1508"/>
      <c r="F3955" s="1504"/>
      <c r="G3955" s="1504"/>
      <c r="H3955" s="1504"/>
      <c r="I3955" s="1504"/>
      <c r="J3955" s="1504"/>
    </row>
    <row r="3956" spans="2:10" x14ac:dyDescent="0.25">
      <c r="B3956" s="1508"/>
      <c r="C3956" s="1508"/>
      <c r="D3956" s="1508"/>
      <c r="E3956" s="1508"/>
      <c r="F3956" s="1504"/>
      <c r="G3956" s="1504"/>
      <c r="H3956" s="1504"/>
      <c r="I3956" s="1504"/>
      <c r="J3956" s="1504"/>
    </row>
    <row r="3957" spans="2:10" x14ac:dyDescent="0.25">
      <c r="B3957" s="1508"/>
      <c r="C3957" s="1508"/>
      <c r="D3957" s="1508"/>
      <c r="E3957" s="1508"/>
      <c r="F3957" s="1504"/>
      <c r="G3957" s="1504"/>
      <c r="H3957" s="1504"/>
      <c r="I3957" s="1504"/>
      <c r="J3957" s="1504"/>
    </row>
    <row r="3958" spans="2:10" x14ac:dyDescent="0.25">
      <c r="B3958" s="1508"/>
      <c r="C3958" s="1508"/>
      <c r="D3958" s="1508"/>
      <c r="E3958" s="1508"/>
      <c r="F3958" s="1504"/>
      <c r="G3958" s="1504"/>
      <c r="H3958" s="1504"/>
      <c r="I3958" s="1504"/>
      <c r="J3958" s="1504"/>
    </row>
    <row r="3959" spans="2:10" x14ac:dyDescent="0.25">
      <c r="B3959" s="1508"/>
      <c r="C3959" s="1508"/>
      <c r="D3959" s="1508"/>
      <c r="E3959" s="1508"/>
      <c r="F3959" s="1504"/>
      <c r="G3959" s="1504"/>
      <c r="H3959" s="1504"/>
      <c r="I3959" s="1504"/>
      <c r="J3959" s="1504"/>
    </row>
    <row r="3960" spans="2:10" x14ac:dyDescent="0.25">
      <c r="B3960" s="1508"/>
      <c r="C3960" s="1508"/>
      <c r="D3960" s="1508"/>
      <c r="E3960" s="1508"/>
      <c r="F3960" s="1504"/>
      <c r="G3960" s="1504"/>
      <c r="H3960" s="1504"/>
      <c r="I3960" s="1504"/>
      <c r="J3960" s="1504"/>
    </row>
    <row r="3961" spans="2:10" x14ac:dyDescent="0.25">
      <c r="B3961" s="1508"/>
      <c r="C3961" s="1508"/>
      <c r="D3961" s="1508"/>
      <c r="E3961" s="1508"/>
      <c r="F3961" s="1504"/>
      <c r="G3961" s="1504"/>
      <c r="H3961" s="1504"/>
      <c r="I3961" s="1504"/>
      <c r="J3961" s="1504"/>
    </row>
    <row r="3962" spans="2:10" x14ac:dyDescent="0.25">
      <c r="B3962" s="1508"/>
      <c r="C3962" s="1508"/>
      <c r="D3962" s="1508"/>
      <c r="E3962" s="1508"/>
      <c r="F3962" s="1504"/>
      <c r="G3962" s="1504"/>
      <c r="H3962" s="1504"/>
      <c r="I3962" s="1504"/>
      <c r="J3962" s="1504"/>
    </row>
    <row r="3963" spans="2:10" x14ac:dyDescent="0.25">
      <c r="B3963" s="1508"/>
      <c r="C3963" s="1508"/>
      <c r="D3963" s="1508"/>
      <c r="E3963" s="1508"/>
      <c r="F3963" s="1504"/>
      <c r="G3963" s="1504"/>
      <c r="H3963" s="1504"/>
      <c r="I3963" s="1504"/>
      <c r="J3963" s="1504"/>
    </row>
    <row r="3964" spans="2:10" x14ac:dyDescent="0.25">
      <c r="B3964" s="1508"/>
      <c r="C3964" s="1508"/>
      <c r="D3964" s="1508"/>
      <c r="E3964" s="1508"/>
      <c r="F3964" s="1504"/>
      <c r="G3964" s="1504"/>
      <c r="H3964" s="1504"/>
      <c r="I3964" s="1504"/>
      <c r="J3964" s="1504"/>
    </row>
    <row r="3965" spans="2:10" x14ac:dyDescent="0.25">
      <c r="B3965" s="1508"/>
      <c r="C3965" s="1508"/>
      <c r="D3965" s="1508"/>
      <c r="E3965" s="1508"/>
      <c r="F3965" s="1504"/>
      <c r="G3965" s="1504"/>
      <c r="H3965" s="1504"/>
      <c r="I3965" s="1504"/>
      <c r="J3965" s="1504"/>
    </row>
    <row r="3966" spans="2:10" x14ac:dyDescent="0.25">
      <c r="B3966" s="1508"/>
      <c r="C3966" s="1508"/>
      <c r="D3966" s="1508"/>
      <c r="E3966" s="1508"/>
      <c r="F3966" s="1504"/>
      <c r="G3966" s="1504"/>
      <c r="H3966" s="1504"/>
      <c r="I3966" s="1504"/>
      <c r="J3966" s="1504"/>
    </row>
    <row r="3967" spans="2:10" x14ac:dyDescent="0.25">
      <c r="B3967" s="1508"/>
      <c r="C3967" s="1508"/>
      <c r="D3967" s="1508"/>
      <c r="E3967" s="1508"/>
      <c r="F3967" s="1504"/>
      <c r="G3967" s="1504"/>
      <c r="H3967" s="1504"/>
      <c r="I3967" s="1504"/>
      <c r="J3967" s="1504"/>
    </row>
    <row r="3968" spans="2:10" x14ac:dyDescent="0.25">
      <c r="B3968" s="1508"/>
      <c r="C3968" s="1508"/>
      <c r="D3968" s="1508"/>
      <c r="E3968" s="1508"/>
      <c r="F3968" s="1504"/>
      <c r="G3968" s="1504"/>
      <c r="H3968" s="1504"/>
      <c r="I3968" s="1504"/>
      <c r="J3968" s="1504"/>
    </row>
    <row r="3969" spans="2:10" x14ac:dyDescent="0.25">
      <c r="B3969" s="1508"/>
      <c r="C3969" s="1508"/>
      <c r="D3969" s="1508"/>
      <c r="E3969" s="1508"/>
      <c r="F3969" s="1504"/>
      <c r="G3969" s="1504"/>
      <c r="H3969" s="1504"/>
      <c r="I3969" s="1504"/>
      <c r="J3969" s="1504"/>
    </row>
    <row r="3970" spans="2:10" x14ac:dyDescent="0.25">
      <c r="B3970" s="1508"/>
      <c r="C3970" s="1508"/>
      <c r="D3970" s="1508"/>
      <c r="E3970" s="1508"/>
      <c r="F3970" s="1504"/>
      <c r="G3970" s="1504"/>
      <c r="H3970" s="1504"/>
      <c r="I3970" s="1504"/>
      <c r="J3970" s="1504"/>
    </row>
    <row r="3971" spans="2:10" x14ac:dyDescent="0.25">
      <c r="B3971" s="1508"/>
      <c r="C3971" s="1508"/>
      <c r="D3971" s="1508"/>
      <c r="E3971" s="1508"/>
      <c r="F3971" s="1504"/>
      <c r="G3971" s="1504"/>
      <c r="H3971" s="1504"/>
      <c r="I3971" s="1504"/>
      <c r="J3971" s="1504"/>
    </row>
    <row r="3972" spans="2:10" x14ac:dyDescent="0.25">
      <c r="B3972" s="1508"/>
      <c r="C3972" s="1508"/>
      <c r="D3972" s="1508"/>
      <c r="E3972" s="1508"/>
      <c r="F3972" s="1504"/>
      <c r="G3972" s="1504"/>
      <c r="H3972" s="1504"/>
      <c r="I3972" s="1504"/>
      <c r="J3972" s="1504"/>
    </row>
    <row r="3973" spans="2:10" x14ac:dyDescent="0.25">
      <c r="B3973" s="1508"/>
      <c r="C3973" s="1508"/>
      <c r="D3973" s="1508"/>
      <c r="E3973" s="1508"/>
      <c r="F3973" s="1504"/>
      <c r="G3973" s="1504"/>
      <c r="H3973" s="1504"/>
      <c r="I3973" s="1504"/>
      <c r="J3973" s="1504"/>
    </row>
    <row r="3974" spans="2:10" x14ac:dyDescent="0.25">
      <c r="B3974" s="1508"/>
      <c r="C3974" s="1508"/>
      <c r="D3974" s="1508"/>
      <c r="E3974" s="1508"/>
      <c r="F3974" s="1504"/>
      <c r="G3974" s="1504"/>
      <c r="H3974" s="1504"/>
      <c r="I3974" s="1504"/>
      <c r="J3974" s="1504"/>
    </row>
    <row r="3975" spans="2:10" x14ac:dyDescent="0.25">
      <c r="B3975" s="1508"/>
      <c r="C3975" s="1508"/>
      <c r="D3975" s="1508"/>
      <c r="E3975" s="1508"/>
      <c r="F3975" s="1504"/>
      <c r="G3975" s="1504"/>
      <c r="H3975" s="1504"/>
      <c r="I3975" s="1504"/>
      <c r="J3975" s="1504"/>
    </row>
    <row r="3976" spans="2:10" x14ac:dyDescent="0.25">
      <c r="B3976" s="1508"/>
      <c r="C3976" s="1508"/>
      <c r="D3976" s="1508"/>
      <c r="E3976" s="1508"/>
      <c r="F3976" s="1504"/>
      <c r="G3976" s="1504"/>
      <c r="H3976" s="1504"/>
      <c r="I3976" s="1504"/>
      <c r="J3976" s="1504"/>
    </row>
    <row r="3977" spans="2:10" x14ac:dyDescent="0.25">
      <c r="B3977" s="1508"/>
      <c r="C3977" s="1508"/>
      <c r="D3977" s="1508"/>
      <c r="E3977" s="1508"/>
      <c r="F3977" s="1504"/>
      <c r="G3977" s="1504"/>
      <c r="H3977" s="1504"/>
      <c r="I3977" s="1504"/>
      <c r="J3977" s="1504"/>
    </row>
    <row r="3978" spans="2:10" x14ac:dyDescent="0.25">
      <c r="B3978" s="1508"/>
      <c r="C3978" s="1508"/>
      <c r="D3978" s="1508"/>
      <c r="E3978" s="1508"/>
      <c r="F3978" s="1504"/>
      <c r="G3978" s="1504"/>
      <c r="H3978" s="1504"/>
      <c r="I3978" s="1504"/>
      <c r="J3978" s="1504"/>
    </row>
    <row r="3979" spans="2:10" x14ac:dyDescent="0.25">
      <c r="B3979" s="1508"/>
      <c r="C3979" s="1508"/>
      <c r="D3979" s="1508"/>
      <c r="E3979" s="1508"/>
      <c r="F3979" s="1504"/>
      <c r="G3979" s="1504"/>
      <c r="H3979" s="1504"/>
      <c r="I3979" s="1504"/>
      <c r="J3979" s="1504"/>
    </row>
    <row r="3980" spans="2:10" x14ac:dyDescent="0.25">
      <c r="B3980" s="1508"/>
      <c r="C3980" s="1508"/>
      <c r="D3980" s="1508"/>
      <c r="E3980" s="1508"/>
      <c r="F3980" s="1504"/>
      <c r="G3980" s="1504"/>
      <c r="H3980" s="1504"/>
      <c r="I3980" s="1504"/>
      <c r="J3980" s="1504"/>
    </row>
    <row r="3981" spans="2:10" x14ac:dyDescent="0.25">
      <c r="B3981" s="1508"/>
      <c r="C3981" s="1508"/>
      <c r="D3981" s="1508"/>
      <c r="E3981" s="1508"/>
      <c r="F3981" s="1504"/>
      <c r="G3981" s="1504"/>
      <c r="H3981" s="1504"/>
      <c r="I3981" s="1504"/>
      <c r="J3981" s="1504"/>
    </row>
    <row r="3982" spans="2:10" x14ac:dyDescent="0.25">
      <c r="B3982" s="1508"/>
      <c r="C3982" s="1508"/>
      <c r="D3982" s="1508"/>
      <c r="E3982" s="1508"/>
      <c r="F3982" s="1504"/>
      <c r="G3982" s="1504"/>
      <c r="H3982" s="1504"/>
      <c r="I3982" s="1504"/>
      <c r="J3982" s="1504"/>
    </row>
    <row r="3983" spans="2:10" x14ac:dyDescent="0.25">
      <c r="B3983" s="1508"/>
      <c r="C3983" s="1508"/>
      <c r="D3983" s="1508"/>
      <c r="E3983" s="1508"/>
      <c r="F3983" s="1504"/>
      <c r="G3983" s="1504"/>
      <c r="H3983" s="1504"/>
      <c r="I3983" s="1504"/>
      <c r="J3983" s="1504"/>
    </row>
    <row r="3984" spans="2:10" x14ac:dyDescent="0.25">
      <c r="B3984" s="1508"/>
      <c r="C3984" s="1508"/>
      <c r="D3984" s="1508"/>
      <c r="E3984" s="1508"/>
      <c r="F3984" s="1504"/>
      <c r="G3984" s="1504"/>
      <c r="H3984" s="1504"/>
      <c r="I3984" s="1504"/>
      <c r="J3984" s="1504"/>
    </row>
    <row r="3985" spans="2:10" x14ac:dyDescent="0.25">
      <c r="B3985" s="1508"/>
      <c r="C3985" s="1508"/>
      <c r="D3985" s="1508"/>
      <c r="E3985" s="1508"/>
      <c r="F3985" s="1504"/>
      <c r="G3985" s="1504"/>
      <c r="H3985" s="1504"/>
      <c r="I3985" s="1504"/>
      <c r="J3985" s="1504"/>
    </row>
    <row r="3986" spans="2:10" x14ac:dyDescent="0.25">
      <c r="B3986" s="1508"/>
      <c r="C3986" s="1508"/>
      <c r="D3986" s="1508"/>
      <c r="E3986" s="1508"/>
      <c r="F3986" s="1504"/>
      <c r="G3986" s="1504"/>
      <c r="H3986" s="1504"/>
      <c r="I3986" s="1504"/>
      <c r="J3986" s="1504"/>
    </row>
    <row r="3987" spans="2:10" x14ac:dyDescent="0.25">
      <c r="B3987" s="1508"/>
      <c r="C3987" s="1508"/>
      <c r="D3987" s="1508"/>
      <c r="E3987" s="1508"/>
      <c r="F3987" s="1504"/>
      <c r="G3987" s="1504"/>
      <c r="H3987" s="1504"/>
      <c r="I3987" s="1504"/>
      <c r="J3987" s="1504"/>
    </row>
    <row r="3988" spans="2:10" x14ac:dyDescent="0.25">
      <c r="B3988" s="1508"/>
      <c r="C3988" s="1508"/>
      <c r="D3988" s="1508"/>
      <c r="E3988" s="1508"/>
      <c r="F3988" s="1504"/>
      <c r="G3988" s="1504"/>
      <c r="H3988" s="1504"/>
      <c r="I3988" s="1504"/>
      <c r="J3988" s="1504"/>
    </row>
    <row r="3989" spans="2:10" x14ac:dyDescent="0.25">
      <c r="B3989" s="1508"/>
      <c r="C3989" s="1508"/>
      <c r="D3989" s="1508"/>
      <c r="E3989" s="1508"/>
      <c r="F3989" s="1504"/>
      <c r="G3989" s="1504"/>
      <c r="H3989" s="1504"/>
      <c r="I3989" s="1504"/>
      <c r="J3989" s="1504"/>
    </row>
    <row r="3990" spans="2:10" x14ac:dyDescent="0.25">
      <c r="B3990" s="1508"/>
      <c r="C3990" s="1508"/>
      <c r="D3990" s="1508"/>
      <c r="E3990" s="1508"/>
      <c r="F3990" s="1504"/>
      <c r="G3990" s="1504"/>
      <c r="H3990" s="1504"/>
      <c r="I3990" s="1504"/>
      <c r="J3990" s="1504"/>
    </row>
    <row r="3991" spans="2:10" x14ac:dyDescent="0.25">
      <c r="B3991" s="1508"/>
      <c r="C3991" s="1508"/>
      <c r="D3991" s="1508"/>
      <c r="E3991" s="1508"/>
      <c r="F3991" s="1504"/>
      <c r="G3991" s="1504"/>
      <c r="H3991" s="1504"/>
      <c r="I3991" s="1504"/>
      <c r="J3991" s="1504"/>
    </row>
    <row r="3992" spans="2:10" x14ac:dyDescent="0.25">
      <c r="B3992" s="1508"/>
      <c r="C3992" s="1508"/>
      <c r="D3992" s="1508"/>
      <c r="E3992" s="1508"/>
      <c r="F3992" s="1504"/>
      <c r="G3992" s="1504"/>
      <c r="H3992" s="1504"/>
      <c r="I3992" s="1504"/>
      <c r="J3992" s="1504"/>
    </row>
    <row r="3993" spans="2:10" x14ac:dyDescent="0.25">
      <c r="B3993" s="1508"/>
      <c r="C3993" s="1508"/>
      <c r="D3993" s="1508"/>
      <c r="E3993" s="1508"/>
      <c r="F3993" s="1504"/>
      <c r="G3993" s="1504"/>
      <c r="H3993" s="1504"/>
      <c r="I3993" s="1504"/>
      <c r="J3993" s="1504"/>
    </row>
    <row r="3994" spans="2:10" x14ac:dyDescent="0.25">
      <c r="B3994" s="1508"/>
      <c r="C3994" s="1508"/>
      <c r="D3994" s="1508"/>
      <c r="E3994" s="1508"/>
      <c r="F3994" s="1504"/>
      <c r="G3994" s="1504"/>
      <c r="H3994" s="1504"/>
      <c r="I3994" s="1504"/>
      <c r="J3994" s="1504"/>
    </row>
    <row r="3995" spans="2:10" x14ac:dyDescent="0.25">
      <c r="B3995" s="1508"/>
      <c r="C3995" s="1508"/>
      <c r="D3995" s="1508"/>
      <c r="E3995" s="1508"/>
      <c r="F3995" s="1504"/>
      <c r="G3995" s="1504"/>
      <c r="H3995" s="1504"/>
      <c r="I3995" s="1504"/>
      <c r="J3995" s="1504"/>
    </row>
    <row r="3996" spans="2:10" x14ac:dyDescent="0.25">
      <c r="B3996" s="1508"/>
      <c r="C3996" s="1508"/>
      <c r="D3996" s="1508"/>
      <c r="E3996" s="1508"/>
      <c r="F3996" s="1504"/>
      <c r="G3996" s="1504"/>
      <c r="H3996" s="1504"/>
      <c r="I3996" s="1504"/>
      <c r="J3996" s="1504"/>
    </row>
    <row r="3997" spans="2:10" x14ac:dyDescent="0.25">
      <c r="B3997" s="1508"/>
      <c r="C3997" s="1508"/>
      <c r="D3997" s="1508"/>
      <c r="E3997" s="1508"/>
      <c r="F3997" s="1504"/>
      <c r="G3997" s="1504"/>
      <c r="H3997" s="1504"/>
      <c r="I3997" s="1504"/>
      <c r="J3997" s="1504"/>
    </row>
    <row r="3998" spans="2:10" x14ac:dyDescent="0.25">
      <c r="B3998" s="1508"/>
      <c r="C3998" s="1508"/>
      <c r="D3998" s="1508"/>
      <c r="E3998" s="1508"/>
      <c r="F3998" s="1504"/>
      <c r="G3998" s="1504"/>
      <c r="H3998" s="1504"/>
      <c r="I3998" s="1504"/>
      <c r="J3998" s="1504"/>
    </row>
    <row r="3999" spans="2:10" x14ac:dyDescent="0.25">
      <c r="B3999" s="1508"/>
      <c r="C3999" s="1508"/>
      <c r="D3999" s="1508"/>
      <c r="E3999" s="1508"/>
      <c r="F3999" s="1504"/>
      <c r="G3999" s="1504"/>
      <c r="H3999" s="1504"/>
      <c r="I3999" s="1504"/>
      <c r="J3999" s="1504"/>
    </row>
    <row r="4000" spans="2:10" x14ac:dyDescent="0.25">
      <c r="B4000" s="1508"/>
      <c r="C4000" s="1508"/>
      <c r="D4000" s="1508"/>
      <c r="E4000" s="1508"/>
      <c r="F4000" s="1504"/>
      <c r="G4000" s="1504"/>
      <c r="H4000" s="1504"/>
      <c r="I4000" s="1504"/>
      <c r="J4000" s="1504"/>
    </row>
    <row r="4001" spans="2:10" x14ac:dyDescent="0.25">
      <c r="B4001" s="1508"/>
      <c r="C4001" s="1508"/>
      <c r="D4001" s="1508"/>
      <c r="E4001" s="1508"/>
      <c r="F4001" s="1504"/>
      <c r="G4001" s="1504"/>
      <c r="H4001" s="1504"/>
      <c r="I4001" s="1504"/>
      <c r="J4001" s="1504"/>
    </row>
    <row r="4002" spans="2:10" x14ac:dyDescent="0.25">
      <c r="B4002" s="1508"/>
      <c r="C4002" s="1508"/>
      <c r="D4002" s="1508"/>
      <c r="E4002" s="1508"/>
      <c r="F4002" s="1504"/>
      <c r="G4002" s="1504"/>
      <c r="H4002" s="1504"/>
      <c r="I4002" s="1504"/>
      <c r="J4002" s="1504"/>
    </row>
    <row r="4003" spans="2:10" x14ac:dyDescent="0.25">
      <c r="B4003" s="1508"/>
      <c r="C4003" s="1508"/>
      <c r="D4003" s="1508"/>
      <c r="E4003" s="1508"/>
      <c r="F4003" s="1504"/>
      <c r="G4003" s="1504"/>
      <c r="H4003" s="1504"/>
      <c r="I4003" s="1504"/>
      <c r="J4003" s="1504"/>
    </row>
    <row r="4004" spans="2:10" x14ac:dyDescent="0.25">
      <c r="B4004" s="1508"/>
      <c r="C4004" s="1508"/>
      <c r="D4004" s="1508"/>
      <c r="E4004" s="1508"/>
      <c r="F4004" s="1504"/>
      <c r="G4004" s="1504"/>
      <c r="H4004" s="1504"/>
      <c r="I4004" s="1504"/>
      <c r="J4004" s="1504"/>
    </row>
    <row r="4005" spans="2:10" x14ac:dyDescent="0.25">
      <c r="B4005" s="1508"/>
      <c r="C4005" s="1508"/>
      <c r="D4005" s="1508"/>
      <c r="E4005" s="1508"/>
      <c r="F4005" s="1504"/>
      <c r="G4005" s="1504"/>
      <c r="H4005" s="1504"/>
      <c r="I4005" s="1504"/>
      <c r="J4005" s="1504"/>
    </row>
    <row r="4006" spans="2:10" x14ac:dyDescent="0.25">
      <c r="B4006" s="1508"/>
      <c r="C4006" s="1508"/>
      <c r="D4006" s="1508"/>
      <c r="E4006" s="1508"/>
      <c r="F4006" s="1504"/>
      <c r="G4006" s="1504"/>
      <c r="H4006" s="1504"/>
      <c r="I4006" s="1504"/>
      <c r="J4006" s="1504"/>
    </row>
    <row r="4007" spans="2:10" x14ac:dyDescent="0.25">
      <c r="B4007" s="1508"/>
      <c r="C4007" s="1508"/>
      <c r="D4007" s="1508"/>
      <c r="E4007" s="1508"/>
      <c r="F4007" s="1504"/>
      <c r="G4007" s="1504"/>
      <c r="H4007" s="1504"/>
      <c r="I4007" s="1504"/>
      <c r="J4007" s="1504"/>
    </row>
    <row r="4008" spans="2:10" x14ac:dyDescent="0.25">
      <c r="B4008" s="1508"/>
      <c r="C4008" s="1508"/>
      <c r="D4008" s="1508"/>
      <c r="E4008" s="1508"/>
      <c r="F4008" s="1504"/>
      <c r="G4008" s="1504"/>
      <c r="H4008" s="1504"/>
      <c r="I4008" s="1504"/>
      <c r="J4008" s="1504"/>
    </row>
    <row r="4009" spans="2:10" x14ac:dyDescent="0.25">
      <c r="B4009" s="1508"/>
      <c r="C4009" s="1508"/>
      <c r="D4009" s="1508"/>
      <c r="E4009" s="1508"/>
      <c r="F4009" s="1504"/>
      <c r="G4009" s="1504"/>
      <c r="H4009" s="1504"/>
      <c r="I4009" s="1504"/>
      <c r="J4009" s="1504"/>
    </row>
    <row r="4010" spans="2:10" x14ac:dyDescent="0.25">
      <c r="B4010" s="1508"/>
      <c r="C4010" s="1508"/>
      <c r="D4010" s="1508"/>
      <c r="E4010" s="1508"/>
      <c r="F4010" s="1504"/>
      <c r="G4010" s="1504"/>
      <c r="H4010" s="1504"/>
      <c r="I4010" s="1504"/>
      <c r="J4010" s="1504"/>
    </row>
    <row r="4011" spans="2:10" x14ac:dyDescent="0.25">
      <c r="B4011" s="1508"/>
      <c r="C4011" s="1508"/>
      <c r="D4011" s="1508"/>
      <c r="E4011" s="1508"/>
      <c r="F4011" s="1504"/>
      <c r="G4011" s="1504"/>
      <c r="H4011" s="1504"/>
      <c r="I4011" s="1504"/>
      <c r="J4011" s="1504"/>
    </row>
    <row r="4012" spans="2:10" x14ac:dyDescent="0.25">
      <c r="B4012" s="1508"/>
      <c r="C4012" s="1508"/>
      <c r="D4012" s="1508"/>
      <c r="E4012" s="1508"/>
      <c r="F4012" s="1504"/>
      <c r="G4012" s="1504"/>
      <c r="H4012" s="1504"/>
      <c r="I4012" s="1504"/>
      <c r="J4012" s="1504"/>
    </row>
    <row r="4013" spans="2:10" x14ac:dyDescent="0.25">
      <c r="B4013" s="1508"/>
      <c r="C4013" s="1508"/>
      <c r="D4013" s="1508"/>
      <c r="E4013" s="1508"/>
      <c r="F4013" s="1504"/>
      <c r="G4013" s="1504"/>
      <c r="H4013" s="1504"/>
      <c r="I4013" s="1504"/>
      <c r="J4013" s="1504"/>
    </row>
    <row r="4014" spans="2:10" x14ac:dyDescent="0.25">
      <c r="B4014" s="1508"/>
      <c r="C4014" s="1508"/>
      <c r="D4014" s="1508"/>
      <c r="E4014" s="1508"/>
      <c r="F4014" s="1504"/>
      <c r="G4014" s="1504"/>
      <c r="H4014" s="1504"/>
      <c r="I4014" s="1504"/>
      <c r="J4014" s="1504"/>
    </row>
    <row r="4015" spans="2:10" x14ac:dyDescent="0.25">
      <c r="B4015" s="1508"/>
      <c r="C4015" s="1508"/>
      <c r="D4015" s="1508"/>
      <c r="E4015" s="1508"/>
      <c r="F4015" s="1504"/>
      <c r="G4015" s="1504"/>
      <c r="H4015" s="1504"/>
      <c r="I4015" s="1504"/>
      <c r="J4015" s="1504"/>
    </row>
    <row r="4016" spans="2:10" x14ac:dyDescent="0.25">
      <c r="B4016" s="1508"/>
      <c r="C4016" s="1508"/>
      <c r="D4016" s="1508"/>
      <c r="E4016" s="1508"/>
      <c r="F4016" s="1504"/>
      <c r="G4016" s="1504"/>
      <c r="H4016" s="1504"/>
      <c r="I4016" s="1504"/>
      <c r="J4016" s="1504"/>
    </row>
    <row r="4017" spans="2:10" x14ac:dyDescent="0.25">
      <c r="B4017" s="1508"/>
      <c r="C4017" s="1508"/>
      <c r="D4017" s="1508"/>
      <c r="E4017" s="1508"/>
      <c r="F4017" s="1504"/>
      <c r="G4017" s="1504"/>
      <c r="H4017" s="1504"/>
      <c r="I4017" s="1504"/>
      <c r="J4017" s="1504"/>
    </row>
    <row r="4018" spans="2:10" x14ac:dyDescent="0.25">
      <c r="B4018" s="1508"/>
      <c r="C4018" s="1508"/>
      <c r="D4018" s="1508"/>
      <c r="E4018" s="1508"/>
      <c r="F4018" s="1504"/>
      <c r="G4018" s="1504"/>
      <c r="H4018" s="1504"/>
      <c r="I4018" s="1504"/>
      <c r="J4018" s="1504"/>
    </row>
    <row r="4019" spans="2:10" x14ac:dyDescent="0.25">
      <c r="B4019" s="1508"/>
      <c r="C4019" s="1508"/>
      <c r="D4019" s="1508"/>
      <c r="E4019" s="1508"/>
      <c r="F4019" s="1504"/>
      <c r="G4019" s="1504"/>
      <c r="H4019" s="1504"/>
      <c r="I4019" s="1504"/>
      <c r="J4019" s="1504"/>
    </row>
    <row r="4020" spans="2:10" x14ac:dyDescent="0.25">
      <c r="B4020" s="1508"/>
      <c r="C4020" s="1508"/>
      <c r="D4020" s="1508"/>
      <c r="E4020" s="1508"/>
      <c r="F4020" s="1504"/>
      <c r="G4020" s="1504"/>
      <c r="H4020" s="1504"/>
      <c r="I4020" s="1504"/>
      <c r="J4020" s="1504"/>
    </row>
    <row r="4021" spans="2:10" x14ac:dyDescent="0.25">
      <c r="B4021" s="1508"/>
      <c r="C4021" s="1508"/>
      <c r="D4021" s="1508"/>
      <c r="E4021" s="1508"/>
      <c r="F4021" s="1504"/>
      <c r="G4021" s="1504"/>
      <c r="H4021" s="1504"/>
      <c r="I4021" s="1504"/>
      <c r="J4021" s="1504"/>
    </row>
    <row r="4022" spans="2:10" x14ac:dyDescent="0.25">
      <c r="B4022" s="1508"/>
      <c r="C4022" s="1508"/>
      <c r="D4022" s="1508"/>
      <c r="E4022" s="1508"/>
      <c r="F4022" s="1504"/>
      <c r="G4022" s="1504"/>
      <c r="H4022" s="1504"/>
      <c r="I4022" s="1504"/>
      <c r="J4022" s="1504"/>
    </row>
    <row r="4023" spans="2:10" x14ac:dyDescent="0.25">
      <c r="B4023" s="1508"/>
      <c r="C4023" s="1508"/>
      <c r="D4023" s="1508"/>
      <c r="E4023" s="1508"/>
      <c r="F4023" s="1504"/>
      <c r="G4023" s="1504"/>
      <c r="H4023" s="1504"/>
      <c r="I4023" s="1504"/>
      <c r="J4023" s="1504"/>
    </row>
    <row r="4024" spans="2:10" x14ac:dyDescent="0.25">
      <c r="B4024" s="1508"/>
      <c r="C4024" s="1508"/>
      <c r="D4024" s="1508"/>
      <c r="E4024" s="1508"/>
      <c r="F4024" s="1504"/>
      <c r="G4024" s="1504"/>
      <c r="H4024" s="1504"/>
      <c r="I4024" s="1504"/>
      <c r="J4024" s="1504"/>
    </row>
    <row r="4025" spans="2:10" x14ac:dyDescent="0.25">
      <c r="B4025" s="1508"/>
      <c r="C4025" s="1508"/>
      <c r="D4025" s="1508"/>
      <c r="E4025" s="1508"/>
      <c r="F4025" s="1504"/>
      <c r="G4025" s="1504"/>
      <c r="H4025" s="1504"/>
      <c r="I4025" s="1504"/>
      <c r="J4025" s="1504"/>
    </row>
    <row r="4026" spans="2:10" x14ac:dyDescent="0.25">
      <c r="B4026" s="1508"/>
      <c r="C4026" s="1508"/>
      <c r="D4026" s="1508"/>
      <c r="E4026" s="1508"/>
      <c r="F4026" s="1504"/>
      <c r="G4026" s="1504"/>
      <c r="H4026" s="1504"/>
      <c r="I4026" s="1504"/>
      <c r="J4026" s="1504"/>
    </row>
    <row r="4027" spans="2:10" x14ac:dyDescent="0.25">
      <c r="B4027" s="1508"/>
      <c r="C4027" s="1508"/>
      <c r="D4027" s="1508"/>
      <c r="E4027" s="1508"/>
      <c r="F4027" s="1504"/>
      <c r="G4027" s="1504"/>
      <c r="H4027" s="1504"/>
      <c r="I4027" s="1504"/>
      <c r="J4027" s="1504"/>
    </row>
    <row r="4028" spans="2:10" x14ac:dyDescent="0.25">
      <c r="B4028" s="1508"/>
      <c r="C4028" s="1508"/>
      <c r="D4028" s="1508"/>
      <c r="E4028" s="1508"/>
      <c r="F4028" s="1504"/>
      <c r="G4028" s="1504"/>
      <c r="H4028" s="1504"/>
      <c r="I4028" s="1504"/>
      <c r="J4028" s="1504"/>
    </row>
    <row r="4029" spans="2:10" x14ac:dyDescent="0.25">
      <c r="B4029" s="1508"/>
      <c r="C4029" s="1508"/>
      <c r="D4029" s="1508"/>
      <c r="E4029" s="1508"/>
      <c r="F4029" s="1504"/>
      <c r="G4029" s="1504"/>
      <c r="H4029" s="1504"/>
      <c r="I4029" s="1504"/>
      <c r="J4029" s="1504"/>
    </row>
    <row r="4030" spans="2:10" x14ac:dyDescent="0.25">
      <c r="B4030" s="1508"/>
      <c r="C4030" s="1508"/>
      <c r="D4030" s="1508"/>
      <c r="E4030" s="1508"/>
      <c r="F4030" s="1504"/>
      <c r="G4030" s="1504"/>
      <c r="H4030" s="1504"/>
      <c r="I4030" s="1504"/>
      <c r="J4030" s="1504"/>
    </row>
    <row r="4031" spans="2:10" x14ac:dyDescent="0.25">
      <c r="B4031" s="1508"/>
      <c r="C4031" s="1508"/>
      <c r="D4031" s="1508"/>
      <c r="E4031" s="1508"/>
      <c r="F4031" s="1504"/>
      <c r="G4031" s="1504"/>
      <c r="H4031" s="1504"/>
      <c r="I4031" s="1504"/>
      <c r="J4031" s="1504"/>
    </row>
    <row r="4032" spans="2:10" x14ac:dyDescent="0.25">
      <c r="B4032" s="1508"/>
      <c r="C4032" s="1508"/>
      <c r="D4032" s="1508"/>
      <c r="E4032" s="1508"/>
      <c r="F4032" s="1504"/>
      <c r="G4032" s="1504"/>
      <c r="H4032" s="1504"/>
      <c r="I4032" s="1504"/>
      <c r="J4032" s="1504"/>
    </row>
    <row r="4033" spans="2:10" x14ac:dyDescent="0.25">
      <c r="B4033" s="1508"/>
      <c r="C4033" s="1508"/>
      <c r="D4033" s="1508"/>
      <c r="E4033" s="1508"/>
      <c r="F4033" s="1504"/>
      <c r="G4033" s="1504"/>
      <c r="H4033" s="1504"/>
      <c r="I4033" s="1504"/>
      <c r="J4033" s="1504"/>
    </row>
    <row r="4034" spans="2:10" x14ac:dyDescent="0.25">
      <c r="B4034" s="1508"/>
      <c r="C4034" s="1508"/>
      <c r="D4034" s="1508"/>
      <c r="E4034" s="1508"/>
      <c r="F4034" s="1504"/>
      <c r="G4034" s="1504"/>
      <c r="H4034" s="1504"/>
      <c r="I4034" s="1504"/>
      <c r="J4034" s="1504"/>
    </row>
    <row r="4035" spans="2:10" x14ac:dyDescent="0.25">
      <c r="B4035" s="1508"/>
      <c r="C4035" s="1508"/>
      <c r="D4035" s="1508"/>
      <c r="E4035" s="1508"/>
      <c r="F4035" s="1504"/>
      <c r="G4035" s="1504"/>
      <c r="H4035" s="1504"/>
      <c r="I4035" s="1504"/>
      <c r="J4035" s="1504"/>
    </row>
    <row r="4036" spans="2:10" x14ac:dyDescent="0.25">
      <c r="B4036" s="1508"/>
      <c r="C4036" s="1508"/>
      <c r="D4036" s="1508"/>
      <c r="E4036" s="1508"/>
      <c r="F4036" s="1504"/>
      <c r="G4036" s="1504"/>
      <c r="H4036" s="1504"/>
      <c r="I4036" s="1504"/>
      <c r="J4036" s="1504"/>
    </row>
    <row r="4037" spans="2:10" x14ac:dyDescent="0.25">
      <c r="B4037" s="1508"/>
      <c r="C4037" s="1508"/>
      <c r="D4037" s="1508"/>
      <c r="E4037" s="1508"/>
      <c r="F4037" s="1504"/>
      <c r="G4037" s="1504"/>
      <c r="H4037" s="1504"/>
      <c r="I4037" s="1504"/>
      <c r="J4037" s="1504"/>
    </row>
    <row r="4038" spans="2:10" x14ac:dyDescent="0.25">
      <c r="B4038" s="1508"/>
      <c r="C4038" s="1508"/>
      <c r="D4038" s="1508"/>
      <c r="E4038" s="1508"/>
      <c r="F4038" s="1504"/>
      <c r="G4038" s="1504"/>
      <c r="H4038" s="1504"/>
      <c r="I4038" s="1504"/>
      <c r="J4038" s="1504"/>
    </row>
    <row r="4039" spans="2:10" x14ac:dyDescent="0.25">
      <c r="B4039" s="1508"/>
      <c r="C4039" s="1508"/>
      <c r="D4039" s="1508"/>
      <c r="E4039" s="1508"/>
      <c r="F4039" s="1504"/>
      <c r="G4039" s="1504"/>
      <c r="H4039" s="1504"/>
      <c r="I4039" s="1504"/>
      <c r="J4039" s="1504"/>
    </row>
    <row r="4040" spans="2:10" x14ac:dyDescent="0.25">
      <c r="B4040" s="1508"/>
      <c r="C4040" s="1508"/>
      <c r="D4040" s="1508"/>
      <c r="E4040" s="1508"/>
      <c r="F4040" s="1504"/>
      <c r="G4040" s="1504"/>
      <c r="H4040" s="1504"/>
      <c r="I4040" s="1504"/>
      <c r="J4040" s="1504"/>
    </row>
    <row r="4041" spans="2:10" x14ac:dyDescent="0.25">
      <c r="B4041" s="1508"/>
      <c r="C4041" s="1508"/>
      <c r="D4041" s="1508"/>
      <c r="E4041" s="1508"/>
      <c r="F4041" s="1504"/>
      <c r="G4041" s="1504"/>
      <c r="H4041" s="1504"/>
      <c r="I4041" s="1504"/>
      <c r="J4041" s="1504"/>
    </row>
    <row r="4042" spans="2:10" x14ac:dyDescent="0.25">
      <c r="B4042" s="1508"/>
      <c r="C4042" s="1508"/>
      <c r="D4042" s="1508"/>
      <c r="E4042" s="1508"/>
      <c r="F4042" s="1504"/>
      <c r="G4042" s="1504"/>
      <c r="H4042" s="1504"/>
      <c r="I4042" s="1504"/>
      <c r="J4042" s="1504"/>
    </row>
    <row r="4043" spans="2:10" x14ac:dyDescent="0.25">
      <c r="B4043" s="1508"/>
      <c r="C4043" s="1508"/>
      <c r="D4043" s="1508"/>
      <c r="E4043" s="1508"/>
      <c r="F4043" s="1504"/>
      <c r="G4043" s="1504"/>
      <c r="H4043" s="1504"/>
      <c r="I4043" s="1504"/>
      <c r="J4043" s="1504"/>
    </row>
    <row r="4044" spans="2:10" x14ac:dyDescent="0.25">
      <c r="B4044" s="1508"/>
      <c r="C4044" s="1508"/>
      <c r="D4044" s="1508"/>
      <c r="E4044" s="1508"/>
      <c r="F4044" s="1504"/>
      <c r="G4044" s="1504"/>
      <c r="H4044" s="1504"/>
      <c r="I4044" s="1504"/>
      <c r="J4044" s="1504"/>
    </row>
    <row r="4045" spans="2:10" x14ac:dyDescent="0.25">
      <c r="B4045" s="1508"/>
      <c r="C4045" s="1508"/>
      <c r="D4045" s="1508"/>
      <c r="E4045" s="1508"/>
      <c r="F4045" s="1504"/>
      <c r="G4045" s="1504"/>
      <c r="H4045" s="1504"/>
      <c r="I4045" s="1504"/>
      <c r="J4045" s="1504"/>
    </row>
    <row r="4046" spans="2:10" x14ac:dyDescent="0.25">
      <c r="B4046" s="1508"/>
      <c r="C4046" s="1508"/>
      <c r="D4046" s="1508"/>
      <c r="E4046" s="1508"/>
      <c r="F4046" s="1504"/>
      <c r="G4046" s="1504"/>
      <c r="H4046" s="1504"/>
      <c r="I4046" s="1504"/>
      <c r="J4046" s="1504"/>
    </row>
    <row r="4047" spans="2:10" x14ac:dyDescent="0.25">
      <c r="B4047" s="1508"/>
      <c r="C4047" s="1508"/>
      <c r="D4047" s="1508"/>
      <c r="E4047" s="1508"/>
      <c r="F4047" s="1504"/>
      <c r="G4047" s="1504"/>
      <c r="H4047" s="1504"/>
      <c r="I4047" s="1504"/>
      <c r="J4047" s="1504"/>
    </row>
    <row r="4048" spans="2:10" x14ac:dyDescent="0.25">
      <c r="B4048" s="1508"/>
      <c r="C4048" s="1508"/>
      <c r="D4048" s="1508"/>
      <c r="E4048" s="1508"/>
      <c r="F4048" s="1504"/>
      <c r="G4048" s="1504"/>
      <c r="H4048" s="1504"/>
      <c r="I4048" s="1504"/>
      <c r="J4048" s="1504"/>
    </row>
    <row r="4049" spans="2:10" x14ac:dyDescent="0.25">
      <c r="B4049" s="1508"/>
      <c r="C4049" s="1508"/>
      <c r="D4049" s="1508"/>
      <c r="E4049" s="1508"/>
      <c r="F4049" s="1504"/>
      <c r="G4049" s="1504"/>
      <c r="H4049" s="1504"/>
      <c r="I4049" s="1504"/>
      <c r="J4049" s="1504"/>
    </row>
    <row r="4050" spans="2:10" x14ac:dyDescent="0.25">
      <c r="B4050" s="1508"/>
      <c r="C4050" s="1508"/>
      <c r="D4050" s="1508"/>
      <c r="E4050" s="1508"/>
      <c r="F4050" s="1504"/>
      <c r="G4050" s="1504"/>
      <c r="H4050" s="1504"/>
      <c r="I4050" s="1504"/>
      <c r="J4050" s="1504"/>
    </row>
    <row r="4051" spans="2:10" x14ac:dyDescent="0.25">
      <c r="B4051" s="1508"/>
      <c r="C4051" s="1508"/>
      <c r="D4051" s="1508"/>
      <c r="E4051" s="1508"/>
      <c r="F4051" s="1504"/>
      <c r="G4051" s="1504"/>
      <c r="H4051" s="1504"/>
      <c r="I4051" s="1504"/>
      <c r="J4051" s="1504"/>
    </row>
    <row r="4052" spans="2:10" x14ac:dyDescent="0.25">
      <c r="B4052" s="1508"/>
      <c r="C4052" s="1508"/>
      <c r="D4052" s="1508"/>
      <c r="E4052" s="1508"/>
      <c r="F4052" s="1504"/>
      <c r="G4052" s="1504"/>
      <c r="H4052" s="1504"/>
      <c r="I4052" s="1504"/>
      <c r="J4052" s="1504"/>
    </row>
    <row r="4053" spans="2:10" x14ac:dyDescent="0.25">
      <c r="B4053" s="1508"/>
      <c r="C4053" s="1508"/>
      <c r="D4053" s="1508"/>
      <c r="E4053" s="1508"/>
      <c r="F4053" s="1504"/>
      <c r="G4053" s="1504"/>
      <c r="H4053" s="1504"/>
      <c r="I4053" s="1504"/>
      <c r="J4053" s="1504"/>
    </row>
    <row r="4054" spans="2:10" x14ac:dyDescent="0.25">
      <c r="B4054" s="1508"/>
      <c r="C4054" s="1508"/>
      <c r="D4054" s="1508"/>
      <c r="E4054" s="1508"/>
      <c r="F4054" s="1504"/>
      <c r="G4054" s="1504"/>
      <c r="H4054" s="1504"/>
      <c r="I4054" s="1504"/>
      <c r="J4054" s="1504"/>
    </row>
    <row r="4055" spans="2:10" x14ac:dyDescent="0.25">
      <c r="B4055" s="1508"/>
      <c r="C4055" s="1508"/>
      <c r="D4055" s="1508"/>
      <c r="E4055" s="1508"/>
      <c r="F4055" s="1504"/>
      <c r="G4055" s="1504"/>
      <c r="H4055" s="1504"/>
      <c r="I4055" s="1504"/>
      <c r="J4055" s="1504"/>
    </row>
    <row r="4056" spans="2:10" x14ac:dyDescent="0.25">
      <c r="B4056" s="1508"/>
      <c r="C4056" s="1508"/>
      <c r="D4056" s="1508"/>
      <c r="E4056" s="1508"/>
      <c r="F4056" s="1504"/>
      <c r="G4056" s="1504"/>
      <c r="H4056" s="1504"/>
      <c r="I4056" s="1504"/>
      <c r="J4056" s="1504"/>
    </row>
    <row r="4057" spans="2:10" x14ac:dyDescent="0.25">
      <c r="B4057" s="1508"/>
      <c r="C4057" s="1508"/>
      <c r="D4057" s="1508"/>
      <c r="E4057" s="1508"/>
      <c r="F4057" s="1504"/>
      <c r="G4057" s="1504"/>
      <c r="H4057" s="1504"/>
      <c r="I4057" s="1504"/>
      <c r="J4057" s="1504"/>
    </row>
    <row r="4058" spans="2:10" x14ac:dyDescent="0.25">
      <c r="B4058" s="1508"/>
      <c r="C4058" s="1508"/>
      <c r="D4058" s="1508"/>
      <c r="E4058" s="1508"/>
      <c r="F4058" s="1504"/>
      <c r="G4058" s="1504"/>
      <c r="H4058" s="1504"/>
      <c r="I4058" s="1504"/>
      <c r="J4058" s="1504"/>
    </row>
    <row r="4059" spans="2:10" x14ac:dyDescent="0.25">
      <c r="B4059" s="1508"/>
      <c r="C4059" s="1508"/>
      <c r="D4059" s="1508"/>
      <c r="E4059" s="1508"/>
      <c r="F4059" s="1504"/>
      <c r="G4059" s="1504"/>
      <c r="H4059" s="1504"/>
      <c r="I4059" s="1504"/>
      <c r="J4059" s="1504"/>
    </row>
    <row r="4060" spans="2:10" x14ac:dyDescent="0.25">
      <c r="B4060" s="1508"/>
      <c r="C4060" s="1508"/>
      <c r="D4060" s="1508"/>
      <c r="E4060" s="1508"/>
      <c r="F4060" s="1504"/>
      <c r="G4060" s="1504"/>
      <c r="H4060" s="1504"/>
      <c r="I4060" s="1504"/>
      <c r="J4060" s="1504"/>
    </row>
    <row r="4061" spans="2:10" x14ac:dyDescent="0.25">
      <c r="B4061" s="1508"/>
      <c r="C4061" s="1508"/>
      <c r="D4061" s="1508"/>
      <c r="E4061" s="1508"/>
      <c r="F4061" s="1504"/>
      <c r="G4061" s="1504"/>
      <c r="H4061" s="1504"/>
      <c r="I4061" s="1504"/>
      <c r="J4061" s="1504"/>
    </row>
    <row r="4062" spans="2:10" x14ac:dyDescent="0.25">
      <c r="B4062" s="1508"/>
      <c r="C4062" s="1508"/>
      <c r="D4062" s="1508"/>
      <c r="E4062" s="1508"/>
      <c r="F4062" s="1504"/>
      <c r="G4062" s="1504"/>
      <c r="H4062" s="1504"/>
      <c r="I4062" s="1504"/>
      <c r="J4062" s="1504"/>
    </row>
    <row r="4063" spans="2:10" x14ac:dyDescent="0.25">
      <c r="B4063" s="1508"/>
      <c r="C4063" s="1508"/>
      <c r="D4063" s="1508"/>
      <c r="E4063" s="1508"/>
      <c r="F4063" s="1504"/>
      <c r="G4063" s="1504"/>
      <c r="H4063" s="1504"/>
      <c r="I4063" s="1504"/>
      <c r="J4063" s="1504"/>
    </row>
    <row r="4064" spans="2:10" x14ac:dyDescent="0.25">
      <c r="B4064" s="1508"/>
      <c r="C4064" s="1508"/>
      <c r="D4064" s="1508"/>
      <c r="E4064" s="1508"/>
      <c r="F4064" s="1504"/>
      <c r="G4064" s="1504"/>
      <c r="H4064" s="1504"/>
      <c r="I4064" s="1504"/>
      <c r="J4064" s="1504"/>
    </row>
    <row r="4065" spans="2:10" x14ac:dyDescent="0.25">
      <c r="B4065" s="1508"/>
      <c r="C4065" s="1508"/>
      <c r="D4065" s="1508"/>
      <c r="E4065" s="1508"/>
      <c r="F4065" s="1504"/>
      <c r="G4065" s="1504"/>
      <c r="H4065" s="1504"/>
      <c r="I4065" s="1504"/>
      <c r="J4065" s="1504"/>
    </row>
    <row r="4066" spans="2:10" x14ac:dyDescent="0.25">
      <c r="B4066" s="1508"/>
      <c r="C4066" s="1508"/>
      <c r="D4066" s="1508"/>
      <c r="E4066" s="1508"/>
      <c r="F4066" s="1504"/>
      <c r="G4066" s="1504"/>
      <c r="H4066" s="1504"/>
      <c r="I4066" s="1504"/>
      <c r="J4066" s="1504"/>
    </row>
    <row r="4067" spans="2:10" x14ac:dyDescent="0.25">
      <c r="B4067" s="1508"/>
      <c r="C4067" s="1508"/>
      <c r="D4067" s="1508"/>
      <c r="E4067" s="1508"/>
      <c r="F4067" s="1504"/>
      <c r="G4067" s="1504"/>
      <c r="H4067" s="1504"/>
      <c r="I4067" s="1504"/>
      <c r="J4067" s="1504"/>
    </row>
    <row r="4068" spans="2:10" x14ac:dyDescent="0.25">
      <c r="B4068" s="1508"/>
      <c r="C4068" s="1508"/>
      <c r="D4068" s="1508"/>
      <c r="E4068" s="1508"/>
      <c r="F4068" s="1504"/>
      <c r="G4068" s="1504"/>
      <c r="H4068" s="1504"/>
      <c r="I4068" s="1504"/>
      <c r="J4068" s="1504"/>
    </row>
    <row r="4069" spans="2:10" x14ac:dyDescent="0.25">
      <c r="B4069" s="1508"/>
      <c r="C4069" s="1508"/>
      <c r="D4069" s="1508"/>
      <c r="E4069" s="1508"/>
      <c r="F4069" s="1504"/>
      <c r="G4069" s="1504"/>
      <c r="H4069" s="1504"/>
      <c r="I4069" s="1504"/>
      <c r="J4069" s="1504"/>
    </row>
    <row r="4070" spans="2:10" x14ac:dyDescent="0.25">
      <c r="B4070" s="1508"/>
      <c r="C4070" s="1508"/>
      <c r="D4070" s="1508"/>
      <c r="E4070" s="1508"/>
      <c r="F4070" s="1504"/>
      <c r="G4070" s="1504"/>
      <c r="H4070" s="1504"/>
      <c r="I4070" s="1504"/>
      <c r="J4070" s="1504"/>
    </row>
    <row r="4071" spans="2:10" x14ac:dyDescent="0.25">
      <c r="B4071" s="1508"/>
      <c r="C4071" s="1508"/>
      <c r="D4071" s="1508"/>
      <c r="E4071" s="1508"/>
      <c r="F4071" s="1504"/>
      <c r="G4071" s="1504"/>
      <c r="H4071" s="1504"/>
      <c r="I4071" s="1504"/>
      <c r="J4071" s="1504"/>
    </row>
    <row r="4072" spans="2:10" x14ac:dyDescent="0.25">
      <c r="B4072" s="1508"/>
      <c r="C4072" s="1508"/>
      <c r="D4072" s="1508"/>
      <c r="E4072" s="1508"/>
      <c r="F4072" s="1504"/>
      <c r="G4072" s="1504"/>
      <c r="H4072" s="1504"/>
      <c r="I4072" s="1504"/>
      <c r="J4072" s="1504"/>
    </row>
    <row r="4073" spans="2:10" x14ac:dyDescent="0.25">
      <c r="B4073" s="1508"/>
      <c r="C4073" s="1508"/>
      <c r="D4073" s="1508"/>
      <c r="E4073" s="1508"/>
      <c r="F4073" s="1504"/>
      <c r="G4073" s="1504"/>
      <c r="H4073" s="1504"/>
      <c r="I4073" s="1504"/>
      <c r="J4073" s="1504"/>
    </row>
    <row r="4074" spans="2:10" x14ac:dyDescent="0.25">
      <c r="B4074" s="1508"/>
      <c r="C4074" s="1508"/>
      <c r="D4074" s="1508"/>
      <c r="E4074" s="1508"/>
      <c r="F4074" s="1504"/>
      <c r="G4074" s="1504"/>
      <c r="H4074" s="1504"/>
      <c r="I4074" s="1504"/>
      <c r="J4074" s="1504"/>
    </row>
    <row r="4075" spans="2:10" x14ac:dyDescent="0.25">
      <c r="B4075" s="1508"/>
      <c r="C4075" s="1508"/>
      <c r="D4075" s="1508"/>
      <c r="E4075" s="1508"/>
      <c r="F4075" s="1504"/>
      <c r="G4075" s="1504"/>
      <c r="H4075" s="1504"/>
      <c r="I4075" s="1504"/>
      <c r="J4075" s="1504"/>
    </row>
    <row r="4076" spans="2:10" x14ac:dyDescent="0.25">
      <c r="B4076" s="1508"/>
      <c r="C4076" s="1508"/>
      <c r="D4076" s="1508"/>
      <c r="E4076" s="1508"/>
      <c r="F4076" s="1504"/>
      <c r="G4076" s="1504"/>
      <c r="H4076" s="1504"/>
      <c r="I4076" s="1504"/>
      <c r="J4076" s="1504"/>
    </row>
    <row r="4077" spans="2:10" x14ac:dyDescent="0.25">
      <c r="B4077" s="1508"/>
      <c r="C4077" s="1508"/>
      <c r="D4077" s="1508"/>
      <c r="E4077" s="1508"/>
      <c r="F4077" s="1504"/>
      <c r="G4077" s="1504"/>
      <c r="H4077" s="1504"/>
      <c r="I4077" s="1504"/>
      <c r="J4077" s="1504"/>
    </row>
    <row r="4078" spans="2:10" x14ac:dyDescent="0.25">
      <c r="B4078" s="1508"/>
      <c r="C4078" s="1508"/>
      <c r="D4078" s="1508"/>
      <c r="E4078" s="1508"/>
      <c r="F4078" s="1504"/>
      <c r="G4078" s="1504"/>
      <c r="H4078" s="1504"/>
      <c r="I4078" s="1504"/>
      <c r="J4078" s="1504"/>
    </row>
    <row r="4079" spans="2:10" x14ac:dyDescent="0.25">
      <c r="B4079" s="1508"/>
      <c r="C4079" s="1508"/>
      <c r="D4079" s="1508"/>
      <c r="E4079" s="1508"/>
      <c r="F4079" s="1504"/>
      <c r="G4079" s="1504"/>
      <c r="H4079" s="1504"/>
      <c r="I4079" s="1504"/>
      <c r="J4079" s="1504"/>
    </row>
    <row r="4080" spans="2:10" x14ac:dyDescent="0.25">
      <c r="B4080" s="1508"/>
      <c r="C4080" s="1508"/>
      <c r="D4080" s="1508"/>
      <c r="E4080" s="1508"/>
      <c r="F4080" s="1504"/>
      <c r="G4080" s="1504"/>
      <c r="H4080" s="1504"/>
      <c r="I4080" s="1504"/>
      <c r="J4080" s="1504"/>
    </row>
    <row r="4081" spans="2:10" x14ac:dyDescent="0.25">
      <c r="B4081" s="1508"/>
      <c r="C4081" s="1508"/>
      <c r="D4081" s="1508"/>
      <c r="E4081" s="1508"/>
      <c r="F4081" s="1504"/>
      <c r="G4081" s="1504"/>
      <c r="H4081" s="1504"/>
      <c r="I4081" s="1504"/>
      <c r="J4081" s="1504"/>
    </row>
    <row r="4082" spans="2:10" x14ac:dyDescent="0.25">
      <c r="B4082" s="1508"/>
      <c r="C4082" s="1508"/>
      <c r="D4082" s="1508"/>
      <c r="E4082" s="1508"/>
      <c r="F4082" s="1504"/>
      <c r="G4082" s="1504"/>
      <c r="H4082" s="1504"/>
      <c r="I4082" s="1504"/>
      <c r="J4082" s="1504"/>
    </row>
    <row r="4083" spans="2:10" x14ac:dyDescent="0.25">
      <c r="B4083" s="1508"/>
      <c r="C4083" s="1508"/>
      <c r="D4083" s="1508"/>
      <c r="E4083" s="1508"/>
      <c r="F4083" s="1504"/>
      <c r="G4083" s="1504"/>
      <c r="H4083" s="1504"/>
      <c r="I4083" s="1504"/>
      <c r="J4083" s="1504"/>
    </row>
    <row r="4084" spans="2:10" x14ac:dyDescent="0.25">
      <c r="B4084" s="1508"/>
      <c r="C4084" s="1508"/>
      <c r="D4084" s="1508"/>
      <c r="E4084" s="1508"/>
      <c r="F4084" s="1504"/>
      <c r="G4084" s="1504"/>
      <c r="H4084" s="1504"/>
      <c r="I4084" s="1504"/>
      <c r="J4084" s="1504"/>
    </row>
    <row r="4085" spans="2:10" x14ac:dyDescent="0.25">
      <c r="B4085" s="1508"/>
      <c r="C4085" s="1508"/>
      <c r="D4085" s="1508"/>
      <c r="E4085" s="1508"/>
      <c r="F4085" s="1504"/>
      <c r="G4085" s="1504"/>
      <c r="H4085" s="1504"/>
      <c r="I4085" s="1504"/>
      <c r="J4085" s="1504"/>
    </row>
    <row r="4086" spans="2:10" x14ac:dyDescent="0.25">
      <c r="B4086" s="1508"/>
      <c r="C4086" s="1508"/>
      <c r="D4086" s="1508"/>
      <c r="E4086" s="1508"/>
      <c r="F4086" s="1504"/>
      <c r="G4086" s="1504"/>
      <c r="H4086" s="1504"/>
      <c r="I4086" s="1504"/>
      <c r="J4086" s="1504"/>
    </row>
    <row r="4087" spans="2:10" x14ac:dyDescent="0.25">
      <c r="B4087" s="1508"/>
      <c r="C4087" s="1508"/>
      <c r="D4087" s="1508"/>
      <c r="E4087" s="1508"/>
      <c r="F4087" s="1504"/>
      <c r="G4087" s="1504"/>
      <c r="H4087" s="1504"/>
      <c r="I4087" s="1504"/>
      <c r="J4087" s="1504"/>
    </row>
    <row r="4088" spans="2:10" x14ac:dyDescent="0.25">
      <c r="B4088" s="1508"/>
      <c r="C4088" s="1508"/>
      <c r="D4088" s="1508"/>
      <c r="E4088" s="1508"/>
      <c r="F4088" s="1504"/>
      <c r="G4088" s="1504"/>
      <c r="H4088" s="1504"/>
      <c r="I4088" s="1504"/>
      <c r="J4088" s="1504"/>
    </row>
    <row r="4089" spans="2:10" x14ac:dyDescent="0.25">
      <c r="B4089" s="1508"/>
      <c r="C4089" s="1508"/>
      <c r="D4089" s="1508"/>
      <c r="E4089" s="1508"/>
      <c r="F4089" s="1504"/>
      <c r="G4089" s="1504"/>
      <c r="H4089" s="1504"/>
      <c r="I4089" s="1504"/>
      <c r="J4089" s="1504"/>
    </row>
    <row r="4090" spans="2:10" x14ac:dyDescent="0.25">
      <c r="B4090" s="1508"/>
      <c r="C4090" s="1508"/>
      <c r="D4090" s="1508"/>
      <c r="E4090" s="1508"/>
      <c r="F4090" s="1504"/>
      <c r="G4090" s="1504"/>
      <c r="H4090" s="1504"/>
      <c r="I4090" s="1504"/>
      <c r="J4090" s="1504"/>
    </row>
    <row r="4091" spans="2:10" x14ac:dyDescent="0.25">
      <c r="B4091" s="1508"/>
      <c r="C4091" s="1508"/>
      <c r="D4091" s="1508"/>
      <c r="E4091" s="1508"/>
      <c r="F4091" s="1504"/>
      <c r="G4091" s="1504"/>
      <c r="H4091" s="1504"/>
      <c r="I4091" s="1504"/>
      <c r="J4091" s="1504"/>
    </row>
    <row r="4092" spans="2:10" x14ac:dyDescent="0.25">
      <c r="B4092" s="1508"/>
      <c r="C4092" s="1508"/>
      <c r="D4092" s="1508"/>
      <c r="E4092" s="1508"/>
      <c r="F4092" s="1504"/>
      <c r="G4092" s="1504"/>
      <c r="H4092" s="1504"/>
      <c r="I4092" s="1504"/>
      <c r="J4092" s="1504"/>
    </row>
    <row r="4093" spans="2:10" x14ac:dyDescent="0.25">
      <c r="B4093" s="1508"/>
      <c r="C4093" s="1508"/>
      <c r="D4093" s="1508"/>
      <c r="E4093" s="1508"/>
      <c r="F4093" s="1504"/>
      <c r="G4093" s="1504"/>
      <c r="H4093" s="1504"/>
      <c r="I4093" s="1504"/>
      <c r="J4093" s="1504"/>
    </row>
    <row r="4094" spans="2:10" x14ac:dyDescent="0.25">
      <c r="B4094" s="1508"/>
      <c r="C4094" s="1508"/>
      <c r="D4094" s="1508"/>
      <c r="E4094" s="1508"/>
      <c r="F4094" s="1504"/>
      <c r="G4094" s="1504"/>
      <c r="H4094" s="1504"/>
      <c r="I4094" s="1504"/>
      <c r="J4094" s="1504"/>
    </row>
    <row r="4095" spans="2:10" x14ac:dyDescent="0.25">
      <c r="B4095" s="1508"/>
      <c r="C4095" s="1508"/>
      <c r="D4095" s="1508"/>
      <c r="E4095" s="1508"/>
      <c r="F4095" s="1504"/>
      <c r="G4095" s="1504"/>
      <c r="H4095" s="1504"/>
      <c r="I4095" s="1504"/>
      <c r="J4095" s="1504"/>
    </row>
    <row r="4096" spans="2:10" x14ac:dyDescent="0.25">
      <c r="B4096" s="1508"/>
      <c r="C4096" s="1508"/>
      <c r="D4096" s="1508"/>
      <c r="E4096" s="1508"/>
      <c r="F4096" s="1504"/>
      <c r="G4096" s="1504"/>
      <c r="H4096" s="1504"/>
      <c r="I4096" s="1504"/>
      <c r="J4096" s="1504"/>
    </row>
    <row r="4097" spans="2:10" x14ac:dyDescent="0.25">
      <c r="B4097" s="1508"/>
      <c r="C4097" s="1508"/>
      <c r="D4097" s="1508"/>
      <c r="E4097" s="1508"/>
      <c r="F4097" s="1504"/>
      <c r="G4097" s="1504"/>
      <c r="H4097" s="1504"/>
      <c r="I4097" s="1504"/>
      <c r="J4097" s="1504"/>
    </row>
    <row r="4098" spans="2:10" x14ac:dyDescent="0.25">
      <c r="B4098" s="1508"/>
      <c r="C4098" s="1508"/>
      <c r="D4098" s="1508"/>
      <c r="E4098" s="1508"/>
      <c r="F4098" s="1504"/>
      <c r="G4098" s="1504"/>
      <c r="H4098" s="1504"/>
      <c r="I4098" s="1504"/>
      <c r="J4098" s="1504"/>
    </row>
    <row r="4099" spans="2:10" x14ac:dyDescent="0.25">
      <c r="B4099" s="1508"/>
      <c r="C4099" s="1508"/>
      <c r="D4099" s="1508"/>
      <c r="E4099" s="1508"/>
      <c r="F4099" s="1504"/>
      <c r="G4099" s="1504"/>
      <c r="H4099" s="1504"/>
      <c r="I4099" s="1504"/>
      <c r="J4099" s="1504"/>
    </row>
    <row r="4100" spans="2:10" x14ac:dyDescent="0.25">
      <c r="B4100" s="1508"/>
      <c r="C4100" s="1508"/>
      <c r="D4100" s="1508"/>
      <c r="E4100" s="1508"/>
      <c r="F4100" s="1504"/>
      <c r="G4100" s="1504"/>
      <c r="H4100" s="1504"/>
      <c r="I4100" s="1504"/>
      <c r="J4100" s="1504"/>
    </row>
    <row r="4101" spans="2:10" x14ac:dyDescent="0.25">
      <c r="B4101" s="1508"/>
      <c r="C4101" s="1508"/>
      <c r="D4101" s="1508"/>
      <c r="E4101" s="1508"/>
      <c r="F4101" s="1504"/>
      <c r="G4101" s="1504"/>
      <c r="H4101" s="1504"/>
      <c r="I4101" s="1504"/>
      <c r="J4101" s="1504"/>
    </row>
    <row r="4102" spans="2:10" x14ac:dyDescent="0.25">
      <c r="B4102" s="1508"/>
      <c r="C4102" s="1508"/>
      <c r="D4102" s="1508"/>
      <c r="E4102" s="1508"/>
      <c r="F4102" s="1504"/>
      <c r="G4102" s="1504"/>
      <c r="H4102" s="1504"/>
      <c r="I4102" s="1504"/>
      <c r="J4102" s="1504"/>
    </row>
    <row r="4103" spans="2:10" x14ac:dyDescent="0.25">
      <c r="B4103" s="1508"/>
      <c r="C4103" s="1508"/>
      <c r="D4103" s="1508"/>
      <c r="E4103" s="1508"/>
      <c r="F4103" s="1504"/>
      <c r="G4103" s="1504"/>
      <c r="H4103" s="1504"/>
      <c r="I4103" s="1504"/>
      <c r="J4103" s="1504"/>
    </row>
    <row r="4104" spans="2:10" x14ac:dyDescent="0.25">
      <c r="B4104" s="1508"/>
      <c r="C4104" s="1508"/>
      <c r="D4104" s="1508"/>
      <c r="E4104" s="1508"/>
      <c r="F4104" s="1504"/>
      <c r="G4104" s="1504"/>
      <c r="H4104" s="1504"/>
      <c r="I4104" s="1504"/>
      <c r="J4104" s="1504"/>
    </row>
    <row r="4105" spans="2:10" x14ac:dyDescent="0.25">
      <c r="B4105" s="1508"/>
      <c r="C4105" s="1508"/>
      <c r="D4105" s="1508"/>
      <c r="E4105" s="1508"/>
      <c r="F4105" s="1504"/>
      <c r="G4105" s="1504"/>
      <c r="H4105" s="1504"/>
      <c r="I4105" s="1504"/>
      <c r="J4105" s="1504"/>
    </row>
    <row r="4106" spans="2:10" x14ac:dyDescent="0.25">
      <c r="B4106" s="1508"/>
      <c r="C4106" s="1508"/>
      <c r="D4106" s="1508"/>
      <c r="E4106" s="1508"/>
      <c r="F4106" s="1504"/>
      <c r="G4106" s="1504"/>
      <c r="H4106" s="1504"/>
      <c r="I4106" s="1504"/>
      <c r="J4106" s="1504"/>
    </row>
    <row r="4107" spans="2:10" x14ac:dyDescent="0.25">
      <c r="B4107" s="1508"/>
      <c r="C4107" s="1508"/>
      <c r="D4107" s="1508"/>
      <c r="E4107" s="1508"/>
      <c r="F4107" s="1504"/>
      <c r="G4107" s="1504"/>
      <c r="H4107" s="1504"/>
      <c r="I4107" s="1504"/>
      <c r="J4107" s="1504"/>
    </row>
    <row r="4108" spans="2:10" x14ac:dyDescent="0.25">
      <c r="B4108" s="1508"/>
      <c r="C4108" s="1508"/>
      <c r="D4108" s="1508"/>
      <c r="E4108" s="1508"/>
      <c r="F4108" s="1504"/>
      <c r="G4108" s="1504"/>
      <c r="H4108" s="1504"/>
      <c r="I4108" s="1504"/>
      <c r="J4108" s="1504"/>
    </row>
    <row r="4109" spans="2:10" x14ac:dyDescent="0.25">
      <c r="B4109" s="1508"/>
      <c r="C4109" s="1508"/>
      <c r="D4109" s="1508"/>
      <c r="E4109" s="1508"/>
      <c r="F4109" s="1504"/>
      <c r="G4109" s="1504"/>
      <c r="H4109" s="1504"/>
      <c r="I4109" s="1504"/>
      <c r="J4109" s="1504"/>
    </row>
    <row r="4110" spans="2:10" x14ac:dyDescent="0.25">
      <c r="B4110" s="1508"/>
      <c r="C4110" s="1508"/>
      <c r="D4110" s="1508"/>
      <c r="E4110" s="1508"/>
      <c r="F4110" s="1504"/>
      <c r="G4110" s="1504"/>
      <c r="H4110" s="1504"/>
      <c r="I4110" s="1504"/>
      <c r="J4110" s="1504"/>
    </row>
    <row r="4111" spans="2:10" x14ac:dyDescent="0.25">
      <c r="B4111" s="1508"/>
      <c r="C4111" s="1508"/>
      <c r="D4111" s="1508"/>
      <c r="E4111" s="1508"/>
      <c r="F4111" s="1504"/>
      <c r="G4111" s="1504"/>
      <c r="H4111" s="1504"/>
      <c r="I4111" s="1504"/>
      <c r="J4111" s="1504"/>
    </row>
    <row r="4112" spans="2:10" x14ac:dyDescent="0.25">
      <c r="B4112" s="1508"/>
      <c r="C4112" s="1508"/>
      <c r="D4112" s="1508"/>
      <c r="E4112" s="1508"/>
      <c r="F4112" s="1504"/>
      <c r="G4112" s="1504"/>
      <c r="H4112" s="1504"/>
      <c r="I4112" s="1504"/>
      <c r="J4112" s="1504"/>
    </row>
    <row r="4113" spans="2:10" x14ac:dyDescent="0.25">
      <c r="B4113" s="1508"/>
      <c r="C4113" s="1508"/>
      <c r="D4113" s="1508"/>
      <c r="E4113" s="1508"/>
      <c r="F4113" s="1504"/>
      <c r="G4113" s="1504"/>
      <c r="H4113" s="1504"/>
      <c r="I4113" s="1504"/>
      <c r="J4113" s="1504"/>
    </row>
    <row r="4114" spans="2:10" x14ac:dyDescent="0.25">
      <c r="B4114" s="1508"/>
      <c r="C4114" s="1508"/>
      <c r="D4114" s="1508"/>
      <c r="E4114" s="1508"/>
      <c r="F4114" s="1504"/>
      <c r="G4114" s="1504"/>
      <c r="H4114" s="1504"/>
      <c r="I4114" s="1504"/>
      <c r="J4114" s="1504"/>
    </row>
    <row r="4115" spans="2:10" x14ac:dyDescent="0.25">
      <c r="B4115" s="1508"/>
      <c r="C4115" s="1508"/>
      <c r="D4115" s="1508"/>
      <c r="E4115" s="1508"/>
      <c r="F4115" s="1504"/>
      <c r="G4115" s="1504"/>
      <c r="H4115" s="1504"/>
      <c r="I4115" s="1504"/>
      <c r="J4115" s="1504"/>
    </row>
    <row r="4116" spans="2:10" x14ac:dyDescent="0.25">
      <c r="B4116" s="1508"/>
      <c r="C4116" s="1508"/>
      <c r="D4116" s="1508"/>
      <c r="E4116" s="1508"/>
      <c r="F4116" s="1504"/>
      <c r="G4116" s="1504"/>
      <c r="H4116" s="1504"/>
      <c r="I4116" s="1504"/>
      <c r="J4116" s="1504"/>
    </row>
    <row r="4117" spans="2:10" x14ac:dyDescent="0.25">
      <c r="B4117" s="1508"/>
      <c r="C4117" s="1508"/>
      <c r="D4117" s="1508"/>
      <c r="E4117" s="1508"/>
      <c r="F4117" s="1504"/>
      <c r="G4117" s="1504"/>
      <c r="H4117" s="1504"/>
      <c r="I4117" s="1504"/>
      <c r="J4117" s="1504"/>
    </row>
    <row r="4118" spans="2:10" x14ac:dyDescent="0.25">
      <c r="B4118" s="1508"/>
      <c r="C4118" s="1508"/>
      <c r="D4118" s="1508"/>
      <c r="E4118" s="1508"/>
      <c r="F4118" s="1504"/>
      <c r="G4118" s="1504"/>
      <c r="H4118" s="1504"/>
      <c r="I4118" s="1504"/>
      <c r="J4118" s="1504"/>
    </row>
    <row r="4119" spans="2:10" x14ac:dyDescent="0.25">
      <c r="B4119" s="1508"/>
      <c r="C4119" s="1508"/>
      <c r="D4119" s="1508"/>
      <c r="E4119" s="1508"/>
      <c r="F4119" s="1504"/>
      <c r="G4119" s="1504"/>
      <c r="H4119" s="1504"/>
      <c r="I4119" s="1504"/>
      <c r="J4119" s="1504"/>
    </row>
    <row r="4120" spans="2:10" x14ac:dyDescent="0.25">
      <c r="B4120" s="1508"/>
      <c r="C4120" s="1508"/>
      <c r="D4120" s="1508"/>
      <c r="E4120" s="1508"/>
      <c r="F4120" s="1504"/>
      <c r="G4120" s="1504"/>
      <c r="H4120" s="1504"/>
      <c r="I4120" s="1504"/>
      <c r="J4120" s="1504"/>
    </row>
    <row r="4121" spans="2:10" x14ac:dyDescent="0.25">
      <c r="B4121" s="1508"/>
      <c r="C4121" s="1508"/>
      <c r="D4121" s="1508"/>
      <c r="E4121" s="1508"/>
      <c r="F4121" s="1504"/>
      <c r="G4121" s="1504"/>
      <c r="H4121" s="1504"/>
      <c r="I4121" s="1504"/>
      <c r="J4121" s="1504"/>
    </row>
    <row r="4122" spans="2:10" x14ac:dyDescent="0.25">
      <c r="B4122" s="1508"/>
      <c r="C4122" s="1508"/>
      <c r="D4122" s="1508"/>
      <c r="E4122" s="1508"/>
      <c r="F4122" s="1504"/>
      <c r="G4122" s="1504"/>
      <c r="H4122" s="1504"/>
      <c r="I4122" s="1504"/>
      <c r="J4122" s="1504"/>
    </row>
    <row r="4123" spans="2:10" x14ac:dyDescent="0.25">
      <c r="B4123" s="1508"/>
      <c r="C4123" s="1508"/>
      <c r="D4123" s="1508"/>
      <c r="E4123" s="1508"/>
      <c r="F4123" s="1504"/>
      <c r="G4123" s="1504"/>
      <c r="H4123" s="1504"/>
      <c r="I4123" s="1504"/>
      <c r="J4123" s="1504"/>
    </row>
    <row r="4124" spans="2:10" x14ac:dyDescent="0.25">
      <c r="B4124" s="1508"/>
      <c r="C4124" s="1508"/>
      <c r="D4124" s="1508"/>
      <c r="E4124" s="1508"/>
      <c r="F4124" s="1504"/>
      <c r="G4124" s="1504"/>
      <c r="H4124" s="1504"/>
      <c r="I4124" s="1504"/>
      <c r="J4124" s="1504"/>
    </row>
    <row r="4125" spans="2:10" x14ac:dyDescent="0.25">
      <c r="B4125" s="1508"/>
      <c r="C4125" s="1508"/>
      <c r="D4125" s="1508"/>
      <c r="E4125" s="1508"/>
      <c r="F4125" s="1504"/>
      <c r="G4125" s="1504"/>
      <c r="H4125" s="1504"/>
      <c r="I4125" s="1504"/>
      <c r="J4125" s="1504"/>
    </row>
    <row r="4126" spans="2:10" x14ac:dyDescent="0.25">
      <c r="B4126" s="1508"/>
      <c r="C4126" s="1508"/>
      <c r="D4126" s="1508"/>
      <c r="E4126" s="1508"/>
      <c r="F4126" s="1504"/>
      <c r="G4126" s="1504"/>
      <c r="H4126" s="1504"/>
      <c r="I4126" s="1504"/>
      <c r="J4126" s="1504"/>
    </row>
    <row r="4127" spans="2:10" x14ac:dyDescent="0.25">
      <c r="B4127" s="1508"/>
      <c r="C4127" s="1508"/>
      <c r="D4127" s="1508"/>
      <c r="E4127" s="1508"/>
      <c r="F4127" s="1504"/>
      <c r="G4127" s="1504"/>
      <c r="H4127" s="1504"/>
      <c r="I4127" s="1504"/>
      <c r="J4127" s="1504"/>
    </row>
    <row r="4128" spans="2:10" x14ac:dyDescent="0.25">
      <c r="B4128" s="1508"/>
      <c r="C4128" s="1508"/>
      <c r="D4128" s="1508"/>
      <c r="E4128" s="1508"/>
      <c r="F4128" s="1504"/>
      <c r="G4128" s="1504"/>
      <c r="H4128" s="1504"/>
      <c r="I4128" s="1504"/>
      <c r="J4128" s="1504"/>
    </row>
    <row r="4129" spans="2:10" x14ac:dyDescent="0.25">
      <c r="B4129" s="1508"/>
      <c r="C4129" s="1508"/>
      <c r="D4129" s="1508"/>
      <c r="E4129" s="1508"/>
      <c r="F4129" s="1504"/>
      <c r="G4129" s="1504"/>
      <c r="H4129" s="1504"/>
      <c r="I4129" s="1504"/>
      <c r="J4129" s="1504"/>
    </row>
    <row r="4130" spans="2:10" x14ac:dyDescent="0.25">
      <c r="B4130" s="1508"/>
      <c r="C4130" s="1508"/>
      <c r="D4130" s="1508"/>
      <c r="E4130" s="1508"/>
      <c r="F4130" s="1504"/>
      <c r="G4130" s="1504"/>
      <c r="H4130" s="1504"/>
      <c r="I4130" s="1504"/>
      <c r="J4130" s="1504"/>
    </row>
    <row r="4131" spans="2:10" x14ac:dyDescent="0.25">
      <c r="B4131" s="1508"/>
      <c r="C4131" s="1508"/>
      <c r="D4131" s="1508"/>
      <c r="E4131" s="1508"/>
      <c r="F4131" s="1504"/>
      <c r="G4131" s="1504"/>
      <c r="H4131" s="1504"/>
      <c r="I4131" s="1504"/>
      <c r="J4131" s="1504"/>
    </row>
    <row r="4132" spans="2:10" x14ac:dyDescent="0.25">
      <c r="B4132" s="1508"/>
      <c r="C4132" s="1508"/>
      <c r="D4132" s="1508"/>
      <c r="E4132" s="1508"/>
      <c r="F4132" s="1504"/>
      <c r="G4132" s="1504"/>
      <c r="H4132" s="1504"/>
      <c r="I4132" s="1504"/>
      <c r="J4132" s="1504"/>
    </row>
    <row r="4133" spans="2:10" x14ac:dyDescent="0.25">
      <c r="B4133" s="1508"/>
      <c r="C4133" s="1508"/>
      <c r="D4133" s="1508"/>
      <c r="E4133" s="1508"/>
      <c r="F4133" s="1504"/>
      <c r="G4133" s="1504"/>
      <c r="H4133" s="1504"/>
      <c r="I4133" s="1504"/>
      <c r="J4133" s="1504"/>
    </row>
    <row r="4134" spans="2:10" x14ac:dyDescent="0.25">
      <c r="B4134" s="1508"/>
      <c r="C4134" s="1508"/>
      <c r="D4134" s="1508"/>
      <c r="E4134" s="1508"/>
      <c r="F4134" s="1504"/>
      <c r="G4134" s="1504"/>
      <c r="H4134" s="1504"/>
      <c r="I4134" s="1504"/>
      <c r="J4134" s="1504"/>
    </row>
    <row r="4135" spans="2:10" x14ac:dyDescent="0.25">
      <c r="B4135" s="1508"/>
      <c r="C4135" s="1508"/>
      <c r="D4135" s="1508"/>
      <c r="E4135" s="1508"/>
      <c r="F4135" s="1504"/>
      <c r="G4135" s="1504"/>
      <c r="H4135" s="1504"/>
      <c r="I4135" s="1504"/>
      <c r="J4135" s="1504"/>
    </row>
    <row r="4136" spans="2:10" x14ac:dyDescent="0.25">
      <c r="B4136" s="1508"/>
      <c r="C4136" s="1508"/>
      <c r="D4136" s="1508"/>
      <c r="E4136" s="1508"/>
      <c r="F4136" s="1504"/>
      <c r="G4136" s="1504"/>
      <c r="H4136" s="1504"/>
      <c r="I4136" s="1504"/>
      <c r="J4136" s="1504"/>
    </row>
    <row r="4137" spans="2:10" x14ac:dyDescent="0.25">
      <c r="B4137" s="1508"/>
      <c r="C4137" s="1508"/>
      <c r="D4137" s="1508"/>
      <c r="E4137" s="1508"/>
      <c r="F4137" s="1504"/>
      <c r="G4137" s="1504"/>
      <c r="H4137" s="1504"/>
      <c r="I4137" s="1504"/>
      <c r="J4137" s="1504"/>
    </row>
    <row r="4138" spans="2:10" x14ac:dyDescent="0.25">
      <c r="B4138" s="1508"/>
      <c r="C4138" s="1508"/>
      <c r="D4138" s="1508"/>
      <c r="E4138" s="1508"/>
      <c r="F4138" s="1504"/>
      <c r="G4138" s="1504"/>
      <c r="H4138" s="1504"/>
      <c r="I4138" s="1504"/>
      <c r="J4138" s="1504"/>
    </row>
    <row r="4139" spans="2:10" x14ac:dyDescent="0.25">
      <c r="B4139" s="1508"/>
      <c r="C4139" s="1508"/>
      <c r="D4139" s="1508"/>
      <c r="E4139" s="1508"/>
      <c r="F4139" s="1504"/>
      <c r="G4139" s="1504"/>
      <c r="H4139" s="1504"/>
      <c r="I4139" s="1504"/>
      <c r="J4139" s="1504"/>
    </row>
    <row r="4140" spans="2:10" x14ac:dyDescent="0.25">
      <c r="B4140" s="1508"/>
      <c r="C4140" s="1508"/>
      <c r="D4140" s="1508"/>
      <c r="E4140" s="1508"/>
      <c r="F4140" s="1504"/>
      <c r="G4140" s="1504"/>
      <c r="H4140" s="1504"/>
      <c r="I4140" s="1504"/>
      <c r="J4140" s="1504"/>
    </row>
    <row r="4141" spans="2:10" x14ac:dyDescent="0.25">
      <c r="B4141" s="1508"/>
      <c r="C4141" s="1508"/>
      <c r="D4141" s="1508"/>
      <c r="E4141" s="1508"/>
      <c r="F4141" s="1504"/>
      <c r="G4141" s="1504"/>
      <c r="H4141" s="1504"/>
      <c r="I4141" s="1504"/>
      <c r="J4141" s="1504"/>
    </row>
    <row r="4142" spans="2:10" x14ac:dyDescent="0.25">
      <c r="B4142" s="1508"/>
      <c r="C4142" s="1508"/>
      <c r="D4142" s="1508"/>
      <c r="E4142" s="1508"/>
      <c r="F4142" s="1504"/>
      <c r="G4142" s="1504"/>
      <c r="H4142" s="1504"/>
      <c r="I4142" s="1504"/>
      <c r="J4142" s="1504"/>
    </row>
    <row r="4143" spans="2:10" x14ac:dyDescent="0.25">
      <c r="B4143" s="1508"/>
      <c r="C4143" s="1508"/>
      <c r="D4143" s="1508"/>
      <c r="E4143" s="1508"/>
      <c r="F4143" s="1504"/>
      <c r="G4143" s="1504"/>
      <c r="H4143" s="1504"/>
      <c r="I4143" s="1504"/>
      <c r="J4143" s="1504"/>
    </row>
    <row r="4144" spans="2:10" x14ac:dyDescent="0.25">
      <c r="B4144" s="1508"/>
      <c r="C4144" s="1508"/>
      <c r="D4144" s="1508"/>
      <c r="E4144" s="1508"/>
      <c r="F4144" s="1504"/>
      <c r="G4144" s="1504"/>
      <c r="H4144" s="1504"/>
      <c r="I4144" s="1504"/>
      <c r="J4144" s="1504"/>
    </row>
    <row r="4145" spans="2:10" x14ac:dyDescent="0.25">
      <c r="B4145" s="1508"/>
      <c r="C4145" s="1508"/>
      <c r="D4145" s="1508"/>
      <c r="E4145" s="1508"/>
      <c r="F4145" s="1504"/>
      <c r="G4145" s="1504"/>
      <c r="H4145" s="1504"/>
      <c r="I4145" s="1504"/>
      <c r="J4145" s="1504"/>
    </row>
    <row r="4146" spans="2:10" x14ac:dyDescent="0.25">
      <c r="B4146" s="1508"/>
      <c r="C4146" s="1508"/>
      <c r="D4146" s="1508"/>
      <c r="E4146" s="1508"/>
      <c r="F4146" s="1504"/>
      <c r="G4146" s="1504"/>
      <c r="H4146" s="1504"/>
      <c r="I4146" s="1504"/>
      <c r="J4146" s="1504"/>
    </row>
    <row r="4147" spans="2:10" x14ac:dyDescent="0.25">
      <c r="B4147" s="1508"/>
      <c r="C4147" s="1508"/>
      <c r="D4147" s="1508"/>
      <c r="E4147" s="1508"/>
      <c r="F4147" s="1504"/>
      <c r="G4147" s="1504"/>
      <c r="H4147" s="1504"/>
      <c r="I4147" s="1504"/>
      <c r="J4147" s="1504"/>
    </row>
    <row r="4148" spans="2:10" x14ac:dyDescent="0.25">
      <c r="B4148" s="1508"/>
      <c r="C4148" s="1508"/>
      <c r="D4148" s="1508"/>
      <c r="E4148" s="1508"/>
      <c r="F4148" s="1504"/>
      <c r="G4148" s="1504"/>
      <c r="H4148" s="1504"/>
      <c r="I4148" s="1504"/>
      <c r="J4148" s="1504"/>
    </row>
    <row r="4149" spans="2:10" x14ac:dyDescent="0.25">
      <c r="B4149" s="1508"/>
      <c r="C4149" s="1508"/>
      <c r="D4149" s="1508"/>
      <c r="E4149" s="1508"/>
      <c r="F4149" s="1504"/>
      <c r="G4149" s="1504"/>
      <c r="H4149" s="1504"/>
      <c r="I4149" s="1504"/>
      <c r="J4149" s="1504"/>
    </row>
    <row r="4150" spans="2:10" x14ac:dyDescent="0.25">
      <c r="B4150" s="1508"/>
      <c r="C4150" s="1508"/>
      <c r="D4150" s="1508"/>
      <c r="E4150" s="1508"/>
      <c r="F4150" s="1504"/>
      <c r="G4150" s="1504"/>
      <c r="H4150" s="1504"/>
      <c r="I4150" s="1504"/>
      <c r="J4150" s="1504"/>
    </row>
    <row r="4151" spans="2:10" x14ac:dyDescent="0.25">
      <c r="B4151" s="1508"/>
      <c r="C4151" s="1508"/>
      <c r="D4151" s="1508"/>
      <c r="E4151" s="1508"/>
      <c r="F4151" s="1504"/>
      <c r="G4151" s="1504"/>
      <c r="H4151" s="1504"/>
      <c r="I4151" s="1504"/>
      <c r="J4151" s="1504"/>
    </row>
    <row r="4152" spans="2:10" x14ac:dyDescent="0.25">
      <c r="B4152" s="1508"/>
      <c r="C4152" s="1508"/>
      <c r="D4152" s="1508"/>
      <c r="E4152" s="1508"/>
      <c r="F4152" s="1504"/>
      <c r="G4152" s="1504"/>
      <c r="H4152" s="1504"/>
      <c r="I4152" s="1504"/>
      <c r="J4152" s="1504"/>
    </row>
    <row r="4153" spans="2:10" x14ac:dyDescent="0.25">
      <c r="B4153" s="1508"/>
      <c r="C4153" s="1508"/>
      <c r="D4153" s="1508"/>
      <c r="E4153" s="1508"/>
      <c r="F4153" s="1504"/>
      <c r="G4153" s="1504"/>
      <c r="H4153" s="1504"/>
      <c r="I4153" s="1504"/>
      <c r="J4153" s="1504"/>
    </row>
    <row r="4154" spans="2:10" x14ac:dyDescent="0.25">
      <c r="B4154" s="1508"/>
      <c r="C4154" s="1508"/>
      <c r="D4154" s="1508"/>
      <c r="E4154" s="1508"/>
      <c r="F4154" s="1504"/>
      <c r="G4154" s="1504"/>
      <c r="H4154" s="1504"/>
      <c r="I4154" s="1504"/>
      <c r="J4154" s="1504"/>
    </row>
    <row r="4155" spans="2:10" x14ac:dyDescent="0.25">
      <c r="B4155" s="1508"/>
      <c r="C4155" s="1508"/>
      <c r="D4155" s="1508"/>
      <c r="E4155" s="1508"/>
      <c r="F4155" s="1504"/>
      <c r="G4155" s="1504"/>
      <c r="H4155" s="1504"/>
      <c r="I4155" s="1504"/>
      <c r="J4155" s="1504"/>
    </row>
    <row r="4156" spans="2:10" x14ac:dyDescent="0.25">
      <c r="B4156" s="1508"/>
      <c r="C4156" s="1508"/>
      <c r="D4156" s="1508"/>
      <c r="E4156" s="1508"/>
      <c r="F4156" s="1504"/>
      <c r="G4156" s="1504"/>
      <c r="H4156" s="1504"/>
      <c r="I4156" s="1504"/>
      <c r="J4156" s="1504"/>
    </row>
    <row r="4157" spans="2:10" x14ac:dyDescent="0.25">
      <c r="B4157" s="1508"/>
      <c r="C4157" s="1508"/>
      <c r="D4157" s="1508"/>
      <c r="E4157" s="1508"/>
      <c r="F4157" s="1504"/>
      <c r="G4157" s="1504"/>
      <c r="H4157" s="1504"/>
      <c r="I4157" s="1504"/>
      <c r="J4157" s="1504"/>
    </row>
    <row r="4158" spans="2:10" x14ac:dyDescent="0.25">
      <c r="B4158" s="1508"/>
      <c r="C4158" s="1508"/>
      <c r="D4158" s="1508"/>
      <c r="E4158" s="1508"/>
      <c r="F4158" s="1504"/>
      <c r="G4158" s="1504"/>
      <c r="H4158" s="1504"/>
      <c r="I4158" s="1504"/>
      <c r="J4158" s="1504"/>
    </row>
    <row r="4159" spans="2:10" x14ac:dyDescent="0.25">
      <c r="B4159" s="1508"/>
      <c r="C4159" s="1508"/>
      <c r="D4159" s="1508"/>
      <c r="E4159" s="1508"/>
      <c r="F4159" s="1504"/>
      <c r="G4159" s="1504"/>
      <c r="H4159" s="1504"/>
      <c r="I4159" s="1504"/>
      <c r="J4159" s="1504"/>
    </row>
    <row r="4160" spans="2:10" x14ac:dyDescent="0.25">
      <c r="B4160" s="1508"/>
      <c r="C4160" s="1508"/>
      <c r="D4160" s="1508"/>
      <c r="E4160" s="1508"/>
      <c r="F4160" s="1504"/>
      <c r="G4160" s="1504"/>
      <c r="H4160" s="1504"/>
      <c r="I4160" s="1504"/>
      <c r="J4160" s="1504"/>
    </row>
    <row r="4161" spans="2:10" x14ac:dyDescent="0.25">
      <c r="B4161" s="1508"/>
      <c r="C4161" s="1508"/>
      <c r="D4161" s="1508"/>
      <c r="E4161" s="1508"/>
      <c r="F4161" s="1504"/>
      <c r="G4161" s="1504"/>
      <c r="H4161" s="1504"/>
      <c r="I4161" s="1504"/>
      <c r="J4161" s="1504"/>
    </row>
    <row r="4162" spans="2:10" x14ac:dyDescent="0.25">
      <c r="B4162" s="1508"/>
      <c r="C4162" s="1508"/>
      <c r="D4162" s="1508"/>
      <c r="E4162" s="1508"/>
      <c r="F4162" s="1504"/>
      <c r="G4162" s="1504"/>
      <c r="H4162" s="1504"/>
      <c r="I4162" s="1504"/>
      <c r="J4162" s="1504"/>
    </row>
    <row r="4163" spans="2:10" x14ac:dyDescent="0.25">
      <c r="B4163" s="1508"/>
      <c r="C4163" s="1508"/>
      <c r="D4163" s="1508"/>
      <c r="E4163" s="1508"/>
      <c r="F4163" s="1504"/>
      <c r="G4163" s="1504"/>
      <c r="H4163" s="1504"/>
      <c r="I4163" s="1504"/>
      <c r="J4163" s="1504"/>
    </row>
    <row r="4164" spans="2:10" x14ac:dyDescent="0.25">
      <c r="B4164" s="1508"/>
      <c r="C4164" s="1508"/>
      <c r="D4164" s="1508"/>
      <c r="E4164" s="1508"/>
      <c r="F4164" s="1504"/>
      <c r="G4164" s="1504"/>
      <c r="H4164" s="1504"/>
      <c r="I4164" s="1504"/>
      <c r="J4164" s="1504"/>
    </row>
    <row r="4165" spans="2:10" x14ac:dyDescent="0.25">
      <c r="B4165" s="1508"/>
      <c r="C4165" s="1508"/>
      <c r="D4165" s="1508"/>
      <c r="E4165" s="1508"/>
      <c r="F4165" s="1504"/>
      <c r="G4165" s="1504"/>
      <c r="H4165" s="1504"/>
      <c r="I4165" s="1504"/>
      <c r="J4165" s="1504"/>
    </row>
    <row r="4166" spans="2:10" x14ac:dyDescent="0.25">
      <c r="B4166" s="1508"/>
      <c r="C4166" s="1508"/>
      <c r="D4166" s="1508"/>
      <c r="E4166" s="1508"/>
      <c r="F4166" s="1504"/>
      <c r="G4166" s="1504"/>
      <c r="H4166" s="1504"/>
      <c r="I4166" s="1504"/>
      <c r="J4166" s="1504"/>
    </row>
    <row r="4167" spans="2:10" x14ac:dyDescent="0.25">
      <c r="B4167" s="1508"/>
      <c r="C4167" s="1508"/>
      <c r="D4167" s="1508"/>
      <c r="E4167" s="1508"/>
      <c r="F4167" s="1504"/>
      <c r="G4167" s="1504"/>
      <c r="H4167" s="1504"/>
      <c r="I4167" s="1504"/>
      <c r="J4167" s="1504"/>
    </row>
    <row r="4168" spans="2:10" x14ac:dyDescent="0.25">
      <c r="B4168" s="1508"/>
      <c r="C4168" s="1508"/>
      <c r="D4168" s="1508"/>
      <c r="E4168" s="1508"/>
      <c r="F4168" s="1504"/>
      <c r="G4168" s="1504"/>
      <c r="H4168" s="1504"/>
      <c r="I4168" s="1504"/>
      <c r="J4168" s="1504"/>
    </row>
    <row r="4169" spans="2:10" x14ac:dyDescent="0.25">
      <c r="B4169" s="1508"/>
      <c r="C4169" s="1508"/>
      <c r="D4169" s="1508"/>
      <c r="E4169" s="1508"/>
      <c r="F4169" s="1504"/>
      <c r="G4169" s="1504"/>
      <c r="H4169" s="1504"/>
      <c r="I4169" s="1504"/>
      <c r="J4169" s="1504"/>
    </row>
    <row r="4170" spans="2:10" x14ac:dyDescent="0.25">
      <c r="B4170" s="1508"/>
      <c r="C4170" s="1508"/>
      <c r="D4170" s="1508"/>
      <c r="E4170" s="1508"/>
      <c r="F4170" s="1504"/>
      <c r="G4170" s="1504"/>
      <c r="H4170" s="1504"/>
      <c r="I4170" s="1504"/>
      <c r="J4170" s="1504"/>
    </row>
    <row r="4171" spans="2:10" x14ac:dyDescent="0.25">
      <c r="B4171" s="1508"/>
      <c r="C4171" s="1508"/>
      <c r="D4171" s="1508"/>
      <c r="E4171" s="1508"/>
      <c r="F4171" s="1504"/>
      <c r="G4171" s="1504"/>
      <c r="H4171" s="1504"/>
      <c r="I4171" s="1504"/>
      <c r="J4171" s="1504"/>
    </row>
    <row r="4172" spans="2:10" x14ac:dyDescent="0.25">
      <c r="B4172" s="1508"/>
      <c r="C4172" s="1508"/>
      <c r="D4172" s="1508"/>
      <c r="E4172" s="1508"/>
      <c r="F4172" s="1504"/>
      <c r="G4172" s="1504"/>
      <c r="H4172" s="1504"/>
      <c r="I4172" s="1504"/>
      <c r="J4172" s="1504"/>
    </row>
    <row r="4173" spans="2:10" x14ac:dyDescent="0.25">
      <c r="B4173" s="1508"/>
      <c r="C4173" s="1508"/>
      <c r="D4173" s="1508"/>
      <c r="E4173" s="1508"/>
      <c r="F4173" s="1504"/>
      <c r="G4173" s="1504"/>
      <c r="H4173" s="1504"/>
      <c r="I4173" s="1504"/>
      <c r="J4173" s="1504"/>
    </row>
    <row r="4174" spans="2:10" x14ac:dyDescent="0.25">
      <c r="B4174" s="1508"/>
      <c r="C4174" s="1508"/>
      <c r="D4174" s="1508"/>
      <c r="E4174" s="1508"/>
      <c r="F4174" s="1504"/>
      <c r="G4174" s="1504"/>
      <c r="H4174" s="1504"/>
      <c r="I4174" s="1504"/>
      <c r="J4174" s="1504"/>
    </row>
    <row r="4175" spans="2:10" x14ac:dyDescent="0.25">
      <c r="B4175" s="1508"/>
      <c r="C4175" s="1508"/>
      <c r="D4175" s="1508"/>
      <c r="E4175" s="1508"/>
      <c r="F4175" s="1504"/>
      <c r="G4175" s="1504"/>
      <c r="H4175" s="1504"/>
      <c r="I4175" s="1504"/>
      <c r="J4175" s="1504"/>
    </row>
    <row r="4176" spans="2:10" x14ac:dyDescent="0.25">
      <c r="B4176" s="1508"/>
      <c r="C4176" s="1508"/>
      <c r="D4176" s="1508"/>
      <c r="E4176" s="1508"/>
      <c r="F4176" s="1504"/>
      <c r="G4176" s="1504"/>
      <c r="H4176" s="1504"/>
      <c r="I4176" s="1504"/>
      <c r="J4176" s="1504"/>
    </row>
    <row r="4177" spans="2:10" x14ac:dyDescent="0.25">
      <c r="B4177" s="1508"/>
      <c r="C4177" s="1508"/>
      <c r="D4177" s="1508"/>
      <c r="E4177" s="1508"/>
      <c r="F4177" s="1504"/>
      <c r="G4177" s="1504"/>
      <c r="H4177" s="1504"/>
      <c r="I4177" s="1504"/>
      <c r="J4177" s="1504"/>
    </row>
    <row r="4178" spans="2:10" x14ac:dyDescent="0.25">
      <c r="B4178" s="1508"/>
      <c r="C4178" s="1508"/>
      <c r="D4178" s="1508"/>
      <c r="E4178" s="1508"/>
      <c r="F4178" s="1504"/>
      <c r="G4178" s="1504"/>
      <c r="H4178" s="1504"/>
      <c r="I4178" s="1504"/>
      <c r="J4178" s="1504"/>
    </row>
    <row r="4179" spans="2:10" x14ac:dyDescent="0.25">
      <c r="B4179" s="1508"/>
      <c r="C4179" s="1508"/>
      <c r="D4179" s="1508"/>
      <c r="E4179" s="1508"/>
      <c r="F4179" s="1504"/>
      <c r="G4179" s="1504"/>
      <c r="H4179" s="1504"/>
      <c r="I4179" s="1504"/>
      <c r="J4179" s="1504"/>
    </row>
    <row r="4180" spans="2:10" x14ac:dyDescent="0.25">
      <c r="B4180" s="1508"/>
      <c r="C4180" s="1508"/>
      <c r="D4180" s="1508"/>
      <c r="E4180" s="1508"/>
      <c r="F4180" s="1504"/>
      <c r="G4180" s="1504"/>
      <c r="H4180" s="1504"/>
      <c r="I4180" s="1504"/>
      <c r="J4180" s="1504"/>
    </row>
    <row r="4181" spans="2:10" x14ac:dyDescent="0.25">
      <c r="B4181" s="1508"/>
      <c r="C4181" s="1508"/>
      <c r="D4181" s="1508"/>
      <c r="E4181" s="1508"/>
      <c r="F4181" s="1504"/>
      <c r="G4181" s="1504"/>
      <c r="H4181" s="1504"/>
      <c r="I4181" s="1504"/>
      <c r="J4181" s="1504"/>
    </row>
    <row r="4182" spans="2:10" x14ac:dyDescent="0.25">
      <c r="B4182" s="1508"/>
      <c r="C4182" s="1508"/>
      <c r="D4182" s="1508"/>
      <c r="E4182" s="1508"/>
      <c r="F4182" s="1504"/>
      <c r="G4182" s="1504"/>
      <c r="H4182" s="1504"/>
      <c r="I4182" s="1504"/>
      <c r="J4182" s="1504"/>
    </row>
    <row r="4183" spans="2:10" x14ac:dyDescent="0.25">
      <c r="B4183" s="1508"/>
      <c r="C4183" s="1508"/>
      <c r="D4183" s="1508"/>
      <c r="E4183" s="1508"/>
      <c r="F4183" s="1504"/>
      <c r="G4183" s="1504"/>
      <c r="H4183" s="1504"/>
      <c r="I4183" s="1504"/>
      <c r="J4183" s="1504"/>
    </row>
    <row r="4184" spans="2:10" x14ac:dyDescent="0.25">
      <c r="B4184" s="1508"/>
      <c r="C4184" s="1508"/>
      <c r="D4184" s="1508"/>
      <c r="E4184" s="1508"/>
      <c r="F4184" s="1504"/>
      <c r="G4184" s="1504"/>
      <c r="H4184" s="1504"/>
      <c r="I4184" s="1504"/>
      <c r="J4184" s="1504"/>
    </row>
    <row r="4185" spans="2:10" x14ac:dyDescent="0.25">
      <c r="B4185" s="1508"/>
      <c r="C4185" s="1508"/>
      <c r="D4185" s="1508"/>
      <c r="E4185" s="1508"/>
      <c r="F4185" s="1504"/>
      <c r="G4185" s="1504"/>
      <c r="H4185" s="1504"/>
      <c r="I4185" s="1504"/>
      <c r="J4185" s="1504"/>
    </row>
    <row r="4186" spans="2:10" x14ac:dyDescent="0.25">
      <c r="B4186" s="1508"/>
      <c r="C4186" s="1508"/>
      <c r="D4186" s="1508"/>
      <c r="E4186" s="1508"/>
      <c r="F4186" s="1504"/>
      <c r="G4186" s="1504"/>
      <c r="H4186" s="1504"/>
      <c r="I4186" s="1504"/>
      <c r="J4186" s="1504"/>
    </row>
    <row r="4187" spans="2:10" x14ac:dyDescent="0.25">
      <c r="B4187" s="1508"/>
      <c r="C4187" s="1508"/>
      <c r="D4187" s="1508"/>
      <c r="E4187" s="1508"/>
      <c r="F4187" s="1504"/>
      <c r="G4187" s="1504"/>
      <c r="H4187" s="1504"/>
      <c r="I4187" s="1504"/>
      <c r="J4187" s="1504"/>
    </row>
    <row r="4188" spans="2:10" x14ac:dyDescent="0.25">
      <c r="B4188" s="1508"/>
      <c r="C4188" s="1508"/>
      <c r="D4188" s="1508"/>
      <c r="E4188" s="1508"/>
      <c r="F4188" s="1504"/>
      <c r="G4188" s="1504"/>
      <c r="H4188" s="1504"/>
      <c r="I4188" s="1504"/>
      <c r="J4188" s="1504"/>
    </row>
    <row r="4189" spans="2:10" x14ac:dyDescent="0.25">
      <c r="B4189" s="1508"/>
      <c r="C4189" s="1508"/>
      <c r="D4189" s="1508"/>
      <c r="E4189" s="1508"/>
      <c r="F4189" s="1504"/>
      <c r="G4189" s="1504"/>
      <c r="H4189" s="1504"/>
      <c r="I4189" s="1504"/>
      <c r="J4189" s="1504"/>
    </row>
    <row r="4190" spans="2:10" x14ac:dyDescent="0.25">
      <c r="B4190" s="1508"/>
      <c r="C4190" s="1508"/>
      <c r="D4190" s="1508"/>
      <c r="E4190" s="1508"/>
      <c r="F4190" s="1504"/>
      <c r="G4190" s="1504"/>
      <c r="H4190" s="1504"/>
      <c r="I4190" s="1504"/>
      <c r="J4190" s="1504"/>
    </row>
    <row r="4191" spans="2:10" x14ac:dyDescent="0.25">
      <c r="B4191" s="1508"/>
      <c r="C4191" s="1508"/>
      <c r="D4191" s="1508"/>
      <c r="E4191" s="1508"/>
      <c r="F4191" s="1504"/>
      <c r="G4191" s="1504"/>
      <c r="H4191" s="1504"/>
      <c r="I4191" s="1504"/>
      <c r="J4191" s="1504"/>
    </row>
    <row r="4192" spans="2:10" x14ac:dyDescent="0.25">
      <c r="B4192" s="1508"/>
      <c r="C4192" s="1508"/>
      <c r="D4192" s="1508"/>
      <c r="E4192" s="1508"/>
      <c r="F4192" s="1504"/>
      <c r="G4192" s="1504"/>
      <c r="H4192" s="1504"/>
      <c r="I4192" s="1504"/>
      <c r="J4192" s="1504"/>
    </row>
    <row r="4193" spans="2:10" x14ac:dyDescent="0.25">
      <c r="B4193" s="1508"/>
      <c r="C4193" s="1508"/>
      <c r="D4193" s="1508"/>
      <c r="E4193" s="1508"/>
      <c r="F4193" s="1504"/>
      <c r="G4193" s="1504"/>
      <c r="H4193" s="1504"/>
      <c r="I4193" s="1504"/>
      <c r="J4193" s="1504"/>
    </row>
    <row r="4194" spans="2:10" x14ac:dyDescent="0.25">
      <c r="B4194" s="1508"/>
      <c r="C4194" s="1508"/>
      <c r="D4194" s="1508"/>
      <c r="E4194" s="1508"/>
      <c r="F4194" s="1504"/>
      <c r="G4194" s="1504"/>
      <c r="H4194" s="1504"/>
      <c r="I4194" s="1504"/>
      <c r="J4194" s="1504"/>
    </row>
    <row r="4195" spans="2:10" x14ac:dyDescent="0.25">
      <c r="B4195" s="1508"/>
      <c r="C4195" s="1508"/>
      <c r="D4195" s="1508"/>
      <c r="E4195" s="1508"/>
      <c r="F4195" s="1504"/>
      <c r="G4195" s="1504"/>
      <c r="H4195" s="1504"/>
      <c r="I4195" s="1504"/>
      <c r="J4195" s="1504"/>
    </row>
    <row r="4196" spans="2:10" x14ac:dyDescent="0.25">
      <c r="B4196" s="1508"/>
      <c r="C4196" s="1508"/>
      <c r="D4196" s="1508"/>
      <c r="E4196" s="1508"/>
      <c r="F4196" s="1504"/>
      <c r="G4196" s="1504"/>
      <c r="H4196" s="1504"/>
      <c r="I4196" s="1504"/>
      <c r="J4196" s="1504"/>
    </row>
    <row r="4197" spans="2:10" x14ac:dyDescent="0.25">
      <c r="B4197" s="1508"/>
      <c r="C4197" s="1508"/>
      <c r="D4197" s="1508"/>
      <c r="E4197" s="1508"/>
      <c r="F4197" s="1504"/>
      <c r="G4197" s="1504"/>
      <c r="H4197" s="1504"/>
      <c r="I4197" s="1504"/>
      <c r="J4197" s="1504"/>
    </row>
    <row r="4198" spans="2:10" x14ac:dyDescent="0.25">
      <c r="B4198" s="1508"/>
      <c r="C4198" s="1508"/>
      <c r="D4198" s="1508"/>
      <c r="E4198" s="1508"/>
      <c r="F4198" s="1504"/>
      <c r="G4198" s="1504"/>
      <c r="H4198" s="1504"/>
      <c r="I4198" s="1504"/>
      <c r="J4198" s="1504"/>
    </row>
    <row r="4199" spans="2:10" x14ac:dyDescent="0.25">
      <c r="B4199" s="1508"/>
      <c r="C4199" s="1508"/>
      <c r="D4199" s="1508"/>
      <c r="E4199" s="1508"/>
      <c r="F4199" s="1504"/>
      <c r="G4199" s="1504"/>
      <c r="H4199" s="1504"/>
      <c r="I4199" s="1504"/>
      <c r="J4199" s="1504"/>
    </row>
    <row r="4200" spans="2:10" x14ac:dyDescent="0.25">
      <c r="B4200" s="1508"/>
      <c r="C4200" s="1508"/>
      <c r="D4200" s="1508"/>
      <c r="E4200" s="1508"/>
      <c r="F4200" s="1504"/>
      <c r="G4200" s="1504"/>
      <c r="H4200" s="1504"/>
      <c r="I4200" s="1504"/>
      <c r="J4200" s="1504"/>
    </row>
    <row r="4201" spans="2:10" x14ac:dyDescent="0.25">
      <c r="B4201" s="1508"/>
      <c r="C4201" s="1508"/>
      <c r="D4201" s="1508"/>
      <c r="E4201" s="1508"/>
      <c r="F4201" s="1504"/>
      <c r="G4201" s="1504"/>
      <c r="H4201" s="1504"/>
      <c r="I4201" s="1504"/>
      <c r="J4201" s="1504"/>
    </row>
    <row r="4202" spans="2:10" x14ac:dyDescent="0.25">
      <c r="B4202" s="1508"/>
      <c r="C4202" s="1508"/>
      <c r="D4202" s="1508"/>
      <c r="E4202" s="1508"/>
      <c r="F4202" s="1504"/>
      <c r="G4202" s="1504"/>
      <c r="H4202" s="1504"/>
      <c r="I4202" s="1504"/>
      <c r="J4202" s="1504"/>
    </row>
    <row r="4203" spans="2:10" x14ac:dyDescent="0.25">
      <c r="B4203" s="1508"/>
      <c r="C4203" s="1508"/>
      <c r="D4203" s="1508"/>
      <c r="E4203" s="1508"/>
      <c r="F4203" s="1504"/>
      <c r="G4203" s="1504"/>
      <c r="H4203" s="1504"/>
      <c r="I4203" s="1504"/>
      <c r="J4203" s="1504"/>
    </row>
    <row r="4204" spans="2:10" x14ac:dyDescent="0.25">
      <c r="B4204" s="1508"/>
      <c r="C4204" s="1508"/>
      <c r="D4204" s="1508"/>
      <c r="E4204" s="1508"/>
      <c r="F4204" s="1504"/>
      <c r="G4204" s="1504"/>
      <c r="H4204" s="1504"/>
      <c r="I4204" s="1504"/>
      <c r="J4204" s="1504"/>
    </row>
    <row r="4205" spans="2:10" x14ac:dyDescent="0.25">
      <c r="B4205" s="1508"/>
      <c r="C4205" s="1508"/>
      <c r="D4205" s="1508"/>
      <c r="E4205" s="1508"/>
      <c r="F4205" s="1504"/>
      <c r="G4205" s="1504"/>
      <c r="H4205" s="1504"/>
      <c r="I4205" s="1504"/>
      <c r="J4205" s="1504"/>
    </row>
    <row r="4206" spans="2:10" x14ac:dyDescent="0.25">
      <c r="B4206" s="1508"/>
      <c r="C4206" s="1508"/>
      <c r="D4206" s="1508"/>
      <c r="E4206" s="1508"/>
      <c r="F4206" s="1504"/>
      <c r="G4206" s="1504"/>
      <c r="H4206" s="1504"/>
      <c r="I4206" s="1504"/>
      <c r="J4206" s="1504"/>
    </row>
    <row r="4207" spans="2:10" x14ac:dyDescent="0.25">
      <c r="B4207" s="1508"/>
      <c r="C4207" s="1508"/>
      <c r="D4207" s="1508"/>
      <c r="E4207" s="1508"/>
      <c r="F4207" s="1504"/>
      <c r="G4207" s="1504"/>
      <c r="H4207" s="1504"/>
      <c r="I4207" s="1504"/>
      <c r="J4207" s="1504"/>
    </row>
    <row r="4208" spans="2:10" x14ac:dyDescent="0.25">
      <c r="B4208" s="1508"/>
      <c r="C4208" s="1508"/>
      <c r="D4208" s="1508"/>
      <c r="E4208" s="1508"/>
      <c r="F4208" s="1504"/>
      <c r="G4208" s="1504"/>
      <c r="H4208" s="1504"/>
      <c r="I4208" s="1504"/>
      <c r="J4208" s="1504"/>
    </row>
    <row r="4209" spans="2:10" x14ac:dyDescent="0.25">
      <c r="B4209" s="1508"/>
      <c r="C4209" s="1508"/>
      <c r="D4209" s="1508"/>
      <c r="E4209" s="1508"/>
      <c r="F4209" s="1504"/>
      <c r="G4209" s="1504"/>
      <c r="H4209" s="1504"/>
      <c r="I4209" s="1504"/>
      <c r="J4209" s="1504"/>
    </row>
    <row r="4210" spans="2:10" x14ac:dyDescent="0.25">
      <c r="B4210" s="1508"/>
      <c r="C4210" s="1508"/>
      <c r="D4210" s="1508"/>
      <c r="E4210" s="1508"/>
      <c r="F4210" s="1504"/>
      <c r="G4210" s="1504"/>
      <c r="H4210" s="1504"/>
      <c r="I4210" s="1504"/>
      <c r="J4210" s="1504"/>
    </row>
    <row r="4211" spans="2:10" x14ac:dyDescent="0.25">
      <c r="B4211" s="1508"/>
      <c r="C4211" s="1508"/>
      <c r="D4211" s="1508"/>
      <c r="E4211" s="1508"/>
      <c r="F4211" s="1504"/>
      <c r="G4211" s="1504"/>
      <c r="H4211" s="1504"/>
      <c r="I4211" s="1504"/>
      <c r="J4211" s="1504"/>
    </row>
    <row r="4212" spans="2:10" x14ac:dyDescent="0.25">
      <c r="B4212" s="1508"/>
      <c r="C4212" s="1508"/>
      <c r="D4212" s="1508"/>
      <c r="E4212" s="1508"/>
      <c r="F4212" s="1504"/>
      <c r="G4212" s="1504"/>
      <c r="H4212" s="1504"/>
      <c r="I4212" s="1504"/>
      <c r="J4212" s="1504"/>
    </row>
    <row r="4213" spans="2:10" x14ac:dyDescent="0.25">
      <c r="B4213" s="1508"/>
      <c r="C4213" s="1508"/>
      <c r="D4213" s="1508"/>
      <c r="E4213" s="1508"/>
      <c r="F4213" s="1504"/>
      <c r="G4213" s="1504"/>
      <c r="H4213" s="1504"/>
      <c r="I4213" s="1504"/>
      <c r="J4213" s="1504"/>
    </row>
    <row r="4214" spans="2:10" x14ac:dyDescent="0.25">
      <c r="B4214" s="1508"/>
      <c r="C4214" s="1508"/>
      <c r="D4214" s="1508"/>
      <c r="E4214" s="1508"/>
      <c r="F4214" s="1504"/>
      <c r="G4214" s="1504"/>
      <c r="H4214" s="1504"/>
      <c r="I4214" s="1504"/>
      <c r="J4214" s="1504"/>
    </row>
    <row r="4215" spans="2:10" x14ac:dyDescent="0.25">
      <c r="B4215" s="1508"/>
      <c r="C4215" s="1508"/>
      <c r="D4215" s="1508"/>
      <c r="E4215" s="1508"/>
      <c r="F4215" s="1504"/>
      <c r="G4215" s="1504"/>
      <c r="H4215" s="1504"/>
      <c r="I4215" s="1504"/>
      <c r="J4215" s="1504"/>
    </row>
    <row r="4216" spans="2:10" x14ac:dyDescent="0.25">
      <c r="B4216" s="1508"/>
      <c r="C4216" s="1508"/>
      <c r="D4216" s="1508"/>
      <c r="E4216" s="1508"/>
      <c r="F4216" s="1504"/>
      <c r="G4216" s="1504"/>
      <c r="H4216" s="1504"/>
      <c r="I4216" s="1504"/>
      <c r="J4216" s="1504"/>
    </row>
    <row r="4217" spans="2:10" x14ac:dyDescent="0.25">
      <c r="B4217" s="1508"/>
      <c r="C4217" s="1508"/>
      <c r="D4217" s="1508"/>
      <c r="E4217" s="1508"/>
      <c r="F4217" s="1504"/>
      <c r="G4217" s="1504"/>
      <c r="H4217" s="1504"/>
      <c r="I4217" s="1504"/>
      <c r="J4217" s="1504"/>
    </row>
    <row r="4218" spans="2:10" x14ac:dyDescent="0.25">
      <c r="B4218" s="1508"/>
      <c r="C4218" s="1508"/>
      <c r="D4218" s="1508"/>
      <c r="E4218" s="1508"/>
      <c r="F4218" s="1504"/>
      <c r="G4218" s="1504"/>
      <c r="H4218" s="1504"/>
      <c r="I4218" s="1504"/>
      <c r="J4218" s="1504"/>
    </row>
    <row r="4219" spans="2:10" x14ac:dyDescent="0.25">
      <c r="B4219" s="1508"/>
      <c r="C4219" s="1508"/>
      <c r="D4219" s="1508"/>
      <c r="E4219" s="1508"/>
      <c r="F4219" s="1504"/>
      <c r="G4219" s="1504"/>
      <c r="H4219" s="1504"/>
      <c r="I4219" s="1504"/>
      <c r="J4219" s="1504"/>
    </row>
    <row r="4220" spans="2:10" x14ac:dyDescent="0.25">
      <c r="B4220" s="1508"/>
      <c r="C4220" s="1508"/>
      <c r="D4220" s="1508"/>
      <c r="E4220" s="1508"/>
      <c r="F4220" s="1504"/>
      <c r="G4220" s="1504"/>
      <c r="H4220" s="1504"/>
      <c r="I4220" s="1504"/>
      <c r="J4220" s="1504"/>
    </row>
    <row r="4221" spans="2:10" x14ac:dyDescent="0.25">
      <c r="B4221" s="1508"/>
      <c r="C4221" s="1508"/>
      <c r="D4221" s="1508"/>
      <c r="E4221" s="1508"/>
      <c r="F4221" s="1504"/>
      <c r="G4221" s="1504"/>
      <c r="H4221" s="1504"/>
      <c r="I4221" s="1504"/>
      <c r="J4221" s="1504"/>
    </row>
    <row r="4222" spans="2:10" x14ac:dyDescent="0.25">
      <c r="B4222" s="1508"/>
      <c r="C4222" s="1508"/>
      <c r="D4222" s="1508"/>
      <c r="E4222" s="1508"/>
      <c r="F4222" s="1504"/>
      <c r="G4222" s="1504"/>
      <c r="H4222" s="1504"/>
      <c r="I4222" s="1504"/>
      <c r="J4222" s="1504"/>
    </row>
    <row r="4223" spans="2:10" x14ac:dyDescent="0.25">
      <c r="B4223" s="1508"/>
      <c r="C4223" s="1508"/>
      <c r="D4223" s="1508"/>
      <c r="E4223" s="1508"/>
      <c r="F4223" s="1504"/>
      <c r="G4223" s="1504"/>
      <c r="H4223" s="1504"/>
      <c r="I4223" s="1504"/>
      <c r="J4223" s="1504"/>
    </row>
    <row r="4224" spans="2:10" x14ac:dyDescent="0.25">
      <c r="B4224" s="1508"/>
      <c r="C4224" s="1508"/>
      <c r="D4224" s="1508"/>
      <c r="E4224" s="1508"/>
      <c r="F4224" s="1504"/>
      <c r="G4224" s="1504"/>
      <c r="H4224" s="1504"/>
      <c r="I4224" s="1504"/>
      <c r="J4224" s="1504"/>
    </row>
    <row r="4225" spans="2:10" x14ac:dyDescent="0.25">
      <c r="B4225" s="1508"/>
      <c r="C4225" s="1508"/>
      <c r="D4225" s="1508"/>
      <c r="E4225" s="1508"/>
      <c r="F4225" s="1504"/>
      <c r="G4225" s="1504"/>
      <c r="H4225" s="1504"/>
      <c r="I4225" s="1504"/>
      <c r="J4225" s="1504"/>
    </row>
    <row r="4226" spans="2:10" x14ac:dyDescent="0.25">
      <c r="B4226" s="1508"/>
      <c r="C4226" s="1508"/>
      <c r="D4226" s="1508"/>
      <c r="E4226" s="1508"/>
      <c r="F4226" s="1504"/>
      <c r="G4226" s="1504"/>
      <c r="H4226" s="1504"/>
      <c r="I4226" s="1504"/>
      <c r="J4226" s="1504"/>
    </row>
    <row r="4227" spans="2:10" x14ac:dyDescent="0.25">
      <c r="B4227" s="1508"/>
      <c r="C4227" s="1508"/>
      <c r="D4227" s="1508"/>
      <c r="E4227" s="1508"/>
      <c r="F4227" s="1504"/>
      <c r="G4227" s="1504"/>
      <c r="H4227" s="1504"/>
      <c r="I4227" s="1504"/>
      <c r="J4227" s="1504"/>
    </row>
    <row r="4228" spans="2:10" x14ac:dyDescent="0.25">
      <c r="B4228" s="1508"/>
      <c r="C4228" s="1508"/>
      <c r="D4228" s="1508"/>
      <c r="E4228" s="1508"/>
      <c r="F4228" s="1504"/>
      <c r="G4228" s="1504"/>
      <c r="H4228" s="1504"/>
      <c r="I4228" s="1504"/>
      <c r="J4228" s="1504"/>
    </row>
    <row r="4229" spans="2:10" x14ac:dyDescent="0.25">
      <c r="B4229" s="1508"/>
      <c r="C4229" s="1508"/>
      <c r="D4229" s="1508"/>
      <c r="E4229" s="1508"/>
      <c r="F4229" s="1504"/>
      <c r="G4229" s="1504"/>
      <c r="H4229" s="1504"/>
      <c r="I4229" s="1504"/>
      <c r="J4229" s="1504"/>
    </row>
    <row r="4230" spans="2:10" x14ac:dyDescent="0.25">
      <c r="B4230" s="1508"/>
      <c r="C4230" s="1508"/>
      <c r="D4230" s="1508"/>
      <c r="E4230" s="1508"/>
      <c r="F4230" s="1504"/>
      <c r="G4230" s="1504"/>
      <c r="H4230" s="1504"/>
      <c r="I4230" s="1504"/>
      <c r="J4230" s="1504"/>
    </row>
    <row r="4231" spans="2:10" x14ac:dyDescent="0.25">
      <c r="B4231" s="1508"/>
      <c r="C4231" s="1508"/>
      <c r="D4231" s="1508"/>
      <c r="E4231" s="1508"/>
      <c r="F4231" s="1504"/>
      <c r="G4231" s="1504"/>
      <c r="H4231" s="1504"/>
      <c r="I4231" s="1504"/>
      <c r="J4231" s="1504"/>
    </row>
    <row r="4232" spans="2:10" x14ac:dyDescent="0.25">
      <c r="B4232" s="1508"/>
      <c r="C4232" s="1508"/>
      <c r="D4232" s="1508"/>
      <c r="E4232" s="1508"/>
      <c r="F4232" s="1504"/>
      <c r="G4232" s="1504"/>
      <c r="H4232" s="1504"/>
      <c r="I4232" s="1504"/>
      <c r="J4232" s="1504"/>
    </row>
    <row r="4233" spans="2:10" x14ac:dyDescent="0.25">
      <c r="B4233" s="1508"/>
      <c r="C4233" s="1508"/>
      <c r="D4233" s="1508"/>
      <c r="E4233" s="1508"/>
      <c r="F4233" s="1504"/>
      <c r="G4233" s="1504"/>
      <c r="H4233" s="1504"/>
      <c r="I4233" s="1504"/>
      <c r="J4233" s="1504"/>
    </row>
    <row r="4234" spans="2:10" x14ac:dyDescent="0.25">
      <c r="B4234" s="1508"/>
      <c r="C4234" s="1508"/>
      <c r="D4234" s="1508"/>
      <c r="E4234" s="1508"/>
      <c r="F4234" s="1504"/>
      <c r="G4234" s="1504"/>
      <c r="H4234" s="1504"/>
      <c r="I4234" s="1504"/>
      <c r="J4234" s="1504"/>
    </row>
    <row r="4235" spans="2:10" x14ac:dyDescent="0.25">
      <c r="B4235" s="1508"/>
      <c r="C4235" s="1508"/>
      <c r="D4235" s="1508"/>
      <c r="E4235" s="1508"/>
      <c r="F4235" s="1504"/>
      <c r="G4235" s="1504"/>
      <c r="H4235" s="1504"/>
      <c r="I4235" s="1504"/>
      <c r="J4235" s="1504"/>
    </row>
    <row r="4236" spans="2:10" x14ac:dyDescent="0.25">
      <c r="B4236" s="1508"/>
      <c r="C4236" s="1508"/>
      <c r="D4236" s="1508"/>
      <c r="E4236" s="1508"/>
      <c r="F4236" s="1504"/>
      <c r="G4236" s="1504"/>
      <c r="H4236" s="1504"/>
      <c r="I4236" s="1504"/>
      <c r="J4236" s="1504"/>
    </row>
    <row r="4237" spans="2:10" x14ac:dyDescent="0.25">
      <c r="B4237" s="1508"/>
      <c r="C4237" s="1508"/>
      <c r="D4237" s="1508"/>
      <c r="E4237" s="1508"/>
      <c r="F4237" s="1504"/>
      <c r="G4237" s="1504"/>
      <c r="H4237" s="1504"/>
      <c r="I4237" s="1504"/>
      <c r="J4237" s="1504"/>
    </row>
    <row r="4238" spans="2:10" x14ac:dyDescent="0.25">
      <c r="B4238" s="1508"/>
      <c r="C4238" s="1508"/>
      <c r="D4238" s="1508"/>
      <c r="E4238" s="1508"/>
      <c r="F4238" s="1504"/>
      <c r="G4238" s="1504"/>
      <c r="H4238" s="1504"/>
      <c r="I4238" s="1504"/>
      <c r="J4238" s="1504"/>
    </row>
    <row r="4239" spans="2:10" x14ac:dyDescent="0.25">
      <c r="B4239" s="1508"/>
      <c r="C4239" s="1508"/>
      <c r="D4239" s="1508"/>
      <c r="E4239" s="1508"/>
      <c r="F4239" s="1504"/>
      <c r="G4239" s="1504"/>
      <c r="H4239" s="1504"/>
      <c r="I4239" s="1504"/>
      <c r="J4239" s="1504"/>
    </row>
    <row r="4240" spans="2:10" x14ac:dyDescent="0.25">
      <c r="B4240" s="1508"/>
      <c r="C4240" s="1508"/>
      <c r="D4240" s="1508"/>
      <c r="E4240" s="1508"/>
      <c r="F4240" s="1504"/>
      <c r="G4240" s="1504"/>
      <c r="H4240" s="1504"/>
      <c r="I4240" s="1504"/>
      <c r="J4240" s="1504"/>
    </row>
    <row r="4241" spans="2:10" x14ac:dyDescent="0.25">
      <c r="B4241" s="1508"/>
      <c r="C4241" s="1508"/>
      <c r="D4241" s="1508"/>
      <c r="E4241" s="1508"/>
      <c r="F4241" s="1504"/>
      <c r="G4241" s="1504"/>
      <c r="H4241" s="1504"/>
      <c r="I4241" s="1504"/>
      <c r="J4241" s="1504"/>
    </row>
    <row r="4242" spans="2:10" x14ac:dyDescent="0.25">
      <c r="B4242" s="1508"/>
      <c r="C4242" s="1508"/>
      <c r="D4242" s="1508"/>
      <c r="E4242" s="1508"/>
      <c r="F4242" s="1504"/>
      <c r="G4242" s="1504"/>
      <c r="H4242" s="1504"/>
      <c r="I4242" s="1504"/>
      <c r="J4242" s="1504"/>
    </row>
    <row r="4243" spans="2:10" x14ac:dyDescent="0.25">
      <c r="B4243" s="1508"/>
      <c r="C4243" s="1508"/>
      <c r="D4243" s="1508"/>
      <c r="E4243" s="1508"/>
      <c r="F4243" s="1504"/>
      <c r="G4243" s="1504"/>
      <c r="H4243" s="1504"/>
      <c r="I4243" s="1504"/>
      <c r="J4243" s="1504"/>
    </row>
    <row r="4244" spans="2:10" x14ac:dyDescent="0.25">
      <c r="B4244" s="1508"/>
      <c r="C4244" s="1508"/>
      <c r="D4244" s="1508"/>
      <c r="E4244" s="1508"/>
      <c r="F4244" s="1504"/>
      <c r="G4244" s="1504"/>
      <c r="H4244" s="1504"/>
      <c r="I4244" s="1504"/>
      <c r="J4244" s="1504"/>
    </row>
    <row r="4245" spans="2:10" x14ac:dyDescent="0.25">
      <c r="B4245" s="1508"/>
      <c r="C4245" s="1508"/>
      <c r="D4245" s="1508"/>
      <c r="E4245" s="1508"/>
      <c r="F4245" s="1504"/>
      <c r="G4245" s="1504"/>
      <c r="H4245" s="1504"/>
      <c r="I4245" s="1504"/>
      <c r="J4245" s="1504"/>
    </row>
    <row r="4246" spans="2:10" x14ac:dyDescent="0.25">
      <c r="B4246" s="1508"/>
      <c r="C4246" s="1508"/>
      <c r="D4246" s="1508"/>
      <c r="E4246" s="1508"/>
      <c r="F4246" s="1504"/>
      <c r="G4246" s="1504"/>
      <c r="H4246" s="1504"/>
      <c r="I4246" s="1504"/>
      <c r="J4246" s="1504"/>
    </row>
    <row r="4247" spans="2:10" x14ac:dyDescent="0.25">
      <c r="B4247" s="1508"/>
      <c r="C4247" s="1508"/>
      <c r="D4247" s="1508"/>
      <c r="E4247" s="1508"/>
      <c r="F4247" s="1504"/>
      <c r="G4247" s="1504"/>
      <c r="H4247" s="1504"/>
      <c r="I4247" s="1504"/>
      <c r="J4247" s="1504"/>
    </row>
    <row r="4248" spans="2:10" x14ac:dyDescent="0.25">
      <c r="B4248" s="1508"/>
      <c r="C4248" s="1508"/>
      <c r="D4248" s="1508"/>
      <c r="E4248" s="1508"/>
      <c r="F4248" s="1504"/>
      <c r="G4248" s="1504"/>
      <c r="H4248" s="1504"/>
      <c r="I4248" s="1504"/>
      <c r="J4248" s="1504"/>
    </row>
    <row r="4249" spans="2:10" x14ac:dyDescent="0.25">
      <c r="B4249" s="1508"/>
      <c r="C4249" s="1508"/>
      <c r="D4249" s="1508"/>
      <c r="E4249" s="1508"/>
      <c r="F4249" s="1504"/>
      <c r="G4249" s="1504"/>
      <c r="H4249" s="1504"/>
      <c r="I4249" s="1504"/>
      <c r="J4249" s="1504"/>
    </row>
    <row r="4250" spans="2:10" x14ac:dyDescent="0.25">
      <c r="B4250" s="1508"/>
      <c r="C4250" s="1508"/>
      <c r="D4250" s="1508"/>
      <c r="E4250" s="1508"/>
      <c r="F4250" s="1504"/>
      <c r="G4250" s="1504"/>
      <c r="H4250" s="1504"/>
      <c r="I4250" s="1504"/>
      <c r="J4250" s="1504"/>
    </row>
    <row r="4251" spans="2:10" x14ac:dyDescent="0.25">
      <c r="B4251" s="1508"/>
      <c r="C4251" s="1508"/>
      <c r="D4251" s="1508"/>
      <c r="E4251" s="1508"/>
      <c r="F4251" s="1504"/>
      <c r="G4251" s="1504"/>
      <c r="H4251" s="1504"/>
      <c r="I4251" s="1504"/>
      <c r="J4251" s="1504"/>
    </row>
    <row r="4252" spans="2:10" x14ac:dyDescent="0.25">
      <c r="B4252" s="1508"/>
      <c r="C4252" s="1508"/>
      <c r="D4252" s="1508"/>
      <c r="E4252" s="1508"/>
      <c r="F4252" s="1504"/>
      <c r="G4252" s="1504"/>
      <c r="H4252" s="1504"/>
      <c r="I4252" s="1504"/>
      <c r="J4252" s="1504"/>
    </row>
    <row r="4253" spans="2:10" x14ac:dyDescent="0.25">
      <c r="B4253" s="1508"/>
      <c r="C4253" s="1508"/>
      <c r="D4253" s="1508"/>
      <c r="E4253" s="1508"/>
      <c r="F4253" s="1504"/>
      <c r="G4253" s="1504"/>
      <c r="H4253" s="1504"/>
      <c r="I4253" s="1504"/>
      <c r="J4253" s="1504"/>
    </row>
    <row r="4254" spans="2:10" x14ac:dyDescent="0.25">
      <c r="B4254" s="1508"/>
      <c r="C4254" s="1508"/>
      <c r="D4254" s="1508"/>
      <c r="E4254" s="1508"/>
      <c r="F4254" s="1504"/>
      <c r="G4254" s="1504"/>
      <c r="H4254" s="1504"/>
      <c r="I4254" s="1504"/>
      <c r="J4254" s="1504"/>
    </row>
    <row r="4255" spans="2:10" x14ac:dyDescent="0.25">
      <c r="B4255" s="1508"/>
      <c r="C4255" s="1508"/>
      <c r="D4255" s="1508"/>
      <c r="E4255" s="1508"/>
      <c r="F4255" s="1504"/>
      <c r="G4255" s="1504"/>
      <c r="H4255" s="1504"/>
      <c r="I4255" s="1504"/>
      <c r="J4255" s="1504"/>
    </row>
    <row r="4256" spans="2:10" x14ac:dyDescent="0.25">
      <c r="B4256" s="1508"/>
      <c r="C4256" s="1508"/>
      <c r="D4256" s="1508"/>
      <c r="E4256" s="1508"/>
      <c r="F4256" s="1504"/>
      <c r="G4256" s="1504"/>
      <c r="H4256" s="1504"/>
      <c r="I4256" s="1504"/>
      <c r="J4256" s="1504"/>
    </row>
    <row r="4257" spans="2:10" x14ac:dyDescent="0.25">
      <c r="B4257" s="1508"/>
      <c r="C4257" s="1508"/>
      <c r="D4257" s="1508"/>
      <c r="E4257" s="1508"/>
      <c r="F4257" s="1504"/>
      <c r="G4257" s="1504"/>
      <c r="H4257" s="1504"/>
      <c r="I4257" s="1504"/>
      <c r="J4257" s="1504"/>
    </row>
    <row r="4258" spans="2:10" x14ac:dyDescent="0.25">
      <c r="B4258" s="1508"/>
      <c r="C4258" s="1508"/>
      <c r="D4258" s="1508"/>
      <c r="E4258" s="1508"/>
      <c r="F4258" s="1504"/>
      <c r="G4258" s="1504"/>
      <c r="H4258" s="1504"/>
      <c r="I4258" s="1504"/>
      <c r="J4258" s="1504"/>
    </row>
    <row r="4259" spans="2:10" x14ac:dyDescent="0.25">
      <c r="B4259" s="1508"/>
      <c r="C4259" s="1508"/>
      <c r="D4259" s="1508"/>
      <c r="E4259" s="1508"/>
      <c r="F4259" s="1504"/>
      <c r="G4259" s="1504"/>
      <c r="H4259" s="1504"/>
      <c r="I4259" s="1504"/>
      <c r="J4259" s="1504"/>
    </row>
    <row r="4260" spans="2:10" x14ac:dyDescent="0.25">
      <c r="B4260" s="1508"/>
      <c r="C4260" s="1508"/>
      <c r="D4260" s="1508"/>
      <c r="E4260" s="1508"/>
      <c r="F4260" s="1504"/>
      <c r="G4260" s="1504"/>
      <c r="H4260" s="1504"/>
      <c r="I4260" s="1504"/>
      <c r="J4260" s="1504"/>
    </row>
    <row r="4261" spans="2:10" x14ac:dyDescent="0.25">
      <c r="B4261" s="1508"/>
      <c r="C4261" s="1508"/>
      <c r="D4261" s="1508"/>
      <c r="E4261" s="1508"/>
      <c r="F4261" s="1504"/>
      <c r="G4261" s="1504"/>
      <c r="H4261" s="1504"/>
      <c r="I4261" s="1504"/>
      <c r="J4261" s="1504"/>
    </row>
    <row r="4262" spans="2:10" x14ac:dyDescent="0.25">
      <c r="B4262" s="1508"/>
      <c r="C4262" s="1508"/>
      <c r="D4262" s="1508"/>
      <c r="E4262" s="1508"/>
      <c r="F4262" s="1504"/>
      <c r="G4262" s="1504"/>
      <c r="H4262" s="1504"/>
      <c r="I4262" s="1504"/>
      <c r="J4262" s="1504"/>
    </row>
    <row r="4263" spans="2:10" x14ac:dyDescent="0.25">
      <c r="B4263" s="1508"/>
      <c r="C4263" s="1508"/>
      <c r="D4263" s="1508"/>
      <c r="E4263" s="1508"/>
      <c r="F4263" s="1504"/>
      <c r="G4263" s="1504"/>
      <c r="H4263" s="1504"/>
      <c r="I4263" s="1504"/>
      <c r="J4263" s="1504"/>
    </row>
    <row r="4264" spans="2:10" x14ac:dyDescent="0.25">
      <c r="B4264" s="1508"/>
      <c r="C4264" s="1508"/>
      <c r="D4264" s="1508"/>
      <c r="E4264" s="1508"/>
      <c r="F4264" s="1504"/>
      <c r="G4264" s="1504"/>
      <c r="H4264" s="1504"/>
      <c r="I4264" s="1504"/>
      <c r="J4264" s="1504"/>
    </row>
    <row r="4265" spans="2:10" x14ac:dyDescent="0.25">
      <c r="B4265" s="1508"/>
      <c r="C4265" s="1508"/>
      <c r="D4265" s="1508"/>
      <c r="E4265" s="1508"/>
      <c r="F4265" s="1504"/>
      <c r="G4265" s="1504"/>
      <c r="H4265" s="1504"/>
      <c r="I4265" s="1504"/>
      <c r="J4265" s="1504"/>
    </row>
    <row r="4266" spans="2:10" x14ac:dyDescent="0.25">
      <c r="B4266" s="1508"/>
      <c r="C4266" s="1508"/>
      <c r="D4266" s="1508"/>
      <c r="E4266" s="1508"/>
      <c r="F4266" s="1504"/>
      <c r="G4266" s="1504"/>
      <c r="H4266" s="1504"/>
      <c r="I4266" s="1504"/>
      <c r="J4266" s="1504"/>
    </row>
    <row r="4267" spans="2:10" x14ac:dyDescent="0.25">
      <c r="B4267" s="1508"/>
      <c r="C4267" s="1508"/>
      <c r="D4267" s="1508"/>
      <c r="E4267" s="1508"/>
      <c r="F4267" s="1504"/>
      <c r="G4267" s="1504"/>
      <c r="H4267" s="1504"/>
      <c r="I4267" s="1504"/>
      <c r="J4267" s="1504"/>
    </row>
    <row r="4268" spans="2:10" x14ac:dyDescent="0.25">
      <c r="B4268" s="1508"/>
      <c r="C4268" s="1508"/>
      <c r="D4268" s="1508"/>
      <c r="E4268" s="1508"/>
      <c r="F4268" s="1504"/>
      <c r="G4268" s="1504"/>
      <c r="H4268" s="1504"/>
      <c r="I4268" s="1504"/>
      <c r="J4268" s="1504"/>
    </row>
    <row r="4269" spans="2:10" x14ac:dyDescent="0.25">
      <c r="B4269" s="1508"/>
      <c r="C4269" s="1508"/>
      <c r="D4269" s="1508"/>
      <c r="E4269" s="1508"/>
      <c r="F4269" s="1504"/>
      <c r="G4269" s="1504"/>
      <c r="H4269" s="1504"/>
      <c r="I4269" s="1504"/>
      <c r="J4269" s="1504"/>
    </row>
    <row r="4270" spans="2:10" x14ac:dyDescent="0.25">
      <c r="B4270" s="1508"/>
      <c r="C4270" s="1508"/>
      <c r="D4270" s="1508"/>
      <c r="E4270" s="1508"/>
      <c r="F4270" s="1504"/>
      <c r="G4270" s="1504"/>
      <c r="H4270" s="1504"/>
      <c r="I4270" s="1504"/>
      <c r="J4270" s="1504"/>
    </row>
    <row r="4271" spans="2:10" x14ac:dyDescent="0.25">
      <c r="B4271" s="1508"/>
      <c r="C4271" s="1508"/>
      <c r="D4271" s="1508"/>
      <c r="E4271" s="1508"/>
      <c r="F4271" s="1504"/>
      <c r="G4271" s="1504"/>
      <c r="H4271" s="1504"/>
      <c r="I4271" s="1504"/>
      <c r="J4271" s="1504"/>
    </row>
    <row r="4272" spans="2:10" x14ac:dyDescent="0.25">
      <c r="B4272" s="1508"/>
      <c r="C4272" s="1508"/>
      <c r="D4272" s="1508"/>
      <c r="E4272" s="1508"/>
      <c r="F4272" s="1504"/>
      <c r="G4272" s="1504"/>
      <c r="H4272" s="1504"/>
      <c r="I4272" s="1504"/>
      <c r="J4272" s="1504"/>
    </row>
    <row r="4273" spans="2:10" x14ac:dyDescent="0.25">
      <c r="B4273" s="1508"/>
      <c r="C4273" s="1508"/>
      <c r="D4273" s="1508"/>
      <c r="E4273" s="1508"/>
      <c r="F4273" s="1504"/>
      <c r="G4273" s="1504"/>
      <c r="H4273" s="1504"/>
      <c r="I4273" s="1504"/>
      <c r="J4273" s="1504"/>
    </row>
    <row r="4274" spans="2:10" x14ac:dyDescent="0.25">
      <c r="B4274" s="1508"/>
      <c r="C4274" s="1508"/>
      <c r="D4274" s="1508"/>
      <c r="E4274" s="1508"/>
      <c r="F4274" s="1504"/>
      <c r="G4274" s="1504"/>
      <c r="H4274" s="1504"/>
      <c r="I4274" s="1504"/>
      <c r="J4274" s="1504"/>
    </row>
    <row r="4275" spans="2:10" x14ac:dyDescent="0.25">
      <c r="B4275" s="1508"/>
      <c r="C4275" s="1508"/>
      <c r="D4275" s="1508"/>
      <c r="E4275" s="1508"/>
      <c r="F4275" s="1504"/>
      <c r="G4275" s="1504"/>
      <c r="H4275" s="1504"/>
      <c r="I4275" s="1504"/>
      <c r="J4275" s="1504"/>
    </row>
    <row r="4276" spans="2:10" x14ac:dyDescent="0.25">
      <c r="B4276" s="1508"/>
      <c r="C4276" s="1508"/>
      <c r="D4276" s="1508"/>
      <c r="E4276" s="1508"/>
      <c r="F4276" s="1504"/>
      <c r="G4276" s="1504"/>
      <c r="H4276" s="1504"/>
      <c r="I4276" s="1504"/>
      <c r="J4276" s="1504"/>
    </row>
    <row r="4277" spans="2:10" x14ac:dyDescent="0.25">
      <c r="B4277" s="1508"/>
      <c r="C4277" s="1508"/>
      <c r="D4277" s="1508"/>
      <c r="E4277" s="1508"/>
      <c r="F4277" s="1504"/>
      <c r="G4277" s="1504"/>
      <c r="H4277" s="1504"/>
      <c r="I4277" s="1504"/>
      <c r="J4277" s="1504"/>
    </row>
    <row r="4278" spans="2:10" x14ac:dyDescent="0.25">
      <c r="B4278" s="1508"/>
      <c r="C4278" s="1508"/>
      <c r="D4278" s="1508"/>
      <c r="E4278" s="1508"/>
      <c r="F4278" s="1504"/>
      <c r="G4278" s="1504"/>
      <c r="H4278" s="1504"/>
      <c r="I4278" s="1504"/>
      <c r="J4278" s="1504"/>
    </row>
    <row r="4279" spans="2:10" x14ac:dyDescent="0.25">
      <c r="B4279" s="1508"/>
      <c r="C4279" s="1508"/>
      <c r="D4279" s="1508"/>
      <c r="E4279" s="1508"/>
      <c r="F4279" s="1504"/>
      <c r="G4279" s="1504"/>
      <c r="H4279" s="1504"/>
      <c r="I4279" s="1504"/>
      <c r="J4279" s="1504"/>
    </row>
    <row r="4280" spans="2:10" x14ac:dyDescent="0.25">
      <c r="B4280" s="1508"/>
      <c r="C4280" s="1508"/>
      <c r="D4280" s="1508"/>
      <c r="E4280" s="1508"/>
      <c r="F4280" s="1504"/>
      <c r="G4280" s="1504"/>
      <c r="H4280" s="1504"/>
      <c r="I4280" s="1504"/>
      <c r="J4280" s="1504"/>
    </row>
    <row r="4281" spans="2:10" x14ac:dyDescent="0.25">
      <c r="B4281" s="1508"/>
      <c r="C4281" s="1508"/>
      <c r="D4281" s="1508"/>
      <c r="E4281" s="1508"/>
      <c r="F4281" s="1504"/>
      <c r="G4281" s="1504"/>
      <c r="H4281" s="1504"/>
      <c r="I4281" s="1504"/>
      <c r="J4281" s="1504"/>
    </row>
    <row r="4282" spans="2:10" x14ac:dyDescent="0.25">
      <c r="B4282" s="1508"/>
      <c r="C4282" s="1508"/>
      <c r="D4282" s="1508"/>
      <c r="E4282" s="1508"/>
      <c r="F4282" s="1504"/>
      <c r="G4282" s="1504"/>
      <c r="H4282" s="1504"/>
      <c r="I4282" s="1504"/>
      <c r="J4282" s="1504"/>
    </row>
    <row r="4283" spans="2:10" x14ac:dyDescent="0.25">
      <c r="B4283" s="1508"/>
      <c r="C4283" s="1508"/>
      <c r="D4283" s="1508"/>
      <c r="E4283" s="1508"/>
      <c r="F4283" s="1504"/>
      <c r="G4283" s="1504"/>
      <c r="H4283" s="1504"/>
      <c r="I4283" s="1504"/>
      <c r="J4283" s="1504"/>
    </row>
    <row r="4284" spans="2:10" x14ac:dyDescent="0.25">
      <c r="B4284" s="1508"/>
      <c r="C4284" s="1508"/>
      <c r="D4284" s="1508"/>
      <c r="E4284" s="1508"/>
      <c r="F4284" s="1504"/>
      <c r="G4284" s="1504"/>
      <c r="H4284" s="1504"/>
      <c r="I4284" s="1504"/>
      <c r="J4284" s="1504"/>
    </row>
    <row r="4285" spans="2:10" x14ac:dyDescent="0.25">
      <c r="B4285" s="1508"/>
      <c r="C4285" s="1508"/>
      <c r="D4285" s="1508"/>
      <c r="E4285" s="1508"/>
      <c r="F4285" s="1504"/>
      <c r="G4285" s="1504"/>
      <c r="H4285" s="1504"/>
      <c r="I4285" s="1504"/>
      <c r="J4285" s="1504"/>
    </row>
    <row r="4286" spans="2:10" x14ac:dyDescent="0.25">
      <c r="B4286" s="1508"/>
      <c r="C4286" s="1508"/>
      <c r="D4286" s="1508"/>
      <c r="E4286" s="1508"/>
      <c r="F4286" s="1504"/>
      <c r="G4286" s="1504"/>
      <c r="H4286" s="1504"/>
      <c r="I4286" s="1504"/>
      <c r="J4286" s="1504"/>
    </row>
    <row r="4287" spans="2:10" x14ac:dyDescent="0.25">
      <c r="B4287" s="1508"/>
      <c r="C4287" s="1508"/>
      <c r="D4287" s="1508"/>
      <c r="E4287" s="1508"/>
      <c r="F4287" s="1504"/>
      <c r="G4287" s="1504"/>
      <c r="H4287" s="1504"/>
      <c r="I4287" s="1504"/>
      <c r="J4287" s="1504"/>
    </row>
    <row r="4288" spans="2:10" x14ac:dyDescent="0.25">
      <c r="B4288" s="1508"/>
      <c r="C4288" s="1508"/>
      <c r="D4288" s="1508"/>
      <c r="E4288" s="1508"/>
      <c r="F4288" s="1504"/>
      <c r="G4288" s="1504"/>
      <c r="H4288" s="1504"/>
      <c r="I4288" s="1504"/>
      <c r="J4288" s="1504"/>
    </row>
    <row r="4289" spans="2:10" x14ac:dyDescent="0.25">
      <c r="B4289" s="1508"/>
      <c r="C4289" s="1508"/>
      <c r="D4289" s="1508"/>
      <c r="E4289" s="1508"/>
      <c r="F4289" s="1504"/>
      <c r="G4289" s="1504"/>
      <c r="H4289" s="1504"/>
      <c r="I4289" s="1504"/>
      <c r="J4289" s="1504"/>
    </row>
    <row r="4290" spans="2:10" x14ac:dyDescent="0.25">
      <c r="B4290" s="1508"/>
      <c r="C4290" s="1508"/>
      <c r="D4290" s="1508"/>
      <c r="E4290" s="1508"/>
      <c r="F4290" s="1504"/>
      <c r="G4290" s="1504"/>
      <c r="H4290" s="1504"/>
      <c r="I4290" s="1504"/>
      <c r="J4290" s="1504"/>
    </row>
    <row r="4291" spans="2:10" x14ac:dyDescent="0.25">
      <c r="B4291" s="1508"/>
      <c r="C4291" s="1508"/>
      <c r="D4291" s="1508"/>
      <c r="E4291" s="1508"/>
      <c r="F4291" s="1504"/>
      <c r="G4291" s="1504"/>
      <c r="H4291" s="1504"/>
      <c r="I4291" s="1504"/>
      <c r="J4291" s="1504"/>
    </row>
    <row r="4292" spans="2:10" x14ac:dyDescent="0.25">
      <c r="B4292" s="1508"/>
      <c r="C4292" s="1508"/>
      <c r="D4292" s="1508"/>
      <c r="E4292" s="1508"/>
      <c r="F4292" s="1504"/>
      <c r="G4292" s="1504"/>
      <c r="H4292" s="1504"/>
      <c r="I4292" s="1504"/>
      <c r="J4292" s="1504"/>
    </row>
    <row r="4293" spans="2:10" x14ac:dyDescent="0.25">
      <c r="B4293" s="1508"/>
      <c r="C4293" s="1508"/>
      <c r="D4293" s="1508"/>
      <c r="E4293" s="1508"/>
      <c r="F4293" s="1504"/>
      <c r="G4293" s="1504"/>
      <c r="H4293" s="1504"/>
      <c r="I4293" s="1504"/>
      <c r="J4293" s="1504"/>
    </row>
    <row r="4294" spans="2:10" x14ac:dyDescent="0.25">
      <c r="B4294" s="1508"/>
      <c r="C4294" s="1508"/>
      <c r="D4294" s="1508"/>
      <c r="E4294" s="1508"/>
      <c r="F4294" s="1504"/>
      <c r="G4294" s="1504"/>
      <c r="H4294" s="1504"/>
      <c r="I4294" s="1504"/>
      <c r="J4294" s="1504"/>
    </row>
    <row r="4295" spans="2:10" x14ac:dyDescent="0.25">
      <c r="B4295" s="1508"/>
      <c r="C4295" s="1508"/>
      <c r="D4295" s="1508"/>
      <c r="E4295" s="1508"/>
      <c r="F4295" s="1504"/>
      <c r="G4295" s="1504"/>
      <c r="H4295" s="1504"/>
      <c r="I4295" s="1504"/>
      <c r="J4295" s="1504"/>
    </row>
    <row r="4296" spans="2:10" x14ac:dyDescent="0.25">
      <c r="B4296" s="1508"/>
      <c r="C4296" s="1508"/>
      <c r="D4296" s="1508"/>
      <c r="E4296" s="1508"/>
      <c r="F4296" s="1504"/>
      <c r="G4296" s="1504"/>
      <c r="H4296" s="1504"/>
      <c r="I4296" s="1504"/>
      <c r="J4296" s="1504"/>
    </row>
    <row r="4297" spans="2:10" x14ac:dyDescent="0.25">
      <c r="B4297" s="1508"/>
      <c r="C4297" s="1508"/>
      <c r="D4297" s="1508"/>
      <c r="E4297" s="1508"/>
      <c r="F4297" s="1504"/>
      <c r="G4297" s="1504"/>
      <c r="H4297" s="1504"/>
      <c r="I4297" s="1504"/>
      <c r="J4297" s="1504"/>
    </row>
    <row r="4298" spans="2:10" x14ac:dyDescent="0.25">
      <c r="B4298" s="1508"/>
      <c r="C4298" s="1508"/>
      <c r="D4298" s="1508"/>
      <c r="E4298" s="1508"/>
      <c r="F4298" s="1504"/>
      <c r="G4298" s="1504"/>
      <c r="H4298" s="1504"/>
      <c r="I4298" s="1504"/>
      <c r="J4298" s="1504"/>
    </row>
    <row r="4299" spans="2:10" x14ac:dyDescent="0.25">
      <c r="B4299" s="1508"/>
      <c r="C4299" s="1508"/>
      <c r="D4299" s="1508"/>
      <c r="E4299" s="1508"/>
      <c r="F4299" s="1504"/>
      <c r="G4299" s="1504"/>
      <c r="H4299" s="1504"/>
      <c r="I4299" s="1504"/>
      <c r="J4299" s="1504"/>
    </row>
    <row r="4300" spans="2:10" x14ac:dyDescent="0.25">
      <c r="B4300" s="1508"/>
      <c r="C4300" s="1508"/>
      <c r="D4300" s="1508"/>
      <c r="E4300" s="1508"/>
      <c r="F4300" s="1504"/>
      <c r="G4300" s="1504"/>
      <c r="H4300" s="1504"/>
      <c r="I4300" s="1504"/>
      <c r="J4300" s="1504"/>
    </row>
    <row r="4301" spans="2:10" x14ac:dyDescent="0.25">
      <c r="B4301" s="1508"/>
      <c r="C4301" s="1508"/>
      <c r="D4301" s="1508"/>
      <c r="E4301" s="1508"/>
      <c r="F4301" s="1504"/>
      <c r="G4301" s="1504"/>
      <c r="H4301" s="1504"/>
      <c r="I4301" s="1504"/>
      <c r="J4301" s="1504"/>
    </row>
    <row r="4302" spans="2:10" x14ac:dyDescent="0.25">
      <c r="B4302" s="1508"/>
      <c r="C4302" s="1508"/>
      <c r="D4302" s="1508"/>
      <c r="E4302" s="1508"/>
      <c r="F4302" s="1504"/>
      <c r="G4302" s="1504"/>
      <c r="H4302" s="1504"/>
      <c r="I4302" s="1504"/>
      <c r="J4302" s="1504"/>
    </row>
    <row r="4303" spans="2:10" x14ac:dyDescent="0.25">
      <c r="B4303" s="1508"/>
      <c r="C4303" s="1508"/>
      <c r="D4303" s="1508"/>
      <c r="E4303" s="1508"/>
      <c r="F4303" s="1504"/>
      <c r="G4303" s="1504"/>
      <c r="H4303" s="1504"/>
      <c r="I4303" s="1504"/>
      <c r="J4303" s="1504"/>
    </row>
    <row r="4304" spans="2:10" x14ac:dyDescent="0.25">
      <c r="B4304" s="1508"/>
      <c r="C4304" s="1508"/>
      <c r="D4304" s="1508"/>
      <c r="E4304" s="1508"/>
      <c r="F4304" s="1504"/>
      <c r="G4304" s="1504"/>
      <c r="H4304" s="1504"/>
      <c r="I4304" s="1504"/>
      <c r="J4304" s="1504"/>
    </row>
    <row r="4305" spans="2:10" x14ac:dyDescent="0.25">
      <c r="B4305" s="1508"/>
      <c r="C4305" s="1508"/>
      <c r="D4305" s="1508"/>
      <c r="E4305" s="1508"/>
      <c r="F4305" s="1504"/>
      <c r="G4305" s="1504"/>
      <c r="H4305" s="1504"/>
      <c r="I4305" s="1504"/>
      <c r="J4305" s="1504"/>
    </row>
    <row r="4306" spans="2:10" x14ac:dyDescent="0.25">
      <c r="B4306" s="1508"/>
      <c r="C4306" s="1508"/>
      <c r="D4306" s="1508"/>
      <c r="E4306" s="1508"/>
      <c r="F4306" s="1504"/>
      <c r="G4306" s="1504"/>
      <c r="H4306" s="1504"/>
      <c r="I4306" s="1504"/>
      <c r="J4306" s="1504"/>
    </row>
    <row r="4307" spans="2:10" x14ac:dyDescent="0.25">
      <c r="B4307" s="1508"/>
      <c r="C4307" s="1508"/>
      <c r="D4307" s="1508"/>
      <c r="E4307" s="1508"/>
      <c r="F4307" s="1504"/>
      <c r="G4307" s="1504"/>
      <c r="H4307" s="1504"/>
      <c r="I4307" s="1504"/>
      <c r="J4307" s="1504"/>
    </row>
    <row r="4308" spans="2:10" x14ac:dyDescent="0.25">
      <c r="B4308" s="1508"/>
      <c r="C4308" s="1508"/>
      <c r="D4308" s="1508"/>
      <c r="E4308" s="1508"/>
      <c r="F4308" s="1504"/>
      <c r="G4308" s="1504"/>
      <c r="H4308" s="1504"/>
      <c r="I4308" s="1504"/>
      <c r="J4308" s="1504"/>
    </row>
    <row r="4309" spans="2:10" x14ac:dyDescent="0.25">
      <c r="B4309" s="1508"/>
      <c r="C4309" s="1508"/>
      <c r="D4309" s="1508"/>
      <c r="E4309" s="1508"/>
      <c r="F4309" s="1504"/>
      <c r="G4309" s="1504"/>
      <c r="H4309" s="1504"/>
      <c r="I4309" s="1504"/>
      <c r="J4309" s="1504"/>
    </row>
    <row r="4310" spans="2:10" x14ac:dyDescent="0.25">
      <c r="B4310" s="1508"/>
      <c r="C4310" s="1508"/>
      <c r="D4310" s="1508"/>
      <c r="E4310" s="1508"/>
      <c r="F4310" s="1504"/>
      <c r="G4310" s="1504"/>
      <c r="H4310" s="1504"/>
      <c r="I4310" s="1504"/>
      <c r="J4310" s="1504"/>
    </row>
    <row r="4311" spans="2:10" x14ac:dyDescent="0.25">
      <c r="B4311" s="1508"/>
      <c r="C4311" s="1508"/>
      <c r="D4311" s="1508"/>
      <c r="E4311" s="1508"/>
      <c r="F4311" s="1504"/>
      <c r="G4311" s="1504"/>
      <c r="H4311" s="1504"/>
      <c r="I4311" s="1504"/>
      <c r="J4311" s="1504"/>
    </row>
    <row r="4312" spans="2:10" x14ac:dyDescent="0.25">
      <c r="B4312" s="1508"/>
      <c r="C4312" s="1508"/>
      <c r="D4312" s="1508"/>
      <c r="E4312" s="1508"/>
      <c r="F4312" s="1504"/>
      <c r="G4312" s="1504"/>
      <c r="H4312" s="1504"/>
      <c r="I4312" s="1504"/>
      <c r="J4312" s="1504"/>
    </row>
    <row r="4313" spans="2:10" x14ac:dyDescent="0.25">
      <c r="B4313" s="1508"/>
      <c r="C4313" s="1508"/>
      <c r="D4313" s="1508"/>
      <c r="E4313" s="1508"/>
      <c r="F4313" s="1504"/>
      <c r="G4313" s="1504"/>
      <c r="H4313" s="1504"/>
      <c r="I4313" s="1504"/>
      <c r="J4313" s="1504"/>
    </row>
    <row r="4314" spans="2:10" x14ac:dyDescent="0.25">
      <c r="B4314" s="1508"/>
      <c r="C4314" s="1508"/>
      <c r="D4314" s="1508"/>
      <c r="E4314" s="1508"/>
      <c r="F4314" s="1504"/>
      <c r="G4314" s="1504"/>
      <c r="H4314" s="1504"/>
      <c r="I4314" s="1504"/>
      <c r="J4314" s="1504"/>
    </row>
    <row r="4315" spans="2:10" x14ac:dyDescent="0.25">
      <c r="B4315" s="1508"/>
      <c r="C4315" s="1508"/>
      <c r="D4315" s="1508"/>
      <c r="E4315" s="1508"/>
      <c r="F4315" s="1504"/>
      <c r="G4315" s="1504"/>
      <c r="H4315" s="1504"/>
      <c r="I4315" s="1504"/>
      <c r="J4315" s="1504"/>
    </row>
    <row r="4316" spans="2:10" x14ac:dyDescent="0.25">
      <c r="B4316" s="1508"/>
      <c r="C4316" s="1508"/>
      <c r="D4316" s="1508"/>
      <c r="E4316" s="1508"/>
      <c r="F4316" s="1504"/>
      <c r="G4316" s="1504"/>
      <c r="H4316" s="1504"/>
      <c r="I4316" s="1504"/>
      <c r="J4316" s="1504"/>
    </row>
    <row r="4317" spans="2:10" x14ac:dyDescent="0.25">
      <c r="B4317" s="1508"/>
      <c r="C4317" s="1508"/>
      <c r="D4317" s="1508"/>
      <c r="E4317" s="1508"/>
      <c r="F4317" s="1504"/>
      <c r="G4317" s="1504"/>
      <c r="H4317" s="1504"/>
      <c r="I4317" s="1504"/>
      <c r="J4317" s="1504"/>
    </row>
    <row r="4318" spans="2:10" x14ac:dyDescent="0.25">
      <c r="B4318" s="1508"/>
      <c r="C4318" s="1508"/>
      <c r="D4318" s="1508"/>
      <c r="E4318" s="1508"/>
      <c r="F4318" s="1504"/>
      <c r="G4318" s="1504"/>
      <c r="H4318" s="1504"/>
      <c r="I4318" s="1504"/>
      <c r="J4318" s="1504"/>
    </row>
    <row r="4319" spans="2:10" x14ac:dyDescent="0.25">
      <c r="B4319" s="1508"/>
      <c r="C4319" s="1508"/>
      <c r="D4319" s="1508"/>
      <c r="E4319" s="1508"/>
      <c r="F4319" s="1504"/>
      <c r="G4319" s="1504"/>
      <c r="H4319" s="1504"/>
      <c r="I4319" s="1504"/>
      <c r="J4319" s="1504"/>
    </row>
    <row r="4320" spans="2:10" x14ac:dyDescent="0.25">
      <c r="B4320" s="1508"/>
      <c r="C4320" s="1508"/>
      <c r="D4320" s="1508"/>
      <c r="E4320" s="1508"/>
      <c r="F4320" s="1504"/>
      <c r="G4320" s="1504"/>
      <c r="H4320" s="1504"/>
      <c r="I4320" s="1504"/>
      <c r="J4320" s="1504"/>
    </row>
    <row r="4321" spans="2:10" x14ac:dyDescent="0.25">
      <c r="B4321" s="1508"/>
      <c r="C4321" s="1508"/>
      <c r="D4321" s="1508"/>
      <c r="E4321" s="1508"/>
      <c r="F4321" s="1504"/>
      <c r="G4321" s="1504"/>
      <c r="H4321" s="1504"/>
      <c r="I4321" s="1504"/>
      <c r="J4321" s="1504"/>
    </row>
    <row r="4322" spans="2:10" x14ac:dyDescent="0.25">
      <c r="B4322" s="1508"/>
      <c r="C4322" s="1508"/>
      <c r="D4322" s="1508"/>
      <c r="E4322" s="1508"/>
      <c r="F4322" s="1504"/>
      <c r="G4322" s="1504"/>
      <c r="H4322" s="1504"/>
      <c r="I4322" s="1504"/>
      <c r="J4322" s="1504"/>
    </row>
    <row r="4323" spans="2:10" x14ac:dyDescent="0.25">
      <c r="B4323" s="1508"/>
      <c r="C4323" s="1508"/>
      <c r="D4323" s="1508"/>
      <c r="E4323" s="1508"/>
      <c r="F4323" s="1504"/>
      <c r="G4323" s="1504"/>
      <c r="H4323" s="1504"/>
      <c r="I4323" s="1504"/>
      <c r="J4323" s="1504"/>
    </row>
    <row r="4324" spans="2:10" x14ac:dyDescent="0.25">
      <c r="B4324" s="1508"/>
      <c r="C4324" s="1508"/>
      <c r="D4324" s="1508"/>
      <c r="E4324" s="1508"/>
      <c r="F4324" s="1504"/>
      <c r="G4324" s="1504"/>
      <c r="H4324" s="1504"/>
      <c r="I4324" s="1504"/>
      <c r="J4324" s="1504"/>
    </row>
    <row r="4325" spans="2:10" x14ac:dyDescent="0.25">
      <c r="B4325" s="1508"/>
      <c r="C4325" s="1508"/>
      <c r="D4325" s="1508"/>
      <c r="E4325" s="1508"/>
      <c r="F4325" s="1504"/>
      <c r="G4325" s="1504"/>
      <c r="H4325" s="1504"/>
      <c r="I4325" s="1504"/>
      <c r="J4325" s="1504"/>
    </row>
    <row r="4326" spans="2:10" x14ac:dyDescent="0.25">
      <c r="B4326" s="1508"/>
      <c r="C4326" s="1508"/>
      <c r="D4326" s="1508"/>
      <c r="E4326" s="1508"/>
      <c r="F4326" s="1504"/>
      <c r="G4326" s="1504"/>
      <c r="H4326" s="1504"/>
      <c r="I4326" s="1504"/>
      <c r="J4326" s="1504"/>
    </row>
    <row r="4327" spans="2:10" x14ac:dyDescent="0.25">
      <c r="B4327" s="1508"/>
      <c r="C4327" s="1508"/>
      <c r="D4327" s="1508"/>
      <c r="E4327" s="1508"/>
      <c r="F4327" s="1504"/>
      <c r="G4327" s="1504"/>
      <c r="H4327" s="1504"/>
      <c r="I4327" s="1504"/>
      <c r="J4327" s="1504"/>
    </row>
    <row r="4328" spans="2:10" x14ac:dyDescent="0.25">
      <c r="B4328" s="1508"/>
      <c r="C4328" s="1508"/>
      <c r="D4328" s="1508"/>
      <c r="E4328" s="1508"/>
      <c r="F4328" s="1504"/>
      <c r="G4328" s="1504"/>
      <c r="H4328" s="1504"/>
      <c r="I4328" s="1504"/>
      <c r="J4328" s="1504"/>
    </row>
    <row r="4329" spans="2:10" x14ac:dyDescent="0.25">
      <c r="B4329" s="1508"/>
      <c r="C4329" s="1508"/>
      <c r="D4329" s="1508"/>
      <c r="E4329" s="1508"/>
      <c r="F4329" s="1504"/>
      <c r="G4329" s="1504"/>
      <c r="H4329" s="1504"/>
      <c r="I4329" s="1504"/>
      <c r="J4329" s="1504"/>
    </row>
    <row r="4330" spans="2:10" x14ac:dyDescent="0.25">
      <c r="B4330" s="1508"/>
      <c r="C4330" s="1508"/>
      <c r="D4330" s="1508"/>
      <c r="E4330" s="1508"/>
      <c r="F4330" s="1504"/>
      <c r="G4330" s="1504"/>
      <c r="H4330" s="1504"/>
      <c r="I4330" s="1504"/>
      <c r="J4330" s="1504"/>
    </row>
    <row r="4331" spans="2:10" x14ac:dyDescent="0.25">
      <c r="B4331" s="1508"/>
      <c r="C4331" s="1508"/>
      <c r="D4331" s="1508"/>
      <c r="E4331" s="1508"/>
      <c r="F4331" s="1504"/>
      <c r="G4331" s="1504"/>
      <c r="H4331" s="1504"/>
      <c r="I4331" s="1504"/>
      <c r="J4331" s="1504"/>
    </row>
    <row r="4332" spans="2:10" x14ac:dyDescent="0.25">
      <c r="B4332" s="1508"/>
      <c r="C4332" s="1508"/>
      <c r="D4332" s="1508"/>
      <c r="E4332" s="1508"/>
      <c r="F4332" s="1504"/>
      <c r="G4332" s="1504"/>
      <c r="H4332" s="1504"/>
      <c r="I4332" s="1504"/>
      <c r="J4332" s="1504"/>
    </row>
    <row r="4333" spans="2:10" x14ac:dyDescent="0.25">
      <c r="B4333" s="1508"/>
      <c r="C4333" s="1508"/>
      <c r="D4333" s="1508"/>
      <c r="E4333" s="1508"/>
      <c r="F4333" s="1504"/>
      <c r="G4333" s="1504"/>
      <c r="H4333" s="1504"/>
      <c r="I4333" s="1504"/>
      <c r="J4333" s="1504"/>
    </row>
    <row r="4334" spans="2:10" x14ac:dyDescent="0.25">
      <c r="B4334" s="1508"/>
      <c r="C4334" s="1508"/>
      <c r="D4334" s="1508"/>
      <c r="E4334" s="1508"/>
      <c r="F4334" s="1504"/>
      <c r="G4334" s="1504"/>
      <c r="H4334" s="1504"/>
      <c r="I4334" s="1504"/>
      <c r="J4334" s="1504"/>
    </row>
    <row r="4335" spans="2:10" x14ac:dyDescent="0.25">
      <c r="B4335" s="1508"/>
      <c r="C4335" s="1508"/>
      <c r="D4335" s="1508"/>
      <c r="E4335" s="1508"/>
      <c r="F4335" s="1504"/>
      <c r="G4335" s="1504"/>
      <c r="H4335" s="1504"/>
      <c r="I4335" s="1504"/>
      <c r="J4335" s="1504"/>
    </row>
    <row r="4336" spans="2:10" x14ac:dyDescent="0.25">
      <c r="B4336" s="1508"/>
      <c r="C4336" s="1508"/>
      <c r="D4336" s="1508"/>
      <c r="E4336" s="1508"/>
      <c r="F4336" s="1504"/>
      <c r="G4336" s="1504"/>
      <c r="H4336" s="1504"/>
      <c r="I4336" s="1504"/>
      <c r="J4336" s="1504"/>
    </row>
    <row r="4337" spans="2:10" x14ac:dyDescent="0.25">
      <c r="B4337" s="1508"/>
      <c r="C4337" s="1508"/>
      <c r="D4337" s="1508"/>
      <c r="E4337" s="1508"/>
      <c r="F4337" s="1504"/>
      <c r="G4337" s="1504"/>
      <c r="H4337" s="1504"/>
      <c r="I4337" s="1504"/>
      <c r="J4337" s="1504"/>
    </row>
    <row r="4338" spans="2:10" x14ac:dyDescent="0.25">
      <c r="B4338" s="1508"/>
      <c r="C4338" s="1508"/>
      <c r="D4338" s="1508"/>
      <c r="E4338" s="1508"/>
      <c r="F4338" s="1504"/>
      <c r="G4338" s="1504"/>
      <c r="H4338" s="1504"/>
      <c r="I4338" s="1504"/>
      <c r="J4338" s="1504"/>
    </row>
    <row r="4339" spans="2:10" x14ac:dyDescent="0.25">
      <c r="B4339" s="1508"/>
      <c r="C4339" s="1508"/>
      <c r="D4339" s="1508"/>
      <c r="E4339" s="1508"/>
      <c r="F4339" s="1504"/>
      <c r="G4339" s="1504"/>
      <c r="H4339" s="1504"/>
      <c r="I4339" s="1504"/>
      <c r="J4339" s="1504"/>
    </row>
    <row r="4340" spans="2:10" x14ac:dyDescent="0.25">
      <c r="B4340" s="1508"/>
      <c r="C4340" s="1508"/>
      <c r="D4340" s="1508"/>
      <c r="E4340" s="1508"/>
      <c r="F4340" s="1504"/>
      <c r="G4340" s="1504"/>
      <c r="H4340" s="1504"/>
      <c r="I4340" s="1504"/>
      <c r="J4340" s="1504"/>
    </row>
    <row r="4341" spans="2:10" x14ac:dyDescent="0.25">
      <c r="B4341" s="1508"/>
      <c r="C4341" s="1508"/>
      <c r="D4341" s="1508"/>
      <c r="E4341" s="1508"/>
      <c r="F4341" s="1504"/>
      <c r="G4341" s="1504"/>
      <c r="H4341" s="1504"/>
      <c r="I4341" s="1504"/>
      <c r="J4341" s="1504"/>
    </row>
    <row r="4342" spans="2:10" x14ac:dyDescent="0.25">
      <c r="B4342" s="1508"/>
      <c r="C4342" s="1508"/>
      <c r="D4342" s="1508"/>
      <c r="E4342" s="1508"/>
      <c r="F4342" s="1504"/>
      <c r="G4342" s="1504"/>
      <c r="H4342" s="1504"/>
      <c r="I4342" s="1504"/>
      <c r="J4342" s="1504"/>
    </row>
    <row r="4343" spans="2:10" x14ac:dyDescent="0.25">
      <c r="B4343" s="1508"/>
      <c r="C4343" s="1508"/>
      <c r="D4343" s="1508"/>
      <c r="E4343" s="1508"/>
      <c r="F4343" s="1504"/>
      <c r="G4343" s="1504"/>
      <c r="H4343" s="1504"/>
      <c r="I4343" s="1504"/>
      <c r="J4343" s="1504"/>
    </row>
    <row r="4344" spans="2:10" x14ac:dyDescent="0.25">
      <c r="B4344" s="1508"/>
      <c r="C4344" s="1508"/>
      <c r="D4344" s="1508"/>
      <c r="E4344" s="1508"/>
      <c r="F4344" s="1504"/>
      <c r="G4344" s="1504"/>
      <c r="H4344" s="1504"/>
      <c r="I4344" s="1504"/>
      <c r="J4344" s="1504"/>
    </row>
    <row r="4345" spans="2:10" x14ac:dyDescent="0.25">
      <c r="B4345" s="1508"/>
      <c r="C4345" s="1508"/>
      <c r="D4345" s="1508"/>
      <c r="E4345" s="1508"/>
      <c r="F4345" s="1504"/>
      <c r="G4345" s="1504"/>
      <c r="H4345" s="1504"/>
      <c r="I4345" s="1504"/>
      <c r="J4345" s="1504"/>
    </row>
    <row r="4346" spans="2:10" x14ac:dyDescent="0.25">
      <c r="B4346" s="1508"/>
      <c r="C4346" s="1508"/>
      <c r="D4346" s="1508"/>
      <c r="E4346" s="1508"/>
      <c r="F4346" s="1504"/>
      <c r="G4346" s="1504"/>
      <c r="H4346" s="1504"/>
      <c r="I4346" s="1504"/>
      <c r="J4346" s="1504"/>
    </row>
    <row r="4347" spans="2:10" x14ac:dyDescent="0.25">
      <c r="B4347" s="1508"/>
      <c r="C4347" s="1508"/>
      <c r="D4347" s="1508"/>
      <c r="E4347" s="1508"/>
      <c r="F4347" s="1504"/>
      <c r="G4347" s="1504"/>
      <c r="H4347" s="1504"/>
      <c r="I4347" s="1504"/>
      <c r="J4347" s="1504"/>
    </row>
    <row r="4348" spans="2:10" x14ac:dyDescent="0.25">
      <c r="B4348" s="1508"/>
      <c r="C4348" s="1508"/>
      <c r="D4348" s="1508"/>
      <c r="E4348" s="1508"/>
      <c r="F4348" s="1504"/>
      <c r="G4348" s="1504"/>
      <c r="H4348" s="1504"/>
      <c r="I4348" s="1504"/>
      <c r="J4348" s="1504"/>
    </row>
    <row r="4349" spans="2:10" x14ac:dyDescent="0.25">
      <c r="B4349" s="1508"/>
      <c r="C4349" s="1508"/>
      <c r="D4349" s="1508"/>
      <c r="E4349" s="1508"/>
      <c r="F4349" s="1504"/>
      <c r="G4349" s="1504"/>
      <c r="H4349" s="1504"/>
      <c r="I4349" s="1504"/>
      <c r="J4349" s="1504"/>
    </row>
    <row r="4350" spans="2:10" x14ac:dyDescent="0.25">
      <c r="B4350" s="1508"/>
      <c r="C4350" s="1508"/>
      <c r="D4350" s="1508"/>
      <c r="E4350" s="1508"/>
      <c r="F4350" s="1504"/>
      <c r="G4350" s="1504"/>
      <c r="H4350" s="1504"/>
      <c r="I4350" s="1504"/>
      <c r="J4350" s="1504"/>
    </row>
    <row r="4351" spans="2:10" x14ac:dyDescent="0.25">
      <c r="B4351" s="1508"/>
      <c r="C4351" s="1508"/>
      <c r="D4351" s="1508"/>
      <c r="E4351" s="1508"/>
      <c r="F4351" s="1504"/>
      <c r="G4351" s="1504"/>
      <c r="H4351" s="1504"/>
      <c r="I4351" s="1504"/>
      <c r="J4351" s="1504"/>
    </row>
    <row r="4352" spans="2:10" x14ac:dyDescent="0.25">
      <c r="B4352" s="1508"/>
      <c r="C4352" s="1508"/>
      <c r="D4352" s="1508"/>
      <c r="E4352" s="1508"/>
      <c r="F4352" s="1504"/>
      <c r="G4352" s="1504"/>
      <c r="H4352" s="1504"/>
      <c r="I4352" s="1504"/>
      <c r="J4352" s="1504"/>
    </row>
    <row r="4353" spans="2:10" x14ac:dyDescent="0.25">
      <c r="B4353" s="1508"/>
      <c r="C4353" s="1508"/>
      <c r="D4353" s="1508"/>
      <c r="E4353" s="1508"/>
      <c r="F4353" s="1504"/>
      <c r="G4353" s="1504"/>
      <c r="H4353" s="1504"/>
      <c r="I4353" s="1504"/>
      <c r="J4353" s="1504"/>
    </row>
    <row r="4354" spans="2:10" x14ac:dyDescent="0.25">
      <c r="B4354" s="1508"/>
      <c r="C4354" s="1508"/>
      <c r="D4354" s="1508"/>
      <c r="E4354" s="1508"/>
      <c r="F4354" s="1504"/>
      <c r="G4354" s="1504"/>
      <c r="H4354" s="1504"/>
      <c r="I4354" s="1504"/>
      <c r="J4354" s="1504"/>
    </row>
    <row r="4355" spans="2:10" x14ac:dyDescent="0.25">
      <c r="B4355" s="1508"/>
      <c r="C4355" s="1508"/>
      <c r="D4355" s="1508"/>
      <c r="E4355" s="1508"/>
      <c r="F4355" s="1504"/>
      <c r="G4355" s="1504"/>
      <c r="H4355" s="1504"/>
      <c r="I4355" s="1504"/>
      <c r="J4355" s="1504"/>
    </row>
    <row r="4356" spans="2:10" x14ac:dyDescent="0.25">
      <c r="B4356" s="1508"/>
      <c r="C4356" s="1508"/>
      <c r="D4356" s="1508"/>
      <c r="E4356" s="1508"/>
      <c r="F4356" s="1504"/>
      <c r="G4356" s="1504"/>
      <c r="H4356" s="1504"/>
      <c r="I4356" s="1504"/>
      <c r="J4356" s="1504"/>
    </row>
    <row r="4357" spans="2:10" x14ac:dyDescent="0.25">
      <c r="B4357" s="1508"/>
      <c r="C4357" s="1508"/>
      <c r="D4357" s="1508"/>
      <c r="E4357" s="1508"/>
      <c r="F4357" s="1504"/>
      <c r="G4357" s="1504"/>
      <c r="H4357" s="1504"/>
      <c r="I4357" s="1504"/>
      <c r="J4357" s="1504"/>
    </row>
    <row r="4358" spans="2:10" x14ac:dyDescent="0.25">
      <c r="B4358" s="1508"/>
      <c r="C4358" s="1508"/>
      <c r="D4358" s="1508"/>
      <c r="E4358" s="1508"/>
      <c r="F4358" s="1504"/>
      <c r="G4358" s="1504"/>
      <c r="H4358" s="1504"/>
      <c r="I4358" s="1504"/>
      <c r="J4358" s="1504"/>
    </row>
    <row r="4359" spans="2:10" x14ac:dyDescent="0.25">
      <c r="B4359" s="1508"/>
      <c r="C4359" s="1508"/>
      <c r="D4359" s="1508"/>
      <c r="E4359" s="1508"/>
      <c r="F4359" s="1504"/>
      <c r="G4359" s="1504"/>
      <c r="H4359" s="1504"/>
      <c r="I4359" s="1504"/>
      <c r="J4359" s="1504"/>
    </row>
    <row r="4360" spans="2:10" x14ac:dyDescent="0.25">
      <c r="B4360" s="1508"/>
      <c r="C4360" s="1508"/>
      <c r="D4360" s="1508"/>
      <c r="E4360" s="1508"/>
      <c r="F4360" s="1504"/>
      <c r="G4360" s="1504"/>
      <c r="H4360" s="1504"/>
      <c r="I4360" s="1504"/>
      <c r="J4360" s="1504"/>
    </row>
    <row r="4361" spans="2:10" x14ac:dyDescent="0.25">
      <c r="B4361" s="1508"/>
      <c r="C4361" s="1508"/>
      <c r="D4361" s="1508"/>
      <c r="E4361" s="1508"/>
      <c r="F4361" s="1504"/>
      <c r="G4361" s="1504"/>
      <c r="H4361" s="1504"/>
      <c r="I4361" s="1504"/>
      <c r="J4361" s="1504"/>
    </row>
    <row r="4362" spans="2:10" x14ac:dyDescent="0.25">
      <c r="B4362" s="1508"/>
      <c r="C4362" s="1508"/>
      <c r="D4362" s="1508"/>
      <c r="E4362" s="1508"/>
      <c r="F4362" s="1504"/>
      <c r="G4362" s="1504"/>
      <c r="H4362" s="1504"/>
      <c r="I4362" s="1504"/>
      <c r="J4362" s="1504"/>
    </row>
    <row r="4363" spans="2:10" x14ac:dyDescent="0.25">
      <c r="B4363" s="1508"/>
      <c r="C4363" s="1508"/>
      <c r="D4363" s="1508"/>
      <c r="E4363" s="1508"/>
      <c r="F4363" s="1504"/>
      <c r="G4363" s="1504"/>
      <c r="H4363" s="1504"/>
      <c r="I4363" s="1504"/>
      <c r="J4363" s="1504"/>
    </row>
    <row r="4364" spans="2:10" x14ac:dyDescent="0.25">
      <c r="B4364" s="1508"/>
      <c r="C4364" s="1508"/>
      <c r="D4364" s="1508"/>
      <c r="E4364" s="1508"/>
      <c r="F4364" s="1504"/>
      <c r="G4364" s="1504"/>
      <c r="H4364" s="1504"/>
      <c r="I4364" s="1504"/>
      <c r="J4364" s="1504"/>
    </row>
    <row r="4365" spans="2:10" x14ac:dyDescent="0.25">
      <c r="B4365" s="1508"/>
      <c r="C4365" s="1508"/>
      <c r="D4365" s="1508"/>
      <c r="E4365" s="1508"/>
      <c r="F4365" s="1504"/>
      <c r="G4365" s="1504"/>
      <c r="H4365" s="1504"/>
      <c r="I4365" s="1504"/>
      <c r="J4365" s="1504"/>
    </row>
    <row r="4366" spans="2:10" x14ac:dyDescent="0.25">
      <c r="B4366" s="1508"/>
      <c r="C4366" s="1508"/>
      <c r="D4366" s="1508"/>
      <c r="E4366" s="1508"/>
      <c r="F4366" s="1504"/>
      <c r="G4366" s="1504"/>
      <c r="H4366" s="1504"/>
      <c r="I4366" s="1504"/>
      <c r="J4366" s="1504"/>
    </row>
    <row r="4367" spans="2:10" x14ac:dyDescent="0.25">
      <c r="B4367" s="1508"/>
      <c r="C4367" s="1508"/>
      <c r="D4367" s="1508"/>
      <c r="E4367" s="1508"/>
      <c r="F4367" s="1504"/>
      <c r="G4367" s="1504"/>
      <c r="H4367" s="1504"/>
      <c r="I4367" s="1504"/>
      <c r="J4367" s="1504"/>
    </row>
    <row r="4368" spans="2:10" x14ac:dyDescent="0.25">
      <c r="B4368" s="1508"/>
      <c r="C4368" s="1508"/>
      <c r="D4368" s="1508"/>
      <c r="E4368" s="1508"/>
      <c r="F4368" s="1504"/>
      <c r="G4368" s="1504"/>
      <c r="H4368" s="1504"/>
      <c r="I4368" s="1504"/>
      <c r="J4368" s="1504"/>
    </row>
    <row r="4369" spans="2:10" x14ac:dyDescent="0.25">
      <c r="B4369" s="1508"/>
      <c r="C4369" s="1508"/>
      <c r="D4369" s="1508"/>
      <c r="E4369" s="1508"/>
      <c r="F4369" s="1504"/>
      <c r="G4369" s="1504"/>
      <c r="H4369" s="1504"/>
      <c r="I4369" s="1504"/>
      <c r="J4369" s="1504"/>
    </row>
    <row r="4370" spans="2:10" x14ac:dyDescent="0.25">
      <c r="B4370" s="1508"/>
      <c r="C4370" s="1508"/>
      <c r="D4370" s="1508"/>
      <c r="E4370" s="1508"/>
      <c r="F4370" s="1504"/>
      <c r="G4370" s="1504"/>
      <c r="H4370" s="1504"/>
      <c r="I4370" s="1504"/>
      <c r="J4370" s="1504"/>
    </row>
    <row r="4371" spans="2:10" x14ac:dyDescent="0.25">
      <c r="B4371" s="1508"/>
      <c r="C4371" s="1508"/>
      <c r="D4371" s="1508"/>
      <c r="E4371" s="1508"/>
      <c r="F4371" s="1504"/>
      <c r="G4371" s="1504"/>
      <c r="H4371" s="1504"/>
      <c r="I4371" s="1504"/>
      <c r="J4371" s="1504"/>
    </row>
    <row r="4372" spans="2:10" x14ac:dyDescent="0.25">
      <c r="B4372" s="1508"/>
      <c r="C4372" s="1508"/>
      <c r="D4372" s="1508"/>
      <c r="E4372" s="1508"/>
      <c r="F4372" s="1504"/>
      <c r="G4372" s="1504"/>
      <c r="H4372" s="1504"/>
      <c r="I4372" s="1504"/>
      <c r="J4372" s="1504"/>
    </row>
    <row r="4373" spans="2:10" x14ac:dyDescent="0.25">
      <c r="B4373" s="1508"/>
      <c r="C4373" s="1508"/>
      <c r="D4373" s="1508"/>
      <c r="E4373" s="1508"/>
      <c r="F4373" s="1504"/>
      <c r="G4373" s="1504"/>
      <c r="H4373" s="1504"/>
      <c r="I4373" s="1504"/>
      <c r="J4373" s="1504"/>
    </row>
    <row r="4374" spans="2:10" x14ac:dyDescent="0.25">
      <c r="B4374" s="1508"/>
      <c r="C4374" s="1508"/>
      <c r="D4374" s="1508"/>
      <c r="E4374" s="1508"/>
      <c r="F4374" s="1504"/>
      <c r="G4374" s="1504"/>
      <c r="H4374" s="1504"/>
      <c r="I4374" s="1504"/>
      <c r="J4374" s="1504"/>
    </row>
    <row r="4375" spans="2:10" x14ac:dyDescent="0.25">
      <c r="B4375" s="1508"/>
      <c r="C4375" s="1508"/>
      <c r="D4375" s="1508"/>
      <c r="E4375" s="1508"/>
      <c r="F4375" s="1504"/>
      <c r="G4375" s="1504"/>
      <c r="H4375" s="1504"/>
      <c r="I4375" s="1504"/>
      <c r="J4375" s="1504"/>
    </row>
    <row r="4376" spans="2:10" x14ac:dyDescent="0.25">
      <c r="B4376" s="1508"/>
      <c r="C4376" s="1508"/>
      <c r="D4376" s="1508"/>
      <c r="E4376" s="1508"/>
      <c r="F4376" s="1504"/>
      <c r="G4376" s="1504"/>
      <c r="H4376" s="1504"/>
      <c r="I4376" s="1504"/>
      <c r="J4376" s="1504"/>
    </row>
    <row r="4377" spans="2:10" x14ac:dyDescent="0.25">
      <c r="B4377" s="1508"/>
      <c r="C4377" s="1508"/>
      <c r="D4377" s="1508"/>
      <c r="E4377" s="1508"/>
      <c r="F4377" s="1504"/>
      <c r="G4377" s="1504"/>
      <c r="H4377" s="1504"/>
      <c r="I4377" s="1504"/>
      <c r="J4377" s="1504"/>
    </row>
    <row r="4378" spans="2:10" x14ac:dyDescent="0.25">
      <c r="B4378" s="1508"/>
      <c r="C4378" s="1508"/>
      <c r="D4378" s="1508"/>
      <c r="E4378" s="1508"/>
      <c r="F4378" s="1504"/>
      <c r="G4378" s="1504"/>
      <c r="H4378" s="1504"/>
      <c r="I4378" s="1504"/>
      <c r="J4378" s="1504"/>
    </row>
    <row r="4379" spans="2:10" x14ac:dyDescent="0.25">
      <c r="B4379" s="1508"/>
      <c r="C4379" s="1508"/>
      <c r="D4379" s="1508"/>
      <c r="E4379" s="1508"/>
      <c r="F4379" s="1504"/>
      <c r="G4379" s="1504"/>
      <c r="H4379" s="1504"/>
      <c r="I4379" s="1504"/>
      <c r="J4379" s="1504"/>
    </row>
    <row r="4380" spans="2:10" x14ac:dyDescent="0.25">
      <c r="B4380" s="1508"/>
      <c r="C4380" s="1508"/>
      <c r="D4380" s="1508"/>
      <c r="E4380" s="1508"/>
      <c r="F4380" s="1504"/>
      <c r="G4380" s="1504"/>
      <c r="H4380" s="1504"/>
      <c r="I4380" s="1504"/>
      <c r="J4380" s="1504"/>
    </row>
    <row r="4381" spans="2:10" x14ac:dyDescent="0.25">
      <c r="B4381" s="1508"/>
      <c r="C4381" s="1508"/>
      <c r="D4381" s="1508"/>
      <c r="E4381" s="1508"/>
      <c r="F4381" s="1504"/>
      <c r="G4381" s="1504"/>
      <c r="H4381" s="1504"/>
      <c r="I4381" s="1504"/>
      <c r="J4381" s="1504"/>
    </row>
    <row r="4382" spans="2:10" x14ac:dyDescent="0.25">
      <c r="B4382" s="1508"/>
      <c r="C4382" s="1508"/>
      <c r="D4382" s="1508"/>
      <c r="E4382" s="1508"/>
      <c r="F4382" s="1504"/>
      <c r="G4382" s="1504"/>
      <c r="H4382" s="1504"/>
      <c r="I4382" s="1504"/>
      <c r="J4382" s="1504"/>
    </row>
    <row r="4383" spans="2:10" x14ac:dyDescent="0.25">
      <c r="B4383" s="1508"/>
      <c r="C4383" s="1508"/>
      <c r="D4383" s="1508"/>
      <c r="E4383" s="1508"/>
      <c r="F4383" s="1504"/>
      <c r="G4383" s="1504"/>
      <c r="H4383" s="1504"/>
      <c r="I4383" s="1504"/>
      <c r="J4383" s="1504"/>
    </row>
    <row r="4384" spans="2:10" x14ac:dyDescent="0.25">
      <c r="B4384" s="1508"/>
      <c r="C4384" s="1508"/>
      <c r="D4384" s="1508"/>
      <c r="E4384" s="1508"/>
      <c r="F4384" s="1504"/>
      <c r="G4384" s="1504"/>
      <c r="H4384" s="1504"/>
      <c r="I4384" s="1504"/>
      <c r="J4384" s="1504"/>
    </row>
    <row r="4385" spans="2:10" x14ac:dyDescent="0.25">
      <c r="B4385" s="1508"/>
      <c r="C4385" s="1508"/>
      <c r="D4385" s="1508"/>
      <c r="E4385" s="1508"/>
      <c r="F4385" s="1504"/>
      <c r="G4385" s="1504"/>
      <c r="H4385" s="1504"/>
      <c r="I4385" s="1504"/>
      <c r="J4385" s="1504"/>
    </row>
    <row r="4386" spans="2:10" x14ac:dyDescent="0.25">
      <c r="B4386" s="1508"/>
      <c r="C4386" s="1508"/>
      <c r="D4386" s="1508"/>
      <c r="E4386" s="1508"/>
      <c r="F4386" s="1504"/>
      <c r="G4386" s="1504"/>
      <c r="H4386" s="1504"/>
      <c r="I4386" s="1504"/>
      <c r="J4386" s="1504"/>
    </row>
    <row r="4387" spans="2:10" x14ac:dyDescent="0.25">
      <c r="B4387" s="1508"/>
      <c r="C4387" s="1508"/>
      <c r="D4387" s="1508"/>
      <c r="E4387" s="1508"/>
      <c r="F4387" s="1504"/>
      <c r="G4387" s="1504"/>
      <c r="H4387" s="1504"/>
      <c r="I4387" s="1504"/>
      <c r="J4387" s="1504"/>
    </row>
    <row r="4388" spans="2:10" x14ac:dyDescent="0.25">
      <c r="B4388" s="1508"/>
      <c r="C4388" s="1508"/>
      <c r="D4388" s="1508"/>
      <c r="E4388" s="1508"/>
      <c r="F4388" s="1504"/>
      <c r="G4388" s="1504"/>
      <c r="H4388" s="1504"/>
      <c r="I4388" s="1504"/>
      <c r="J4388" s="1504"/>
    </row>
    <row r="4389" spans="2:10" x14ac:dyDescent="0.25">
      <c r="B4389" s="1508"/>
      <c r="C4389" s="1508"/>
      <c r="D4389" s="1508"/>
      <c r="E4389" s="1508"/>
      <c r="F4389" s="1504"/>
      <c r="G4389" s="1504"/>
      <c r="H4389" s="1504"/>
      <c r="I4389" s="1504"/>
      <c r="J4389" s="1504"/>
    </row>
    <row r="4390" spans="2:10" x14ac:dyDescent="0.25">
      <c r="B4390" s="1508"/>
      <c r="C4390" s="1508"/>
      <c r="D4390" s="1508"/>
      <c r="E4390" s="1508"/>
      <c r="F4390" s="1504"/>
      <c r="G4390" s="1504"/>
      <c r="H4390" s="1504"/>
      <c r="I4390" s="1504"/>
      <c r="J4390" s="1504"/>
    </row>
    <row r="4391" spans="2:10" x14ac:dyDescent="0.25">
      <c r="B4391" s="1508"/>
      <c r="C4391" s="1508"/>
      <c r="D4391" s="1508"/>
      <c r="E4391" s="1508"/>
      <c r="F4391" s="1504"/>
      <c r="G4391" s="1504"/>
      <c r="H4391" s="1504"/>
      <c r="I4391" s="1504"/>
      <c r="J4391" s="1504"/>
    </row>
    <row r="4392" spans="2:10" x14ac:dyDescent="0.25">
      <c r="B4392" s="1508"/>
      <c r="C4392" s="1508"/>
      <c r="D4392" s="1508"/>
      <c r="E4392" s="1508"/>
      <c r="F4392" s="1504"/>
      <c r="G4392" s="1504"/>
      <c r="H4392" s="1504"/>
      <c r="I4392" s="1504"/>
      <c r="J4392" s="1504"/>
    </row>
    <row r="4393" spans="2:10" x14ac:dyDescent="0.25">
      <c r="B4393" s="1508"/>
      <c r="C4393" s="1508"/>
      <c r="D4393" s="1508"/>
      <c r="E4393" s="1508"/>
      <c r="F4393" s="1504"/>
      <c r="G4393" s="1504"/>
      <c r="H4393" s="1504"/>
      <c r="I4393" s="1504"/>
      <c r="J4393" s="1504"/>
    </row>
    <row r="4394" spans="2:10" x14ac:dyDescent="0.25">
      <c r="B4394" s="1508"/>
      <c r="C4394" s="1508"/>
      <c r="D4394" s="1508"/>
      <c r="E4394" s="1508"/>
      <c r="F4394" s="1504"/>
      <c r="G4394" s="1504"/>
      <c r="H4394" s="1504"/>
      <c r="I4394" s="1504"/>
      <c r="J4394" s="1504"/>
    </row>
    <row r="4395" spans="2:10" x14ac:dyDescent="0.25">
      <c r="B4395" s="1508"/>
      <c r="C4395" s="1508"/>
      <c r="D4395" s="1508"/>
      <c r="E4395" s="1508"/>
      <c r="F4395" s="1504"/>
      <c r="G4395" s="1504"/>
      <c r="H4395" s="1504"/>
      <c r="I4395" s="1504"/>
      <c r="J4395" s="1504"/>
    </row>
    <row r="4396" spans="2:10" x14ac:dyDescent="0.25">
      <c r="B4396" s="1508"/>
      <c r="C4396" s="1508"/>
      <c r="D4396" s="1508"/>
      <c r="E4396" s="1508"/>
      <c r="F4396" s="1504"/>
      <c r="G4396" s="1504"/>
      <c r="H4396" s="1504"/>
      <c r="I4396" s="1504"/>
      <c r="J4396" s="1504"/>
    </row>
    <row r="4397" spans="2:10" x14ac:dyDescent="0.25">
      <c r="B4397" s="1508"/>
      <c r="C4397" s="1508"/>
      <c r="D4397" s="1508"/>
      <c r="E4397" s="1508"/>
      <c r="F4397" s="1504"/>
      <c r="G4397" s="1504"/>
      <c r="H4397" s="1504"/>
      <c r="I4397" s="1504"/>
      <c r="J4397" s="1504"/>
    </row>
    <row r="4398" spans="2:10" x14ac:dyDescent="0.25">
      <c r="B4398" s="1508"/>
      <c r="C4398" s="1508"/>
      <c r="D4398" s="1508"/>
      <c r="E4398" s="1508"/>
      <c r="F4398" s="1504"/>
      <c r="G4398" s="1504"/>
      <c r="H4398" s="1504"/>
      <c r="I4398" s="1504"/>
      <c r="J4398" s="1504"/>
    </row>
    <row r="4399" spans="2:10" x14ac:dyDescent="0.25">
      <c r="B4399" s="1508"/>
      <c r="C4399" s="1508"/>
      <c r="D4399" s="1508"/>
      <c r="E4399" s="1508"/>
      <c r="F4399" s="1504"/>
      <c r="G4399" s="1504"/>
      <c r="H4399" s="1504"/>
      <c r="I4399" s="1504"/>
      <c r="J4399" s="1504"/>
    </row>
    <row r="4400" spans="2:10" x14ac:dyDescent="0.25">
      <c r="B4400" s="1508"/>
      <c r="C4400" s="1508"/>
      <c r="D4400" s="1508"/>
      <c r="E4400" s="1508"/>
      <c r="F4400" s="1504"/>
      <c r="G4400" s="1504"/>
      <c r="H4400" s="1504"/>
      <c r="I4400" s="1504"/>
      <c r="J4400" s="1504"/>
    </row>
    <row r="4401" spans="2:10" x14ac:dyDescent="0.25">
      <c r="B4401" s="1508"/>
      <c r="C4401" s="1508"/>
      <c r="D4401" s="1508"/>
      <c r="E4401" s="1508"/>
      <c r="F4401" s="1504"/>
      <c r="G4401" s="1504"/>
      <c r="H4401" s="1504"/>
      <c r="I4401" s="1504"/>
      <c r="J4401" s="1504"/>
    </row>
    <row r="4402" spans="2:10" x14ac:dyDescent="0.25">
      <c r="B4402" s="1508"/>
      <c r="C4402" s="1508"/>
      <c r="D4402" s="1508"/>
      <c r="E4402" s="1508"/>
      <c r="F4402" s="1504"/>
      <c r="G4402" s="1504"/>
      <c r="H4402" s="1504"/>
      <c r="I4402" s="1504"/>
      <c r="J4402" s="1504"/>
    </row>
    <row r="4403" spans="2:10" x14ac:dyDescent="0.25">
      <c r="B4403" s="1508"/>
      <c r="C4403" s="1508"/>
      <c r="D4403" s="1508"/>
      <c r="E4403" s="1508"/>
      <c r="F4403" s="1504"/>
      <c r="G4403" s="1504"/>
      <c r="H4403" s="1504"/>
      <c r="I4403" s="1504"/>
      <c r="J4403" s="1504"/>
    </row>
    <row r="4404" spans="2:10" x14ac:dyDescent="0.25">
      <c r="B4404" s="1508"/>
      <c r="C4404" s="1508"/>
      <c r="D4404" s="1508"/>
      <c r="E4404" s="1508"/>
      <c r="F4404" s="1504"/>
      <c r="G4404" s="1504"/>
      <c r="H4404" s="1504"/>
      <c r="I4404" s="1504"/>
      <c r="J4404" s="1504"/>
    </row>
    <row r="4405" spans="2:10" x14ac:dyDescent="0.25">
      <c r="B4405" s="1508"/>
      <c r="C4405" s="1508"/>
      <c r="D4405" s="1508"/>
      <c r="E4405" s="1508"/>
      <c r="F4405" s="1504"/>
      <c r="G4405" s="1504"/>
      <c r="H4405" s="1504"/>
      <c r="I4405" s="1504"/>
      <c r="J4405" s="1504"/>
    </row>
    <row r="4406" spans="2:10" x14ac:dyDescent="0.25">
      <c r="B4406" s="1508"/>
      <c r="C4406" s="1508"/>
      <c r="D4406" s="1508"/>
      <c r="E4406" s="1508"/>
      <c r="F4406" s="1504"/>
      <c r="G4406" s="1504"/>
      <c r="H4406" s="1504"/>
      <c r="I4406" s="1504"/>
      <c r="J4406" s="1504"/>
    </row>
    <row r="4407" spans="2:10" x14ac:dyDescent="0.25">
      <c r="B4407" s="1508"/>
      <c r="C4407" s="1508"/>
      <c r="D4407" s="1508"/>
      <c r="E4407" s="1508"/>
      <c r="F4407" s="1504"/>
      <c r="G4407" s="1504"/>
      <c r="H4407" s="1504"/>
      <c r="I4407" s="1504"/>
      <c r="J4407" s="1504"/>
    </row>
    <row r="4408" spans="2:10" x14ac:dyDescent="0.25">
      <c r="B4408" s="1508"/>
      <c r="C4408" s="1508"/>
      <c r="D4408" s="1508"/>
      <c r="E4408" s="1508"/>
      <c r="F4408" s="1504"/>
      <c r="G4408" s="1504"/>
      <c r="H4408" s="1504"/>
      <c r="I4408" s="1504"/>
      <c r="J4408" s="1504"/>
    </row>
    <row r="4409" spans="2:10" x14ac:dyDescent="0.25">
      <c r="B4409" s="1508"/>
      <c r="C4409" s="1508"/>
      <c r="D4409" s="1508"/>
      <c r="E4409" s="1508"/>
      <c r="F4409" s="1504"/>
      <c r="G4409" s="1504"/>
      <c r="H4409" s="1504"/>
      <c r="I4409" s="1504"/>
      <c r="J4409" s="1504"/>
    </row>
    <row r="4410" spans="2:10" x14ac:dyDescent="0.25">
      <c r="B4410" s="1508"/>
      <c r="C4410" s="1508"/>
      <c r="D4410" s="1508"/>
      <c r="E4410" s="1508"/>
      <c r="F4410" s="1504"/>
      <c r="G4410" s="1504"/>
      <c r="H4410" s="1504"/>
      <c r="I4410" s="1504"/>
      <c r="J4410" s="1504"/>
    </row>
    <row r="4411" spans="2:10" x14ac:dyDescent="0.25">
      <c r="B4411" s="1508"/>
      <c r="C4411" s="1508"/>
      <c r="D4411" s="1508"/>
      <c r="E4411" s="1508"/>
      <c r="F4411" s="1504"/>
      <c r="G4411" s="1504"/>
      <c r="H4411" s="1504"/>
      <c r="I4411" s="1504"/>
      <c r="J4411" s="1504"/>
    </row>
    <row r="4412" spans="2:10" x14ac:dyDescent="0.25">
      <c r="B4412" s="1508"/>
      <c r="C4412" s="1508"/>
      <c r="D4412" s="1508"/>
      <c r="E4412" s="1508"/>
      <c r="F4412" s="1504"/>
      <c r="G4412" s="1504"/>
      <c r="H4412" s="1504"/>
      <c r="I4412" s="1504"/>
      <c r="J4412" s="1504"/>
    </row>
    <row r="4413" spans="2:10" x14ac:dyDescent="0.25">
      <c r="B4413" s="1508"/>
      <c r="C4413" s="1508"/>
      <c r="D4413" s="1508"/>
      <c r="E4413" s="1508"/>
      <c r="F4413" s="1504"/>
      <c r="G4413" s="1504"/>
      <c r="H4413" s="1504"/>
      <c r="I4413" s="1504"/>
      <c r="J4413" s="1504"/>
    </row>
    <row r="4414" spans="2:10" x14ac:dyDescent="0.25">
      <c r="B4414" s="1508"/>
      <c r="C4414" s="1508"/>
      <c r="D4414" s="1508"/>
      <c r="E4414" s="1508"/>
      <c r="F4414" s="1504"/>
      <c r="G4414" s="1504"/>
      <c r="H4414" s="1504"/>
      <c r="I4414" s="1504"/>
      <c r="J4414" s="1504"/>
    </row>
    <row r="4415" spans="2:10" x14ac:dyDescent="0.25">
      <c r="B4415" s="1508"/>
      <c r="C4415" s="1508"/>
      <c r="D4415" s="1508"/>
      <c r="E4415" s="1508"/>
      <c r="F4415" s="1504"/>
      <c r="G4415" s="1504"/>
      <c r="H4415" s="1504"/>
      <c r="I4415" s="1504"/>
      <c r="J4415" s="1504"/>
    </row>
    <row r="4416" spans="2:10" x14ac:dyDescent="0.25">
      <c r="B4416" s="1508"/>
      <c r="C4416" s="1508"/>
      <c r="D4416" s="1508"/>
      <c r="E4416" s="1508"/>
      <c r="F4416" s="1504"/>
      <c r="G4416" s="1504"/>
      <c r="H4416" s="1504"/>
      <c r="I4416" s="1504"/>
      <c r="J4416" s="1504"/>
    </row>
    <row r="4417" spans="2:10" x14ac:dyDescent="0.25">
      <c r="B4417" s="1508"/>
      <c r="C4417" s="1508"/>
      <c r="D4417" s="1508"/>
      <c r="E4417" s="1508"/>
      <c r="F4417" s="1504"/>
      <c r="G4417" s="1504"/>
      <c r="H4417" s="1504"/>
      <c r="I4417" s="1504"/>
      <c r="J4417" s="1504"/>
    </row>
    <row r="4418" spans="2:10" x14ac:dyDescent="0.25">
      <c r="B4418" s="1508"/>
      <c r="C4418" s="1508"/>
      <c r="D4418" s="1508"/>
      <c r="E4418" s="1508"/>
      <c r="F4418" s="1504"/>
      <c r="G4418" s="1504"/>
      <c r="H4418" s="1504"/>
      <c r="I4418" s="1504"/>
      <c r="J4418" s="1504"/>
    </row>
    <row r="4419" spans="2:10" x14ac:dyDescent="0.25">
      <c r="B4419" s="1508"/>
      <c r="C4419" s="1508"/>
      <c r="D4419" s="1508"/>
      <c r="E4419" s="1508"/>
      <c r="F4419" s="1504"/>
      <c r="G4419" s="1504"/>
      <c r="H4419" s="1504"/>
      <c r="I4419" s="1504"/>
      <c r="J4419" s="1504"/>
    </row>
    <row r="4420" spans="2:10" x14ac:dyDescent="0.25">
      <c r="B4420" s="1508"/>
      <c r="C4420" s="1508"/>
      <c r="D4420" s="1508"/>
      <c r="E4420" s="1508"/>
      <c r="F4420" s="1504"/>
      <c r="G4420" s="1504"/>
      <c r="H4420" s="1504"/>
      <c r="I4420" s="1504"/>
      <c r="J4420" s="1504"/>
    </row>
    <row r="4421" spans="2:10" x14ac:dyDescent="0.25">
      <c r="B4421" s="1508"/>
      <c r="C4421" s="1508"/>
      <c r="D4421" s="1508"/>
      <c r="E4421" s="1508"/>
      <c r="F4421" s="1504"/>
      <c r="G4421" s="1504"/>
      <c r="H4421" s="1504"/>
      <c r="I4421" s="1504"/>
      <c r="J4421" s="1504"/>
    </row>
    <row r="4422" spans="2:10" x14ac:dyDescent="0.25">
      <c r="B4422" s="1508"/>
      <c r="C4422" s="1508"/>
      <c r="D4422" s="1508"/>
      <c r="E4422" s="1508"/>
      <c r="F4422" s="1504"/>
      <c r="G4422" s="1504"/>
      <c r="H4422" s="1504"/>
      <c r="I4422" s="1504"/>
      <c r="J4422" s="1504"/>
    </row>
    <row r="4423" spans="2:10" x14ac:dyDescent="0.25">
      <c r="B4423" s="1508"/>
      <c r="C4423" s="1508"/>
      <c r="D4423" s="1508"/>
      <c r="E4423" s="1508"/>
      <c r="F4423" s="1504"/>
      <c r="G4423" s="1504"/>
      <c r="H4423" s="1504"/>
      <c r="I4423" s="1504"/>
      <c r="J4423" s="1504"/>
    </row>
    <row r="4424" spans="2:10" x14ac:dyDescent="0.25">
      <c r="B4424" s="1508"/>
      <c r="C4424" s="1508"/>
      <c r="D4424" s="1508"/>
      <c r="E4424" s="1508"/>
      <c r="F4424" s="1504"/>
      <c r="G4424" s="1504"/>
      <c r="H4424" s="1504"/>
      <c r="I4424" s="1504"/>
      <c r="J4424" s="1504"/>
    </row>
    <row r="4425" spans="2:10" x14ac:dyDescent="0.25">
      <c r="B4425" s="1508"/>
      <c r="C4425" s="1508"/>
      <c r="D4425" s="1508"/>
      <c r="E4425" s="1508"/>
      <c r="F4425" s="1504"/>
      <c r="G4425" s="1504"/>
      <c r="H4425" s="1504"/>
      <c r="I4425" s="1504"/>
      <c r="J4425" s="1504"/>
    </row>
    <row r="4426" spans="2:10" x14ac:dyDescent="0.25">
      <c r="B4426" s="1508"/>
      <c r="C4426" s="1508"/>
      <c r="D4426" s="1508"/>
      <c r="E4426" s="1508"/>
      <c r="F4426" s="1504"/>
      <c r="G4426" s="1504"/>
      <c r="H4426" s="1504"/>
      <c r="I4426" s="1504"/>
      <c r="J4426" s="1504"/>
    </row>
    <row r="4427" spans="2:10" x14ac:dyDescent="0.25">
      <c r="B4427" s="1508"/>
      <c r="C4427" s="1508"/>
      <c r="D4427" s="1508"/>
      <c r="E4427" s="1508"/>
      <c r="F4427" s="1504"/>
      <c r="G4427" s="1504"/>
      <c r="H4427" s="1504"/>
      <c r="I4427" s="1504"/>
      <c r="J4427" s="1504"/>
    </row>
    <row r="4428" spans="2:10" x14ac:dyDescent="0.25">
      <c r="B4428" s="1508"/>
      <c r="C4428" s="1508"/>
      <c r="D4428" s="1508"/>
      <c r="E4428" s="1508"/>
      <c r="F4428" s="1504"/>
      <c r="G4428" s="1504"/>
      <c r="H4428" s="1504"/>
      <c r="I4428" s="1504"/>
      <c r="J4428" s="1504"/>
    </row>
    <row r="4429" spans="2:10" x14ac:dyDescent="0.25">
      <c r="B4429" s="1508"/>
      <c r="C4429" s="1508"/>
      <c r="D4429" s="1508"/>
      <c r="E4429" s="1508"/>
      <c r="F4429" s="1504"/>
      <c r="G4429" s="1504"/>
      <c r="H4429" s="1504"/>
      <c r="I4429" s="1504"/>
      <c r="J4429" s="1504"/>
    </row>
    <row r="4430" spans="2:10" x14ac:dyDescent="0.25">
      <c r="B4430" s="1508"/>
      <c r="C4430" s="1508"/>
      <c r="D4430" s="1508"/>
      <c r="E4430" s="1508"/>
      <c r="F4430" s="1504"/>
      <c r="G4430" s="1504"/>
      <c r="H4430" s="1504"/>
      <c r="I4430" s="1504"/>
      <c r="J4430" s="1504"/>
    </row>
    <row r="4431" spans="2:10" x14ac:dyDescent="0.25">
      <c r="B4431" s="1508"/>
      <c r="C4431" s="1508"/>
      <c r="D4431" s="1508"/>
      <c r="E4431" s="1508"/>
      <c r="F4431" s="1504"/>
      <c r="G4431" s="1504"/>
      <c r="H4431" s="1504"/>
      <c r="I4431" s="1504"/>
      <c r="J4431" s="1504"/>
    </row>
    <row r="4432" spans="2:10" x14ac:dyDescent="0.25">
      <c r="B4432" s="1508"/>
      <c r="C4432" s="1508"/>
      <c r="D4432" s="1508"/>
      <c r="E4432" s="1508"/>
      <c r="F4432" s="1504"/>
      <c r="G4432" s="1504"/>
      <c r="H4432" s="1504"/>
      <c r="I4432" s="1504"/>
      <c r="J4432" s="1504"/>
    </row>
    <row r="4433" spans="2:10" x14ac:dyDescent="0.25">
      <c r="B4433" s="1508"/>
      <c r="C4433" s="1508"/>
      <c r="D4433" s="1508"/>
      <c r="E4433" s="1508"/>
      <c r="F4433" s="1504"/>
      <c r="G4433" s="1504"/>
      <c r="H4433" s="1504"/>
      <c r="I4433" s="1504"/>
      <c r="J4433" s="1504"/>
    </row>
    <row r="4434" spans="2:10" x14ac:dyDescent="0.25">
      <c r="B4434" s="1508"/>
      <c r="C4434" s="1508"/>
      <c r="D4434" s="1508"/>
      <c r="E4434" s="1508"/>
      <c r="F4434" s="1504"/>
      <c r="G4434" s="1504"/>
      <c r="H4434" s="1504"/>
      <c r="I4434" s="1504"/>
      <c r="J4434" s="1504"/>
    </row>
    <row r="4435" spans="2:10" x14ac:dyDescent="0.25">
      <c r="B4435" s="1508"/>
      <c r="C4435" s="1508"/>
      <c r="D4435" s="1508"/>
      <c r="E4435" s="1508"/>
      <c r="F4435" s="1504"/>
      <c r="G4435" s="1504"/>
      <c r="H4435" s="1504"/>
      <c r="I4435" s="1504"/>
      <c r="J4435" s="1504"/>
    </row>
    <row r="4436" spans="2:10" x14ac:dyDescent="0.25">
      <c r="B4436" s="1508"/>
      <c r="C4436" s="1508"/>
      <c r="D4436" s="1508"/>
      <c r="E4436" s="1508"/>
      <c r="F4436" s="1504"/>
      <c r="G4436" s="1504"/>
      <c r="H4436" s="1504"/>
      <c r="I4436" s="1504"/>
      <c r="J4436" s="1504"/>
    </row>
    <row r="4437" spans="2:10" x14ac:dyDescent="0.25">
      <c r="B4437" s="1508"/>
      <c r="C4437" s="1508"/>
      <c r="D4437" s="1508"/>
      <c r="E4437" s="1508"/>
      <c r="F4437" s="1504"/>
      <c r="G4437" s="1504"/>
      <c r="H4437" s="1504"/>
      <c r="I4437" s="1504"/>
      <c r="J4437" s="1504"/>
    </row>
    <row r="4438" spans="2:10" x14ac:dyDescent="0.25">
      <c r="B4438" s="1508"/>
      <c r="C4438" s="1508"/>
      <c r="D4438" s="1508"/>
      <c r="E4438" s="1508"/>
      <c r="F4438" s="1504"/>
      <c r="G4438" s="1504"/>
      <c r="H4438" s="1504"/>
      <c r="I4438" s="1504"/>
      <c r="J4438" s="1504"/>
    </row>
    <row r="4439" spans="2:10" x14ac:dyDescent="0.25">
      <c r="B4439" s="1508"/>
      <c r="C4439" s="1508"/>
      <c r="D4439" s="1508"/>
      <c r="E4439" s="1508"/>
      <c r="F4439" s="1504"/>
      <c r="G4439" s="1504"/>
      <c r="H4439" s="1504"/>
      <c r="I4439" s="1504"/>
      <c r="J4439" s="1504"/>
    </row>
    <row r="4440" spans="2:10" x14ac:dyDescent="0.25">
      <c r="B4440" s="1508"/>
      <c r="C4440" s="1508"/>
      <c r="D4440" s="1508"/>
      <c r="E4440" s="1508"/>
      <c r="F4440" s="1504"/>
      <c r="G4440" s="1504"/>
      <c r="H4440" s="1504"/>
      <c r="I4440" s="1504"/>
      <c r="J4440" s="1504"/>
    </row>
    <row r="4441" spans="2:10" x14ac:dyDescent="0.25">
      <c r="B4441" s="1508"/>
      <c r="C4441" s="1508"/>
      <c r="D4441" s="1508"/>
      <c r="E4441" s="1508"/>
      <c r="F4441" s="1504"/>
      <c r="G4441" s="1504"/>
      <c r="H4441" s="1504"/>
      <c r="I4441" s="1504"/>
      <c r="J4441" s="1504"/>
    </row>
    <row r="4442" spans="2:10" x14ac:dyDescent="0.25">
      <c r="B4442" s="1508"/>
      <c r="C4442" s="1508"/>
      <c r="D4442" s="1508"/>
      <c r="E4442" s="1508"/>
      <c r="F4442" s="1504"/>
      <c r="G4442" s="1504"/>
      <c r="H4442" s="1504"/>
      <c r="I4442" s="1504"/>
      <c r="J4442" s="1504"/>
    </row>
    <row r="4443" spans="2:10" x14ac:dyDescent="0.25">
      <c r="B4443" s="1508"/>
      <c r="C4443" s="1508"/>
      <c r="D4443" s="1508"/>
      <c r="E4443" s="1508"/>
      <c r="F4443" s="1504"/>
      <c r="G4443" s="1504"/>
      <c r="H4443" s="1504"/>
      <c r="I4443" s="1504"/>
      <c r="J4443" s="1504"/>
    </row>
    <row r="4444" spans="2:10" x14ac:dyDescent="0.25">
      <c r="B4444" s="1508"/>
      <c r="C4444" s="1508"/>
      <c r="D4444" s="1508"/>
      <c r="E4444" s="1508"/>
      <c r="F4444" s="1504"/>
      <c r="G4444" s="1504"/>
      <c r="H4444" s="1504"/>
      <c r="I4444" s="1504"/>
      <c r="J4444" s="1504"/>
    </row>
    <row r="4445" spans="2:10" x14ac:dyDescent="0.25">
      <c r="B4445" s="1508"/>
      <c r="C4445" s="1508"/>
      <c r="D4445" s="1508"/>
      <c r="E4445" s="1508"/>
      <c r="F4445" s="1504"/>
      <c r="G4445" s="1504"/>
      <c r="H4445" s="1504"/>
      <c r="I4445" s="1504"/>
      <c r="J4445" s="1504"/>
    </row>
    <row r="4446" spans="2:10" x14ac:dyDescent="0.25">
      <c r="B4446" s="1508"/>
      <c r="C4446" s="1508"/>
      <c r="D4446" s="1508"/>
      <c r="E4446" s="1508"/>
      <c r="F4446" s="1504"/>
      <c r="G4446" s="1504"/>
      <c r="H4446" s="1504"/>
      <c r="I4446" s="1504"/>
      <c r="J4446" s="1504"/>
    </row>
    <row r="4447" spans="2:10" x14ac:dyDescent="0.25">
      <c r="B4447" s="1508"/>
      <c r="C4447" s="1508"/>
      <c r="D4447" s="1508"/>
      <c r="E4447" s="1508"/>
      <c r="F4447" s="1504"/>
      <c r="G4447" s="1504"/>
      <c r="H4447" s="1504"/>
      <c r="I4447" s="1504"/>
      <c r="J4447" s="1504"/>
    </row>
    <row r="4448" spans="2:10" x14ac:dyDescent="0.25">
      <c r="B4448" s="1508"/>
      <c r="C4448" s="1508"/>
      <c r="D4448" s="1508"/>
      <c r="E4448" s="1508"/>
      <c r="F4448" s="1504"/>
      <c r="G4448" s="1504"/>
      <c r="H4448" s="1504"/>
      <c r="I4448" s="1504"/>
      <c r="J4448" s="1504"/>
    </row>
    <row r="4449" spans="2:10" x14ac:dyDescent="0.25">
      <c r="B4449" s="1508"/>
      <c r="C4449" s="1508"/>
      <c r="D4449" s="1508"/>
      <c r="E4449" s="1508"/>
      <c r="F4449" s="1504"/>
      <c r="G4449" s="1504"/>
      <c r="H4449" s="1504"/>
      <c r="I4449" s="1504"/>
      <c r="J4449" s="1504"/>
    </row>
    <row r="4450" spans="2:10" x14ac:dyDescent="0.25">
      <c r="B4450" s="1508"/>
      <c r="C4450" s="1508"/>
      <c r="D4450" s="1508"/>
      <c r="E4450" s="1508"/>
      <c r="F4450" s="1504"/>
      <c r="G4450" s="1504"/>
      <c r="H4450" s="1504"/>
      <c r="I4450" s="1504"/>
      <c r="J4450" s="1504"/>
    </row>
    <row r="4451" spans="2:10" x14ac:dyDescent="0.25">
      <c r="B4451" s="1508"/>
      <c r="C4451" s="1508"/>
      <c r="D4451" s="1508"/>
      <c r="E4451" s="1508"/>
      <c r="F4451" s="1504"/>
      <c r="G4451" s="1504"/>
      <c r="H4451" s="1504"/>
      <c r="I4451" s="1504"/>
      <c r="J4451" s="1504"/>
    </row>
    <row r="4452" spans="2:10" x14ac:dyDescent="0.25">
      <c r="B4452" s="1508"/>
      <c r="C4452" s="1508"/>
      <c r="D4452" s="1508"/>
      <c r="E4452" s="1508"/>
      <c r="F4452" s="1504"/>
      <c r="G4452" s="1504"/>
      <c r="H4452" s="1504"/>
      <c r="I4452" s="1504"/>
      <c r="J4452" s="1504"/>
    </row>
    <row r="4453" spans="2:10" x14ac:dyDescent="0.25">
      <c r="B4453" s="1508"/>
      <c r="C4453" s="1508"/>
      <c r="D4453" s="1508"/>
      <c r="E4453" s="1508"/>
      <c r="F4453" s="1504"/>
      <c r="G4453" s="1504"/>
      <c r="H4453" s="1504"/>
      <c r="I4453" s="1504"/>
      <c r="J4453" s="1504"/>
    </row>
    <row r="4454" spans="2:10" x14ac:dyDescent="0.25">
      <c r="B4454" s="1508"/>
      <c r="C4454" s="1508"/>
      <c r="D4454" s="1508"/>
      <c r="E4454" s="1508"/>
      <c r="F4454" s="1504"/>
      <c r="G4454" s="1504"/>
      <c r="H4454" s="1504"/>
      <c r="I4454" s="1504"/>
      <c r="J4454" s="1504"/>
    </row>
    <row r="4455" spans="2:10" x14ac:dyDescent="0.25">
      <c r="B4455" s="1508"/>
      <c r="C4455" s="1508"/>
      <c r="D4455" s="1508"/>
      <c r="E4455" s="1508"/>
      <c r="F4455" s="1504"/>
      <c r="G4455" s="1504"/>
      <c r="H4455" s="1504"/>
      <c r="I4455" s="1504"/>
      <c r="J4455" s="1504"/>
    </row>
    <row r="4456" spans="2:10" x14ac:dyDescent="0.25">
      <c r="B4456" s="1508"/>
      <c r="C4456" s="1508"/>
      <c r="D4456" s="1508"/>
      <c r="E4456" s="1508"/>
      <c r="F4456" s="1504"/>
      <c r="G4456" s="1504"/>
      <c r="H4456" s="1504"/>
      <c r="I4456" s="1504"/>
      <c r="J4456" s="1504"/>
    </row>
    <row r="4457" spans="2:10" x14ac:dyDescent="0.25">
      <c r="B4457" s="1508"/>
      <c r="C4457" s="1508"/>
      <c r="D4457" s="1508"/>
      <c r="E4457" s="1508"/>
      <c r="F4457" s="1504"/>
      <c r="G4457" s="1504"/>
      <c r="H4457" s="1504"/>
      <c r="I4457" s="1504"/>
      <c r="J4457" s="1504"/>
    </row>
    <row r="4458" spans="2:10" x14ac:dyDescent="0.25">
      <c r="B4458" s="1508"/>
      <c r="C4458" s="1508"/>
      <c r="D4458" s="1508"/>
      <c r="E4458" s="1508"/>
      <c r="F4458" s="1504"/>
      <c r="G4458" s="1504"/>
      <c r="H4458" s="1504"/>
      <c r="I4458" s="1504"/>
      <c r="J4458" s="1504"/>
    </row>
    <row r="4459" spans="2:10" x14ac:dyDescent="0.25">
      <c r="B4459" s="1508"/>
      <c r="C4459" s="1508"/>
      <c r="D4459" s="1508"/>
      <c r="E4459" s="1508"/>
      <c r="F4459" s="1504"/>
      <c r="G4459" s="1504"/>
      <c r="H4459" s="1504"/>
      <c r="I4459" s="1504"/>
      <c r="J4459" s="1504"/>
    </row>
    <row r="4460" spans="2:10" x14ac:dyDescent="0.25">
      <c r="B4460" s="1508"/>
      <c r="C4460" s="1508"/>
      <c r="D4460" s="1508"/>
      <c r="E4460" s="1508"/>
      <c r="F4460" s="1504"/>
      <c r="G4460" s="1504"/>
      <c r="H4460" s="1504"/>
      <c r="I4460" s="1504"/>
      <c r="J4460" s="1504"/>
    </row>
    <row r="4461" spans="2:10" x14ac:dyDescent="0.25">
      <c r="B4461" s="1508"/>
      <c r="C4461" s="1508"/>
      <c r="D4461" s="1508"/>
      <c r="E4461" s="1508"/>
      <c r="F4461" s="1504"/>
      <c r="G4461" s="1504"/>
      <c r="H4461" s="1504"/>
      <c r="I4461" s="1504"/>
      <c r="J4461" s="1504"/>
    </row>
    <row r="4462" spans="2:10" x14ac:dyDescent="0.25">
      <c r="B4462" s="1508"/>
      <c r="C4462" s="1508"/>
      <c r="D4462" s="1508"/>
      <c r="E4462" s="1508"/>
      <c r="F4462" s="1504"/>
      <c r="G4462" s="1504"/>
      <c r="H4462" s="1504"/>
      <c r="I4462" s="1504"/>
      <c r="J4462" s="1504"/>
    </row>
    <row r="4463" spans="2:10" x14ac:dyDescent="0.25">
      <c r="B4463" s="1508"/>
      <c r="C4463" s="1508"/>
      <c r="D4463" s="1508"/>
      <c r="E4463" s="1508"/>
      <c r="F4463" s="1504"/>
      <c r="G4463" s="1504"/>
      <c r="H4463" s="1504"/>
      <c r="I4463" s="1504"/>
      <c r="J4463" s="1504"/>
    </row>
    <row r="4464" spans="2:10" x14ac:dyDescent="0.25">
      <c r="B4464" s="1508"/>
      <c r="C4464" s="1508"/>
      <c r="D4464" s="1508"/>
      <c r="E4464" s="1508"/>
      <c r="F4464" s="1504"/>
      <c r="G4464" s="1504"/>
      <c r="H4464" s="1504"/>
      <c r="I4464" s="1504"/>
      <c r="J4464" s="1504"/>
    </row>
    <row r="4465" spans="2:10" x14ac:dyDescent="0.25">
      <c r="B4465" s="1508"/>
      <c r="C4465" s="1508"/>
      <c r="D4465" s="1508"/>
      <c r="E4465" s="1508"/>
      <c r="F4465" s="1504"/>
      <c r="G4465" s="1504"/>
      <c r="H4465" s="1504"/>
      <c r="I4465" s="1504"/>
      <c r="J4465" s="1504"/>
    </row>
    <row r="4466" spans="2:10" x14ac:dyDescent="0.25">
      <c r="B4466" s="1508"/>
      <c r="C4466" s="1508"/>
      <c r="D4466" s="1508"/>
      <c r="E4466" s="1508"/>
      <c r="F4466" s="1504"/>
      <c r="G4466" s="1504"/>
      <c r="H4466" s="1504"/>
      <c r="I4466" s="1504"/>
      <c r="J4466" s="1504"/>
    </row>
    <row r="4467" spans="2:10" x14ac:dyDescent="0.25">
      <c r="B4467" s="1508"/>
      <c r="C4467" s="1508"/>
      <c r="D4467" s="1508"/>
      <c r="E4467" s="1508"/>
      <c r="F4467" s="1504"/>
      <c r="G4467" s="1504"/>
      <c r="H4467" s="1504"/>
      <c r="I4467" s="1504"/>
      <c r="J4467" s="1504"/>
    </row>
    <row r="4468" spans="2:10" x14ac:dyDescent="0.25">
      <c r="B4468" s="1508"/>
      <c r="C4468" s="1508"/>
      <c r="D4468" s="1508"/>
      <c r="E4468" s="1508"/>
      <c r="F4468" s="1504"/>
      <c r="G4468" s="1504"/>
      <c r="H4468" s="1504"/>
      <c r="I4468" s="1504"/>
      <c r="J4468" s="1504"/>
    </row>
    <row r="4469" spans="2:10" x14ac:dyDescent="0.25">
      <c r="B4469" s="1508"/>
      <c r="C4469" s="1508"/>
      <c r="D4469" s="1508"/>
      <c r="E4469" s="1508"/>
      <c r="F4469" s="1504"/>
      <c r="G4469" s="1504"/>
      <c r="H4469" s="1504"/>
      <c r="I4469" s="1504"/>
      <c r="J4469" s="1504"/>
    </row>
    <row r="4470" spans="2:10" x14ac:dyDescent="0.25">
      <c r="B4470" s="1508"/>
      <c r="C4470" s="1508"/>
      <c r="D4470" s="1508"/>
      <c r="E4470" s="1508"/>
      <c r="F4470" s="1504"/>
      <c r="G4470" s="1504"/>
      <c r="H4470" s="1504"/>
      <c r="I4470" s="1504"/>
      <c r="J4470" s="1504"/>
    </row>
    <row r="4471" spans="2:10" x14ac:dyDescent="0.25">
      <c r="B4471" s="1508"/>
      <c r="C4471" s="1508"/>
      <c r="D4471" s="1508"/>
      <c r="E4471" s="1508"/>
      <c r="F4471" s="1504"/>
      <c r="G4471" s="1504"/>
      <c r="H4471" s="1504"/>
      <c r="I4471" s="1504"/>
      <c r="J4471" s="1504"/>
    </row>
    <row r="4472" spans="2:10" x14ac:dyDescent="0.25">
      <c r="B4472" s="1508"/>
      <c r="C4472" s="1508"/>
      <c r="D4472" s="1508"/>
      <c r="E4472" s="1508"/>
      <c r="F4472" s="1504"/>
      <c r="G4472" s="1504"/>
      <c r="H4472" s="1504"/>
      <c r="I4472" s="1504"/>
      <c r="J4472" s="1504"/>
    </row>
    <row r="4473" spans="2:10" x14ac:dyDescent="0.25">
      <c r="B4473" s="1508"/>
      <c r="C4473" s="1508"/>
      <c r="D4473" s="1508"/>
      <c r="E4473" s="1508"/>
      <c r="F4473" s="1504"/>
      <c r="G4473" s="1504"/>
      <c r="H4473" s="1504"/>
      <c r="I4473" s="1504"/>
      <c r="J4473" s="1504"/>
    </row>
    <row r="4474" spans="2:10" x14ac:dyDescent="0.25">
      <c r="B4474" s="1508"/>
      <c r="C4474" s="1508"/>
      <c r="D4474" s="1508"/>
      <c r="E4474" s="1508"/>
      <c r="F4474" s="1504"/>
      <c r="G4474" s="1504"/>
      <c r="H4474" s="1504"/>
      <c r="I4474" s="1504"/>
      <c r="J4474" s="1504"/>
    </row>
    <row r="4475" spans="2:10" x14ac:dyDescent="0.25">
      <c r="B4475" s="1508"/>
      <c r="C4475" s="1508"/>
      <c r="D4475" s="1508"/>
      <c r="E4475" s="1508"/>
      <c r="F4475" s="1504"/>
      <c r="G4475" s="1504"/>
      <c r="H4475" s="1504"/>
      <c r="I4475" s="1504"/>
      <c r="J4475" s="1504"/>
    </row>
    <row r="4476" spans="2:10" x14ac:dyDescent="0.25">
      <c r="B4476" s="1508"/>
      <c r="C4476" s="1508"/>
      <c r="D4476" s="1508"/>
      <c r="E4476" s="1508"/>
      <c r="F4476" s="1504"/>
      <c r="G4476" s="1504"/>
      <c r="H4476" s="1504"/>
      <c r="I4476" s="1504"/>
      <c r="J4476" s="1504"/>
    </row>
    <row r="4477" spans="2:10" x14ac:dyDescent="0.25">
      <c r="B4477" s="1508"/>
      <c r="C4477" s="1508"/>
      <c r="D4477" s="1508"/>
      <c r="E4477" s="1508"/>
      <c r="F4477" s="1504"/>
      <c r="G4477" s="1504"/>
      <c r="H4477" s="1504"/>
      <c r="I4477" s="1504"/>
      <c r="J4477" s="1504"/>
    </row>
    <row r="4478" spans="2:10" x14ac:dyDescent="0.25">
      <c r="B4478" s="1508"/>
      <c r="C4478" s="1508"/>
      <c r="D4478" s="1508"/>
      <c r="E4478" s="1508"/>
      <c r="F4478" s="1504"/>
      <c r="G4478" s="1504"/>
      <c r="H4478" s="1504"/>
      <c r="I4478" s="1504"/>
      <c r="J4478" s="1504"/>
    </row>
    <row r="4479" spans="2:10" x14ac:dyDescent="0.25">
      <c r="B4479" s="1508"/>
      <c r="C4479" s="1508"/>
      <c r="D4479" s="1508"/>
      <c r="E4479" s="1508"/>
      <c r="F4479" s="1504"/>
      <c r="G4479" s="1504"/>
      <c r="H4479" s="1504"/>
      <c r="I4479" s="1504"/>
      <c r="J4479" s="1504"/>
    </row>
    <row r="4480" spans="2:10" x14ac:dyDescent="0.25">
      <c r="B4480" s="1508"/>
      <c r="C4480" s="1508"/>
      <c r="D4480" s="1508"/>
      <c r="E4480" s="1508"/>
      <c r="F4480" s="1504"/>
      <c r="G4480" s="1504"/>
      <c r="H4480" s="1504"/>
      <c r="I4480" s="1504"/>
      <c r="J4480" s="1504"/>
    </row>
    <row r="4481" spans="2:10" x14ac:dyDescent="0.25">
      <c r="B4481" s="1508"/>
      <c r="C4481" s="1508"/>
      <c r="D4481" s="1508"/>
      <c r="E4481" s="1508"/>
      <c r="F4481" s="1504"/>
      <c r="G4481" s="1504"/>
      <c r="H4481" s="1504"/>
      <c r="I4481" s="1504"/>
      <c r="J4481" s="1504"/>
    </row>
    <row r="4482" spans="2:10" x14ac:dyDescent="0.25">
      <c r="B4482" s="1508"/>
      <c r="C4482" s="1508"/>
      <c r="D4482" s="1508"/>
      <c r="E4482" s="1508"/>
      <c r="F4482" s="1504"/>
      <c r="G4482" s="1504"/>
      <c r="H4482" s="1504"/>
      <c r="I4482" s="1504"/>
      <c r="J4482" s="1504"/>
    </row>
    <row r="4483" spans="2:10" x14ac:dyDescent="0.25">
      <c r="B4483" s="1508"/>
      <c r="C4483" s="1508"/>
      <c r="D4483" s="1508"/>
      <c r="E4483" s="1508"/>
      <c r="F4483" s="1504"/>
      <c r="G4483" s="1504"/>
      <c r="H4483" s="1504"/>
      <c r="I4483" s="1504"/>
      <c r="J4483" s="1504"/>
    </row>
    <row r="4484" spans="2:10" x14ac:dyDescent="0.25">
      <c r="B4484" s="1508"/>
      <c r="C4484" s="1508"/>
      <c r="D4484" s="1508"/>
      <c r="E4484" s="1508"/>
      <c r="F4484" s="1504"/>
      <c r="G4484" s="1504"/>
      <c r="H4484" s="1504"/>
      <c r="I4484" s="1504"/>
      <c r="J4484" s="1504"/>
    </row>
    <row r="4485" spans="2:10" x14ac:dyDescent="0.25">
      <c r="B4485" s="1508"/>
      <c r="C4485" s="1508"/>
      <c r="D4485" s="1508"/>
      <c r="E4485" s="1508"/>
      <c r="F4485" s="1504"/>
      <c r="G4485" s="1504"/>
      <c r="H4485" s="1504"/>
      <c r="I4485" s="1504"/>
      <c r="J4485" s="1504"/>
    </row>
    <row r="4486" spans="2:10" x14ac:dyDescent="0.25">
      <c r="B4486" s="1508"/>
      <c r="C4486" s="1508"/>
      <c r="D4486" s="1508"/>
      <c r="E4486" s="1508"/>
      <c r="F4486" s="1504"/>
      <c r="G4486" s="1504"/>
      <c r="H4486" s="1504"/>
      <c r="I4486" s="1504"/>
      <c r="J4486" s="1504"/>
    </row>
    <row r="4487" spans="2:10" x14ac:dyDescent="0.25">
      <c r="B4487" s="1508"/>
      <c r="C4487" s="1508"/>
      <c r="D4487" s="1508"/>
      <c r="E4487" s="1508"/>
      <c r="F4487" s="1504"/>
      <c r="G4487" s="1504"/>
      <c r="H4487" s="1504"/>
      <c r="I4487" s="1504"/>
      <c r="J4487" s="1504"/>
    </row>
    <row r="4488" spans="2:10" x14ac:dyDescent="0.25">
      <c r="B4488" s="1508"/>
      <c r="C4488" s="1508"/>
      <c r="D4488" s="1508"/>
      <c r="E4488" s="1508"/>
      <c r="F4488" s="1504"/>
      <c r="G4488" s="1504"/>
      <c r="H4488" s="1504"/>
      <c r="I4488" s="1504"/>
      <c r="J4488" s="1504"/>
    </row>
    <row r="4489" spans="2:10" x14ac:dyDescent="0.25">
      <c r="B4489" s="1508"/>
      <c r="C4489" s="1508"/>
      <c r="D4489" s="1508"/>
      <c r="E4489" s="1508"/>
      <c r="F4489" s="1504"/>
      <c r="G4489" s="1504"/>
      <c r="H4489" s="1504"/>
      <c r="I4489" s="1504"/>
      <c r="J4489" s="1504"/>
    </row>
    <row r="4490" spans="2:10" x14ac:dyDescent="0.25">
      <c r="B4490" s="1508"/>
      <c r="C4490" s="1508"/>
      <c r="D4490" s="1508"/>
      <c r="E4490" s="1508"/>
      <c r="F4490" s="1504"/>
      <c r="G4490" s="1504"/>
      <c r="H4490" s="1504"/>
      <c r="I4490" s="1504"/>
      <c r="J4490" s="1504"/>
    </row>
    <row r="4491" spans="2:10" x14ac:dyDescent="0.25">
      <c r="B4491" s="1508"/>
      <c r="C4491" s="1508"/>
      <c r="D4491" s="1508"/>
      <c r="E4491" s="1508"/>
      <c r="F4491" s="1504"/>
      <c r="G4491" s="1504"/>
      <c r="H4491" s="1504"/>
      <c r="I4491" s="1504"/>
      <c r="J4491" s="1504"/>
    </row>
    <row r="4492" spans="2:10" x14ac:dyDescent="0.25">
      <c r="B4492" s="1508"/>
      <c r="C4492" s="1508"/>
      <c r="D4492" s="1508"/>
      <c r="E4492" s="1508"/>
      <c r="F4492" s="1504"/>
      <c r="G4492" s="1504"/>
      <c r="H4492" s="1504"/>
      <c r="I4492" s="1504"/>
      <c r="J4492" s="1504"/>
    </row>
    <row r="4493" spans="2:10" x14ac:dyDescent="0.25">
      <c r="B4493" s="1508"/>
      <c r="C4493" s="1508"/>
      <c r="D4493" s="1508"/>
      <c r="E4493" s="1508"/>
      <c r="F4493" s="1504"/>
      <c r="G4493" s="1504"/>
      <c r="H4493" s="1504"/>
      <c r="I4493" s="1504"/>
      <c r="J4493" s="1504"/>
    </row>
    <row r="4494" spans="2:10" x14ac:dyDescent="0.25">
      <c r="B4494" s="1508"/>
      <c r="C4494" s="1508"/>
      <c r="D4494" s="1508"/>
      <c r="E4494" s="1508"/>
      <c r="F4494" s="1504"/>
      <c r="G4494" s="1504"/>
      <c r="H4494" s="1504"/>
      <c r="I4494" s="1504"/>
      <c r="J4494" s="1504"/>
    </row>
    <row r="4495" spans="2:10" x14ac:dyDescent="0.25">
      <c r="B4495" s="1508"/>
      <c r="C4495" s="1508"/>
      <c r="D4495" s="1508"/>
      <c r="E4495" s="1508"/>
      <c r="F4495" s="1504"/>
      <c r="G4495" s="1504"/>
      <c r="H4495" s="1504"/>
      <c r="I4495" s="1504"/>
      <c r="J4495" s="1504"/>
    </row>
    <row r="4496" spans="2:10" x14ac:dyDescent="0.25">
      <c r="B4496" s="1508"/>
      <c r="C4496" s="1508"/>
      <c r="D4496" s="1508"/>
      <c r="E4496" s="1508"/>
      <c r="F4496" s="1504"/>
      <c r="G4496" s="1504"/>
      <c r="H4496" s="1504"/>
      <c r="I4496" s="1504"/>
      <c r="J4496" s="1504"/>
    </row>
    <row r="4497" spans="2:10" x14ac:dyDescent="0.25">
      <c r="B4497" s="1508"/>
      <c r="C4497" s="1508"/>
      <c r="D4497" s="1508"/>
      <c r="E4497" s="1508"/>
      <c r="F4497" s="1504"/>
      <c r="G4497" s="1504"/>
      <c r="H4497" s="1504"/>
      <c r="I4497" s="1504"/>
      <c r="J4497" s="1504"/>
    </row>
    <row r="4498" spans="2:10" x14ac:dyDescent="0.25">
      <c r="B4498" s="1508"/>
      <c r="C4498" s="1508"/>
      <c r="D4498" s="1508"/>
      <c r="E4498" s="1508"/>
      <c r="F4498" s="1504"/>
      <c r="G4498" s="1504"/>
      <c r="H4498" s="1504"/>
      <c r="I4498" s="1504"/>
      <c r="J4498" s="1504"/>
    </row>
    <row r="4499" spans="2:10" x14ac:dyDescent="0.25">
      <c r="B4499" s="1508"/>
      <c r="C4499" s="1508"/>
      <c r="D4499" s="1508"/>
      <c r="E4499" s="1508"/>
      <c r="F4499" s="1504"/>
      <c r="G4499" s="1504"/>
      <c r="H4499" s="1504"/>
      <c r="I4499" s="1504"/>
      <c r="J4499" s="1504"/>
    </row>
    <row r="4500" spans="2:10" x14ac:dyDescent="0.25">
      <c r="B4500" s="1508"/>
      <c r="C4500" s="1508"/>
      <c r="D4500" s="1508"/>
      <c r="E4500" s="1508"/>
      <c r="F4500" s="1504"/>
      <c r="G4500" s="1504"/>
      <c r="H4500" s="1504"/>
      <c r="I4500" s="1504"/>
      <c r="J4500" s="1504"/>
    </row>
    <row r="4501" spans="2:10" x14ac:dyDescent="0.25">
      <c r="B4501" s="1508"/>
      <c r="C4501" s="1508"/>
      <c r="D4501" s="1508"/>
      <c r="E4501" s="1508"/>
      <c r="F4501" s="1504"/>
      <c r="G4501" s="1504"/>
      <c r="H4501" s="1504"/>
      <c r="I4501" s="1504"/>
      <c r="J4501" s="1504"/>
    </row>
    <row r="4502" spans="2:10" x14ac:dyDescent="0.25">
      <c r="B4502" s="1508"/>
      <c r="C4502" s="1508"/>
      <c r="D4502" s="1508"/>
      <c r="E4502" s="1508"/>
      <c r="F4502" s="1504"/>
      <c r="G4502" s="1504"/>
      <c r="H4502" s="1504"/>
      <c r="I4502" s="1504"/>
      <c r="J4502" s="1504"/>
    </row>
    <row r="4503" spans="2:10" x14ac:dyDescent="0.25">
      <c r="B4503" s="1508"/>
      <c r="C4503" s="1508"/>
      <c r="D4503" s="1508"/>
      <c r="E4503" s="1508"/>
      <c r="F4503" s="1504"/>
      <c r="G4503" s="1504"/>
      <c r="H4503" s="1504"/>
      <c r="I4503" s="1504"/>
      <c r="J4503" s="1504"/>
    </row>
    <row r="4504" spans="2:10" x14ac:dyDescent="0.25">
      <c r="B4504" s="1508"/>
      <c r="C4504" s="1508"/>
      <c r="D4504" s="1508"/>
      <c r="E4504" s="1508"/>
      <c r="F4504" s="1504"/>
      <c r="G4504" s="1504"/>
      <c r="H4504" s="1504"/>
      <c r="I4504" s="1504"/>
      <c r="J4504" s="1504"/>
    </row>
    <row r="4505" spans="2:10" x14ac:dyDescent="0.25">
      <c r="B4505" s="1508"/>
      <c r="C4505" s="1508"/>
      <c r="D4505" s="1508"/>
      <c r="E4505" s="1508"/>
      <c r="F4505" s="1504"/>
      <c r="G4505" s="1504"/>
      <c r="H4505" s="1504"/>
      <c r="I4505" s="1504"/>
      <c r="J4505" s="1504"/>
    </row>
    <row r="4506" spans="2:10" x14ac:dyDescent="0.25">
      <c r="B4506" s="1508"/>
      <c r="C4506" s="1508"/>
      <c r="D4506" s="1508"/>
      <c r="E4506" s="1508"/>
      <c r="F4506" s="1504"/>
      <c r="G4506" s="1504"/>
      <c r="H4506" s="1504"/>
      <c r="I4506" s="1504"/>
      <c r="J4506" s="1504"/>
    </row>
    <row r="4507" spans="2:10" x14ac:dyDescent="0.25">
      <c r="B4507" s="1508"/>
      <c r="C4507" s="1508"/>
      <c r="D4507" s="1508"/>
      <c r="E4507" s="1508"/>
      <c r="F4507" s="1504"/>
      <c r="G4507" s="1504"/>
      <c r="H4507" s="1504"/>
      <c r="I4507" s="1504"/>
      <c r="J4507" s="1504"/>
    </row>
    <row r="4508" spans="2:10" x14ac:dyDescent="0.25">
      <c r="B4508" s="1508"/>
      <c r="C4508" s="1508"/>
      <c r="D4508" s="1508"/>
      <c r="E4508" s="1508"/>
      <c r="F4508" s="1504"/>
      <c r="G4508" s="1504"/>
      <c r="H4508" s="1504"/>
      <c r="I4508" s="1504"/>
      <c r="J4508" s="1504"/>
    </row>
    <row r="4509" spans="2:10" x14ac:dyDescent="0.25">
      <c r="B4509" s="1508"/>
      <c r="C4509" s="1508"/>
      <c r="D4509" s="1508"/>
      <c r="E4509" s="1508"/>
      <c r="F4509" s="1504"/>
      <c r="G4509" s="1504"/>
      <c r="H4509" s="1504"/>
      <c r="I4509" s="1504"/>
      <c r="J4509" s="1504"/>
    </row>
    <row r="4510" spans="2:10" x14ac:dyDescent="0.25">
      <c r="B4510" s="1508"/>
      <c r="C4510" s="1508"/>
      <c r="D4510" s="1508"/>
      <c r="E4510" s="1508"/>
      <c r="F4510" s="1504"/>
      <c r="G4510" s="1504"/>
      <c r="H4510" s="1504"/>
      <c r="I4510" s="1504"/>
      <c r="J4510" s="1504"/>
    </row>
    <row r="4511" spans="2:10" x14ac:dyDescent="0.25">
      <c r="B4511" s="1508"/>
      <c r="C4511" s="1508"/>
      <c r="D4511" s="1508"/>
      <c r="E4511" s="1508"/>
      <c r="F4511" s="1504"/>
      <c r="G4511" s="1504"/>
      <c r="H4511" s="1504"/>
      <c r="I4511" s="1504"/>
      <c r="J4511" s="1504"/>
    </row>
    <row r="4512" spans="2:10" x14ac:dyDescent="0.25">
      <c r="B4512" s="1508"/>
      <c r="C4512" s="1508"/>
      <c r="D4512" s="1508"/>
      <c r="E4512" s="1508"/>
      <c r="F4512" s="1504"/>
      <c r="G4512" s="1504"/>
      <c r="H4512" s="1504"/>
      <c r="I4512" s="1504"/>
      <c r="J4512" s="1504"/>
    </row>
    <row r="4513" spans="2:10" x14ac:dyDescent="0.25">
      <c r="B4513" s="1508"/>
      <c r="C4513" s="1508"/>
      <c r="D4513" s="1508"/>
      <c r="E4513" s="1508"/>
      <c r="F4513" s="1504"/>
      <c r="G4513" s="1504"/>
      <c r="H4513" s="1504"/>
      <c r="I4513" s="1504"/>
      <c r="J4513" s="1504"/>
    </row>
    <row r="4514" spans="2:10" x14ac:dyDescent="0.25">
      <c r="B4514" s="1508"/>
      <c r="C4514" s="1508"/>
      <c r="D4514" s="1508"/>
      <c r="E4514" s="1508"/>
      <c r="F4514" s="1504"/>
      <c r="G4514" s="1504"/>
      <c r="H4514" s="1504"/>
      <c r="I4514" s="1504"/>
      <c r="J4514" s="1504"/>
    </row>
    <row r="4515" spans="2:10" x14ac:dyDescent="0.25">
      <c r="B4515" s="1508"/>
      <c r="C4515" s="1508"/>
      <c r="D4515" s="1508"/>
      <c r="E4515" s="1508"/>
      <c r="F4515" s="1504"/>
      <c r="G4515" s="1504"/>
      <c r="H4515" s="1504"/>
      <c r="I4515" s="1504"/>
      <c r="J4515" s="1504"/>
    </row>
    <row r="4516" spans="2:10" x14ac:dyDescent="0.25">
      <c r="B4516" s="1508"/>
      <c r="C4516" s="1508"/>
      <c r="D4516" s="1508"/>
      <c r="E4516" s="1508"/>
      <c r="F4516" s="1504"/>
      <c r="G4516" s="1504"/>
      <c r="H4516" s="1504"/>
      <c r="I4516" s="1504"/>
      <c r="J4516" s="1504"/>
    </row>
    <row r="4517" spans="2:10" x14ac:dyDescent="0.25">
      <c r="B4517" s="1508"/>
      <c r="C4517" s="1508"/>
      <c r="D4517" s="1508"/>
      <c r="E4517" s="1508"/>
      <c r="F4517" s="1504"/>
      <c r="G4517" s="1504"/>
      <c r="H4517" s="1504"/>
      <c r="I4517" s="1504"/>
      <c r="J4517" s="1504"/>
    </row>
    <row r="4518" spans="2:10" x14ac:dyDescent="0.25">
      <c r="B4518" s="1508"/>
      <c r="C4518" s="1508"/>
      <c r="D4518" s="1508"/>
      <c r="E4518" s="1508"/>
      <c r="F4518" s="1504"/>
      <c r="G4518" s="1504"/>
      <c r="H4518" s="1504"/>
      <c r="I4518" s="1504"/>
      <c r="J4518" s="1504"/>
    </row>
    <row r="4519" spans="2:10" x14ac:dyDescent="0.25">
      <c r="B4519" s="1508"/>
      <c r="C4519" s="1508"/>
      <c r="D4519" s="1508"/>
      <c r="E4519" s="1508"/>
      <c r="F4519" s="1504"/>
      <c r="G4519" s="1504"/>
      <c r="H4519" s="1504"/>
      <c r="I4519" s="1504"/>
      <c r="J4519" s="1504"/>
    </row>
    <row r="4520" spans="2:10" x14ac:dyDescent="0.25">
      <c r="B4520" s="1508"/>
      <c r="C4520" s="1508"/>
      <c r="D4520" s="1508"/>
      <c r="E4520" s="1508"/>
      <c r="F4520" s="1504"/>
      <c r="G4520" s="1504"/>
      <c r="H4520" s="1504"/>
      <c r="I4520" s="1504"/>
      <c r="J4520" s="1504"/>
    </row>
    <row r="4521" spans="2:10" x14ac:dyDescent="0.25">
      <c r="B4521" s="1508"/>
      <c r="C4521" s="1508"/>
      <c r="D4521" s="1508"/>
      <c r="E4521" s="1508"/>
      <c r="F4521" s="1504"/>
      <c r="G4521" s="1504"/>
      <c r="H4521" s="1504"/>
      <c r="I4521" s="1504"/>
      <c r="J4521" s="1504"/>
    </row>
    <row r="4522" spans="2:10" x14ac:dyDescent="0.25">
      <c r="B4522" s="1508"/>
      <c r="C4522" s="1508"/>
      <c r="D4522" s="1508"/>
      <c r="E4522" s="1508"/>
      <c r="F4522" s="1504"/>
      <c r="G4522" s="1504"/>
      <c r="H4522" s="1504"/>
      <c r="I4522" s="1504"/>
      <c r="J4522" s="1504"/>
    </row>
    <row r="4523" spans="2:10" x14ac:dyDescent="0.25">
      <c r="B4523" s="1508"/>
      <c r="C4523" s="1508"/>
      <c r="D4523" s="1508"/>
      <c r="E4523" s="1508"/>
      <c r="F4523" s="1504"/>
      <c r="G4523" s="1504"/>
      <c r="H4523" s="1504"/>
      <c r="I4523" s="1504"/>
      <c r="J4523" s="1504"/>
    </row>
    <row r="4524" spans="2:10" x14ac:dyDescent="0.25">
      <c r="B4524" s="1508"/>
      <c r="C4524" s="1508"/>
      <c r="D4524" s="1508"/>
      <c r="E4524" s="1508"/>
      <c r="F4524" s="1504"/>
      <c r="G4524" s="1504"/>
      <c r="H4524" s="1504"/>
      <c r="I4524" s="1504"/>
      <c r="J4524" s="1504"/>
    </row>
    <row r="4525" spans="2:10" x14ac:dyDescent="0.25">
      <c r="B4525" s="1508"/>
      <c r="C4525" s="1508"/>
      <c r="D4525" s="1508"/>
      <c r="E4525" s="1508"/>
      <c r="F4525" s="1504"/>
      <c r="G4525" s="1504"/>
      <c r="H4525" s="1504"/>
      <c r="I4525" s="1504"/>
      <c r="J4525" s="1504"/>
    </row>
    <row r="4526" spans="2:10" x14ac:dyDescent="0.25">
      <c r="B4526" s="1508"/>
      <c r="C4526" s="1508"/>
      <c r="D4526" s="1508"/>
      <c r="E4526" s="1508"/>
      <c r="F4526" s="1504"/>
      <c r="G4526" s="1504"/>
      <c r="H4526" s="1504"/>
      <c r="I4526" s="1504"/>
      <c r="J4526" s="1504"/>
    </row>
    <row r="4527" spans="2:10" x14ac:dyDescent="0.25">
      <c r="B4527" s="1508"/>
      <c r="C4527" s="1508"/>
      <c r="D4527" s="1508"/>
      <c r="E4527" s="1508"/>
      <c r="F4527" s="1504"/>
      <c r="G4527" s="1504"/>
      <c r="H4527" s="1504"/>
      <c r="I4527" s="1504"/>
      <c r="J4527" s="1504"/>
    </row>
    <row r="4528" spans="2:10" x14ac:dyDescent="0.25">
      <c r="B4528" s="1508"/>
      <c r="C4528" s="1508"/>
      <c r="D4528" s="1508"/>
      <c r="E4528" s="1508"/>
      <c r="F4528" s="1504"/>
      <c r="G4528" s="1504"/>
      <c r="H4528" s="1504"/>
      <c r="I4528" s="1504"/>
      <c r="J4528" s="1504"/>
    </row>
    <row r="4529" spans="2:10" x14ac:dyDescent="0.25">
      <c r="B4529" s="1508"/>
      <c r="C4529" s="1508"/>
      <c r="D4529" s="1508"/>
      <c r="E4529" s="1508"/>
      <c r="F4529" s="1504"/>
      <c r="G4529" s="1504"/>
      <c r="H4529" s="1504"/>
      <c r="I4529" s="1504"/>
      <c r="J4529" s="1504"/>
    </row>
    <row r="4530" spans="2:10" x14ac:dyDescent="0.25">
      <c r="B4530" s="1508"/>
      <c r="C4530" s="1508"/>
      <c r="D4530" s="1508"/>
      <c r="E4530" s="1508"/>
      <c r="F4530" s="1504"/>
      <c r="G4530" s="1504"/>
      <c r="H4530" s="1504"/>
      <c r="I4530" s="1504"/>
      <c r="J4530" s="1504"/>
    </row>
    <row r="4531" spans="2:10" x14ac:dyDescent="0.25">
      <c r="B4531" s="1508"/>
      <c r="C4531" s="1508"/>
      <c r="D4531" s="1508"/>
      <c r="E4531" s="1508"/>
      <c r="F4531" s="1504"/>
      <c r="G4531" s="1504"/>
      <c r="H4531" s="1504"/>
      <c r="I4531" s="1504"/>
      <c r="J4531" s="1504"/>
    </row>
    <row r="4532" spans="2:10" x14ac:dyDescent="0.25">
      <c r="B4532" s="1508"/>
      <c r="C4532" s="1508"/>
      <c r="D4532" s="1508"/>
      <c r="E4532" s="1508"/>
      <c r="F4532" s="1504"/>
      <c r="G4532" s="1504"/>
      <c r="H4532" s="1504"/>
      <c r="I4532" s="1504"/>
      <c r="J4532" s="1504"/>
    </row>
    <row r="4533" spans="2:10" x14ac:dyDescent="0.25">
      <c r="B4533" s="1508"/>
      <c r="C4533" s="1508"/>
      <c r="D4533" s="1508"/>
      <c r="E4533" s="1508"/>
      <c r="F4533" s="1504"/>
      <c r="G4533" s="1504"/>
      <c r="H4533" s="1504"/>
      <c r="I4533" s="1504"/>
      <c r="J4533" s="1504"/>
    </row>
    <row r="4534" spans="2:10" x14ac:dyDescent="0.25">
      <c r="B4534" s="1508"/>
      <c r="C4534" s="1508"/>
      <c r="D4534" s="1508"/>
      <c r="E4534" s="1508"/>
      <c r="F4534" s="1504"/>
      <c r="G4534" s="1504"/>
      <c r="H4534" s="1504"/>
      <c r="I4534" s="1504"/>
      <c r="J4534" s="1504"/>
    </row>
    <row r="4535" spans="2:10" x14ac:dyDescent="0.25">
      <c r="B4535" s="1508"/>
      <c r="C4535" s="1508"/>
      <c r="D4535" s="1508"/>
      <c r="E4535" s="1508"/>
      <c r="F4535" s="1504"/>
      <c r="G4535" s="1504"/>
      <c r="H4535" s="1504"/>
      <c r="I4535" s="1504"/>
      <c r="J4535" s="1504"/>
    </row>
    <row r="4536" spans="2:10" x14ac:dyDescent="0.25">
      <c r="B4536" s="1508"/>
      <c r="C4536" s="1508"/>
      <c r="D4536" s="1508"/>
      <c r="E4536" s="1508"/>
      <c r="F4536" s="1504"/>
      <c r="G4536" s="1504"/>
      <c r="H4536" s="1504"/>
      <c r="I4536" s="1504"/>
      <c r="J4536" s="1504"/>
    </row>
    <row r="4537" spans="2:10" x14ac:dyDescent="0.25">
      <c r="B4537" s="1508"/>
      <c r="C4537" s="1508"/>
      <c r="D4537" s="1508"/>
      <c r="E4537" s="1508"/>
      <c r="F4537" s="1504"/>
      <c r="G4537" s="1504"/>
      <c r="H4537" s="1504"/>
      <c r="I4537" s="1504"/>
      <c r="J4537" s="1504"/>
    </row>
    <row r="4538" spans="2:10" x14ac:dyDescent="0.25">
      <c r="B4538" s="1508"/>
      <c r="C4538" s="1508"/>
      <c r="D4538" s="1508"/>
      <c r="E4538" s="1508"/>
      <c r="F4538" s="1504"/>
      <c r="G4538" s="1504"/>
      <c r="H4538" s="1504"/>
      <c r="I4538" s="1504"/>
      <c r="J4538" s="1504"/>
    </row>
    <row r="4539" spans="2:10" x14ac:dyDescent="0.25">
      <c r="B4539" s="1508"/>
      <c r="C4539" s="1508"/>
      <c r="D4539" s="1508"/>
      <c r="E4539" s="1508"/>
      <c r="F4539" s="1504"/>
      <c r="G4539" s="1504"/>
      <c r="H4539" s="1504"/>
      <c r="I4539" s="1504"/>
      <c r="J4539" s="1504"/>
    </row>
    <row r="4540" spans="2:10" x14ac:dyDescent="0.25">
      <c r="B4540" s="1508"/>
      <c r="C4540" s="1508"/>
      <c r="D4540" s="1508"/>
      <c r="E4540" s="1508"/>
      <c r="F4540" s="1504"/>
      <c r="G4540" s="1504"/>
      <c r="H4540" s="1504"/>
      <c r="I4540" s="1504"/>
      <c r="J4540" s="1504"/>
    </row>
    <row r="4541" spans="2:10" x14ac:dyDescent="0.25">
      <c r="B4541" s="1508"/>
      <c r="C4541" s="1508"/>
      <c r="D4541" s="1508"/>
      <c r="E4541" s="1508"/>
      <c r="F4541" s="1504"/>
      <c r="G4541" s="1504"/>
      <c r="H4541" s="1504"/>
      <c r="I4541" s="1504"/>
      <c r="J4541" s="1504"/>
    </row>
    <row r="4542" spans="2:10" x14ac:dyDescent="0.25">
      <c r="B4542" s="1508"/>
      <c r="C4542" s="1508"/>
      <c r="D4542" s="1508"/>
      <c r="E4542" s="1508"/>
      <c r="F4542" s="1504"/>
      <c r="G4542" s="1504"/>
      <c r="H4542" s="1504"/>
      <c r="I4542" s="1504"/>
      <c r="J4542" s="1504"/>
    </row>
    <row r="4543" spans="2:10" x14ac:dyDescent="0.25">
      <c r="B4543" s="1508"/>
      <c r="C4543" s="1508"/>
      <c r="D4543" s="1508"/>
      <c r="E4543" s="1508"/>
      <c r="F4543" s="1504"/>
      <c r="G4543" s="1504"/>
      <c r="H4543" s="1504"/>
      <c r="I4543" s="1504"/>
      <c r="J4543" s="1504"/>
    </row>
    <row r="4544" spans="2:10" x14ac:dyDescent="0.25">
      <c r="B4544" s="1508"/>
      <c r="C4544" s="1508"/>
      <c r="D4544" s="1508"/>
      <c r="E4544" s="1508"/>
      <c r="F4544" s="1504"/>
      <c r="G4544" s="1504"/>
      <c r="H4544" s="1504"/>
      <c r="I4544" s="1504"/>
      <c r="J4544" s="1504"/>
    </row>
    <row r="4545" spans="2:10" x14ac:dyDescent="0.25">
      <c r="B4545" s="1508"/>
      <c r="C4545" s="1508"/>
      <c r="D4545" s="1508"/>
      <c r="E4545" s="1508"/>
      <c r="F4545" s="1504"/>
      <c r="G4545" s="1504"/>
      <c r="H4545" s="1504"/>
      <c r="I4545" s="1504"/>
      <c r="J4545" s="1504"/>
    </row>
    <row r="4546" spans="2:10" x14ac:dyDescent="0.25">
      <c r="B4546" s="1508"/>
      <c r="C4546" s="1508"/>
      <c r="D4546" s="1508"/>
      <c r="E4546" s="1508"/>
      <c r="F4546" s="1504"/>
      <c r="G4546" s="1504"/>
      <c r="H4546" s="1504"/>
      <c r="I4546" s="1504"/>
      <c r="J4546" s="1504"/>
    </row>
    <row r="4547" spans="2:10" x14ac:dyDescent="0.25">
      <c r="B4547" s="1508"/>
      <c r="C4547" s="1508"/>
      <c r="D4547" s="1508"/>
      <c r="E4547" s="1508"/>
      <c r="F4547" s="1504"/>
      <c r="G4547" s="1504"/>
      <c r="H4547" s="1504"/>
      <c r="I4547" s="1504"/>
      <c r="J4547" s="1504"/>
    </row>
    <row r="4548" spans="2:10" x14ac:dyDescent="0.25">
      <c r="B4548" s="1508"/>
      <c r="C4548" s="1508"/>
      <c r="D4548" s="1508"/>
      <c r="E4548" s="1508"/>
      <c r="F4548" s="1504"/>
      <c r="G4548" s="1504"/>
      <c r="H4548" s="1504"/>
      <c r="I4548" s="1504"/>
      <c r="J4548" s="1504"/>
    </row>
    <row r="4549" spans="2:10" x14ac:dyDescent="0.25">
      <c r="B4549" s="1508"/>
      <c r="C4549" s="1508"/>
      <c r="D4549" s="1508"/>
      <c r="E4549" s="1508"/>
      <c r="F4549" s="1504"/>
      <c r="G4549" s="1504"/>
      <c r="H4549" s="1504"/>
      <c r="I4549" s="1504"/>
      <c r="J4549" s="1504"/>
    </row>
    <row r="4550" spans="2:10" x14ac:dyDescent="0.25">
      <c r="B4550" s="1508"/>
      <c r="C4550" s="1508"/>
      <c r="D4550" s="1508"/>
      <c r="E4550" s="1508"/>
      <c r="F4550" s="1504"/>
      <c r="G4550" s="1504"/>
      <c r="H4550" s="1504"/>
      <c r="I4550" s="1504"/>
      <c r="J4550" s="1504"/>
    </row>
    <row r="4551" spans="2:10" x14ac:dyDescent="0.25">
      <c r="B4551" s="1508"/>
      <c r="C4551" s="1508"/>
      <c r="D4551" s="1508"/>
      <c r="E4551" s="1508"/>
      <c r="F4551" s="1504"/>
      <c r="G4551" s="1504"/>
      <c r="H4551" s="1504"/>
      <c r="I4551" s="1504"/>
      <c r="J4551" s="1504"/>
    </row>
    <row r="4552" spans="2:10" x14ac:dyDescent="0.25">
      <c r="B4552" s="1508"/>
      <c r="C4552" s="1508"/>
      <c r="D4552" s="1508"/>
      <c r="E4552" s="1508"/>
      <c r="F4552" s="1504"/>
      <c r="G4552" s="1504"/>
      <c r="H4552" s="1504"/>
      <c r="I4552" s="1504"/>
      <c r="J4552" s="1504"/>
    </row>
    <row r="4553" spans="2:10" x14ac:dyDescent="0.25">
      <c r="B4553" s="1508"/>
      <c r="C4553" s="1508"/>
      <c r="D4553" s="1508"/>
      <c r="E4553" s="1508"/>
      <c r="F4553" s="1504"/>
      <c r="G4553" s="1504"/>
      <c r="H4553" s="1504"/>
      <c r="I4553" s="1504"/>
      <c r="J4553" s="1504"/>
    </row>
    <row r="4554" spans="2:10" x14ac:dyDescent="0.25">
      <c r="B4554" s="1508"/>
      <c r="C4554" s="1508"/>
      <c r="D4554" s="1508"/>
      <c r="E4554" s="1508"/>
      <c r="F4554" s="1504"/>
      <c r="G4554" s="1504"/>
      <c r="H4554" s="1504"/>
      <c r="I4554" s="1504"/>
      <c r="J4554" s="1504"/>
    </row>
    <row r="4555" spans="2:10" x14ac:dyDescent="0.25">
      <c r="B4555" s="1508"/>
      <c r="C4555" s="1508"/>
      <c r="D4555" s="1508"/>
      <c r="E4555" s="1508"/>
      <c r="F4555" s="1504"/>
      <c r="G4555" s="1504"/>
      <c r="H4555" s="1504"/>
      <c r="I4555" s="1504"/>
      <c r="J4555" s="1504"/>
    </row>
    <row r="4556" spans="2:10" x14ac:dyDescent="0.25">
      <c r="B4556" s="1508"/>
      <c r="C4556" s="1508"/>
      <c r="D4556" s="1508"/>
      <c r="E4556" s="1508"/>
      <c r="F4556" s="1504"/>
      <c r="G4556" s="1504"/>
      <c r="H4556" s="1504"/>
      <c r="I4556" s="1504"/>
      <c r="J4556" s="1504"/>
    </row>
    <row r="4557" spans="2:10" x14ac:dyDescent="0.25">
      <c r="B4557" s="1508"/>
      <c r="C4557" s="1508"/>
      <c r="D4557" s="1508"/>
      <c r="E4557" s="1508"/>
      <c r="F4557" s="1504"/>
      <c r="G4557" s="1504"/>
      <c r="H4557" s="1504"/>
      <c r="I4557" s="1504"/>
      <c r="J4557" s="1504"/>
    </row>
    <row r="4558" spans="2:10" x14ac:dyDescent="0.25">
      <c r="B4558" s="1508"/>
      <c r="C4558" s="1508"/>
      <c r="D4558" s="1508"/>
      <c r="E4558" s="1508"/>
      <c r="F4558" s="1504"/>
      <c r="G4558" s="1504"/>
      <c r="H4558" s="1504"/>
      <c r="I4558" s="1504"/>
      <c r="J4558" s="1504"/>
    </row>
    <row r="4559" spans="2:10" x14ac:dyDescent="0.25">
      <c r="B4559" s="1508"/>
      <c r="C4559" s="1508"/>
      <c r="D4559" s="1508"/>
      <c r="E4559" s="1508"/>
      <c r="F4559" s="1504"/>
      <c r="G4559" s="1504"/>
      <c r="H4559" s="1504"/>
      <c r="I4559" s="1504"/>
      <c r="J4559" s="1504"/>
    </row>
    <row r="4560" spans="2:10" x14ac:dyDescent="0.25">
      <c r="B4560" s="1508"/>
      <c r="C4560" s="1508"/>
      <c r="D4560" s="1508"/>
      <c r="E4560" s="1508"/>
      <c r="F4560" s="1504"/>
      <c r="G4560" s="1504"/>
      <c r="H4560" s="1504"/>
      <c r="I4560" s="1504"/>
      <c r="J4560" s="1504"/>
    </row>
    <row r="4561" spans="2:10" x14ac:dyDescent="0.25">
      <c r="B4561" s="1508"/>
      <c r="C4561" s="1508"/>
      <c r="D4561" s="1508"/>
      <c r="E4561" s="1508"/>
      <c r="F4561" s="1504"/>
      <c r="G4561" s="1504"/>
      <c r="H4561" s="1504"/>
      <c r="I4561" s="1504"/>
      <c r="J4561" s="1504"/>
    </row>
    <row r="4562" spans="2:10" x14ac:dyDescent="0.25">
      <c r="B4562" s="1508"/>
      <c r="C4562" s="1508"/>
      <c r="D4562" s="1508"/>
      <c r="E4562" s="1508"/>
      <c r="F4562" s="1504"/>
      <c r="G4562" s="1504"/>
      <c r="H4562" s="1504"/>
      <c r="I4562" s="1504"/>
      <c r="J4562" s="1504"/>
    </row>
    <row r="4563" spans="2:10" x14ac:dyDescent="0.25">
      <c r="B4563" s="1508"/>
      <c r="C4563" s="1508"/>
      <c r="D4563" s="1508"/>
      <c r="E4563" s="1508"/>
      <c r="F4563" s="1504"/>
      <c r="G4563" s="1504"/>
      <c r="H4563" s="1504"/>
      <c r="I4563" s="1504"/>
      <c r="J4563" s="1504"/>
    </row>
    <row r="4564" spans="2:10" x14ac:dyDescent="0.25">
      <c r="B4564" s="1508"/>
      <c r="C4564" s="1508"/>
      <c r="D4564" s="1508"/>
      <c r="E4564" s="1508"/>
      <c r="F4564" s="1504"/>
      <c r="G4564" s="1504"/>
      <c r="H4564" s="1504"/>
      <c r="I4564" s="1504"/>
      <c r="J4564" s="1504"/>
    </row>
    <row r="4565" spans="2:10" x14ac:dyDescent="0.25">
      <c r="B4565" s="1508"/>
      <c r="C4565" s="1508"/>
      <c r="D4565" s="1508"/>
      <c r="E4565" s="1508"/>
      <c r="F4565" s="1504"/>
      <c r="G4565" s="1504"/>
      <c r="H4565" s="1504"/>
      <c r="I4565" s="1504"/>
      <c r="J4565" s="1504"/>
    </row>
    <row r="4566" spans="2:10" x14ac:dyDescent="0.25">
      <c r="B4566" s="1508"/>
      <c r="C4566" s="1508"/>
      <c r="D4566" s="1508"/>
      <c r="E4566" s="1508"/>
      <c r="F4566" s="1504"/>
      <c r="G4566" s="1504"/>
      <c r="H4566" s="1504"/>
      <c r="I4566" s="1504"/>
      <c r="J4566" s="1504"/>
    </row>
    <row r="4567" spans="2:10" x14ac:dyDescent="0.25">
      <c r="B4567" s="1508"/>
      <c r="C4567" s="1508"/>
      <c r="D4567" s="1508"/>
      <c r="E4567" s="1508"/>
      <c r="F4567" s="1504"/>
      <c r="G4567" s="1504"/>
      <c r="H4567" s="1504"/>
      <c r="I4567" s="1504"/>
      <c r="J4567" s="1504"/>
    </row>
    <row r="4568" spans="2:10" x14ac:dyDescent="0.25">
      <c r="B4568" s="1508"/>
      <c r="C4568" s="1508"/>
      <c r="D4568" s="1508"/>
      <c r="E4568" s="1508"/>
      <c r="F4568" s="1504"/>
      <c r="G4568" s="1504"/>
      <c r="H4568" s="1504"/>
      <c r="I4568" s="1504"/>
      <c r="J4568" s="1504"/>
    </row>
    <row r="4569" spans="2:10" x14ac:dyDescent="0.25">
      <c r="B4569" s="1508"/>
      <c r="C4569" s="1508"/>
      <c r="D4569" s="1508"/>
      <c r="E4569" s="1508"/>
      <c r="F4569" s="1504"/>
      <c r="G4569" s="1504"/>
      <c r="H4569" s="1504"/>
      <c r="I4569" s="1504"/>
      <c r="J4569" s="1504"/>
    </row>
    <row r="4570" spans="2:10" x14ac:dyDescent="0.25">
      <c r="B4570" s="1508"/>
      <c r="C4570" s="1508"/>
      <c r="D4570" s="1508"/>
      <c r="E4570" s="1508"/>
      <c r="F4570" s="1504"/>
      <c r="G4570" s="1504"/>
      <c r="H4570" s="1504"/>
      <c r="I4570" s="1504"/>
      <c r="J4570" s="1504"/>
    </row>
    <row r="4571" spans="2:10" x14ac:dyDescent="0.25">
      <c r="B4571" s="1508"/>
      <c r="C4571" s="1508"/>
      <c r="D4571" s="1508"/>
      <c r="E4571" s="1508"/>
      <c r="F4571" s="1504"/>
      <c r="G4571" s="1504"/>
      <c r="H4571" s="1504"/>
      <c r="I4571" s="1504"/>
      <c r="J4571" s="1504"/>
    </row>
    <row r="4572" spans="2:10" x14ac:dyDescent="0.25">
      <c r="B4572" s="1508"/>
      <c r="C4572" s="1508"/>
      <c r="D4572" s="1508"/>
      <c r="E4572" s="1508"/>
      <c r="F4572" s="1504"/>
      <c r="G4572" s="1504"/>
      <c r="H4572" s="1504"/>
      <c r="I4572" s="1504"/>
      <c r="J4572" s="1504"/>
    </row>
    <row r="4573" spans="2:10" x14ac:dyDescent="0.25">
      <c r="B4573" s="1508"/>
      <c r="C4573" s="1508"/>
      <c r="D4573" s="1508"/>
      <c r="E4573" s="1508"/>
      <c r="F4573" s="1504"/>
      <c r="G4573" s="1504"/>
      <c r="H4573" s="1504"/>
      <c r="I4573" s="1504"/>
      <c r="J4573" s="1504"/>
    </row>
    <row r="4574" spans="2:10" x14ac:dyDescent="0.25">
      <c r="B4574" s="1508"/>
      <c r="C4574" s="1508"/>
      <c r="D4574" s="1508"/>
      <c r="E4574" s="1508"/>
      <c r="F4574" s="1504"/>
      <c r="G4574" s="1504"/>
      <c r="H4574" s="1504"/>
      <c r="I4574" s="1504"/>
      <c r="J4574" s="1504"/>
    </row>
    <row r="4575" spans="2:10" x14ac:dyDescent="0.25">
      <c r="B4575" s="1508"/>
      <c r="C4575" s="1508"/>
      <c r="D4575" s="1508"/>
      <c r="E4575" s="1508"/>
      <c r="F4575" s="1504"/>
      <c r="G4575" s="1504"/>
      <c r="H4575" s="1504"/>
      <c r="I4575" s="1504"/>
      <c r="J4575" s="1504"/>
    </row>
    <row r="4576" spans="2:10" x14ac:dyDescent="0.25">
      <c r="B4576" s="1508"/>
      <c r="C4576" s="1508"/>
      <c r="D4576" s="1508"/>
      <c r="E4576" s="1508"/>
      <c r="F4576" s="1504"/>
      <c r="G4576" s="1504"/>
      <c r="H4576" s="1504"/>
      <c r="I4576" s="1504"/>
      <c r="J4576" s="1504"/>
    </row>
    <row r="4577" spans="2:10" x14ac:dyDescent="0.25">
      <c r="B4577" s="1508"/>
      <c r="C4577" s="1508"/>
      <c r="D4577" s="1508"/>
      <c r="E4577" s="1508"/>
      <c r="F4577" s="1504"/>
      <c r="G4577" s="1504"/>
      <c r="H4577" s="1504"/>
      <c r="I4577" s="1504"/>
      <c r="J4577" s="1504"/>
    </row>
    <row r="4578" spans="2:10" x14ac:dyDescent="0.25">
      <c r="B4578" s="1508"/>
      <c r="C4578" s="1508"/>
      <c r="D4578" s="1508"/>
      <c r="E4578" s="1508"/>
      <c r="F4578" s="1504"/>
      <c r="G4578" s="1504"/>
      <c r="H4578" s="1504"/>
      <c r="I4578" s="1504"/>
      <c r="J4578" s="1504"/>
    </row>
    <row r="4579" spans="2:10" x14ac:dyDescent="0.25">
      <c r="B4579" s="1508"/>
      <c r="C4579" s="1508"/>
      <c r="D4579" s="1508"/>
      <c r="E4579" s="1508"/>
      <c r="F4579" s="1504"/>
      <c r="G4579" s="1504"/>
      <c r="H4579" s="1504"/>
      <c r="I4579" s="1504"/>
      <c r="J4579" s="1504"/>
    </row>
    <row r="4580" spans="2:10" x14ac:dyDescent="0.25">
      <c r="B4580" s="1508"/>
      <c r="C4580" s="1508"/>
      <c r="D4580" s="1508"/>
      <c r="E4580" s="1508"/>
      <c r="F4580" s="1504"/>
      <c r="G4580" s="1504"/>
      <c r="H4580" s="1504"/>
      <c r="I4580" s="1504"/>
      <c r="J4580" s="1504"/>
    </row>
    <row r="4581" spans="2:10" x14ac:dyDescent="0.25">
      <c r="B4581" s="1508"/>
      <c r="C4581" s="1508"/>
      <c r="D4581" s="1508"/>
      <c r="E4581" s="1508"/>
      <c r="F4581" s="1504"/>
      <c r="G4581" s="1504"/>
      <c r="H4581" s="1504"/>
      <c r="I4581" s="1504"/>
      <c r="J4581" s="1504"/>
    </row>
    <row r="4582" spans="2:10" x14ac:dyDescent="0.25">
      <c r="B4582" s="1508"/>
      <c r="C4582" s="1508"/>
      <c r="D4582" s="1508"/>
      <c r="E4582" s="1508"/>
      <c r="F4582" s="1504"/>
      <c r="G4582" s="1504"/>
      <c r="H4582" s="1504"/>
      <c r="I4582" s="1504"/>
      <c r="J4582" s="1504"/>
    </row>
    <row r="4583" spans="2:10" x14ac:dyDescent="0.25">
      <c r="B4583" s="1508"/>
      <c r="C4583" s="1508"/>
      <c r="D4583" s="1508"/>
      <c r="E4583" s="1508"/>
      <c r="F4583" s="1504"/>
      <c r="G4583" s="1504"/>
      <c r="H4583" s="1504"/>
      <c r="I4583" s="1504"/>
      <c r="J4583" s="1504"/>
    </row>
    <row r="4584" spans="2:10" x14ac:dyDescent="0.25">
      <c r="B4584" s="1508"/>
      <c r="C4584" s="1508"/>
      <c r="D4584" s="1508"/>
      <c r="E4584" s="1508"/>
      <c r="F4584" s="1504"/>
      <c r="G4584" s="1504"/>
      <c r="H4584" s="1504"/>
      <c r="I4584" s="1504"/>
      <c r="J4584" s="1504"/>
    </row>
    <row r="4585" spans="2:10" x14ac:dyDescent="0.25">
      <c r="B4585" s="1508"/>
      <c r="C4585" s="1508"/>
      <c r="D4585" s="1508"/>
      <c r="E4585" s="1508"/>
      <c r="F4585" s="1504"/>
      <c r="G4585" s="1504"/>
      <c r="H4585" s="1504"/>
      <c r="I4585" s="1504"/>
      <c r="J4585" s="1504"/>
    </row>
    <row r="4586" spans="2:10" x14ac:dyDescent="0.25">
      <c r="B4586" s="1508"/>
      <c r="C4586" s="1508"/>
      <c r="D4586" s="1508"/>
      <c r="E4586" s="1508"/>
      <c r="F4586" s="1504"/>
      <c r="G4586" s="1504"/>
      <c r="H4586" s="1504"/>
      <c r="I4586" s="1504"/>
      <c r="J4586" s="1504"/>
    </row>
    <row r="4587" spans="2:10" x14ac:dyDescent="0.25">
      <c r="B4587" s="1508"/>
      <c r="C4587" s="1508"/>
      <c r="D4587" s="1508"/>
      <c r="E4587" s="1508"/>
      <c r="F4587" s="1504"/>
      <c r="G4587" s="1504"/>
      <c r="H4587" s="1504"/>
      <c r="I4587" s="1504"/>
      <c r="J4587" s="1504"/>
    </row>
    <row r="4588" spans="2:10" x14ac:dyDescent="0.25">
      <c r="B4588" s="1508"/>
      <c r="C4588" s="1508"/>
      <c r="D4588" s="1508"/>
      <c r="E4588" s="1508"/>
      <c r="F4588" s="1504"/>
      <c r="G4588" s="1504"/>
      <c r="H4588" s="1504"/>
      <c r="I4588" s="1504"/>
      <c r="J4588" s="1504"/>
    </row>
    <row r="4589" spans="2:10" x14ac:dyDescent="0.25">
      <c r="B4589" s="1508"/>
      <c r="C4589" s="1508"/>
      <c r="D4589" s="1508"/>
      <c r="E4589" s="1508"/>
      <c r="F4589" s="1504"/>
      <c r="G4589" s="1504"/>
      <c r="H4589" s="1504"/>
      <c r="I4589" s="1504"/>
      <c r="J4589" s="1504"/>
    </row>
    <row r="4590" spans="2:10" x14ac:dyDescent="0.25">
      <c r="B4590" s="1508"/>
      <c r="C4590" s="1508"/>
      <c r="D4590" s="1508"/>
      <c r="E4590" s="1508"/>
      <c r="F4590" s="1504"/>
      <c r="G4590" s="1504"/>
      <c r="H4590" s="1504"/>
      <c r="I4590" s="1504"/>
      <c r="J4590" s="1504"/>
    </row>
    <row r="4591" spans="2:10" x14ac:dyDescent="0.25">
      <c r="B4591" s="1508"/>
      <c r="C4591" s="1508"/>
      <c r="D4591" s="1508"/>
      <c r="E4591" s="1508"/>
      <c r="F4591" s="1504"/>
      <c r="G4591" s="1504"/>
      <c r="H4591" s="1504"/>
      <c r="I4591" s="1504"/>
      <c r="J4591" s="1504"/>
    </row>
    <row r="4592" spans="2:10" x14ac:dyDescent="0.25">
      <c r="B4592" s="1508"/>
      <c r="C4592" s="1508"/>
      <c r="D4592" s="1508"/>
      <c r="E4592" s="1508"/>
      <c r="F4592" s="1504"/>
      <c r="G4592" s="1504"/>
      <c r="H4592" s="1504"/>
      <c r="I4592" s="1504"/>
      <c r="J4592" s="1504"/>
    </row>
    <row r="4593" spans="2:10" x14ac:dyDescent="0.25">
      <c r="B4593" s="1508"/>
      <c r="C4593" s="1508"/>
      <c r="D4593" s="1508"/>
      <c r="E4593" s="1508"/>
      <c r="F4593" s="1504"/>
      <c r="G4593" s="1504"/>
      <c r="H4593" s="1504"/>
      <c r="I4593" s="1504"/>
      <c r="J4593" s="1504"/>
    </row>
    <row r="4594" spans="2:10" x14ac:dyDescent="0.25">
      <c r="B4594" s="1508"/>
      <c r="C4594" s="1508"/>
      <c r="D4594" s="1508"/>
      <c r="E4594" s="1508"/>
      <c r="F4594" s="1504"/>
      <c r="G4594" s="1504"/>
      <c r="H4594" s="1504"/>
      <c r="I4594" s="1504"/>
      <c r="J4594" s="1504"/>
    </row>
    <row r="4595" spans="2:10" x14ac:dyDescent="0.25">
      <c r="B4595" s="1508"/>
      <c r="C4595" s="1508"/>
      <c r="D4595" s="1508"/>
      <c r="E4595" s="1508"/>
      <c r="F4595" s="1504"/>
      <c r="G4595" s="1504"/>
      <c r="H4595" s="1504"/>
      <c r="I4595" s="1504"/>
      <c r="J4595" s="1504"/>
    </row>
    <row r="4596" spans="2:10" x14ac:dyDescent="0.25">
      <c r="B4596" s="1508"/>
      <c r="C4596" s="1508"/>
      <c r="D4596" s="1508"/>
      <c r="E4596" s="1508"/>
      <c r="F4596" s="1504"/>
      <c r="G4596" s="1504"/>
      <c r="H4596" s="1504"/>
      <c r="I4596" s="1504"/>
      <c r="J4596" s="1504"/>
    </row>
    <row r="4597" spans="2:10" x14ac:dyDescent="0.25">
      <c r="B4597" s="1508"/>
      <c r="C4597" s="1508"/>
      <c r="D4597" s="1508"/>
      <c r="E4597" s="1508"/>
      <c r="F4597" s="1504"/>
      <c r="G4597" s="1504"/>
      <c r="H4597" s="1504"/>
      <c r="I4597" s="1504"/>
      <c r="J4597" s="1504"/>
    </row>
    <row r="4598" spans="2:10" x14ac:dyDescent="0.25">
      <c r="B4598" s="1508"/>
      <c r="C4598" s="1508"/>
      <c r="D4598" s="1508"/>
      <c r="E4598" s="1508"/>
      <c r="F4598" s="1504"/>
      <c r="G4598" s="1504"/>
      <c r="H4598" s="1504"/>
      <c r="I4598" s="1504"/>
      <c r="J4598" s="1504"/>
    </row>
    <row r="4599" spans="2:10" x14ac:dyDescent="0.25">
      <c r="B4599" s="1508"/>
      <c r="C4599" s="1508"/>
      <c r="D4599" s="1508"/>
      <c r="E4599" s="1508"/>
      <c r="F4599" s="1504"/>
      <c r="G4599" s="1504"/>
      <c r="H4599" s="1504"/>
      <c r="I4599" s="1504"/>
      <c r="J4599" s="1504"/>
    </row>
    <row r="4600" spans="2:10" x14ac:dyDescent="0.25">
      <c r="B4600" s="1508"/>
      <c r="C4600" s="1508"/>
      <c r="D4600" s="1508"/>
      <c r="E4600" s="1508"/>
      <c r="F4600" s="1504"/>
      <c r="G4600" s="1504"/>
      <c r="H4600" s="1504"/>
      <c r="I4600" s="1504"/>
      <c r="J4600" s="1504"/>
    </row>
    <row r="4601" spans="2:10" x14ac:dyDescent="0.25">
      <c r="B4601" s="1508"/>
      <c r="C4601" s="1508"/>
      <c r="D4601" s="1508"/>
      <c r="E4601" s="1508"/>
      <c r="F4601" s="1504"/>
      <c r="G4601" s="1504"/>
      <c r="H4601" s="1504"/>
      <c r="I4601" s="1504"/>
      <c r="J4601" s="1504"/>
    </row>
    <row r="4602" spans="2:10" x14ac:dyDescent="0.25">
      <c r="B4602" s="1508"/>
      <c r="C4602" s="1508"/>
      <c r="D4602" s="1508"/>
      <c r="E4602" s="1508"/>
      <c r="F4602" s="1504"/>
      <c r="G4602" s="1504"/>
      <c r="H4602" s="1504"/>
      <c r="I4602" s="1504"/>
      <c r="J4602" s="1504"/>
    </row>
    <row r="4603" spans="2:10" x14ac:dyDescent="0.25">
      <c r="B4603" s="1508"/>
      <c r="C4603" s="1508"/>
      <c r="D4603" s="1508"/>
      <c r="E4603" s="1508"/>
      <c r="F4603" s="1504"/>
      <c r="G4603" s="1504"/>
      <c r="H4603" s="1504"/>
      <c r="I4603" s="1504"/>
      <c r="J4603" s="1504"/>
    </row>
    <row r="4604" spans="2:10" x14ac:dyDescent="0.25">
      <c r="B4604" s="1508"/>
      <c r="C4604" s="1508"/>
      <c r="D4604" s="1508"/>
      <c r="E4604" s="1508"/>
      <c r="F4604" s="1504"/>
      <c r="G4604" s="1504"/>
      <c r="H4604" s="1504"/>
      <c r="I4604" s="1504"/>
      <c r="J4604" s="1504"/>
    </row>
    <row r="4605" spans="2:10" x14ac:dyDescent="0.25">
      <c r="B4605" s="1508"/>
      <c r="C4605" s="1508"/>
      <c r="D4605" s="1508"/>
      <c r="E4605" s="1508"/>
      <c r="F4605" s="1504"/>
      <c r="G4605" s="1504"/>
      <c r="H4605" s="1504"/>
      <c r="I4605" s="1504"/>
      <c r="J4605" s="1504"/>
    </row>
    <row r="4606" spans="2:10" x14ac:dyDescent="0.25">
      <c r="B4606" s="1508"/>
      <c r="C4606" s="1508"/>
      <c r="D4606" s="1508"/>
      <c r="E4606" s="1508"/>
      <c r="F4606" s="1504"/>
      <c r="G4606" s="1504"/>
      <c r="H4606" s="1504"/>
      <c r="I4606" s="1504"/>
      <c r="J4606" s="1504"/>
    </row>
    <row r="4607" spans="2:10" x14ac:dyDescent="0.25">
      <c r="B4607" s="1508"/>
      <c r="C4607" s="1508"/>
      <c r="D4607" s="1508"/>
      <c r="E4607" s="1508"/>
      <c r="F4607" s="1504"/>
      <c r="G4607" s="1504"/>
      <c r="H4607" s="1504"/>
      <c r="I4607" s="1504"/>
      <c r="J4607" s="1504"/>
    </row>
    <row r="4608" spans="2:10" x14ac:dyDescent="0.25">
      <c r="B4608" s="1508"/>
      <c r="C4608" s="1508"/>
      <c r="D4608" s="1508"/>
      <c r="E4608" s="1508"/>
      <c r="F4608" s="1504"/>
      <c r="G4608" s="1504"/>
      <c r="H4608" s="1504"/>
      <c r="I4608" s="1504"/>
      <c r="J4608" s="1504"/>
    </row>
    <row r="4609" spans="2:10" x14ac:dyDescent="0.25">
      <c r="B4609" s="1508"/>
      <c r="C4609" s="1508"/>
      <c r="D4609" s="1508"/>
      <c r="E4609" s="1508"/>
      <c r="F4609" s="1504"/>
      <c r="G4609" s="1504"/>
      <c r="H4609" s="1504"/>
      <c r="I4609" s="1504"/>
      <c r="J4609" s="1504"/>
    </row>
    <row r="4610" spans="2:10" x14ac:dyDescent="0.25">
      <c r="B4610" s="1508"/>
      <c r="C4610" s="1508"/>
      <c r="D4610" s="1508"/>
      <c r="E4610" s="1508"/>
      <c r="F4610" s="1504"/>
      <c r="G4610" s="1504"/>
      <c r="H4610" s="1504"/>
      <c r="I4610" s="1504"/>
      <c r="J4610" s="1504"/>
    </row>
    <row r="4611" spans="2:10" x14ac:dyDescent="0.25">
      <c r="B4611" s="1508"/>
      <c r="C4611" s="1508"/>
      <c r="D4611" s="1508"/>
      <c r="E4611" s="1508"/>
      <c r="F4611" s="1504"/>
      <c r="G4611" s="1504"/>
      <c r="H4611" s="1504"/>
      <c r="I4611" s="1504"/>
      <c r="J4611" s="1504"/>
    </row>
    <row r="4612" spans="2:10" x14ac:dyDescent="0.25">
      <c r="B4612" s="1508"/>
      <c r="C4612" s="1508"/>
      <c r="D4612" s="1508"/>
      <c r="E4612" s="1508"/>
      <c r="F4612" s="1504"/>
      <c r="G4612" s="1504"/>
      <c r="H4612" s="1504"/>
      <c r="I4612" s="1504"/>
      <c r="J4612" s="1504"/>
    </row>
    <row r="4613" spans="2:10" x14ac:dyDescent="0.25">
      <c r="B4613" s="1508"/>
      <c r="C4613" s="1508"/>
      <c r="D4613" s="1508"/>
      <c r="E4613" s="1508"/>
      <c r="F4613" s="1504"/>
      <c r="G4613" s="1504"/>
      <c r="H4613" s="1504"/>
      <c r="I4613" s="1504"/>
      <c r="J4613" s="1504"/>
    </row>
    <row r="4614" spans="2:10" x14ac:dyDescent="0.25">
      <c r="B4614" s="1508"/>
      <c r="C4614" s="1508"/>
      <c r="D4614" s="1508"/>
      <c r="E4614" s="1508"/>
      <c r="F4614" s="1504"/>
      <c r="G4614" s="1504"/>
      <c r="H4614" s="1504"/>
      <c r="I4614" s="1504"/>
      <c r="J4614" s="1504"/>
    </row>
    <row r="4615" spans="2:10" x14ac:dyDescent="0.25">
      <c r="B4615" s="1508"/>
      <c r="C4615" s="1508"/>
      <c r="D4615" s="1508"/>
      <c r="E4615" s="1508"/>
      <c r="F4615" s="1504"/>
      <c r="G4615" s="1504"/>
      <c r="H4615" s="1504"/>
      <c r="I4615" s="1504"/>
      <c r="J4615" s="1504"/>
    </row>
    <row r="4616" spans="2:10" x14ac:dyDescent="0.25">
      <c r="B4616" s="1508"/>
      <c r="C4616" s="1508"/>
      <c r="D4616" s="1508"/>
      <c r="E4616" s="1508"/>
      <c r="F4616" s="1504"/>
      <c r="G4616" s="1504"/>
      <c r="H4616" s="1504"/>
      <c r="I4616" s="1504"/>
      <c r="J4616" s="1504"/>
    </row>
    <row r="4617" spans="2:10" x14ac:dyDescent="0.25">
      <c r="B4617" s="1508"/>
      <c r="C4617" s="1508"/>
      <c r="D4617" s="1508"/>
      <c r="E4617" s="1508"/>
      <c r="F4617" s="1504"/>
      <c r="G4617" s="1504"/>
      <c r="H4617" s="1504"/>
      <c r="I4617" s="1504"/>
      <c r="J4617" s="1504"/>
    </row>
    <row r="4618" spans="2:10" x14ac:dyDescent="0.25">
      <c r="B4618" s="1508"/>
      <c r="C4618" s="1508"/>
      <c r="D4618" s="1508"/>
      <c r="E4618" s="1508"/>
      <c r="F4618" s="1504"/>
      <c r="G4618" s="1504"/>
      <c r="H4618" s="1504"/>
      <c r="I4618" s="1504"/>
      <c r="J4618" s="1504"/>
    </row>
    <row r="4619" spans="2:10" x14ac:dyDescent="0.25">
      <c r="B4619" s="1508"/>
      <c r="C4619" s="1508"/>
      <c r="D4619" s="1508"/>
      <c r="E4619" s="1508"/>
      <c r="F4619" s="1504"/>
      <c r="G4619" s="1504"/>
      <c r="H4619" s="1504"/>
      <c r="I4619" s="1504"/>
      <c r="J4619" s="1504"/>
    </row>
    <row r="4620" spans="2:10" x14ac:dyDescent="0.25">
      <c r="B4620" s="1508"/>
      <c r="C4620" s="1508"/>
      <c r="D4620" s="1508"/>
      <c r="E4620" s="1508"/>
      <c r="F4620" s="1504"/>
      <c r="G4620" s="1504"/>
      <c r="H4620" s="1504"/>
      <c r="I4620" s="1504"/>
      <c r="J4620" s="1504"/>
    </row>
    <row r="4621" spans="2:10" x14ac:dyDescent="0.25">
      <c r="B4621" s="1508"/>
      <c r="C4621" s="1508"/>
      <c r="D4621" s="1508"/>
      <c r="E4621" s="1508"/>
      <c r="F4621" s="1504"/>
      <c r="G4621" s="1504"/>
      <c r="H4621" s="1504"/>
      <c r="I4621" s="1504"/>
      <c r="J4621" s="1504"/>
    </row>
    <row r="4622" spans="2:10" x14ac:dyDescent="0.25">
      <c r="B4622" s="1508"/>
      <c r="C4622" s="1508"/>
      <c r="D4622" s="1508"/>
      <c r="E4622" s="1508"/>
      <c r="F4622" s="1504"/>
      <c r="G4622" s="1504"/>
      <c r="H4622" s="1504"/>
      <c r="I4622" s="1504"/>
      <c r="J4622" s="1504"/>
    </row>
    <row r="4623" spans="2:10" x14ac:dyDescent="0.25">
      <c r="B4623" s="1508"/>
      <c r="C4623" s="1508"/>
      <c r="D4623" s="1508"/>
      <c r="E4623" s="1508"/>
      <c r="F4623" s="1504"/>
      <c r="G4623" s="1504"/>
      <c r="H4623" s="1504"/>
      <c r="I4623" s="1504"/>
      <c r="J4623" s="1504"/>
    </row>
    <row r="4624" spans="2:10" x14ac:dyDescent="0.25">
      <c r="B4624" s="1508"/>
      <c r="C4624" s="1508"/>
      <c r="D4624" s="1508"/>
      <c r="E4624" s="1508"/>
      <c r="F4624" s="1504"/>
      <c r="G4624" s="1504"/>
      <c r="H4624" s="1504"/>
      <c r="I4624" s="1504"/>
      <c r="J4624" s="1504"/>
    </row>
    <row r="4625" spans="2:10" x14ac:dyDescent="0.25">
      <c r="B4625" s="1508"/>
      <c r="C4625" s="1508"/>
      <c r="D4625" s="1508"/>
      <c r="E4625" s="1508"/>
      <c r="F4625" s="1504"/>
      <c r="G4625" s="1504"/>
      <c r="H4625" s="1504"/>
      <c r="I4625" s="1504"/>
      <c r="J4625" s="1504"/>
    </row>
    <row r="4626" spans="2:10" x14ac:dyDescent="0.25">
      <c r="B4626" s="1508"/>
      <c r="C4626" s="1508"/>
      <c r="D4626" s="1508"/>
      <c r="E4626" s="1508"/>
      <c r="F4626" s="1504"/>
      <c r="G4626" s="1504"/>
      <c r="H4626" s="1504"/>
      <c r="I4626" s="1504"/>
      <c r="J4626" s="1504"/>
    </row>
    <row r="4627" spans="2:10" x14ac:dyDescent="0.25">
      <c r="B4627" s="1508"/>
      <c r="C4627" s="1508"/>
      <c r="D4627" s="1508"/>
      <c r="E4627" s="1508"/>
      <c r="F4627" s="1504"/>
      <c r="G4627" s="1504"/>
      <c r="H4627" s="1504"/>
      <c r="I4627" s="1504"/>
      <c r="J4627" s="1504"/>
    </row>
    <row r="4628" spans="2:10" x14ac:dyDescent="0.25">
      <c r="B4628" s="1508"/>
      <c r="C4628" s="1508"/>
      <c r="D4628" s="1508"/>
      <c r="E4628" s="1508"/>
      <c r="F4628" s="1504"/>
      <c r="G4628" s="1504"/>
      <c r="H4628" s="1504"/>
      <c r="I4628" s="1504"/>
      <c r="J4628" s="1504"/>
    </row>
    <row r="4629" spans="2:10" x14ac:dyDescent="0.25">
      <c r="B4629" s="1508"/>
      <c r="C4629" s="1508"/>
      <c r="D4629" s="1508"/>
      <c r="E4629" s="1508"/>
      <c r="F4629" s="1504"/>
      <c r="G4629" s="1504"/>
      <c r="H4629" s="1504"/>
      <c r="I4629" s="1504"/>
      <c r="J4629" s="1504"/>
    </row>
    <row r="4630" spans="2:10" x14ac:dyDescent="0.25">
      <c r="B4630" s="1508"/>
      <c r="C4630" s="1508"/>
      <c r="D4630" s="1508"/>
      <c r="E4630" s="1508"/>
      <c r="F4630" s="1504"/>
      <c r="G4630" s="1504"/>
      <c r="H4630" s="1504"/>
      <c r="I4630" s="1504"/>
      <c r="J4630" s="1504"/>
    </row>
    <row r="4631" spans="2:10" x14ac:dyDescent="0.25">
      <c r="B4631" s="1508"/>
      <c r="C4631" s="1508"/>
      <c r="D4631" s="1508"/>
      <c r="E4631" s="1508"/>
      <c r="F4631" s="1504"/>
      <c r="G4631" s="1504"/>
      <c r="H4631" s="1504"/>
      <c r="I4631" s="1504"/>
      <c r="J4631" s="1504"/>
    </row>
    <row r="4632" spans="2:10" x14ac:dyDescent="0.25">
      <c r="B4632" s="1508"/>
      <c r="C4632" s="1508"/>
      <c r="D4632" s="1508"/>
      <c r="E4632" s="1508"/>
      <c r="F4632" s="1504"/>
      <c r="G4632" s="1504"/>
      <c r="H4632" s="1504"/>
      <c r="I4632" s="1504"/>
      <c r="J4632" s="1504"/>
    </row>
    <row r="4633" spans="2:10" x14ac:dyDescent="0.25">
      <c r="B4633" s="1508"/>
      <c r="C4633" s="1508"/>
      <c r="D4633" s="1508"/>
      <c r="E4633" s="1508"/>
      <c r="F4633" s="1504"/>
      <c r="G4633" s="1504"/>
      <c r="H4633" s="1504"/>
      <c r="I4633" s="1504"/>
      <c r="J4633" s="1504"/>
    </row>
    <row r="4634" spans="2:10" x14ac:dyDescent="0.25">
      <c r="B4634" s="1508"/>
      <c r="C4634" s="1508"/>
      <c r="D4634" s="1508"/>
      <c r="E4634" s="1508"/>
      <c r="F4634" s="1504"/>
      <c r="G4634" s="1504"/>
      <c r="H4634" s="1504"/>
      <c r="I4634" s="1504"/>
      <c r="J4634" s="1504"/>
    </row>
    <row r="4635" spans="2:10" x14ac:dyDescent="0.25">
      <c r="B4635" s="1508"/>
      <c r="C4635" s="1508"/>
      <c r="D4635" s="1508"/>
      <c r="E4635" s="1508"/>
      <c r="F4635" s="1504"/>
      <c r="G4635" s="1504"/>
      <c r="H4635" s="1504"/>
      <c r="I4635" s="1504"/>
      <c r="J4635" s="1504"/>
    </row>
    <row r="4636" spans="2:10" x14ac:dyDescent="0.25">
      <c r="B4636" s="1508"/>
      <c r="C4636" s="1508"/>
      <c r="D4636" s="1508"/>
      <c r="E4636" s="1508"/>
      <c r="F4636" s="1504"/>
      <c r="G4636" s="1504"/>
      <c r="H4636" s="1504"/>
      <c r="I4636" s="1504"/>
      <c r="J4636" s="1504"/>
    </row>
    <row r="4637" spans="2:10" x14ac:dyDescent="0.25">
      <c r="B4637" s="1508"/>
      <c r="C4637" s="1508"/>
      <c r="D4637" s="1508"/>
      <c r="E4637" s="1508"/>
      <c r="F4637" s="1504"/>
      <c r="G4637" s="1504"/>
      <c r="H4637" s="1504"/>
      <c r="I4637" s="1504"/>
      <c r="J4637" s="1504"/>
    </row>
    <row r="4638" spans="2:10" x14ac:dyDescent="0.25">
      <c r="B4638" s="1508"/>
      <c r="C4638" s="1508"/>
      <c r="D4638" s="1508"/>
      <c r="E4638" s="1508"/>
      <c r="F4638" s="1504"/>
      <c r="G4638" s="1504"/>
      <c r="H4638" s="1504"/>
      <c r="I4638" s="1504"/>
      <c r="J4638" s="1504"/>
    </row>
    <row r="4639" spans="2:10" x14ac:dyDescent="0.25">
      <c r="B4639" s="1508"/>
      <c r="C4639" s="1508"/>
      <c r="D4639" s="1508"/>
      <c r="E4639" s="1508"/>
      <c r="F4639" s="1504"/>
      <c r="G4639" s="1504"/>
      <c r="H4639" s="1504"/>
      <c r="I4639" s="1504"/>
      <c r="J4639" s="1504"/>
    </row>
    <row r="4640" spans="2:10" x14ac:dyDescent="0.25">
      <c r="B4640" s="1508"/>
      <c r="C4640" s="1508"/>
      <c r="D4640" s="1508"/>
      <c r="E4640" s="1508"/>
      <c r="F4640" s="1504"/>
      <c r="G4640" s="1504"/>
      <c r="H4640" s="1504"/>
      <c r="I4640" s="1504"/>
      <c r="J4640" s="1504"/>
    </row>
    <row r="4641" spans="2:10" x14ac:dyDescent="0.25">
      <c r="B4641" s="1508"/>
      <c r="C4641" s="1508"/>
      <c r="D4641" s="1508"/>
      <c r="E4641" s="1508"/>
      <c r="F4641" s="1504"/>
      <c r="G4641" s="1504"/>
      <c r="H4641" s="1504"/>
      <c r="I4641" s="1504"/>
      <c r="J4641" s="1504"/>
    </row>
    <row r="4642" spans="2:10" x14ac:dyDescent="0.25">
      <c r="B4642" s="1508"/>
      <c r="C4642" s="1508"/>
      <c r="D4642" s="1508"/>
      <c r="E4642" s="1508"/>
      <c r="F4642" s="1504"/>
      <c r="G4642" s="1504"/>
      <c r="H4642" s="1504"/>
      <c r="I4642" s="1504"/>
      <c r="J4642" s="1504"/>
    </row>
    <row r="4643" spans="2:10" x14ac:dyDescent="0.25">
      <c r="B4643" s="1508"/>
      <c r="C4643" s="1508"/>
      <c r="D4643" s="1508"/>
      <c r="E4643" s="1508"/>
      <c r="F4643" s="1504"/>
      <c r="G4643" s="1504"/>
      <c r="H4643" s="1504"/>
      <c r="I4643" s="1504"/>
      <c r="J4643" s="1504"/>
    </row>
    <row r="4644" spans="2:10" x14ac:dyDescent="0.25">
      <c r="B4644" s="1508"/>
      <c r="C4644" s="1508"/>
      <c r="D4644" s="1508"/>
      <c r="E4644" s="1508"/>
      <c r="F4644" s="1504"/>
      <c r="G4644" s="1504"/>
      <c r="H4644" s="1504"/>
      <c r="I4644" s="1504"/>
      <c r="J4644" s="1504"/>
    </row>
    <row r="4645" spans="2:10" x14ac:dyDescent="0.25">
      <c r="B4645" s="1508"/>
      <c r="C4645" s="1508"/>
      <c r="D4645" s="1508"/>
      <c r="E4645" s="1508"/>
      <c r="F4645" s="1504"/>
      <c r="G4645" s="1504"/>
      <c r="H4645" s="1504"/>
      <c r="I4645" s="1504"/>
      <c r="J4645" s="1504"/>
    </row>
    <row r="4646" spans="2:10" x14ac:dyDescent="0.25">
      <c r="B4646" s="1508"/>
      <c r="C4646" s="1508"/>
      <c r="D4646" s="1508"/>
      <c r="E4646" s="1508"/>
      <c r="F4646" s="1504"/>
      <c r="G4646" s="1504"/>
      <c r="H4646" s="1504"/>
      <c r="I4646" s="1504"/>
      <c r="J4646" s="1504"/>
    </row>
    <row r="4647" spans="2:10" x14ac:dyDescent="0.25">
      <c r="B4647" s="1508"/>
      <c r="C4647" s="1508"/>
      <c r="D4647" s="1508"/>
      <c r="E4647" s="1508"/>
      <c r="F4647" s="1504"/>
      <c r="G4647" s="1504"/>
      <c r="H4647" s="1504"/>
      <c r="I4647" s="1504"/>
      <c r="J4647" s="1504"/>
    </row>
    <row r="4648" spans="2:10" x14ac:dyDescent="0.25">
      <c r="B4648" s="1508"/>
      <c r="C4648" s="1508"/>
      <c r="D4648" s="1508"/>
      <c r="E4648" s="1508"/>
      <c r="F4648" s="1504"/>
      <c r="G4648" s="1504"/>
      <c r="H4648" s="1504"/>
      <c r="I4648" s="1504"/>
      <c r="J4648" s="1504"/>
    </row>
    <row r="4649" spans="2:10" x14ac:dyDescent="0.25">
      <c r="B4649" s="1508"/>
      <c r="C4649" s="1508"/>
      <c r="D4649" s="1508"/>
      <c r="E4649" s="1508"/>
      <c r="F4649" s="1504"/>
      <c r="G4649" s="1504"/>
      <c r="H4649" s="1504"/>
      <c r="I4649" s="1504"/>
      <c r="J4649" s="1504"/>
    </row>
    <row r="4650" spans="2:10" x14ac:dyDescent="0.25">
      <c r="B4650" s="1508"/>
      <c r="C4650" s="1508"/>
      <c r="D4650" s="1508"/>
      <c r="E4650" s="1508"/>
      <c r="F4650" s="1504"/>
      <c r="G4650" s="1504"/>
      <c r="H4650" s="1504"/>
      <c r="I4650" s="1504"/>
      <c r="J4650" s="1504"/>
    </row>
    <row r="4651" spans="2:10" x14ac:dyDescent="0.25">
      <c r="B4651" s="1508"/>
      <c r="C4651" s="1508"/>
      <c r="D4651" s="1508"/>
      <c r="E4651" s="1508"/>
      <c r="F4651" s="1504"/>
      <c r="G4651" s="1504"/>
      <c r="H4651" s="1504"/>
      <c r="I4651" s="1504"/>
      <c r="J4651" s="1504"/>
    </row>
    <row r="4652" spans="2:10" x14ac:dyDescent="0.25">
      <c r="B4652" s="1508"/>
      <c r="C4652" s="1508"/>
      <c r="D4652" s="1508"/>
      <c r="E4652" s="1508"/>
      <c r="F4652" s="1504"/>
      <c r="G4652" s="1504"/>
      <c r="H4652" s="1504"/>
      <c r="I4652" s="1504"/>
      <c r="J4652" s="1504"/>
    </row>
    <row r="4653" spans="2:10" x14ac:dyDescent="0.25">
      <c r="B4653" s="1508"/>
      <c r="C4653" s="1508"/>
      <c r="D4653" s="1508"/>
      <c r="E4653" s="1508"/>
      <c r="F4653" s="1504"/>
      <c r="G4653" s="1504"/>
      <c r="H4653" s="1504"/>
      <c r="I4653" s="1504"/>
      <c r="J4653" s="1504"/>
    </row>
    <row r="4654" spans="2:10" x14ac:dyDescent="0.25">
      <c r="B4654" s="1508"/>
      <c r="C4654" s="1508"/>
      <c r="D4654" s="1508"/>
      <c r="E4654" s="1508"/>
      <c r="F4654" s="1504"/>
      <c r="G4654" s="1504"/>
      <c r="H4654" s="1504"/>
      <c r="I4654" s="1504"/>
      <c r="J4654" s="1504"/>
    </row>
    <row r="4655" spans="2:10" x14ac:dyDescent="0.25">
      <c r="B4655" s="1508"/>
      <c r="C4655" s="1508"/>
      <c r="D4655" s="1508"/>
      <c r="E4655" s="1508"/>
      <c r="F4655" s="1504"/>
      <c r="G4655" s="1504"/>
      <c r="H4655" s="1504"/>
      <c r="I4655" s="1504"/>
      <c r="J4655" s="1504"/>
    </row>
    <row r="4656" spans="2:10" x14ac:dyDescent="0.25">
      <c r="B4656" s="1508"/>
      <c r="C4656" s="1508"/>
      <c r="D4656" s="1508"/>
      <c r="E4656" s="1508"/>
      <c r="F4656" s="1504"/>
      <c r="G4656" s="1504"/>
      <c r="H4656" s="1504"/>
      <c r="I4656" s="1504"/>
      <c r="J4656" s="1504"/>
    </row>
    <row r="4657" spans="2:10" x14ac:dyDescent="0.25">
      <c r="B4657" s="1508"/>
      <c r="C4657" s="1508"/>
      <c r="D4657" s="1508"/>
      <c r="E4657" s="1508"/>
      <c r="F4657" s="1504"/>
      <c r="G4657" s="1504"/>
      <c r="H4657" s="1504"/>
      <c r="I4657" s="1504"/>
      <c r="J4657" s="1504"/>
    </row>
    <row r="4658" spans="2:10" x14ac:dyDescent="0.25">
      <c r="B4658" s="1508"/>
      <c r="C4658" s="1508"/>
      <c r="D4658" s="1508"/>
      <c r="E4658" s="1508"/>
      <c r="F4658" s="1504"/>
      <c r="G4658" s="1504"/>
      <c r="H4658" s="1504"/>
      <c r="I4658" s="1504"/>
      <c r="J4658" s="1504"/>
    </row>
    <row r="4659" spans="2:10" x14ac:dyDescent="0.25">
      <c r="B4659" s="1508"/>
      <c r="C4659" s="1508"/>
      <c r="D4659" s="1508"/>
      <c r="E4659" s="1508"/>
      <c r="F4659" s="1504"/>
      <c r="G4659" s="1504"/>
      <c r="H4659" s="1504"/>
      <c r="I4659" s="1504"/>
      <c r="J4659" s="1504"/>
    </row>
    <row r="4660" spans="2:10" x14ac:dyDescent="0.25">
      <c r="B4660" s="1508"/>
      <c r="C4660" s="1508"/>
      <c r="D4660" s="1508"/>
      <c r="E4660" s="1508"/>
      <c r="F4660" s="1504"/>
      <c r="G4660" s="1504"/>
      <c r="H4660" s="1504"/>
      <c r="I4660" s="1504"/>
      <c r="J4660" s="1504"/>
    </row>
    <row r="4661" spans="2:10" x14ac:dyDescent="0.25">
      <c r="B4661" s="1508"/>
      <c r="C4661" s="1508"/>
      <c r="D4661" s="1508"/>
      <c r="E4661" s="1508"/>
      <c r="F4661" s="1504"/>
      <c r="G4661" s="1504"/>
      <c r="H4661" s="1504"/>
      <c r="I4661" s="1504"/>
      <c r="J4661" s="1504"/>
    </row>
    <row r="4662" spans="2:10" x14ac:dyDescent="0.25">
      <c r="B4662" s="1508"/>
      <c r="C4662" s="1508"/>
      <c r="D4662" s="1508"/>
      <c r="E4662" s="1508"/>
      <c r="F4662" s="1504"/>
      <c r="G4662" s="1504"/>
      <c r="H4662" s="1504"/>
      <c r="I4662" s="1504"/>
      <c r="J4662" s="1504"/>
    </row>
    <row r="4663" spans="2:10" x14ac:dyDescent="0.25">
      <c r="B4663" s="1508"/>
      <c r="C4663" s="1508"/>
      <c r="D4663" s="1508"/>
      <c r="E4663" s="1508"/>
      <c r="F4663" s="1504"/>
      <c r="G4663" s="1504"/>
      <c r="H4663" s="1504"/>
      <c r="I4663" s="1504"/>
      <c r="J4663" s="1504"/>
    </row>
    <row r="4664" spans="2:10" x14ac:dyDescent="0.25">
      <c r="B4664" s="1508"/>
      <c r="C4664" s="1508"/>
      <c r="D4664" s="1508"/>
      <c r="E4664" s="1508"/>
      <c r="F4664" s="1504"/>
      <c r="G4664" s="1504"/>
      <c r="H4664" s="1504"/>
      <c r="I4664" s="1504"/>
      <c r="J4664" s="1504"/>
    </row>
    <row r="4665" spans="2:10" x14ac:dyDescent="0.25">
      <c r="B4665" s="1508"/>
      <c r="C4665" s="1508"/>
      <c r="D4665" s="1508"/>
      <c r="E4665" s="1508"/>
      <c r="F4665" s="1504"/>
      <c r="G4665" s="1504"/>
      <c r="H4665" s="1504"/>
      <c r="I4665" s="1504"/>
      <c r="J4665" s="1504"/>
    </row>
    <row r="4666" spans="2:10" x14ac:dyDescent="0.25">
      <c r="B4666" s="1508"/>
      <c r="C4666" s="1508"/>
      <c r="D4666" s="1508"/>
      <c r="E4666" s="1508"/>
      <c r="F4666" s="1504"/>
      <c r="G4666" s="1504"/>
      <c r="H4666" s="1504"/>
      <c r="I4666" s="1504"/>
      <c r="J4666" s="1504"/>
    </row>
    <row r="4667" spans="2:10" x14ac:dyDescent="0.25">
      <c r="B4667" s="1508"/>
      <c r="C4667" s="1508"/>
      <c r="D4667" s="1508"/>
      <c r="E4667" s="1508"/>
      <c r="F4667" s="1504"/>
      <c r="G4667" s="1504"/>
      <c r="H4667" s="1504"/>
      <c r="I4667" s="1504"/>
      <c r="J4667" s="1504"/>
    </row>
    <row r="4668" spans="2:10" x14ac:dyDescent="0.25">
      <c r="B4668" s="1508"/>
      <c r="C4668" s="1508"/>
      <c r="D4668" s="1508"/>
      <c r="E4668" s="1508"/>
      <c r="F4668" s="1504"/>
      <c r="G4668" s="1504"/>
      <c r="H4668" s="1504"/>
      <c r="I4668" s="1504"/>
      <c r="J4668" s="1504"/>
    </row>
    <row r="4669" spans="2:10" x14ac:dyDescent="0.25">
      <c r="B4669" s="1508"/>
      <c r="C4669" s="1508"/>
      <c r="D4669" s="1508"/>
      <c r="E4669" s="1508"/>
      <c r="F4669" s="1504"/>
      <c r="G4669" s="1504"/>
      <c r="H4669" s="1504"/>
      <c r="I4669" s="1504"/>
      <c r="J4669" s="1504"/>
    </row>
    <row r="4670" spans="2:10" x14ac:dyDescent="0.25">
      <c r="B4670" s="1508"/>
      <c r="C4670" s="1508"/>
      <c r="D4670" s="1508"/>
      <c r="E4670" s="1508"/>
      <c r="F4670" s="1504"/>
      <c r="G4670" s="1504"/>
      <c r="H4670" s="1504"/>
      <c r="I4670" s="1504"/>
      <c r="J4670" s="1504"/>
    </row>
    <row r="4671" spans="2:10" x14ac:dyDescent="0.25">
      <c r="B4671" s="1508"/>
      <c r="C4671" s="1508"/>
      <c r="D4671" s="1508"/>
      <c r="E4671" s="1508"/>
      <c r="F4671" s="1504"/>
      <c r="G4671" s="1504"/>
      <c r="H4671" s="1504"/>
      <c r="I4671" s="1504"/>
      <c r="J4671" s="1504"/>
    </row>
    <row r="4672" spans="2:10" x14ac:dyDescent="0.25">
      <c r="B4672" s="1508"/>
      <c r="C4672" s="1508"/>
      <c r="D4672" s="1508"/>
      <c r="E4672" s="1508"/>
      <c r="F4672" s="1504"/>
      <c r="G4672" s="1504"/>
      <c r="H4672" s="1504"/>
      <c r="I4672" s="1504"/>
      <c r="J4672" s="1504"/>
    </row>
    <row r="4673" spans="2:10" x14ac:dyDescent="0.25">
      <c r="B4673" s="1508"/>
      <c r="C4673" s="1508"/>
      <c r="D4673" s="1508"/>
      <c r="E4673" s="1508"/>
      <c r="F4673" s="1504"/>
      <c r="G4673" s="1504"/>
      <c r="H4673" s="1504"/>
      <c r="I4673" s="1504"/>
      <c r="J4673" s="1504"/>
    </row>
    <row r="4674" spans="2:10" x14ac:dyDescent="0.25">
      <c r="B4674" s="1508"/>
      <c r="C4674" s="1508"/>
      <c r="D4674" s="1508"/>
      <c r="E4674" s="1508"/>
      <c r="F4674" s="1504"/>
      <c r="G4674" s="1504"/>
      <c r="H4674" s="1504"/>
      <c r="I4674" s="1504"/>
      <c r="J4674" s="1504"/>
    </row>
    <row r="4675" spans="2:10" x14ac:dyDescent="0.25">
      <c r="B4675" s="1508"/>
      <c r="C4675" s="1508"/>
      <c r="D4675" s="1508"/>
      <c r="E4675" s="1508"/>
      <c r="F4675" s="1504"/>
      <c r="G4675" s="1504"/>
      <c r="H4675" s="1504"/>
      <c r="I4675" s="1504"/>
      <c r="J4675" s="1504"/>
    </row>
    <row r="4676" spans="2:10" x14ac:dyDescent="0.25">
      <c r="B4676" s="1508"/>
      <c r="C4676" s="1508"/>
      <c r="D4676" s="1508"/>
      <c r="E4676" s="1508"/>
      <c r="F4676" s="1504"/>
      <c r="G4676" s="1504"/>
      <c r="H4676" s="1504"/>
      <c r="I4676" s="1504"/>
      <c r="J4676" s="1504"/>
    </row>
    <row r="4677" spans="2:10" x14ac:dyDescent="0.25">
      <c r="B4677" s="1508"/>
      <c r="C4677" s="1508"/>
      <c r="D4677" s="1508"/>
      <c r="E4677" s="1508"/>
      <c r="F4677" s="1504"/>
      <c r="G4677" s="1504"/>
      <c r="H4677" s="1504"/>
      <c r="I4677" s="1504"/>
      <c r="J4677" s="1504"/>
    </row>
    <row r="4678" spans="2:10" x14ac:dyDescent="0.25">
      <c r="B4678" s="1508"/>
      <c r="C4678" s="1508"/>
      <c r="D4678" s="1508"/>
      <c r="E4678" s="1508"/>
      <c r="F4678" s="1504"/>
      <c r="G4678" s="1504"/>
      <c r="H4678" s="1504"/>
      <c r="I4678" s="1504"/>
      <c r="J4678" s="1504"/>
    </row>
    <row r="4679" spans="2:10" x14ac:dyDescent="0.25">
      <c r="B4679" s="1508"/>
      <c r="C4679" s="1508"/>
      <c r="D4679" s="1508"/>
      <c r="E4679" s="1508"/>
      <c r="F4679" s="1504"/>
      <c r="G4679" s="1504"/>
      <c r="H4679" s="1504"/>
      <c r="I4679" s="1504"/>
      <c r="J4679" s="1504"/>
    </row>
    <row r="4680" spans="2:10" x14ac:dyDescent="0.25">
      <c r="B4680" s="1508"/>
      <c r="C4680" s="1508"/>
      <c r="D4680" s="1508"/>
      <c r="E4680" s="1508"/>
      <c r="F4680" s="1504"/>
      <c r="G4680" s="1504"/>
      <c r="H4680" s="1504"/>
      <c r="I4680" s="1504"/>
      <c r="J4680" s="1504"/>
    </row>
    <row r="4681" spans="2:10" x14ac:dyDescent="0.25">
      <c r="B4681" s="1508"/>
      <c r="C4681" s="1508"/>
      <c r="D4681" s="1508"/>
      <c r="E4681" s="1508"/>
      <c r="F4681" s="1504"/>
      <c r="G4681" s="1504"/>
      <c r="H4681" s="1504"/>
      <c r="I4681" s="1504"/>
      <c r="J4681" s="1504"/>
    </row>
    <row r="4682" spans="2:10" x14ac:dyDescent="0.25">
      <c r="B4682" s="1508"/>
      <c r="C4682" s="1508"/>
      <c r="D4682" s="1508"/>
      <c r="E4682" s="1508"/>
      <c r="F4682" s="1504"/>
      <c r="G4682" s="1504"/>
      <c r="H4682" s="1504"/>
      <c r="I4682" s="1504"/>
      <c r="J4682" s="1504"/>
    </row>
    <row r="4683" spans="2:10" x14ac:dyDescent="0.25">
      <c r="B4683" s="1508"/>
      <c r="C4683" s="1508"/>
      <c r="D4683" s="1508"/>
      <c r="E4683" s="1508"/>
      <c r="F4683" s="1504"/>
      <c r="G4683" s="1504"/>
      <c r="H4683" s="1504"/>
      <c r="I4683" s="1504"/>
      <c r="J4683" s="1504"/>
    </row>
    <row r="4684" spans="2:10" x14ac:dyDescent="0.25">
      <c r="B4684" s="1508"/>
      <c r="C4684" s="1508"/>
      <c r="D4684" s="1508"/>
      <c r="E4684" s="1508"/>
      <c r="F4684" s="1504"/>
      <c r="G4684" s="1504"/>
      <c r="H4684" s="1504"/>
      <c r="I4684" s="1504"/>
      <c r="J4684" s="1504"/>
    </row>
    <row r="4685" spans="2:10" x14ac:dyDescent="0.25">
      <c r="B4685" s="1508"/>
      <c r="C4685" s="1508"/>
      <c r="D4685" s="1508"/>
      <c r="E4685" s="1508"/>
      <c r="F4685" s="1504"/>
      <c r="G4685" s="1504"/>
      <c r="H4685" s="1504"/>
      <c r="I4685" s="1504"/>
      <c r="J4685" s="1504"/>
    </row>
    <row r="4686" spans="2:10" x14ac:dyDescent="0.25">
      <c r="B4686" s="1508"/>
      <c r="C4686" s="1508"/>
      <c r="D4686" s="1508"/>
      <c r="E4686" s="1508"/>
      <c r="F4686" s="1504"/>
      <c r="G4686" s="1504"/>
      <c r="H4686" s="1504"/>
      <c r="I4686" s="1504"/>
      <c r="J4686" s="1504"/>
    </row>
    <row r="4687" spans="2:10" x14ac:dyDescent="0.25">
      <c r="B4687" s="1508"/>
      <c r="C4687" s="1508"/>
      <c r="D4687" s="1508"/>
      <c r="E4687" s="1508"/>
      <c r="F4687" s="1504"/>
      <c r="G4687" s="1504"/>
      <c r="H4687" s="1504"/>
      <c r="I4687" s="1504"/>
      <c r="J4687" s="1504"/>
    </row>
    <row r="4688" spans="2:10" x14ac:dyDescent="0.25">
      <c r="B4688" s="1508"/>
      <c r="C4688" s="1508"/>
      <c r="D4688" s="1508"/>
      <c r="E4688" s="1508"/>
      <c r="F4688" s="1504"/>
      <c r="G4688" s="1504"/>
      <c r="H4688" s="1504"/>
      <c r="I4688" s="1504"/>
      <c r="J4688" s="1504"/>
    </row>
    <row r="4689" spans="2:10" x14ac:dyDescent="0.25">
      <c r="B4689" s="1508"/>
      <c r="C4689" s="1508"/>
      <c r="D4689" s="1508"/>
      <c r="E4689" s="1508"/>
      <c r="F4689" s="1504"/>
      <c r="G4689" s="1504"/>
      <c r="H4689" s="1504"/>
      <c r="I4689" s="1504"/>
      <c r="J4689" s="1504"/>
    </row>
    <row r="4690" spans="2:10" x14ac:dyDescent="0.25">
      <c r="B4690" s="1508"/>
      <c r="C4690" s="1508"/>
      <c r="D4690" s="1508"/>
      <c r="E4690" s="1508"/>
      <c r="F4690" s="1504"/>
      <c r="G4690" s="1504"/>
      <c r="H4690" s="1504"/>
      <c r="I4690" s="1504"/>
      <c r="J4690" s="1504"/>
    </row>
    <row r="4691" spans="2:10" x14ac:dyDescent="0.25">
      <c r="B4691" s="1508"/>
      <c r="C4691" s="1508"/>
      <c r="D4691" s="1508"/>
      <c r="E4691" s="1508"/>
      <c r="F4691" s="1504"/>
      <c r="G4691" s="1504"/>
      <c r="H4691" s="1504"/>
      <c r="I4691" s="1504"/>
      <c r="J4691" s="1504"/>
    </row>
    <row r="4692" spans="2:10" x14ac:dyDescent="0.25">
      <c r="B4692" s="1508"/>
      <c r="C4692" s="1508"/>
      <c r="D4692" s="1508"/>
      <c r="E4692" s="1508"/>
      <c r="F4692" s="1504"/>
      <c r="G4692" s="1504"/>
      <c r="H4692" s="1504"/>
      <c r="I4692" s="1504"/>
      <c r="J4692" s="1504"/>
    </row>
    <row r="4693" spans="2:10" x14ac:dyDescent="0.25">
      <c r="B4693" s="1508"/>
      <c r="C4693" s="1508"/>
      <c r="D4693" s="1508"/>
      <c r="E4693" s="1508"/>
      <c r="F4693" s="1504"/>
      <c r="G4693" s="1504"/>
      <c r="H4693" s="1504"/>
      <c r="I4693" s="1504"/>
      <c r="J4693" s="1504"/>
    </row>
    <row r="4694" spans="2:10" x14ac:dyDescent="0.25">
      <c r="B4694" s="1508"/>
      <c r="C4694" s="1508"/>
      <c r="D4694" s="1508"/>
      <c r="E4694" s="1508"/>
      <c r="F4694" s="1504"/>
      <c r="G4694" s="1504"/>
      <c r="H4694" s="1504"/>
      <c r="I4694" s="1504"/>
      <c r="J4694" s="1504"/>
    </row>
    <row r="4695" spans="2:10" x14ac:dyDescent="0.25">
      <c r="B4695" s="1508"/>
      <c r="C4695" s="1508"/>
      <c r="D4695" s="1508"/>
      <c r="E4695" s="1508"/>
      <c r="F4695" s="1504"/>
      <c r="G4695" s="1504"/>
      <c r="H4695" s="1504"/>
      <c r="I4695" s="1504"/>
      <c r="J4695" s="1504"/>
    </row>
    <row r="4696" spans="2:10" x14ac:dyDescent="0.25">
      <c r="B4696" s="1508"/>
      <c r="C4696" s="1508"/>
      <c r="D4696" s="1508"/>
      <c r="E4696" s="1508"/>
      <c r="F4696" s="1504"/>
      <c r="G4696" s="1504"/>
      <c r="H4696" s="1504"/>
      <c r="I4696" s="1504"/>
      <c r="J4696" s="1504"/>
    </row>
    <row r="4697" spans="2:10" x14ac:dyDescent="0.25">
      <c r="B4697" s="1508"/>
      <c r="C4697" s="1508"/>
      <c r="D4697" s="1508"/>
      <c r="E4697" s="1508"/>
      <c r="F4697" s="1504"/>
      <c r="G4697" s="1504"/>
      <c r="H4697" s="1504"/>
      <c r="I4697" s="1504"/>
      <c r="J4697" s="1504"/>
    </row>
    <row r="4698" spans="2:10" x14ac:dyDescent="0.25">
      <c r="B4698" s="1508"/>
      <c r="C4698" s="1508"/>
      <c r="D4698" s="1508"/>
      <c r="E4698" s="1508"/>
      <c r="F4698" s="1504"/>
      <c r="G4698" s="1504"/>
      <c r="H4698" s="1504"/>
      <c r="I4698" s="1504"/>
      <c r="J4698" s="1504"/>
    </row>
    <row r="4699" spans="2:10" x14ac:dyDescent="0.25">
      <c r="B4699" s="1508"/>
      <c r="C4699" s="1508"/>
      <c r="D4699" s="1508"/>
      <c r="E4699" s="1508"/>
      <c r="F4699" s="1504"/>
      <c r="G4699" s="1504"/>
      <c r="H4699" s="1504"/>
      <c r="I4699" s="1504"/>
      <c r="J4699" s="1504"/>
    </row>
    <row r="4700" spans="2:10" x14ac:dyDescent="0.25">
      <c r="B4700" s="1508"/>
      <c r="C4700" s="1508"/>
      <c r="D4700" s="1508"/>
      <c r="E4700" s="1508"/>
      <c r="F4700" s="1504"/>
      <c r="G4700" s="1504"/>
      <c r="H4700" s="1504"/>
      <c r="I4700" s="1504"/>
      <c r="J4700" s="1504"/>
    </row>
    <row r="4701" spans="2:10" x14ac:dyDescent="0.25">
      <c r="B4701" s="1508"/>
      <c r="C4701" s="1508"/>
      <c r="D4701" s="1508"/>
      <c r="E4701" s="1508"/>
      <c r="F4701" s="1504"/>
      <c r="G4701" s="1504"/>
      <c r="H4701" s="1504"/>
      <c r="I4701" s="1504"/>
      <c r="J4701" s="1504"/>
    </row>
    <row r="4702" spans="2:10" x14ac:dyDescent="0.25">
      <c r="B4702" s="1508"/>
      <c r="C4702" s="1508"/>
      <c r="D4702" s="1508"/>
      <c r="E4702" s="1508"/>
      <c r="F4702" s="1504"/>
      <c r="G4702" s="1504"/>
      <c r="H4702" s="1504"/>
      <c r="I4702" s="1504"/>
      <c r="J4702" s="1504"/>
    </row>
    <row r="4703" spans="2:10" x14ac:dyDescent="0.25">
      <c r="B4703" s="1508"/>
      <c r="C4703" s="1508"/>
      <c r="D4703" s="1508"/>
      <c r="E4703" s="1508"/>
      <c r="F4703" s="1504"/>
      <c r="G4703" s="1504"/>
      <c r="H4703" s="1504"/>
      <c r="I4703" s="1504"/>
      <c r="J4703" s="1504"/>
    </row>
    <row r="4704" spans="2:10" x14ac:dyDescent="0.25">
      <c r="B4704" s="1508"/>
      <c r="C4704" s="1508"/>
      <c r="D4704" s="1508"/>
      <c r="E4704" s="1508"/>
      <c r="F4704" s="1504"/>
      <c r="G4704" s="1504"/>
      <c r="H4704" s="1504"/>
      <c r="I4704" s="1504"/>
      <c r="J4704" s="1504"/>
    </row>
    <row r="4705" spans="2:10" x14ac:dyDescent="0.25">
      <c r="B4705" s="1508"/>
      <c r="C4705" s="1508"/>
      <c r="D4705" s="1508"/>
      <c r="E4705" s="1508"/>
      <c r="F4705" s="1504"/>
      <c r="G4705" s="1504"/>
      <c r="H4705" s="1504"/>
      <c r="I4705" s="1504"/>
      <c r="J4705" s="1504"/>
    </row>
    <row r="4706" spans="2:10" x14ac:dyDescent="0.25">
      <c r="B4706" s="1508"/>
      <c r="C4706" s="1508"/>
      <c r="D4706" s="1508"/>
      <c r="E4706" s="1508"/>
      <c r="F4706" s="1504"/>
      <c r="G4706" s="1504"/>
      <c r="H4706" s="1504"/>
      <c r="I4706" s="1504"/>
      <c r="J4706" s="1504"/>
    </row>
    <row r="4707" spans="2:10" x14ac:dyDescent="0.25">
      <c r="B4707" s="1508"/>
      <c r="C4707" s="1508"/>
      <c r="D4707" s="1508"/>
      <c r="E4707" s="1508"/>
      <c r="F4707" s="1504"/>
      <c r="G4707" s="1504"/>
      <c r="H4707" s="1504"/>
      <c r="I4707" s="1504"/>
      <c r="J4707" s="1504"/>
    </row>
    <row r="4708" spans="2:10" x14ac:dyDescent="0.25">
      <c r="B4708" s="1508"/>
      <c r="C4708" s="1508"/>
      <c r="D4708" s="1508"/>
      <c r="E4708" s="1508"/>
      <c r="F4708" s="1504"/>
      <c r="G4708" s="1504"/>
      <c r="H4708" s="1504"/>
      <c r="I4708" s="1504"/>
      <c r="J4708" s="1504"/>
    </row>
    <row r="4709" spans="2:10" x14ac:dyDescent="0.25">
      <c r="B4709" s="1508"/>
      <c r="C4709" s="1508"/>
      <c r="D4709" s="1508"/>
      <c r="E4709" s="1508"/>
      <c r="F4709" s="1504"/>
      <c r="G4709" s="1504"/>
      <c r="H4709" s="1504"/>
      <c r="I4709" s="1504"/>
      <c r="J4709" s="1504"/>
    </row>
    <row r="4710" spans="2:10" x14ac:dyDescent="0.25">
      <c r="B4710" s="1508"/>
      <c r="C4710" s="1508"/>
      <c r="D4710" s="1508"/>
      <c r="E4710" s="1508"/>
      <c r="F4710" s="1504"/>
      <c r="G4710" s="1504"/>
      <c r="H4710" s="1504"/>
      <c r="I4710" s="1504"/>
      <c r="J4710" s="1504"/>
    </row>
    <row r="4711" spans="2:10" x14ac:dyDescent="0.25">
      <c r="B4711" s="1508"/>
      <c r="C4711" s="1508"/>
      <c r="D4711" s="1508"/>
      <c r="E4711" s="1508"/>
      <c r="F4711" s="1504"/>
      <c r="G4711" s="1504"/>
      <c r="H4711" s="1504"/>
      <c r="I4711" s="1504"/>
      <c r="J4711" s="1504"/>
    </row>
    <row r="4712" spans="2:10" x14ac:dyDescent="0.25">
      <c r="B4712" s="1508"/>
      <c r="C4712" s="1508"/>
      <c r="D4712" s="1508"/>
      <c r="E4712" s="1508"/>
      <c r="F4712" s="1504"/>
      <c r="G4712" s="1504"/>
      <c r="H4712" s="1504"/>
      <c r="I4712" s="1504"/>
      <c r="J4712" s="1504"/>
    </row>
    <row r="4713" spans="2:10" x14ac:dyDescent="0.25">
      <c r="B4713" s="1508"/>
      <c r="C4713" s="1508"/>
      <c r="D4713" s="1508"/>
      <c r="E4713" s="1508"/>
      <c r="F4713" s="1504"/>
      <c r="G4713" s="1504"/>
      <c r="H4713" s="1504"/>
      <c r="I4713" s="1504"/>
      <c r="J4713" s="1504"/>
    </row>
    <row r="4714" spans="2:10" x14ac:dyDescent="0.25">
      <c r="B4714" s="1508"/>
      <c r="C4714" s="1508"/>
      <c r="D4714" s="1508"/>
      <c r="E4714" s="1508"/>
      <c r="F4714" s="1504"/>
      <c r="G4714" s="1504"/>
      <c r="H4714" s="1504"/>
      <c r="I4714" s="1504"/>
      <c r="J4714" s="1504"/>
    </row>
    <row r="4715" spans="2:10" x14ac:dyDescent="0.25">
      <c r="B4715" s="1508"/>
      <c r="C4715" s="1508"/>
      <c r="D4715" s="1508"/>
      <c r="E4715" s="1508"/>
      <c r="F4715" s="1504"/>
      <c r="G4715" s="1504"/>
      <c r="H4715" s="1504"/>
      <c r="I4715" s="1504"/>
      <c r="J4715" s="1504"/>
    </row>
    <row r="4716" spans="2:10" x14ac:dyDescent="0.25">
      <c r="B4716" s="1508"/>
      <c r="C4716" s="1508"/>
      <c r="D4716" s="1508"/>
      <c r="E4716" s="1508"/>
      <c r="F4716" s="1504"/>
      <c r="G4716" s="1504"/>
      <c r="H4716" s="1504"/>
      <c r="I4716" s="1504"/>
      <c r="J4716" s="1504"/>
    </row>
    <row r="4717" spans="2:10" x14ac:dyDescent="0.25">
      <c r="B4717" s="1508"/>
      <c r="C4717" s="1508"/>
      <c r="D4717" s="1508"/>
      <c r="E4717" s="1508"/>
      <c r="F4717" s="1504"/>
      <c r="G4717" s="1504"/>
      <c r="H4717" s="1504"/>
      <c r="I4717" s="1504"/>
      <c r="J4717" s="1504"/>
    </row>
    <row r="4718" spans="2:10" x14ac:dyDescent="0.25">
      <c r="B4718" s="1508"/>
      <c r="C4718" s="1508"/>
      <c r="D4718" s="1508"/>
      <c r="E4718" s="1508"/>
      <c r="F4718" s="1504"/>
      <c r="G4718" s="1504"/>
      <c r="H4718" s="1504"/>
      <c r="I4718" s="1504"/>
      <c r="J4718" s="1504"/>
    </row>
    <row r="4719" spans="2:10" x14ac:dyDescent="0.25">
      <c r="B4719" s="1508"/>
      <c r="C4719" s="1508"/>
      <c r="D4719" s="1508"/>
      <c r="E4719" s="1508"/>
      <c r="F4719" s="1504"/>
      <c r="G4719" s="1504"/>
      <c r="H4719" s="1504"/>
      <c r="I4719" s="1504"/>
      <c r="J4719" s="1504"/>
    </row>
    <row r="4720" spans="2:10" x14ac:dyDescent="0.25">
      <c r="B4720" s="1508"/>
      <c r="C4720" s="1508"/>
      <c r="D4720" s="1508"/>
      <c r="E4720" s="1508"/>
      <c r="F4720" s="1504"/>
      <c r="G4720" s="1504"/>
      <c r="H4720" s="1504"/>
      <c r="I4720" s="1504"/>
      <c r="J4720" s="1504"/>
    </row>
    <row r="4721" spans="2:10" x14ac:dyDescent="0.25">
      <c r="B4721" s="1508"/>
      <c r="C4721" s="1508"/>
      <c r="D4721" s="1508"/>
      <c r="E4721" s="1508"/>
      <c r="F4721" s="1504"/>
      <c r="G4721" s="1504"/>
      <c r="H4721" s="1504"/>
      <c r="I4721" s="1504"/>
      <c r="J4721" s="1504"/>
    </row>
    <row r="4722" spans="2:10" x14ac:dyDescent="0.25">
      <c r="B4722" s="1508"/>
      <c r="C4722" s="1508"/>
      <c r="D4722" s="1508"/>
      <c r="E4722" s="1508"/>
      <c r="F4722" s="1504"/>
      <c r="G4722" s="1504"/>
      <c r="H4722" s="1504"/>
      <c r="I4722" s="1504"/>
      <c r="J4722" s="1504"/>
    </row>
    <row r="4723" spans="2:10" x14ac:dyDescent="0.25">
      <c r="B4723" s="1508"/>
      <c r="C4723" s="1508"/>
      <c r="D4723" s="1508"/>
      <c r="E4723" s="1508"/>
      <c r="F4723" s="1504"/>
      <c r="G4723" s="1504"/>
      <c r="H4723" s="1504"/>
      <c r="I4723" s="1504"/>
      <c r="J4723" s="1504"/>
    </row>
    <row r="4724" spans="2:10" x14ac:dyDescent="0.25">
      <c r="B4724" s="1508"/>
      <c r="C4724" s="1508"/>
      <c r="D4724" s="1508"/>
      <c r="E4724" s="1508"/>
      <c r="F4724" s="1504"/>
      <c r="G4724" s="1504"/>
      <c r="H4724" s="1504"/>
      <c r="I4724" s="1504"/>
      <c r="J4724" s="1504"/>
    </row>
    <row r="4725" spans="2:10" x14ac:dyDescent="0.25">
      <c r="B4725" s="1508"/>
      <c r="C4725" s="1508"/>
      <c r="D4725" s="1508"/>
      <c r="E4725" s="1508"/>
      <c r="F4725" s="1504"/>
      <c r="G4725" s="1504"/>
      <c r="H4725" s="1504"/>
      <c r="I4725" s="1504"/>
      <c r="J4725" s="1504"/>
    </row>
    <row r="4726" spans="2:10" x14ac:dyDescent="0.25">
      <c r="B4726" s="1508"/>
      <c r="C4726" s="1508"/>
      <c r="D4726" s="1508"/>
      <c r="E4726" s="1508"/>
      <c r="F4726" s="1504"/>
      <c r="G4726" s="1504"/>
      <c r="H4726" s="1504"/>
      <c r="I4726" s="1504"/>
      <c r="J4726" s="1504"/>
    </row>
    <row r="4727" spans="2:10" x14ac:dyDescent="0.25">
      <c r="B4727" s="1508"/>
      <c r="C4727" s="1508"/>
      <c r="D4727" s="1508"/>
      <c r="E4727" s="1508"/>
      <c r="F4727" s="1504"/>
      <c r="G4727" s="1504"/>
      <c r="H4727" s="1504"/>
      <c r="I4727" s="1504"/>
      <c r="J4727" s="1504"/>
    </row>
    <row r="4728" spans="2:10" x14ac:dyDescent="0.25">
      <c r="B4728" s="1508"/>
      <c r="C4728" s="1508"/>
      <c r="D4728" s="1508"/>
      <c r="E4728" s="1508"/>
      <c r="F4728" s="1504"/>
      <c r="G4728" s="1504"/>
      <c r="H4728" s="1504"/>
      <c r="I4728" s="1504"/>
      <c r="J4728" s="1504"/>
    </row>
    <row r="4729" spans="2:10" x14ac:dyDescent="0.25">
      <c r="B4729" s="1508"/>
      <c r="C4729" s="1508"/>
      <c r="D4729" s="1508"/>
      <c r="E4729" s="1508"/>
      <c r="F4729" s="1504"/>
      <c r="G4729" s="1504"/>
      <c r="H4729" s="1504"/>
      <c r="I4729" s="1504"/>
      <c r="J4729" s="1504"/>
    </row>
    <row r="4730" spans="2:10" x14ac:dyDescent="0.25">
      <c r="B4730" s="1508"/>
      <c r="C4730" s="1508"/>
      <c r="D4730" s="1508"/>
      <c r="E4730" s="1508"/>
      <c r="F4730" s="1504"/>
      <c r="G4730" s="1504"/>
      <c r="H4730" s="1504"/>
      <c r="I4730" s="1504"/>
      <c r="J4730" s="1504"/>
    </row>
    <row r="4731" spans="2:10" x14ac:dyDescent="0.25">
      <c r="B4731" s="1508"/>
      <c r="C4731" s="1508"/>
      <c r="D4731" s="1508"/>
      <c r="E4731" s="1508"/>
      <c r="F4731" s="1504"/>
      <c r="G4731" s="1504"/>
      <c r="H4731" s="1504"/>
      <c r="I4731" s="1504"/>
      <c r="J4731" s="1504"/>
    </row>
    <row r="4732" spans="2:10" x14ac:dyDescent="0.25">
      <c r="B4732" s="1508"/>
      <c r="C4732" s="1508"/>
      <c r="D4732" s="1508"/>
      <c r="E4732" s="1508"/>
      <c r="F4732" s="1504"/>
      <c r="G4732" s="1504"/>
      <c r="H4732" s="1504"/>
      <c r="I4732" s="1504"/>
      <c r="J4732" s="1504"/>
    </row>
    <row r="4733" spans="2:10" x14ac:dyDescent="0.25">
      <c r="B4733" s="1508"/>
      <c r="C4733" s="1508"/>
      <c r="D4733" s="1508"/>
      <c r="E4733" s="1508"/>
      <c r="F4733" s="1504"/>
      <c r="G4733" s="1504"/>
      <c r="H4733" s="1504"/>
      <c r="I4733" s="1504"/>
      <c r="J4733" s="1504"/>
    </row>
    <row r="4734" spans="2:10" x14ac:dyDescent="0.25">
      <c r="B4734" s="1508"/>
      <c r="C4734" s="1508"/>
      <c r="D4734" s="1508"/>
      <c r="E4734" s="1508"/>
      <c r="F4734" s="1504"/>
      <c r="G4734" s="1504"/>
      <c r="H4734" s="1504"/>
      <c r="I4734" s="1504"/>
      <c r="J4734" s="1504"/>
    </row>
    <row r="4735" spans="2:10" x14ac:dyDescent="0.25">
      <c r="B4735" s="1508"/>
      <c r="C4735" s="1508"/>
      <c r="D4735" s="1508"/>
      <c r="E4735" s="1508"/>
      <c r="F4735" s="1504"/>
      <c r="G4735" s="1504"/>
      <c r="H4735" s="1504"/>
      <c r="I4735" s="1504"/>
      <c r="J4735" s="1504"/>
    </row>
    <row r="4736" spans="2:10" x14ac:dyDescent="0.25">
      <c r="B4736" s="1508"/>
      <c r="C4736" s="1508"/>
      <c r="D4736" s="1508"/>
      <c r="E4736" s="1508"/>
      <c r="F4736" s="1504"/>
      <c r="G4736" s="1504"/>
      <c r="H4736" s="1504"/>
      <c r="I4736" s="1504"/>
      <c r="J4736" s="1504"/>
    </row>
    <row r="4737" spans="2:10" x14ac:dyDescent="0.25">
      <c r="B4737" s="1508"/>
      <c r="C4737" s="1508"/>
      <c r="D4737" s="1508"/>
      <c r="E4737" s="1508"/>
      <c r="F4737" s="1504"/>
      <c r="G4737" s="1504"/>
      <c r="H4737" s="1504"/>
      <c r="I4737" s="1504"/>
      <c r="J4737" s="1504"/>
    </row>
    <row r="4738" spans="2:10" x14ac:dyDescent="0.25">
      <c r="B4738" s="1508"/>
      <c r="C4738" s="1508"/>
      <c r="D4738" s="1508"/>
      <c r="E4738" s="1508"/>
      <c r="F4738" s="1504"/>
      <c r="G4738" s="1504"/>
      <c r="H4738" s="1504"/>
      <c r="I4738" s="1504"/>
      <c r="J4738" s="1504"/>
    </row>
    <row r="4739" spans="2:10" x14ac:dyDescent="0.25">
      <c r="B4739" s="1508"/>
      <c r="C4739" s="1508"/>
      <c r="D4739" s="1508"/>
      <c r="E4739" s="1508"/>
      <c r="F4739" s="1504"/>
      <c r="G4739" s="1504"/>
      <c r="H4739" s="1504"/>
      <c r="I4739" s="1504"/>
      <c r="J4739" s="1504"/>
    </row>
    <row r="4740" spans="2:10" x14ac:dyDescent="0.25">
      <c r="B4740" s="1508"/>
      <c r="C4740" s="1508"/>
      <c r="D4740" s="1508"/>
      <c r="E4740" s="1508"/>
      <c r="F4740" s="1504"/>
      <c r="G4740" s="1504"/>
      <c r="H4740" s="1504"/>
      <c r="I4740" s="1504"/>
      <c r="J4740" s="1504"/>
    </row>
    <row r="4741" spans="2:10" x14ac:dyDescent="0.25">
      <c r="B4741" s="1508"/>
      <c r="C4741" s="1508"/>
      <c r="D4741" s="1508"/>
      <c r="E4741" s="1508"/>
      <c r="F4741" s="1504"/>
      <c r="G4741" s="1504"/>
      <c r="H4741" s="1504"/>
      <c r="I4741" s="1504"/>
      <c r="J4741" s="1504"/>
    </row>
    <row r="4742" spans="2:10" x14ac:dyDescent="0.25">
      <c r="B4742" s="1508"/>
      <c r="C4742" s="1508"/>
      <c r="D4742" s="1508"/>
      <c r="E4742" s="1508"/>
      <c r="F4742" s="1504"/>
      <c r="G4742" s="1504"/>
      <c r="H4742" s="1504"/>
      <c r="I4742" s="1504"/>
      <c r="J4742" s="1504"/>
    </row>
    <row r="4743" spans="2:10" x14ac:dyDescent="0.25">
      <c r="B4743" s="1508"/>
      <c r="C4743" s="1508"/>
      <c r="D4743" s="1508"/>
      <c r="E4743" s="1508"/>
      <c r="F4743" s="1504"/>
      <c r="G4743" s="1504"/>
      <c r="H4743" s="1504"/>
      <c r="I4743" s="1504"/>
      <c r="J4743" s="1504"/>
    </row>
    <row r="4744" spans="2:10" x14ac:dyDescent="0.25">
      <c r="B4744" s="1508"/>
      <c r="C4744" s="1508"/>
      <c r="D4744" s="1508"/>
      <c r="E4744" s="1508"/>
      <c r="F4744" s="1504"/>
      <c r="G4744" s="1504"/>
      <c r="H4744" s="1504"/>
      <c r="I4744" s="1504"/>
      <c r="J4744" s="1504"/>
    </row>
    <row r="4745" spans="2:10" x14ac:dyDescent="0.25">
      <c r="B4745" s="1508"/>
      <c r="C4745" s="1508"/>
      <c r="D4745" s="1508"/>
      <c r="E4745" s="1508"/>
      <c r="F4745" s="1504"/>
      <c r="G4745" s="1504"/>
      <c r="H4745" s="1504"/>
      <c r="I4745" s="1504"/>
      <c r="J4745" s="1504"/>
    </row>
    <row r="4746" spans="2:10" x14ac:dyDescent="0.25">
      <c r="B4746" s="1508"/>
      <c r="C4746" s="1508"/>
      <c r="D4746" s="1508"/>
      <c r="E4746" s="1508"/>
      <c r="F4746" s="1504"/>
      <c r="G4746" s="1504"/>
      <c r="H4746" s="1504"/>
      <c r="I4746" s="1504"/>
      <c r="J4746" s="1504"/>
    </row>
    <row r="4747" spans="2:10" x14ac:dyDescent="0.25">
      <c r="B4747" s="1508"/>
      <c r="C4747" s="1508"/>
      <c r="D4747" s="1508"/>
      <c r="E4747" s="1508"/>
      <c r="F4747" s="1504"/>
      <c r="G4747" s="1504"/>
      <c r="H4747" s="1504"/>
      <c r="I4747" s="1504"/>
      <c r="J4747" s="1504"/>
    </row>
    <row r="4748" spans="2:10" x14ac:dyDescent="0.25">
      <c r="B4748" s="1508"/>
      <c r="C4748" s="1508"/>
      <c r="D4748" s="1508"/>
      <c r="E4748" s="1508"/>
      <c r="F4748" s="1504"/>
      <c r="G4748" s="1504"/>
      <c r="H4748" s="1504"/>
      <c r="I4748" s="1504"/>
      <c r="J4748" s="1504"/>
    </row>
    <row r="4749" spans="2:10" x14ac:dyDescent="0.25">
      <c r="B4749" s="1508"/>
      <c r="C4749" s="1508"/>
      <c r="D4749" s="1508"/>
      <c r="E4749" s="1508"/>
      <c r="F4749" s="1504"/>
      <c r="G4749" s="1504"/>
      <c r="H4749" s="1504"/>
      <c r="I4749" s="1504"/>
      <c r="J4749" s="1504"/>
    </row>
    <row r="4750" spans="2:10" x14ac:dyDescent="0.25">
      <c r="B4750" s="1508"/>
      <c r="C4750" s="1508"/>
      <c r="D4750" s="1508"/>
      <c r="E4750" s="1508"/>
      <c r="F4750" s="1504"/>
      <c r="G4750" s="1504"/>
      <c r="H4750" s="1504"/>
      <c r="I4750" s="1504"/>
      <c r="J4750" s="1504"/>
    </row>
    <row r="4751" spans="2:10" x14ac:dyDescent="0.25">
      <c r="B4751" s="1508"/>
      <c r="C4751" s="1508"/>
      <c r="D4751" s="1508"/>
      <c r="E4751" s="1508"/>
      <c r="F4751" s="1504"/>
      <c r="G4751" s="1504"/>
      <c r="H4751" s="1504"/>
      <c r="I4751" s="1504"/>
      <c r="J4751" s="1504"/>
    </row>
    <row r="4752" spans="2:10" x14ac:dyDescent="0.25">
      <c r="B4752" s="1508"/>
      <c r="C4752" s="1508"/>
      <c r="D4752" s="1508"/>
      <c r="E4752" s="1508"/>
      <c r="F4752" s="1504"/>
      <c r="G4752" s="1504"/>
      <c r="H4752" s="1504"/>
      <c r="I4752" s="1504"/>
      <c r="J4752" s="1504"/>
    </row>
    <row r="4753" spans="2:10" x14ac:dyDescent="0.25">
      <c r="B4753" s="1508"/>
      <c r="C4753" s="1508"/>
      <c r="D4753" s="1508"/>
      <c r="E4753" s="1508"/>
      <c r="F4753" s="1504"/>
      <c r="G4753" s="1504"/>
      <c r="H4753" s="1504"/>
      <c r="I4753" s="1504"/>
      <c r="J4753" s="1504"/>
    </row>
    <row r="4754" spans="2:10" x14ac:dyDescent="0.25">
      <c r="B4754" s="1508"/>
      <c r="C4754" s="1508"/>
      <c r="D4754" s="1508"/>
      <c r="E4754" s="1508"/>
      <c r="F4754" s="1504"/>
      <c r="G4754" s="1504"/>
      <c r="H4754" s="1504"/>
      <c r="I4754" s="1504"/>
      <c r="J4754" s="1504"/>
    </row>
    <row r="4755" spans="2:10" x14ac:dyDescent="0.25">
      <c r="B4755" s="1508"/>
      <c r="C4755" s="1508"/>
      <c r="D4755" s="1508"/>
      <c r="E4755" s="1508"/>
      <c r="F4755" s="1504"/>
      <c r="G4755" s="1504"/>
      <c r="H4755" s="1504"/>
      <c r="I4755" s="1504"/>
      <c r="J4755" s="1504"/>
    </row>
    <row r="4756" spans="2:10" x14ac:dyDescent="0.25">
      <c r="B4756" s="1508"/>
      <c r="C4756" s="1508"/>
      <c r="D4756" s="1508"/>
      <c r="E4756" s="1508"/>
      <c r="F4756" s="1504"/>
      <c r="G4756" s="1504"/>
      <c r="H4756" s="1504"/>
      <c r="I4756" s="1504"/>
      <c r="J4756" s="1504"/>
    </row>
    <row r="4757" spans="2:10" x14ac:dyDescent="0.25">
      <c r="B4757" s="1508"/>
      <c r="C4757" s="1508"/>
      <c r="D4757" s="1508"/>
      <c r="E4757" s="1508"/>
      <c r="F4757" s="1504"/>
      <c r="G4757" s="1504"/>
      <c r="H4757" s="1504"/>
      <c r="I4757" s="1504"/>
      <c r="J4757" s="1504"/>
    </row>
    <row r="4758" spans="2:10" x14ac:dyDescent="0.25">
      <c r="B4758" s="1508"/>
      <c r="C4758" s="1508"/>
      <c r="D4758" s="1508"/>
      <c r="E4758" s="1508"/>
      <c r="F4758" s="1504"/>
      <c r="G4758" s="1504"/>
      <c r="H4758" s="1504"/>
      <c r="I4758" s="1504"/>
      <c r="J4758" s="1504"/>
    </row>
    <row r="4759" spans="2:10" x14ac:dyDescent="0.25">
      <c r="B4759" s="1508"/>
      <c r="C4759" s="1508"/>
      <c r="D4759" s="1508"/>
      <c r="E4759" s="1508"/>
      <c r="F4759" s="1504"/>
      <c r="G4759" s="1504"/>
      <c r="H4759" s="1504"/>
      <c r="I4759" s="1504"/>
      <c r="J4759" s="1504"/>
    </row>
    <row r="4760" spans="2:10" x14ac:dyDescent="0.25">
      <c r="B4760" s="1508"/>
      <c r="C4760" s="1508"/>
      <c r="D4760" s="1508"/>
      <c r="E4760" s="1508"/>
      <c r="F4760" s="1504"/>
      <c r="G4760" s="1504"/>
      <c r="H4760" s="1504"/>
      <c r="I4760" s="1504"/>
      <c r="J4760" s="1504"/>
    </row>
    <row r="4761" spans="2:10" x14ac:dyDescent="0.25">
      <c r="B4761" s="1508"/>
      <c r="C4761" s="1508"/>
      <c r="D4761" s="1508"/>
      <c r="E4761" s="1508"/>
      <c r="F4761" s="1504"/>
      <c r="G4761" s="1504"/>
      <c r="H4761" s="1504"/>
      <c r="I4761" s="1504"/>
      <c r="J4761" s="1504"/>
    </row>
    <row r="4762" spans="2:10" x14ac:dyDescent="0.25">
      <c r="B4762" s="1508"/>
      <c r="C4762" s="1508"/>
      <c r="D4762" s="1508"/>
      <c r="E4762" s="1508"/>
      <c r="F4762" s="1504"/>
      <c r="G4762" s="1504"/>
      <c r="H4762" s="1504"/>
      <c r="I4762" s="1504"/>
      <c r="J4762" s="1504"/>
    </row>
    <row r="4763" spans="2:10" x14ac:dyDescent="0.25">
      <c r="B4763" s="1508"/>
      <c r="C4763" s="1508"/>
      <c r="D4763" s="1508"/>
      <c r="E4763" s="1508"/>
      <c r="F4763" s="1504"/>
      <c r="G4763" s="1504"/>
      <c r="H4763" s="1504"/>
      <c r="I4763" s="1504"/>
      <c r="J4763" s="1504"/>
    </row>
    <row r="4764" spans="2:10" x14ac:dyDescent="0.25">
      <c r="B4764" s="1508"/>
      <c r="C4764" s="1508"/>
      <c r="D4764" s="1508"/>
      <c r="E4764" s="1508"/>
      <c r="F4764" s="1504"/>
      <c r="G4764" s="1504"/>
      <c r="H4764" s="1504"/>
      <c r="I4764" s="1504"/>
      <c r="J4764" s="1504"/>
    </row>
    <row r="4765" spans="2:10" x14ac:dyDescent="0.25">
      <c r="B4765" s="1508"/>
      <c r="C4765" s="1508"/>
      <c r="D4765" s="1508"/>
      <c r="E4765" s="1508"/>
      <c r="F4765" s="1504"/>
      <c r="G4765" s="1504"/>
      <c r="H4765" s="1504"/>
      <c r="I4765" s="1504"/>
      <c r="J4765" s="1504"/>
    </row>
    <row r="4766" spans="2:10" x14ac:dyDescent="0.25">
      <c r="B4766" s="1508"/>
      <c r="C4766" s="1508"/>
      <c r="D4766" s="1508"/>
      <c r="E4766" s="1508"/>
      <c r="F4766" s="1504"/>
      <c r="G4766" s="1504"/>
      <c r="H4766" s="1504"/>
      <c r="I4766" s="1504"/>
      <c r="J4766" s="1504"/>
    </row>
    <row r="4767" spans="2:10" x14ac:dyDescent="0.25">
      <c r="B4767" s="1508"/>
      <c r="C4767" s="1508"/>
      <c r="D4767" s="1508"/>
      <c r="E4767" s="1508"/>
      <c r="F4767" s="1504"/>
      <c r="G4767" s="1504"/>
      <c r="H4767" s="1504"/>
      <c r="I4767" s="1504"/>
      <c r="J4767" s="1504"/>
    </row>
    <row r="4768" spans="2:10" x14ac:dyDescent="0.25">
      <c r="B4768" s="1508"/>
      <c r="C4768" s="1508"/>
      <c r="D4768" s="1508"/>
      <c r="E4768" s="1508"/>
      <c r="F4768" s="1504"/>
      <c r="G4768" s="1504"/>
      <c r="H4768" s="1504"/>
      <c r="I4768" s="1504"/>
      <c r="J4768" s="1504"/>
    </row>
    <row r="4769" spans="2:10" x14ac:dyDescent="0.25">
      <c r="B4769" s="1508"/>
      <c r="C4769" s="1508"/>
      <c r="D4769" s="1508"/>
      <c r="E4769" s="1508"/>
      <c r="F4769" s="1504"/>
      <c r="G4769" s="1504"/>
      <c r="H4769" s="1504"/>
      <c r="I4769" s="1504"/>
      <c r="J4769" s="1504"/>
    </row>
    <row r="4770" spans="2:10" x14ac:dyDescent="0.25">
      <c r="B4770" s="1508"/>
      <c r="C4770" s="1508"/>
      <c r="D4770" s="1508"/>
      <c r="E4770" s="1508"/>
      <c r="F4770" s="1504"/>
      <c r="G4770" s="1504"/>
      <c r="H4770" s="1504"/>
      <c r="I4770" s="1504"/>
      <c r="J4770" s="1504"/>
    </row>
    <row r="4771" spans="2:10" x14ac:dyDescent="0.25">
      <c r="B4771" s="1508"/>
      <c r="C4771" s="1508"/>
      <c r="D4771" s="1508"/>
      <c r="E4771" s="1508"/>
      <c r="F4771" s="1504"/>
      <c r="G4771" s="1504"/>
      <c r="H4771" s="1504"/>
      <c r="I4771" s="1504"/>
      <c r="J4771" s="1504"/>
    </row>
    <row r="4772" spans="2:10" x14ac:dyDescent="0.25">
      <c r="B4772" s="1508"/>
      <c r="C4772" s="1508"/>
      <c r="D4772" s="1508"/>
      <c r="E4772" s="1508"/>
      <c r="F4772" s="1504"/>
      <c r="G4772" s="1504"/>
      <c r="H4772" s="1504"/>
      <c r="I4772" s="1504"/>
      <c r="J4772" s="1504"/>
    </row>
    <row r="4773" spans="2:10" x14ac:dyDescent="0.25">
      <c r="B4773" s="1508"/>
      <c r="C4773" s="1508"/>
      <c r="D4773" s="1508"/>
      <c r="E4773" s="1508"/>
      <c r="F4773" s="1504"/>
      <c r="G4773" s="1504"/>
      <c r="H4773" s="1504"/>
      <c r="I4773" s="1504"/>
      <c r="J4773" s="1504"/>
    </row>
    <row r="4774" spans="2:10" x14ac:dyDescent="0.25">
      <c r="B4774" s="1508"/>
      <c r="C4774" s="1508"/>
      <c r="D4774" s="1508"/>
      <c r="E4774" s="1508"/>
      <c r="F4774" s="1504"/>
      <c r="G4774" s="1504"/>
      <c r="H4774" s="1504"/>
      <c r="I4774" s="1504"/>
      <c r="J4774" s="1504"/>
    </row>
    <row r="4775" spans="2:10" x14ac:dyDescent="0.25">
      <c r="B4775" s="1508"/>
      <c r="C4775" s="1508"/>
      <c r="D4775" s="1508"/>
      <c r="E4775" s="1508"/>
      <c r="F4775" s="1504"/>
      <c r="G4775" s="1504"/>
      <c r="H4775" s="1504"/>
      <c r="I4775" s="1504"/>
      <c r="J4775" s="1504"/>
    </row>
    <row r="4776" spans="2:10" x14ac:dyDescent="0.25">
      <c r="B4776" s="1508"/>
      <c r="C4776" s="1508"/>
      <c r="D4776" s="1508"/>
      <c r="E4776" s="1508"/>
      <c r="F4776" s="1504"/>
      <c r="G4776" s="1504"/>
      <c r="H4776" s="1504"/>
      <c r="I4776" s="1504"/>
      <c r="J4776" s="1504"/>
    </row>
    <row r="4777" spans="2:10" x14ac:dyDescent="0.25">
      <c r="B4777" s="1508"/>
      <c r="C4777" s="1508"/>
      <c r="D4777" s="1508"/>
      <c r="E4777" s="1508"/>
      <c r="F4777" s="1504"/>
      <c r="G4777" s="1504"/>
      <c r="H4777" s="1504"/>
      <c r="I4777" s="1504"/>
      <c r="J4777" s="1504"/>
    </row>
    <row r="4778" spans="2:10" x14ac:dyDescent="0.25">
      <c r="B4778" s="1508"/>
      <c r="C4778" s="1508"/>
      <c r="D4778" s="1508"/>
      <c r="E4778" s="1508"/>
      <c r="F4778" s="1504"/>
      <c r="G4778" s="1504"/>
      <c r="H4778" s="1504"/>
      <c r="I4778" s="1504"/>
      <c r="J4778" s="1504"/>
    </row>
    <row r="4779" spans="2:10" x14ac:dyDescent="0.25">
      <c r="B4779" s="1508"/>
      <c r="C4779" s="1508"/>
      <c r="D4779" s="1508"/>
      <c r="E4779" s="1508"/>
      <c r="F4779" s="1504"/>
      <c r="G4779" s="1504"/>
      <c r="H4779" s="1504"/>
      <c r="I4779" s="1504"/>
      <c r="J4779" s="1504"/>
    </row>
    <row r="4780" spans="2:10" x14ac:dyDescent="0.25">
      <c r="B4780" s="1508"/>
      <c r="C4780" s="1508"/>
      <c r="D4780" s="1508"/>
      <c r="E4780" s="1508"/>
      <c r="F4780" s="1504"/>
      <c r="G4780" s="1504"/>
      <c r="H4780" s="1504"/>
      <c r="I4780" s="1504"/>
      <c r="J4780" s="1504"/>
    </row>
    <row r="4781" spans="2:10" x14ac:dyDescent="0.25">
      <c r="B4781" s="1508"/>
      <c r="C4781" s="1508"/>
      <c r="D4781" s="1508"/>
      <c r="E4781" s="1508"/>
      <c r="F4781" s="1504"/>
      <c r="G4781" s="1504"/>
      <c r="H4781" s="1504"/>
      <c r="I4781" s="1504"/>
      <c r="J4781" s="1504"/>
    </row>
    <row r="4782" spans="2:10" x14ac:dyDescent="0.25">
      <c r="B4782" s="1508"/>
      <c r="C4782" s="1508"/>
      <c r="D4782" s="1508"/>
      <c r="E4782" s="1508"/>
      <c r="F4782" s="1504"/>
      <c r="G4782" s="1504"/>
      <c r="H4782" s="1504"/>
      <c r="I4782" s="1504"/>
      <c r="J4782" s="1504"/>
    </row>
    <row r="4783" spans="2:10" x14ac:dyDescent="0.25">
      <c r="B4783" s="1508"/>
      <c r="C4783" s="1508"/>
      <c r="D4783" s="1508"/>
      <c r="E4783" s="1508"/>
      <c r="F4783" s="1504"/>
      <c r="G4783" s="1504"/>
      <c r="H4783" s="1504"/>
      <c r="I4783" s="1504"/>
      <c r="J4783" s="1504"/>
    </row>
    <row r="4784" spans="2:10" x14ac:dyDescent="0.25">
      <c r="B4784" s="1508"/>
      <c r="C4784" s="1508"/>
      <c r="D4784" s="1508"/>
      <c r="E4784" s="1508"/>
      <c r="F4784" s="1504"/>
      <c r="G4784" s="1504"/>
      <c r="H4784" s="1504"/>
      <c r="I4784" s="1504"/>
      <c r="J4784" s="1504"/>
    </row>
    <row r="4785" spans="2:10" x14ac:dyDescent="0.25">
      <c r="B4785" s="1508"/>
      <c r="C4785" s="1508"/>
      <c r="D4785" s="1508"/>
      <c r="E4785" s="1508"/>
      <c r="F4785" s="1504"/>
      <c r="G4785" s="1504"/>
      <c r="H4785" s="1504"/>
      <c r="I4785" s="1504"/>
      <c r="J4785" s="1504"/>
    </row>
    <row r="4786" spans="2:10" x14ac:dyDescent="0.25">
      <c r="B4786" s="1508"/>
      <c r="C4786" s="1508"/>
      <c r="D4786" s="1508"/>
      <c r="E4786" s="1508"/>
      <c r="F4786" s="1504"/>
      <c r="G4786" s="1504"/>
      <c r="H4786" s="1504"/>
      <c r="I4786" s="1504"/>
      <c r="J4786" s="1504"/>
    </row>
    <row r="4787" spans="2:10" x14ac:dyDescent="0.25">
      <c r="B4787" s="1508"/>
      <c r="C4787" s="1508"/>
      <c r="D4787" s="1508"/>
      <c r="E4787" s="1508"/>
      <c r="F4787" s="1504"/>
      <c r="G4787" s="1504"/>
      <c r="H4787" s="1504"/>
      <c r="I4787" s="1504"/>
      <c r="J4787" s="1504"/>
    </row>
    <row r="4788" spans="2:10" x14ac:dyDescent="0.25">
      <c r="B4788" s="1508"/>
      <c r="C4788" s="1508"/>
      <c r="D4788" s="1508"/>
      <c r="E4788" s="1508"/>
      <c r="F4788" s="1504"/>
      <c r="G4788" s="1504"/>
      <c r="H4788" s="1504"/>
      <c r="I4788" s="1504"/>
      <c r="J4788" s="1504"/>
    </row>
    <row r="4789" spans="2:10" x14ac:dyDescent="0.25">
      <c r="B4789" s="1508"/>
      <c r="C4789" s="1508"/>
      <c r="D4789" s="1508"/>
      <c r="E4789" s="1508"/>
      <c r="F4789" s="1504"/>
      <c r="G4789" s="1504"/>
      <c r="H4789" s="1504"/>
      <c r="I4789" s="1504"/>
      <c r="J4789" s="1504"/>
    </row>
    <row r="4790" spans="2:10" x14ac:dyDescent="0.25">
      <c r="B4790" s="1508"/>
      <c r="C4790" s="1508"/>
      <c r="D4790" s="1508"/>
      <c r="E4790" s="1508"/>
      <c r="F4790" s="1504"/>
      <c r="G4790" s="1504"/>
      <c r="H4790" s="1504"/>
      <c r="I4790" s="1504"/>
      <c r="J4790" s="1504"/>
    </row>
    <row r="4791" spans="2:10" x14ac:dyDescent="0.25">
      <c r="B4791" s="1508"/>
      <c r="C4791" s="1508"/>
      <c r="D4791" s="1508"/>
      <c r="E4791" s="1508"/>
      <c r="F4791" s="1504"/>
      <c r="G4791" s="1504"/>
      <c r="H4791" s="1504"/>
      <c r="I4791" s="1504"/>
      <c r="J4791" s="1504"/>
    </row>
    <row r="4792" spans="2:10" x14ac:dyDescent="0.25">
      <c r="B4792" s="1508"/>
      <c r="C4792" s="1508"/>
      <c r="D4792" s="1508"/>
      <c r="E4792" s="1508"/>
      <c r="F4792" s="1504"/>
      <c r="G4792" s="1504"/>
      <c r="H4792" s="1504"/>
      <c r="I4792" s="1504"/>
      <c r="J4792" s="1504"/>
    </row>
    <row r="4793" spans="2:10" x14ac:dyDescent="0.25">
      <c r="B4793" s="1508"/>
      <c r="C4793" s="1508"/>
      <c r="D4793" s="1508"/>
      <c r="E4793" s="1508"/>
      <c r="F4793" s="1504"/>
      <c r="G4793" s="1504"/>
      <c r="H4793" s="1504"/>
      <c r="I4793" s="1504"/>
      <c r="J4793" s="1504"/>
    </row>
    <row r="4794" spans="2:10" x14ac:dyDescent="0.25">
      <c r="B4794" s="1508"/>
      <c r="C4794" s="1508"/>
      <c r="D4794" s="1508"/>
      <c r="E4794" s="1508"/>
      <c r="F4794" s="1504"/>
      <c r="G4794" s="1504"/>
      <c r="H4794" s="1504"/>
      <c r="I4794" s="1504"/>
      <c r="J4794" s="1504"/>
    </row>
    <row r="4795" spans="2:10" x14ac:dyDescent="0.25">
      <c r="B4795" s="1508"/>
      <c r="C4795" s="1508"/>
      <c r="D4795" s="1508"/>
      <c r="E4795" s="1508"/>
      <c r="F4795" s="1504"/>
      <c r="G4795" s="1504"/>
      <c r="H4795" s="1504"/>
      <c r="I4795" s="1504"/>
      <c r="J4795" s="1504"/>
    </row>
    <row r="4796" spans="2:10" x14ac:dyDescent="0.25">
      <c r="B4796" s="1508"/>
      <c r="C4796" s="1508"/>
      <c r="D4796" s="1508"/>
      <c r="E4796" s="1508"/>
      <c r="F4796" s="1504"/>
      <c r="G4796" s="1504"/>
      <c r="H4796" s="1504"/>
      <c r="I4796" s="1504"/>
      <c r="J4796" s="1504"/>
    </row>
    <row r="4797" spans="2:10" x14ac:dyDescent="0.25">
      <c r="B4797" s="1508"/>
      <c r="C4797" s="1508"/>
      <c r="D4797" s="1508"/>
      <c r="E4797" s="1508"/>
      <c r="F4797" s="1504"/>
      <c r="G4797" s="1504"/>
      <c r="H4797" s="1504"/>
      <c r="I4797" s="1504"/>
      <c r="J4797" s="1504"/>
    </row>
    <row r="4798" spans="2:10" x14ac:dyDescent="0.25">
      <c r="B4798" s="1508"/>
      <c r="C4798" s="1508"/>
      <c r="D4798" s="1508"/>
      <c r="E4798" s="1508"/>
      <c r="F4798" s="1504"/>
      <c r="G4798" s="1504"/>
      <c r="H4798" s="1504"/>
      <c r="I4798" s="1504"/>
      <c r="J4798" s="1504"/>
    </row>
    <row r="4799" spans="2:10" x14ac:dyDescent="0.25">
      <c r="B4799" s="1508"/>
      <c r="C4799" s="1508"/>
      <c r="D4799" s="1508"/>
      <c r="E4799" s="1508"/>
      <c r="F4799" s="1504"/>
      <c r="G4799" s="1504"/>
      <c r="H4799" s="1504"/>
      <c r="I4799" s="1504"/>
      <c r="J4799" s="1504"/>
    </row>
    <row r="4800" spans="2:10" x14ac:dyDescent="0.25">
      <c r="B4800" s="1508"/>
      <c r="C4800" s="1508"/>
      <c r="D4800" s="1508"/>
      <c r="E4800" s="1508"/>
      <c r="F4800" s="1504"/>
      <c r="G4800" s="1504"/>
      <c r="H4800" s="1504"/>
      <c r="I4800" s="1504"/>
      <c r="J4800" s="1504"/>
    </row>
    <row r="4801" spans="2:10" x14ac:dyDescent="0.25">
      <c r="B4801" s="1508"/>
      <c r="C4801" s="1508"/>
      <c r="D4801" s="1508"/>
      <c r="E4801" s="1508"/>
      <c r="F4801" s="1504"/>
      <c r="G4801" s="1504"/>
      <c r="H4801" s="1504"/>
      <c r="I4801" s="1504"/>
      <c r="J4801" s="1504"/>
    </row>
    <row r="4802" spans="2:10" x14ac:dyDescent="0.25">
      <c r="B4802" s="1508"/>
      <c r="C4802" s="1508"/>
      <c r="D4802" s="1508"/>
      <c r="E4802" s="1508"/>
      <c r="F4802" s="1504"/>
      <c r="G4802" s="1504"/>
      <c r="H4802" s="1504"/>
      <c r="I4802" s="1504"/>
      <c r="J4802" s="1504"/>
    </row>
    <row r="4803" spans="2:10" x14ac:dyDescent="0.25">
      <c r="B4803" s="1508"/>
      <c r="C4803" s="1508"/>
      <c r="D4803" s="1508"/>
      <c r="E4803" s="1508"/>
      <c r="F4803" s="1504"/>
      <c r="G4803" s="1504"/>
      <c r="H4803" s="1504"/>
      <c r="I4803" s="1504"/>
      <c r="J4803" s="1504"/>
    </row>
    <row r="4804" spans="2:10" x14ac:dyDescent="0.25">
      <c r="B4804" s="1508"/>
      <c r="C4804" s="1508"/>
      <c r="D4804" s="1508"/>
      <c r="E4804" s="1508"/>
      <c r="F4804" s="1504"/>
      <c r="G4804" s="1504"/>
      <c r="H4804" s="1504"/>
      <c r="I4804" s="1504"/>
      <c r="J4804" s="1504"/>
    </row>
    <row r="4805" spans="2:10" x14ac:dyDescent="0.25">
      <c r="B4805" s="1508"/>
      <c r="C4805" s="1508"/>
      <c r="D4805" s="1508"/>
      <c r="E4805" s="1508"/>
      <c r="F4805" s="1504"/>
      <c r="G4805" s="1504"/>
      <c r="H4805" s="1504"/>
      <c r="I4805" s="1504"/>
      <c r="J4805" s="1504"/>
    </row>
    <row r="4806" spans="2:10" x14ac:dyDescent="0.25">
      <c r="B4806" s="1508"/>
      <c r="C4806" s="1508"/>
      <c r="D4806" s="1508"/>
      <c r="E4806" s="1508"/>
      <c r="F4806" s="1504"/>
      <c r="G4806" s="1504"/>
      <c r="H4806" s="1504"/>
      <c r="I4806" s="1504"/>
      <c r="J4806" s="1504"/>
    </row>
    <row r="4807" spans="2:10" x14ac:dyDescent="0.25">
      <c r="B4807" s="1508"/>
      <c r="C4807" s="1508"/>
      <c r="D4807" s="1508"/>
      <c r="E4807" s="1508"/>
      <c r="F4807" s="1504"/>
      <c r="G4807" s="1504"/>
      <c r="H4807" s="1504"/>
      <c r="I4807" s="1504"/>
      <c r="J4807" s="1504"/>
    </row>
    <row r="4808" spans="2:10" x14ac:dyDescent="0.25">
      <c r="B4808" s="1508"/>
      <c r="C4808" s="1508"/>
      <c r="D4808" s="1508"/>
      <c r="E4808" s="1508"/>
      <c r="F4808" s="1504"/>
      <c r="G4808" s="1504"/>
      <c r="H4808" s="1504"/>
      <c r="I4808" s="1504"/>
      <c r="J4808" s="1504"/>
    </row>
    <row r="4809" spans="2:10" x14ac:dyDescent="0.25">
      <c r="B4809" s="1508"/>
      <c r="C4809" s="1508"/>
      <c r="D4809" s="1508"/>
      <c r="E4809" s="1508"/>
      <c r="F4809" s="1504"/>
      <c r="G4809" s="1504"/>
      <c r="H4809" s="1504"/>
      <c r="I4809" s="1504"/>
      <c r="J4809" s="1504"/>
    </row>
    <row r="4810" spans="2:10" x14ac:dyDescent="0.25">
      <c r="B4810" s="1508"/>
      <c r="C4810" s="1508"/>
      <c r="D4810" s="1508"/>
      <c r="E4810" s="1508"/>
      <c r="F4810" s="1504"/>
      <c r="G4810" s="1504"/>
      <c r="H4810" s="1504"/>
      <c r="I4810" s="1504"/>
      <c r="J4810" s="1504"/>
    </row>
    <row r="4811" spans="2:10" x14ac:dyDescent="0.25">
      <c r="B4811" s="1508"/>
      <c r="C4811" s="1508"/>
      <c r="D4811" s="1508"/>
      <c r="E4811" s="1508"/>
      <c r="F4811" s="1504"/>
      <c r="G4811" s="1504"/>
      <c r="H4811" s="1504"/>
      <c r="I4811" s="1504"/>
      <c r="J4811" s="1504"/>
    </row>
    <row r="4812" spans="2:10" x14ac:dyDescent="0.25">
      <c r="B4812" s="1508"/>
      <c r="C4812" s="1508"/>
      <c r="D4812" s="1508"/>
      <c r="E4812" s="1508"/>
      <c r="F4812" s="1504"/>
      <c r="G4812" s="1504"/>
      <c r="H4812" s="1504"/>
      <c r="I4812" s="1504"/>
      <c r="J4812" s="1504"/>
    </row>
    <row r="4813" spans="2:10" x14ac:dyDescent="0.25">
      <c r="B4813" s="1508"/>
      <c r="C4813" s="1508"/>
      <c r="D4813" s="1508"/>
      <c r="E4813" s="1508"/>
      <c r="F4813" s="1504"/>
      <c r="G4813" s="1504"/>
      <c r="H4813" s="1504"/>
      <c r="I4813" s="1504"/>
      <c r="J4813" s="1504"/>
    </row>
    <row r="4814" spans="2:10" x14ac:dyDescent="0.25">
      <c r="B4814" s="1508"/>
      <c r="C4814" s="1508"/>
      <c r="D4814" s="1508"/>
      <c r="E4814" s="1508"/>
      <c r="F4814" s="1504"/>
      <c r="G4814" s="1504"/>
      <c r="H4814" s="1504"/>
      <c r="I4814" s="1504"/>
      <c r="J4814" s="1504"/>
    </row>
    <row r="4815" spans="2:10" x14ac:dyDescent="0.25">
      <c r="B4815" s="1508"/>
      <c r="C4815" s="1508"/>
      <c r="D4815" s="1508"/>
      <c r="E4815" s="1508"/>
      <c r="F4815" s="1504"/>
      <c r="G4815" s="1504"/>
      <c r="H4815" s="1504"/>
      <c r="I4815" s="1504"/>
      <c r="J4815" s="1504"/>
    </row>
    <row r="4816" spans="2:10" x14ac:dyDescent="0.25">
      <c r="B4816" s="1508"/>
      <c r="C4816" s="1508"/>
      <c r="D4816" s="1508"/>
      <c r="E4816" s="1508"/>
      <c r="F4816" s="1504"/>
      <c r="G4816" s="1504"/>
      <c r="H4816" s="1504"/>
      <c r="I4816" s="1504"/>
      <c r="J4816" s="1504"/>
    </row>
    <row r="4817" spans="2:10" x14ac:dyDescent="0.25">
      <c r="B4817" s="1508"/>
      <c r="C4817" s="1508"/>
      <c r="D4817" s="1508"/>
      <c r="E4817" s="1508"/>
      <c r="F4817" s="1504"/>
      <c r="G4817" s="1504"/>
      <c r="H4817" s="1504"/>
      <c r="I4817" s="1504"/>
      <c r="J4817" s="1504"/>
    </row>
    <row r="4818" spans="2:10" x14ac:dyDescent="0.25">
      <c r="B4818" s="1508"/>
      <c r="C4818" s="1508"/>
      <c r="D4818" s="1508"/>
      <c r="E4818" s="1508"/>
      <c r="F4818" s="1504"/>
      <c r="G4818" s="1504"/>
      <c r="H4818" s="1504"/>
      <c r="I4818" s="1504"/>
      <c r="J4818" s="1504"/>
    </row>
    <row r="4819" spans="2:10" x14ac:dyDescent="0.25">
      <c r="B4819" s="1508"/>
      <c r="C4819" s="1508"/>
      <c r="D4819" s="1508"/>
      <c r="E4819" s="1508"/>
      <c r="F4819" s="1504"/>
      <c r="G4819" s="1504"/>
      <c r="H4819" s="1504"/>
      <c r="I4819" s="1504"/>
      <c r="J4819" s="1504"/>
    </row>
    <row r="4820" spans="2:10" x14ac:dyDescent="0.25">
      <c r="B4820" s="1508"/>
      <c r="C4820" s="1508"/>
      <c r="D4820" s="1508"/>
      <c r="E4820" s="1508"/>
      <c r="F4820" s="1504"/>
      <c r="G4820" s="1504"/>
      <c r="H4820" s="1504"/>
      <c r="I4820" s="1504"/>
      <c r="J4820" s="1504"/>
    </row>
    <row r="4821" spans="2:10" x14ac:dyDescent="0.25">
      <c r="B4821" s="1508"/>
      <c r="C4821" s="1508"/>
      <c r="D4821" s="1508"/>
      <c r="E4821" s="1508"/>
      <c r="F4821" s="1504"/>
      <c r="G4821" s="1504"/>
      <c r="H4821" s="1504"/>
      <c r="I4821" s="1504"/>
      <c r="J4821" s="1504"/>
    </row>
    <row r="4822" spans="2:10" x14ac:dyDescent="0.25">
      <c r="B4822" s="1508"/>
      <c r="C4822" s="1508"/>
      <c r="D4822" s="1508"/>
      <c r="E4822" s="1508"/>
      <c r="F4822" s="1504"/>
      <c r="G4822" s="1504"/>
      <c r="H4822" s="1504"/>
      <c r="I4822" s="1504"/>
      <c r="J4822" s="1504"/>
    </row>
    <row r="4823" spans="2:10" x14ac:dyDescent="0.25">
      <c r="B4823" s="1508"/>
      <c r="C4823" s="1508"/>
      <c r="D4823" s="1508"/>
      <c r="E4823" s="1508"/>
      <c r="F4823" s="1504"/>
      <c r="G4823" s="1504"/>
      <c r="H4823" s="1504"/>
      <c r="I4823" s="1504"/>
      <c r="J4823" s="1504"/>
    </row>
    <row r="4824" spans="2:10" x14ac:dyDescent="0.25">
      <c r="B4824" s="1508"/>
      <c r="C4824" s="1508"/>
      <c r="D4824" s="1508"/>
      <c r="E4824" s="1508"/>
      <c r="F4824" s="1504"/>
      <c r="G4824" s="1504"/>
      <c r="H4824" s="1504"/>
      <c r="I4824" s="1504"/>
      <c r="J4824" s="1504"/>
    </row>
    <row r="4825" spans="2:10" x14ac:dyDescent="0.25">
      <c r="B4825" s="1508"/>
      <c r="C4825" s="1508"/>
      <c r="D4825" s="1508"/>
      <c r="E4825" s="1508"/>
      <c r="F4825" s="1504"/>
      <c r="G4825" s="1504"/>
      <c r="H4825" s="1504"/>
      <c r="I4825" s="1504"/>
      <c r="J4825" s="1504"/>
    </row>
    <row r="4826" spans="2:10" x14ac:dyDescent="0.25">
      <c r="B4826" s="1508"/>
      <c r="C4826" s="1508"/>
      <c r="D4826" s="1508"/>
      <c r="E4826" s="1508"/>
      <c r="F4826" s="1504"/>
      <c r="G4826" s="1504"/>
      <c r="H4826" s="1504"/>
      <c r="I4826" s="1504"/>
      <c r="J4826" s="1504"/>
    </row>
    <row r="4827" spans="2:10" x14ac:dyDescent="0.25">
      <c r="B4827" s="1508"/>
      <c r="C4827" s="1508"/>
      <c r="D4827" s="1508"/>
      <c r="E4827" s="1508"/>
      <c r="F4827" s="1504"/>
      <c r="G4827" s="1504"/>
      <c r="H4827" s="1504"/>
      <c r="I4827" s="1504"/>
      <c r="J4827" s="1504"/>
    </row>
    <row r="4828" spans="2:10" x14ac:dyDescent="0.25">
      <c r="B4828" s="1508"/>
      <c r="C4828" s="1508"/>
      <c r="D4828" s="1508"/>
      <c r="E4828" s="1508"/>
      <c r="F4828" s="1504"/>
      <c r="G4828" s="1504"/>
      <c r="H4828" s="1504"/>
      <c r="I4828" s="1504"/>
      <c r="J4828" s="1504"/>
    </row>
    <row r="4829" spans="2:10" x14ac:dyDescent="0.25">
      <c r="B4829" s="1508"/>
      <c r="C4829" s="1508"/>
      <c r="D4829" s="1508"/>
      <c r="E4829" s="1508"/>
      <c r="F4829" s="1504"/>
      <c r="G4829" s="1504"/>
      <c r="H4829" s="1504"/>
      <c r="I4829" s="1504"/>
      <c r="J4829" s="1504"/>
    </row>
    <row r="4830" spans="2:10" x14ac:dyDescent="0.25">
      <c r="B4830" s="1508"/>
      <c r="C4830" s="1508"/>
      <c r="D4830" s="1508"/>
      <c r="E4830" s="1508"/>
      <c r="F4830" s="1504"/>
      <c r="G4830" s="1504"/>
      <c r="H4830" s="1504"/>
      <c r="I4830" s="1504"/>
      <c r="J4830" s="1504"/>
    </row>
    <row r="4831" spans="2:10" x14ac:dyDescent="0.25">
      <c r="B4831" s="1508"/>
      <c r="C4831" s="1508"/>
      <c r="D4831" s="1508"/>
      <c r="E4831" s="1508"/>
      <c r="F4831" s="1504"/>
      <c r="G4831" s="1504"/>
      <c r="H4831" s="1504"/>
      <c r="I4831" s="1504"/>
      <c r="J4831" s="1504"/>
    </row>
    <row r="4832" spans="2:10" x14ac:dyDescent="0.25">
      <c r="B4832" s="1508"/>
      <c r="C4832" s="1508"/>
      <c r="D4832" s="1508"/>
      <c r="E4832" s="1508"/>
      <c r="F4832" s="1504"/>
      <c r="G4832" s="1504"/>
      <c r="H4832" s="1504"/>
      <c r="I4832" s="1504"/>
      <c r="J4832" s="1504"/>
    </row>
    <row r="4833" spans="2:10" x14ac:dyDescent="0.25">
      <c r="B4833" s="1508"/>
      <c r="C4833" s="1508"/>
      <c r="D4833" s="1508"/>
      <c r="E4833" s="1508"/>
      <c r="F4833" s="1504"/>
      <c r="G4833" s="1504"/>
      <c r="H4833" s="1504"/>
      <c r="I4833" s="1504"/>
      <c r="J4833" s="1504"/>
    </row>
    <row r="4834" spans="2:10" x14ac:dyDescent="0.25">
      <c r="B4834" s="1508"/>
      <c r="C4834" s="1508"/>
      <c r="D4834" s="1508"/>
      <c r="E4834" s="1508"/>
      <c r="F4834" s="1504"/>
      <c r="G4834" s="1504"/>
      <c r="H4834" s="1504"/>
      <c r="I4834" s="1504"/>
      <c r="J4834" s="1504"/>
    </row>
    <row r="4835" spans="2:10" x14ac:dyDescent="0.25">
      <c r="B4835" s="1508"/>
      <c r="C4835" s="1508"/>
      <c r="D4835" s="1508"/>
      <c r="E4835" s="1508"/>
      <c r="F4835" s="1504"/>
      <c r="G4835" s="1504"/>
      <c r="H4835" s="1504"/>
      <c r="I4835" s="1504"/>
      <c r="J4835" s="1504"/>
    </row>
    <row r="4836" spans="2:10" x14ac:dyDescent="0.25">
      <c r="B4836" s="1508"/>
      <c r="C4836" s="1508"/>
      <c r="D4836" s="1508"/>
      <c r="E4836" s="1508"/>
      <c r="F4836" s="1504"/>
      <c r="G4836" s="1504"/>
      <c r="H4836" s="1504"/>
      <c r="I4836" s="1504"/>
      <c r="J4836" s="1504"/>
    </row>
    <row r="4837" spans="2:10" x14ac:dyDescent="0.25">
      <c r="B4837" s="1508"/>
      <c r="C4837" s="1508"/>
      <c r="D4837" s="1508"/>
      <c r="E4837" s="1508"/>
      <c r="F4837" s="1504"/>
      <c r="G4837" s="1504"/>
      <c r="H4837" s="1504"/>
      <c r="I4837" s="1504"/>
      <c r="J4837" s="1504"/>
    </row>
    <row r="4838" spans="2:10" x14ac:dyDescent="0.25">
      <c r="B4838" s="1508"/>
      <c r="C4838" s="1508"/>
      <c r="D4838" s="1508"/>
      <c r="E4838" s="1508"/>
      <c r="F4838" s="1504"/>
      <c r="G4838" s="1504"/>
      <c r="H4838" s="1504"/>
      <c r="I4838" s="1504"/>
      <c r="J4838" s="1504"/>
    </row>
    <row r="4839" spans="2:10" x14ac:dyDescent="0.25">
      <c r="B4839" s="1508"/>
      <c r="C4839" s="1508"/>
      <c r="D4839" s="1508"/>
      <c r="E4839" s="1508"/>
      <c r="F4839" s="1504"/>
      <c r="G4839" s="1504"/>
      <c r="H4839" s="1504"/>
      <c r="I4839" s="1504"/>
      <c r="J4839" s="1504"/>
    </row>
    <row r="4840" spans="2:10" x14ac:dyDescent="0.25">
      <c r="B4840" s="1508"/>
      <c r="C4840" s="1508"/>
      <c r="D4840" s="1508"/>
      <c r="E4840" s="1508"/>
      <c r="F4840" s="1504"/>
      <c r="G4840" s="1504"/>
      <c r="H4840" s="1504"/>
      <c r="I4840" s="1504"/>
      <c r="J4840" s="1504"/>
    </row>
    <row r="4841" spans="2:10" x14ac:dyDescent="0.25">
      <c r="B4841" s="1508"/>
      <c r="C4841" s="1508"/>
      <c r="D4841" s="1508"/>
      <c r="E4841" s="1508"/>
      <c r="F4841" s="1504"/>
      <c r="G4841" s="1504"/>
      <c r="H4841" s="1504"/>
      <c r="I4841" s="1504"/>
      <c r="J4841" s="1504"/>
    </row>
    <row r="4842" spans="2:10" x14ac:dyDescent="0.25">
      <c r="B4842" s="1508"/>
      <c r="C4842" s="1508"/>
      <c r="D4842" s="1508"/>
      <c r="E4842" s="1508"/>
      <c r="F4842" s="1504"/>
      <c r="G4842" s="1504"/>
      <c r="H4842" s="1504"/>
      <c r="I4842" s="1504"/>
      <c r="J4842" s="1504"/>
    </row>
    <row r="4843" spans="2:10" x14ac:dyDescent="0.25">
      <c r="B4843" s="1508"/>
      <c r="C4843" s="1508"/>
      <c r="D4843" s="1508"/>
      <c r="E4843" s="1508"/>
      <c r="F4843" s="1504"/>
      <c r="G4843" s="1504"/>
      <c r="H4843" s="1504"/>
      <c r="I4843" s="1504"/>
      <c r="J4843" s="1504"/>
    </row>
    <row r="4844" spans="2:10" x14ac:dyDescent="0.25">
      <c r="B4844" s="1508"/>
      <c r="C4844" s="1508"/>
      <c r="D4844" s="1508"/>
      <c r="E4844" s="1508"/>
      <c r="F4844" s="1504"/>
      <c r="G4844" s="1504"/>
      <c r="H4844" s="1504"/>
      <c r="I4844" s="1504"/>
      <c r="J4844" s="1504"/>
    </row>
    <row r="4845" spans="2:10" x14ac:dyDescent="0.25">
      <c r="B4845" s="1508"/>
      <c r="C4845" s="1508"/>
      <c r="D4845" s="1508"/>
      <c r="E4845" s="1508"/>
      <c r="F4845" s="1504"/>
      <c r="G4845" s="1504"/>
      <c r="H4845" s="1504"/>
      <c r="I4845" s="1504"/>
      <c r="J4845" s="1504"/>
    </row>
    <row r="4846" spans="2:10" x14ac:dyDescent="0.25">
      <c r="B4846" s="1508"/>
      <c r="C4846" s="1508"/>
      <c r="D4846" s="1508"/>
      <c r="E4846" s="1508"/>
      <c r="F4846" s="1504"/>
      <c r="G4846" s="1504"/>
      <c r="H4846" s="1504"/>
      <c r="I4846" s="1504"/>
      <c r="J4846" s="1504"/>
    </row>
    <row r="4847" spans="2:10" x14ac:dyDescent="0.25">
      <c r="B4847" s="1508"/>
      <c r="C4847" s="1508"/>
      <c r="D4847" s="1508"/>
      <c r="E4847" s="1508"/>
      <c r="F4847" s="1504"/>
      <c r="G4847" s="1504"/>
      <c r="H4847" s="1504"/>
      <c r="I4847" s="1504"/>
      <c r="J4847" s="1504"/>
    </row>
    <row r="4848" spans="2:10" x14ac:dyDescent="0.25">
      <c r="B4848" s="1508"/>
      <c r="C4848" s="1508"/>
      <c r="D4848" s="1508"/>
      <c r="E4848" s="1508"/>
      <c r="F4848" s="1504"/>
      <c r="G4848" s="1504"/>
      <c r="H4848" s="1504"/>
      <c r="I4848" s="1504"/>
      <c r="J4848" s="1504"/>
    </row>
    <row r="4849" spans="2:10" x14ac:dyDescent="0.25">
      <c r="B4849" s="1508"/>
      <c r="C4849" s="1508"/>
      <c r="D4849" s="1508"/>
      <c r="E4849" s="1508"/>
      <c r="F4849" s="1504"/>
      <c r="G4849" s="1504"/>
      <c r="H4849" s="1504"/>
      <c r="I4849" s="1504"/>
      <c r="J4849" s="1504"/>
    </row>
    <row r="4850" spans="2:10" x14ac:dyDescent="0.25">
      <c r="B4850" s="1508"/>
      <c r="C4850" s="1508"/>
      <c r="D4850" s="1508"/>
      <c r="E4850" s="1508"/>
      <c r="F4850" s="1504"/>
      <c r="G4850" s="1504"/>
      <c r="H4850" s="1504"/>
      <c r="I4850" s="1504"/>
      <c r="J4850" s="1504"/>
    </row>
    <row r="4851" spans="2:10" x14ac:dyDescent="0.25">
      <c r="B4851" s="1508"/>
      <c r="C4851" s="1508"/>
      <c r="D4851" s="1508"/>
      <c r="E4851" s="1508"/>
      <c r="F4851" s="1504"/>
      <c r="G4851" s="1504"/>
      <c r="H4851" s="1504"/>
      <c r="I4851" s="1504"/>
      <c r="J4851" s="1504"/>
    </row>
    <row r="4852" spans="2:10" x14ac:dyDescent="0.25">
      <c r="B4852" s="1508"/>
      <c r="C4852" s="1508"/>
      <c r="D4852" s="1508"/>
      <c r="E4852" s="1508"/>
      <c r="F4852" s="1504"/>
      <c r="G4852" s="1504"/>
      <c r="H4852" s="1504"/>
      <c r="I4852" s="1504"/>
      <c r="J4852" s="1504"/>
    </row>
    <row r="4853" spans="2:10" x14ac:dyDescent="0.25">
      <c r="B4853" s="1508"/>
      <c r="C4853" s="1508"/>
      <c r="D4853" s="1508"/>
      <c r="E4853" s="1508"/>
      <c r="F4853" s="1504"/>
      <c r="G4853" s="1504"/>
      <c r="H4853" s="1504"/>
      <c r="I4853" s="1504"/>
      <c r="J4853" s="1504"/>
    </row>
    <row r="4854" spans="2:10" x14ac:dyDescent="0.25">
      <c r="B4854" s="1508"/>
      <c r="C4854" s="1508"/>
      <c r="D4854" s="1508"/>
      <c r="E4854" s="1508"/>
      <c r="F4854" s="1504"/>
      <c r="G4854" s="1504"/>
      <c r="H4854" s="1504"/>
      <c r="I4854" s="1504"/>
      <c r="J4854" s="1504"/>
    </row>
    <row r="4855" spans="2:10" x14ac:dyDescent="0.25">
      <c r="B4855" s="1508"/>
      <c r="C4855" s="1508"/>
      <c r="D4855" s="1508"/>
      <c r="E4855" s="1508"/>
      <c r="F4855" s="1504"/>
      <c r="G4855" s="1504"/>
      <c r="H4855" s="1504"/>
      <c r="I4855" s="1504"/>
      <c r="J4855" s="1504"/>
    </row>
    <row r="4856" spans="2:10" x14ac:dyDescent="0.25">
      <c r="B4856" s="1508"/>
      <c r="C4856" s="1508"/>
      <c r="D4856" s="1508"/>
      <c r="E4856" s="1508"/>
      <c r="F4856" s="1504"/>
      <c r="G4856" s="1504"/>
      <c r="H4856" s="1504"/>
      <c r="I4856" s="1504"/>
      <c r="J4856" s="1504"/>
    </row>
    <row r="4857" spans="2:10" x14ac:dyDescent="0.25">
      <c r="B4857" s="1508"/>
      <c r="C4857" s="1508"/>
      <c r="D4857" s="1508"/>
      <c r="E4857" s="1508"/>
      <c r="F4857" s="1504"/>
      <c r="G4857" s="1504"/>
      <c r="H4857" s="1504"/>
      <c r="I4857" s="1504"/>
      <c r="J4857" s="1504"/>
    </row>
    <row r="4858" spans="2:10" x14ac:dyDescent="0.25">
      <c r="B4858" s="1508"/>
      <c r="C4858" s="1508"/>
      <c r="D4858" s="1508"/>
      <c r="E4858" s="1508"/>
      <c r="F4858" s="1504"/>
      <c r="G4858" s="1504"/>
      <c r="H4858" s="1504"/>
      <c r="I4858" s="1504"/>
      <c r="J4858" s="1504"/>
    </row>
    <row r="4859" spans="2:10" x14ac:dyDescent="0.25">
      <c r="B4859" s="1508"/>
      <c r="C4859" s="1508"/>
      <c r="D4859" s="1508"/>
      <c r="E4859" s="1508"/>
      <c r="F4859" s="1504"/>
      <c r="G4859" s="1504"/>
      <c r="H4859" s="1504"/>
      <c r="I4859" s="1504"/>
      <c r="J4859" s="1504"/>
    </row>
    <row r="4860" spans="2:10" x14ac:dyDescent="0.25">
      <c r="B4860" s="1508"/>
      <c r="C4860" s="1508"/>
      <c r="D4860" s="1508"/>
      <c r="E4860" s="1508"/>
      <c r="F4860" s="1504"/>
      <c r="G4860" s="1504"/>
      <c r="H4860" s="1504"/>
      <c r="I4860" s="1504"/>
      <c r="J4860" s="1504"/>
    </row>
    <row r="4861" spans="2:10" x14ac:dyDescent="0.25">
      <c r="B4861" s="1508"/>
      <c r="C4861" s="1508"/>
      <c r="D4861" s="1508"/>
      <c r="E4861" s="1508"/>
      <c r="F4861" s="1504"/>
      <c r="G4861" s="1504"/>
      <c r="H4861" s="1504"/>
      <c r="I4861" s="1504"/>
      <c r="J4861" s="1504"/>
    </row>
    <row r="4862" spans="2:10" x14ac:dyDescent="0.25">
      <c r="B4862" s="1508"/>
      <c r="C4862" s="1508"/>
      <c r="D4862" s="1508"/>
      <c r="E4862" s="1508"/>
      <c r="F4862" s="1504"/>
      <c r="G4862" s="1504"/>
      <c r="H4862" s="1504"/>
      <c r="I4862" s="1504"/>
      <c r="J4862" s="1504"/>
    </row>
    <row r="4863" spans="2:10" x14ac:dyDescent="0.25">
      <c r="B4863" s="1508"/>
      <c r="C4863" s="1508"/>
      <c r="D4863" s="1508"/>
      <c r="E4863" s="1508"/>
      <c r="F4863" s="1504"/>
      <c r="G4863" s="1504"/>
      <c r="H4863" s="1504"/>
      <c r="I4863" s="1504"/>
      <c r="J4863" s="1504"/>
    </row>
    <row r="4864" spans="2:10" x14ac:dyDescent="0.25">
      <c r="B4864" s="1508"/>
      <c r="C4864" s="1508"/>
      <c r="D4864" s="1508"/>
      <c r="E4864" s="1508"/>
      <c r="F4864" s="1504"/>
      <c r="G4864" s="1504"/>
      <c r="H4864" s="1504"/>
      <c r="I4864" s="1504"/>
      <c r="J4864" s="1504"/>
    </row>
    <row r="4865" spans="2:10" x14ac:dyDescent="0.25">
      <c r="B4865" s="1508"/>
      <c r="C4865" s="1508"/>
      <c r="D4865" s="1508"/>
      <c r="E4865" s="1508"/>
      <c r="F4865" s="1504"/>
      <c r="G4865" s="1504"/>
      <c r="H4865" s="1504"/>
      <c r="I4865" s="1504"/>
      <c r="J4865" s="1504"/>
    </row>
    <row r="4866" spans="2:10" x14ac:dyDescent="0.25">
      <c r="B4866" s="1508"/>
      <c r="C4866" s="1508"/>
      <c r="D4866" s="1508"/>
      <c r="E4866" s="1508"/>
      <c r="F4866" s="1504"/>
      <c r="G4866" s="1504"/>
      <c r="H4866" s="1504"/>
      <c r="I4866" s="1504"/>
      <c r="J4866" s="1504"/>
    </row>
    <row r="4867" spans="2:10" x14ac:dyDescent="0.25">
      <c r="B4867" s="1508"/>
      <c r="C4867" s="1508"/>
      <c r="D4867" s="1508"/>
      <c r="E4867" s="1508"/>
      <c r="F4867" s="1504"/>
      <c r="G4867" s="1504"/>
      <c r="H4867" s="1504"/>
      <c r="I4867" s="1504"/>
      <c r="J4867" s="1504"/>
    </row>
    <row r="4868" spans="2:10" x14ac:dyDescent="0.25">
      <c r="B4868" s="1508"/>
      <c r="C4868" s="1508"/>
      <c r="D4868" s="1508"/>
      <c r="E4868" s="1508"/>
      <c r="F4868" s="1504"/>
      <c r="G4868" s="1504"/>
      <c r="H4868" s="1504"/>
      <c r="I4868" s="1504"/>
      <c r="J4868" s="1504"/>
    </row>
    <row r="4869" spans="2:10" x14ac:dyDescent="0.25">
      <c r="B4869" s="1508"/>
      <c r="C4869" s="1508"/>
      <c r="D4869" s="1508"/>
      <c r="E4869" s="1508"/>
      <c r="F4869" s="1504"/>
      <c r="G4869" s="1504"/>
      <c r="H4869" s="1504"/>
      <c r="I4869" s="1504"/>
      <c r="J4869" s="1504"/>
    </row>
    <row r="4870" spans="2:10" x14ac:dyDescent="0.25">
      <c r="B4870" s="1508"/>
      <c r="C4870" s="1508"/>
      <c r="D4870" s="1508"/>
      <c r="E4870" s="1508"/>
      <c r="F4870" s="1504"/>
      <c r="G4870" s="1504"/>
      <c r="H4870" s="1504"/>
      <c r="I4870" s="1504"/>
      <c r="J4870" s="1504"/>
    </row>
    <row r="4871" spans="2:10" x14ac:dyDescent="0.25">
      <c r="B4871" s="1508"/>
      <c r="C4871" s="1508"/>
      <c r="D4871" s="1508"/>
      <c r="E4871" s="1508"/>
      <c r="F4871" s="1504"/>
      <c r="G4871" s="1504"/>
      <c r="H4871" s="1504"/>
      <c r="I4871" s="1504"/>
      <c r="J4871" s="1504"/>
    </row>
    <row r="4872" spans="2:10" x14ac:dyDescent="0.25">
      <c r="B4872" s="1508"/>
      <c r="C4872" s="1508"/>
      <c r="D4872" s="1508"/>
      <c r="E4872" s="1508"/>
      <c r="F4872" s="1504"/>
      <c r="G4872" s="1504"/>
      <c r="H4872" s="1504"/>
      <c r="I4872" s="1504"/>
      <c r="J4872" s="1504"/>
    </row>
    <row r="4873" spans="2:10" x14ac:dyDescent="0.25">
      <c r="B4873" s="1508"/>
      <c r="C4873" s="1508"/>
      <c r="D4873" s="1508"/>
      <c r="E4873" s="1508"/>
      <c r="F4873" s="1504"/>
      <c r="G4873" s="1504"/>
      <c r="H4873" s="1504"/>
      <c r="I4873" s="1504"/>
      <c r="J4873" s="1504"/>
    </row>
    <row r="4874" spans="2:10" x14ac:dyDescent="0.25">
      <c r="B4874" s="1508"/>
      <c r="C4874" s="1508"/>
      <c r="D4874" s="1508"/>
      <c r="E4874" s="1508"/>
      <c r="F4874" s="1504"/>
      <c r="G4874" s="1504"/>
      <c r="H4874" s="1504"/>
      <c r="I4874" s="1504"/>
      <c r="J4874" s="1504"/>
    </row>
    <row r="4875" spans="2:10" x14ac:dyDescent="0.25">
      <c r="B4875" s="1508"/>
      <c r="C4875" s="1508"/>
      <c r="D4875" s="1508"/>
      <c r="E4875" s="1508"/>
      <c r="F4875" s="1504"/>
      <c r="G4875" s="1504"/>
      <c r="H4875" s="1504"/>
      <c r="I4875" s="1504"/>
      <c r="J4875" s="1504"/>
    </row>
    <row r="4876" spans="2:10" x14ac:dyDescent="0.25">
      <c r="B4876" s="1508"/>
      <c r="C4876" s="1508"/>
      <c r="D4876" s="1508"/>
      <c r="E4876" s="1508"/>
      <c r="F4876" s="1504"/>
      <c r="G4876" s="1504"/>
      <c r="H4876" s="1504"/>
      <c r="I4876" s="1504"/>
      <c r="J4876" s="1504"/>
    </row>
    <row r="4877" spans="2:10" x14ac:dyDescent="0.25">
      <c r="B4877" s="1508"/>
      <c r="C4877" s="1508"/>
      <c r="D4877" s="1508"/>
      <c r="E4877" s="1508"/>
      <c r="F4877" s="1504"/>
      <c r="G4877" s="1504"/>
      <c r="H4877" s="1504"/>
      <c r="I4877" s="1504"/>
      <c r="J4877" s="1504"/>
    </row>
    <row r="4878" spans="2:10" x14ac:dyDescent="0.25">
      <c r="B4878" s="1508"/>
      <c r="C4878" s="1508"/>
      <c r="D4878" s="1508"/>
      <c r="E4878" s="1508"/>
      <c r="F4878" s="1504"/>
      <c r="G4878" s="1504"/>
      <c r="H4878" s="1504"/>
      <c r="I4878" s="1504"/>
      <c r="J4878" s="1504"/>
    </row>
    <row r="4879" spans="2:10" x14ac:dyDescent="0.25">
      <c r="B4879" s="1508"/>
      <c r="C4879" s="1508"/>
      <c r="D4879" s="1508"/>
      <c r="E4879" s="1508"/>
      <c r="F4879" s="1504"/>
      <c r="G4879" s="1504"/>
      <c r="H4879" s="1504"/>
      <c r="I4879" s="1504"/>
      <c r="J4879" s="1504"/>
    </row>
    <row r="4880" spans="2:10" x14ac:dyDescent="0.25">
      <c r="B4880" s="1508"/>
      <c r="C4880" s="1508"/>
      <c r="D4880" s="1508"/>
      <c r="E4880" s="1508"/>
      <c r="F4880" s="1504"/>
      <c r="G4880" s="1504"/>
      <c r="H4880" s="1504"/>
      <c r="I4880" s="1504"/>
      <c r="J4880" s="1504"/>
    </row>
    <row r="4881" spans="2:10" x14ac:dyDescent="0.25">
      <c r="B4881" s="1508"/>
      <c r="C4881" s="1508"/>
      <c r="D4881" s="1508"/>
      <c r="E4881" s="1508"/>
      <c r="F4881" s="1504"/>
      <c r="G4881" s="1504"/>
      <c r="H4881" s="1504"/>
      <c r="I4881" s="1504"/>
      <c r="J4881" s="1504"/>
    </row>
    <row r="4882" spans="2:10" x14ac:dyDescent="0.25">
      <c r="B4882" s="1508"/>
      <c r="C4882" s="1508"/>
      <c r="D4882" s="1508"/>
      <c r="E4882" s="1508"/>
      <c r="F4882" s="1504"/>
      <c r="G4882" s="1504"/>
      <c r="H4882" s="1504"/>
      <c r="I4882" s="1504"/>
      <c r="J4882" s="1504"/>
    </row>
    <row r="4883" spans="2:10" x14ac:dyDescent="0.25">
      <c r="B4883" s="1508"/>
      <c r="C4883" s="1508"/>
      <c r="D4883" s="1508"/>
      <c r="E4883" s="1508"/>
      <c r="F4883" s="1504"/>
      <c r="G4883" s="1504"/>
      <c r="H4883" s="1504"/>
      <c r="I4883" s="1504"/>
      <c r="J4883" s="1504"/>
    </row>
    <row r="4884" spans="2:10" x14ac:dyDescent="0.25">
      <c r="B4884" s="1508"/>
      <c r="C4884" s="1508"/>
      <c r="D4884" s="1508"/>
      <c r="E4884" s="1508"/>
      <c r="F4884" s="1504"/>
      <c r="G4884" s="1504"/>
      <c r="H4884" s="1504"/>
      <c r="I4884" s="1504"/>
      <c r="J4884" s="1504"/>
    </row>
    <row r="4885" spans="2:10" x14ac:dyDescent="0.25">
      <c r="B4885" s="1508"/>
      <c r="C4885" s="1508"/>
      <c r="D4885" s="1508"/>
      <c r="E4885" s="1508"/>
      <c r="F4885" s="1504"/>
      <c r="G4885" s="1504"/>
      <c r="H4885" s="1504"/>
      <c r="I4885" s="1504"/>
      <c r="J4885" s="1504"/>
    </row>
    <row r="4886" spans="2:10" x14ac:dyDescent="0.25">
      <c r="B4886" s="1508"/>
      <c r="C4886" s="1508"/>
      <c r="D4886" s="1508"/>
      <c r="E4886" s="1508"/>
      <c r="F4886" s="1504"/>
      <c r="G4886" s="1504"/>
      <c r="H4886" s="1504"/>
      <c r="I4886" s="1504"/>
      <c r="J4886" s="1504"/>
    </row>
    <row r="4887" spans="2:10" x14ac:dyDescent="0.25">
      <c r="B4887" s="1508"/>
      <c r="C4887" s="1508"/>
      <c r="D4887" s="1508"/>
      <c r="E4887" s="1508"/>
      <c r="F4887" s="1504"/>
      <c r="G4887" s="1504"/>
      <c r="H4887" s="1504"/>
      <c r="I4887" s="1504"/>
      <c r="J4887" s="1504"/>
    </row>
    <row r="4888" spans="2:10" x14ac:dyDescent="0.25">
      <c r="B4888" s="1508"/>
      <c r="C4888" s="1508"/>
      <c r="D4888" s="1508"/>
      <c r="E4888" s="1508"/>
      <c r="F4888" s="1504"/>
      <c r="G4888" s="1504"/>
      <c r="H4888" s="1504"/>
      <c r="I4888" s="1504"/>
      <c r="J4888" s="1504"/>
    </row>
    <row r="4889" spans="2:10" x14ac:dyDescent="0.25">
      <c r="B4889" s="1508"/>
      <c r="C4889" s="1508"/>
      <c r="D4889" s="1508"/>
      <c r="E4889" s="1508"/>
      <c r="F4889" s="1504"/>
      <c r="G4889" s="1504"/>
      <c r="H4889" s="1504"/>
      <c r="I4889" s="1504"/>
      <c r="J4889" s="1504"/>
    </row>
    <row r="4890" spans="2:10" x14ac:dyDescent="0.25">
      <c r="B4890" s="1508"/>
      <c r="C4890" s="1508"/>
      <c r="D4890" s="1508"/>
      <c r="E4890" s="1508"/>
      <c r="F4890" s="1504"/>
      <c r="G4890" s="1504"/>
      <c r="H4890" s="1504"/>
      <c r="I4890" s="1504"/>
      <c r="J4890" s="1504"/>
    </row>
    <row r="4891" spans="2:10" x14ac:dyDescent="0.25">
      <c r="B4891" s="1508"/>
      <c r="C4891" s="1508"/>
      <c r="D4891" s="1508"/>
      <c r="E4891" s="1508"/>
      <c r="F4891" s="1504"/>
      <c r="G4891" s="1504"/>
      <c r="H4891" s="1504"/>
      <c r="I4891" s="1504"/>
      <c r="J4891" s="1504"/>
    </row>
    <row r="4892" spans="2:10" x14ac:dyDescent="0.25">
      <c r="B4892" s="1508"/>
      <c r="C4892" s="1508"/>
      <c r="D4892" s="1508"/>
      <c r="E4892" s="1508"/>
      <c r="F4892" s="1504"/>
      <c r="G4892" s="1504"/>
      <c r="H4892" s="1504"/>
      <c r="I4892" s="1504"/>
      <c r="J4892" s="1504"/>
    </row>
    <row r="4893" spans="2:10" x14ac:dyDescent="0.25">
      <c r="B4893" s="1508"/>
      <c r="C4893" s="1508"/>
      <c r="D4893" s="1508"/>
      <c r="E4893" s="1508"/>
      <c r="F4893" s="1504"/>
      <c r="G4893" s="1504"/>
      <c r="H4893" s="1504"/>
      <c r="I4893" s="1504"/>
      <c r="J4893" s="1504"/>
    </row>
    <row r="4894" spans="2:10" x14ac:dyDescent="0.25">
      <c r="B4894" s="1508"/>
      <c r="C4894" s="1508"/>
      <c r="D4894" s="1508"/>
      <c r="E4894" s="1508"/>
      <c r="F4894" s="1504"/>
      <c r="G4894" s="1504"/>
      <c r="H4894" s="1504"/>
      <c r="I4894" s="1504"/>
      <c r="J4894" s="1504"/>
    </row>
    <row r="4895" spans="2:10" x14ac:dyDescent="0.25">
      <c r="B4895" s="1508"/>
      <c r="C4895" s="1508"/>
      <c r="D4895" s="1508"/>
      <c r="E4895" s="1508"/>
      <c r="F4895" s="1504"/>
      <c r="G4895" s="1504"/>
      <c r="H4895" s="1504"/>
      <c r="I4895" s="1504"/>
      <c r="J4895" s="1504"/>
    </row>
    <row r="4896" spans="2:10" x14ac:dyDescent="0.25">
      <c r="B4896" s="1508"/>
      <c r="C4896" s="1508"/>
      <c r="D4896" s="1508"/>
      <c r="E4896" s="1508"/>
      <c r="F4896" s="1504"/>
      <c r="G4896" s="1504"/>
      <c r="H4896" s="1504"/>
      <c r="I4896" s="1504"/>
      <c r="J4896" s="1504"/>
    </row>
    <row r="4897" spans="2:10" x14ac:dyDescent="0.25">
      <c r="B4897" s="1508"/>
      <c r="C4897" s="1508"/>
      <c r="D4897" s="1508"/>
      <c r="E4897" s="1508"/>
      <c r="F4897" s="1504"/>
      <c r="G4897" s="1504"/>
      <c r="H4897" s="1504"/>
      <c r="I4897" s="1504"/>
      <c r="J4897" s="1504"/>
    </row>
    <row r="4898" spans="2:10" x14ac:dyDescent="0.25">
      <c r="B4898" s="1508"/>
      <c r="C4898" s="1508"/>
      <c r="D4898" s="1508"/>
      <c r="E4898" s="1508"/>
      <c r="F4898" s="1504"/>
      <c r="G4898" s="1504"/>
      <c r="H4898" s="1504"/>
      <c r="I4898" s="1504"/>
      <c r="J4898" s="1504"/>
    </row>
    <row r="4899" spans="2:10" x14ac:dyDescent="0.25">
      <c r="B4899" s="1508"/>
      <c r="C4899" s="1508"/>
      <c r="D4899" s="1508"/>
      <c r="E4899" s="1508"/>
      <c r="F4899" s="1504"/>
      <c r="G4899" s="1504"/>
      <c r="H4899" s="1504"/>
      <c r="I4899" s="1504"/>
      <c r="J4899" s="1504"/>
    </row>
    <row r="4900" spans="2:10" x14ac:dyDescent="0.25">
      <c r="B4900" s="1508"/>
      <c r="C4900" s="1508"/>
      <c r="D4900" s="1508"/>
      <c r="E4900" s="1508"/>
      <c r="F4900" s="1504"/>
      <c r="G4900" s="1504"/>
      <c r="H4900" s="1504"/>
      <c r="I4900" s="1504"/>
      <c r="J4900" s="1504"/>
    </row>
    <row r="4901" spans="2:10" x14ac:dyDescent="0.25">
      <c r="B4901" s="1508"/>
      <c r="C4901" s="1508"/>
      <c r="D4901" s="1508"/>
      <c r="E4901" s="1508"/>
      <c r="F4901" s="1504"/>
      <c r="G4901" s="1504"/>
      <c r="H4901" s="1504"/>
      <c r="I4901" s="1504"/>
      <c r="J4901" s="1504"/>
    </row>
    <row r="4902" spans="2:10" x14ac:dyDescent="0.25">
      <c r="B4902" s="1508"/>
      <c r="C4902" s="1508"/>
      <c r="D4902" s="1508"/>
      <c r="E4902" s="1508"/>
      <c r="F4902" s="1504"/>
      <c r="G4902" s="1504"/>
      <c r="H4902" s="1504"/>
      <c r="I4902" s="1504"/>
      <c r="J4902" s="1504"/>
    </row>
    <row r="4903" spans="2:10" x14ac:dyDescent="0.25">
      <c r="B4903" s="1508"/>
      <c r="C4903" s="1508"/>
      <c r="D4903" s="1508"/>
      <c r="E4903" s="1508"/>
      <c r="F4903" s="1504"/>
      <c r="G4903" s="1504"/>
      <c r="H4903" s="1504"/>
      <c r="I4903" s="1504"/>
      <c r="J4903" s="1504"/>
    </row>
    <row r="4904" spans="2:10" x14ac:dyDescent="0.25">
      <c r="B4904" s="1508"/>
      <c r="C4904" s="1508"/>
      <c r="D4904" s="1508"/>
      <c r="E4904" s="1508"/>
      <c r="F4904" s="1504"/>
      <c r="G4904" s="1504"/>
      <c r="H4904" s="1504"/>
      <c r="I4904" s="1504"/>
      <c r="J4904" s="1504"/>
    </row>
    <row r="4905" spans="2:10" x14ac:dyDescent="0.25">
      <c r="B4905" s="1508"/>
      <c r="C4905" s="1508"/>
      <c r="D4905" s="1508"/>
      <c r="E4905" s="1508"/>
      <c r="F4905" s="1504"/>
      <c r="G4905" s="1504"/>
      <c r="H4905" s="1504"/>
      <c r="I4905" s="1504"/>
      <c r="J4905" s="1504"/>
    </row>
    <row r="4906" spans="2:10" x14ac:dyDescent="0.25">
      <c r="B4906" s="1508"/>
      <c r="C4906" s="1508"/>
      <c r="D4906" s="1508"/>
      <c r="E4906" s="1508"/>
      <c r="F4906" s="1504"/>
      <c r="G4906" s="1504"/>
      <c r="H4906" s="1504"/>
      <c r="I4906" s="1504"/>
      <c r="J4906" s="1504"/>
    </row>
    <row r="4907" spans="2:10" x14ac:dyDescent="0.25">
      <c r="B4907" s="1508"/>
      <c r="C4907" s="1508"/>
      <c r="D4907" s="1508"/>
      <c r="E4907" s="1508"/>
      <c r="F4907" s="1504"/>
      <c r="G4907" s="1504"/>
      <c r="H4907" s="1504"/>
      <c r="I4907" s="1504"/>
      <c r="J4907" s="1504"/>
    </row>
    <row r="4908" spans="2:10" x14ac:dyDescent="0.25">
      <c r="B4908" s="1508"/>
      <c r="C4908" s="1508"/>
      <c r="D4908" s="1508"/>
      <c r="E4908" s="1508"/>
      <c r="F4908" s="1504"/>
      <c r="G4908" s="1504"/>
      <c r="H4908" s="1504"/>
      <c r="I4908" s="1504"/>
      <c r="J4908" s="1504"/>
    </row>
    <row r="4909" spans="2:10" x14ac:dyDescent="0.25">
      <c r="B4909" s="1508"/>
      <c r="C4909" s="1508"/>
      <c r="D4909" s="1508"/>
      <c r="E4909" s="1508"/>
      <c r="F4909" s="1504"/>
      <c r="G4909" s="1504"/>
      <c r="H4909" s="1504"/>
      <c r="I4909" s="1504"/>
      <c r="J4909" s="1504"/>
    </row>
    <row r="4910" spans="2:10" x14ac:dyDescent="0.25">
      <c r="B4910" s="1508"/>
      <c r="C4910" s="1508"/>
      <c r="D4910" s="1508"/>
      <c r="E4910" s="1508"/>
      <c r="F4910" s="1504"/>
      <c r="G4910" s="1504"/>
      <c r="H4910" s="1504"/>
      <c r="I4910" s="1504"/>
      <c r="J4910" s="1504"/>
    </row>
    <row r="4911" spans="2:10" x14ac:dyDescent="0.25">
      <c r="B4911" s="1508"/>
      <c r="C4911" s="1508"/>
      <c r="D4911" s="1508"/>
      <c r="E4911" s="1508"/>
      <c r="F4911" s="1504"/>
      <c r="G4911" s="1504"/>
      <c r="H4911" s="1504"/>
      <c r="I4911" s="1504"/>
      <c r="J4911" s="1504"/>
    </row>
    <row r="4912" spans="2:10" x14ac:dyDescent="0.25">
      <c r="B4912" s="1508"/>
      <c r="C4912" s="1508"/>
      <c r="D4912" s="1508"/>
      <c r="E4912" s="1508"/>
      <c r="F4912" s="1504"/>
      <c r="G4912" s="1504"/>
      <c r="H4912" s="1504"/>
      <c r="I4912" s="1504"/>
      <c r="J4912" s="1504"/>
    </row>
    <row r="4913" spans="2:10" x14ac:dyDescent="0.25">
      <c r="B4913" s="1508"/>
      <c r="C4913" s="1508"/>
      <c r="D4913" s="1508"/>
      <c r="E4913" s="1508"/>
      <c r="F4913" s="1504"/>
      <c r="G4913" s="1504"/>
      <c r="H4913" s="1504"/>
      <c r="I4913" s="1504"/>
      <c r="J4913" s="1504"/>
    </row>
    <row r="4914" spans="2:10" x14ac:dyDescent="0.25">
      <c r="B4914" s="1508"/>
      <c r="C4914" s="1508"/>
      <c r="D4914" s="1508"/>
      <c r="E4914" s="1508"/>
      <c r="F4914" s="1504"/>
      <c r="G4914" s="1504"/>
      <c r="H4914" s="1504"/>
      <c r="I4914" s="1504"/>
      <c r="J4914" s="1504"/>
    </row>
    <row r="4915" spans="2:10" x14ac:dyDescent="0.25">
      <c r="B4915" s="1508"/>
      <c r="C4915" s="1508"/>
      <c r="D4915" s="1508"/>
      <c r="E4915" s="1508"/>
      <c r="F4915" s="1504"/>
      <c r="G4915" s="1504"/>
      <c r="H4915" s="1504"/>
      <c r="I4915" s="1504"/>
      <c r="J4915" s="1504"/>
    </row>
    <row r="4916" spans="2:10" x14ac:dyDescent="0.25">
      <c r="B4916" s="1508"/>
      <c r="C4916" s="1508"/>
      <c r="D4916" s="1508"/>
      <c r="E4916" s="1508"/>
      <c r="F4916" s="1504"/>
      <c r="G4916" s="1504"/>
      <c r="H4916" s="1504"/>
      <c r="I4916" s="1504"/>
      <c r="J4916" s="1504"/>
    </row>
    <row r="4917" spans="2:10" x14ac:dyDescent="0.25">
      <c r="B4917" s="1508"/>
      <c r="C4917" s="1508"/>
      <c r="D4917" s="1508"/>
      <c r="E4917" s="1508"/>
      <c r="F4917" s="1504"/>
      <c r="G4917" s="1504"/>
      <c r="H4917" s="1504"/>
      <c r="I4917" s="1504"/>
      <c r="J4917" s="1504"/>
    </row>
    <row r="4918" spans="2:10" x14ac:dyDescent="0.25">
      <c r="B4918" s="1508"/>
      <c r="C4918" s="1508"/>
      <c r="D4918" s="1508"/>
      <c r="E4918" s="1508"/>
      <c r="F4918" s="1504"/>
      <c r="G4918" s="1504"/>
      <c r="H4918" s="1504"/>
      <c r="I4918" s="1504"/>
      <c r="J4918" s="1504"/>
    </row>
    <row r="4919" spans="2:10" x14ac:dyDescent="0.25">
      <c r="B4919" s="1508"/>
      <c r="C4919" s="1508"/>
      <c r="D4919" s="1508"/>
      <c r="E4919" s="1508"/>
      <c r="F4919" s="1504"/>
      <c r="G4919" s="1504"/>
      <c r="H4919" s="1504"/>
      <c r="I4919" s="1504"/>
      <c r="J4919" s="1504"/>
    </row>
    <row r="4920" spans="2:10" x14ac:dyDescent="0.25">
      <c r="B4920" s="1508"/>
      <c r="C4920" s="1508"/>
      <c r="D4920" s="1508"/>
      <c r="E4920" s="1508"/>
      <c r="F4920" s="1504"/>
      <c r="G4920" s="1504"/>
      <c r="H4920" s="1504"/>
      <c r="I4920" s="1504"/>
      <c r="J4920" s="1504"/>
    </row>
    <row r="4921" spans="2:10" x14ac:dyDescent="0.25">
      <c r="B4921" s="1508"/>
      <c r="C4921" s="1508"/>
      <c r="D4921" s="1508"/>
      <c r="E4921" s="1508"/>
      <c r="F4921" s="1504"/>
      <c r="G4921" s="1504"/>
      <c r="H4921" s="1504"/>
      <c r="I4921" s="1504"/>
      <c r="J4921" s="1504"/>
    </row>
    <row r="4922" spans="2:10" x14ac:dyDescent="0.25">
      <c r="B4922" s="1508"/>
      <c r="C4922" s="1508"/>
      <c r="D4922" s="1508"/>
      <c r="E4922" s="1508"/>
      <c r="F4922" s="1504"/>
      <c r="G4922" s="1504"/>
      <c r="H4922" s="1504"/>
      <c r="I4922" s="1504"/>
      <c r="J4922" s="1504"/>
    </row>
    <row r="4923" spans="2:10" x14ac:dyDescent="0.25">
      <c r="B4923" s="1508"/>
      <c r="C4923" s="1508"/>
      <c r="D4923" s="1508"/>
      <c r="E4923" s="1508"/>
      <c r="F4923" s="1504"/>
      <c r="G4923" s="1504"/>
      <c r="H4923" s="1504"/>
      <c r="I4923" s="1504"/>
      <c r="J4923" s="1504"/>
    </row>
    <row r="4924" spans="2:10" x14ac:dyDescent="0.25">
      <c r="B4924" s="1508"/>
      <c r="C4924" s="1508"/>
      <c r="D4924" s="1508"/>
      <c r="E4924" s="1508"/>
      <c r="F4924" s="1504"/>
      <c r="G4924" s="1504"/>
      <c r="H4924" s="1504"/>
      <c r="I4924" s="1504"/>
      <c r="J4924" s="1504"/>
    </row>
    <row r="4925" spans="2:10" x14ac:dyDescent="0.25">
      <c r="B4925" s="1508"/>
      <c r="C4925" s="1508"/>
      <c r="D4925" s="1508"/>
      <c r="E4925" s="1508"/>
      <c r="F4925" s="1504"/>
      <c r="G4925" s="1504"/>
      <c r="H4925" s="1504"/>
      <c r="I4925" s="1504"/>
      <c r="J4925" s="1504"/>
    </row>
    <row r="4926" spans="2:10" x14ac:dyDescent="0.25">
      <c r="B4926" s="1508"/>
      <c r="C4926" s="1508"/>
      <c r="D4926" s="1508"/>
      <c r="E4926" s="1508"/>
      <c r="F4926" s="1504"/>
      <c r="G4926" s="1504"/>
      <c r="H4926" s="1504"/>
      <c r="I4926" s="1504"/>
      <c r="J4926" s="1504"/>
    </row>
    <row r="4927" spans="2:10" x14ac:dyDescent="0.25">
      <c r="B4927" s="1508"/>
      <c r="C4927" s="1508"/>
      <c r="D4927" s="1508"/>
      <c r="E4927" s="1508"/>
      <c r="F4927" s="1504"/>
      <c r="G4927" s="1504"/>
      <c r="H4927" s="1504"/>
      <c r="I4927" s="1504"/>
      <c r="J4927" s="1504"/>
    </row>
    <row r="4928" spans="2:10" x14ac:dyDescent="0.25">
      <c r="B4928" s="1508"/>
      <c r="C4928" s="1508"/>
      <c r="D4928" s="1508"/>
      <c r="E4928" s="1508"/>
      <c r="F4928" s="1504"/>
      <c r="G4928" s="1504"/>
      <c r="H4928" s="1504"/>
      <c r="I4928" s="1504"/>
      <c r="J4928" s="1504"/>
    </row>
    <row r="4929" spans="2:10" x14ac:dyDescent="0.25">
      <c r="B4929" s="1508"/>
      <c r="C4929" s="1508"/>
      <c r="D4929" s="1508"/>
      <c r="E4929" s="1508"/>
      <c r="F4929" s="1504"/>
      <c r="G4929" s="1504"/>
      <c r="H4929" s="1504"/>
      <c r="I4929" s="1504"/>
      <c r="J4929" s="1504"/>
    </row>
    <row r="4930" spans="2:10" x14ac:dyDescent="0.25">
      <c r="B4930" s="1508"/>
      <c r="C4930" s="1508"/>
      <c r="D4930" s="1508"/>
      <c r="E4930" s="1508"/>
      <c r="F4930" s="1504"/>
      <c r="G4930" s="1504"/>
      <c r="H4930" s="1504"/>
      <c r="I4930" s="1504"/>
      <c r="J4930" s="1504"/>
    </row>
    <row r="4931" spans="2:10" x14ac:dyDescent="0.25">
      <c r="B4931" s="1508"/>
      <c r="C4931" s="1508"/>
      <c r="D4931" s="1508"/>
      <c r="E4931" s="1508"/>
      <c r="F4931" s="1504"/>
      <c r="G4931" s="1504"/>
      <c r="H4931" s="1504"/>
      <c r="I4931" s="1504"/>
      <c r="J4931" s="1504"/>
    </row>
    <row r="4932" spans="2:10" x14ac:dyDescent="0.25">
      <c r="B4932" s="1508"/>
      <c r="C4932" s="1508"/>
      <c r="D4932" s="1508"/>
      <c r="E4932" s="1508"/>
      <c r="F4932" s="1504"/>
      <c r="G4932" s="1504"/>
      <c r="H4932" s="1504"/>
      <c r="I4932" s="1504"/>
      <c r="J4932" s="1504"/>
    </row>
    <row r="4933" spans="2:10" x14ac:dyDescent="0.25">
      <c r="B4933" s="1508"/>
      <c r="C4933" s="1508"/>
      <c r="D4933" s="1508"/>
      <c r="E4933" s="1508"/>
      <c r="F4933" s="1504"/>
      <c r="G4933" s="1504"/>
      <c r="H4933" s="1504"/>
      <c r="I4933" s="1504"/>
      <c r="J4933" s="1504"/>
    </row>
    <row r="4934" spans="2:10" x14ac:dyDescent="0.25">
      <c r="B4934" s="1508"/>
      <c r="C4934" s="1508"/>
      <c r="D4934" s="1508"/>
      <c r="E4934" s="1508"/>
      <c r="F4934" s="1504"/>
      <c r="G4934" s="1504"/>
      <c r="H4934" s="1504"/>
      <c r="I4934" s="1504"/>
      <c r="J4934" s="1504"/>
    </row>
    <row r="4935" spans="2:10" x14ac:dyDescent="0.25">
      <c r="B4935" s="1508"/>
      <c r="C4935" s="1508"/>
      <c r="D4935" s="1508"/>
      <c r="E4935" s="1508"/>
      <c r="F4935" s="1504"/>
      <c r="G4935" s="1504"/>
      <c r="H4935" s="1504"/>
      <c r="I4935" s="1504"/>
      <c r="J4935" s="1504"/>
    </row>
    <row r="4936" spans="2:10" x14ac:dyDescent="0.25">
      <c r="B4936" s="1508"/>
      <c r="C4936" s="1508"/>
      <c r="D4936" s="1508"/>
      <c r="E4936" s="1508"/>
      <c r="F4936" s="1504"/>
      <c r="G4936" s="1504"/>
      <c r="H4936" s="1504"/>
      <c r="I4936" s="1504"/>
      <c r="J4936" s="1504"/>
    </row>
    <row r="4937" spans="2:10" x14ac:dyDescent="0.25">
      <c r="B4937" s="1508"/>
      <c r="C4937" s="1508"/>
      <c r="D4937" s="1508"/>
      <c r="E4937" s="1508"/>
      <c r="F4937" s="1504"/>
      <c r="G4937" s="1504"/>
      <c r="H4937" s="1504"/>
      <c r="I4937" s="1504"/>
      <c r="J4937" s="1504"/>
    </row>
    <row r="4938" spans="2:10" x14ac:dyDescent="0.25">
      <c r="B4938" s="1508"/>
      <c r="C4938" s="1508"/>
      <c r="D4938" s="1508"/>
      <c r="E4938" s="1508"/>
      <c r="F4938" s="1504"/>
      <c r="G4938" s="1504"/>
      <c r="H4938" s="1504"/>
      <c r="I4938" s="1504"/>
      <c r="J4938" s="1504"/>
    </row>
    <row r="4939" spans="2:10" x14ac:dyDescent="0.25">
      <c r="B4939" s="1508"/>
      <c r="C4939" s="1508"/>
      <c r="D4939" s="1508"/>
      <c r="E4939" s="1508"/>
      <c r="F4939" s="1504"/>
      <c r="G4939" s="1504"/>
      <c r="H4939" s="1504"/>
      <c r="I4939" s="1504"/>
      <c r="J4939" s="1504"/>
    </row>
    <row r="4940" spans="2:10" x14ac:dyDescent="0.25">
      <c r="B4940" s="1508"/>
      <c r="C4940" s="1508"/>
      <c r="D4940" s="1508"/>
      <c r="E4940" s="1508"/>
      <c r="F4940" s="1504"/>
      <c r="G4940" s="1504"/>
      <c r="H4940" s="1504"/>
      <c r="I4940" s="1504"/>
      <c r="J4940" s="1504"/>
    </row>
    <row r="4941" spans="2:10" x14ac:dyDescent="0.25">
      <c r="B4941" s="1508"/>
      <c r="C4941" s="1508"/>
      <c r="D4941" s="1508"/>
      <c r="E4941" s="1508"/>
      <c r="F4941" s="1504"/>
      <c r="G4941" s="1504"/>
      <c r="H4941" s="1504"/>
      <c r="I4941" s="1504"/>
      <c r="J4941" s="1504"/>
    </row>
    <row r="4942" spans="2:10" x14ac:dyDescent="0.25">
      <c r="B4942" s="1508"/>
      <c r="C4942" s="1508"/>
      <c r="D4942" s="1508"/>
      <c r="E4942" s="1508"/>
      <c r="F4942" s="1504"/>
      <c r="G4942" s="1504"/>
      <c r="H4942" s="1504"/>
      <c r="I4942" s="1504"/>
      <c r="J4942" s="1504"/>
    </row>
    <row r="4943" spans="2:10" x14ac:dyDescent="0.25">
      <c r="B4943" s="1508"/>
      <c r="C4943" s="1508"/>
      <c r="D4943" s="1508"/>
      <c r="E4943" s="1508"/>
      <c r="F4943" s="1504"/>
      <c r="G4943" s="1504"/>
      <c r="H4943" s="1504"/>
      <c r="I4943" s="1504"/>
      <c r="J4943" s="1504"/>
    </row>
    <row r="4944" spans="2:10" x14ac:dyDescent="0.25">
      <c r="B4944" s="1508"/>
      <c r="C4944" s="1508"/>
      <c r="D4944" s="1508"/>
      <c r="E4944" s="1508"/>
      <c r="F4944" s="1504"/>
      <c r="G4944" s="1504"/>
      <c r="H4944" s="1504"/>
      <c r="I4944" s="1504"/>
      <c r="J4944" s="1504"/>
    </row>
    <row r="4945" spans="2:10" x14ac:dyDescent="0.25">
      <c r="B4945" s="1508"/>
      <c r="C4945" s="1508"/>
      <c r="D4945" s="1508"/>
      <c r="E4945" s="1508"/>
      <c r="F4945" s="1504"/>
      <c r="G4945" s="1504"/>
      <c r="H4945" s="1504"/>
      <c r="I4945" s="1504"/>
      <c r="J4945" s="1504"/>
    </row>
    <row r="4946" spans="2:10" x14ac:dyDescent="0.25">
      <c r="B4946" s="1508"/>
      <c r="C4946" s="1508"/>
      <c r="D4946" s="1508"/>
      <c r="E4946" s="1508"/>
      <c r="F4946" s="1504"/>
      <c r="G4946" s="1504"/>
      <c r="H4946" s="1504"/>
      <c r="I4946" s="1504"/>
      <c r="J4946" s="1504"/>
    </row>
    <row r="4947" spans="2:10" x14ac:dyDescent="0.25">
      <c r="B4947" s="1508"/>
      <c r="C4947" s="1508"/>
      <c r="D4947" s="1508"/>
      <c r="E4947" s="1508"/>
      <c r="F4947" s="1504"/>
      <c r="G4947" s="1504"/>
      <c r="H4947" s="1504"/>
      <c r="I4947" s="1504"/>
      <c r="J4947" s="1504"/>
    </row>
    <row r="4948" spans="2:10" x14ac:dyDescent="0.25">
      <c r="B4948" s="1508"/>
      <c r="C4948" s="1508"/>
      <c r="D4948" s="1508"/>
      <c r="E4948" s="1508"/>
      <c r="F4948" s="1504"/>
      <c r="G4948" s="1504"/>
      <c r="H4948" s="1504"/>
      <c r="I4948" s="1504"/>
      <c r="J4948" s="1504"/>
    </row>
    <row r="4949" spans="2:10" x14ac:dyDescent="0.25">
      <c r="B4949" s="1508"/>
      <c r="C4949" s="1508"/>
      <c r="D4949" s="1508"/>
      <c r="E4949" s="1508"/>
      <c r="F4949" s="1504"/>
      <c r="G4949" s="1504"/>
      <c r="H4949" s="1504"/>
      <c r="I4949" s="1504"/>
      <c r="J4949" s="1504"/>
    </row>
    <row r="4950" spans="2:10" x14ac:dyDescent="0.25">
      <c r="B4950" s="1508"/>
      <c r="C4950" s="1508"/>
      <c r="D4950" s="1508"/>
      <c r="E4950" s="1508"/>
      <c r="F4950" s="1504"/>
      <c r="G4950" s="1504"/>
      <c r="H4950" s="1504"/>
      <c r="I4950" s="1504"/>
      <c r="J4950" s="1504"/>
    </row>
    <row r="4951" spans="2:10" x14ac:dyDescent="0.25">
      <c r="B4951" s="1508"/>
      <c r="C4951" s="1508"/>
      <c r="D4951" s="1508"/>
      <c r="E4951" s="1508"/>
      <c r="F4951" s="1504"/>
      <c r="G4951" s="1504"/>
      <c r="H4951" s="1504"/>
      <c r="I4951" s="1504"/>
      <c r="J4951" s="1504"/>
    </row>
    <row r="4952" spans="2:10" x14ac:dyDescent="0.25">
      <c r="B4952" s="1508"/>
      <c r="C4952" s="1508"/>
      <c r="D4952" s="1508"/>
      <c r="E4952" s="1508"/>
      <c r="F4952" s="1504"/>
      <c r="G4952" s="1504"/>
      <c r="H4952" s="1504"/>
      <c r="I4952" s="1504"/>
      <c r="J4952" s="1504"/>
    </row>
    <row r="4953" spans="2:10" x14ac:dyDescent="0.25">
      <c r="B4953" s="1508"/>
      <c r="C4953" s="1508"/>
      <c r="D4953" s="1508"/>
      <c r="E4953" s="1508"/>
      <c r="F4953" s="1504"/>
      <c r="G4953" s="1504"/>
      <c r="H4953" s="1504"/>
      <c r="I4953" s="1504"/>
      <c r="J4953" s="1504"/>
    </row>
    <row r="4954" spans="2:10" x14ac:dyDescent="0.25">
      <c r="B4954" s="1508"/>
      <c r="C4954" s="1508"/>
      <c r="D4954" s="1508"/>
      <c r="E4954" s="1508"/>
      <c r="F4954" s="1504"/>
      <c r="G4954" s="1504"/>
      <c r="H4954" s="1504"/>
      <c r="I4954" s="1504"/>
      <c r="J4954" s="1504"/>
    </row>
    <row r="4955" spans="2:10" x14ac:dyDescent="0.25">
      <c r="B4955" s="1508"/>
      <c r="C4955" s="1508"/>
      <c r="D4955" s="1508"/>
      <c r="E4955" s="1508"/>
      <c r="F4955" s="1504"/>
      <c r="G4955" s="1504"/>
      <c r="H4955" s="1504"/>
      <c r="I4955" s="1504"/>
      <c r="J4955" s="1504"/>
    </row>
    <row r="4956" spans="2:10" x14ac:dyDescent="0.25">
      <c r="B4956" s="1508"/>
      <c r="C4956" s="1508"/>
      <c r="D4956" s="1508"/>
      <c r="E4956" s="1508"/>
      <c r="F4956" s="1504"/>
      <c r="G4956" s="1504"/>
      <c r="H4956" s="1504"/>
      <c r="I4956" s="1504"/>
      <c r="J4956" s="1504"/>
    </row>
    <row r="4957" spans="2:10" x14ac:dyDescent="0.25">
      <c r="B4957" s="1508"/>
      <c r="C4957" s="1508"/>
      <c r="D4957" s="1508"/>
      <c r="E4957" s="1508"/>
      <c r="F4957" s="1504"/>
      <c r="G4957" s="1504"/>
      <c r="H4957" s="1504"/>
      <c r="I4957" s="1504"/>
      <c r="J4957" s="1504"/>
    </row>
    <row r="4958" spans="2:10" x14ac:dyDescent="0.25">
      <c r="B4958" s="1508"/>
      <c r="C4958" s="1508"/>
      <c r="D4958" s="1508"/>
      <c r="E4958" s="1508"/>
      <c r="F4958" s="1504"/>
      <c r="G4958" s="1504"/>
      <c r="H4958" s="1504"/>
      <c r="I4958" s="1504"/>
      <c r="J4958" s="1504"/>
    </row>
    <row r="4959" spans="2:10" x14ac:dyDescent="0.25">
      <c r="B4959" s="1508"/>
      <c r="C4959" s="1508"/>
      <c r="D4959" s="1508"/>
      <c r="E4959" s="1508"/>
      <c r="F4959" s="1504"/>
      <c r="G4959" s="1504"/>
      <c r="H4959" s="1504"/>
      <c r="I4959" s="1504"/>
      <c r="J4959" s="1504"/>
    </row>
    <row r="4960" spans="2:10" x14ac:dyDescent="0.25">
      <c r="B4960" s="1508"/>
      <c r="C4960" s="1508"/>
      <c r="D4960" s="1508"/>
      <c r="E4960" s="1508"/>
      <c r="F4960" s="1504"/>
      <c r="G4960" s="1504"/>
      <c r="H4960" s="1504"/>
      <c r="I4960" s="1504"/>
      <c r="J4960" s="1504"/>
    </row>
    <row r="4961" spans="2:10" x14ac:dyDescent="0.25">
      <c r="B4961" s="1508"/>
      <c r="C4961" s="1508"/>
      <c r="D4961" s="1508"/>
      <c r="E4961" s="1508"/>
      <c r="F4961" s="1504"/>
      <c r="G4961" s="1504"/>
      <c r="H4961" s="1504"/>
      <c r="I4961" s="1504"/>
      <c r="J4961" s="1504"/>
    </row>
    <row r="4962" spans="2:10" x14ac:dyDescent="0.25">
      <c r="B4962" s="1508"/>
      <c r="C4962" s="1508"/>
      <c r="D4962" s="1508"/>
      <c r="E4962" s="1508"/>
      <c r="F4962" s="1504"/>
      <c r="G4962" s="1504"/>
      <c r="H4962" s="1504"/>
      <c r="I4962" s="1504"/>
      <c r="J4962" s="1504"/>
    </row>
    <row r="4963" spans="2:10" x14ac:dyDescent="0.25">
      <c r="B4963" s="1508"/>
      <c r="C4963" s="1508"/>
      <c r="D4963" s="1508"/>
      <c r="E4963" s="1508"/>
      <c r="F4963" s="1504"/>
      <c r="G4963" s="1504"/>
      <c r="H4963" s="1504"/>
      <c r="I4963" s="1504"/>
      <c r="J4963" s="1504"/>
    </row>
    <row r="4964" spans="2:10" x14ac:dyDescent="0.25">
      <c r="B4964" s="1508"/>
      <c r="C4964" s="1508"/>
      <c r="D4964" s="1508"/>
      <c r="E4964" s="1508"/>
      <c r="F4964" s="1504"/>
      <c r="G4964" s="1504"/>
      <c r="H4964" s="1504"/>
      <c r="I4964" s="1504"/>
      <c r="J4964" s="1504"/>
    </row>
    <row r="4965" spans="2:10" x14ac:dyDescent="0.25">
      <c r="B4965" s="1508"/>
      <c r="C4965" s="1508"/>
      <c r="D4965" s="1508"/>
      <c r="E4965" s="1508"/>
      <c r="F4965" s="1504"/>
      <c r="G4965" s="1504"/>
      <c r="H4965" s="1504"/>
      <c r="I4965" s="1504"/>
      <c r="J4965" s="1504"/>
    </row>
    <row r="4966" spans="2:10" x14ac:dyDescent="0.25">
      <c r="B4966" s="1508"/>
      <c r="C4966" s="1508"/>
      <c r="D4966" s="1508"/>
      <c r="E4966" s="1508"/>
      <c r="F4966" s="1504"/>
      <c r="G4966" s="1504"/>
      <c r="H4966" s="1504"/>
      <c r="I4966" s="1504"/>
      <c r="J4966" s="1504"/>
    </row>
    <row r="4967" spans="2:10" x14ac:dyDescent="0.25">
      <c r="B4967" s="1508"/>
      <c r="C4967" s="1508"/>
      <c r="D4967" s="1508"/>
      <c r="E4967" s="1508"/>
      <c r="F4967" s="1504"/>
      <c r="G4967" s="1504"/>
      <c r="H4967" s="1504"/>
      <c r="I4967" s="1504"/>
      <c r="J4967" s="1504"/>
    </row>
    <row r="4968" spans="2:10" x14ac:dyDescent="0.25">
      <c r="B4968" s="1508"/>
      <c r="C4968" s="1508"/>
      <c r="D4968" s="1508"/>
      <c r="E4968" s="1508"/>
      <c r="F4968" s="1504"/>
      <c r="G4968" s="1504"/>
      <c r="H4968" s="1504"/>
      <c r="I4968" s="1504"/>
      <c r="J4968" s="1504"/>
    </row>
    <row r="4969" spans="2:10" x14ac:dyDescent="0.25">
      <c r="B4969" s="1508"/>
      <c r="C4969" s="1508"/>
      <c r="D4969" s="1508"/>
      <c r="E4969" s="1508"/>
      <c r="F4969" s="1504"/>
      <c r="G4969" s="1504"/>
      <c r="H4969" s="1504"/>
      <c r="I4969" s="1504"/>
      <c r="J4969" s="1504"/>
    </row>
    <row r="4970" spans="2:10" x14ac:dyDescent="0.25">
      <c r="B4970" s="1508"/>
      <c r="C4970" s="1508"/>
      <c r="D4970" s="1508"/>
      <c r="E4970" s="1508"/>
      <c r="F4970" s="1504"/>
      <c r="G4970" s="1504"/>
      <c r="H4970" s="1504"/>
      <c r="I4970" s="1504"/>
      <c r="J4970" s="1504"/>
    </row>
    <row r="4971" spans="2:10" x14ac:dyDescent="0.25">
      <c r="B4971" s="1508"/>
      <c r="C4971" s="1508"/>
      <c r="D4971" s="1508"/>
      <c r="E4971" s="1508"/>
      <c r="F4971" s="1504"/>
      <c r="G4971" s="1504"/>
      <c r="H4971" s="1504"/>
      <c r="I4971" s="1504"/>
      <c r="J4971" s="1504"/>
    </row>
    <row r="4972" spans="2:10" x14ac:dyDescent="0.25">
      <c r="B4972" s="1508"/>
      <c r="C4972" s="1508"/>
      <c r="D4972" s="1508"/>
      <c r="E4972" s="1508"/>
      <c r="F4972" s="1504"/>
      <c r="G4972" s="1504"/>
      <c r="H4972" s="1504"/>
      <c r="I4972" s="1504"/>
      <c r="J4972" s="1504"/>
    </row>
    <row r="4973" spans="2:10" x14ac:dyDescent="0.25">
      <c r="B4973" s="1508"/>
      <c r="C4973" s="1508"/>
      <c r="D4973" s="1508"/>
      <c r="E4973" s="1508"/>
      <c r="F4973" s="1504"/>
      <c r="G4973" s="1504"/>
      <c r="H4973" s="1504"/>
      <c r="I4973" s="1504"/>
      <c r="J4973" s="1504"/>
    </row>
    <row r="4974" spans="2:10" x14ac:dyDescent="0.25">
      <c r="B4974" s="1508"/>
      <c r="C4974" s="1508"/>
      <c r="D4974" s="1508"/>
      <c r="E4974" s="1508"/>
      <c r="F4974" s="1504"/>
      <c r="G4974" s="1504"/>
      <c r="H4974" s="1504"/>
      <c r="I4974" s="1504"/>
      <c r="J4974" s="1504"/>
    </row>
    <row r="4975" spans="2:10" x14ac:dyDescent="0.25">
      <c r="B4975" s="1508"/>
      <c r="C4975" s="1508"/>
      <c r="D4975" s="1508"/>
      <c r="E4975" s="1508"/>
      <c r="F4975" s="1504"/>
      <c r="G4975" s="1504"/>
      <c r="H4975" s="1504"/>
      <c r="I4975" s="1504"/>
      <c r="J4975" s="1504"/>
    </row>
    <row r="4976" spans="2:10" x14ac:dyDescent="0.25">
      <c r="B4976" s="1508"/>
      <c r="C4976" s="1508"/>
      <c r="D4976" s="1508"/>
      <c r="E4976" s="1508"/>
      <c r="F4976" s="1504"/>
      <c r="G4976" s="1504"/>
      <c r="H4976" s="1504"/>
      <c r="I4976" s="1504"/>
      <c r="J4976" s="1504"/>
    </row>
    <row r="4977" spans="2:10" x14ac:dyDescent="0.25">
      <c r="B4977" s="1508"/>
      <c r="C4977" s="1508"/>
      <c r="D4977" s="1508"/>
      <c r="E4977" s="1508"/>
      <c r="F4977" s="1504"/>
      <c r="G4977" s="1504"/>
      <c r="H4977" s="1504"/>
      <c r="I4977" s="1504"/>
      <c r="J4977" s="1504"/>
    </row>
    <row r="4978" spans="2:10" x14ac:dyDescent="0.25">
      <c r="B4978" s="1508"/>
      <c r="C4978" s="1508"/>
      <c r="D4978" s="1508"/>
      <c r="E4978" s="1508"/>
      <c r="F4978" s="1504"/>
      <c r="G4978" s="1504"/>
      <c r="H4978" s="1504"/>
      <c r="I4978" s="1504"/>
      <c r="J4978" s="1504"/>
    </row>
    <row r="4979" spans="2:10" x14ac:dyDescent="0.25">
      <c r="B4979" s="1508"/>
      <c r="C4979" s="1508"/>
      <c r="D4979" s="1508"/>
      <c r="E4979" s="1508"/>
      <c r="F4979" s="1504"/>
      <c r="G4979" s="1504"/>
      <c r="H4979" s="1504"/>
      <c r="I4979" s="1504"/>
      <c r="J4979" s="1504"/>
    </row>
    <row r="4980" spans="2:10" x14ac:dyDescent="0.25">
      <c r="B4980" s="1508"/>
      <c r="C4980" s="1508"/>
      <c r="D4980" s="1508"/>
      <c r="E4980" s="1508"/>
      <c r="F4980" s="1504"/>
      <c r="G4980" s="1504"/>
      <c r="H4980" s="1504"/>
      <c r="I4980" s="1504"/>
      <c r="J4980" s="1504"/>
    </row>
    <row r="4981" spans="2:10" x14ac:dyDescent="0.25">
      <c r="B4981" s="1508"/>
      <c r="C4981" s="1508"/>
      <c r="D4981" s="1508"/>
      <c r="E4981" s="1508"/>
      <c r="F4981" s="1504"/>
      <c r="G4981" s="1504"/>
      <c r="H4981" s="1504"/>
      <c r="I4981" s="1504"/>
      <c r="J4981" s="1504"/>
    </row>
    <row r="4982" spans="2:10" x14ac:dyDescent="0.25">
      <c r="B4982" s="1508"/>
      <c r="C4982" s="1508"/>
      <c r="D4982" s="1508"/>
      <c r="E4982" s="1508"/>
      <c r="F4982" s="1504"/>
      <c r="G4982" s="1504"/>
      <c r="H4982" s="1504"/>
      <c r="I4982" s="1504"/>
      <c r="J4982" s="1504"/>
    </row>
    <row r="4983" spans="2:10" x14ac:dyDescent="0.25">
      <c r="B4983" s="1508"/>
      <c r="C4983" s="1508"/>
      <c r="D4983" s="1508"/>
      <c r="E4983" s="1508"/>
      <c r="F4983" s="1504"/>
      <c r="G4983" s="1504"/>
      <c r="H4983" s="1504"/>
      <c r="I4983" s="1504"/>
      <c r="J4983" s="1504"/>
    </row>
    <row r="4984" spans="2:10" x14ac:dyDescent="0.25">
      <c r="B4984" s="1508"/>
      <c r="C4984" s="1508"/>
      <c r="D4984" s="1508"/>
      <c r="E4984" s="1508"/>
      <c r="F4984" s="1504"/>
      <c r="G4984" s="1504"/>
      <c r="H4984" s="1504"/>
      <c r="I4984" s="1504"/>
      <c r="J4984" s="1504"/>
    </row>
    <row r="4985" spans="2:10" x14ac:dyDescent="0.25">
      <c r="B4985" s="1508"/>
      <c r="C4985" s="1508"/>
      <c r="D4985" s="1508"/>
      <c r="E4985" s="1508"/>
      <c r="F4985" s="1504"/>
      <c r="G4985" s="1504"/>
      <c r="H4985" s="1504"/>
      <c r="I4985" s="1504"/>
      <c r="J4985" s="1504"/>
    </row>
    <row r="4986" spans="2:10" x14ac:dyDescent="0.25">
      <c r="B4986" s="1508"/>
      <c r="C4986" s="1508"/>
      <c r="D4986" s="1508"/>
      <c r="E4986" s="1508"/>
      <c r="F4986" s="1504"/>
      <c r="G4986" s="1504"/>
      <c r="H4986" s="1504"/>
      <c r="I4986" s="1504"/>
      <c r="J4986" s="1504"/>
    </row>
    <row r="4987" spans="2:10" x14ac:dyDescent="0.25">
      <c r="B4987" s="1508"/>
      <c r="C4987" s="1508"/>
      <c r="D4987" s="1508"/>
      <c r="E4987" s="1508"/>
      <c r="F4987" s="1504"/>
      <c r="G4987" s="1504"/>
      <c r="H4987" s="1504"/>
      <c r="I4987" s="1504"/>
      <c r="J4987" s="1504"/>
    </row>
    <row r="4988" spans="2:10" x14ac:dyDescent="0.25">
      <c r="B4988" s="1508"/>
      <c r="C4988" s="1508"/>
      <c r="D4988" s="1508"/>
      <c r="E4988" s="1508"/>
      <c r="F4988" s="1504"/>
      <c r="G4988" s="1504"/>
      <c r="H4988" s="1504"/>
      <c r="I4988" s="1504"/>
      <c r="J4988" s="1504"/>
    </row>
    <row r="4989" spans="2:10" x14ac:dyDescent="0.25">
      <c r="B4989" s="1508"/>
      <c r="C4989" s="1508"/>
      <c r="D4989" s="1508"/>
      <c r="E4989" s="1508"/>
      <c r="F4989" s="1504"/>
      <c r="G4989" s="1504"/>
      <c r="H4989" s="1504"/>
      <c r="I4989" s="1504"/>
      <c r="J4989" s="1504"/>
    </row>
    <row r="4990" spans="2:10" x14ac:dyDescent="0.25">
      <c r="B4990" s="1508"/>
      <c r="C4990" s="1508"/>
      <c r="D4990" s="1508"/>
      <c r="E4990" s="1508"/>
      <c r="F4990" s="1504"/>
      <c r="G4990" s="1504"/>
      <c r="H4990" s="1504"/>
      <c r="I4990" s="1504"/>
      <c r="J4990" s="1504"/>
    </row>
    <row r="4991" spans="2:10" x14ac:dyDescent="0.25">
      <c r="B4991" s="1508"/>
      <c r="C4991" s="1508"/>
      <c r="D4991" s="1508"/>
      <c r="E4991" s="1508"/>
      <c r="F4991" s="1504"/>
      <c r="G4991" s="1504"/>
      <c r="H4991" s="1504"/>
      <c r="I4991" s="1504"/>
      <c r="J4991" s="1504"/>
    </row>
    <row r="4992" spans="2:10" x14ac:dyDescent="0.25">
      <c r="B4992" s="1508"/>
      <c r="C4992" s="1508"/>
      <c r="D4992" s="1508"/>
      <c r="E4992" s="1508"/>
      <c r="F4992" s="1504"/>
      <c r="G4992" s="1504"/>
      <c r="H4992" s="1504"/>
      <c r="I4992" s="1504"/>
      <c r="J4992" s="1504"/>
    </row>
    <row r="4993" spans="2:10" x14ac:dyDescent="0.25">
      <c r="B4993" s="1508"/>
      <c r="C4993" s="1508"/>
      <c r="D4993" s="1508"/>
      <c r="E4993" s="1508"/>
      <c r="F4993" s="1504"/>
      <c r="G4993" s="1504"/>
      <c r="H4993" s="1504"/>
      <c r="I4993" s="1504"/>
      <c r="J4993" s="1504"/>
    </row>
    <row r="4994" spans="2:10" x14ac:dyDescent="0.25">
      <c r="B4994" s="1508"/>
      <c r="C4994" s="1508"/>
      <c r="D4994" s="1508"/>
      <c r="E4994" s="1508"/>
      <c r="F4994" s="1504"/>
      <c r="G4994" s="1504"/>
      <c r="H4994" s="1504"/>
      <c r="I4994" s="1504"/>
      <c r="J4994" s="1504"/>
    </row>
    <row r="4995" spans="2:10" x14ac:dyDescent="0.25">
      <c r="B4995" s="1508"/>
      <c r="C4995" s="1508"/>
      <c r="D4995" s="1508"/>
      <c r="E4995" s="1508"/>
      <c r="F4995" s="1504"/>
      <c r="G4995" s="1504"/>
      <c r="H4995" s="1504"/>
      <c r="I4995" s="1504"/>
      <c r="J4995" s="1504"/>
    </row>
    <row r="4996" spans="2:10" x14ac:dyDescent="0.25">
      <c r="B4996" s="1508"/>
      <c r="C4996" s="1508"/>
      <c r="D4996" s="1508"/>
      <c r="E4996" s="1508"/>
      <c r="F4996" s="1504"/>
      <c r="G4996" s="1504"/>
      <c r="H4996" s="1504"/>
      <c r="I4996" s="1504"/>
      <c r="J4996" s="1504"/>
    </row>
    <row r="4997" spans="2:10" x14ac:dyDescent="0.25">
      <c r="B4997" s="1508"/>
      <c r="C4997" s="1508"/>
      <c r="D4997" s="1508"/>
      <c r="E4997" s="1508"/>
      <c r="F4997" s="1504"/>
      <c r="G4997" s="1504"/>
      <c r="H4997" s="1504"/>
      <c r="I4997" s="1504"/>
      <c r="J4997" s="1504"/>
    </row>
    <row r="4998" spans="2:10" x14ac:dyDescent="0.25">
      <c r="B4998" s="1508"/>
      <c r="C4998" s="1508"/>
      <c r="D4998" s="1508"/>
      <c r="E4998" s="1508"/>
      <c r="F4998" s="1504"/>
      <c r="G4998" s="1504"/>
      <c r="H4998" s="1504"/>
      <c r="I4998" s="1504"/>
      <c r="J4998" s="1504"/>
    </row>
    <row r="4999" spans="2:10" x14ac:dyDescent="0.25">
      <c r="B4999" s="1508"/>
      <c r="C4999" s="1508"/>
      <c r="D4999" s="1508"/>
      <c r="E4999" s="1508"/>
      <c r="F4999" s="1504"/>
      <c r="G4999" s="1504"/>
      <c r="H4999" s="1504"/>
      <c r="I4999" s="1504"/>
      <c r="J4999" s="1504"/>
    </row>
    <row r="5000" spans="2:10" x14ac:dyDescent="0.25">
      <c r="B5000" s="1508"/>
      <c r="C5000" s="1508"/>
      <c r="D5000" s="1508"/>
      <c r="E5000" s="1508"/>
      <c r="F5000" s="1504"/>
      <c r="G5000" s="1504"/>
      <c r="H5000" s="1504"/>
      <c r="I5000" s="1504"/>
      <c r="J5000" s="1504"/>
    </row>
    <row r="5001" spans="2:10" x14ac:dyDescent="0.25">
      <c r="B5001" s="1508"/>
      <c r="C5001" s="1508"/>
      <c r="D5001" s="1508"/>
      <c r="E5001" s="1508"/>
      <c r="F5001" s="1504"/>
      <c r="G5001" s="1504"/>
      <c r="H5001" s="1504"/>
      <c r="I5001" s="1504"/>
      <c r="J5001" s="1504"/>
    </row>
    <row r="5002" spans="2:10" x14ac:dyDescent="0.25">
      <c r="B5002" s="1508"/>
      <c r="C5002" s="1508"/>
      <c r="D5002" s="1508"/>
      <c r="E5002" s="1508"/>
      <c r="F5002" s="1504"/>
      <c r="G5002" s="1504"/>
      <c r="H5002" s="1504"/>
      <c r="I5002" s="1504"/>
      <c r="J5002" s="1504"/>
    </row>
    <row r="5003" spans="2:10" x14ac:dyDescent="0.25">
      <c r="B5003" s="1508"/>
      <c r="C5003" s="1508"/>
      <c r="D5003" s="1508"/>
      <c r="E5003" s="1508"/>
      <c r="F5003" s="1504"/>
      <c r="G5003" s="1504"/>
      <c r="H5003" s="1504"/>
      <c r="I5003" s="1504"/>
      <c r="J5003" s="1504"/>
    </row>
    <row r="5004" spans="2:10" x14ac:dyDescent="0.25">
      <c r="B5004" s="1508"/>
      <c r="C5004" s="1508"/>
      <c r="D5004" s="1508"/>
      <c r="E5004" s="1508"/>
      <c r="F5004" s="1504"/>
      <c r="G5004" s="1504"/>
      <c r="H5004" s="1504"/>
      <c r="I5004" s="1504"/>
      <c r="J5004" s="1504"/>
    </row>
    <row r="5005" spans="2:10" x14ac:dyDescent="0.25">
      <c r="B5005" s="1508"/>
      <c r="C5005" s="1508"/>
      <c r="D5005" s="1508"/>
      <c r="E5005" s="1508"/>
      <c r="F5005" s="1504"/>
      <c r="G5005" s="1504"/>
      <c r="H5005" s="1504"/>
      <c r="I5005" s="1504"/>
      <c r="J5005" s="1504"/>
    </row>
    <row r="5006" spans="2:10" x14ac:dyDescent="0.25">
      <c r="B5006" s="1508"/>
      <c r="C5006" s="1508"/>
      <c r="D5006" s="1508"/>
      <c r="E5006" s="1508"/>
      <c r="F5006" s="1504"/>
      <c r="G5006" s="1504"/>
      <c r="H5006" s="1504"/>
      <c r="I5006" s="1504"/>
      <c r="J5006" s="1504"/>
    </row>
    <row r="5007" spans="2:10" x14ac:dyDescent="0.25">
      <c r="B5007" s="1508"/>
      <c r="C5007" s="1508"/>
      <c r="D5007" s="1508"/>
      <c r="E5007" s="1508"/>
      <c r="F5007" s="1504"/>
      <c r="G5007" s="1504"/>
      <c r="H5007" s="1504"/>
      <c r="I5007" s="1504"/>
      <c r="J5007" s="1504"/>
    </row>
    <row r="5008" spans="2:10" x14ac:dyDescent="0.25">
      <c r="B5008" s="1508"/>
      <c r="C5008" s="1508"/>
      <c r="D5008" s="1508"/>
      <c r="E5008" s="1508"/>
      <c r="F5008" s="1504"/>
      <c r="G5008" s="1504"/>
      <c r="H5008" s="1504"/>
      <c r="I5008" s="1504"/>
      <c r="J5008" s="1504"/>
    </row>
    <row r="5009" spans="2:10" x14ac:dyDescent="0.25">
      <c r="B5009" s="1508"/>
      <c r="C5009" s="1508"/>
      <c r="D5009" s="1508"/>
      <c r="E5009" s="1508"/>
      <c r="F5009" s="1504"/>
      <c r="G5009" s="1504"/>
      <c r="H5009" s="1504"/>
      <c r="I5009" s="1504"/>
      <c r="J5009" s="1504"/>
    </row>
    <row r="5010" spans="2:10" x14ac:dyDescent="0.25">
      <c r="B5010" s="1508"/>
      <c r="C5010" s="1508"/>
      <c r="D5010" s="1508"/>
      <c r="E5010" s="1508"/>
      <c r="F5010" s="1504"/>
      <c r="G5010" s="1504"/>
      <c r="H5010" s="1504"/>
      <c r="I5010" s="1504"/>
      <c r="J5010" s="1504"/>
    </row>
    <row r="5011" spans="2:10" x14ac:dyDescent="0.25">
      <c r="B5011" s="1508"/>
      <c r="C5011" s="1508"/>
      <c r="D5011" s="1508"/>
      <c r="E5011" s="1508"/>
      <c r="F5011" s="1504"/>
      <c r="G5011" s="1504"/>
      <c r="H5011" s="1504"/>
      <c r="I5011" s="1504"/>
      <c r="J5011" s="1504"/>
    </row>
    <row r="5012" spans="2:10" x14ac:dyDescent="0.25">
      <c r="B5012" s="1508"/>
      <c r="C5012" s="1508"/>
      <c r="D5012" s="1508"/>
      <c r="E5012" s="1508"/>
      <c r="F5012" s="1504"/>
      <c r="G5012" s="1504"/>
      <c r="H5012" s="1504"/>
      <c r="I5012" s="1504"/>
      <c r="J5012" s="1504"/>
    </row>
    <row r="5013" spans="2:10" x14ac:dyDescent="0.25">
      <c r="B5013" s="1508"/>
      <c r="C5013" s="1508"/>
      <c r="D5013" s="1508"/>
      <c r="E5013" s="1508"/>
      <c r="F5013" s="1504"/>
      <c r="G5013" s="1504"/>
      <c r="H5013" s="1504"/>
      <c r="I5013" s="1504"/>
      <c r="J5013" s="1504"/>
    </row>
    <row r="5014" spans="2:10" x14ac:dyDescent="0.25">
      <c r="B5014" s="1508"/>
      <c r="C5014" s="1508"/>
      <c r="D5014" s="1508"/>
      <c r="E5014" s="1508"/>
      <c r="F5014" s="1504"/>
      <c r="G5014" s="1504"/>
      <c r="H5014" s="1504"/>
      <c r="I5014" s="1504"/>
      <c r="J5014" s="1504"/>
    </row>
    <row r="5015" spans="2:10" x14ac:dyDescent="0.25">
      <c r="B5015" s="1508"/>
      <c r="C5015" s="1508"/>
      <c r="D5015" s="1508"/>
      <c r="E5015" s="1508"/>
      <c r="F5015" s="1504"/>
      <c r="G5015" s="1504"/>
      <c r="H5015" s="1504"/>
      <c r="I5015" s="1504"/>
      <c r="J5015" s="1504"/>
    </row>
    <row r="5016" spans="2:10" x14ac:dyDescent="0.25">
      <c r="B5016" s="1508"/>
      <c r="C5016" s="1508"/>
      <c r="D5016" s="1508"/>
      <c r="E5016" s="1508"/>
      <c r="F5016" s="1504"/>
      <c r="G5016" s="1504"/>
      <c r="H5016" s="1504"/>
      <c r="I5016" s="1504"/>
      <c r="J5016" s="1504"/>
    </row>
    <row r="5017" spans="2:10" x14ac:dyDescent="0.25">
      <c r="B5017" s="1508"/>
      <c r="C5017" s="1508"/>
      <c r="D5017" s="1508"/>
      <c r="E5017" s="1508"/>
      <c r="F5017" s="1504"/>
      <c r="G5017" s="1504"/>
      <c r="H5017" s="1504"/>
      <c r="I5017" s="1504"/>
      <c r="J5017" s="1504"/>
    </row>
    <row r="5018" spans="2:10" x14ac:dyDescent="0.25">
      <c r="B5018" s="1508"/>
      <c r="C5018" s="1508"/>
      <c r="D5018" s="1508"/>
      <c r="E5018" s="1508"/>
      <c r="F5018" s="1504"/>
      <c r="G5018" s="1504"/>
      <c r="H5018" s="1504"/>
      <c r="I5018" s="1504"/>
      <c r="J5018" s="1504"/>
    </row>
    <row r="5019" spans="2:10" x14ac:dyDescent="0.25">
      <c r="B5019" s="1508"/>
      <c r="C5019" s="1508"/>
      <c r="D5019" s="1508"/>
      <c r="E5019" s="1508"/>
      <c r="F5019" s="1504"/>
      <c r="G5019" s="1504"/>
      <c r="H5019" s="1504"/>
      <c r="I5019" s="1504"/>
      <c r="J5019" s="1504"/>
    </row>
    <row r="5020" spans="2:10" x14ac:dyDescent="0.25">
      <c r="B5020" s="1508"/>
      <c r="C5020" s="1508"/>
      <c r="D5020" s="1508"/>
      <c r="E5020" s="1508"/>
      <c r="F5020" s="1504"/>
      <c r="G5020" s="1504"/>
      <c r="H5020" s="1504"/>
      <c r="I5020" s="1504"/>
      <c r="J5020" s="1504"/>
    </row>
    <row r="5021" spans="2:10" x14ac:dyDescent="0.25">
      <c r="B5021" s="1508"/>
      <c r="C5021" s="1508"/>
      <c r="D5021" s="1508"/>
      <c r="E5021" s="1508"/>
      <c r="F5021" s="1504"/>
      <c r="G5021" s="1504"/>
      <c r="H5021" s="1504"/>
      <c r="I5021" s="1504"/>
      <c r="J5021" s="1504"/>
    </row>
    <row r="5022" spans="2:10" x14ac:dyDescent="0.25">
      <c r="B5022" s="1508"/>
      <c r="C5022" s="1508"/>
      <c r="D5022" s="1508"/>
      <c r="E5022" s="1508"/>
      <c r="F5022" s="1504"/>
      <c r="G5022" s="1504"/>
      <c r="H5022" s="1504"/>
      <c r="I5022" s="1504"/>
      <c r="J5022" s="1504"/>
    </row>
    <row r="5023" spans="2:10" x14ac:dyDescent="0.25">
      <c r="B5023" s="1508"/>
      <c r="C5023" s="1508"/>
      <c r="D5023" s="1508"/>
      <c r="E5023" s="1508"/>
      <c r="F5023" s="1504"/>
      <c r="G5023" s="1504"/>
      <c r="H5023" s="1504"/>
      <c r="I5023" s="1504"/>
      <c r="J5023" s="1504"/>
    </row>
    <row r="5024" spans="2:10" x14ac:dyDescent="0.25">
      <c r="B5024" s="1508"/>
      <c r="C5024" s="1508"/>
      <c r="D5024" s="1508"/>
      <c r="E5024" s="1508"/>
      <c r="F5024" s="1504"/>
      <c r="G5024" s="1504"/>
      <c r="H5024" s="1504"/>
      <c r="I5024" s="1504"/>
      <c r="J5024" s="1504"/>
    </row>
    <row r="5025" spans="2:10" x14ac:dyDescent="0.25">
      <c r="B5025" s="1508"/>
      <c r="C5025" s="1508"/>
      <c r="D5025" s="1508"/>
      <c r="E5025" s="1508"/>
      <c r="F5025" s="1504"/>
      <c r="G5025" s="1504"/>
      <c r="H5025" s="1504"/>
      <c r="I5025" s="1504"/>
      <c r="J5025" s="1504"/>
    </row>
    <row r="5026" spans="2:10" x14ac:dyDescent="0.25">
      <c r="B5026" s="1508"/>
      <c r="C5026" s="1508"/>
      <c r="D5026" s="1508"/>
      <c r="E5026" s="1508"/>
      <c r="F5026" s="1504"/>
      <c r="G5026" s="1504"/>
      <c r="H5026" s="1504"/>
      <c r="I5026" s="1504"/>
      <c r="J5026" s="1504"/>
    </row>
    <row r="5027" spans="2:10" x14ac:dyDescent="0.25">
      <c r="B5027" s="1508"/>
      <c r="C5027" s="1508"/>
      <c r="D5027" s="1508"/>
      <c r="E5027" s="1508"/>
      <c r="F5027" s="1504"/>
      <c r="G5027" s="1504"/>
      <c r="H5027" s="1504"/>
      <c r="I5027" s="1504"/>
      <c r="J5027" s="1504"/>
    </row>
    <row r="5028" spans="2:10" x14ac:dyDescent="0.25">
      <c r="B5028" s="1508"/>
      <c r="C5028" s="1508"/>
      <c r="D5028" s="1508"/>
      <c r="E5028" s="1508"/>
      <c r="F5028" s="1504"/>
      <c r="G5028" s="1504"/>
      <c r="H5028" s="1504"/>
      <c r="I5028" s="1504"/>
      <c r="J5028" s="1504"/>
    </row>
    <row r="5029" spans="2:10" x14ac:dyDescent="0.25">
      <c r="B5029" s="1508"/>
      <c r="C5029" s="1508"/>
      <c r="D5029" s="1508"/>
      <c r="E5029" s="1508"/>
      <c r="F5029" s="1504"/>
      <c r="G5029" s="1504"/>
      <c r="H5029" s="1504"/>
      <c r="I5029" s="1504"/>
      <c r="J5029" s="1504"/>
    </row>
    <row r="5030" spans="2:10" x14ac:dyDescent="0.25">
      <c r="B5030" s="1508"/>
      <c r="C5030" s="1508"/>
      <c r="D5030" s="1508"/>
      <c r="E5030" s="1508"/>
      <c r="F5030" s="1504"/>
      <c r="G5030" s="1504"/>
      <c r="H5030" s="1504"/>
      <c r="I5030" s="1504"/>
      <c r="J5030" s="1504"/>
    </row>
    <row r="5031" spans="2:10" x14ac:dyDescent="0.25">
      <c r="B5031" s="1508"/>
      <c r="C5031" s="1508"/>
      <c r="D5031" s="1508"/>
      <c r="E5031" s="1508"/>
      <c r="F5031" s="1504"/>
      <c r="G5031" s="1504"/>
      <c r="H5031" s="1504"/>
      <c r="I5031" s="1504"/>
      <c r="J5031" s="1504"/>
    </row>
    <row r="5032" spans="2:10" x14ac:dyDescent="0.25">
      <c r="B5032" s="1508"/>
      <c r="C5032" s="1508"/>
      <c r="D5032" s="1508"/>
      <c r="E5032" s="1508"/>
      <c r="F5032" s="1504"/>
      <c r="G5032" s="1504"/>
      <c r="H5032" s="1504"/>
      <c r="I5032" s="1504"/>
      <c r="J5032" s="1504"/>
    </row>
    <row r="5033" spans="2:10" x14ac:dyDescent="0.25">
      <c r="B5033" s="1508"/>
      <c r="C5033" s="1508"/>
      <c r="D5033" s="1508"/>
      <c r="E5033" s="1508"/>
      <c r="F5033" s="1504"/>
      <c r="G5033" s="1504"/>
      <c r="H5033" s="1504"/>
      <c r="I5033" s="1504"/>
      <c r="J5033" s="1504"/>
    </row>
    <row r="5034" spans="2:10" x14ac:dyDescent="0.25">
      <c r="B5034" s="1508"/>
      <c r="C5034" s="1508"/>
      <c r="D5034" s="1508"/>
      <c r="E5034" s="1508"/>
      <c r="F5034" s="1504"/>
      <c r="G5034" s="1504"/>
      <c r="H5034" s="1504"/>
      <c r="I5034" s="1504"/>
      <c r="J5034" s="1504"/>
    </row>
    <row r="5035" spans="2:10" x14ac:dyDescent="0.25">
      <c r="B5035" s="1508"/>
      <c r="C5035" s="1508"/>
      <c r="D5035" s="1508"/>
      <c r="E5035" s="1508"/>
      <c r="F5035" s="1504"/>
      <c r="G5035" s="1504"/>
      <c r="H5035" s="1504"/>
      <c r="I5035" s="1504"/>
      <c r="J5035" s="1504"/>
    </row>
    <row r="5036" spans="2:10" x14ac:dyDescent="0.25">
      <c r="B5036" s="1508"/>
      <c r="C5036" s="1508"/>
      <c r="D5036" s="1508"/>
      <c r="E5036" s="1508"/>
      <c r="F5036" s="1504"/>
      <c r="G5036" s="1504"/>
      <c r="H5036" s="1504"/>
      <c r="I5036" s="1504"/>
      <c r="J5036" s="1504"/>
    </row>
    <row r="5037" spans="2:10" x14ac:dyDescent="0.25">
      <c r="B5037" s="1508"/>
      <c r="C5037" s="1508"/>
      <c r="D5037" s="1508"/>
      <c r="E5037" s="1508"/>
      <c r="F5037" s="1504"/>
      <c r="G5037" s="1504"/>
      <c r="H5037" s="1504"/>
      <c r="I5037" s="1504"/>
      <c r="J5037" s="1504"/>
    </row>
    <row r="5038" spans="2:10" x14ac:dyDescent="0.25">
      <c r="B5038" s="1508"/>
      <c r="C5038" s="1508"/>
      <c r="D5038" s="1508"/>
      <c r="E5038" s="1508"/>
      <c r="F5038" s="1504"/>
      <c r="G5038" s="1504"/>
      <c r="H5038" s="1504"/>
      <c r="I5038" s="1504"/>
      <c r="J5038" s="1504"/>
    </row>
    <row r="5039" spans="2:10" x14ac:dyDescent="0.25">
      <c r="B5039" s="1508"/>
      <c r="C5039" s="1508"/>
      <c r="D5039" s="1508"/>
      <c r="E5039" s="1508"/>
      <c r="F5039" s="1504"/>
      <c r="G5039" s="1504"/>
      <c r="H5039" s="1504"/>
      <c r="I5039" s="1504"/>
      <c r="J5039" s="1504"/>
    </row>
    <row r="5040" spans="2:10" x14ac:dyDescent="0.25">
      <c r="B5040" s="1508"/>
      <c r="C5040" s="1508"/>
      <c r="D5040" s="1508"/>
      <c r="E5040" s="1508"/>
      <c r="F5040" s="1504"/>
      <c r="G5040" s="1504"/>
      <c r="H5040" s="1504"/>
      <c r="I5040" s="1504"/>
      <c r="J5040" s="1504"/>
    </row>
    <row r="5041" spans="2:10" x14ac:dyDescent="0.25">
      <c r="B5041" s="1508"/>
      <c r="C5041" s="1508"/>
      <c r="D5041" s="1508"/>
      <c r="E5041" s="1508"/>
      <c r="F5041" s="1504"/>
      <c r="G5041" s="1504"/>
      <c r="H5041" s="1504"/>
      <c r="I5041" s="1504"/>
      <c r="J5041" s="1504"/>
    </row>
    <row r="5042" spans="2:10" x14ac:dyDescent="0.25">
      <c r="B5042" s="1508"/>
      <c r="C5042" s="1508"/>
      <c r="D5042" s="1508"/>
      <c r="E5042" s="1508"/>
      <c r="F5042" s="1504"/>
      <c r="G5042" s="1504"/>
      <c r="H5042" s="1504"/>
      <c r="I5042" s="1504"/>
      <c r="J5042" s="1504"/>
    </row>
    <row r="5043" spans="2:10" x14ac:dyDescent="0.25">
      <c r="B5043" s="1508"/>
      <c r="C5043" s="1508"/>
      <c r="D5043" s="1508"/>
      <c r="E5043" s="1508"/>
      <c r="F5043" s="1504"/>
      <c r="G5043" s="1504"/>
      <c r="H5043" s="1504"/>
      <c r="I5043" s="1504"/>
      <c r="J5043" s="1504"/>
    </row>
    <row r="5044" spans="2:10" x14ac:dyDescent="0.25">
      <c r="B5044" s="1508"/>
      <c r="C5044" s="1508"/>
      <c r="D5044" s="1508"/>
      <c r="E5044" s="1508"/>
      <c r="F5044" s="1504"/>
      <c r="G5044" s="1504"/>
      <c r="H5044" s="1504"/>
      <c r="I5044" s="1504"/>
      <c r="J5044" s="1504"/>
    </row>
    <row r="5045" spans="2:10" x14ac:dyDescent="0.25">
      <c r="B5045" s="1508"/>
      <c r="C5045" s="1508"/>
      <c r="D5045" s="1508"/>
      <c r="E5045" s="1508"/>
      <c r="F5045" s="1504"/>
      <c r="G5045" s="1504"/>
      <c r="H5045" s="1504"/>
      <c r="I5045" s="1504"/>
      <c r="J5045" s="1504"/>
    </row>
    <row r="5046" spans="2:10" x14ac:dyDescent="0.25">
      <c r="B5046" s="1508"/>
      <c r="C5046" s="1508"/>
      <c r="D5046" s="1508"/>
      <c r="E5046" s="1508"/>
      <c r="F5046" s="1504"/>
      <c r="G5046" s="1504"/>
      <c r="H5046" s="1504"/>
      <c r="I5046" s="1504"/>
      <c r="J5046" s="1504"/>
    </row>
    <row r="5047" spans="2:10" x14ac:dyDescent="0.25">
      <c r="B5047" s="1508"/>
      <c r="C5047" s="1508"/>
      <c r="D5047" s="1508"/>
      <c r="E5047" s="1508"/>
      <c r="F5047" s="1504"/>
      <c r="G5047" s="1504"/>
      <c r="H5047" s="1504"/>
      <c r="I5047" s="1504"/>
      <c r="J5047" s="1504"/>
    </row>
    <row r="5048" spans="2:10" x14ac:dyDescent="0.25">
      <c r="B5048" s="1508"/>
      <c r="C5048" s="1508"/>
      <c r="D5048" s="1508"/>
      <c r="E5048" s="1508"/>
      <c r="F5048" s="1504"/>
      <c r="G5048" s="1504"/>
      <c r="H5048" s="1504"/>
      <c r="I5048" s="1504"/>
      <c r="J5048" s="1504"/>
    </row>
    <row r="5049" spans="2:10" x14ac:dyDescent="0.25">
      <c r="B5049" s="1508"/>
      <c r="C5049" s="1508"/>
      <c r="D5049" s="1508"/>
      <c r="E5049" s="1508"/>
      <c r="F5049" s="1504"/>
      <c r="G5049" s="1504"/>
      <c r="H5049" s="1504"/>
      <c r="I5049" s="1504"/>
      <c r="J5049" s="1504"/>
    </row>
    <row r="5050" spans="2:10" x14ac:dyDescent="0.25">
      <c r="B5050" s="1508"/>
      <c r="C5050" s="1508"/>
      <c r="D5050" s="1508"/>
      <c r="E5050" s="1508"/>
      <c r="F5050" s="1504"/>
      <c r="G5050" s="1504"/>
      <c r="H5050" s="1504"/>
      <c r="I5050" s="1504"/>
      <c r="J5050" s="1504"/>
    </row>
    <row r="5051" spans="2:10" x14ac:dyDescent="0.25">
      <c r="B5051" s="1508"/>
      <c r="C5051" s="1508"/>
      <c r="D5051" s="1508"/>
      <c r="E5051" s="1508"/>
      <c r="F5051" s="1504"/>
      <c r="G5051" s="1504"/>
      <c r="H5051" s="1504"/>
      <c r="I5051" s="1504"/>
      <c r="J5051" s="1504"/>
    </row>
    <row r="5052" spans="2:10" x14ac:dyDescent="0.25">
      <c r="B5052" s="1508"/>
      <c r="C5052" s="1508"/>
      <c r="D5052" s="1508"/>
      <c r="E5052" s="1508"/>
      <c r="F5052" s="1504"/>
      <c r="G5052" s="1504"/>
      <c r="H5052" s="1504"/>
      <c r="I5052" s="1504"/>
      <c r="J5052" s="1504"/>
    </row>
    <row r="5053" spans="2:10" x14ac:dyDescent="0.25">
      <c r="B5053" s="1508"/>
      <c r="C5053" s="1508"/>
      <c r="D5053" s="1508"/>
      <c r="E5053" s="1508"/>
      <c r="F5053" s="1504"/>
      <c r="G5053" s="1504"/>
      <c r="H5053" s="1504"/>
      <c r="I5053" s="1504"/>
      <c r="J5053" s="1504"/>
    </row>
    <row r="5054" spans="2:10" x14ac:dyDescent="0.25">
      <c r="B5054" s="1508"/>
      <c r="C5054" s="1508"/>
      <c r="D5054" s="1508"/>
      <c r="E5054" s="1508"/>
      <c r="F5054" s="1504"/>
      <c r="G5054" s="1504"/>
      <c r="H5054" s="1504"/>
      <c r="I5054" s="1504"/>
      <c r="J5054" s="1504"/>
    </row>
    <row r="5055" spans="2:10" x14ac:dyDescent="0.25">
      <c r="B5055" s="1508"/>
      <c r="C5055" s="1508"/>
      <c r="D5055" s="1508"/>
      <c r="E5055" s="1508"/>
      <c r="F5055" s="1504"/>
      <c r="G5055" s="1504"/>
      <c r="H5055" s="1504"/>
      <c r="I5055" s="1504"/>
      <c r="J5055" s="1504"/>
    </row>
    <row r="5056" spans="2:10" x14ac:dyDescent="0.25">
      <c r="B5056" s="1508"/>
      <c r="C5056" s="1508"/>
      <c r="D5056" s="1508"/>
      <c r="E5056" s="1508"/>
      <c r="F5056" s="1504"/>
      <c r="G5056" s="1504"/>
      <c r="H5056" s="1504"/>
      <c r="I5056" s="1504"/>
      <c r="J5056" s="1504"/>
    </row>
    <row r="5057" spans="2:10" x14ac:dyDescent="0.25">
      <c r="B5057" s="1508"/>
      <c r="C5057" s="1508"/>
      <c r="D5057" s="1508"/>
      <c r="E5057" s="1508"/>
      <c r="F5057" s="1504"/>
      <c r="G5057" s="1504"/>
      <c r="H5057" s="1504"/>
      <c r="I5057" s="1504"/>
      <c r="J5057" s="1504"/>
    </row>
    <row r="5058" spans="2:10" x14ac:dyDescent="0.25">
      <c r="B5058" s="1508"/>
      <c r="C5058" s="1508"/>
      <c r="D5058" s="1508"/>
      <c r="E5058" s="1508"/>
      <c r="F5058" s="1504"/>
      <c r="G5058" s="1504"/>
      <c r="H5058" s="1504"/>
      <c r="I5058" s="1504"/>
      <c r="J5058" s="1504"/>
    </row>
    <row r="5059" spans="2:10" x14ac:dyDescent="0.25">
      <c r="B5059" s="1508"/>
      <c r="C5059" s="1508"/>
      <c r="D5059" s="1508"/>
      <c r="E5059" s="1508"/>
      <c r="F5059" s="1504"/>
      <c r="G5059" s="1504"/>
      <c r="H5059" s="1504"/>
      <c r="I5059" s="1504"/>
      <c r="J5059" s="1504"/>
    </row>
    <row r="5060" spans="2:10" x14ac:dyDescent="0.25">
      <c r="B5060" s="1508"/>
      <c r="C5060" s="1508"/>
      <c r="D5060" s="1508"/>
      <c r="E5060" s="1508"/>
      <c r="F5060" s="1504"/>
      <c r="G5060" s="1504"/>
      <c r="H5060" s="1504"/>
      <c r="I5060" s="1504"/>
      <c r="J5060" s="1504"/>
    </row>
    <row r="5061" spans="2:10" x14ac:dyDescent="0.25">
      <c r="B5061" s="1508"/>
      <c r="C5061" s="1508"/>
      <c r="D5061" s="1508"/>
      <c r="E5061" s="1508"/>
      <c r="F5061" s="1504"/>
      <c r="G5061" s="1504"/>
      <c r="H5061" s="1504"/>
      <c r="I5061" s="1504"/>
      <c r="J5061" s="1504"/>
    </row>
    <row r="5062" spans="2:10" x14ac:dyDescent="0.25">
      <c r="B5062" s="1508"/>
      <c r="C5062" s="1508"/>
      <c r="D5062" s="1508"/>
      <c r="E5062" s="1508"/>
      <c r="F5062" s="1504"/>
      <c r="G5062" s="1504"/>
      <c r="H5062" s="1504"/>
      <c r="I5062" s="1504"/>
      <c r="J5062" s="1504"/>
    </row>
    <row r="5063" spans="2:10" x14ac:dyDescent="0.25">
      <c r="B5063" s="1508"/>
      <c r="C5063" s="1508"/>
      <c r="D5063" s="1508"/>
      <c r="E5063" s="1508"/>
      <c r="F5063" s="1504"/>
      <c r="G5063" s="1504"/>
      <c r="H5063" s="1504"/>
      <c r="I5063" s="1504"/>
      <c r="J5063" s="1504"/>
    </row>
    <row r="5064" spans="2:10" x14ac:dyDescent="0.25">
      <c r="B5064" s="1508"/>
      <c r="C5064" s="1508"/>
      <c r="D5064" s="1508"/>
      <c r="E5064" s="1508"/>
      <c r="F5064" s="1504"/>
      <c r="G5064" s="1504"/>
      <c r="H5064" s="1504"/>
      <c r="I5064" s="1504"/>
      <c r="J5064" s="1504"/>
    </row>
    <row r="5065" spans="2:10" x14ac:dyDescent="0.25">
      <c r="B5065" s="1508"/>
      <c r="C5065" s="1508"/>
      <c r="D5065" s="1508"/>
      <c r="E5065" s="1508"/>
      <c r="F5065" s="1504"/>
      <c r="G5065" s="1504"/>
      <c r="H5065" s="1504"/>
      <c r="I5065" s="1504"/>
      <c r="J5065" s="1504"/>
    </row>
    <row r="5066" spans="2:10" x14ac:dyDescent="0.25">
      <c r="B5066" s="1508"/>
      <c r="C5066" s="1508"/>
      <c r="D5066" s="1508"/>
      <c r="E5066" s="1508"/>
      <c r="F5066" s="1504"/>
      <c r="G5066" s="1504"/>
      <c r="H5066" s="1504"/>
      <c r="I5066" s="1504"/>
      <c r="J5066" s="1504"/>
    </row>
    <row r="5067" spans="2:10" x14ac:dyDescent="0.25">
      <c r="B5067" s="1508"/>
      <c r="C5067" s="1508"/>
      <c r="D5067" s="1508"/>
      <c r="E5067" s="1508"/>
      <c r="F5067" s="1504"/>
      <c r="G5067" s="1504"/>
      <c r="H5067" s="1504"/>
      <c r="I5067" s="1504"/>
      <c r="J5067" s="1504"/>
    </row>
    <row r="5068" spans="2:10" x14ac:dyDescent="0.25">
      <c r="B5068" s="1508"/>
      <c r="C5068" s="1508"/>
      <c r="D5068" s="1508"/>
      <c r="E5068" s="1508"/>
      <c r="F5068" s="1504"/>
      <c r="G5068" s="1504"/>
      <c r="H5068" s="1504"/>
      <c r="I5068" s="1504"/>
      <c r="J5068" s="1504"/>
    </row>
    <row r="5069" spans="2:10" x14ac:dyDescent="0.25">
      <c r="B5069" s="1508"/>
      <c r="C5069" s="1508"/>
      <c r="D5069" s="1508"/>
      <c r="E5069" s="1508"/>
      <c r="F5069" s="1504"/>
      <c r="G5069" s="1504"/>
      <c r="H5069" s="1504"/>
      <c r="I5069" s="1504"/>
      <c r="J5069" s="1504"/>
    </row>
    <row r="5070" spans="2:10" x14ac:dyDescent="0.25">
      <c r="B5070" s="1508"/>
      <c r="C5070" s="1508"/>
      <c r="D5070" s="1508"/>
      <c r="E5070" s="1508"/>
      <c r="F5070" s="1504"/>
      <c r="G5070" s="1504"/>
      <c r="H5070" s="1504"/>
      <c r="I5070" s="1504"/>
      <c r="J5070" s="1504"/>
    </row>
    <row r="5071" spans="2:10" x14ac:dyDescent="0.25">
      <c r="B5071" s="1508"/>
      <c r="C5071" s="1508"/>
      <c r="D5071" s="1508"/>
      <c r="E5071" s="1508"/>
      <c r="F5071" s="1504"/>
      <c r="G5071" s="1504"/>
      <c r="H5071" s="1504"/>
      <c r="I5071" s="1504"/>
      <c r="J5071" s="1504"/>
    </row>
    <row r="5072" spans="2:10" x14ac:dyDescent="0.25">
      <c r="B5072" s="1508"/>
      <c r="C5072" s="1508"/>
      <c r="D5072" s="1508"/>
      <c r="E5072" s="1508"/>
      <c r="F5072" s="1504"/>
      <c r="G5072" s="1504"/>
      <c r="H5072" s="1504"/>
      <c r="I5072" s="1504"/>
      <c r="J5072" s="1504"/>
    </row>
    <row r="5073" spans="2:10" x14ac:dyDescent="0.25">
      <c r="B5073" s="1508"/>
      <c r="C5073" s="1508"/>
      <c r="D5073" s="1508"/>
      <c r="E5073" s="1508"/>
      <c r="F5073" s="1504"/>
      <c r="G5073" s="1504"/>
      <c r="H5073" s="1504"/>
      <c r="I5073" s="1504"/>
      <c r="J5073" s="1504"/>
    </row>
    <row r="5074" spans="2:10" x14ac:dyDescent="0.25">
      <c r="B5074" s="1508"/>
      <c r="C5074" s="1508"/>
      <c r="D5074" s="1508"/>
      <c r="E5074" s="1508"/>
      <c r="F5074" s="1504"/>
      <c r="G5074" s="1504"/>
      <c r="H5074" s="1504"/>
      <c r="I5074" s="1504"/>
      <c r="J5074" s="1504"/>
    </row>
    <row r="5075" spans="2:10" x14ac:dyDescent="0.25">
      <c r="B5075" s="1508"/>
      <c r="C5075" s="1508"/>
      <c r="D5075" s="1508"/>
      <c r="E5075" s="1508"/>
      <c r="F5075" s="1504"/>
      <c r="G5075" s="1504"/>
      <c r="H5075" s="1504"/>
      <c r="I5075" s="1504"/>
      <c r="J5075" s="1504"/>
    </row>
    <row r="5076" spans="2:10" x14ac:dyDescent="0.25">
      <c r="B5076" s="1508"/>
      <c r="C5076" s="1508"/>
      <c r="D5076" s="1508"/>
      <c r="E5076" s="1508"/>
      <c r="F5076" s="1504"/>
      <c r="G5076" s="1504"/>
      <c r="H5076" s="1504"/>
      <c r="I5076" s="1504"/>
      <c r="J5076" s="1504"/>
    </row>
    <row r="5077" spans="2:10" x14ac:dyDescent="0.25">
      <c r="B5077" s="1508"/>
      <c r="C5077" s="1508"/>
      <c r="D5077" s="1508"/>
      <c r="E5077" s="1508"/>
      <c r="F5077" s="1504"/>
      <c r="G5077" s="1504"/>
      <c r="H5077" s="1504"/>
      <c r="I5077" s="1504"/>
      <c r="J5077" s="1504"/>
    </row>
    <row r="5078" spans="2:10" x14ac:dyDescent="0.25">
      <c r="B5078" s="1508"/>
      <c r="C5078" s="1508"/>
      <c r="D5078" s="1508"/>
      <c r="E5078" s="1508"/>
      <c r="F5078" s="1504"/>
      <c r="G5078" s="1504"/>
      <c r="H5078" s="1504"/>
      <c r="I5078" s="1504"/>
      <c r="J5078" s="1504"/>
    </row>
    <row r="5079" spans="2:10" x14ac:dyDescent="0.25">
      <c r="B5079" s="1508"/>
      <c r="C5079" s="1508"/>
      <c r="D5079" s="1508"/>
      <c r="E5079" s="1508"/>
      <c r="F5079" s="1504"/>
      <c r="G5079" s="1504"/>
      <c r="H5079" s="1504"/>
      <c r="I5079" s="1504"/>
      <c r="J5079" s="1504"/>
    </row>
    <row r="5080" spans="2:10" x14ac:dyDescent="0.25">
      <c r="B5080" s="1508"/>
      <c r="C5080" s="1508"/>
      <c r="D5080" s="1508"/>
      <c r="E5080" s="1508"/>
      <c r="F5080" s="1504"/>
      <c r="G5080" s="1504"/>
      <c r="H5080" s="1504"/>
      <c r="I5080" s="1504"/>
      <c r="J5080" s="1504"/>
    </row>
    <row r="5081" spans="2:10" x14ac:dyDescent="0.25">
      <c r="B5081" s="1508"/>
      <c r="C5081" s="1508"/>
      <c r="D5081" s="1508"/>
      <c r="E5081" s="1508"/>
      <c r="F5081" s="1504"/>
      <c r="G5081" s="1504"/>
      <c r="H5081" s="1504"/>
      <c r="I5081" s="1504"/>
      <c r="J5081" s="1504"/>
    </row>
    <row r="5082" spans="2:10" x14ac:dyDescent="0.25">
      <c r="B5082" s="1508"/>
      <c r="C5082" s="1508"/>
      <c r="D5082" s="1508"/>
      <c r="E5082" s="1508"/>
      <c r="F5082" s="1504"/>
      <c r="G5082" s="1504"/>
      <c r="H5082" s="1504"/>
      <c r="I5082" s="1504"/>
      <c r="J5082" s="1504"/>
    </row>
    <row r="5083" spans="2:10" x14ac:dyDescent="0.25">
      <c r="B5083" s="1508"/>
      <c r="C5083" s="1508"/>
      <c r="D5083" s="1508"/>
      <c r="E5083" s="1508"/>
      <c r="F5083" s="1504"/>
      <c r="G5083" s="1504"/>
      <c r="H5083" s="1504"/>
      <c r="I5083" s="1504"/>
      <c r="J5083" s="1504"/>
    </row>
    <row r="5084" spans="2:10" x14ac:dyDescent="0.25">
      <c r="B5084" s="1508"/>
      <c r="C5084" s="1508"/>
      <c r="D5084" s="1508"/>
      <c r="E5084" s="1508"/>
      <c r="F5084" s="1504"/>
      <c r="G5084" s="1504"/>
      <c r="H5084" s="1504"/>
      <c r="I5084" s="1504"/>
      <c r="J5084" s="1504"/>
    </row>
    <row r="5085" spans="2:10" x14ac:dyDescent="0.25">
      <c r="B5085" s="1508"/>
      <c r="C5085" s="1508"/>
      <c r="D5085" s="1508"/>
      <c r="E5085" s="1508"/>
      <c r="F5085" s="1504"/>
      <c r="G5085" s="1504"/>
      <c r="H5085" s="1504"/>
      <c r="I5085" s="1504"/>
      <c r="J5085" s="1504"/>
    </row>
    <row r="5086" spans="2:10" x14ac:dyDescent="0.25">
      <c r="B5086" s="1508"/>
      <c r="C5086" s="1508"/>
      <c r="D5086" s="1508"/>
      <c r="E5086" s="1508"/>
      <c r="F5086" s="1504"/>
      <c r="G5086" s="1504"/>
      <c r="H5086" s="1504"/>
      <c r="I5086" s="1504"/>
      <c r="J5086" s="1504"/>
    </row>
    <row r="5087" spans="2:10" x14ac:dyDescent="0.25">
      <c r="B5087" s="1508"/>
      <c r="C5087" s="1508"/>
      <c r="D5087" s="1508"/>
      <c r="E5087" s="1508"/>
      <c r="F5087" s="1504"/>
      <c r="G5087" s="1504"/>
      <c r="H5087" s="1504"/>
      <c r="I5087" s="1504"/>
      <c r="J5087" s="1504"/>
    </row>
    <row r="5088" spans="2:10" x14ac:dyDescent="0.25">
      <c r="B5088" s="1508"/>
      <c r="C5088" s="1508"/>
      <c r="D5088" s="1508"/>
      <c r="E5088" s="1508"/>
      <c r="F5088" s="1504"/>
      <c r="G5088" s="1504"/>
      <c r="H5088" s="1504"/>
      <c r="I5088" s="1504"/>
      <c r="J5088" s="1504"/>
    </row>
    <row r="5089" spans="2:10" x14ac:dyDescent="0.25">
      <c r="B5089" s="1508"/>
      <c r="C5089" s="1508"/>
      <c r="D5089" s="1508"/>
      <c r="E5089" s="1508"/>
      <c r="F5089" s="1504"/>
      <c r="G5089" s="1504"/>
      <c r="H5089" s="1504"/>
      <c r="I5089" s="1504"/>
      <c r="J5089" s="1504"/>
    </row>
    <row r="5090" spans="2:10" x14ac:dyDescent="0.25">
      <c r="B5090" s="1508"/>
      <c r="C5090" s="1508"/>
      <c r="D5090" s="1508"/>
      <c r="E5090" s="1508"/>
      <c r="F5090" s="1504"/>
      <c r="G5090" s="1504"/>
      <c r="H5090" s="1504"/>
      <c r="I5090" s="1504"/>
      <c r="J5090" s="1504"/>
    </row>
    <row r="5091" spans="2:10" x14ac:dyDescent="0.25">
      <c r="B5091" s="1508"/>
      <c r="C5091" s="1508"/>
      <c r="D5091" s="1508"/>
      <c r="E5091" s="1508"/>
      <c r="F5091" s="1504"/>
      <c r="G5091" s="1504"/>
      <c r="H5091" s="1504"/>
      <c r="I5091" s="1504"/>
      <c r="J5091" s="1504"/>
    </row>
    <row r="5092" spans="2:10" x14ac:dyDescent="0.25">
      <c r="B5092" s="1508"/>
      <c r="C5092" s="1508"/>
      <c r="D5092" s="1508"/>
      <c r="E5092" s="1508"/>
      <c r="F5092" s="1504"/>
      <c r="G5092" s="1504"/>
      <c r="H5092" s="1504"/>
      <c r="I5092" s="1504"/>
      <c r="J5092" s="1504"/>
    </row>
    <row r="5093" spans="2:10" x14ac:dyDescent="0.25">
      <c r="B5093" s="1508"/>
      <c r="C5093" s="1508"/>
      <c r="D5093" s="1508"/>
      <c r="E5093" s="1508"/>
      <c r="F5093" s="1504"/>
      <c r="G5093" s="1504"/>
      <c r="H5093" s="1504"/>
      <c r="I5093" s="1504"/>
      <c r="J5093" s="1504"/>
    </row>
    <row r="5094" spans="2:10" x14ac:dyDescent="0.25">
      <c r="B5094" s="1508"/>
      <c r="C5094" s="1508"/>
      <c r="D5094" s="1508"/>
      <c r="E5094" s="1508"/>
      <c r="F5094" s="1504"/>
      <c r="G5094" s="1504"/>
      <c r="H5094" s="1504"/>
      <c r="I5094" s="1504"/>
      <c r="J5094" s="1504"/>
    </row>
    <row r="5095" spans="2:10" x14ac:dyDescent="0.25">
      <c r="B5095" s="1508"/>
      <c r="C5095" s="1508"/>
      <c r="D5095" s="1508"/>
      <c r="E5095" s="1508"/>
      <c r="F5095" s="1504"/>
      <c r="G5095" s="1504"/>
      <c r="H5095" s="1504"/>
      <c r="I5095" s="1504"/>
      <c r="J5095" s="1504"/>
    </row>
    <row r="5096" spans="2:10" x14ac:dyDescent="0.25">
      <c r="B5096" s="1508"/>
      <c r="C5096" s="1508"/>
      <c r="D5096" s="1508"/>
      <c r="E5096" s="1508"/>
      <c r="F5096" s="1504"/>
      <c r="G5096" s="1504"/>
      <c r="H5096" s="1504"/>
      <c r="I5096" s="1504"/>
      <c r="J5096" s="1504"/>
    </row>
    <row r="5097" spans="2:10" x14ac:dyDescent="0.25">
      <c r="B5097" s="1508"/>
      <c r="C5097" s="1508"/>
      <c r="D5097" s="1508"/>
      <c r="E5097" s="1508"/>
      <c r="F5097" s="1504"/>
      <c r="G5097" s="1504"/>
      <c r="H5097" s="1504"/>
      <c r="I5097" s="1504"/>
      <c r="J5097" s="1504"/>
    </row>
    <row r="5098" spans="2:10" x14ac:dyDescent="0.25">
      <c r="B5098" s="1508"/>
      <c r="C5098" s="1508"/>
      <c r="D5098" s="1508"/>
      <c r="E5098" s="1508"/>
      <c r="F5098" s="1504"/>
      <c r="G5098" s="1504"/>
      <c r="H5098" s="1504"/>
      <c r="I5098" s="1504"/>
      <c r="J5098" s="1504"/>
    </row>
    <row r="5099" spans="2:10" x14ac:dyDescent="0.25">
      <c r="B5099" s="1508"/>
      <c r="C5099" s="1508"/>
      <c r="D5099" s="1508"/>
      <c r="E5099" s="1508"/>
      <c r="F5099" s="1504"/>
      <c r="G5099" s="1504"/>
      <c r="H5099" s="1504"/>
      <c r="I5099" s="1504"/>
      <c r="J5099" s="1504"/>
    </row>
    <row r="5100" spans="2:10" x14ac:dyDescent="0.25">
      <c r="B5100" s="1508"/>
      <c r="C5100" s="1508"/>
      <c r="D5100" s="1508"/>
      <c r="E5100" s="1508"/>
      <c r="F5100" s="1504"/>
      <c r="G5100" s="1504"/>
      <c r="H5100" s="1504"/>
      <c r="I5100" s="1504"/>
      <c r="J5100" s="1504"/>
    </row>
    <row r="5101" spans="2:10" x14ac:dyDescent="0.25">
      <c r="B5101" s="1508"/>
      <c r="C5101" s="1508"/>
      <c r="D5101" s="1508"/>
      <c r="E5101" s="1508"/>
      <c r="F5101" s="1504"/>
      <c r="G5101" s="1504"/>
      <c r="H5101" s="1504"/>
      <c r="I5101" s="1504"/>
      <c r="J5101" s="1504"/>
    </row>
    <row r="5102" spans="2:10" x14ac:dyDescent="0.25">
      <c r="B5102" s="1508"/>
      <c r="C5102" s="1508"/>
      <c r="D5102" s="1508"/>
      <c r="E5102" s="1508"/>
      <c r="F5102" s="1504"/>
      <c r="G5102" s="1504"/>
      <c r="H5102" s="1504"/>
      <c r="I5102" s="1504"/>
      <c r="J5102" s="1504"/>
    </row>
    <row r="5103" spans="2:10" x14ac:dyDescent="0.25">
      <c r="B5103" s="1508"/>
      <c r="C5103" s="1508"/>
      <c r="D5103" s="1508"/>
      <c r="E5103" s="1508"/>
      <c r="F5103" s="1504"/>
      <c r="G5103" s="1504"/>
      <c r="H5103" s="1504"/>
      <c r="I5103" s="1504"/>
      <c r="J5103" s="1504"/>
    </row>
    <row r="5104" spans="2:10" x14ac:dyDescent="0.25">
      <c r="B5104" s="1508"/>
      <c r="C5104" s="1508"/>
      <c r="D5104" s="1508"/>
      <c r="E5104" s="1508"/>
      <c r="F5104" s="1504"/>
      <c r="G5104" s="1504"/>
      <c r="H5104" s="1504"/>
      <c r="I5104" s="1504"/>
      <c r="J5104" s="1504"/>
    </row>
    <row r="5105" spans="2:10" x14ac:dyDescent="0.25">
      <c r="B5105" s="1508"/>
      <c r="C5105" s="1508"/>
      <c r="D5105" s="1508"/>
      <c r="E5105" s="1508"/>
      <c r="F5105" s="1504"/>
      <c r="G5105" s="1504"/>
      <c r="H5105" s="1504"/>
      <c r="I5105" s="1504"/>
      <c r="J5105" s="1504"/>
    </row>
    <row r="5106" spans="2:10" x14ac:dyDescent="0.25">
      <c r="B5106" s="1508"/>
      <c r="C5106" s="1508"/>
      <c r="D5106" s="1508"/>
      <c r="E5106" s="1508"/>
      <c r="F5106" s="1504"/>
      <c r="G5106" s="1504"/>
      <c r="H5106" s="1504"/>
      <c r="I5106" s="1504"/>
      <c r="J5106" s="1504"/>
    </row>
    <row r="5107" spans="2:10" x14ac:dyDescent="0.25">
      <c r="B5107" s="1508"/>
      <c r="C5107" s="1508"/>
      <c r="D5107" s="1508"/>
      <c r="E5107" s="1508"/>
      <c r="F5107" s="1504"/>
      <c r="G5107" s="1504"/>
      <c r="H5107" s="1504"/>
      <c r="I5107" s="1504"/>
      <c r="J5107" s="1504"/>
    </row>
    <row r="5108" spans="2:10" x14ac:dyDescent="0.25">
      <c r="B5108" s="1508"/>
      <c r="C5108" s="1508"/>
      <c r="D5108" s="1508"/>
      <c r="E5108" s="1508"/>
      <c r="F5108" s="1504"/>
      <c r="G5108" s="1504"/>
      <c r="H5108" s="1504"/>
      <c r="I5108" s="1504"/>
      <c r="J5108" s="1504"/>
    </row>
    <row r="5109" spans="2:10" x14ac:dyDescent="0.25">
      <c r="B5109" s="1508"/>
      <c r="C5109" s="1508"/>
      <c r="D5109" s="1508"/>
      <c r="E5109" s="1508"/>
      <c r="F5109" s="1504"/>
      <c r="G5109" s="1504"/>
      <c r="H5109" s="1504"/>
      <c r="I5109" s="1504"/>
      <c r="J5109" s="1504"/>
    </row>
    <row r="5110" spans="2:10" x14ac:dyDescent="0.25">
      <c r="B5110" s="1508"/>
      <c r="C5110" s="1508"/>
      <c r="D5110" s="1508"/>
      <c r="E5110" s="1508"/>
      <c r="F5110" s="1504"/>
      <c r="G5110" s="1504"/>
      <c r="H5110" s="1504"/>
      <c r="I5110" s="1504"/>
      <c r="J5110" s="1504"/>
    </row>
    <row r="5111" spans="2:10" x14ac:dyDescent="0.25">
      <c r="B5111" s="1508"/>
      <c r="C5111" s="1508"/>
      <c r="D5111" s="1508"/>
      <c r="E5111" s="1508"/>
      <c r="F5111" s="1504"/>
      <c r="G5111" s="1504"/>
      <c r="H5111" s="1504"/>
      <c r="I5111" s="1504"/>
      <c r="J5111" s="1504"/>
    </row>
    <row r="5112" spans="2:10" x14ac:dyDescent="0.25">
      <c r="B5112" s="1508"/>
      <c r="C5112" s="1508"/>
      <c r="D5112" s="1508"/>
      <c r="E5112" s="1508"/>
      <c r="F5112" s="1504"/>
      <c r="G5112" s="1504"/>
      <c r="H5112" s="1504"/>
      <c r="I5112" s="1504"/>
      <c r="J5112" s="1504"/>
    </row>
    <row r="5113" spans="2:10" x14ac:dyDescent="0.25">
      <c r="B5113" s="1508"/>
      <c r="C5113" s="1508"/>
      <c r="D5113" s="1508"/>
      <c r="E5113" s="1508"/>
      <c r="F5113" s="1504"/>
      <c r="G5113" s="1504"/>
      <c r="H5113" s="1504"/>
      <c r="I5113" s="1504"/>
      <c r="J5113" s="1504"/>
    </row>
    <row r="5114" spans="2:10" x14ac:dyDescent="0.25">
      <c r="B5114" s="1508"/>
      <c r="C5114" s="1508"/>
      <c r="D5114" s="1508"/>
      <c r="E5114" s="1508"/>
      <c r="F5114" s="1504"/>
      <c r="G5114" s="1504"/>
      <c r="H5114" s="1504"/>
      <c r="I5114" s="1504"/>
      <c r="J5114" s="1504"/>
    </row>
    <row r="5115" spans="2:10" x14ac:dyDescent="0.25">
      <c r="B5115" s="1508"/>
      <c r="C5115" s="1508"/>
      <c r="D5115" s="1508"/>
      <c r="E5115" s="1508"/>
      <c r="F5115" s="1504"/>
      <c r="G5115" s="1504"/>
      <c r="H5115" s="1504"/>
      <c r="I5115" s="1504"/>
      <c r="J5115" s="1504"/>
    </row>
    <row r="5116" spans="2:10" x14ac:dyDescent="0.25">
      <c r="B5116" s="1508"/>
      <c r="C5116" s="1508"/>
      <c r="D5116" s="1508"/>
      <c r="E5116" s="1508"/>
      <c r="F5116" s="1504"/>
      <c r="G5116" s="1504"/>
      <c r="H5116" s="1504"/>
      <c r="I5116" s="1504"/>
      <c r="J5116" s="1504"/>
    </row>
    <row r="5117" spans="2:10" x14ac:dyDescent="0.25">
      <c r="B5117" s="1508"/>
      <c r="C5117" s="1508"/>
      <c r="D5117" s="1508"/>
      <c r="E5117" s="1508"/>
      <c r="F5117" s="1504"/>
      <c r="G5117" s="1504"/>
      <c r="H5117" s="1504"/>
      <c r="I5117" s="1504"/>
      <c r="J5117" s="1504"/>
    </row>
    <row r="5118" spans="2:10" x14ac:dyDescent="0.25">
      <c r="B5118" s="1508"/>
      <c r="C5118" s="1508"/>
      <c r="D5118" s="1508"/>
      <c r="E5118" s="1508"/>
      <c r="F5118" s="1504"/>
      <c r="G5118" s="1504"/>
      <c r="H5118" s="1504"/>
      <c r="I5118" s="1504"/>
      <c r="J5118" s="1504"/>
    </row>
    <row r="5119" spans="2:10" x14ac:dyDescent="0.25">
      <c r="B5119" s="1508"/>
      <c r="C5119" s="1508"/>
      <c r="D5119" s="1508"/>
      <c r="E5119" s="1508"/>
      <c r="F5119" s="1504"/>
      <c r="G5119" s="1504"/>
      <c r="H5119" s="1504"/>
      <c r="I5119" s="1504"/>
      <c r="J5119" s="1504"/>
    </row>
    <row r="5120" spans="2:10" x14ac:dyDescent="0.25">
      <c r="B5120" s="1508"/>
      <c r="C5120" s="1508"/>
      <c r="D5120" s="1508"/>
      <c r="E5120" s="1508"/>
      <c r="F5120" s="1504"/>
      <c r="G5120" s="1504"/>
      <c r="H5120" s="1504"/>
      <c r="I5120" s="1504"/>
      <c r="J5120" s="1504"/>
    </row>
    <row r="5121" spans="2:10" x14ac:dyDescent="0.25">
      <c r="B5121" s="1508"/>
      <c r="C5121" s="1508"/>
      <c r="D5121" s="1508"/>
      <c r="E5121" s="1508"/>
      <c r="F5121" s="1504"/>
      <c r="G5121" s="1504"/>
      <c r="H5121" s="1504"/>
      <c r="I5121" s="1504"/>
      <c r="J5121" s="1504"/>
    </row>
    <row r="5122" spans="2:10" x14ac:dyDescent="0.25">
      <c r="B5122" s="1508"/>
      <c r="C5122" s="1508"/>
      <c r="D5122" s="1508"/>
      <c r="E5122" s="1508"/>
      <c r="F5122" s="1504"/>
      <c r="G5122" s="1504"/>
      <c r="H5122" s="1504"/>
      <c r="I5122" s="1504"/>
      <c r="J5122" s="1504"/>
    </row>
    <row r="5123" spans="2:10" x14ac:dyDescent="0.25">
      <c r="B5123" s="1508"/>
      <c r="C5123" s="1508"/>
      <c r="D5123" s="1508"/>
      <c r="E5123" s="1508"/>
      <c r="F5123" s="1504"/>
      <c r="G5123" s="1504"/>
      <c r="H5123" s="1504"/>
      <c r="I5123" s="1504"/>
      <c r="J5123" s="1504"/>
    </row>
    <row r="5124" spans="2:10" x14ac:dyDescent="0.25">
      <c r="B5124" s="1508"/>
      <c r="C5124" s="1508"/>
      <c r="D5124" s="1508"/>
      <c r="E5124" s="1508"/>
      <c r="F5124" s="1504"/>
      <c r="G5124" s="1504"/>
      <c r="H5124" s="1504"/>
      <c r="I5124" s="1504"/>
      <c r="J5124" s="1504"/>
    </row>
    <row r="5125" spans="2:10" x14ac:dyDescent="0.25">
      <c r="B5125" s="1508"/>
      <c r="C5125" s="1508"/>
      <c r="D5125" s="1508"/>
      <c r="E5125" s="1508"/>
      <c r="F5125" s="1504"/>
      <c r="G5125" s="1504"/>
      <c r="H5125" s="1504"/>
      <c r="I5125" s="1504"/>
      <c r="J5125" s="1504"/>
    </row>
    <row r="5126" spans="2:10" x14ac:dyDescent="0.25">
      <c r="B5126" s="1508"/>
      <c r="C5126" s="1508"/>
      <c r="D5126" s="1508"/>
      <c r="E5126" s="1508"/>
      <c r="F5126" s="1504"/>
      <c r="G5126" s="1504"/>
      <c r="H5126" s="1504"/>
      <c r="I5126" s="1504"/>
      <c r="J5126" s="1504"/>
    </row>
    <row r="5127" spans="2:10" x14ac:dyDescent="0.25">
      <c r="B5127" s="1508"/>
      <c r="C5127" s="1508"/>
      <c r="D5127" s="1508"/>
      <c r="E5127" s="1508"/>
      <c r="F5127" s="1504"/>
      <c r="G5127" s="1504"/>
      <c r="H5127" s="1504"/>
      <c r="I5127" s="1504"/>
      <c r="J5127" s="1504"/>
    </row>
    <row r="5128" spans="2:10" x14ac:dyDescent="0.25">
      <c r="B5128" s="1508"/>
      <c r="C5128" s="1508"/>
      <c r="D5128" s="1508"/>
      <c r="E5128" s="1508"/>
      <c r="F5128" s="1504"/>
      <c r="G5128" s="1504"/>
      <c r="H5128" s="1504"/>
      <c r="I5128" s="1504"/>
      <c r="J5128" s="1504"/>
    </row>
    <row r="5129" spans="2:10" x14ac:dyDescent="0.25">
      <c r="B5129" s="1508"/>
      <c r="C5129" s="1508"/>
      <c r="D5129" s="1508"/>
      <c r="E5129" s="1508"/>
      <c r="F5129" s="1504"/>
      <c r="G5129" s="1504"/>
      <c r="H5129" s="1504"/>
      <c r="I5129" s="1504"/>
      <c r="J5129" s="1504"/>
    </row>
    <row r="5130" spans="2:10" x14ac:dyDescent="0.25">
      <c r="B5130" s="1508"/>
      <c r="C5130" s="1508"/>
      <c r="D5130" s="1508"/>
      <c r="E5130" s="1508"/>
      <c r="F5130" s="1504"/>
      <c r="G5130" s="1504"/>
      <c r="H5130" s="1504"/>
      <c r="I5130" s="1504"/>
      <c r="J5130" s="1504"/>
    </row>
    <row r="5131" spans="2:10" x14ac:dyDescent="0.25">
      <c r="B5131" s="1508"/>
      <c r="C5131" s="1508"/>
      <c r="D5131" s="1508"/>
      <c r="E5131" s="1508"/>
      <c r="F5131" s="1504"/>
      <c r="G5131" s="1504"/>
      <c r="H5131" s="1504"/>
      <c r="I5131" s="1504"/>
      <c r="J5131" s="1504"/>
    </row>
    <row r="5132" spans="2:10" x14ac:dyDescent="0.25">
      <c r="B5132" s="1508"/>
      <c r="C5132" s="1508"/>
      <c r="D5132" s="1508"/>
      <c r="E5132" s="1508"/>
      <c r="F5132" s="1504"/>
      <c r="G5132" s="1504"/>
      <c r="H5132" s="1504"/>
      <c r="I5132" s="1504"/>
      <c r="J5132" s="1504"/>
    </row>
    <row r="5133" spans="2:10" x14ac:dyDescent="0.25">
      <c r="B5133" s="1508"/>
      <c r="C5133" s="1508"/>
      <c r="D5133" s="1508"/>
      <c r="E5133" s="1508"/>
      <c r="F5133" s="1504"/>
      <c r="G5133" s="1504"/>
      <c r="H5133" s="1504"/>
      <c r="I5133" s="1504"/>
      <c r="J5133" s="1504"/>
    </row>
    <row r="5134" spans="2:10" x14ac:dyDescent="0.25">
      <c r="B5134" s="1508"/>
      <c r="C5134" s="1508"/>
      <c r="D5134" s="1508"/>
      <c r="E5134" s="1508"/>
      <c r="F5134" s="1504"/>
      <c r="G5134" s="1504"/>
      <c r="H5134" s="1504"/>
      <c r="I5134" s="1504"/>
      <c r="J5134" s="1504"/>
    </row>
    <row r="5135" spans="2:10" x14ac:dyDescent="0.25">
      <c r="B5135" s="1508"/>
      <c r="C5135" s="1508"/>
      <c r="D5135" s="1508"/>
      <c r="E5135" s="1508"/>
      <c r="F5135" s="1504"/>
      <c r="G5135" s="1504"/>
      <c r="H5135" s="1504"/>
      <c r="I5135" s="1504"/>
      <c r="J5135" s="1504"/>
    </row>
    <row r="5136" spans="2:10" x14ac:dyDescent="0.25">
      <c r="B5136" s="1508"/>
      <c r="C5136" s="1508"/>
      <c r="D5136" s="1508"/>
      <c r="E5136" s="1508"/>
      <c r="F5136" s="1504"/>
      <c r="G5136" s="1504"/>
      <c r="H5136" s="1504"/>
      <c r="I5136" s="1504"/>
      <c r="J5136" s="1504"/>
    </row>
    <row r="5137" spans="2:10" x14ac:dyDescent="0.25">
      <c r="B5137" s="1508"/>
      <c r="C5137" s="1508"/>
      <c r="D5137" s="1508"/>
      <c r="E5137" s="1508"/>
      <c r="F5137" s="1504"/>
      <c r="G5137" s="1504"/>
      <c r="H5137" s="1504"/>
      <c r="I5137" s="1504"/>
      <c r="J5137" s="1504"/>
    </row>
    <row r="5138" spans="2:10" x14ac:dyDescent="0.25">
      <c r="B5138" s="1508"/>
      <c r="C5138" s="1508"/>
      <c r="D5138" s="1508"/>
      <c r="E5138" s="1508"/>
      <c r="F5138" s="1504"/>
      <c r="G5138" s="1504"/>
      <c r="H5138" s="1504"/>
      <c r="I5138" s="1504"/>
      <c r="J5138" s="1504"/>
    </row>
    <row r="5139" spans="2:10" x14ac:dyDescent="0.25">
      <c r="B5139" s="1508"/>
      <c r="C5139" s="1508"/>
      <c r="D5139" s="1508"/>
      <c r="E5139" s="1508"/>
      <c r="F5139" s="1504"/>
      <c r="G5139" s="1504"/>
      <c r="H5139" s="1504"/>
      <c r="I5139" s="1504"/>
      <c r="J5139" s="1504"/>
    </row>
    <row r="5140" spans="2:10" x14ac:dyDescent="0.25">
      <c r="B5140" s="1508"/>
      <c r="C5140" s="1508"/>
      <c r="D5140" s="1508"/>
      <c r="E5140" s="1508"/>
      <c r="F5140" s="1504"/>
      <c r="G5140" s="1504"/>
      <c r="H5140" s="1504"/>
      <c r="I5140" s="1504"/>
      <c r="J5140" s="1504"/>
    </row>
    <row r="5141" spans="2:10" x14ac:dyDescent="0.25">
      <c r="B5141" s="1508"/>
      <c r="C5141" s="1508"/>
      <c r="D5141" s="1508"/>
      <c r="E5141" s="1508"/>
      <c r="F5141" s="1504"/>
      <c r="G5141" s="1504"/>
      <c r="H5141" s="1504"/>
      <c r="I5141" s="1504"/>
      <c r="J5141" s="1504"/>
    </row>
    <row r="5142" spans="2:10" x14ac:dyDescent="0.25">
      <c r="B5142" s="1508"/>
      <c r="C5142" s="1508"/>
      <c r="D5142" s="1508"/>
      <c r="E5142" s="1508"/>
      <c r="F5142" s="1504"/>
      <c r="G5142" s="1504"/>
      <c r="H5142" s="1504"/>
      <c r="I5142" s="1504"/>
      <c r="J5142" s="1504"/>
    </row>
    <row r="5143" spans="2:10" x14ac:dyDescent="0.25">
      <c r="B5143" s="1508"/>
      <c r="C5143" s="1508"/>
      <c r="D5143" s="1508"/>
      <c r="E5143" s="1508"/>
      <c r="F5143" s="1504"/>
      <c r="G5143" s="1504"/>
      <c r="H5143" s="1504"/>
      <c r="I5143" s="1504"/>
      <c r="J5143" s="1504"/>
    </row>
    <row r="5144" spans="2:10" x14ac:dyDescent="0.25">
      <c r="B5144" s="1508"/>
      <c r="C5144" s="1508"/>
      <c r="D5144" s="1508"/>
      <c r="E5144" s="1508"/>
      <c r="F5144" s="1504"/>
      <c r="G5144" s="1504"/>
      <c r="H5144" s="1504"/>
      <c r="I5144" s="1504"/>
      <c r="J5144" s="1504"/>
    </row>
    <row r="5145" spans="2:10" x14ac:dyDescent="0.25">
      <c r="B5145" s="1508"/>
      <c r="C5145" s="1508"/>
      <c r="D5145" s="1508"/>
      <c r="E5145" s="1508"/>
      <c r="F5145" s="1504"/>
      <c r="G5145" s="1504"/>
      <c r="H5145" s="1504"/>
      <c r="I5145" s="1504"/>
      <c r="J5145" s="1504"/>
    </row>
    <row r="5146" spans="2:10" x14ac:dyDescent="0.25">
      <c r="B5146" s="1508"/>
      <c r="C5146" s="1508"/>
      <c r="D5146" s="1508"/>
      <c r="E5146" s="1508"/>
      <c r="F5146" s="1504"/>
      <c r="G5146" s="1504"/>
      <c r="H5146" s="1504"/>
      <c r="I5146" s="1504"/>
      <c r="J5146" s="1504"/>
    </row>
    <row r="5147" spans="2:10" x14ac:dyDescent="0.25">
      <c r="B5147" s="1508"/>
      <c r="C5147" s="1508"/>
      <c r="D5147" s="1508"/>
      <c r="E5147" s="1508"/>
      <c r="F5147" s="1504"/>
      <c r="G5147" s="1504"/>
      <c r="H5147" s="1504"/>
      <c r="I5147" s="1504"/>
      <c r="J5147" s="1504"/>
    </row>
    <row r="5148" spans="2:10" x14ac:dyDescent="0.25">
      <c r="B5148" s="1508"/>
      <c r="C5148" s="1508"/>
      <c r="D5148" s="1508"/>
      <c r="E5148" s="1508"/>
      <c r="F5148" s="1504"/>
      <c r="G5148" s="1504"/>
      <c r="H5148" s="1504"/>
      <c r="I5148" s="1504"/>
      <c r="J5148" s="1504"/>
    </row>
    <row r="5149" spans="2:10" x14ac:dyDescent="0.25">
      <c r="B5149" s="1508"/>
      <c r="C5149" s="1508"/>
      <c r="D5149" s="1508"/>
      <c r="E5149" s="1508"/>
      <c r="F5149" s="1504"/>
      <c r="G5149" s="1504"/>
      <c r="H5149" s="1504"/>
      <c r="I5149" s="1504"/>
      <c r="J5149" s="1504"/>
    </row>
    <row r="5150" spans="2:10" x14ac:dyDescent="0.25">
      <c r="B5150" s="1508"/>
      <c r="C5150" s="1508"/>
      <c r="D5150" s="1508"/>
      <c r="E5150" s="1508"/>
      <c r="F5150" s="1504"/>
      <c r="G5150" s="1504"/>
      <c r="H5150" s="1504"/>
      <c r="I5150" s="1504"/>
      <c r="J5150" s="1504"/>
    </row>
    <row r="5151" spans="2:10" x14ac:dyDescent="0.25">
      <c r="B5151" s="1508"/>
      <c r="C5151" s="1508"/>
      <c r="D5151" s="1508"/>
      <c r="E5151" s="1508"/>
      <c r="F5151" s="1504"/>
      <c r="G5151" s="1504"/>
      <c r="H5151" s="1504"/>
      <c r="I5151" s="1504"/>
      <c r="J5151" s="1504"/>
    </row>
    <row r="5152" spans="2:10" x14ac:dyDescent="0.25">
      <c r="B5152" s="1508"/>
      <c r="C5152" s="1508"/>
      <c r="D5152" s="1508"/>
      <c r="E5152" s="1508"/>
      <c r="F5152" s="1504"/>
      <c r="G5152" s="1504"/>
      <c r="H5152" s="1504"/>
      <c r="I5152" s="1504"/>
      <c r="J5152" s="1504"/>
    </row>
    <row r="5153" spans="2:10" x14ac:dyDescent="0.25">
      <c r="B5153" s="1508"/>
      <c r="C5153" s="1508"/>
      <c r="D5153" s="1508"/>
      <c r="E5153" s="1508"/>
      <c r="F5153" s="1504"/>
      <c r="G5153" s="1504"/>
      <c r="H5153" s="1504"/>
      <c r="I5153" s="1504"/>
      <c r="J5153" s="1504"/>
    </row>
    <row r="5154" spans="2:10" x14ac:dyDescent="0.25">
      <c r="B5154" s="1508"/>
      <c r="C5154" s="1508"/>
      <c r="D5154" s="1508"/>
      <c r="E5154" s="1508"/>
      <c r="F5154" s="1504"/>
      <c r="G5154" s="1504"/>
      <c r="H5154" s="1504"/>
      <c r="I5154" s="1504"/>
      <c r="J5154" s="1504"/>
    </row>
    <row r="5155" spans="2:10" x14ac:dyDescent="0.25">
      <c r="B5155" s="1508"/>
      <c r="C5155" s="1508"/>
      <c r="D5155" s="1508"/>
      <c r="E5155" s="1508"/>
      <c r="F5155" s="1504"/>
      <c r="G5155" s="1504"/>
      <c r="H5155" s="1504"/>
      <c r="I5155" s="1504"/>
      <c r="J5155" s="1504"/>
    </row>
    <row r="5156" spans="2:10" x14ac:dyDescent="0.25">
      <c r="B5156" s="1508"/>
      <c r="C5156" s="1508"/>
      <c r="D5156" s="1508"/>
      <c r="E5156" s="1508"/>
      <c r="F5156" s="1504"/>
      <c r="G5156" s="1504"/>
      <c r="H5156" s="1504"/>
      <c r="I5156" s="1504"/>
      <c r="J5156" s="1504"/>
    </row>
    <row r="5157" spans="2:10" x14ac:dyDescent="0.25">
      <c r="B5157" s="1508"/>
      <c r="C5157" s="1508"/>
      <c r="D5157" s="1508"/>
      <c r="E5157" s="1508"/>
      <c r="F5157" s="1504"/>
      <c r="G5157" s="1504"/>
      <c r="H5157" s="1504"/>
      <c r="I5157" s="1504"/>
      <c r="J5157" s="1504"/>
    </row>
    <row r="5158" spans="2:10" x14ac:dyDescent="0.25">
      <c r="B5158" s="1508"/>
      <c r="C5158" s="1508"/>
      <c r="D5158" s="1508"/>
      <c r="E5158" s="1508"/>
      <c r="F5158" s="1504"/>
      <c r="G5158" s="1504"/>
      <c r="H5158" s="1504"/>
      <c r="I5158" s="1504"/>
      <c r="J5158" s="1504"/>
    </row>
    <row r="5159" spans="2:10" x14ac:dyDescent="0.25">
      <c r="B5159" s="1508"/>
      <c r="C5159" s="1508"/>
      <c r="D5159" s="1508"/>
      <c r="E5159" s="1508"/>
      <c r="F5159" s="1504"/>
      <c r="G5159" s="1504"/>
      <c r="H5159" s="1504"/>
      <c r="I5159" s="1504"/>
      <c r="J5159" s="1504"/>
    </row>
    <row r="5160" spans="2:10" x14ac:dyDescent="0.25">
      <c r="B5160" s="1508"/>
      <c r="C5160" s="1508"/>
      <c r="D5160" s="1508"/>
      <c r="E5160" s="1508"/>
      <c r="F5160" s="1504"/>
      <c r="G5160" s="1504"/>
      <c r="H5160" s="1504"/>
      <c r="I5160" s="1504"/>
      <c r="J5160" s="1504"/>
    </row>
    <row r="5161" spans="2:10" x14ac:dyDescent="0.25">
      <c r="B5161" s="1508"/>
      <c r="C5161" s="1508"/>
      <c r="D5161" s="1508"/>
      <c r="E5161" s="1508"/>
      <c r="F5161" s="1504"/>
      <c r="G5161" s="1504"/>
      <c r="H5161" s="1504"/>
      <c r="I5161" s="1504"/>
      <c r="J5161" s="1504"/>
    </row>
    <row r="5162" spans="2:10" x14ac:dyDescent="0.25">
      <c r="B5162" s="1508"/>
      <c r="C5162" s="1508"/>
      <c r="D5162" s="1508"/>
      <c r="E5162" s="1508"/>
      <c r="F5162" s="1504"/>
      <c r="G5162" s="1504"/>
      <c r="H5162" s="1504"/>
      <c r="I5162" s="1504"/>
      <c r="J5162" s="1504"/>
    </row>
    <row r="5163" spans="2:10" x14ac:dyDescent="0.25">
      <c r="B5163" s="1508"/>
      <c r="C5163" s="1508"/>
      <c r="D5163" s="1508"/>
      <c r="E5163" s="1508"/>
      <c r="F5163" s="1504"/>
      <c r="G5163" s="1504"/>
      <c r="H5163" s="1504"/>
      <c r="I5163" s="1504"/>
      <c r="J5163" s="1504"/>
    </row>
    <row r="5164" spans="2:10" x14ac:dyDescent="0.25">
      <c r="B5164" s="1508"/>
      <c r="C5164" s="1508"/>
      <c r="D5164" s="1508"/>
      <c r="E5164" s="1508"/>
      <c r="F5164" s="1504"/>
      <c r="G5164" s="1504"/>
      <c r="H5164" s="1504"/>
      <c r="I5164" s="1504"/>
      <c r="J5164" s="1504"/>
    </row>
    <row r="5165" spans="2:10" x14ac:dyDescent="0.25">
      <c r="B5165" s="1508"/>
      <c r="C5165" s="1508"/>
      <c r="D5165" s="1508"/>
      <c r="E5165" s="1508"/>
      <c r="F5165" s="1504"/>
      <c r="G5165" s="1504"/>
      <c r="H5165" s="1504"/>
      <c r="I5165" s="1504"/>
      <c r="J5165" s="1504"/>
    </row>
    <row r="5166" spans="2:10" x14ac:dyDescent="0.25">
      <c r="B5166" s="1508"/>
      <c r="C5166" s="1508"/>
      <c r="D5166" s="1508"/>
      <c r="E5166" s="1508"/>
      <c r="F5166" s="1504"/>
      <c r="G5166" s="1504"/>
      <c r="H5166" s="1504"/>
      <c r="I5166" s="1504"/>
      <c r="J5166" s="1504"/>
    </row>
    <row r="5167" spans="2:10" x14ac:dyDescent="0.25">
      <c r="B5167" s="1508"/>
      <c r="C5167" s="1508"/>
      <c r="D5167" s="1508"/>
      <c r="E5167" s="1508"/>
      <c r="F5167" s="1504"/>
      <c r="G5167" s="1504"/>
      <c r="H5167" s="1504"/>
      <c r="I5167" s="1504"/>
      <c r="J5167" s="1504"/>
    </row>
    <row r="5168" spans="2:10" x14ac:dyDescent="0.25">
      <c r="B5168" s="1508"/>
      <c r="C5168" s="1508"/>
      <c r="D5168" s="1508"/>
      <c r="E5168" s="1508"/>
      <c r="F5168" s="1504"/>
      <c r="G5168" s="1504"/>
      <c r="H5168" s="1504"/>
      <c r="I5168" s="1504"/>
      <c r="J5168" s="1504"/>
    </row>
    <row r="5169" spans="2:10" x14ac:dyDescent="0.25">
      <c r="B5169" s="1508"/>
      <c r="C5169" s="1508"/>
      <c r="D5169" s="1508"/>
      <c r="E5169" s="1508"/>
      <c r="F5169" s="1504"/>
      <c r="G5169" s="1504"/>
      <c r="H5169" s="1504"/>
      <c r="I5169" s="1504"/>
      <c r="J5169" s="1504"/>
    </row>
    <row r="5170" spans="2:10" x14ac:dyDescent="0.25">
      <c r="B5170" s="1508"/>
      <c r="C5170" s="1508"/>
      <c r="D5170" s="1508"/>
      <c r="E5170" s="1508"/>
      <c r="F5170" s="1504"/>
      <c r="G5170" s="1504"/>
      <c r="H5170" s="1504"/>
      <c r="I5170" s="1504"/>
      <c r="J5170" s="1504"/>
    </row>
    <row r="5171" spans="2:10" x14ac:dyDescent="0.25">
      <c r="B5171" s="1508"/>
      <c r="C5171" s="1508"/>
      <c r="D5171" s="1508"/>
      <c r="E5171" s="1508"/>
      <c r="F5171" s="1504"/>
      <c r="G5171" s="1504"/>
      <c r="H5171" s="1504"/>
      <c r="I5171" s="1504"/>
      <c r="J5171" s="1504"/>
    </row>
    <row r="5172" spans="2:10" x14ac:dyDescent="0.25">
      <c r="B5172" s="1508"/>
      <c r="C5172" s="1508"/>
      <c r="D5172" s="1508"/>
      <c r="E5172" s="1508"/>
      <c r="F5172" s="1504"/>
      <c r="G5172" s="1504"/>
      <c r="H5172" s="1504"/>
      <c r="I5172" s="1504"/>
      <c r="J5172" s="1504"/>
    </row>
    <row r="5173" spans="2:10" x14ac:dyDescent="0.25">
      <c r="B5173" s="1508"/>
      <c r="C5173" s="1508"/>
      <c r="D5173" s="1508"/>
      <c r="E5173" s="1508"/>
      <c r="F5173" s="1504"/>
      <c r="G5173" s="1504"/>
      <c r="H5173" s="1504"/>
      <c r="I5173" s="1504"/>
      <c r="J5173" s="1504"/>
    </row>
    <row r="5174" spans="2:10" x14ac:dyDescent="0.25">
      <c r="B5174" s="1508"/>
      <c r="C5174" s="1508"/>
      <c r="D5174" s="1508"/>
      <c r="E5174" s="1508"/>
      <c r="F5174" s="1504"/>
      <c r="G5174" s="1504"/>
      <c r="H5174" s="1504"/>
      <c r="I5174" s="1504"/>
      <c r="J5174" s="1504"/>
    </row>
    <row r="5175" spans="2:10" x14ac:dyDescent="0.25">
      <c r="B5175" s="1508"/>
      <c r="C5175" s="1508"/>
      <c r="D5175" s="1508"/>
      <c r="E5175" s="1508"/>
      <c r="F5175" s="1504"/>
      <c r="G5175" s="1504"/>
      <c r="H5175" s="1504"/>
      <c r="I5175" s="1504"/>
      <c r="J5175" s="1504"/>
    </row>
    <row r="5176" spans="2:10" x14ac:dyDescent="0.25">
      <c r="B5176" s="1508"/>
      <c r="C5176" s="1508"/>
      <c r="D5176" s="1508"/>
      <c r="E5176" s="1508"/>
      <c r="F5176" s="1504"/>
      <c r="G5176" s="1504"/>
      <c r="H5176" s="1504"/>
      <c r="I5176" s="1504"/>
      <c r="J5176" s="1504"/>
    </row>
    <row r="5177" spans="2:10" x14ac:dyDescent="0.25">
      <c r="B5177" s="1508"/>
      <c r="C5177" s="1508"/>
      <c r="D5177" s="1508"/>
      <c r="E5177" s="1508"/>
      <c r="F5177" s="1504"/>
      <c r="G5177" s="1504"/>
      <c r="H5177" s="1504"/>
      <c r="I5177" s="1504"/>
      <c r="J5177" s="1504"/>
    </row>
    <row r="5178" spans="2:10" x14ac:dyDescent="0.25">
      <c r="B5178" s="1508"/>
      <c r="C5178" s="1508"/>
      <c r="D5178" s="1508"/>
      <c r="E5178" s="1508"/>
      <c r="F5178" s="1504"/>
      <c r="G5178" s="1504"/>
      <c r="H5178" s="1504"/>
      <c r="I5178" s="1504"/>
      <c r="J5178" s="1504"/>
    </row>
    <row r="5179" spans="2:10" x14ac:dyDescent="0.25">
      <c r="B5179" s="1508"/>
      <c r="C5179" s="1508"/>
      <c r="D5179" s="1508"/>
      <c r="E5179" s="1508"/>
      <c r="F5179" s="1504"/>
      <c r="G5179" s="1504"/>
      <c r="H5179" s="1504"/>
      <c r="I5179" s="1504"/>
      <c r="J5179" s="1504"/>
    </row>
    <row r="5180" spans="2:10" x14ac:dyDescent="0.25">
      <c r="B5180" s="1508"/>
      <c r="C5180" s="1508"/>
      <c r="D5180" s="1508"/>
      <c r="E5180" s="1508"/>
      <c r="F5180" s="1504"/>
      <c r="G5180" s="1504"/>
      <c r="H5180" s="1504"/>
      <c r="I5180" s="1504"/>
      <c r="J5180" s="1504"/>
    </row>
    <row r="5181" spans="2:10" x14ac:dyDescent="0.25">
      <c r="B5181" s="1508"/>
      <c r="C5181" s="1508"/>
      <c r="D5181" s="1508"/>
      <c r="E5181" s="1508"/>
      <c r="F5181" s="1504"/>
      <c r="G5181" s="1504"/>
      <c r="H5181" s="1504"/>
      <c r="I5181" s="1504"/>
      <c r="J5181" s="1504"/>
    </row>
    <row r="5182" spans="2:10" x14ac:dyDescent="0.25">
      <c r="B5182" s="1508"/>
      <c r="C5182" s="1508"/>
      <c r="D5182" s="1508"/>
      <c r="E5182" s="1508"/>
      <c r="F5182" s="1504"/>
      <c r="G5182" s="1504"/>
      <c r="H5182" s="1504"/>
      <c r="I5182" s="1504"/>
      <c r="J5182" s="1504"/>
    </row>
    <row r="5183" spans="2:10" x14ac:dyDescent="0.25">
      <c r="B5183" s="1508"/>
      <c r="C5183" s="1508"/>
      <c r="D5183" s="1508"/>
      <c r="E5183" s="1508"/>
      <c r="F5183" s="1504"/>
      <c r="G5183" s="1504"/>
      <c r="H5183" s="1504"/>
      <c r="I5183" s="1504"/>
      <c r="J5183" s="1504"/>
    </row>
    <row r="5184" spans="2:10" x14ac:dyDescent="0.25">
      <c r="B5184" s="1508"/>
      <c r="C5184" s="1508"/>
      <c r="D5184" s="1508"/>
      <c r="E5184" s="1508"/>
      <c r="F5184" s="1504"/>
      <c r="G5184" s="1504"/>
      <c r="H5184" s="1504"/>
      <c r="I5184" s="1504"/>
      <c r="J5184" s="1504"/>
    </row>
    <row r="5185" spans="2:10" x14ac:dyDescent="0.25">
      <c r="B5185" s="1508"/>
      <c r="C5185" s="1508"/>
      <c r="D5185" s="1508"/>
      <c r="E5185" s="1508"/>
      <c r="F5185" s="1504"/>
      <c r="G5185" s="1504"/>
      <c r="H5185" s="1504"/>
      <c r="I5185" s="1504"/>
      <c r="J5185" s="1504"/>
    </row>
    <row r="5186" spans="2:10" x14ac:dyDescent="0.25">
      <c r="B5186" s="1508"/>
      <c r="C5186" s="1508"/>
      <c r="D5186" s="1508"/>
      <c r="E5186" s="1508"/>
      <c r="F5186" s="1504"/>
      <c r="G5186" s="1504"/>
      <c r="H5186" s="1504"/>
      <c r="I5186" s="1504"/>
      <c r="J5186" s="1504"/>
    </row>
    <row r="5187" spans="2:10" x14ac:dyDescent="0.25">
      <c r="B5187" s="1508"/>
      <c r="C5187" s="1508"/>
      <c r="D5187" s="1508"/>
      <c r="E5187" s="1508"/>
      <c r="F5187" s="1504"/>
      <c r="G5187" s="1504"/>
      <c r="H5187" s="1504"/>
      <c r="I5187" s="1504"/>
      <c r="J5187" s="1504"/>
    </row>
    <row r="5188" spans="2:10" x14ac:dyDescent="0.25">
      <c r="B5188" s="1508"/>
      <c r="C5188" s="1508"/>
      <c r="D5188" s="1508"/>
      <c r="E5188" s="1508"/>
      <c r="F5188" s="1504"/>
      <c r="G5188" s="1504"/>
      <c r="H5188" s="1504"/>
      <c r="I5188" s="1504"/>
      <c r="J5188" s="1504"/>
    </row>
    <row r="5189" spans="2:10" x14ac:dyDescent="0.25">
      <c r="B5189" s="1508"/>
      <c r="C5189" s="1508"/>
      <c r="D5189" s="1508"/>
      <c r="E5189" s="1508"/>
      <c r="F5189" s="1504"/>
      <c r="G5189" s="1504"/>
      <c r="H5189" s="1504"/>
      <c r="I5189" s="1504"/>
      <c r="J5189" s="1504"/>
    </row>
    <row r="5190" spans="2:10" x14ac:dyDescent="0.25">
      <c r="B5190" s="1508"/>
      <c r="C5190" s="1508"/>
      <c r="D5190" s="1508"/>
      <c r="E5190" s="1508"/>
      <c r="F5190" s="1504"/>
      <c r="G5190" s="1504"/>
      <c r="H5190" s="1504"/>
      <c r="I5190" s="1504"/>
      <c r="J5190" s="1504"/>
    </row>
    <row r="5191" spans="2:10" x14ac:dyDescent="0.25">
      <c r="B5191" s="1508"/>
      <c r="C5191" s="1508"/>
      <c r="D5191" s="1508"/>
      <c r="E5191" s="1508"/>
      <c r="F5191" s="1504"/>
      <c r="G5191" s="1504"/>
      <c r="H5191" s="1504"/>
      <c r="I5191" s="1504"/>
      <c r="J5191" s="1504"/>
    </row>
    <row r="5192" spans="2:10" x14ac:dyDescent="0.25">
      <c r="B5192" s="1508"/>
      <c r="C5192" s="1508"/>
      <c r="D5192" s="1508"/>
      <c r="E5192" s="1508"/>
      <c r="F5192" s="1504"/>
      <c r="G5192" s="1504"/>
      <c r="H5192" s="1504"/>
      <c r="I5192" s="1504"/>
      <c r="J5192" s="1504"/>
    </row>
    <row r="5193" spans="2:10" x14ac:dyDescent="0.25">
      <c r="B5193" s="1508"/>
      <c r="C5193" s="1508"/>
      <c r="D5193" s="1508"/>
      <c r="E5193" s="1508"/>
      <c r="F5193" s="1504"/>
      <c r="G5193" s="1504"/>
      <c r="H5193" s="1504"/>
      <c r="I5193" s="1504"/>
      <c r="J5193" s="1504"/>
    </row>
    <row r="5194" spans="2:10" x14ac:dyDescent="0.25">
      <c r="B5194" s="1508"/>
      <c r="C5194" s="1508"/>
      <c r="D5194" s="1508"/>
      <c r="E5194" s="1508"/>
      <c r="F5194" s="1504"/>
      <c r="G5194" s="1504"/>
      <c r="H5194" s="1504"/>
      <c r="I5194" s="1504"/>
      <c r="J5194" s="1504"/>
    </row>
    <row r="5195" spans="2:10" x14ac:dyDescent="0.25">
      <c r="B5195" s="1508"/>
      <c r="C5195" s="1508"/>
      <c r="D5195" s="1508"/>
      <c r="E5195" s="1508"/>
      <c r="F5195" s="1504"/>
      <c r="G5195" s="1504"/>
      <c r="H5195" s="1504"/>
      <c r="I5195" s="1504"/>
      <c r="J5195" s="1504"/>
    </row>
    <row r="5196" spans="2:10" x14ac:dyDescent="0.25">
      <c r="B5196" s="1508"/>
      <c r="C5196" s="1508"/>
      <c r="D5196" s="1508"/>
      <c r="E5196" s="1508"/>
      <c r="F5196" s="1504"/>
      <c r="G5196" s="1504"/>
      <c r="H5196" s="1504"/>
      <c r="I5196" s="1504"/>
      <c r="J5196" s="1504"/>
    </row>
    <row r="5197" spans="2:10" x14ac:dyDescent="0.25">
      <c r="B5197" s="1508"/>
      <c r="C5197" s="1508"/>
      <c r="D5197" s="1508"/>
      <c r="E5197" s="1508"/>
      <c r="F5197" s="1504"/>
      <c r="G5197" s="1504"/>
      <c r="H5197" s="1504"/>
      <c r="I5197" s="1504"/>
      <c r="J5197" s="1504"/>
    </row>
    <row r="5198" spans="2:10" x14ac:dyDescent="0.25">
      <c r="B5198" s="1508"/>
      <c r="C5198" s="1508"/>
      <c r="D5198" s="1508"/>
      <c r="E5198" s="1508"/>
      <c r="F5198" s="1504"/>
      <c r="G5198" s="1504"/>
      <c r="H5198" s="1504"/>
      <c r="I5198" s="1504"/>
      <c r="J5198" s="1504"/>
    </row>
    <row r="5199" spans="2:10" x14ac:dyDescent="0.25">
      <c r="B5199" s="1508"/>
      <c r="C5199" s="1508"/>
      <c r="D5199" s="1508"/>
      <c r="E5199" s="1508"/>
      <c r="F5199" s="1504"/>
      <c r="G5199" s="1504"/>
      <c r="H5199" s="1504"/>
      <c r="I5199" s="1504"/>
      <c r="J5199" s="1504"/>
    </row>
    <row r="5200" spans="2:10" x14ac:dyDescent="0.25">
      <c r="B5200" s="1508"/>
      <c r="C5200" s="1508"/>
      <c r="D5200" s="1508"/>
      <c r="E5200" s="1508"/>
      <c r="F5200" s="1504"/>
      <c r="G5200" s="1504"/>
      <c r="H5200" s="1504"/>
      <c r="I5200" s="1504"/>
      <c r="J5200" s="1504"/>
    </row>
    <row r="5201" spans="2:10" x14ac:dyDescent="0.25">
      <c r="B5201" s="1508"/>
      <c r="C5201" s="1508"/>
      <c r="D5201" s="1508"/>
      <c r="E5201" s="1508"/>
      <c r="F5201" s="1504"/>
      <c r="G5201" s="1504"/>
      <c r="H5201" s="1504"/>
      <c r="I5201" s="1504"/>
      <c r="J5201" s="1504"/>
    </row>
    <row r="5202" spans="2:10" x14ac:dyDescent="0.25">
      <c r="B5202" s="1508"/>
      <c r="C5202" s="1508"/>
      <c r="D5202" s="1508"/>
      <c r="E5202" s="1508"/>
      <c r="F5202" s="1504"/>
      <c r="G5202" s="1504"/>
      <c r="H5202" s="1504"/>
      <c r="I5202" s="1504"/>
      <c r="J5202" s="1504"/>
    </row>
    <row r="5203" spans="2:10" x14ac:dyDescent="0.25">
      <c r="B5203" s="1508"/>
      <c r="C5203" s="1508"/>
      <c r="D5203" s="1508"/>
      <c r="E5203" s="1508"/>
      <c r="F5203" s="1504"/>
      <c r="G5203" s="1504"/>
      <c r="H5203" s="1504"/>
      <c r="I5203" s="1504"/>
      <c r="J5203" s="1504"/>
    </row>
    <row r="5204" spans="2:10" x14ac:dyDescent="0.25">
      <c r="B5204" s="1508"/>
      <c r="C5204" s="1508"/>
      <c r="D5204" s="1508"/>
      <c r="E5204" s="1508"/>
      <c r="F5204" s="1504"/>
      <c r="G5204" s="1504"/>
      <c r="H5204" s="1504"/>
      <c r="I5204" s="1504"/>
      <c r="J5204" s="1504"/>
    </row>
    <row r="5205" spans="2:10" x14ac:dyDescent="0.25">
      <c r="B5205" s="1508"/>
      <c r="C5205" s="1508"/>
      <c r="D5205" s="1508"/>
      <c r="E5205" s="1508"/>
      <c r="F5205" s="1504"/>
      <c r="G5205" s="1504"/>
      <c r="H5205" s="1504"/>
      <c r="I5205" s="1504"/>
      <c r="J5205" s="1504"/>
    </row>
    <row r="5206" spans="2:10" x14ac:dyDescent="0.25">
      <c r="B5206" s="1508"/>
      <c r="C5206" s="1508"/>
      <c r="D5206" s="1508"/>
      <c r="E5206" s="1508"/>
      <c r="F5206" s="1504"/>
      <c r="G5206" s="1504"/>
      <c r="H5206" s="1504"/>
      <c r="I5206" s="1504"/>
      <c r="J5206" s="1504"/>
    </row>
    <row r="5207" spans="2:10" x14ac:dyDescent="0.25">
      <c r="B5207" s="1508"/>
      <c r="C5207" s="1508"/>
      <c r="D5207" s="1508"/>
      <c r="E5207" s="1508"/>
      <c r="F5207" s="1504"/>
      <c r="G5207" s="1504"/>
      <c r="H5207" s="1504"/>
      <c r="I5207" s="1504"/>
      <c r="J5207" s="1504"/>
    </row>
    <row r="5208" spans="2:10" x14ac:dyDescent="0.25">
      <c r="B5208" s="1508"/>
      <c r="C5208" s="1508"/>
      <c r="D5208" s="1508"/>
      <c r="E5208" s="1508"/>
      <c r="F5208" s="1504"/>
      <c r="G5208" s="1504"/>
      <c r="H5208" s="1504"/>
      <c r="I5208" s="1504"/>
      <c r="J5208" s="1504"/>
    </row>
    <row r="5209" spans="2:10" x14ac:dyDescent="0.25">
      <c r="B5209" s="1508"/>
      <c r="C5209" s="1508"/>
      <c r="D5209" s="1508"/>
      <c r="E5209" s="1508"/>
      <c r="F5209" s="1504"/>
      <c r="G5209" s="1504"/>
      <c r="H5209" s="1504"/>
      <c r="I5209" s="1504"/>
      <c r="J5209" s="1504"/>
    </row>
    <row r="5210" spans="2:10" x14ac:dyDescent="0.25">
      <c r="B5210" s="1508"/>
      <c r="C5210" s="1508"/>
      <c r="D5210" s="1508"/>
      <c r="E5210" s="1508"/>
      <c r="F5210" s="1504"/>
      <c r="G5210" s="1504"/>
      <c r="H5210" s="1504"/>
      <c r="I5210" s="1504"/>
      <c r="J5210" s="1504"/>
    </row>
    <row r="5211" spans="2:10" x14ac:dyDescent="0.25">
      <c r="B5211" s="1508"/>
      <c r="C5211" s="1508"/>
      <c r="D5211" s="1508"/>
      <c r="E5211" s="1508"/>
      <c r="F5211" s="1504"/>
      <c r="G5211" s="1504"/>
      <c r="H5211" s="1504"/>
      <c r="I5211" s="1504"/>
      <c r="J5211" s="1504"/>
    </row>
    <row r="5212" spans="2:10" x14ac:dyDescent="0.25">
      <c r="B5212" s="1508"/>
      <c r="C5212" s="1508"/>
      <c r="D5212" s="1508"/>
      <c r="E5212" s="1508"/>
      <c r="F5212" s="1504"/>
      <c r="G5212" s="1504"/>
      <c r="H5212" s="1504"/>
      <c r="I5212" s="1504"/>
      <c r="J5212" s="1504"/>
    </row>
    <row r="5213" spans="2:10" x14ac:dyDescent="0.25">
      <c r="B5213" s="1508"/>
      <c r="C5213" s="1508"/>
      <c r="D5213" s="1508"/>
      <c r="E5213" s="1508"/>
      <c r="F5213" s="1504"/>
      <c r="G5213" s="1504"/>
      <c r="H5213" s="1504"/>
      <c r="I5213" s="1504"/>
      <c r="J5213" s="1504"/>
    </row>
    <row r="5214" spans="2:10" x14ac:dyDescent="0.25">
      <c r="B5214" s="1508"/>
      <c r="C5214" s="1508"/>
      <c r="D5214" s="1508"/>
      <c r="E5214" s="1508"/>
      <c r="F5214" s="1504"/>
      <c r="G5214" s="1504"/>
      <c r="H5214" s="1504"/>
      <c r="I5214" s="1504"/>
      <c r="J5214" s="1504"/>
    </row>
    <row r="5215" spans="2:10" x14ac:dyDescent="0.25">
      <c r="B5215" s="1508"/>
      <c r="C5215" s="1508"/>
      <c r="D5215" s="1508"/>
      <c r="E5215" s="1508"/>
      <c r="F5215" s="1504"/>
      <c r="G5215" s="1504"/>
      <c r="H5215" s="1504"/>
      <c r="I5215" s="1504"/>
      <c r="J5215" s="1504"/>
    </row>
    <row r="5216" spans="2:10" x14ac:dyDescent="0.25">
      <c r="B5216" s="1508"/>
      <c r="C5216" s="1508"/>
      <c r="D5216" s="1508"/>
      <c r="E5216" s="1508"/>
      <c r="F5216" s="1504"/>
      <c r="G5216" s="1504"/>
      <c r="H5216" s="1504"/>
      <c r="I5216" s="1504"/>
      <c r="J5216" s="1504"/>
    </row>
    <row r="5217" spans="2:10" x14ac:dyDescent="0.25">
      <c r="B5217" s="1508"/>
      <c r="C5217" s="1508"/>
      <c r="D5217" s="1508"/>
      <c r="E5217" s="1508"/>
      <c r="F5217" s="1504"/>
      <c r="G5217" s="1504"/>
      <c r="H5217" s="1504"/>
      <c r="I5217" s="1504"/>
      <c r="J5217" s="1504"/>
    </row>
    <row r="5218" spans="2:10" x14ac:dyDescent="0.25">
      <c r="B5218" s="1508"/>
      <c r="C5218" s="1508"/>
      <c r="D5218" s="1508"/>
      <c r="E5218" s="1508"/>
      <c r="F5218" s="1504"/>
      <c r="G5218" s="1504"/>
      <c r="H5218" s="1504"/>
      <c r="I5218" s="1504"/>
      <c r="J5218" s="1504"/>
    </row>
    <row r="5219" spans="2:10" x14ac:dyDescent="0.25">
      <c r="B5219" s="1508"/>
      <c r="C5219" s="1508"/>
      <c r="D5219" s="1508"/>
      <c r="E5219" s="1508"/>
      <c r="F5219" s="1504"/>
      <c r="G5219" s="1504"/>
      <c r="H5219" s="1504"/>
      <c r="I5219" s="1504"/>
      <c r="J5219" s="1504"/>
    </row>
    <row r="5220" spans="2:10" x14ac:dyDescent="0.25">
      <c r="B5220" s="1508"/>
      <c r="C5220" s="1508"/>
      <c r="D5220" s="1508"/>
      <c r="E5220" s="1508"/>
      <c r="F5220" s="1504"/>
      <c r="G5220" s="1504"/>
      <c r="H5220" s="1504"/>
      <c r="I5220" s="1504"/>
      <c r="J5220" s="1504"/>
    </row>
    <row r="5221" spans="2:10" x14ac:dyDescent="0.25">
      <c r="B5221" s="1508"/>
      <c r="C5221" s="1508"/>
      <c r="D5221" s="1508"/>
      <c r="E5221" s="1508"/>
      <c r="F5221" s="1504"/>
      <c r="G5221" s="1504"/>
      <c r="H5221" s="1504"/>
      <c r="I5221" s="1504"/>
      <c r="J5221" s="1504"/>
    </row>
    <row r="5222" spans="2:10" x14ac:dyDescent="0.25">
      <c r="B5222" s="1508"/>
      <c r="C5222" s="1508"/>
      <c r="D5222" s="1508"/>
      <c r="E5222" s="1508"/>
      <c r="F5222" s="1504"/>
      <c r="G5222" s="1504"/>
      <c r="H5222" s="1504"/>
      <c r="I5222" s="1504"/>
      <c r="J5222" s="1504"/>
    </row>
    <row r="5223" spans="2:10" x14ac:dyDescent="0.25">
      <c r="B5223" s="1508"/>
      <c r="C5223" s="1508"/>
      <c r="D5223" s="1508"/>
      <c r="E5223" s="1508"/>
      <c r="F5223" s="1504"/>
      <c r="G5223" s="1504"/>
      <c r="H5223" s="1504"/>
      <c r="I5223" s="1504"/>
      <c r="J5223" s="1504"/>
    </row>
    <row r="5224" spans="2:10" x14ac:dyDescent="0.25">
      <c r="B5224" s="1508"/>
      <c r="C5224" s="1508"/>
      <c r="D5224" s="1508"/>
      <c r="E5224" s="1508"/>
      <c r="F5224" s="1504"/>
      <c r="G5224" s="1504"/>
      <c r="H5224" s="1504"/>
      <c r="I5224" s="1504"/>
      <c r="J5224" s="1504"/>
    </row>
    <row r="5225" spans="2:10" x14ac:dyDescent="0.25">
      <c r="B5225" s="1508"/>
      <c r="C5225" s="1508"/>
      <c r="D5225" s="1508"/>
      <c r="E5225" s="1508"/>
      <c r="F5225" s="1504"/>
      <c r="G5225" s="1504"/>
      <c r="H5225" s="1504"/>
      <c r="I5225" s="1504"/>
      <c r="J5225" s="1504"/>
    </row>
    <row r="5226" spans="2:10" x14ac:dyDescent="0.25">
      <c r="B5226" s="1508"/>
      <c r="C5226" s="1508"/>
      <c r="D5226" s="1508"/>
      <c r="E5226" s="1508"/>
      <c r="F5226" s="1504"/>
      <c r="G5226" s="1504"/>
      <c r="H5226" s="1504"/>
      <c r="I5226" s="1504"/>
      <c r="J5226" s="1504"/>
    </row>
    <row r="5227" spans="2:10" x14ac:dyDescent="0.25">
      <c r="B5227" s="1508"/>
      <c r="C5227" s="1508"/>
      <c r="D5227" s="1508"/>
      <c r="E5227" s="1508"/>
      <c r="F5227" s="1504"/>
      <c r="G5227" s="1504"/>
      <c r="H5227" s="1504"/>
      <c r="I5227" s="1504"/>
      <c r="J5227" s="1504"/>
    </row>
    <row r="5228" spans="2:10" x14ac:dyDescent="0.25">
      <c r="B5228" s="1508"/>
      <c r="C5228" s="1508"/>
      <c r="D5228" s="1508"/>
      <c r="E5228" s="1508"/>
      <c r="F5228" s="1504"/>
      <c r="G5228" s="1504"/>
      <c r="H5228" s="1504"/>
      <c r="I5228" s="1504"/>
      <c r="J5228" s="1504"/>
    </row>
    <row r="5229" spans="2:10" x14ac:dyDescent="0.25">
      <c r="B5229" s="1508"/>
      <c r="C5229" s="1508"/>
      <c r="D5229" s="1508"/>
      <c r="E5229" s="1508"/>
      <c r="F5229" s="1504"/>
      <c r="G5229" s="1504"/>
      <c r="H5229" s="1504"/>
      <c r="I5229" s="1504"/>
      <c r="J5229" s="1504"/>
    </row>
    <row r="5230" spans="2:10" x14ac:dyDescent="0.25">
      <c r="B5230" s="1508"/>
      <c r="C5230" s="1508"/>
      <c r="D5230" s="1508"/>
      <c r="E5230" s="1508"/>
      <c r="F5230" s="1504"/>
      <c r="G5230" s="1504"/>
      <c r="H5230" s="1504"/>
      <c r="I5230" s="1504"/>
      <c r="J5230" s="1504"/>
    </row>
    <row r="5231" spans="2:10" x14ac:dyDescent="0.25">
      <c r="B5231" s="1508"/>
      <c r="C5231" s="1508"/>
      <c r="D5231" s="1508"/>
      <c r="E5231" s="1508"/>
      <c r="F5231" s="1504"/>
      <c r="G5231" s="1504"/>
      <c r="H5231" s="1504"/>
      <c r="I5231" s="1504"/>
      <c r="J5231" s="1504"/>
    </row>
    <row r="5232" spans="2:10" x14ac:dyDescent="0.25">
      <c r="B5232" s="1508"/>
      <c r="C5232" s="1508"/>
      <c r="D5232" s="1508"/>
      <c r="E5232" s="1508"/>
      <c r="F5232" s="1504"/>
      <c r="G5232" s="1504"/>
      <c r="H5232" s="1504"/>
      <c r="I5232" s="1504"/>
      <c r="J5232" s="1504"/>
    </row>
    <row r="5233" spans="2:10" x14ac:dyDescent="0.25">
      <c r="B5233" s="1508"/>
      <c r="C5233" s="1508"/>
      <c r="D5233" s="1508"/>
      <c r="E5233" s="1508"/>
      <c r="F5233" s="1504"/>
      <c r="G5233" s="1504"/>
      <c r="H5233" s="1504"/>
      <c r="I5233" s="1504"/>
      <c r="J5233" s="1504"/>
    </row>
    <row r="5234" spans="2:10" x14ac:dyDescent="0.25">
      <c r="B5234" s="1508"/>
      <c r="C5234" s="1508"/>
      <c r="D5234" s="1508"/>
      <c r="E5234" s="1508"/>
      <c r="F5234" s="1504"/>
      <c r="G5234" s="1504"/>
      <c r="H5234" s="1504"/>
      <c r="I5234" s="1504"/>
      <c r="J5234" s="1504"/>
    </row>
    <row r="5235" spans="2:10" x14ac:dyDescent="0.25">
      <c r="B5235" s="1508"/>
      <c r="C5235" s="1508"/>
      <c r="D5235" s="1508"/>
      <c r="E5235" s="1508"/>
      <c r="F5235" s="1504"/>
      <c r="G5235" s="1504"/>
      <c r="H5235" s="1504"/>
      <c r="I5235" s="1504"/>
      <c r="J5235" s="1504"/>
    </row>
    <row r="5236" spans="2:10" x14ac:dyDescent="0.25">
      <c r="B5236" s="1508"/>
      <c r="C5236" s="1508"/>
      <c r="D5236" s="1508"/>
      <c r="E5236" s="1508"/>
      <c r="F5236" s="1504"/>
      <c r="G5236" s="1504"/>
      <c r="H5236" s="1504"/>
      <c r="I5236" s="1504"/>
      <c r="J5236" s="1504"/>
    </row>
    <row r="5237" spans="2:10" x14ac:dyDescent="0.25">
      <c r="B5237" s="1508"/>
      <c r="C5237" s="1508"/>
      <c r="D5237" s="1508"/>
      <c r="E5237" s="1508"/>
      <c r="F5237" s="1504"/>
      <c r="G5237" s="1504"/>
      <c r="H5237" s="1504"/>
      <c r="I5237" s="1504"/>
      <c r="J5237" s="1504"/>
    </row>
    <row r="5238" spans="2:10" x14ac:dyDescent="0.25">
      <c r="B5238" s="1508"/>
      <c r="C5238" s="1508"/>
      <c r="D5238" s="1508"/>
      <c r="E5238" s="1508"/>
      <c r="F5238" s="1504"/>
      <c r="G5238" s="1504"/>
      <c r="H5238" s="1504"/>
      <c r="I5238" s="1504"/>
      <c r="J5238" s="1504"/>
    </row>
    <row r="5239" spans="2:10" x14ac:dyDescent="0.25">
      <c r="B5239" s="1508"/>
      <c r="C5239" s="1508"/>
      <c r="D5239" s="1508"/>
      <c r="E5239" s="1508"/>
      <c r="F5239" s="1504"/>
      <c r="G5239" s="1504"/>
      <c r="H5239" s="1504"/>
      <c r="I5239" s="1504"/>
      <c r="J5239" s="1504"/>
    </row>
    <row r="5240" spans="2:10" x14ac:dyDescent="0.25">
      <c r="B5240" s="1508"/>
      <c r="C5240" s="1508"/>
      <c r="D5240" s="1508"/>
      <c r="E5240" s="1508"/>
      <c r="F5240" s="1504"/>
      <c r="G5240" s="1504"/>
      <c r="H5240" s="1504"/>
      <c r="I5240" s="1504"/>
      <c r="J5240" s="1504"/>
    </row>
    <row r="5241" spans="2:10" x14ac:dyDescent="0.25">
      <c r="B5241" s="1508"/>
      <c r="C5241" s="1508"/>
      <c r="D5241" s="1508"/>
      <c r="E5241" s="1508"/>
      <c r="F5241" s="1504"/>
      <c r="G5241" s="1504"/>
      <c r="H5241" s="1504"/>
      <c r="I5241" s="1504"/>
      <c r="J5241" s="1504"/>
    </row>
    <row r="5242" spans="2:10" x14ac:dyDescent="0.25">
      <c r="B5242" s="1508"/>
      <c r="C5242" s="1508"/>
      <c r="D5242" s="1508"/>
      <c r="E5242" s="1508"/>
      <c r="F5242" s="1504"/>
      <c r="G5242" s="1504"/>
      <c r="H5242" s="1504"/>
      <c r="I5242" s="1504"/>
      <c r="J5242" s="1504"/>
    </row>
    <row r="5243" spans="2:10" x14ac:dyDescent="0.25">
      <c r="B5243" s="1508"/>
      <c r="C5243" s="1508"/>
      <c r="D5243" s="1508"/>
      <c r="E5243" s="1508"/>
      <c r="F5243" s="1504"/>
      <c r="G5243" s="1504"/>
      <c r="H5243" s="1504"/>
      <c r="I5243" s="1504"/>
      <c r="J5243" s="1504"/>
    </row>
    <row r="5244" spans="2:10" x14ac:dyDescent="0.25">
      <c r="B5244" s="1508"/>
      <c r="C5244" s="1508"/>
      <c r="D5244" s="1508"/>
      <c r="E5244" s="1508"/>
      <c r="F5244" s="1504"/>
      <c r="G5244" s="1504"/>
      <c r="H5244" s="1504"/>
      <c r="I5244" s="1504"/>
      <c r="J5244" s="1504"/>
    </row>
    <row r="5245" spans="2:10" x14ac:dyDescent="0.25">
      <c r="B5245" s="1508"/>
      <c r="C5245" s="1508"/>
      <c r="D5245" s="1508"/>
      <c r="E5245" s="1508"/>
      <c r="F5245" s="1504"/>
      <c r="G5245" s="1504"/>
      <c r="H5245" s="1504"/>
      <c r="I5245" s="1504"/>
      <c r="J5245" s="1504"/>
    </row>
    <row r="5246" spans="2:10" x14ac:dyDescent="0.25">
      <c r="B5246" s="1508"/>
      <c r="C5246" s="1508"/>
      <c r="D5246" s="1508"/>
      <c r="E5246" s="1508"/>
      <c r="F5246" s="1504"/>
      <c r="G5246" s="1504"/>
      <c r="H5246" s="1504"/>
      <c r="I5246" s="1504"/>
      <c r="J5246" s="1504"/>
    </row>
    <row r="5247" spans="2:10" x14ac:dyDescent="0.25">
      <c r="B5247" s="1508"/>
      <c r="C5247" s="1508"/>
      <c r="D5247" s="1508"/>
      <c r="E5247" s="1508"/>
      <c r="F5247" s="1504"/>
      <c r="G5247" s="1504"/>
      <c r="H5247" s="1504"/>
      <c r="I5247" s="1504"/>
      <c r="J5247" s="1504"/>
    </row>
    <row r="5248" spans="2:10" x14ac:dyDescent="0.25">
      <c r="B5248" s="1508"/>
      <c r="C5248" s="1508"/>
      <c r="D5248" s="1508"/>
      <c r="E5248" s="1508"/>
      <c r="F5248" s="1504"/>
      <c r="G5248" s="1504"/>
      <c r="H5248" s="1504"/>
      <c r="I5248" s="1504"/>
      <c r="J5248" s="1504"/>
    </row>
    <row r="5249" spans="2:10" x14ac:dyDescent="0.25">
      <c r="B5249" s="1508"/>
      <c r="C5249" s="1508"/>
      <c r="D5249" s="1508"/>
      <c r="E5249" s="1508"/>
      <c r="F5249" s="1504"/>
      <c r="G5249" s="1504"/>
      <c r="H5249" s="1504"/>
      <c r="I5249" s="1504"/>
      <c r="J5249" s="1504"/>
    </row>
    <row r="5250" spans="2:10" x14ac:dyDescent="0.25">
      <c r="B5250" s="1508"/>
      <c r="C5250" s="1508"/>
      <c r="D5250" s="1508"/>
      <c r="E5250" s="1508"/>
      <c r="F5250" s="1504"/>
      <c r="G5250" s="1504"/>
      <c r="H5250" s="1504"/>
      <c r="I5250" s="1504"/>
      <c r="J5250" s="1504"/>
    </row>
    <row r="5251" spans="2:10" x14ac:dyDescent="0.25">
      <c r="B5251" s="1508"/>
      <c r="C5251" s="1508"/>
      <c r="D5251" s="1508"/>
      <c r="E5251" s="1508"/>
      <c r="F5251" s="1504"/>
      <c r="G5251" s="1504"/>
      <c r="H5251" s="1504"/>
      <c r="I5251" s="1504"/>
      <c r="J5251" s="1504"/>
    </row>
    <row r="5252" spans="2:10" x14ac:dyDescent="0.25">
      <c r="B5252" s="1508"/>
      <c r="C5252" s="1508"/>
      <c r="D5252" s="1508"/>
      <c r="E5252" s="1508"/>
      <c r="F5252" s="1504"/>
      <c r="G5252" s="1504"/>
      <c r="H5252" s="1504"/>
      <c r="I5252" s="1504"/>
      <c r="J5252" s="1504"/>
    </row>
    <row r="5253" spans="2:10" x14ac:dyDescent="0.25">
      <c r="B5253" s="1508"/>
      <c r="C5253" s="1508"/>
      <c r="D5253" s="1508"/>
      <c r="E5253" s="1508"/>
      <c r="F5253" s="1504"/>
      <c r="G5253" s="1504"/>
      <c r="H5253" s="1504"/>
      <c r="I5253" s="1504"/>
      <c r="J5253" s="1504"/>
    </row>
    <row r="5254" spans="2:10" x14ac:dyDescent="0.25">
      <c r="B5254" s="1508"/>
      <c r="C5254" s="1508"/>
      <c r="D5254" s="1508"/>
      <c r="E5254" s="1508"/>
      <c r="F5254" s="1504"/>
      <c r="G5254" s="1504"/>
      <c r="H5254" s="1504"/>
      <c r="I5254" s="1504"/>
      <c r="J5254" s="1504"/>
    </row>
    <row r="5255" spans="2:10" x14ac:dyDescent="0.25">
      <c r="B5255" s="1508"/>
      <c r="C5255" s="1508"/>
      <c r="D5255" s="1508"/>
      <c r="E5255" s="1508"/>
      <c r="F5255" s="1504"/>
      <c r="G5255" s="1504"/>
      <c r="H5255" s="1504"/>
      <c r="I5255" s="1504"/>
      <c r="J5255" s="1504"/>
    </row>
    <row r="5256" spans="2:10" x14ac:dyDescent="0.25">
      <c r="B5256" s="1508"/>
      <c r="C5256" s="1508"/>
      <c r="D5256" s="1508"/>
      <c r="E5256" s="1508"/>
      <c r="F5256" s="1504"/>
      <c r="G5256" s="1504"/>
      <c r="H5256" s="1504"/>
      <c r="I5256" s="1504"/>
      <c r="J5256" s="1504"/>
    </row>
    <row r="5257" spans="2:10" x14ac:dyDescent="0.25">
      <c r="B5257" s="1508"/>
      <c r="C5257" s="1508"/>
      <c r="D5257" s="1508"/>
      <c r="E5257" s="1508"/>
      <c r="F5257" s="1504"/>
      <c r="G5257" s="1504"/>
      <c r="H5257" s="1504"/>
      <c r="I5257" s="1504"/>
      <c r="J5257" s="1504"/>
    </row>
    <row r="5258" spans="2:10" x14ac:dyDescent="0.25">
      <c r="B5258" s="1508"/>
      <c r="C5258" s="1508"/>
      <c r="D5258" s="1508"/>
      <c r="E5258" s="1508"/>
      <c r="F5258" s="1504"/>
      <c r="G5258" s="1504"/>
      <c r="H5258" s="1504"/>
      <c r="I5258" s="1504"/>
      <c r="J5258" s="1504"/>
    </row>
    <row r="5259" spans="2:10" x14ac:dyDescent="0.25">
      <c r="B5259" s="1508"/>
      <c r="C5259" s="1508"/>
      <c r="D5259" s="1508"/>
      <c r="E5259" s="1508"/>
      <c r="F5259" s="1504"/>
      <c r="G5259" s="1504"/>
      <c r="H5259" s="1504"/>
      <c r="I5259" s="1504"/>
      <c r="J5259" s="1504"/>
    </row>
    <row r="5260" spans="2:10" x14ac:dyDescent="0.25">
      <c r="B5260" s="1508"/>
      <c r="C5260" s="1508"/>
      <c r="D5260" s="1508"/>
      <c r="E5260" s="1508"/>
      <c r="F5260" s="1504"/>
      <c r="G5260" s="1504"/>
      <c r="H5260" s="1504"/>
      <c r="I5260" s="1504"/>
      <c r="J5260" s="1504"/>
    </row>
    <row r="5261" spans="2:10" x14ac:dyDescent="0.25">
      <c r="B5261" s="1508"/>
      <c r="C5261" s="1508"/>
      <c r="D5261" s="1508"/>
      <c r="E5261" s="1508"/>
      <c r="F5261" s="1504"/>
      <c r="G5261" s="1504"/>
      <c r="H5261" s="1504"/>
      <c r="I5261" s="1504"/>
      <c r="J5261" s="1504"/>
    </row>
    <row r="5262" spans="2:10" x14ac:dyDescent="0.25">
      <c r="B5262" s="1508"/>
      <c r="C5262" s="1508"/>
      <c r="D5262" s="1508"/>
      <c r="E5262" s="1508"/>
      <c r="F5262" s="1504"/>
      <c r="G5262" s="1504"/>
      <c r="H5262" s="1504"/>
      <c r="I5262" s="1504"/>
      <c r="J5262" s="1504"/>
    </row>
    <row r="5263" spans="2:10" x14ac:dyDescent="0.25">
      <c r="B5263" s="1508"/>
      <c r="C5263" s="1508"/>
      <c r="D5263" s="1508"/>
      <c r="E5263" s="1508"/>
      <c r="F5263" s="1504"/>
      <c r="G5263" s="1504"/>
      <c r="H5263" s="1504"/>
      <c r="I5263" s="1504"/>
      <c r="J5263" s="1504"/>
    </row>
    <row r="5264" spans="2:10" x14ac:dyDescent="0.25">
      <c r="B5264" s="1508"/>
      <c r="C5264" s="1508"/>
      <c r="D5264" s="1508"/>
      <c r="E5264" s="1508"/>
      <c r="F5264" s="1504"/>
      <c r="G5264" s="1504"/>
      <c r="H5264" s="1504"/>
      <c r="I5264" s="1504"/>
      <c r="J5264" s="1504"/>
    </row>
    <row r="5265" spans="2:10" x14ac:dyDescent="0.25">
      <c r="B5265" s="1508"/>
      <c r="C5265" s="1508"/>
      <c r="D5265" s="1508"/>
      <c r="E5265" s="1508"/>
      <c r="F5265" s="1504"/>
      <c r="G5265" s="1504"/>
      <c r="H5265" s="1504"/>
      <c r="I5265" s="1504"/>
      <c r="J5265" s="1504"/>
    </row>
    <row r="5266" spans="2:10" x14ac:dyDescent="0.25">
      <c r="B5266" s="1508"/>
      <c r="C5266" s="1508"/>
      <c r="D5266" s="1508"/>
      <c r="E5266" s="1508"/>
      <c r="F5266" s="1504"/>
      <c r="G5266" s="1504"/>
      <c r="H5266" s="1504"/>
      <c r="I5266" s="1504"/>
      <c r="J5266" s="1504"/>
    </row>
    <row r="5267" spans="2:10" x14ac:dyDescent="0.25">
      <c r="B5267" s="1508"/>
      <c r="C5267" s="1508"/>
      <c r="D5267" s="1508"/>
      <c r="E5267" s="1508"/>
      <c r="F5267" s="1504"/>
      <c r="G5267" s="1504"/>
      <c r="H5267" s="1504"/>
      <c r="I5267" s="1504"/>
      <c r="J5267" s="1504"/>
    </row>
    <row r="5268" spans="2:10" x14ac:dyDescent="0.25">
      <c r="B5268" s="1508"/>
      <c r="C5268" s="1508"/>
      <c r="D5268" s="1508"/>
      <c r="E5268" s="1508"/>
      <c r="F5268" s="1504"/>
      <c r="G5268" s="1504"/>
      <c r="H5268" s="1504"/>
      <c r="I5268" s="1504"/>
      <c r="J5268" s="1504"/>
    </row>
    <row r="5269" spans="2:10" x14ac:dyDescent="0.25">
      <c r="B5269" s="1508"/>
      <c r="C5269" s="1508"/>
      <c r="D5269" s="1508"/>
      <c r="E5269" s="1508"/>
      <c r="F5269" s="1504"/>
      <c r="G5269" s="1504"/>
      <c r="H5269" s="1504"/>
      <c r="I5269" s="1504"/>
      <c r="J5269" s="1504"/>
    </row>
    <row r="5270" spans="2:10" x14ac:dyDescent="0.25">
      <c r="B5270" s="1508"/>
      <c r="C5270" s="1508"/>
      <c r="D5270" s="1508"/>
      <c r="E5270" s="1508"/>
      <c r="F5270" s="1504"/>
      <c r="G5270" s="1504"/>
      <c r="H5270" s="1504"/>
      <c r="I5270" s="1504"/>
      <c r="J5270" s="1504"/>
    </row>
    <row r="5271" spans="2:10" x14ac:dyDescent="0.25">
      <c r="B5271" s="1508"/>
      <c r="C5271" s="1508"/>
      <c r="D5271" s="1508"/>
      <c r="E5271" s="1508"/>
      <c r="F5271" s="1504"/>
      <c r="G5271" s="1504"/>
      <c r="H5271" s="1504"/>
      <c r="I5271" s="1504"/>
      <c r="J5271" s="1504"/>
    </row>
    <row r="5272" spans="2:10" x14ac:dyDescent="0.25">
      <c r="B5272" s="1508"/>
      <c r="C5272" s="1508"/>
      <c r="D5272" s="1508"/>
      <c r="E5272" s="1508"/>
      <c r="F5272" s="1504"/>
      <c r="G5272" s="1504"/>
      <c r="H5272" s="1504"/>
      <c r="I5272" s="1504"/>
      <c r="J5272" s="1504"/>
    </row>
    <row r="5273" spans="2:10" x14ac:dyDescent="0.25">
      <c r="B5273" s="1508"/>
      <c r="C5273" s="1508"/>
      <c r="D5273" s="1508"/>
      <c r="E5273" s="1508"/>
      <c r="F5273" s="1504"/>
      <c r="G5273" s="1504"/>
      <c r="H5273" s="1504"/>
      <c r="I5273" s="1504"/>
      <c r="J5273" s="1504"/>
    </row>
    <row r="5274" spans="2:10" x14ac:dyDescent="0.25">
      <c r="B5274" s="1508"/>
      <c r="C5274" s="1508"/>
      <c r="D5274" s="1508"/>
      <c r="E5274" s="1508"/>
      <c r="F5274" s="1504"/>
      <c r="G5274" s="1504"/>
      <c r="H5274" s="1504"/>
      <c r="I5274" s="1504"/>
      <c r="J5274" s="1504"/>
    </row>
    <row r="5275" spans="2:10" x14ac:dyDescent="0.25">
      <c r="B5275" s="1508"/>
      <c r="C5275" s="1508"/>
      <c r="D5275" s="1508"/>
      <c r="E5275" s="1508"/>
      <c r="F5275" s="1504"/>
      <c r="G5275" s="1504"/>
      <c r="H5275" s="1504"/>
      <c r="I5275" s="1504"/>
      <c r="J5275" s="1504"/>
    </row>
    <row r="5276" spans="2:10" x14ac:dyDescent="0.25">
      <c r="B5276" s="1508"/>
      <c r="C5276" s="1508"/>
      <c r="D5276" s="1508"/>
      <c r="E5276" s="1508"/>
      <c r="F5276" s="1504"/>
      <c r="G5276" s="1504"/>
      <c r="H5276" s="1504"/>
      <c r="I5276" s="1504"/>
      <c r="J5276" s="1504"/>
    </row>
    <row r="5277" spans="2:10" x14ac:dyDescent="0.25">
      <c r="B5277" s="1508"/>
      <c r="C5277" s="1508"/>
      <c r="D5277" s="1508"/>
      <c r="E5277" s="1508"/>
      <c r="F5277" s="1504"/>
      <c r="G5277" s="1504"/>
      <c r="H5277" s="1504"/>
      <c r="I5277" s="1504"/>
      <c r="J5277" s="1504"/>
    </row>
    <row r="5278" spans="2:10" x14ac:dyDescent="0.25">
      <c r="B5278" s="1508"/>
      <c r="C5278" s="1508"/>
      <c r="D5278" s="1508"/>
      <c r="E5278" s="1508"/>
      <c r="F5278" s="1504"/>
      <c r="G5278" s="1504"/>
      <c r="H5278" s="1504"/>
      <c r="I5278" s="1504"/>
      <c r="J5278" s="1504"/>
    </row>
    <row r="5279" spans="2:10" x14ac:dyDescent="0.25">
      <c r="B5279" s="1508"/>
      <c r="C5279" s="1508"/>
      <c r="D5279" s="1508"/>
      <c r="E5279" s="1508"/>
      <c r="F5279" s="1504"/>
      <c r="G5279" s="1504"/>
      <c r="H5279" s="1504"/>
      <c r="I5279" s="1504"/>
      <c r="J5279" s="1504"/>
    </row>
    <row r="5280" spans="2:10" x14ac:dyDescent="0.25">
      <c r="B5280" s="1508"/>
      <c r="C5280" s="1508"/>
      <c r="D5280" s="1508"/>
      <c r="E5280" s="1508"/>
      <c r="F5280" s="1504"/>
      <c r="G5280" s="1504"/>
      <c r="H5280" s="1504"/>
      <c r="I5280" s="1504"/>
      <c r="J5280" s="1504"/>
    </row>
    <row r="5281" spans="2:10" x14ac:dyDescent="0.25">
      <c r="B5281" s="1508"/>
      <c r="C5281" s="1508"/>
      <c r="D5281" s="1508"/>
      <c r="E5281" s="1508"/>
      <c r="F5281" s="1504"/>
      <c r="G5281" s="1504"/>
      <c r="H5281" s="1504"/>
      <c r="I5281" s="1504"/>
      <c r="J5281" s="1504"/>
    </row>
    <row r="5282" spans="2:10" x14ac:dyDescent="0.25">
      <c r="B5282" s="1508"/>
      <c r="C5282" s="1508"/>
      <c r="D5282" s="1508"/>
      <c r="E5282" s="1508"/>
      <c r="F5282" s="1504"/>
      <c r="G5282" s="1504"/>
      <c r="H5282" s="1504"/>
      <c r="I5282" s="1504"/>
      <c r="J5282" s="1504"/>
    </row>
    <row r="5283" spans="2:10" x14ac:dyDescent="0.25">
      <c r="B5283" s="1508"/>
      <c r="C5283" s="1508"/>
      <c r="D5283" s="1508"/>
      <c r="E5283" s="1508"/>
      <c r="F5283" s="1504"/>
      <c r="G5283" s="1504"/>
      <c r="H5283" s="1504"/>
      <c r="I5283" s="1504"/>
      <c r="J5283" s="1504"/>
    </row>
    <row r="5284" spans="2:10" x14ac:dyDescent="0.25">
      <c r="B5284" s="1508"/>
      <c r="C5284" s="1508"/>
      <c r="D5284" s="1508"/>
      <c r="E5284" s="1508"/>
      <c r="F5284" s="1504"/>
      <c r="G5284" s="1504"/>
      <c r="H5284" s="1504"/>
      <c r="I5284" s="1504"/>
      <c r="J5284" s="1504"/>
    </row>
    <row r="5285" spans="2:10" x14ac:dyDescent="0.25">
      <c r="B5285" s="1508"/>
      <c r="C5285" s="1508"/>
      <c r="D5285" s="1508"/>
      <c r="E5285" s="1508"/>
      <c r="F5285" s="1504"/>
      <c r="G5285" s="1504"/>
      <c r="H5285" s="1504"/>
      <c r="I5285" s="1504"/>
      <c r="J5285" s="1504"/>
    </row>
    <row r="5286" spans="2:10" x14ac:dyDescent="0.25">
      <c r="B5286" s="1508"/>
      <c r="C5286" s="1508"/>
      <c r="D5286" s="1508"/>
      <c r="E5286" s="1508"/>
      <c r="F5286" s="1504"/>
      <c r="G5286" s="1504"/>
      <c r="H5286" s="1504"/>
      <c r="I5286" s="1504"/>
      <c r="J5286" s="1504"/>
    </row>
    <row r="5287" spans="2:10" x14ac:dyDescent="0.25">
      <c r="B5287" s="1508"/>
      <c r="C5287" s="1508"/>
      <c r="D5287" s="1508"/>
      <c r="E5287" s="1508"/>
      <c r="F5287" s="1504"/>
      <c r="G5287" s="1504"/>
      <c r="H5287" s="1504"/>
      <c r="I5287" s="1504"/>
      <c r="J5287" s="1504"/>
    </row>
    <row r="5288" spans="2:10" x14ac:dyDescent="0.25">
      <c r="B5288" s="1508"/>
      <c r="C5288" s="1508"/>
      <c r="D5288" s="1508"/>
      <c r="E5288" s="1508"/>
      <c r="F5288" s="1504"/>
      <c r="G5288" s="1504"/>
      <c r="H5288" s="1504"/>
      <c r="I5288" s="1504"/>
      <c r="J5288" s="1504"/>
    </row>
    <row r="5289" spans="2:10" x14ac:dyDescent="0.25">
      <c r="B5289" s="1508"/>
      <c r="C5289" s="1508"/>
      <c r="D5289" s="1508"/>
      <c r="E5289" s="1508"/>
      <c r="F5289" s="1504"/>
      <c r="G5289" s="1504"/>
      <c r="H5289" s="1504"/>
      <c r="I5289" s="1504"/>
      <c r="J5289" s="1504"/>
    </row>
    <row r="5290" spans="2:10" x14ac:dyDescent="0.25">
      <c r="B5290" s="1508"/>
      <c r="C5290" s="1508"/>
      <c r="D5290" s="1508"/>
      <c r="E5290" s="1508"/>
      <c r="F5290" s="1504"/>
      <c r="G5290" s="1504"/>
      <c r="H5290" s="1504"/>
      <c r="I5290" s="1504"/>
      <c r="J5290" s="1504"/>
    </row>
    <row r="5291" spans="2:10" x14ac:dyDescent="0.25">
      <c r="B5291" s="1508"/>
      <c r="C5291" s="1508"/>
      <c r="D5291" s="1508"/>
      <c r="E5291" s="1508"/>
      <c r="F5291" s="1504"/>
      <c r="G5291" s="1504"/>
      <c r="H5291" s="1504"/>
      <c r="I5291" s="1504"/>
      <c r="J5291" s="1504"/>
    </row>
    <row r="5292" spans="2:10" x14ac:dyDescent="0.25">
      <c r="B5292" s="1508"/>
      <c r="C5292" s="1508"/>
      <c r="D5292" s="1508"/>
      <c r="E5292" s="1508"/>
      <c r="F5292" s="1504"/>
      <c r="G5292" s="1504"/>
      <c r="H5292" s="1504"/>
      <c r="I5292" s="1504"/>
      <c r="J5292" s="1504"/>
    </row>
    <row r="5293" spans="2:10" x14ac:dyDescent="0.25">
      <c r="B5293" s="1508"/>
      <c r="C5293" s="1508"/>
      <c r="D5293" s="1508"/>
      <c r="E5293" s="1508"/>
      <c r="F5293" s="1504"/>
      <c r="G5293" s="1504"/>
      <c r="H5293" s="1504"/>
      <c r="I5293" s="1504"/>
      <c r="J5293" s="1504"/>
    </row>
    <row r="5294" spans="2:10" x14ac:dyDescent="0.25">
      <c r="B5294" s="1508"/>
      <c r="C5294" s="1508"/>
      <c r="D5294" s="1508"/>
      <c r="E5294" s="1508"/>
      <c r="F5294" s="1504"/>
      <c r="G5294" s="1504"/>
      <c r="H5294" s="1504"/>
      <c r="I5294" s="1504"/>
      <c r="J5294" s="1504"/>
    </row>
    <row r="5295" spans="2:10" x14ac:dyDescent="0.25">
      <c r="B5295" s="1508"/>
      <c r="C5295" s="1508"/>
      <c r="D5295" s="1508"/>
      <c r="E5295" s="1508"/>
      <c r="F5295" s="1504"/>
      <c r="G5295" s="1504"/>
      <c r="H5295" s="1504"/>
      <c r="I5295" s="1504"/>
      <c r="J5295" s="1504"/>
    </row>
    <row r="5296" spans="2:10" x14ac:dyDescent="0.25">
      <c r="B5296" s="1508"/>
      <c r="C5296" s="1508"/>
      <c r="D5296" s="1508"/>
      <c r="E5296" s="1508"/>
      <c r="F5296" s="1504"/>
      <c r="G5296" s="1504"/>
      <c r="H5296" s="1504"/>
      <c r="I5296" s="1504"/>
      <c r="J5296" s="1504"/>
    </row>
    <row r="5297" spans="2:10" x14ac:dyDescent="0.25">
      <c r="B5297" s="1508"/>
      <c r="C5297" s="1508"/>
      <c r="D5297" s="1508"/>
      <c r="E5297" s="1508"/>
      <c r="F5297" s="1504"/>
      <c r="G5297" s="1504"/>
      <c r="H5297" s="1504"/>
      <c r="I5297" s="1504"/>
      <c r="J5297" s="1504"/>
    </row>
    <row r="5298" spans="2:10" x14ac:dyDescent="0.25">
      <c r="B5298" s="1508"/>
      <c r="C5298" s="1508"/>
      <c r="D5298" s="1508"/>
      <c r="E5298" s="1508"/>
      <c r="F5298" s="1504"/>
      <c r="G5298" s="1504"/>
      <c r="H5298" s="1504"/>
      <c r="I5298" s="1504"/>
      <c r="J5298" s="1504"/>
    </row>
    <row r="5299" spans="2:10" x14ac:dyDescent="0.25">
      <c r="B5299" s="1508"/>
      <c r="C5299" s="1508"/>
      <c r="D5299" s="1508"/>
      <c r="E5299" s="1508"/>
      <c r="F5299" s="1504"/>
      <c r="G5299" s="1504"/>
      <c r="H5299" s="1504"/>
      <c r="I5299" s="1504"/>
      <c r="J5299" s="1504"/>
    </row>
    <row r="5300" spans="2:10" x14ac:dyDescent="0.25">
      <c r="B5300" s="1508"/>
      <c r="C5300" s="1508"/>
      <c r="D5300" s="1508"/>
      <c r="E5300" s="1508"/>
      <c r="F5300" s="1504"/>
      <c r="G5300" s="1504"/>
      <c r="H5300" s="1504"/>
      <c r="I5300" s="1504"/>
      <c r="J5300" s="1504"/>
    </row>
    <row r="5301" spans="2:10" x14ac:dyDescent="0.25">
      <c r="B5301" s="1508"/>
      <c r="C5301" s="1508"/>
      <c r="D5301" s="1508"/>
      <c r="E5301" s="1508"/>
      <c r="F5301" s="1504"/>
      <c r="G5301" s="1504"/>
      <c r="H5301" s="1504"/>
      <c r="I5301" s="1504"/>
      <c r="J5301" s="1504"/>
    </row>
    <row r="5302" spans="2:10" x14ac:dyDescent="0.25">
      <c r="B5302" s="1508"/>
      <c r="C5302" s="1508"/>
      <c r="D5302" s="1508"/>
      <c r="E5302" s="1508"/>
      <c r="F5302" s="1504"/>
      <c r="G5302" s="1504"/>
      <c r="H5302" s="1504"/>
      <c r="I5302" s="1504"/>
      <c r="J5302" s="1504"/>
    </row>
    <row r="5303" spans="2:10" x14ac:dyDescent="0.25">
      <c r="B5303" s="1508"/>
      <c r="C5303" s="1508"/>
      <c r="D5303" s="1508"/>
      <c r="E5303" s="1508"/>
      <c r="F5303" s="1504"/>
      <c r="G5303" s="1504"/>
      <c r="H5303" s="1504"/>
      <c r="I5303" s="1504"/>
      <c r="J5303" s="1504"/>
    </row>
    <row r="5304" spans="2:10" x14ac:dyDescent="0.25">
      <c r="B5304" s="1508"/>
      <c r="C5304" s="1508"/>
      <c r="D5304" s="1508"/>
      <c r="E5304" s="1508"/>
      <c r="F5304" s="1504"/>
      <c r="G5304" s="1504"/>
      <c r="H5304" s="1504"/>
      <c r="I5304" s="1504"/>
      <c r="J5304" s="1504"/>
    </row>
    <row r="5305" spans="2:10" x14ac:dyDescent="0.25">
      <c r="B5305" s="1508"/>
      <c r="C5305" s="1508"/>
      <c r="D5305" s="1508"/>
      <c r="E5305" s="1508"/>
      <c r="F5305" s="1504"/>
      <c r="G5305" s="1504"/>
      <c r="H5305" s="1504"/>
      <c r="I5305" s="1504"/>
      <c r="J5305" s="1504"/>
    </row>
    <row r="5306" spans="2:10" x14ac:dyDescent="0.25">
      <c r="B5306" s="1508"/>
      <c r="C5306" s="1508"/>
      <c r="D5306" s="1508"/>
      <c r="E5306" s="1508"/>
      <c r="F5306" s="1504"/>
      <c r="G5306" s="1504"/>
      <c r="H5306" s="1504"/>
      <c r="I5306" s="1504"/>
      <c r="J5306" s="1504"/>
    </row>
    <row r="5307" spans="2:10" x14ac:dyDescent="0.25">
      <c r="B5307" s="1508"/>
      <c r="C5307" s="1508"/>
      <c r="D5307" s="1508"/>
      <c r="E5307" s="1508"/>
      <c r="F5307" s="1504"/>
      <c r="G5307" s="1504"/>
      <c r="H5307" s="1504"/>
      <c r="I5307" s="1504"/>
      <c r="J5307" s="1504"/>
    </row>
    <row r="5308" spans="2:10" x14ac:dyDescent="0.25">
      <c r="B5308" s="1508"/>
      <c r="C5308" s="1508"/>
      <c r="D5308" s="1508"/>
      <c r="E5308" s="1508"/>
      <c r="F5308" s="1504"/>
      <c r="G5308" s="1504"/>
      <c r="H5308" s="1504"/>
      <c r="I5308" s="1504"/>
      <c r="J5308" s="1504"/>
    </row>
    <row r="5309" spans="2:10" x14ac:dyDescent="0.25">
      <c r="B5309" s="1508"/>
      <c r="C5309" s="1508"/>
      <c r="D5309" s="1508"/>
      <c r="E5309" s="1508"/>
      <c r="F5309" s="1504"/>
      <c r="G5309" s="1504"/>
      <c r="H5309" s="1504"/>
      <c r="I5309" s="1504"/>
      <c r="J5309" s="1504"/>
    </row>
    <row r="5310" spans="2:10" x14ac:dyDescent="0.25">
      <c r="B5310" s="1508"/>
      <c r="C5310" s="1508"/>
      <c r="D5310" s="1508"/>
      <c r="E5310" s="1508"/>
      <c r="F5310" s="1504"/>
      <c r="G5310" s="1504"/>
      <c r="H5310" s="1504"/>
      <c r="I5310" s="1504"/>
      <c r="J5310" s="1504"/>
    </row>
    <row r="5311" spans="2:10" x14ac:dyDescent="0.25">
      <c r="B5311" s="1508"/>
      <c r="C5311" s="1508"/>
      <c r="D5311" s="1508"/>
      <c r="E5311" s="1508"/>
      <c r="F5311" s="1504"/>
      <c r="G5311" s="1504"/>
      <c r="H5311" s="1504"/>
      <c r="I5311" s="1504"/>
      <c r="J5311" s="1504"/>
    </row>
    <row r="5312" spans="2:10" x14ac:dyDescent="0.25">
      <c r="B5312" s="1508"/>
      <c r="C5312" s="1508"/>
      <c r="D5312" s="1508"/>
      <c r="E5312" s="1508"/>
      <c r="F5312" s="1504"/>
      <c r="G5312" s="1504"/>
      <c r="H5312" s="1504"/>
      <c r="I5312" s="1504"/>
      <c r="J5312" s="1504"/>
    </row>
    <row r="5313" spans="2:10" x14ac:dyDescent="0.25">
      <c r="B5313" s="1508"/>
      <c r="C5313" s="1508"/>
      <c r="D5313" s="1508"/>
      <c r="E5313" s="1508"/>
      <c r="F5313" s="1504"/>
      <c r="G5313" s="1504"/>
      <c r="H5313" s="1504"/>
      <c r="I5313" s="1504"/>
      <c r="J5313" s="1504"/>
    </row>
    <row r="5314" spans="2:10" x14ac:dyDescent="0.25">
      <c r="B5314" s="1508"/>
      <c r="C5314" s="1508"/>
      <c r="D5314" s="1508"/>
      <c r="E5314" s="1508"/>
      <c r="F5314" s="1504"/>
      <c r="G5314" s="1504"/>
      <c r="H5314" s="1504"/>
      <c r="I5314" s="1504"/>
      <c r="J5314" s="1504"/>
    </row>
    <row r="5315" spans="2:10" x14ac:dyDescent="0.25">
      <c r="B5315" s="1508"/>
      <c r="C5315" s="1508"/>
      <c r="D5315" s="1508"/>
      <c r="E5315" s="1508"/>
      <c r="F5315" s="1504"/>
      <c r="G5315" s="1504"/>
      <c r="H5315" s="1504"/>
      <c r="I5315" s="1504"/>
      <c r="J5315" s="1504"/>
    </row>
    <row r="5316" spans="2:10" x14ac:dyDescent="0.25">
      <c r="B5316" s="1508"/>
      <c r="C5316" s="1508"/>
      <c r="D5316" s="1508"/>
      <c r="E5316" s="1508"/>
      <c r="F5316" s="1504"/>
      <c r="G5316" s="1504"/>
      <c r="H5316" s="1504"/>
      <c r="I5316" s="1504"/>
      <c r="J5316" s="1504"/>
    </row>
    <row r="5317" spans="2:10" x14ac:dyDescent="0.25">
      <c r="B5317" s="1508"/>
      <c r="C5317" s="1508"/>
      <c r="D5317" s="1508"/>
      <c r="E5317" s="1508"/>
      <c r="F5317" s="1504"/>
      <c r="G5317" s="1504"/>
      <c r="H5317" s="1504"/>
      <c r="I5317" s="1504"/>
      <c r="J5317" s="1504"/>
    </row>
    <row r="5318" spans="2:10" x14ac:dyDescent="0.25">
      <c r="B5318" s="1508"/>
      <c r="C5318" s="1508"/>
      <c r="D5318" s="1508"/>
      <c r="E5318" s="1508"/>
      <c r="F5318" s="1504"/>
      <c r="G5318" s="1504"/>
      <c r="H5318" s="1504"/>
      <c r="I5318" s="1504"/>
      <c r="J5318" s="1504"/>
    </row>
    <row r="5319" spans="2:10" x14ac:dyDescent="0.25">
      <c r="B5319" s="1508"/>
      <c r="C5319" s="1508"/>
      <c r="D5319" s="1508"/>
      <c r="E5319" s="1508"/>
      <c r="F5319" s="1504"/>
      <c r="G5319" s="1504"/>
      <c r="H5319" s="1504"/>
      <c r="I5319" s="1504"/>
      <c r="J5319" s="1504"/>
    </row>
    <row r="5320" spans="2:10" x14ac:dyDescent="0.25">
      <c r="B5320" s="1508"/>
      <c r="C5320" s="1508"/>
      <c r="D5320" s="1508"/>
      <c r="E5320" s="1508"/>
      <c r="F5320" s="1504"/>
      <c r="G5320" s="1504"/>
      <c r="H5320" s="1504"/>
      <c r="I5320" s="1504"/>
      <c r="J5320" s="1504"/>
    </row>
    <row r="5321" spans="2:10" x14ac:dyDescent="0.25">
      <c r="B5321" s="1508"/>
      <c r="C5321" s="1508"/>
      <c r="D5321" s="1508"/>
      <c r="E5321" s="1508"/>
      <c r="F5321" s="1504"/>
      <c r="G5321" s="1504"/>
      <c r="H5321" s="1504"/>
      <c r="I5321" s="1504"/>
      <c r="J5321" s="1504"/>
    </row>
    <row r="5322" spans="2:10" x14ac:dyDescent="0.25">
      <c r="B5322" s="1508"/>
      <c r="C5322" s="1508"/>
      <c r="D5322" s="1508"/>
      <c r="E5322" s="1508"/>
      <c r="F5322" s="1504"/>
      <c r="G5322" s="1504"/>
      <c r="H5322" s="1504"/>
      <c r="I5322" s="1504"/>
      <c r="J5322" s="1504"/>
    </row>
    <row r="5323" spans="2:10" x14ac:dyDescent="0.25">
      <c r="B5323" s="1508"/>
      <c r="C5323" s="1508"/>
      <c r="D5323" s="1508"/>
      <c r="E5323" s="1508"/>
      <c r="F5323" s="1504"/>
      <c r="G5323" s="1504"/>
      <c r="H5323" s="1504"/>
      <c r="I5323" s="1504"/>
      <c r="J5323" s="1504"/>
    </row>
    <row r="5324" spans="2:10" x14ac:dyDescent="0.25">
      <c r="B5324" s="1508"/>
      <c r="C5324" s="1508"/>
      <c r="D5324" s="1508"/>
      <c r="E5324" s="1508"/>
      <c r="F5324" s="1504"/>
      <c r="G5324" s="1504"/>
      <c r="H5324" s="1504"/>
      <c r="I5324" s="1504"/>
      <c r="J5324" s="1504"/>
    </row>
    <row r="5325" spans="2:10" x14ac:dyDescent="0.25">
      <c r="B5325" s="1508"/>
      <c r="C5325" s="1508"/>
      <c r="D5325" s="1508"/>
      <c r="E5325" s="1508"/>
      <c r="F5325" s="1504"/>
      <c r="G5325" s="1504"/>
      <c r="H5325" s="1504"/>
      <c r="I5325" s="1504"/>
      <c r="J5325" s="1504"/>
    </row>
    <row r="5326" spans="2:10" x14ac:dyDescent="0.25">
      <c r="B5326" s="1508"/>
      <c r="C5326" s="1508"/>
      <c r="D5326" s="1508"/>
      <c r="E5326" s="1508"/>
      <c r="F5326" s="1504"/>
      <c r="G5326" s="1504"/>
      <c r="H5326" s="1504"/>
      <c r="I5326" s="1504"/>
      <c r="J5326" s="1504"/>
    </row>
    <row r="5327" spans="2:10" x14ac:dyDescent="0.25">
      <c r="B5327" s="1508"/>
      <c r="C5327" s="1508"/>
      <c r="D5327" s="1508"/>
      <c r="E5327" s="1508"/>
      <c r="F5327" s="1504"/>
      <c r="G5327" s="1504"/>
      <c r="H5327" s="1504"/>
      <c r="I5327" s="1504"/>
      <c r="J5327" s="1504"/>
    </row>
    <row r="5328" spans="2:10" x14ac:dyDescent="0.25">
      <c r="B5328" s="1508"/>
      <c r="C5328" s="1508"/>
      <c r="D5328" s="1508"/>
      <c r="E5328" s="1508"/>
      <c r="F5328" s="1504"/>
      <c r="G5328" s="1504"/>
      <c r="H5328" s="1504"/>
      <c r="I5328" s="1504"/>
      <c r="J5328" s="1504"/>
    </row>
    <row r="5329" spans="2:10" x14ac:dyDescent="0.25">
      <c r="B5329" s="1508"/>
      <c r="C5329" s="1508"/>
      <c r="D5329" s="1508"/>
      <c r="E5329" s="1508"/>
      <c r="F5329" s="1504"/>
      <c r="G5329" s="1504"/>
      <c r="H5329" s="1504"/>
      <c r="I5329" s="1504"/>
      <c r="J5329" s="1504"/>
    </row>
    <row r="5330" spans="2:10" x14ac:dyDescent="0.25">
      <c r="B5330" s="1508"/>
      <c r="C5330" s="1508"/>
      <c r="D5330" s="1508"/>
      <c r="E5330" s="1508"/>
      <c r="F5330" s="1504"/>
      <c r="G5330" s="1504"/>
      <c r="H5330" s="1504"/>
      <c r="I5330" s="1504"/>
      <c r="J5330" s="1504"/>
    </row>
    <row r="5331" spans="2:10" x14ac:dyDescent="0.25">
      <c r="B5331" s="1508"/>
      <c r="C5331" s="1508"/>
      <c r="D5331" s="1508"/>
      <c r="E5331" s="1508"/>
      <c r="F5331" s="1504"/>
      <c r="G5331" s="1504"/>
      <c r="H5331" s="1504"/>
      <c r="I5331" s="1504"/>
      <c r="J5331" s="1504"/>
    </row>
    <row r="5332" spans="2:10" x14ac:dyDescent="0.25">
      <c r="B5332" s="1508"/>
      <c r="C5332" s="1508"/>
      <c r="D5332" s="1508"/>
      <c r="E5332" s="1508"/>
      <c r="F5332" s="1504"/>
      <c r="G5332" s="1504"/>
      <c r="H5332" s="1504"/>
      <c r="I5332" s="1504"/>
      <c r="J5332" s="1504"/>
    </row>
    <row r="5333" spans="2:10" x14ac:dyDescent="0.25">
      <c r="B5333" s="1508"/>
      <c r="C5333" s="1508"/>
      <c r="D5333" s="1508"/>
      <c r="E5333" s="1508"/>
      <c r="F5333" s="1504"/>
      <c r="G5333" s="1504"/>
      <c r="H5333" s="1504"/>
      <c r="I5333" s="1504"/>
      <c r="J5333" s="1504"/>
    </row>
    <row r="5334" spans="2:10" x14ac:dyDescent="0.25">
      <c r="B5334" s="1508"/>
      <c r="C5334" s="1508"/>
      <c r="D5334" s="1508"/>
      <c r="E5334" s="1508"/>
      <c r="F5334" s="1504"/>
      <c r="G5334" s="1504"/>
      <c r="H5334" s="1504"/>
      <c r="I5334" s="1504"/>
      <c r="J5334" s="1504"/>
    </row>
    <row r="5335" spans="2:10" x14ac:dyDescent="0.25">
      <c r="B5335" s="1508"/>
      <c r="C5335" s="1508"/>
      <c r="D5335" s="1508"/>
      <c r="E5335" s="1508"/>
      <c r="F5335" s="1504"/>
      <c r="G5335" s="1504"/>
      <c r="H5335" s="1504"/>
      <c r="I5335" s="1504"/>
      <c r="J5335" s="1504"/>
    </row>
    <row r="5336" spans="2:10" x14ac:dyDescent="0.25">
      <c r="B5336" s="1508"/>
      <c r="C5336" s="1508"/>
      <c r="D5336" s="1508"/>
      <c r="E5336" s="1508"/>
      <c r="F5336" s="1504"/>
      <c r="G5336" s="1504"/>
      <c r="H5336" s="1504"/>
      <c r="I5336" s="1504"/>
      <c r="J5336" s="1504"/>
    </row>
    <row r="5337" spans="2:10" x14ac:dyDescent="0.25">
      <c r="B5337" s="1508"/>
      <c r="C5337" s="1508"/>
      <c r="D5337" s="1508"/>
      <c r="E5337" s="1508"/>
      <c r="F5337" s="1504"/>
      <c r="G5337" s="1504"/>
      <c r="H5337" s="1504"/>
      <c r="I5337" s="1504"/>
      <c r="J5337" s="1504"/>
    </row>
    <row r="5338" spans="2:10" x14ac:dyDescent="0.25">
      <c r="B5338" s="1508"/>
      <c r="C5338" s="1508"/>
      <c r="D5338" s="1508"/>
      <c r="E5338" s="1508"/>
      <c r="F5338" s="1504"/>
      <c r="G5338" s="1504"/>
      <c r="H5338" s="1504"/>
      <c r="I5338" s="1504"/>
      <c r="J5338" s="1504"/>
    </row>
    <row r="5339" spans="2:10" x14ac:dyDescent="0.25">
      <c r="B5339" s="1508"/>
      <c r="C5339" s="1508"/>
      <c r="D5339" s="1508"/>
      <c r="E5339" s="1508"/>
      <c r="F5339" s="1504"/>
      <c r="G5339" s="1504"/>
      <c r="H5339" s="1504"/>
      <c r="I5339" s="1504"/>
      <c r="J5339" s="1504"/>
    </row>
    <row r="5340" spans="2:10" x14ac:dyDescent="0.25">
      <c r="B5340" s="1508"/>
      <c r="C5340" s="1508"/>
      <c r="D5340" s="1508"/>
      <c r="E5340" s="1508"/>
      <c r="F5340" s="1504"/>
      <c r="G5340" s="1504"/>
      <c r="H5340" s="1504"/>
      <c r="I5340" s="1504"/>
      <c r="J5340" s="1504"/>
    </row>
    <row r="5341" spans="2:10" x14ac:dyDescent="0.25">
      <c r="B5341" s="1508"/>
      <c r="C5341" s="1508"/>
      <c r="D5341" s="1508"/>
      <c r="E5341" s="1508"/>
      <c r="F5341" s="1504"/>
      <c r="G5341" s="1504"/>
      <c r="H5341" s="1504"/>
      <c r="I5341" s="1504"/>
      <c r="J5341" s="1504"/>
    </row>
    <row r="5342" spans="2:10" x14ac:dyDescent="0.25">
      <c r="B5342" s="1508"/>
      <c r="C5342" s="1508"/>
      <c r="D5342" s="1508"/>
      <c r="E5342" s="1508"/>
      <c r="F5342" s="1504"/>
      <c r="G5342" s="1504"/>
      <c r="H5342" s="1504"/>
      <c r="I5342" s="1504"/>
      <c r="J5342" s="1504"/>
    </row>
    <row r="5343" spans="2:10" x14ac:dyDescent="0.25">
      <c r="B5343" s="1508"/>
      <c r="C5343" s="1508"/>
      <c r="D5343" s="1508"/>
      <c r="E5343" s="1508"/>
      <c r="F5343" s="1504"/>
      <c r="G5343" s="1504"/>
      <c r="H5343" s="1504"/>
      <c r="I5343" s="1504"/>
      <c r="J5343" s="1504"/>
    </row>
    <row r="5344" spans="2:10" x14ac:dyDescent="0.25">
      <c r="B5344" s="1508"/>
      <c r="C5344" s="1508"/>
      <c r="D5344" s="1508"/>
      <c r="E5344" s="1508"/>
      <c r="F5344" s="1504"/>
      <c r="G5344" s="1504"/>
      <c r="H5344" s="1504"/>
      <c r="I5344" s="1504"/>
      <c r="J5344" s="1504"/>
    </row>
    <row r="5345" spans="2:10" x14ac:dyDescent="0.25">
      <c r="B5345" s="1508"/>
      <c r="C5345" s="1508"/>
      <c r="D5345" s="1508"/>
      <c r="E5345" s="1508"/>
      <c r="F5345" s="1504"/>
      <c r="G5345" s="1504"/>
      <c r="H5345" s="1504"/>
      <c r="I5345" s="1504"/>
      <c r="J5345" s="1504"/>
    </row>
    <row r="5346" spans="2:10" x14ac:dyDescent="0.25">
      <c r="B5346" s="1508"/>
      <c r="C5346" s="1508"/>
      <c r="D5346" s="1508"/>
      <c r="E5346" s="1508"/>
      <c r="F5346" s="1504"/>
      <c r="G5346" s="1504"/>
      <c r="H5346" s="1504"/>
      <c r="I5346" s="1504"/>
      <c r="J5346" s="1504"/>
    </row>
    <row r="5347" spans="2:10" x14ac:dyDescent="0.25">
      <c r="B5347" s="1508"/>
      <c r="C5347" s="1508"/>
      <c r="D5347" s="1508"/>
      <c r="E5347" s="1508"/>
      <c r="F5347" s="1504"/>
      <c r="G5347" s="1504"/>
      <c r="H5347" s="1504"/>
      <c r="I5347" s="1504"/>
      <c r="J5347" s="1504"/>
    </row>
    <row r="5348" spans="2:10" x14ac:dyDescent="0.25">
      <c r="B5348" s="1508"/>
      <c r="C5348" s="1508"/>
      <c r="D5348" s="1508"/>
      <c r="E5348" s="1508"/>
      <c r="F5348" s="1504"/>
      <c r="G5348" s="1504"/>
      <c r="H5348" s="1504"/>
      <c r="I5348" s="1504"/>
      <c r="J5348" s="1504"/>
    </row>
    <row r="5349" spans="2:10" x14ac:dyDescent="0.25">
      <c r="B5349" s="1508"/>
      <c r="C5349" s="1508"/>
      <c r="D5349" s="1508"/>
      <c r="E5349" s="1508"/>
      <c r="F5349" s="1504"/>
      <c r="G5349" s="1504"/>
      <c r="H5349" s="1504"/>
      <c r="I5349" s="1504"/>
      <c r="J5349" s="1504"/>
    </row>
    <row r="5350" spans="2:10" x14ac:dyDescent="0.25">
      <c r="B5350" s="1508"/>
      <c r="C5350" s="1508"/>
      <c r="D5350" s="1508"/>
      <c r="E5350" s="1508"/>
      <c r="F5350" s="1504"/>
      <c r="G5350" s="1504"/>
      <c r="H5350" s="1504"/>
      <c r="I5350" s="1504"/>
      <c r="J5350" s="1504"/>
    </row>
    <row r="5351" spans="2:10" x14ac:dyDescent="0.25">
      <c r="B5351" s="1508"/>
      <c r="C5351" s="1508"/>
      <c r="D5351" s="1508"/>
      <c r="E5351" s="1508"/>
      <c r="F5351" s="1504"/>
      <c r="G5351" s="1504"/>
      <c r="H5351" s="1504"/>
      <c r="I5351" s="1504"/>
      <c r="J5351" s="1504"/>
    </row>
    <row r="5352" spans="2:10" x14ac:dyDescent="0.25">
      <c r="B5352" s="1508"/>
      <c r="C5352" s="1508"/>
      <c r="D5352" s="1508"/>
      <c r="E5352" s="1508"/>
      <c r="F5352" s="1504"/>
      <c r="G5352" s="1504"/>
      <c r="H5352" s="1504"/>
      <c r="I5352" s="1504"/>
      <c r="J5352" s="1504"/>
    </row>
    <row r="5353" spans="2:10" x14ac:dyDescent="0.25">
      <c r="B5353" s="1508"/>
      <c r="C5353" s="1508"/>
      <c r="D5353" s="1508"/>
      <c r="E5353" s="1508"/>
      <c r="F5353" s="1504"/>
      <c r="G5353" s="1504"/>
      <c r="H5353" s="1504"/>
      <c r="I5353" s="1504"/>
      <c r="J5353" s="1504"/>
    </row>
    <row r="5354" spans="2:10" x14ac:dyDescent="0.25">
      <c r="B5354" s="1508"/>
      <c r="C5354" s="1508"/>
      <c r="D5354" s="1508"/>
      <c r="E5354" s="1508"/>
      <c r="F5354" s="1504"/>
      <c r="G5354" s="1504"/>
      <c r="H5354" s="1504"/>
      <c r="I5354" s="1504"/>
      <c r="J5354" s="1504"/>
    </row>
    <row r="5355" spans="2:10" x14ac:dyDescent="0.25">
      <c r="B5355" s="1508"/>
      <c r="C5355" s="1508"/>
      <c r="D5355" s="1508"/>
      <c r="E5355" s="1508"/>
      <c r="F5355" s="1504"/>
      <c r="G5355" s="1504"/>
      <c r="H5355" s="1504"/>
      <c r="I5355" s="1504"/>
      <c r="J5355" s="1504"/>
    </row>
    <row r="5356" spans="2:10" x14ac:dyDescent="0.25">
      <c r="B5356" s="1508"/>
      <c r="C5356" s="1508"/>
      <c r="D5356" s="1508"/>
      <c r="E5356" s="1508"/>
      <c r="F5356" s="1504"/>
      <c r="G5356" s="1504"/>
      <c r="H5356" s="1504"/>
      <c r="I5356" s="1504"/>
      <c r="J5356" s="1504"/>
    </row>
    <row r="5357" spans="2:10" x14ac:dyDescent="0.25">
      <c r="B5357" s="1508"/>
      <c r="C5357" s="1508"/>
      <c r="D5357" s="1508"/>
      <c r="E5357" s="1508"/>
      <c r="F5357" s="1504"/>
      <c r="G5357" s="1504"/>
      <c r="H5357" s="1504"/>
      <c r="I5357" s="1504"/>
      <c r="J5357" s="1504"/>
    </row>
    <row r="5358" spans="2:10" x14ac:dyDescent="0.25">
      <c r="B5358" s="1508"/>
      <c r="C5358" s="1508"/>
      <c r="D5358" s="1508"/>
      <c r="E5358" s="1508"/>
      <c r="F5358" s="1504"/>
      <c r="G5358" s="1504"/>
      <c r="H5358" s="1504"/>
      <c r="I5358" s="1504"/>
      <c r="J5358" s="1504"/>
    </row>
    <row r="5359" spans="2:10" x14ac:dyDescent="0.25">
      <c r="B5359" s="1508"/>
      <c r="C5359" s="1508"/>
      <c r="D5359" s="1508"/>
      <c r="E5359" s="1508"/>
      <c r="F5359" s="1504"/>
      <c r="G5359" s="1504"/>
      <c r="H5359" s="1504"/>
      <c r="I5359" s="1504"/>
      <c r="J5359" s="1504"/>
    </row>
    <row r="5360" spans="2:10" x14ac:dyDescent="0.25">
      <c r="B5360" s="1508"/>
      <c r="C5360" s="1508"/>
      <c r="D5360" s="1508"/>
      <c r="E5360" s="1508"/>
      <c r="F5360" s="1504"/>
      <c r="G5360" s="1504"/>
      <c r="H5360" s="1504"/>
      <c r="I5360" s="1504"/>
      <c r="J5360" s="1504"/>
    </row>
    <row r="5361" spans="2:10" x14ac:dyDescent="0.25">
      <c r="B5361" s="1508"/>
      <c r="C5361" s="1508"/>
      <c r="D5361" s="1508"/>
      <c r="E5361" s="1508"/>
      <c r="F5361" s="1504"/>
      <c r="G5361" s="1504"/>
      <c r="H5361" s="1504"/>
      <c r="I5361" s="1504"/>
      <c r="J5361" s="1504"/>
    </row>
    <row r="5362" spans="2:10" x14ac:dyDescent="0.25">
      <c r="B5362" s="1508"/>
      <c r="C5362" s="1508"/>
      <c r="D5362" s="1508"/>
      <c r="E5362" s="1508"/>
      <c r="F5362" s="1504"/>
      <c r="G5362" s="1504"/>
      <c r="H5362" s="1504"/>
      <c r="I5362" s="1504"/>
      <c r="J5362" s="1504"/>
    </row>
    <row r="5363" spans="2:10" x14ac:dyDescent="0.25">
      <c r="B5363" s="1508"/>
      <c r="C5363" s="1508"/>
      <c r="D5363" s="1508"/>
      <c r="E5363" s="1508"/>
      <c r="F5363" s="1504"/>
      <c r="G5363" s="1504"/>
      <c r="H5363" s="1504"/>
      <c r="I5363" s="1504"/>
      <c r="J5363" s="1504"/>
    </row>
    <row r="5364" spans="2:10" x14ac:dyDescent="0.25">
      <c r="B5364" s="1508"/>
      <c r="C5364" s="1508"/>
      <c r="D5364" s="1508"/>
      <c r="E5364" s="1508"/>
      <c r="F5364" s="1504"/>
      <c r="G5364" s="1504"/>
      <c r="H5364" s="1504"/>
      <c r="I5364" s="1504"/>
      <c r="J5364" s="1504"/>
    </row>
    <row r="5365" spans="2:10" x14ac:dyDescent="0.25">
      <c r="B5365" s="1508"/>
      <c r="C5365" s="1508"/>
      <c r="D5365" s="1508"/>
      <c r="E5365" s="1508"/>
      <c r="F5365" s="1504"/>
      <c r="G5365" s="1504"/>
      <c r="H5365" s="1504"/>
      <c r="I5365" s="1504"/>
      <c r="J5365" s="1504"/>
    </row>
    <row r="5366" spans="2:10" x14ac:dyDescent="0.25">
      <c r="B5366" s="1508"/>
      <c r="C5366" s="1508"/>
      <c r="D5366" s="1508"/>
      <c r="E5366" s="1508"/>
      <c r="F5366" s="1504"/>
      <c r="G5366" s="1504"/>
      <c r="H5366" s="1504"/>
      <c r="I5366" s="1504"/>
      <c r="J5366" s="1504"/>
    </row>
    <row r="5367" spans="2:10" x14ac:dyDescent="0.25">
      <c r="B5367" s="1508"/>
      <c r="C5367" s="1508"/>
      <c r="D5367" s="1508"/>
      <c r="E5367" s="1508"/>
      <c r="F5367" s="1504"/>
      <c r="G5367" s="1504"/>
      <c r="H5367" s="1504"/>
      <c r="I5367" s="1504"/>
      <c r="J5367" s="1504"/>
    </row>
    <row r="5368" spans="2:10" x14ac:dyDescent="0.25">
      <c r="B5368" s="1508"/>
      <c r="C5368" s="1508"/>
      <c r="D5368" s="1508"/>
      <c r="E5368" s="1508"/>
      <c r="F5368" s="1504"/>
      <c r="G5368" s="1504"/>
      <c r="H5368" s="1504"/>
      <c r="I5368" s="1504"/>
      <c r="J5368" s="1504"/>
    </row>
    <row r="5369" spans="2:10" x14ac:dyDescent="0.25">
      <c r="B5369" s="1508"/>
      <c r="C5369" s="1508"/>
      <c r="D5369" s="1508"/>
      <c r="E5369" s="1508"/>
      <c r="F5369" s="1504"/>
      <c r="G5369" s="1504"/>
      <c r="H5369" s="1504"/>
      <c r="I5369" s="1504"/>
      <c r="J5369" s="1504"/>
    </row>
    <row r="5370" spans="2:10" x14ac:dyDescent="0.25">
      <c r="B5370" s="1508"/>
      <c r="C5370" s="1508"/>
      <c r="D5370" s="1508"/>
      <c r="E5370" s="1508"/>
      <c r="F5370" s="1504"/>
      <c r="G5370" s="1504"/>
      <c r="H5370" s="1504"/>
      <c r="I5370" s="1504"/>
      <c r="J5370" s="1504"/>
    </row>
    <row r="5371" spans="2:10" x14ac:dyDescent="0.25">
      <c r="B5371" s="1508"/>
      <c r="C5371" s="1508"/>
      <c r="D5371" s="1508"/>
      <c r="E5371" s="1508"/>
      <c r="F5371" s="1504"/>
      <c r="G5371" s="1504"/>
      <c r="H5371" s="1504"/>
      <c r="I5371" s="1504"/>
      <c r="J5371" s="1504"/>
    </row>
    <row r="5372" spans="2:10" x14ac:dyDescent="0.25">
      <c r="B5372" s="1508"/>
      <c r="C5372" s="1508"/>
      <c r="D5372" s="1508"/>
      <c r="E5372" s="1508"/>
      <c r="F5372" s="1504"/>
      <c r="G5372" s="1504"/>
      <c r="H5372" s="1504"/>
      <c r="I5372" s="1504"/>
      <c r="J5372" s="1504"/>
    </row>
    <row r="5373" spans="2:10" x14ac:dyDescent="0.25">
      <c r="B5373" s="1508"/>
      <c r="C5373" s="1508"/>
      <c r="D5373" s="1508"/>
      <c r="E5373" s="1508"/>
      <c r="F5373" s="1504"/>
      <c r="G5373" s="1504"/>
      <c r="H5373" s="1504"/>
      <c r="I5373" s="1504"/>
      <c r="J5373" s="1504"/>
    </row>
    <row r="5374" spans="2:10" x14ac:dyDescent="0.25">
      <c r="B5374" s="1508"/>
      <c r="C5374" s="1508"/>
      <c r="D5374" s="1508"/>
      <c r="E5374" s="1508"/>
      <c r="F5374" s="1504"/>
      <c r="G5374" s="1504"/>
      <c r="H5374" s="1504"/>
      <c r="I5374" s="1504"/>
      <c r="J5374" s="1504"/>
    </row>
    <row r="5375" spans="2:10" x14ac:dyDescent="0.25">
      <c r="B5375" s="1508"/>
      <c r="C5375" s="1508"/>
      <c r="D5375" s="1508"/>
      <c r="E5375" s="1508"/>
      <c r="F5375" s="1504"/>
      <c r="G5375" s="1504"/>
      <c r="H5375" s="1504"/>
      <c r="I5375" s="1504"/>
      <c r="J5375" s="1504"/>
    </row>
    <row r="5376" spans="2:10" x14ac:dyDescent="0.25">
      <c r="B5376" s="1508"/>
      <c r="C5376" s="1508"/>
      <c r="D5376" s="1508"/>
      <c r="E5376" s="1508"/>
      <c r="F5376" s="1504"/>
      <c r="G5376" s="1504"/>
      <c r="H5376" s="1504"/>
      <c r="I5376" s="1504"/>
      <c r="J5376" s="1504"/>
    </row>
    <row r="5377" spans="2:10" x14ac:dyDescent="0.25">
      <c r="B5377" s="1508"/>
      <c r="C5377" s="1508"/>
      <c r="D5377" s="1508"/>
      <c r="E5377" s="1508"/>
      <c r="F5377" s="1504"/>
      <c r="G5377" s="1504"/>
      <c r="H5377" s="1504"/>
      <c r="I5377" s="1504"/>
      <c r="J5377" s="1504"/>
    </row>
    <row r="5378" spans="2:10" x14ac:dyDescent="0.25">
      <c r="B5378" s="1508"/>
      <c r="C5378" s="1508"/>
      <c r="D5378" s="1508"/>
      <c r="E5378" s="1508"/>
      <c r="F5378" s="1504"/>
      <c r="G5378" s="1504"/>
      <c r="H5378" s="1504"/>
      <c r="I5378" s="1504"/>
      <c r="J5378" s="1504"/>
    </row>
    <row r="5379" spans="2:10" x14ac:dyDescent="0.25">
      <c r="B5379" s="1508"/>
      <c r="C5379" s="1508"/>
      <c r="D5379" s="1508"/>
      <c r="E5379" s="1508"/>
      <c r="F5379" s="1504"/>
      <c r="G5379" s="1504"/>
      <c r="H5379" s="1504"/>
      <c r="I5379" s="1504"/>
      <c r="J5379" s="1504"/>
    </row>
    <row r="5380" spans="2:10" x14ac:dyDescent="0.25">
      <c r="B5380" s="1508"/>
      <c r="C5380" s="1508"/>
      <c r="D5380" s="1508"/>
      <c r="E5380" s="1508"/>
      <c r="F5380" s="1504"/>
      <c r="G5380" s="1504"/>
      <c r="H5380" s="1504"/>
      <c r="I5380" s="1504"/>
      <c r="J5380" s="1504"/>
    </row>
    <row r="5381" spans="2:10" x14ac:dyDescent="0.25">
      <c r="B5381" s="1508"/>
      <c r="C5381" s="1508"/>
      <c r="D5381" s="1508"/>
      <c r="E5381" s="1508"/>
      <c r="F5381" s="1504"/>
      <c r="G5381" s="1504"/>
      <c r="H5381" s="1504"/>
      <c r="I5381" s="1504"/>
      <c r="J5381" s="1504"/>
    </row>
    <row r="5382" spans="2:10" x14ac:dyDescent="0.25">
      <c r="B5382" s="1508"/>
      <c r="C5382" s="1508"/>
      <c r="D5382" s="1508"/>
      <c r="E5382" s="1508"/>
      <c r="F5382" s="1504"/>
      <c r="G5382" s="1504"/>
      <c r="H5382" s="1504"/>
      <c r="I5382" s="1504"/>
      <c r="J5382" s="1504"/>
    </row>
    <row r="5383" spans="2:10" x14ac:dyDescent="0.25">
      <c r="B5383" s="1508"/>
      <c r="C5383" s="1508"/>
      <c r="D5383" s="1508"/>
      <c r="E5383" s="1508"/>
      <c r="F5383" s="1504"/>
      <c r="G5383" s="1504"/>
      <c r="H5383" s="1504"/>
      <c r="I5383" s="1504"/>
      <c r="J5383" s="1504"/>
    </row>
    <row r="5384" spans="2:10" x14ac:dyDescent="0.25">
      <c r="B5384" s="1508"/>
      <c r="C5384" s="1508"/>
      <c r="D5384" s="1508"/>
      <c r="E5384" s="1508"/>
      <c r="F5384" s="1504"/>
      <c r="G5384" s="1504"/>
      <c r="H5384" s="1504"/>
      <c r="I5384" s="1504"/>
      <c r="J5384" s="1504"/>
    </row>
    <row r="5385" spans="2:10" x14ac:dyDescent="0.25">
      <c r="B5385" s="1508"/>
      <c r="C5385" s="1508"/>
      <c r="D5385" s="1508"/>
      <c r="E5385" s="1508"/>
      <c r="F5385" s="1504"/>
      <c r="G5385" s="1504"/>
      <c r="H5385" s="1504"/>
      <c r="I5385" s="1504"/>
      <c r="J5385" s="1504"/>
    </row>
    <row r="5386" spans="2:10" x14ac:dyDescent="0.25">
      <c r="B5386" s="1508"/>
      <c r="C5386" s="1508"/>
      <c r="D5386" s="1508"/>
      <c r="E5386" s="1508"/>
      <c r="F5386" s="1504"/>
      <c r="G5386" s="1504"/>
      <c r="H5386" s="1504"/>
      <c r="I5386" s="1504"/>
      <c r="J5386" s="1504"/>
    </row>
    <row r="5387" spans="2:10" x14ac:dyDescent="0.25">
      <c r="B5387" s="1508"/>
      <c r="C5387" s="1508"/>
      <c r="D5387" s="1508"/>
      <c r="E5387" s="1508"/>
      <c r="F5387" s="1504"/>
      <c r="G5387" s="1504"/>
      <c r="H5387" s="1504"/>
      <c r="I5387" s="1504"/>
      <c r="J5387" s="1504"/>
    </row>
    <row r="5388" spans="2:10" x14ac:dyDescent="0.25">
      <c r="B5388" s="1508"/>
      <c r="C5388" s="1508"/>
      <c r="D5388" s="1508"/>
      <c r="E5388" s="1508"/>
      <c r="F5388" s="1504"/>
      <c r="G5388" s="1504"/>
      <c r="H5388" s="1504"/>
      <c r="I5388" s="1504"/>
      <c r="J5388" s="1504"/>
    </row>
    <row r="5389" spans="2:10" x14ac:dyDescent="0.25">
      <c r="B5389" s="1508"/>
      <c r="C5389" s="1508"/>
      <c r="D5389" s="1508"/>
      <c r="E5389" s="1508"/>
      <c r="F5389" s="1504"/>
      <c r="G5389" s="1504"/>
      <c r="H5389" s="1504"/>
      <c r="I5389" s="1504"/>
      <c r="J5389" s="1504"/>
    </row>
    <row r="5390" spans="2:10" x14ac:dyDescent="0.25">
      <c r="B5390" s="1508"/>
      <c r="C5390" s="1508"/>
      <c r="D5390" s="1508"/>
      <c r="E5390" s="1508"/>
      <c r="F5390" s="1504"/>
      <c r="G5390" s="1504"/>
      <c r="H5390" s="1504"/>
      <c r="I5390" s="1504"/>
      <c r="J5390" s="1504"/>
    </row>
    <row r="5391" spans="2:10" x14ac:dyDescent="0.25">
      <c r="B5391" s="1508"/>
      <c r="C5391" s="1508"/>
      <c r="D5391" s="1508"/>
      <c r="E5391" s="1508"/>
      <c r="F5391" s="1504"/>
      <c r="G5391" s="1504"/>
      <c r="H5391" s="1504"/>
      <c r="I5391" s="1504"/>
      <c r="J5391" s="1504"/>
    </row>
    <row r="5392" spans="2:10" x14ac:dyDescent="0.25">
      <c r="B5392" s="1508"/>
      <c r="C5392" s="1508"/>
      <c r="D5392" s="1508"/>
      <c r="E5392" s="1508"/>
      <c r="F5392" s="1504"/>
      <c r="G5392" s="1504"/>
      <c r="H5392" s="1504"/>
      <c r="I5392" s="1504"/>
      <c r="J5392" s="1504"/>
    </row>
    <row r="5393" spans="2:10" x14ac:dyDescent="0.25">
      <c r="B5393" s="1508"/>
      <c r="C5393" s="1508"/>
      <c r="D5393" s="1508"/>
      <c r="E5393" s="1508"/>
      <c r="F5393" s="1504"/>
      <c r="G5393" s="1504"/>
      <c r="H5393" s="1504"/>
      <c r="I5393" s="1504"/>
      <c r="J5393" s="1504"/>
    </row>
    <row r="5394" spans="2:10" x14ac:dyDescent="0.25">
      <c r="B5394" s="1508"/>
      <c r="C5394" s="1508"/>
      <c r="D5394" s="1508"/>
      <c r="E5394" s="1508"/>
      <c r="F5394" s="1504"/>
      <c r="G5394" s="1504"/>
      <c r="H5394" s="1504"/>
      <c r="I5394" s="1504"/>
      <c r="J5394" s="1504"/>
    </row>
    <row r="5395" spans="2:10" x14ac:dyDescent="0.25">
      <c r="B5395" s="1508"/>
      <c r="C5395" s="1508"/>
      <c r="D5395" s="1508"/>
      <c r="E5395" s="1508"/>
      <c r="F5395" s="1504"/>
      <c r="G5395" s="1504"/>
      <c r="H5395" s="1504"/>
      <c r="I5395" s="1504"/>
      <c r="J5395" s="1504"/>
    </row>
    <row r="5396" spans="2:10" x14ac:dyDescent="0.25">
      <c r="B5396" s="1508"/>
      <c r="C5396" s="1508"/>
      <c r="D5396" s="1508"/>
      <c r="E5396" s="1508"/>
      <c r="F5396" s="1504"/>
      <c r="G5396" s="1504"/>
      <c r="H5396" s="1504"/>
      <c r="I5396" s="1504"/>
      <c r="J5396" s="1504"/>
    </row>
    <row r="5397" spans="2:10" x14ac:dyDescent="0.25">
      <c r="B5397" s="1508"/>
      <c r="C5397" s="1508"/>
      <c r="D5397" s="1508"/>
      <c r="E5397" s="1508"/>
      <c r="F5397" s="1504"/>
      <c r="G5397" s="1504"/>
      <c r="H5397" s="1504"/>
      <c r="I5397" s="1504"/>
      <c r="J5397" s="1504"/>
    </row>
    <row r="5398" spans="2:10" x14ac:dyDescent="0.25">
      <c r="B5398" s="1508"/>
      <c r="C5398" s="1508"/>
      <c r="D5398" s="1508"/>
      <c r="E5398" s="1508"/>
      <c r="F5398" s="1504"/>
      <c r="G5398" s="1504"/>
      <c r="H5398" s="1504"/>
      <c r="I5398" s="1504"/>
      <c r="J5398" s="1504"/>
    </row>
    <row r="5399" spans="2:10" x14ac:dyDescent="0.25">
      <c r="B5399" s="1508"/>
      <c r="C5399" s="1508"/>
      <c r="D5399" s="1508"/>
      <c r="E5399" s="1508"/>
      <c r="F5399" s="1504"/>
      <c r="G5399" s="1504"/>
      <c r="H5399" s="1504"/>
      <c r="I5399" s="1504"/>
      <c r="J5399" s="1504"/>
    </row>
    <row r="5400" spans="2:10" x14ac:dyDescent="0.25">
      <c r="B5400" s="1508"/>
      <c r="C5400" s="1508"/>
      <c r="D5400" s="1508"/>
      <c r="E5400" s="1508"/>
      <c r="F5400" s="1504"/>
      <c r="G5400" s="1504"/>
      <c r="H5400" s="1504"/>
      <c r="I5400" s="1504"/>
      <c r="J5400" s="1504"/>
    </row>
    <row r="5401" spans="2:10" x14ac:dyDescent="0.25">
      <c r="B5401" s="1508"/>
      <c r="C5401" s="1508"/>
      <c r="D5401" s="1508"/>
      <c r="E5401" s="1508"/>
      <c r="F5401" s="1504"/>
      <c r="G5401" s="1504"/>
      <c r="H5401" s="1504"/>
      <c r="I5401" s="1504"/>
      <c r="J5401" s="1504"/>
    </row>
    <row r="5402" spans="2:10" x14ac:dyDescent="0.25">
      <c r="B5402" s="1508"/>
      <c r="C5402" s="1508"/>
      <c r="D5402" s="1508"/>
      <c r="E5402" s="1508"/>
      <c r="F5402" s="1504"/>
      <c r="G5402" s="1504"/>
      <c r="H5402" s="1504"/>
      <c r="I5402" s="1504"/>
      <c r="J5402" s="1504"/>
    </row>
    <row r="5403" spans="2:10" x14ac:dyDescent="0.25">
      <c r="B5403" s="1508"/>
      <c r="C5403" s="1508"/>
      <c r="D5403" s="1508"/>
      <c r="E5403" s="1508"/>
      <c r="F5403" s="1504"/>
      <c r="G5403" s="1504"/>
      <c r="H5403" s="1504"/>
      <c r="I5403" s="1504"/>
      <c r="J5403" s="1504"/>
    </row>
    <row r="5404" spans="2:10" x14ac:dyDescent="0.25">
      <c r="B5404" s="1508"/>
      <c r="C5404" s="1508"/>
      <c r="D5404" s="1508"/>
      <c r="E5404" s="1508"/>
      <c r="F5404" s="1504"/>
      <c r="G5404" s="1504"/>
      <c r="H5404" s="1504"/>
      <c r="I5404" s="1504"/>
      <c r="J5404" s="1504"/>
    </row>
    <row r="5405" spans="2:10" x14ac:dyDescent="0.25">
      <c r="B5405" s="1508"/>
      <c r="C5405" s="1508"/>
      <c r="D5405" s="1508"/>
      <c r="E5405" s="1508"/>
      <c r="F5405" s="1504"/>
      <c r="G5405" s="1504"/>
      <c r="H5405" s="1504"/>
      <c r="I5405" s="1504"/>
      <c r="J5405" s="1504"/>
    </row>
    <row r="5406" spans="2:10" x14ac:dyDescent="0.25">
      <c r="B5406" s="1508"/>
      <c r="C5406" s="1508"/>
      <c r="D5406" s="1508"/>
      <c r="E5406" s="1508"/>
      <c r="F5406" s="1504"/>
      <c r="G5406" s="1504"/>
      <c r="H5406" s="1504"/>
      <c r="I5406" s="1504"/>
      <c r="J5406" s="1504"/>
    </row>
    <row r="5407" spans="2:10" x14ac:dyDescent="0.25">
      <c r="B5407" s="1508"/>
      <c r="C5407" s="1508"/>
      <c r="D5407" s="1508"/>
      <c r="E5407" s="1508"/>
      <c r="F5407" s="1504"/>
      <c r="G5407" s="1504"/>
      <c r="H5407" s="1504"/>
      <c r="I5407" s="1504"/>
      <c r="J5407" s="1504"/>
    </row>
    <row r="5408" spans="2:10" x14ac:dyDescent="0.25">
      <c r="B5408" s="1508"/>
      <c r="C5408" s="1508"/>
      <c r="D5408" s="1508"/>
      <c r="E5408" s="1508"/>
      <c r="F5408" s="1504"/>
      <c r="G5408" s="1504"/>
      <c r="H5408" s="1504"/>
      <c r="I5408" s="1504"/>
      <c r="J5408" s="1504"/>
    </row>
    <row r="5409" spans="2:10" x14ac:dyDescent="0.25">
      <c r="B5409" s="1508"/>
      <c r="C5409" s="1508"/>
      <c r="D5409" s="1508"/>
      <c r="E5409" s="1508"/>
      <c r="F5409" s="1504"/>
      <c r="G5409" s="1504"/>
      <c r="H5409" s="1504"/>
      <c r="I5409" s="1504"/>
      <c r="J5409" s="1504"/>
    </row>
    <row r="5410" spans="2:10" x14ac:dyDescent="0.25">
      <c r="B5410" s="1508"/>
      <c r="C5410" s="1508"/>
      <c r="D5410" s="1508"/>
      <c r="E5410" s="1508"/>
      <c r="F5410" s="1504"/>
      <c r="G5410" s="1504"/>
      <c r="H5410" s="1504"/>
      <c r="I5410" s="1504"/>
      <c r="J5410" s="1504"/>
    </row>
    <row r="5411" spans="2:10" x14ac:dyDescent="0.25">
      <c r="B5411" s="1508"/>
      <c r="C5411" s="1508"/>
      <c r="D5411" s="1508"/>
      <c r="E5411" s="1508"/>
      <c r="F5411" s="1504"/>
      <c r="G5411" s="1504"/>
      <c r="H5411" s="1504"/>
      <c r="I5411" s="1504"/>
      <c r="J5411" s="1504"/>
    </row>
    <row r="5412" spans="2:10" x14ac:dyDescent="0.25">
      <c r="B5412" s="1508"/>
      <c r="C5412" s="1508"/>
      <c r="D5412" s="1508"/>
      <c r="E5412" s="1508"/>
      <c r="F5412" s="1504"/>
      <c r="G5412" s="1504"/>
      <c r="H5412" s="1504"/>
      <c r="I5412" s="1504"/>
      <c r="J5412" s="1504"/>
    </row>
    <row r="5413" spans="2:10" x14ac:dyDescent="0.25">
      <c r="B5413" s="1508"/>
      <c r="C5413" s="1508"/>
      <c r="D5413" s="1508"/>
      <c r="E5413" s="1508"/>
      <c r="F5413" s="1504"/>
      <c r="G5413" s="1504"/>
      <c r="H5413" s="1504"/>
      <c r="I5413" s="1504"/>
      <c r="J5413" s="1504"/>
    </row>
    <row r="5414" spans="2:10" x14ac:dyDescent="0.25">
      <c r="B5414" s="1508"/>
      <c r="C5414" s="1508"/>
      <c r="D5414" s="1508"/>
      <c r="E5414" s="1508"/>
      <c r="F5414" s="1504"/>
      <c r="G5414" s="1504"/>
      <c r="H5414" s="1504"/>
      <c r="I5414" s="1504"/>
      <c r="J5414" s="1504"/>
    </row>
    <row r="5415" spans="2:10" x14ac:dyDescent="0.25">
      <c r="B5415" s="1508"/>
      <c r="C5415" s="1508"/>
      <c r="D5415" s="1508"/>
      <c r="E5415" s="1508"/>
      <c r="F5415" s="1504"/>
      <c r="G5415" s="1504"/>
      <c r="H5415" s="1504"/>
      <c r="I5415" s="1504"/>
      <c r="J5415" s="1504"/>
    </row>
    <row r="5416" spans="2:10" x14ac:dyDescent="0.25">
      <c r="B5416" s="1508"/>
      <c r="C5416" s="1508"/>
      <c r="D5416" s="1508"/>
      <c r="E5416" s="1508"/>
      <c r="F5416" s="1504"/>
      <c r="G5416" s="1504"/>
      <c r="H5416" s="1504"/>
      <c r="I5416" s="1504"/>
      <c r="J5416" s="1504"/>
    </row>
    <row r="5417" spans="2:10" x14ac:dyDescent="0.25">
      <c r="B5417" s="1508"/>
      <c r="C5417" s="1508"/>
      <c r="D5417" s="1508"/>
      <c r="E5417" s="1508"/>
      <c r="F5417" s="1504"/>
      <c r="G5417" s="1504"/>
      <c r="H5417" s="1504"/>
      <c r="I5417" s="1504"/>
      <c r="J5417" s="1504"/>
    </row>
    <row r="5418" spans="2:10" x14ac:dyDescent="0.25">
      <c r="B5418" s="1508"/>
      <c r="C5418" s="1508"/>
      <c r="D5418" s="1508"/>
      <c r="E5418" s="1508"/>
      <c r="F5418" s="1504"/>
      <c r="G5418" s="1504"/>
      <c r="H5418" s="1504"/>
      <c r="I5418" s="1504"/>
      <c r="J5418" s="1504"/>
    </row>
    <row r="5419" spans="2:10" x14ac:dyDescent="0.25">
      <c r="B5419" s="1508"/>
      <c r="C5419" s="1508"/>
      <c r="D5419" s="1508"/>
      <c r="E5419" s="1508"/>
      <c r="F5419" s="1504"/>
      <c r="G5419" s="1504"/>
      <c r="H5419" s="1504"/>
      <c r="I5419" s="1504"/>
      <c r="J5419" s="1504"/>
    </row>
    <row r="5420" spans="2:10" x14ac:dyDescent="0.25">
      <c r="B5420" s="1508"/>
      <c r="C5420" s="1508"/>
      <c r="D5420" s="1508"/>
      <c r="E5420" s="1508"/>
      <c r="F5420" s="1504"/>
      <c r="G5420" s="1504"/>
      <c r="H5420" s="1504"/>
      <c r="I5420" s="1504"/>
      <c r="J5420" s="1504"/>
    </row>
    <row r="5421" spans="2:10" x14ac:dyDescent="0.25">
      <c r="B5421" s="1508"/>
      <c r="C5421" s="1508"/>
      <c r="D5421" s="1508"/>
      <c r="E5421" s="1508"/>
      <c r="F5421" s="1504"/>
      <c r="G5421" s="1504"/>
      <c r="H5421" s="1504"/>
      <c r="I5421" s="1504"/>
      <c r="J5421" s="1504"/>
    </row>
    <row r="5422" spans="2:10" x14ac:dyDescent="0.25">
      <c r="B5422" s="1508"/>
      <c r="C5422" s="1508"/>
      <c r="D5422" s="1508"/>
      <c r="E5422" s="1508"/>
      <c r="F5422" s="1504"/>
      <c r="G5422" s="1504"/>
      <c r="H5422" s="1504"/>
      <c r="I5422" s="1504"/>
      <c r="J5422" s="1504"/>
    </row>
    <row r="5423" spans="2:10" x14ac:dyDescent="0.25">
      <c r="B5423" s="1508"/>
      <c r="C5423" s="1508"/>
      <c r="D5423" s="1508"/>
      <c r="E5423" s="1508"/>
      <c r="F5423" s="1504"/>
      <c r="G5423" s="1504"/>
      <c r="H5423" s="1504"/>
      <c r="I5423" s="1504"/>
      <c r="J5423" s="1504"/>
    </row>
    <row r="5424" spans="2:10" x14ac:dyDescent="0.25">
      <c r="B5424" s="1508"/>
      <c r="C5424" s="1508"/>
      <c r="D5424" s="1508"/>
      <c r="E5424" s="1508"/>
      <c r="F5424" s="1504"/>
      <c r="G5424" s="1504"/>
      <c r="H5424" s="1504"/>
      <c r="I5424" s="1504"/>
      <c r="J5424" s="1504"/>
    </row>
    <row r="5425" spans="2:10" x14ac:dyDescent="0.25">
      <c r="B5425" s="1508"/>
      <c r="C5425" s="1508"/>
      <c r="D5425" s="1508"/>
      <c r="E5425" s="1508"/>
      <c r="F5425" s="1504"/>
      <c r="G5425" s="1504"/>
      <c r="H5425" s="1504"/>
      <c r="I5425" s="1504"/>
      <c r="J5425" s="1504"/>
    </row>
    <row r="5426" spans="2:10" x14ac:dyDescent="0.25">
      <c r="B5426" s="1508"/>
      <c r="C5426" s="1508"/>
      <c r="D5426" s="1508"/>
      <c r="E5426" s="1508"/>
      <c r="F5426" s="1504"/>
      <c r="G5426" s="1504"/>
      <c r="H5426" s="1504"/>
      <c r="I5426" s="1504"/>
      <c r="J5426" s="1504"/>
    </row>
    <row r="5427" spans="2:10" x14ac:dyDescent="0.25">
      <c r="B5427" s="1508"/>
      <c r="C5427" s="1508"/>
      <c r="D5427" s="1508"/>
      <c r="E5427" s="1508"/>
      <c r="F5427" s="1504"/>
      <c r="G5427" s="1504"/>
      <c r="H5427" s="1504"/>
      <c r="I5427" s="1504"/>
      <c r="J5427" s="1504"/>
    </row>
    <row r="5428" spans="2:10" x14ac:dyDescent="0.25">
      <c r="B5428" s="1508"/>
      <c r="C5428" s="1508"/>
      <c r="D5428" s="1508"/>
      <c r="E5428" s="1508"/>
      <c r="F5428" s="1504"/>
      <c r="G5428" s="1504"/>
      <c r="H5428" s="1504"/>
      <c r="I5428" s="1504"/>
      <c r="J5428" s="1504"/>
    </row>
    <row r="5429" spans="2:10" x14ac:dyDescent="0.25">
      <c r="B5429" s="1508"/>
      <c r="C5429" s="1508"/>
      <c r="D5429" s="1508"/>
      <c r="E5429" s="1508"/>
      <c r="F5429" s="1504"/>
      <c r="G5429" s="1504"/>
      <c r="H5429" s="1504"/>
      <c r="I5429" s="1504"/>
      <c r="J5429" s="1504"/>
    </row>
    <row r="5430" spans="2:10" x14ac:dyDescent="0.25">
      <c r="B5430" s="1508"/>
      <c r="C5430" s="1508"/>
      <c r="D5430" s="1508"/>
      <c r="E5430" s="1508"/>
      <c r="F5430" s="1504"/>
      <c r="G5430" s="1504"/>
      <c r="H5430" s="1504"/>
      <c r="I5430" s="1504"/>
      <c r="J5430" s="1504"/>
    </row>
    <row r="5431" spans="2:10" x14ac:dyDescent="0.25">
      <c r="B5431" s="1508"/>
      <c r="C5431" s="1508"/>
      <c r="D5431" s="1508"/>
      <c r="E5431" s="1508"/>
      <c r="F5431" s="1504"/>
      <c r="G5431" s="1504"/>
      <c r="H5431" s="1504"/>
      <c r="I5431" s="1504"/>
      <c r="J5431" s="1504"/>
    </row>
    <row r="5432" spans="2:10" x14ac:dyDescent="0.25">
      <c r="B5432" s="1508"/>
      <c r="C5432" s="1508"/>
      <c r="D5432" s="1508"/>
      <c r="E5432" s="1508"/>
      <c r="F5432" s="1504"/>
      <c r="G5432" s="1504"/>
      <c r="H5432" s="1504"/>
      <c r="I5432" s="1504"/>
      <c r="J5432" s="1504"/>
    </row>
    <row r="5433" spans="2:10" x14ac:dyDescent="0.25">
      <c r="B5433" s="1508"/>
      <c r="C5433" s="1508"/>
      <c r="D5433" s="1508"/>
      <c r="E5433" s="1508"/>
      <c r="F5433" s="1504"/>
      <c r="G5433" s="1504"/>
      <c r="H5433" s="1504"/>
      <c r="I5433" s="1504"/>
      <c r="J5433" s="1504"/>
    </row>
    <row r="5434" spans="2:10" x14ac:dyDescent="0.25">
      <c r="B5434" s="1508"/>
      <c r="C5434" s="1508"/>
      <c r="D5434" s="1508"/>
      <c r="E5434" s="1508"/>
      <c r="F5434" s="1504"/>
      <c r="G5434" s="1504"/>
      <c r="H5434" s="1504"/>
      <c r="I5434" s="1504"/>
      <c r="J5434" s="1504"/>
    </row>
    <row r="5435" spans="2:10" x14ac:dyDescent="0.25">
      <c r="B5435" s="1508"/>
      <c r="C5435" s="1508"/>
      <c r="D5435" s="1508"/>
      <c r="E5435" s="1508"/>
      <c r="F5435" s="1504"/>
      <c r="G5435" s="1504"/>
      <c r="H5435" s="1504"/>
      <c r="I5435" s="1504"/>
      <c r="J5435" s="1504"/>
    </row>
    <row r="5436" spans="2:10" x14ac:dyDescent="0.25">
      <c r="B5436" s="1508"/>
      <c r="C5436" s="1508"/>
      <c r="D5436" s="1508"/>
      <c r="E5436" s="1508"/>
      <c r="F5436" s="1504"/>
      <c r="G5436" s="1504"/>
      <c r="H5436" s="1504"/>
      <c r="I5436" s="1504"/>
      <c r="J5436" s="1504"/>
    </row>
    <row r="5437" spans="2:10" x14ac:dyDescent="0.25">
      <c r="B5437" s="1508"/>
      <c r="C5437" s="1508"/>
      <c r="D5437" s="1508"/>
      <c r="E5437" s="1508"/>
      <c r="F5437" s="1504"/>
      <c r="G5437" s="1504"/>
      <c r="H5437" s="1504"/>
      <c r="I5437" s="1504"/>
      <c r="J5437" s="1504"/>
    </row>
    <row r="5438" spans="2:10" x14ac:dyDescent="0.25">
      <c r="B5438" s="1508"/>
      <c r="C5438" s="1508"/>
      <c r="D5438" s="1508"/>
      <c r="E5438" s="1508"/>
      <c r="F5438" s="1504"/>
      <c r="G5438" s="1504"/>
      <c r="H5438" s="1504"/>
      <c r="I5438" s="1504"/>
      <c r="J5438" s="1504"/>
    </row>
    <row r="5439" spans="2:10" x14ac:dyDescent="0.25">
      <c r="B5439" s="1508"/>
      <c r="C5439" s="1508"/>
      <c r="D5439" s="1508"/>
      <c r="E5439" s="1508"/>
      <c r="F5439" s="1504"/>
      <c r="G5439" s="1504"/>
      <c r="H5439" s="1504"/>
      <c r="I5439" s="1504"/>
      <c r="J5439" s="1504"/>
    </row>
    <row r="5440" spans="2:10" x14ac:dyDescent="0.25">
      <c r="B5440" s="1508"/>
      <c r="C5440" s="1508"/>
      <c r="D5440" s="1508"/>
      <c r="E5440" s="1508"/>
      <c r="F5440" s="1504"/>
      <c r="G5440" s="1504"/>
      <c r="H5440" s="1504"/>
      <c r="I5440" s="1504"/>
      <c r="J5440" s="1504"/>
    </row>
    <row r="5441" spans="2:10" x14ac:dyDescent="0.25">
      <c r="B5441" s="1508"/>
      <c r="C5441" s="1508"/>
      <c r="D5441" s="1508"/>
      <c r="E5441" s="1508"/>
      <c r="F5441" s="1504"/>
      <c r="G5441" s="1504"/>
      <c r="H5441" s="1504"/>
      <c r="I5441" s="1504"/>
      <c r="J5441" s="1504"/>
    </row>
    <row r="5442" spans="2:10" x14ac:dyDescent="0.25">
      <c r="B5442" s="1508"/>
      <c r="C5442" s="1508"/>
      <c r="D5442" s="1508"/>
      <c r="E5442" s="1508"/>
      <c r="F5442" s="1504"/>
      <c r="G5442" s="1504"/>
      <c r="H5442" s="1504"/>
      <c r="I5442" s="1504"/>
      <c r="J5442" s="1504"/>
    </row>
    <row r="5443" spans="2:10" x14ac:dyDescent="0.25">
      <c r="B5443" s="1508"/>
      <c r="C5443" s="1508"/>
      <c r="D5443" s="1508"/>
      <c r="E5443" s="1508"/>
      <c r="F5443" s="1504"/>
      <c r="G5443" s="1504"/>
      <c r="H5443" s="1504"/>
      <c r="I5443" s="1504"/>
      <c r="J5443" s="1504"/>
    </row>
    <row r="5444" spans="2:10" x14ac:dyDescent="0.25">
      <c r="B5444" s="1508"/>
      <c r="C5444" s="1508"/>
      <c r="D5444" s="1508"/>
      <c r="E5444" s="1508"/>
      <c r="F5444" s="1504"/>
      <c r="G5444" s="1504"/>
      <c r="H5444" s="1504"/>
      <c r="I5444" s="1504"/>
      <c r="J5444" s="1504"/>
    </row>
    <row r="5445" spans="2:10" x14ac:dyDescent="0.25">
      <c r="B5445" s="1508"/>
      <c r="C5445" s="1508"/>
      <c r="D5445" s="1508"/>
      <c r="E5445" s="1508"/>
      <c r="F5445" s="1504"/>
      <c r="G5445" s="1504"/>
      <c r="H5445" s="1504"/>
      <c r="I5445" s="1504"/>
      <c r="J5445" s="1504"/>
    </row>
    <row r="5446" spans="2:10" x14ac:dyDescent="0.25">
      <c r="B5446" s="1508"/>
      <c r="C5446" s="1508"/>
      <c r="D5446" s="1508"/>
      <c r="E5446" s="1508"/>
      <c r="F5446" s="1504"/>
      <c r="G5446" s="1504"/>
      <c r="H5446" s="1504"/>
      <c r="I5446" s="1504"/>
      <c r="J5446" s="1504"/>
    </row>
    <row r="5447" spans="2:10" x14ac:dyDescent="0.25">
      <c r="B5447" s="1508"/>
      <c r="C5447" s="1508"/>
      <c r="D5447" s="1508"/>
      <c r="E5447" s="1508"/>
      <c r="F5447" s="1504"/>
      <c r="G5447" s="1504"/>
      <c r="H5447" s="1504"/>
      <c r="I5447" s="1504"/>
      <c r="J5447" s="1504"/>
    </row>
    <row r="5448" spans="2:10" x14ac:dyDescent="0.25">
      <c r="B5448" s="1508"/>
      <c r="C5448" s="1508"/>
      <c r="D5448" s="1508"/>
      <c r="E5448" s="1508"/>
      <c r="F5448" s="1504"/>
      <c r="G5448" s="1504"/>
      <c r="H5448" s="1504"/>
      <c r="I5448" s="1504"/>
      <c r="J5448" s="1504"/>
    </row>
    <row r="5449" spans="2:10" x14ac:dyDescent="0.25">
      <c r="B5449" s="1508"/>
      <c r="C5449" s="1508"/>
      <c r="D5449" s="1508"/>
      <c r="E5449" s="1508"/>
      <c r="F5449" s="1504"/>
      <c r="G5449" s="1504"/>
      <c r="H5449" s="1504"/>
      <c r="I5449" s="1504"/>
      <c r="J5449" s="1504"/>
    </row>
    <row r="5450" spans="2:10" x14ac:dyDescent="0.25">
      <c r="B5450" s="1508"/>
      <c r="C5450" s="1508"/>
      <c r="D5450" s="1508"/>
      <c r="E5450" s="1508"/>
      <c r="F5450" s="1504"/>
      <c r="G5450" s="1504"/>
      <c r="H5450" s="1504"/>
      <c r="I5450" s="1504"/>
      <c r="J5450" s="1504"/>
    </row>
    <row r="5451" spans="2:10" x14ac:dyDescent="0.25">
      <c r="B5451" s="1508"/>
      <c r="C5451" s="1508"/>
      <c r="D5451" s="1508"/>
      <c r="E5451" s="1508"/>
      <c r="F5451" s="1504"/>
      <c r="G5451" s="1504"/>
      <c r="H5451" s="1504"/>
      <c r="I5451" s="1504"/>
      <c r="J5451" s="1504"/>
    </row>
    <row r="5452" spans="2:10" x14ac:dyDescent="0.25">
      <c r="B5452" s="1508"/>
      <c r="C5452" s="1508"/>
      <c r="D5452" s="1508"/>
      <c r="E5452" s="1508"/>
      <c r="F5452" s="1504"/>
      <c r="G5452" s="1504"/>
      <c r="H5452" s="1504"/>
      <c r="I5452" s="1504"/>
      <c r="J5452" s="1504"/>
    </row>
    <row r="5453" spans="2:10" x14ac:dyDescent="0.25">
      <c r="B5453" s="1508"/>
      <c r="C5453" s="1508"/>
      <c r="D5453" s="1508"/>
      <c r="E5453" s="1508"/>
      <c r="F5453" s="1504"/>
      <c r="G5453" s="1504"/>
      <c r="H5453" s="1504"/>
      <c r="I5453" s="1504"/>
      <c r="J5453" s="1504"/>
    </row>
    <row r="5454" spans="2:10" x14ac:dyDescent="0.25">
      <c r="B5454" s="1508"/>
      <c r="C5454" s="1508"/>
      <c r="D5454" s="1508"/>
      <c r="E5454" s="1508"/>
      <c r="F5454" s="1504"/>
      <c r="G5454" s="1504"/>
      <c r="H5454" s="1504"/>
      <c r="I5454" s="1504"/>
      <c r="J5454" s="1504"/>
    </row>
    <row r="5455" spans="2:10" x14ac:dyDescent="0.25">
      <c r="B5455" s="1508"/>
      <c r="C5455" s="1508"/>
      <c r="D5455" s="1508"/>
      <c r="E5455" s="1508"/>
      <c r="F5455" s="1504"/>
      <c r="G5455" s="1504"/>
      <c r="H5455" s="1504"/>
      <c r="I5455" s="1504"/>
      <c r="J5455" s="1504"/>
    </row>
    <row r="5456" spans="2:10" x14ac:dyDescent="0.25">
      <c r="B5456" s="1508"/>
      <c r="C5456" s="1508"/>
      <c r="D5456" s="1508"/>
      <c r="E5456" s="1508"/>
      <c r="F5456" s="1504"/>
      <c r="G5456" s="1504"/>
      <c r="H5456" s="1504"/>
      <c r="I5456" s="1504"/>
      <c r="J5456" s="1504"/>
    </row>
    <row r="5457" spans="2:10" x14ac:dyDescent="0.25">
      <c r="B5457" s="1508"/>
      <c r="C5457" s="1508"/>
      <c r="D5457" s="1508"/>
      <c r="E5457" s="1508"/>
      <c r="F5457" s="1504"/>
      <c r="G5457" s="1504"/>
      <c r="H5457" s="1504"/>
      <c r="I5457" s="1504"/>
      <c r="J5457" s="1504"/>
    </row>
    <row r="5458" spans="2:10" x14ac:dyDescent="0.25">
      <c r="B5458" s="1508"/>
      <c r="C5458" s="1508"/>
      <c r="D5458" s="1508"/>
      <c r="E5458" s="1508"/>
      <c r="F5458" s="1504"/>
      <c r="G5458" s="1504"/>
      <c r="H5458" s="1504"/>
      <c r="I5458" s="1504"/>
      <c r="J5458" s="1504"/>
    </row>
    <row r="5459" spans="2:10" x14ac:dyDescent="0.25">
      <c r="B5459" s="1508"/>
      <c r="C5459" s="1508"/>
      <c r="D5459" s="1508"/>
      <c r="E5459" s="1508"/>
      <c r="F5459" s="1504"/>
      <c r="G5459" s="1504"/>
      <c r="H5459" s="1504"/>
      <c r="I5459" s="1504"/>
      <c r="J5459" s="1504"/>
    </row>
    <row r="5460" spans="2:10" x14ac:dyDescent="0.25">
      <c r="B5460" s="1508"/>
      <c r="C5460" s="1508"/>
      <c r="D5460" s="1508"/>
      <c r="E5460" s="1508"/>
      <c r="F5460" s="1504"/>
      <c r="G5460" s="1504"/>
      <c r="H5460" s="1504"/>
      <c r="I5460" s="1504"/>
      <c r="J5460" s="1504"/>
    </row>
    <row r="5461" spans="2:10" x14ac:dyDescent="0.25">
      <c r="B5461" s="1508"/>
      <c r="C5461" s="1508"/>
      <c r="D5461" s="1508"/>
      <c r="E5461" s="1508"/>
      <c r="F5461" s="1504"/>
      <c r="G5461" s="1504"/>
      <c r="H5461" s="1504"/>
      <c r="I5461" s="1504"/>
      <c r="J5461" s="1504"/>
    </row>
    <row r="5462" spans="2:10" x14ac:dyDescent="0.25">
      <c r="B5462" s="1508"/>
      <c r="C5462" s="1508"/>
      <c r="D5462" s="1508"/>
      <c r="E5462" s="1508"/>
      <c r="F5462" s="1504"/>
      <c r="G5462" s="1504"/>
      <c r="H5462" s="1504"/>
      <c r="I5462" s="1504"/>
      <c r="J5462" s="1504"/>
    </row>
    <row r="5463" spans="2:10" x14ac:dyDescent="0.25">
      <c r="B5463" s="1508"/>
      <c r="C5463" s="1508"/>
      <c r="D5463" s="1508"/>
      <c r="E5463" s="1508"/>
      <c r="F5463" s="1504"/>
      <c r="G5463" s="1504"/>
      <c r="H5463" s="1504"/>
      <c r="I5463" s="1504"/>
      <c r="J5463" s="1504"/>
    </row>
    <row r="5464" spans="2:10" x14ac:dyDescent="0.25">
      <c r="B5464" s="1508"/>
      <c r="C5464" s="1508"/>
      <c r="D5464" s="1508"/>
      <c r="E5464" s="1508"/>
      <c r="F5464" s="1504"/>
      <c r="G5464" s="1504"/>
      <c r="H5464" s="1504"/>
      <c r="I5464" s="1504"/>
      <c r="J5464" s="1504"/>
    </row>
    <row r="5465" spans="2:10" x14ac:dyDescent="0.25">
      <c r="B5465" s="1508"/>
      <c r="C5465" s="1508"/>
      <c r="D5465" s="1508"/>
      <c r="E5465" s="1508"/>
      <c r="F5465" s="1504"/>
      <c r="G5465" s="1504"/>
      <c r="H5465" s="1504"/>
      <c r="I5465" s="1504"/>
      <c r="J5465" s="1504"/>
    </row>
    <row r="5466" spans="2:10" x14ac:dyDescent="0.25">
      <c r="B5466" s="1508"/>
      <c r="C5466" s="1508"/>
      <c r="D5466" s="1508"/>
      <c r="E5466" s="1508"/>
      <c r="F5466" s="1504"/>
      <c r="G5466" s="1504"/>
      <c r="H5466" s="1504"/>
      <c r="I5466" s="1504"/>
      <c r="J5466" s="1504"/>
    </row>
    <row r="5467" spans="2:10" x14ac:dyDescent="0.25">
      <c r="B5467" s="1508"/>
      <c r="C5467" s="1508"/>
      <c r="D5467" s="1508"/>
      <c r="E5467" s="1508"/>
      <c r="F5467" s="1504"/>
      <c r="G5467" s="1504"/>
      <c r="H5467" s="1504"/>
      <c r="I5467" s="1504"/>
      <c r="J5467" s="1504"/>
    </row>
    <row r="5468" spans="2:10" x14ac:dyDescent="0.25">
      <c r="B5468" s="1508"/>
      <c r="C5468" s="1508"/>
      <c r="D5468" s="1508"/>
      <c r="E5468" s="1508"/>
      <c r="F5468" s="1504"/>
      <c r="G5468" s="1504"/>
      <c r="H5468" s="1504"/>
      <c r="I5468" s="1504"/>
      <c r="J5468" s="1504"/>
    </row>
    <row r="5469" spans="2:10" x14ac:dyDescent="0.25">
      <c r="B5469" s="1508"/>
      <c r="C5469" s="1508"/>
      <c r="D5469" s="1508"/>
      <c r="E5469" s="1508"/>
      <c r="F5469" s="1504"/>
      <c r="G5469" s="1504"/>
      <c r="H5469" s="1504"/>
      <c r="I5469" s="1504"/>
      <c r="J5469" s="1504"/>
    </row>
    <row r="5470" spans="2:10" x14ac:dyDescent="0.25">
      <c r="B5470" s="1508"/>
      <c r="C5470" s="1508"/>
      <c r="D5470" s="1508"/>
      <c r="E5470" s="1508"/>
      <c r="F5470" s="1504"/>
      <c r="G5470" s="1504"/>
      <c r="H5470" s="1504"/>
      <c r="I5470" s="1504"/>
      <c r="J5470" s="1504"/>
    </row>
    <row r="5471" spans="2:10" x14ac:dyDescent="0.25">
      <c r="B5471" s="1508"/>
      <c r="C5471" s="1508"/>
      <c r="D5471" s="1508"/>
      <c r="E5471" s="1508"/>
      <c r="F5471" s="1504"/>
      <c r="G5471" s="1504"/>
      <c r="H5471" s="1504"/>
      <c r="I5471" s="1504"/>
      <c r="J5471" s="1504"/>
    </row>
    <row r="5472" spans="2:10" x14ac:dyDescent="0.25">
      <c r="B5472" s="1508"/>
      <c r="C5472" s="1508"/>
      <c r="D5472" s="1508"/>
      <c r="E5472" s="1508"/>
      <c r="F5472" s="1504"/>
      <c r="G5472" s="1504"/>
      <c r="H5472" s="1504"/>
      <c r="I5472" s="1504"/>
      <c r="J5472" s="1504"/>
    </row>
    <row r="5473" spans="2:10" x14ac:dyDescent="0.25">
      <c r="B5473" s="1508"/>
      <c r="C5473" s="1508"/>
      <c r="D5473" s="1508"/>
      <c r="E5473" s="1508"/>
      <c r="F5473" s="1504"/>
      <c r="G5473" s="1504"/>
      <c r="H5473" s="1504"/>
      <c r="I5473" s="1504"/>
      <c r="J5473" s="1504"/>
    </row>
    <row r="5474" spans="2:10" x14ac:dyDescent="0.25">
      <c r="B5474" s="1508"/>
      <c r="C5474" s="1508"/>
      <c r="D5474" s="1508"/>
      <c r="E5474" s="1508"/>
      <c r="F5474" s="1504"/>
      <c r="G5474" s="1504"/>
      <c r="H5474" s="1504"/>
      <c r="I5474" s="1504"/>
      <c r="J5474" s="1504"/>
    </row>
    <row r="5475" spans="2:10" x14ac:dyDescent="0.25">
      <c r="B5475" s="1508"/>
      <c r="C5475" s="1508"/>
      <c r="D5475" s="1508"/>
      <c r="E5475" s="1508"/>
      <c r="F5475" s="1504"/>
      <c r="G5475" s="1504"/>
      <c r="H5475" s="1504"/>
      <c r="I5475" s="1504"/>
      <c r="J5475" s="1504"/>
    </row>
    <row r="5476" spans="2:10" x14ac:dyDescent="0.25">
      <c r="B5476" s="1508"/>
      <c r="C5476" s="1508"/>
      <c r="D5476" s="1508"/>
      <c r="E5476" s="1508"/>
      <c r="F5476" s="1504"/>
      <c r="G5476" s="1504"/>
      <c r="H5476" s="1504"/>
      <c r="I5476" s="1504"/>
      <c r="J5476" s="1504"/>
    </row>
    <row r="5477" spans="2:10" x14ac:dyDescent="0.25">
      <c r="B5477" s="1508"/>
      <c r="C5477" s="1508"/>
      <c r="D5477" s="1508"/>
      <c r="E5477" s="1508"/>
      <c r="F5477" s="1504"/>
      <c r="G5477" s="1504"/>
      <c r="H5477" s="1504"/>
      <c r="I5477" s="1504"/>
      <c r="J5477" s="1504"/>
    </row>
    <row r="5478" spans="2:10" x14ac:dyDescent="0.25">
      <c r="B5478" s="1508"/>
      <c r="C5478" s="1508"/>
      <c r="D5478" s="1508"/>
      <c r="E5478" s="1508"/>
      <c r="F5478" s="1504"/>
      <c r="G5478" s="1504"/>
      <c r="H5478" s="1504"/>
      <c r="I5478" s="1504"/>
      <c r="J5478" s="1504"/>
    </row>
    <row r="5479" spans="2:10" x14ac:dyDescent="0.25">
      <c r="B5479" s="1508"/>
      <c r="C5479" s="1508"/>
      <c r="D5479" s="1508"/>
      <c r="E5479" s="1508"/>
      <c r="F5479" s="1504"/>
      <c r="G5479" s="1504"/>
      <c r="H5479" s="1504"/>
      <c r="I5479" s="1504"/>
      <c r="J5479" s="1504"/>
    </row>
    <row r="5480" spans="2:10" x14ac:dyDescent="0.25">
      <c r="B5480" s="1508"/>
      <c r="C5480" s="1508"/>
      <c r="D5480" s="1508"/>
      <c r="E5480" s="1508"/>
      <c r="F5480" s="1504"/>
      <c r="G5480" s="1504"/>
      <c r="H5480" s="1504"/>
      <c r="I5480" s="1504"/>
      <c r="J5480" s="1504"/>
    </row>
    <row r="5481" spans="2:10" x14ac:dyDescent="0.25">
      <c r="B5481" s="1508"/>
      <c r="C5481" s="1508"/>
      <c r="D5481" s="1508"/>
      <c r="E5481" s="1508"/>
      <c r="F5481" s="1504"/>
      <c r="G5481" s="1504"/>
      <c r="H5481" s="1504"/>
      <c r="I5481" s="1504"/>
      <c r="J5481" s="1504"/>
    </row>
    <row r="5482" spans="2:10" x14ac:dyDescent="0.25">
      <c r="B5482" s="1508"/>
      <c r="C5482" s="1508"/>
      <c r="D5482" s="1508"/>
      <c r="E5482" s="1508"/>
      <c r="F5482" s="1504"/>
      <c r="G5482" s="1504"/>
      <c r="H5482" s="1504"/>
      <c r="I5482" s="1504"/>
      <c r="J5482" s="1504"/>
    </row>
    <row r="5483" spans="2:10" x14ac:dyDescent="0.25">
      <c r="B5483" s="1508"/>
      <c r="C5483" s="1508"/>
      <c r="D5483" s="1508"/>
      <c r="E5483" s="1508"/>
      <c r="F5483" s="1504"/>
      <c r="G5483" s="1504"/>
      <c r="H5483" s="1504"/>
      <c r="I5483" s="1504"/>
      <c r="J5483" s="1504"/>
    </row>
    <row r="5484" spans="2:10" x14ac:dyDescent="0.25">
      <c r="B5484" s="1508"/>
      <c r="C5484" s="1508"/>
      <c r="D5484" s="1508"/>
      <c r="E5484" s="1508"/>
      <c r="F5484" s="1504"/>
      <c r="G5484" s="1504"/>
      <c r="H5484" s="1504"/>
      <c r="I5484" s="1504"/>
      <c r="J5484" s="1504"/>
    </row>
    <row r="5485" spans="2:10" x14ac:dyDescent="0.25">
      <c r="B5485" s="1508"/>
      <c r="C5485" s="1508"/>
      <c r="D5485" s="1508"/>
      <c r="E5485" s="1508"/>
      <c r="F5485" s="1504"/>
      <c r="G5485" s="1504"/>
      <c r="H5485" s="1504"/>
      <c r="I5485" s="1504"/>
      <c r="J5485" s="1504"/>
    </row>
    <row r="5486" spans="2:10" x14ac:dyDescent="0.25">
      <c r="B5486" s="1508"/>
      <c r="C5486" s="1508"/>
      <c r="D5486" s="1508"/>
      <c r="E5486" s="1508"/>
      <c r="F5486" s="1504"/>
      <c r="G5486" s="1504"/>
      <c r="H5486" s="1504"/>
      <c r="I5486" s="1504"/>
      <c r="J5486" s="1504"/>
    </row>
    <row r="5487" spans="2:10" x14ac:dyDescent="0.25">
      <c r="B5487" s="1508"/>
      <c r="C5487" s="1508"/>
      <c r="D5487" s="1508"/>
      <c r="E5487" s="1508"/>
      <c r="F5487" s="1504"/>
      <c r="G5487" s="1504"/>
      <c r="H5487" s="1504"/>
      <c r="I5487" s="1504"/>
      <c r="J5487" s="1504"/>
    </row>
    <row r="5488" spans="2:10" x14ac:dyDescent="0.25">
      <c r="B5488" s="1508"/>
      <c r="C5488" s="1508"/>
      <c r="D5488" s="1508"/>
      <c r="E5488" s="1508"/>
      <c r="F5488" s="1504"/>
      <c r="G5488" s="1504"/>
      <c r="H5488" s="1504"/>
      <c r="I5488" s="1504"/>
      <c r="J5488" s="1504"/>
    </row>
    <row r="5489" spans="2:10" x14ac:dyDescent="0.25">
      <c r="B5489" s="1508"/>
      <c r="C5489" s="1508"/>
      <c r="D5489" s="1508"/>
      <c r="E5489" s="1508"/>
      <c r="F5489" s="1504"/>
      <c r="G5489" s="1504"/>
      <c r="H5489" s="1504"/>
      <c r="I5489" s="1504"/>
      <c r="J5489" s="1504"/>
    </row>
    <row r="5490" spans="2:10" x14ac:dyDescent="0.25">
      <c r="B5490" s="1508"/>
      <c r="C5490" s="1508"/>
      <c r="D5490" s="1508"/>
      <c r="E5490" s="1508"/>
      <c r="F5490" s="1504"/>
      <c r="G5490" s="1504"/>
      <c r="H5490" s="1504"/>
      <c r="I5490" s="1504"/>
      <c r="J5490" s="1504"/>
    </row>
    <row r="5491" spans="2:10" x14ac:dyDescent="0.25">
      <c r="B5491" s="1508"/>
      <c r="C5491" s="1508"/>
      <c r="D5491" s="1508"/>
      <c r="E5491" s="1508"/>
      <c r="F5491" s="1504"/>
      <c r="G5491" s="1504"/>
      <c r="H5491" s="1504"/>
      <c r="I5491" s="1504"/>
      <c r="J5491" s="1504"/>
    </row>
    <row r="5492" spans="2:10" x14ac:dyDescent="0.25">
      <c r="B5492" s="1508"/>
      <c r="C5492" s="1508"/>
      <c r="D5492" s="1508"/>
      <c r="E5492" s="1508"/>
      <c r="F5492" s="1504"/>
      <c r="G5492" s="1504"/>
      <c r="H5492" s="1504"/>
      <c r="I5492" s="1504"/>
      <c r="J5492" s="1504"/>
    </row>
    <row r="5493" spans="2:10" x14ac:dyDescent="0.25">
      <c r="B5493" s="1508"/>
      <c r="C5493" s="1508"/>
      <c r="D5493" s="1508"/>
      <c r="E5493" s="1508"/>
      <c r="F5493" s="1504"/>
      <c r="G5493" s="1504"/>
      <c r="H5493" s="1504"/>
      <c r="I5493" s="1504"/>
      <c r="J5493" s="1504"/>
    </row>
    <row r="5494" spans="2:10" x14ac:dyDescent="0.25">
      <c r="B5494" s="1508"/>
      <c r="C5494" s="1508"/>
      <c r="D5494" s="1508"/>
      <c r="E5494" s="1508"/>
      <c r="F5494" s="1504"/>
      <c r="G5494" s="1504"/>
      <c r="H5494" s="1504"/>
      <c r="I5494" s="1504"/>
      <c r="J5494" s="1504"/>
    </row>
    <row r="5495" spans="2:10" x14ac:dyDescent="0.25">
      <c r="B5495" s="1508"/>
      <c r="C5495" s="1508"/>
      <c r="D5495" s="1508"/>
      <c r="E5495" s="1508"/>
      <c r="F5495" s="1504"/>
      <c r="G5495" s="1504"/>
      <c r="H5495" s="1504"/>
      <c r="I5495" s="1504"/>
      <c r="J5495" s="1504"/>
    </row>
    <row r="5496" spans="2:10" x14ac:dyDescent="0.25">
      <c r="B5496" s="1508"/>
      <c r="C5496" s="1508"/>
      <c r="D5496" s="1508"/>
      <c r="E5496" s="1508"/>
      <c r="F5496" s="1504"/>
      <c r="G5496" s="1504"/>
      <c r="H5496" s="1504"/>
      <c r="I5496" s="1504"/>
      <c r="J5496" s="1504"/>
    </row>
    <row r="5497" spans="2:10" x14ac:dyDescent="0.25">
      <c r="B5497" s="1508"/>
      <c r="C5497" s="1508"/>
      <c r="D5497" s="1508"/>
      <c r="E5497" s="1508"/>
      <c r="F5497" s="1504"/>
      <c r="G5497" s="1504"/>
      <c r="H5497" s="1504"/>
      <c r="I5497" s="1504"/>
      <c r="J5497" s="1504"/>
    </row>
    <row r="5498" spans="2:10" x14ac:dyDescent="0.25">
      <c r="B5498" s="1508"/>
      <c r="C5498" s="1508"/>
      <c r="D5498" s="1508"/>
      <c r="E5498" s="1508"/>
      <c r="F5498" s="1504"/>
      <c r="G5498" s="1504"/>
      <c r="H5498" s="1504"/>
      <c r="I5498" s="1504"/>
      <c r="J5498" s="1504"/>
    </row>
    <row r="5499" spans="2:10" x14ac:dyDescent="0.25">
      <c r="B5499" s="1508"/>
      <c r="C5499" s="1508"/>
      <c r="D5499" s="1508"/>
      <c r="E5499" s="1508"/>
      <c r="F5499" s="1504"/>
      <c r="G5499" s="1504"/>
      <c r="H5499" s="1504"/>
      <c r="I5499" s="1504"/>
      <c r="J5499" s="1504"/>
    </row>
    <row r="5500" spans="2:10" x14ac:dyDescent="0.25">
      <c r="B5500" s="1508"/>
      <c r="C5500" s="1508"/>
      <c r="D5500" s="1508"/>
      <c r="E5500" s="1508"/>
      <c r="F5500" s="1504"/>
      <c r="G5500" s="1504"/>
      <c r="H5500" s="1504"/>
      <c r="I5500" s="1504"/>
      <c r="J5500" s="1504"/>
    </row>
    <row r="5501" spans="2:10" x14ac:dyDescent="0.25">
      <c r="B5501" s="1508"/>
      <c r="C5501" s="1508"/>
      <c r="D5501" s="1508"/>
      <c r="E5501" s="1508"/>
      <c r="F5501" s="1504"/>
      <c r="G5501" s="1504"/>
      <c r="H5501" s="1504"/>
      <c r="I5501" s="1504"/>
      <c r="J5501" s="1504"/>
    </row>
    <row r="5502" spans="2:10" x14ac:dyDescent="0.25">
      <c r="B5502" s="1508"/>
      <c r="C5502" s="1508"/>
      <c r="D5502" s="1508"/>
      <c r="E5502" s="1508"/>
      <c r="F5502" s="1504"/>
      <c r="G5502" s="1504"/>
      <c r="H5502" s="1504"/>
      <c r="I5502" s="1504"/>
      <c r="J5502" s="1504"/>
    </row>
    <row r="5503" spans="2:10" x14ac:dyDescent="0.25">
      <c r="B5503" s="1508"/>
      <c r="C5503" s="1508"/>
      <c r="D5503" s="1508"/>
      <c r="E5503" s="1508"/>
      <c r="F5503" s="1504"/>
      <c r="G5503" s="1504"/>
      <c r="H5503" s="1504"/>
      <c r="I5503" s="1504"/>
      <c r="J5503" s="1504"/>
    </row>
    <row r="5504" spans="2:10" x14ac:dyDescent="0.25">
      <c r="B5504" s="1508"/>
      <c r="C5504" s="1508"/>
      <c r="D5504" s="1508"/>
      <c r="E5504" s="1508"/>
      <c r="F5504" s="1504"/>
      <c r="G5504" s="1504"/>
      <c r="H5504" s="1504"/>
      <c r="I5504" s="1504"/>
      <c r="J5504" s="1504"/>
    </row>
    <row r="5505" spans="2:10" x14ac:dyDescent="0.25">
      <c r="B5505" s="1508"/>
      <c r="C5505" s="1508"/>
      <c r="D5505" s="1508"/>
      <c r="E5505" s="1508"/>
      <c r="F5505" s="1504"/>
      <c r="G5505" s="1504"/>
      <c r="H5505" s="1504"/>
      <c r="I5505" s="1504"/>
      <c r="J5505" s="1504"/>
    </row>
    <row r="5506" spans="2:10" x14ac:dyDescent="0.25">
      <c r="B5506" s="1508"/>
      <c r="C5506" s="1508"/>
      <c r="D5506" s="1508"/>
      <c r="E5506" s="1508"/>
      <c r="F5506" s="1504"/>
      <c r="G5506" s="1504"/>
      <c r="H5506" s="1504"/>
      <c r="I5506" s="1504"/>
      <c r="J5506" s="1504"/>
    </row>
    <row r="5507" spans="2:10" x14ac:dyDescent="0.25">
      <c r="B5507" s="1508"/>
      <c r="C5507" s="1508"/>
      <c r="D5507" s="1508"/>
      <c r="E5507" s="1508"/>
      <c r="F5507" s="1504"/>
      <c r="G5507" s="1504"/>
      <c r="H5507" s="1504"/>
      <c r="I5507" s="1504"/>
      <c r="J5507" s="1504"/>
    </row>
    <row r="5508" spans="2:10" x14ac:dyDescent="0.25">
      <c r="B5508" s="1508"/>
      <c r="C5508" s="1508"/>
      <c r="D5508" s="1508"/>
      <c r="E5508" s="1508"/>
      <c r="F5508" s="1504"/>
      <c r="G5508" s="1504"/>
      <c r="H5508" s="1504"/>
      <c r="I5508" s="1504"/>
      <c r="J5508" s="1504"/>
    </row>
    <row r="5509" spans="2:10" x14ac:dyDescent="0.25">
      <c r="B5509" s="1508"/>
      <c r="C5509" s="1508"/>
      <c r="D5509" s="1508"/>
      <c r="E5509" s="1508"/>
      <c r="F5509" s="1504"/>
      <c r="G5509" s="1504"/>
      <c r="H5509" s="1504"/>
      <c r="I5509" s="1504"/>
      <c r="J5509" s="1504"/>
    </row>
    <row r="5510" spans="2:10" x14ac:dyDescent="0.25">
      <c r="B5510" s="1508"/>
      <c r="C5510" s="1508"/>
      <c r="D5510" s="1508"/>
      <c r="E5510" s="1508"/>
      <c r="F5510" s="1504"/>
      <c r="G5510" s="1504"/>
      <c r="H5510" s="1504"/>
      <c r="I5510" s="1504"/>
      <c r="J5510" s="1504"/>
    </row>
    <row r="5511" spans="2:10" x14ac:dyDescent="0.25">
      <c r="B5511" s="1508"/>
      <c r="C5511" s="1508"/>
      <c r="D5511" s="1508"/>
      <c r="E5511" s="1508"/>
      <c r="F5511" s="1504"/>
      <c r="G5511" s="1504"/>
      <c r="H5511" s="1504"/>
      <c r="I5511" s="1504"/>
      <c r="J5511" s="1504"/>
    </row>
    <row r="5512" spans="2:10" x14ac:dyDescent="0.25">
      <c r="B5512" s="1508"/>
      <c r="C5512" s="1508"/>
      <c r="D5512" s="1508"/>
      <c r="E5512" s="1508"/>
      <c r="F5512" s="1504"/>
      <c r="G5512" s="1504"/>
      <c r="H5512" s="1504"/>
      <c r="I5512" s="1504"/>
      <c r="J5512" s="1504"/>
    </row>
    <row r="5513" spans="2:10" x14ac:dyDescent="0.25">
      <c r="B5513" s="1508"/>
      <c r="C5513" s="1508"/>
      <c r="D5513" s="1508"/>
      <c r="E5513" s="1508"/>
      <c r="F5513" s="1504"/>
      <c r="G5513" s="1504"/>
      <c r="H5513" s="1504"/>
      <c r="I5513" s="1504"/>
      <c r="J5513" s="1504"/>
    </row>
    <row r="5514" spans="2:10" x14ac:dyDescent="0.25">
      <c r="B5514" s="1508"/>
      <c r="C5514" s="1508"/>
      <c r="D5514" s="1508"/>
      <c r="E5514" s="1508"/>
      <c r="F5514" s="1504"/>
      <c r="G5514" s="1504"/>
      <c r="H5514" s="1504"/>
      <c r="I5514" s="1504"/>
      <c r="J5514" s="1504"/>
    </row>
    <row r="5515" spans="2:10" x14ac:dyDescent="0.25">
      <c r="B5515" s="1508"/>
      <c r="C5515" s="1508"/>
      <c r="D5515" s="1508"/>
      <c r="E5515" s="1508"/>
      <c r="F5515" s="1504"/>
      <c r="G5515" s="1504"/>
      <c r="H5515" s="1504"/>
      <c r="I5515" s="1504"/>
      <c r="J5515" s="1504"/>
    </row>
    <row r="5516" spans="2:10" x14ac:dyDescent="0.25">
      <c r="B5516" s="1508"/>
      <c r="C5516" s="1508"/>
      <c r="D5516" s="1508"/>
      <c r="E5516" s="1508"/>
      <c r="F5516" s="1504"/>
      <c r="G5516" s="1504"/>
      <c r="H5516" s="1504"/>
      <c r="I5516" s="1504"/>
      <c r="J5516" s="1504"/>
    </row>
    <row r="5517" spans="2:10" x14ac:dyDescent="0.25">
      <c r="B5517" s="1508"/>
      <c r="C5517" s="1508"/>
      <c r="D5517" s="1508"/>
      <c r="E5517" s="1508"/>
      <c r="F5517" s="1504"/>
      <c r="G5517" s="1504"/>
      <c r="H5517" s="1504"/>
      <c r="I5517" s="1504"/>
      <c r="J5517" s="1504"/>
    </row>
    <row r="5518" spans="2:10" x14ac:dyDescent="0.25">
      <c r="B5518" s="1508"/>
      <c r="C5518" s="1508"/>
      <c r="D5518" s="1508"/>
      <c r="E5518" s="1508"/>
      <c r="F5518" s="1504"/>
      <c r="G5518" s="1504"/>
      <c r="H5518" s="1504"/>
      <c r="I5518" s="1504"/>
      <c r="J5518" s="1504"/>
    </row>
    <row r="5519" spans="2:10" x14ac:dyDescent="0.25">
      <c r="B5519" s="1508"/>
      <c r="C5519" s="1508"/>
      <c r="D5519" s="1508"/>
      <c r="E5519" s="1508"/>
      <c r="F5519" s="1504"/>
      <c r="G5519" s="1504"/>
      <c r="H5519" s="1504"/>
      <c r="I5519" s="1504"/>
      <c r="J5519" s="1504"/>
    </row>
    <row r="5520" spans="2:10" x14ac:dyDescent="0.25">
      <c r="B5520" s="1508"/>
      <c r="C5520" s="1508"/>
      <c r="D5520" s="1508"/>
      <c r="E5520" s="1508"/>
      <c r="F5520" s="1504"/>
      <c r="G5520" s="1504"/>
      <c r="H5520" s="1504"/>
      <c r="I5520" s="1504"/>
      <c r="J5520" s="1504"/>
    </row>
    <row r="5521" spans="2:10" x14ac:dyDescent="0.25">
      <c r="B5521" s="1508"/>
      <c r="C5521" s="1508"/>
      <c r="D5521" s="1508"/>
      <c r="E5521" s="1508"/>
      <c r="F5521" s="1504"/>
      <c r="G5521" s="1504"/>
      <c r="H5521" s="1504"/>
      <c r="I5521" s="1504"/>
      <c r="J5521" s="1504"/>
    </row>
    <row r="5522" spans="2:10" x14ac:dyDescent="0.25">
      <c r="B5522" s="1508"/>
      <c r="C5522" s="1508"/>
      <c r="D5522" s="1508"/>
      <c r="E5522" s="1508"/>
      <c r="F5522" s="1504"/>
      <c r="G5522" s="1504"/>
      <c r="H5522" s="1504"/>
      <c r="I5522" s="1504"/>
      <c r="J5522" s="1504"/>
    </row>
    <row r="5523" spans="2:10" x14ac:dyDescent="0.25">
      <c r="B5523" s="1508"/>
      <c r="C5523" s="1508"/>
      <c r="D5523" s="1508"/>
      <c r="E5523" s="1508"/>
      <c r="F5523" s="1504"/>
      <c r="G5523" s="1504"/>
      <c r="H5523" s="1504"/>
      <c r="I5523" s="1504"/>
      <c r="J5523" s="1504"/>
    </row>
    <row r="5524" spans="2:10" x14ac:dyDescent="0.25">
      <c r="B5524" s="1508"/>
      <c r="C5524" s="1508"/>
      <c r="D5524" s="1508"/>
      <c r="E5524" s="1508"/>
      <c r="F5524" s="1504"/>
      <c r="G5524" s="1504"/>
      <c r="H5524" s="1504"/>
      <c r="I5524" s="1504"/>
      <c r="J5524" s="1504"/>
    </row>
    <row r="5525" spans="2:10" x14ac:dyDescent="0.25">
      <c r="B5525" s="1508"/>
      <c r="C5525" s="1508"/>
      <c r="D5525" s="1508"/>
      <c r="E5525" s="1508"/>
      <c r="F5525" s="1504"/>
      <c r="G5525" s="1504"/>
      <c r="H5525" s="1504"/>
      <c r="I5525" s="1504"/>
      <c r="J5525" s="1504"/>
    </row>
    <row r="5526" spans="2:10" x14ac:dyDescent="0.25">
      <c r="B5526" s="1508"/>
      <c r="C5526" s="1508"/>
      <c r="D5526" s="1508"/>
      <c r="E5526" s="1508"/>
      <c r="F5526" s="1504"/>
      <c r="G5526" s="1504"/>
      <c r="H5526" s="1504"/>
      <c r="I5526" s="1504"/>
      <c r="J5526" s="1504"/>
    </row>
    <row r="5527" spans="2:10" x14ac:dyDescent="0.25">
      <c r="B5527" s="1508"/>
      <c r="C5527" s="1508"/>
      <c r="D5527" s="1508"/>
      <c r="E5527" s="1508"/>
      <c r="F5527" s="1504"/>
      <c r="G5527" s="1504"/>
      <c r="H5527" s="1504"/>
      <c r="I5527" s="1504"/>
      <c r="J5527" s="1504"/>
    </row>
    <row r="5528" spans="2:10" x14ac:dyDescent="0.25">
      <c r="B5528" s="1508"/>
      <c r="C5528" s="1508"/>
      <c r="D5528" s="1508"/>
      <c r="E5528" s="1508"/>
      <c r="F5528" s="1504"/>
      <c r="G5528" s="1504"/>
      <c r="H5528" s="1504"/>
      <c r="I5528" s="1504"/>
      <c r="J5528" s="1504"/>
    </row>
    <row r="5529" spans="2:10" x14ac:dyDescent="0.25">
      <c r="B5529" s="1508"/>
      <c r="C5529" s="1508"/>
      <c r="D5529" s="1508"/>
      <c r="E5529" s="1508"/>
      <c r="F5529" s="1504"/>
      <c r="G5529" s="1504"/>
      <c r="H5529" s="1504"/>
      <c r="I5529" s="1504"/>
      <c r="J5529" s="1504"/>
    </row>
    <row r="5530" spans="2:10" x14ac:dyDescent="0.25">
      <c r="B5530" s="1508"/>
      <c r="C5530" s="1508"/>
      <c r="D5530" s="1508"/>
      <c r="E5530" s="1508"/>
      <c r="F5530" s="1504"/>
      <c r="G5530" s="1504"/>
      <c r="H5530" s="1504"/>
      <c r="I5530" s="1504"/>
      <c r="J5530" s="1504"/>
    </row>
    <row r="5531" spans="2:10" x14ac:dyDescent="0.25">
      <c r="B5531" s="1508"/>
      <c r="C5531" s="1508"/>
      <c r="D5531" s="1508"/>
      <c r="E5531" s="1508"/>
      <c r="F5531" s="1504"/>
      <c r="G5531" s="1504"/>
      <c r="H5531" s="1504"/>
      <c r="I5531" s="1504"/>
      <c r="J5531" s="1504"/>
    </row>
    <row r="5532" spans="2:10" x14ac:dyDescent="0.25">
      <c r="B5532" s="1508"/>
      <c r="C5532" s="1508"/>
      <c r="D5532" s="1508"/>
      <c r="E5532" s="1508"/>
      <c r="F5532" s="1504"/>
      <c r="G5532" s="1504"/>
      <c r="H5532" s="1504"/>
      <c r="I5532" s="1504"/>
      <c r="J5532" s="1504"/>
    </row>
    <row r="5533" spans="2:10" x14ac:dyDescent="0.25">
      <c r="B5533" s="1508"/>
      <c r="C5533" s="1508"/>
      <c r="D5533" s="1508"/>
      <c r="E5533" s="1508"/>
      <c r="F5533" s="1504"/>
      <c r="G5533" s="1504"/>
      <c r="H5533" s="1504"/>
      <c r="I5533" s="1504"/>
      <c r="J5533" s="1504"/>
    </row>
    <row r="5534" spans="2:10" x14ac:dyDescent="0.25">
      <c r="B5534" s="1508"/>
      <c r="C5534" s="1508"/>
      <c r="D5534" s="1508"/>
      <c r="E5534" s="1508"/>
      <c r="F5534" s="1504"/>
      <c r="G5534" s="1504"/>
      <c r="H5534" s="1504"/>
      <c r="I5534" s="1504"/>
      <c r="J5534" s="1504"/>
    </row>
    <row r="5535" spans="2:10" x14ac:dyDescent="0.25">
      <c r="B5535" s="1508"/>
      <c r="C5535" s="1508"/>
      <c r="D5535" s="1508"/>
      <c r="E5535" s="1508"/>
      <c r="F5535" s="1504"/>
      <c r="G5535" s="1504"/>
      <c r="H5535" s="1504"/>
      <c r="I5535" s="1504"/>
      <c r="J5535" s="1504"/>
    </row>
    <row r="5536" spans="2:10" x14ac:dyDescent="0.25">
      <c r="B5536" s="1508"/>
      <c r="C5536" s="1508"/>
      <c r="D5536" s="1508"/>
      <c r="E5536" s="1508"/>
      <c r="F5536" s="1504"/>
      <c r="G5536" s="1504"/>
      <c r="H5536" s="1504"/>
      <c r="I5536" s="1504"/>
      <c r="J5536" s="1504"/>
    </row>
    <row r="5537" spans="2:10" x14ac:dyDescent="0.25">
      <c r="B5537" s="1508"/>
      <c r="C5537" s="1508"/>
      <c r="D5537" s="1508"/>
      <c r="E5537" s="1508"/>
      <c r="F5537" s="1504"/>
      <c r="G5537" s="1504"/>
      <c r="H5537" s="1504"/>
      <c r="I5537" s="1504"/>
      <c r="J5537" s="1504"/>
    </row>
    <row r="5538" spans="2:10" x14ac:dyDescent="0.25">
      <c r="B5538" s="1508"/>
      <c r="C5538" s="1508"/>
      <c r="D5538" s="1508"/>
      <c r="E5538" s="1508"/>
      <c r="F5538" s="1504"/>
      <c r="G5538" s="1504"/>
      <c r="H5538" s="1504"/>
      <c r="I5538" s="1504"/>
      <c r="J5538" s="1504"/>
    </row>
    <row r="5539" spans="2:10" x14ac:dyDescent="0.25">
      <c r="B5539" s="1508"/>
      <c r="C5539" s="1508"/>
      <c r="D5539" s="1508"/>
      <c r="E5539" s="1508"/>
      <c r="F5539" s="1504"/>
      <c r="G5539" s="1504"/>
      <c r="H5539" s="1504"/>
      <c r="I5539" s="1504"/>
      <c r="J5539" s="1504"/>
    </row>
    <row r="5540" spans="2:10" x14ac:dyDescent="0.25">
      <c r="B5540" s="1508"/>
      <c r="C5540" s="1508"/>
      <c r="D5540" s="1508"/>
      <c r="E5540" s="1508"/>
      <c r="F5540" s="1504"/>
      <c r="G5540" s="1504"/>
      <c r="H5540" s="1504"/>
      <c r="I5540" s="1504"/>
      <c r="J5540" s="1504"/>
    </row>
    <row r="5541" spans="2:10" x14ac:dyDescent="0.25">
      <c r="B5541" s="1508"/>
      <c r="C5541" s="1508"/>
      <c r="D5541" s="1508"/>
      <c r="E5541" s="1508"/>
      <c r="F5541" s="1504"/>
      <c r="G5541" s="1504"/>
      <c r="H5541" s="1504"/>
      <c r="I5541" s="1504"/>
      <c r="J5541" s="1504"/>
    </row>
    <row r="5542" spans="2:10" x14ac:dyDescent="0.25">
      <c r="B5542" s="1508"/>
      <c r="C5542" s="1508"/>
      <c r="D5542" s="1508"/>
      <c r="E5542" s="1508"/>
      <c r="F5542" s="1504"/>
      <c r="G5542" s="1504"/>
      <c r="H5542" s="1504"/>
      <c r="I5542" s="1504"/>
      <c r="J5542" s="1504"/>
    </row>
    <row r="5543" spans="2:10" x14ac:dyDescent="0.25">
      <c r="B5543" s="1508"/>
      <c r="C5543" s="1508"/>
      <c r="D5543" s="1508"/>
      <c r="E5543" s="1508"/>
      <c r="F5543" s="1504"/>
      <c r="G5543" s="1504"/>
      <c r="H5543" s="1504"/>
      <c r="I5543" s="1504"/>
      <c r="J5543" s="1504"/>
    </row>
    <row r="5544" spans="2:10" x14ac:dyDescent="0.25">
      <c r="B5544" s="1508"/>
      <c r="C5544" s="1508"/>
      <c r="D5544" s="1508"/>
      <c r="E5544" s="1508"/>
      <c r="F5544" s="1504"/>
      <c r="G5544" s="1504"/>
      <c r="H5544" s="1504"/>
      <c r="I5544" s="1504"/>
      <c r="J5544" s="1504"/>
    </row>
    <row r="5545" spans="2:10" x14ac:dyDescent="0.25">
      <c r="B5545" s="1508"/>
      <c r="C5545" s="1508"/>
      <c r="D5545" s="1508"/>
      <c r="E5545" s="1508"/>
      <c r="F5545" s="1504"/>
      <c r="G5545" s="1504"/>
      <c r="H5545" s="1504"/>
      <c r="I5545" s="1504"/>
      <c r="J5545" s="1504"/>
    </row>
    <row r="5546" spans="2:10" x14ac:dyDescent="0.25">
      <c r="B5546" s="1508"/>
      <c r="C5546" s="1508"/>
      <c r="D5546" s="1508"/>
      <c r="E5546" s="1508"/>
      <c r="F5546" s="1504"/>
      <c r="G5546" s="1504"/>
      <c r="H5546" s="1504"/>
      <c r="I5546" s="1504"/>
      <c r="J5546" s="1504"/>
    </row>
    <row r="5547" spans="2:10" x14ac:dyDescent="0.25">
      <c r="B5547" s="1508"/>
      <c r="C5547" s="1508"/>
      <c r="D5547" s="1508"/>
      <c r="E5547" s="1508"/>
      <c r="F5547" s="1504"/>
      <c r="G5547" s="1504"/>
      <c r="H5547" s="1504"/>
      <c r="I5547" s="1504"/>
      <c r="J5547" s="1504"/>
    </row>
    <row r="5548" spans="2:10" x14ac:dyDescent="0.25">
      <c r="B5548" s="1508"/>
      <c r="C5548" s="1508"/>
      <c r="D5548" s="1508"/>
      <c r="E5548" s="1508"/>
      <c r="F5548" s="1504"/>
      <c r="G5548" s="1504"/>
      <c r="H5548" s="1504"/>
      <c r="I5548" s="1504"/>
      <c r="J5548" s="1504"/>
    </row>
    <row r="5549" spans="2:10" x14ac:dyDescent="0.25">
      <c r="B5549" s="1508"/>
      <c r="C5549" s="1508"/>
      <c r="D5549" s="1508"/>
      <c r="E5549" s="1508"/>
      <c r="F5549" s="1504"/>
      <c r="G5549" s="1504"/>
      <c r="H5549" s="1504"/>
      <c r="I5549" s="1504"/>
      <c r="J5549" s="1504"/>
    </row>
    <row r="5550" spans="2:10" x14ac:dyDescent="0.25">
      <c r="B5550" s="1508"/>
      <c r="C5550" s="1508"/>
      <c r="D5550" s="1508"/>
      <c r="E5550" s="1508"/>
      <c r="F5550" s="1504"/>
      <c r="G5550" s="1504"/>
      <c r="H5550" s="1504"/>
      <c r="I5550" s="1504"/>
      <c r="J5550" s="1504"/>
    </row>
    <row r="5551" spans="2:10" x14ac:dyDescent="0.25">
      <c r="B5551" s="1508"/>
      <c r="C5551" s="1508"/>
      <c r="D5551" s="1508"/>
      <c r="E5551" s="1508"/>
      <c r="F5551" s="1504"/>
      <c r="G5551" s="1504"/>
      <c r="H5551" s="1504"/>
      <c r="I5551" s="1504"/>
      <c r="J5551" s="1504"/>
    </row>
    <row r="5552" spans="2:10" x14ac:dyDescent="0.25">
      <c r="B5552" s="1508"/>
      <c r="C5552" s="1508"/>
      <c r="D5552" s="1508"/>
      <c r="E5552" s="1508"/>
      <c r="F5552" s="1504"/>
      <c r="G5552" s="1504"/>
      <c r="H5552" s="1504"/>
      <c r="I5552" s="1504"/>
      <c r="J5552" s="1504"/>
    </row>
    <row r="5553" spans="2:10" x14ac:dyDescent="0.25">
      <c r="B5553" s="1508"/>
      <c r="C5553" s="1508"/>
      <c r="D5553" s="1508"/>
      <c r="E5553" s="1508"/>
      <c r="F5553" s="1504"/>
      <c r="G5553" s="1504"/>
      <c r="H5553" s="1504"/>
      <c r="I5553" s="1504"/>
      <c r="J5553" s="1504"/>
    </row>
    <row r="5554" spans="2:10" x14ac:dyDescent="0.25">
      <c r="B5554" s="1508"/>
      <c r="C5554" s="1508"/>
      <c r="D5554" s="1508"/>
      <c r="E5554" s="1508"/>
      <c r="F5554" s="1504"/>
      <c r="G5554" s="1504"/>
      <c r="H5554" s="1504"/>
      <c r="I5554" s="1504"/>
      <c r="J5554" s="1504"/>
    </row>
    <row r="5555" spans="2:10" x14ac:dyDescent="0.25">
      <c r="B5555" s="1508"/>
      <c r="C5555" s="1508"/>
      <c r="D5555" s="1508"/>
      <c r="E5555" s="1508"/>
      <c r="F5555" s="1504"/>
      <c r="G5555" s="1504"/>
      <c r="H5555" s="1504"/>
      <c r="I5555" s="1504"/>
      <c r="J5555" s="1504"/>
    </row>
    <row r="5556" spans="2:10" x14ac:dyDescent="0.25">
      <c r="B5556" s="1508"/>
      <c r="C5556" s="1508"/>
      <c r="D5556" s="1508"/>
      <c r="E5556" s="1508"/>
      <c r="F5556" s="1504"/>
      <c r="G5556" s="1504"/>
      <c r="H5556" s="1504"/>
      <c r="I5556" s="1504"/>
      <c r="J5556" s="1504"/>
    </row>
    <row r="5557" spans="2:10" x14ac:dyDescent="0.25">
      <c r="B5557" s="1508"/>
      <c r="C5557" s="1508"/>
      <c r="D5557" s="1508"/>
      <c r="E5557" s="1508"/>
      <c r="F5557" s="1504"/>
      <c r="G5557" s="1504"/>
      <c r="H5557" s="1504"/>
      <c r="I5557" s="1504"/>
      <c r="J5557" s="1504"/>
    </row>
    <row r="5558" spans="2:10" x14ac:dyDescent="0.25">
      <c r="B5558" s="1508"/>
      <c r="C5558" s="1508"/>
      <c r="D5558" s="1508"/>
      <c r="E5558" s="1508"/>
      <c r="F5558" s="1504"/>
      <c r="G5558" s="1504"/>
      <c r="H5558" s="1504"/>
      <c r="I5558" s="1504"/>
      <c r="J5558" s="1504"/>
    </row>
    <row r="5559" spans="2:10" x14ac:dyDescent="0.25">
      <c r="B5559" s="1508"/>
      <c r="C5559" s="1508"/>
      <c r="D5559" s="1508"/>
      <c r="E5559" s="1508"/>
      <c r="F5559" s="1504"/>
      <c r="G5559" s="1504"/>
      <c r="H5559" s="1504"/>
      <c r="I5559" s="1504"/>
      <c r="J5559" s="1504"/>
    </row>
    <row r="5560" spans="2:10" x14ac:dyDescent="0.25">
      <c r="B5560" s="1508"/>
      <c r="C5560" s="1508"/>
      <c r="D5560" s="1508"/>
      <c r="E5560" s="1508"/>
      <c r="F5560" s="1504"/>
      <c r="G5560" s="1504"/>
      <c r="H5560" s="1504"/>
      <c r="I5560" s="1504"/>
      <c r="J5560" s="1504"/>
    </row>
    <row r="5561" spans="2:10" x14ac:dyDescent="0.25">
      <c r="B5561" s="1508"/>
      <c r="C5561" s="1508"/>
      <c r="D5561" s="1508"/>
      <c r="E5561" s="1508"/>
      <c r="F5561" s="1504"/>
      <c r="G5561" s="1504"/>
      <c r="H5561" s="1504"/>
      <c r="I5561" s="1504"/>
      <c r="J5561" s="1504"/>
    </row>
    <row r="5562" spans="2:10" x14ac:dyDescent="0.25">
      <c r="B5562" s="1508"/>
      <c r="C5562" s="1508"/>
      <c r="D5562" s="1508"/>
      <c r="E5562" s="1508"/>
      <c r="F5562" s="1504"/>
      <c r="G5562" s="1504"/>
      <c r="H5562" s="1504"/>
      <c r="I5562" s="1504"/>
      <c r="J5562" s="1504"/>
    </row>
    <row r="5563" spans="2:10" x14ac:dyDescent="0.25">
      <c r="B5563" s="1508"/>
      <c r="C5563" s="1508"/>
      <c r="D5563" s="1508"/>
      <c r="E5563" s="1508"/>
      <c r="F5563" s="1504"/>
      <c r="G5563" s="1504"/>
      <c r="H5563" s="1504"/>
      <c r="I5563" s="1504"/>
      <c r="J5563" s="1504"/>
    </row>
    <row r="5564" spans="2:10" x14ac:dyDescent="0.25">
      <c r="B5564" s="1508"/>
      <c r="C5564" s="1508"/>
      <c r="D5564" s="1508"/>
      <c r="E5564" s="1508"/>
      <c r="F5564" s="1504"/>
      <c r="G5564" s="1504"/>
      <c r="H5564" s="1504"/>
      <c r="I5564" s="1504"/>
      <c r="J5564" s="1504"/>
    </row>
    <row r="5565" spans="2:10" x14ac:dyDescent="0.25">
      <c r="B5565" s="1508"/>
      <c r="C5565" s="1508"/>
      <c r="D5565" s="1508"/>
      <c r="E5565" s="1508"/>
      <c r="F5565" s="1504"/>
      <c r="G5565" s="1504"/>
      <c r="H5565" s="1504"/>
      <c r="I5565" s="1504"/>
      <c r="J5565" s="1504"/>
    </row>
    <row r="5566" spans="2:10" x14ac:dyDescent="0.25">
      <c r="B5566" s="1508"/>
      <c r="C5566" s="1508"/>
      <c r="D5566" s="1508"/>
      <c r="E5566" s="1508"/>
      <c r="F5566" s="1504"/>
      <c r="G5566" s="1504"/>
      <c r="H5566" s="1504"/>
      <c r="I5566" s="1504"/>
      <c r="J5566" s="1504"/>
    </row>
    <row r="5567" spans="2:10" x14ac:dyDescent="0.25">
      <c r="B5567" s="1508"/>
      <c r="C5567" s="1508"/>
      <c r="D5567" s="1508"/>
      <c r="E5567" s="1508"/>
      <c r="F5567" s="1504"/>
      <c r="G5567" s="1504"/>
      <c r="H5567" s="1504"/>
      <c r="I5567" s="1504"/>
      <c r="J5567" s="1504"/>
    </row>
    <row r="5568" spans="2:10" x14ac:dyDescent="0.25">
      <c r="B5568" s="1508"/>
      <c r="C5568" s="1508"/>
      <c r="D5568" s="1508"/>
      <c r="E5568" s="1508"/>
      <c r="F5568" s="1504"/>
      <c r="G5568" s="1504"/>
      <c r="H5568" s="1504"/>
      <c r="I5568" s="1504"/>
      <c r="J5568" s="1504"/>
    </row>
    <row r="5569" spans="2:10" x14ac:dyDescent="0.25">
      <c r="B5569" s="1508"/>
      <c r="C5569" s="1508"/>
      <c r="D5569" s="1508"/>
      <c r="E5569" s="1508"/>
      <c r="F5569" s="1504"/>
      <c r="G5569" s="1504"/>
      <c r="H5569" s="1504"/>
      <c r="I5569" s="1504"/>
      <c r="J5569" s="1504"/>
    </row>
    <row r="5570" spans="2:10" x14ac:dyDescent="0.25">
      <c r="B5570" s="1508"/>
      <c r="C5570" s="1508"/>
      <c r="D5570" s="1508"/>
      <c r="E5570" s="1508"/>
      <c r="F5570" s="1504"/>
      <c r="G5570" s="1504"/>
      <c r="H5570" s="1504"/>
      <c r="I5570" s="1504"/>
      <c r="J5570" s="1504"/>
    </row>
    <row r="5571" spans="2:10" x14ac:dyDescent="0.25">
      <c r="B5571" s="1508"/>
      <c r="C5571" s="1508"/>
      <c r="D5571" s="1508"/>
      <c r="E5571" s="1508"/>
      <c r="F5571" s="1504"/>
      <c r="G5571" s="1504"/>
      <c r="H5571" s="1504"/>
      <c r="I5571" s="1504"/>
      <c r="J5571" s="1504"/>
    </row>
    <row r="5572" spans="2:10" x14ac:dyDescent="0.25">
      <c r="B5572" s="1508"/>
      <c r="C5572" s="1508"/>
      <c r="D5572" s="1508"/>
      <c r="E5572" s="1508"/>
      <c r="F5572" s="1504"/>
      <c r="G5572" s="1504"/>
      <c r="H5572" s="1504"/>
      <c r="I5572" s="1504"/>
      <c r="J5572" s="1504"/>
    </row>
    <row r="5573" spans="2:10" x14ac:dyDescent="0.25">
      <c r="B5573" s="1508"/>
      <c r="C5573" s="1508"/>
      <c r="D5573" s="1508"/>
      <c r="E5573" s="1508"/>
      <c r="F5573" s="1504"/>
      <c r="G5573" s="1504"/>
      <c r="H5573" s="1504"/>
      <c r="I5573" s="1504"/>
      <c r="J5573" s="1504"/>
    </row>
    <row r="5574" spans="2:10" x14ac:dyDescent="0.25">
      <c r="B5574" s="1508"/>
      <c r="C5574" s="1508"/>
      <c r="D5574" s="1508"/>
      <c r="E5574" s="1508"/>
      <c r="F5574" s="1504"/>
      <c r="G5574" s="1504"/>
      <c r="H5574" s="1504"/>
      <c r="I5574" s="1504"/>
      <c r="J5574" s="1504"/>
    </row>
    <row r="5575" spans="2:10" x14ac:dyDescent="0.25">
      <c r="B5575" s="1508"/>
      <c r="C5575" s="1508"/>
      <c r="D5575" s="1508"/>
      <c r="E5575" s="1508"/>
      <c r="F5575" s="1504"/>
      <c r="G5575" s="1504"/>
      <c r="H5575" s="1504"/>
      <c r="I5575" s="1504"/>
      <c r="J5575" s="1504"/>
    </row>
    <row r="5576" spans="2:10" x14ac:dyDescent="0.25">
      <c r="B5576" s="1508"/>
      <c r="C5576" s="1508"/>
      <c r="D5576" s="1508"/>
      <c r="E5576" s="1508"/>
      <c r="F5576" s="1504"/>
      <c r="G5576" s="1504"/>
      <c r="H5576" s="1504"/>
      <c r="I5576" s="1504"/>
      <c r="J5576" s="1504"/>
    </row>
    <row r="5577" spans="2:10" x14ac:dyDescent="0.25">
      <c r="B5577" s="1508"/>
      <c r="C5577" s="1508"/>
      <c r="D5577" s="1508"/>
      <c r="E5577" s="1508"/>
      <c r="F5577" s="1504"/>
      <c r="G5577" s="1504"/>
      <c r="H5577" s="1504"/>
      <c r="I5577" s="1504"/>
      <c r="J5577" s="1504"/>
    </row>
    <row r="5578" spans="2:10" x14ac:dyDescent="0.25">
      <c r="B5578" s="1508"/>
      <c r="C5578" s="1508"/>
      <c r="D5578" s="1508"/>
      <c r="E5578" s="1508"/>
      <c r="F5578" s="1504"/>
      <c r="G5578" s="1504"/>
      <c r="H5578" s="1504"/>
      <c r="I5578" s="1504"/>
      <c r="J5578" s="1504"/>
    </row>
    <row r="5579" spans="2:10" x14ac:dyDescent="0.25">
      <c r="B5579" s="1508"/>
      <c r="C5579" s="1508"/>
      <c r="D5579" s="1508"/>
      <c r="E5579" s="1508"/>
      <c r="F5579" s="1504"/>
      <c r="G5579" s="1504"/>
      <c r="H5579" s="1504"/>
      <c r="I5579" s="1504"/>
      <c r="J5579" s="1504"/>
    </row>
    <row r="5580" spans="2:10" x14ac:dyDescent="0.25">
      <c r="B5580" s="1508"/>
      <c r="C5580" s="1508"/>
      <c r="D5580" s="1508"/>
      <c r="E5580" s="1508"/>
      <c r="F5580" s="1504"/>
      <c r="G5580" s="1504"/>
      <c r="H5580" s="1504"/>
      <c r="I5580" s="1504"/>
      <c r="J5580" s="1504"/>
    </row>
    <row r="5581" spans="2:10" x14ac:dyDescent="0.25">
      <c r="B5581" s="1508"/>
      <c r="C5581" s="1508"/>
      <c r="D5581" s="1508"/>
      <c r="E5581" s="1508"/>
      <c r="F5581" s="1504"/>
      <c r="G5581" s="1504"/>
      <c r="H5581" s="1504"/>
      <c r="I5581" s="1504"/>
      <c r="J5581" s="1504"/>
    </row>
    <row r="5582" spans="2:10" x14ac:dyDescent="0.25">
      <c r="B5582" s="1508"/>
      <c r="C5582" s="1508"/>
      <c r="D5582" s="1508"/>
      <c r="E5582" s="1508"/>
      <c r="F5582" s="1504"/>
      <c r="G5582" s="1504"/>
      <c r="H5582" s="1504"/>
      <c r="I5582" s="1504"/>
      <c r="J5582" s="1504"/>
    </row>
    <row r="5583" spans="2:10" x14ac:dyDescent="0.25">
      <c r="B5583" s="1508"/>
      <c r="C5583" s="1508"/>
      <c r="D5583" s="1508"/>
      <c r="E5583" s="1508"/>
      <c r="F5583" s="1504"/>
      <c r="G5583" s="1504"/>
      <c r="H5583" s="1504"/>
      <c r="I5583" s="1504"/>
      <c r="J5583" s="1504"/>
    </row>
    <row r="5584" spans="2:10" x14ac:dyDescent="0.25">
      <c r="B5584" s="1508"/>
      <c r="C5584" s="1508"/>
      <c r="D5584" s="1508"/>
      <c r="E5584" s="1508"/>
      <c r="F5584" s="1504"/>
      <c r="G5584" s="1504"/>
      <c r="H5584" s="1504"/>
      <c r="I5584" s="1504"/>
      <c r="J5584" s="1504"/>
    </row>
    <row r="5585" spans="2:10" x14ac:dyDescent="0.25">
      <c r="B5585" s="1508"/>
      <c r="C5585" s="1508"/>
      <c r="D5585" s="1508"/>
      <c r="E5585" s="1508"/>
      <c r="F5585" s="1504"/>
      <c r="G5585" s="1504"/>
      <c r="H5585" s="1504"/>
      <c r="I5585" s="1504"/>
      <c r="J5585" s="1504"/>
    </row>
    <row r="5586" spans="2:10" x14ac:dyDescent="0.25">
      <c r="B5586" s="1508"/>
      <c r="C5586" s="1508"/>
      <c r="D5586" s="1508"/>
      <c r="E5586" s="1508"/>
      <c r="F5586" s="1504"/>
      <c r="G5586" s="1504"/>
      <c r="H5586" s="1504"/>
      <c r="I5586" s="1504"/>
      <c r="J5586" s="1504"/>
    </row>
    <row r="5587" spans="2:10" x14ac:dyDescent="0.25">
      <c r="B5587" s="1508"/>
      <c r="C5587" s="1508"/>
      <c r="D5587" s="1508"/>
      <c r="E5587" s="1508"/>
      <c r="F5587" s="1504"/>
      <c r="G5587" s="1504"/>
      <c r="H5587" s="1504"/>
      <c r="I5587" s="1504"/>
      <c r="J5587" s="1504"/>
    </row>
    <row r="5588" spans="2:10" x14ac:dyDescent="0.25">
      <c r="B5588" s="1508"/>
      <c r="C5588" s="1508"/>
      <c r="D5588" s="1508"/>
      <c r="E5588" s="1508"/>
      <c r="F5588" s="1504"/>
      <c r="G5588" s="1504"/>
      <c r="H5588" s="1504"/>
      <c r="I5588" s="1504"/>
      <c r="J5588" s="1504"/>
    </row>
    <row r="5589" spans="2:10" x14ac:dyDescent="0.25">
      <c r="B5589" s="1508"/>
      <c r="C5589" s="1508"/>
      <c r="D5589" s="1508"/>
      <c r="E5589" s="1508"/>
      <c r="F5589" s="1504"/>
      <c r="G5589" s="1504"/>
      <c r="H5589" s="1504"/>
      <c r="I5589" s="1504"/>
      <c r="J5589" s="1504"/>
    </row>
    <row r="5590" spans="2:10" x14ac:dyDescent="0.25">
      <c r="B5590" s="1508"/>
      <c r="C5590" s="1508"/>
      <c r="D5590" s="1508"/>
      <c r="E5590" s="1508"/>
      <c r="F5590" s="1504"/>
      <c r="G5590" s="1504"/>
      <c r="H5590" s="1504"/>
      <c r="I5590" s="1504"/>
      <c r="J5590" s="1504"/>
    </row>
    <row r="5591" spans="2:10" x14ac:dyDescent="0.25">
      <c r="B5591" s="1508"/>
      <c r="C5591" s="1508"/>
      <c r="D5591" s="1508"/>
      <c r="E5591" s="1508"/>
      <c r="F5591" s="1504"/>
      <c r="G5591" s="1504"/>
      <c r="H5591" s="1504"/>
      <c r="I5591" s="1504"/>
      <c r="J5591" s="1504"/>
    </row>
    <row r="5592" spans="2:10" x14ac:dyDescent="0.25">
      <c r="B5592" s="1508"/>
      <c r="C5592" s="1508"/>
      <c r="D5592" s="1508"/>
      <c r="E5592" s="1508"/>
      <c r="F5592" s="1504"/>
      <c r="G5592" s="1504"/>
      <c r="H5592" s="1504"/>
      <c r="I5592" s="1504"/>
      <c r="J5592" s="1504"/>
    </row>
    <row r="5593" spans="2:10" x14ac:dyDescent="0.25">
      <c r="B5593" s="1508"/>
      <c r="C5593" s="1508"/>
      <c r="D5593" s="1508"/>
      <c r="E5593" s="1508"/>
      <c r="F5593" s="1504"/>
      <c r="G5593" s="1504"/>
      <c r="H5593" s="1504"/>
      <c r="I5593" s="1504"/>
      <c r="J5593" s="1504"/>
    </row>
    <row r="5594" spans="2:10" x14ac:dyDescent="0.25">
      <c r="B5594" s="1508"/>
      <c r="C5594" s="1508"/>
      <c r="D5594" s="1508"/>
      <c r="E5594" s="1508"/>
      <c r="F5594" s="1504"/>
      <c r="G5594" s="1504"/>
      <c r="H5594" s="1504"/>
      <c r="I5594" s="1504"/>
      <c r="J5594" s="1504"/>
    </row>
    <row r="5595" spans="2:10" x14ac:dyDescent="0.25">
      <c r="B5595" s="1508"/>
      <c r="C5595" s="1508"/>
      <c r="D5595" s="1508"/>
      <c r="E5595" s="1508"/>
      <c r="F5595" s="1504"/>
      <c r="G5595" s="1504"/>
      <c r="H5595" s="1504"/>
      <c r="I5595" s="1504"/>
      <c r="J5595" s="1504"/>
    </row>
    <row r="5596" spans="2:10" x14ac:dyDescent="0.25">
      <c r="B5596" s="1508"/>
      <c r="C5596" s="1508"/>
      <c r="D5596" s="1508"/>
      <c r="E5596" s="1508"/>
      <c r="F5596" s="1504"/>
      <c r="G5596" s="1504"/>
      <c r="H5596" s="1504"/>
      <c r="I5596" s="1504"/>
      <c r="J5596" s="1504"/>
    </row>
    <row r="5597" spans="2:10" x14ac:dyDescent="0.25">
      <c r="B5597" s="1508"/>
      <c r="C5597" s="1508"/>
      <c r="D5597" s="1508"/>
      <c r="E5597" s="1508"/>
      <c r="F5597" s="1504"/>
      <c r="G5597" s="1504"/>
      <c r="H5597" s="1504"/>
      <c r="I5597" s="1504"/>
      <c r="J5597" s="1504"/>
    </row>
    <row r="5598" spans="2:10" x14ac:dyDescent="0.25">
      <c r="B5598" s="1508"/>
      <c r="C5598" s="1508"/>
      <c r="D5598" s="1508"/>
      <c r="E5598" s="1508"/>
      <c r="F5598" s="1504"/>
      <c r="G5598" s="1504"/>
      <c r="H5598" s="1504"/>
      <c r="I5598" s="1504"/>
      <c r="J5598" s="1504"/>
    </row>
    <row r="5599" spans="2:10" x14ac:dyDescent="0.25">
      <c r="B5599" s="1508"/>
      <c r="C5599" s="1508"/>
      <c r="D5599" s="1508"/>
      <c r="E5599" s="1508"/>
      <c r="F5599" s="1504"/>
      <c r="G5599" s="1504"/>
      <c r="H5599" s="1504"/>
      <c r="I5599" s="1504"/>
      <c r="J5599" s="1504"/>
    </row>
    <row r="5600" spans="2:10" x14ac:dyDescent="0.25">
      <c r="B5600" s="1508"/>
      <c r="C5600" s="1508"/>
      <c r="D5600" s="1508"/>
      <c r="E5600" s="1508"/>
      <c r="F5600" s="1504"/>
      <c r="G5600" s="1504"/>
      <c r="H5600" s="1504"/>
      <c r="I5600" s="1504"/>
      <c r="J5600" s="1504"/>
    </row>
    <row r="5601" spans="2:10" x14ac:dyDescent="0.25">
      <c r="B5601" s="1508"/>
      <c r="C5601" s="1508"/>
      <c r="D5601" s="1508"/>
      <c r="E5601" s="1508"/>
      <c r="F5601" s="1504"/>
      <c r="G5601" s="1504"/>
      <c r="H5601" s="1504"/>
      <c r="I5601" s="1504"/>
      <c r="J5601" s="1504"/>
    </row>
    <row r="5602" spans="2:10" x14ac:dyDescent="0.25">
      <c r="B5602" s="1508"/>
      <c r="C5602" s="1508"/>
      <c r="D5602" s="1508"/>
      <c r="E5602" s="1508"/>
      <c r="F5602" s="1504"/>
      <c r="G5602" s="1504"/>
      <c r="H5602" s="1504"/>
      <c r="I5602" s="1504"/>
      <c r="J5602" s="1504"/>
    </row>
    <row r="5603" spans="2:10" x14ac:dyDescent="0.25">
      <c r="B5603" s="1508"/>
      <c r="C5603" s="1508"/>
      <c r="D5603" s="1508"/>
      <c r="E5603" s="1508"/>
      <c r="F5603" s="1504"/>
      <c r="G5603" s="1504"/>
      <c r="H5603" s="1504"/>
      <c r="I5603" s="1504"/>
      <c r="J5603" s="1504"/>
    </row>
    <row r="5604" spans="2:10" x14ac:dyDescent="0.25">
      <c r="B5604" s="1508"/>
      <c r="C5604" s="1508"/>
      <c r="D5604" s="1508"/>
      <c r="E5604" s="1508"/>
      <c r="F5604" s="1504"/>
      <c r="G5604" s="1504"/>
      <c r="H5604" s="1504"/>
      <c r="I5604" s="1504"/>
      <c r="J5604" s="1504"/>
    </row>
    <row r="5605" spans="2:10" x14ac:dyDescent="0.25">
      <c r="B5605" s="1508"/>
      <c r="C5605" s="1508"/>
      <c r="D5605" s="1508"/>
      <c r="E5605" s="1508"/>
      <c r="F5605" s="1504"/>
      <c r="G5605" s="1504"/>
      <c r="H5605" s="1504"/>
      <c r="I5605" s="1504"/>
      <c r="J5605" s="1504"/>
    </row>
    <row r="5606" spans="2:10" x14ac:dyDescent="0.25">
      <c r="B5606" s="1508"/>
      <c r="C5606" s="1508"/>
      <c r="D5606" s="1508"/>
      <c r="E5606" s="1508"/>
      <c r="F5606" s="1504"/>
      <c r="G5606" s="1504"/>
      <c r="H5606" s="1504"/>
      <c r="I5606" s="1504"/>
      <c r="J5606" s="1504"/>
    </row>
    <row r="5607" spans="2:10" x14ac:dyDescent="0.25">
      <c r="B5607" s="1508"/>
      <c r="C5607" s="1508"/>
      <c r="D5607" s="1508"/>
      <c r="E5607" s="1508"/>
      <c r="F5607" s="1504"/>
      <c r="G5607" s="1504"/>
      <c r="H5607" s="1504"/>
      <c r="I5607" s="1504"/>
      <c r="J5607" s="1504"/>
    </row>
    <row r="5608" spans="2:10" x14ac:dyDescent="0.25">
      <c r="B5608" s="1508"/>
      <c r="C5608" s="1508"/>
      <c r="D5608" s="1508"/>
      <c r="E5608" s="1508"/>
      <c r="F5608" s="1504"/>
      <c r="G5608" s="1504"/>
      <c r="H5608" s="1504"/>
      <c r="I5608" s="1504"/>
      <c r="J5608" s="1504"/>
    </row>
    <row r="5609" spans="2:10" x14ac:dyDescent="0.25">
      <c r="B5609" s="1508"/>
      <c r="C5609" s="1508"/>
      <c r="D5609" s="1508"/>
      <c r="E5609" s="1508"/>
      <c r="F5609" s="1504"/>
      <c r="G5609" s="1504"/>
      <c r="H5609" s="1504"/>
      <c r="I5609" s="1504"/>
      <c r="J5609" s="1504"/>
    </row>
    <row r="5610" spans="2:10" x14ac:dyDescent="0.25">
      <c r="B5610" s="1508"/>
      <c r="C5610" s="1508"/>
      <c r="D5610" s="1508"/>
      <c r="E5610" s="1508"/>
      <c r="F5610" s="1504"/>
      <c r="G5610" s="1504"/>
      <c r="H5610" s="1504"/>
      <c r="I5610" s="1504"/>
      <c r="J5610" s="1504"/>
    </row>
    <row r="5611" spans="2:10" x14ac:dyDescent="0.25">
      <c r="B5611" s="1508"/>
      <c r="C5611" s="1508"/>
      <c r="D5611" s="1508"/>
      <c r="E5611" s="1508"/>
      <c r="F5611" s="1504"/>
      <c r="G5611" s="1504"/>
      <c r="H5611" s="1504"/>
      <c r="I5611" s="1504"/>
      <c r="J5611" s="1504"/>
    </row>
    <row r="5612" spans="2:10" x14ac:dyDescent="0.25">
      <c r="B5612" s="1508"/>
      <c r="C5612" s="1508"/>
      <c r="D5612" s="1508"/>
      <c r="E5612" s="1508"/>
      <c r="F5612" s="1504"/>
      <c r="G5612" s="1504"/>
      <c r="H5612" s="1504"/>
      <c r="I5612" s="1504"/>
      <c r="J5612" s="1504"/>
    </row>
    <row r="5613" spans="2:10" x14ac:dyDescent="0.25">
      <c r="B5613" s="1508"/>
      <c r="C5613" s="1508"/>
      <c r="D5613" s="1508"/>
      <c r="E5613" s="1508"/>
      <c r="F5613" s="1504"/>
      <c r="G5613" s="1504"/>
      <c r="H5613" s="1504"/>
      <c r="I5613" s="1504"/>
      <c r="J5613" s="1504"/>
    </row>
    <row r="5614" spans="2:10" x14ac:dyDescent="0.25">
      <c r="B5614" s="1508"/>
      <c r="C5614" s="1508"/>
      <c r="D5614" s="1508"/>
      <c r="E5614" s="1508"/>
      <c r="F5614" s="1504"/>
      <c r="G5614" s="1504"/>
      <c r="H5614" s="1504"/>
      <c r="I5614" s="1504"/>
      <c r="J5614" s="1504"/>
    </row>
    <row r="5615" spans="2:10" x14ac:dyDescent="0.25">
      <c r="B5615" s="1508"/>
      <c r="C5615" s="1508"/>
      <c r="D5615" s="1508"/>
      <c r="E5615" s="1508"/>
      <c r="F5615" s="1504"/>
      <c r="G5615" s="1504"/>
      <c r="H5615" s="1504"/>
      <c r="I5615" s="1504"/>
      <c r="J5615" s="1504"/>
    </row>
    <row r="5616" spans="2:10" x14ac:dyDescent="0.25">
      <c r="B5616" s="1508"/>
      <c r="C5616" s="1508"/>
      <c r="D5616" s="1508"/>
      <c r="E5616" s="1508"/>
      <c r="F5616" s="1504"/>
      <c r="G5616" s="1504"/>
      <c r="H5616" s="1504"/>
      <c r="I5616" s="1504"/>
      <c r="J5616" s="1504"/>
    </row>
    <row r="5617" spans="2:10" x14ac:dyDescent="0.25">
      <c r="B5617" s="1508"/>
      <c r="C5617" s="1508"/>
      <c r="D5617" s="1508"/>
      <c r="E5617" s="1508"/>
      <c r="F5617" s="1504"/>
      <c r="G5617" s="1504"/>
      <c r="H5617" s="1504"/>
      <c r="I5617" s="1504"/>
      <c r="J5617" s="1504"/>
    </row>
    <row r="5618" spans="2:10" x14ac:dyDescent="0.25">
      <c r="B5618" s="1508"/>
      <c r="C5618" s="1508"/>
      <c r="D5618" s="1508"/>
      <c r="E5618" s="1508"/>
      <c r="F5618" s="1504"/>
      <c r="G5618" s="1504"/>
      <c r="H5618" s="1504"/>
      <c r="I5618" s="1504"/>
      <c r="J5618" s="1504"/>
    </row>
    <row r="5619" spans="2:10" x14ac:dyDescent="0.25">
      <c r="B5619" s="1508"/>
      <c r="C5619" s="1508"/>
      <c r="D5619" s="1508"/>
      <c r="E5619" s="1508"/>
      <c r="F5619" s="1504"/>
      <c r="G5619" s="1504"/>
      <c r="H5619" s="1504"/>
      <c r="I5619" s="1504"/>
      <c r="J5619" s="1504"/>
    </row>
    <row r="5620" spans="2:10" x14ac:dyDescent="0.25">
      <c r="B5620" s="1508"/>
      <c r="C5620" s="1508"/>
      <c r="D5620" s="1508"/>
      <c r="E5620" s="1508"/>
      <c r="F5620" s="1504"/>
      <c r="G5620" s="1504"/>
      <c r="H5620" s="1504"/>
      <c r="I5620" s="1504"/>
      <c r="J5620" s="1504"/>
    </row>
    <row r="5621" spans="2:10" x14ac:dyDescent="0.25">
      <c r="B5621" s="1508"/>
      <c r="C5621" s="1508"/>
      <c r="D5621" s="1508"/>
      <c r="E5621" s="1508"/>
      <c r="F5621" s="1504"/>
      <c r="G5621" s="1504"/>
      <c r="H5621" s="1504"/>
      <c r="I5621" s="1504"/>
      <c r="J5621" s="1504"/>
    </row>
    <row r="5622" spans="2:10" x14ac:dyDescent="0.25">
      <c r="B5622" s="1508"/>
      <c r="C5622" s="1508"/>
      <c r="D5622" s="1508"/>
      <c r="E5622" s="1508"/>
      <c r="F5622" s="1504"/>
      <c r="G5622" s="1504"/>
      <c r="H5622" s="1504"/>
      <c r="I5622" s="1504"/>
      <c r="J5622" s="1504"/>
    </row>
    <row r="5623" spans="2:10" x14ac:dyDescent="0.25">
      <c r="B5623" s="1508"/>
      <c r="C5623" s="1508"/>
      <c r="D5623" s="1508"/>
      <c r="E5623" s="1508"/>
      <c r="F5623" s="1504"/>
      <c r="G5623" s="1504"/>
      <c r="H5623" s="1504"/>
      <c r="I5623" s="1504"/>
      <c r="J5623" s="1504"/>
    </row>
    <row r="5624" spans="2:10" x14ac:dyDescent="0.25">
      <c r="B5624" s="1508"/>
      <c r="C5624" s="1508"/>
      <c r="D5624" s="1508"/>
      <c r="E5624" s="1508"/>
      <c r="F5624" s="1504"/>
      <c r="G5624" s="1504"/>
      <c r="H5624" s="1504"/>
      <c r="I5624" s="1504"/>
      <c r="J5624" s="1504"/>
    </row>
    <row r="5625" spans="2:10" x14ac:dyDescent="0.25">
      <c r="B5625" s="1508"/>
      <c r="C5625" s="1508"/>
      <c r="D5625" s="1508"/>
      <c r="E5625" s="1508"/>
      <c r="F5625" s="1504"/>
      <c r="G5625" s="1504"/>
      <c r="H5625" s="1504"/>
      <c r="I5625" s="1504"/>
      <c r="J5625" s="1504"/>
    </row>
    <row r="5626" spans="2:10" x14ac:dyDescent="0.25">
      <c r="B5626" s="1508"/>
      <c r="C5626" s="1508"/>
      <c r="D5626" s="1508"/>
      <c r="E5626" s="1508"/>
      <c r="F5626" s="1504"/>
      <c r="G5626" s="1504"/>
      <c r="H5626" s="1504"/>
      <c r="I5626" s="1504"/>
      <c r="J5626" s="1504"/>
    </row>
    <row r="5627" spans="2:10" x14ac:dyDescent="0.25">
      <c r="B5627" s="1508"/>
      <c r="C5627" s="1508"/>
      <c r="D5627" s="1508"/>
      <c r="E5627" s="1508"/>
      <c r="F5627" s="1504"/>
      <c r="G5627" s="1504"/>
      <c r="H5627" s="1504"/>
      <c r="I5627" s="1504"/>
      <c r="J5627" s="1504"/>
    </row>
    <row r="5628" spans="2:10" x14ac:dyDescent="0.25">
      <c r="B5628" s="1508"/>
      <c r="C5628" s="1508"/>
      <c r="D5628" s="1508"/>
      <c r="E5628" s="1508"/>
      <c r="F5628" s="1504"/>
      <c r="G5628" s="1504"/>
      <c r="H5628" s="1504"/>
      <c r="I5628" s="1504"/>
      <c r="J5628" s="1504"/>
    </row>
    <row r="5629" spans="2:10" x14ac:dyDescent="0.25">
      <c r="B5629" s="1508"/>
      <c r="C5629" s="1508"/>
      <c r="D5629" s="1508"/>
      <c r="E5629" s="1508"/>
      <c r="F5629" s="1504"/>
      <c r="G5629" s="1504"/>
      <c r="H5629" s="1504"/>
      <c r="I5629" s="1504"/>
      <c r="J5629" s="1504"/>
    </row>
    <row r="5630" spans="2:10" x14ac:dyDescent="0.25">
      <c r="B5630" s="1508"/>
      <c r="C5630" s="1508"/>
      <c r="D5630" s="1508"/>
      <c r="E5630" s="1508"/>
      <c r="F5630" s="1504"/>
      <c r="G5630" s="1504"/>
      <c r="H5630" s="1504"/>
      <c r="I5630" s="1504"/>
      <c r="J5630" s="1504"/>
    </row>
    <row r="5631" spans="2:10" x14ac:dyDescent="0.25">
      <c r="B5631" s="1508"/>
      <c r="C5631" s="1508"/>
      <c r="D5631" s="1508"/>
      <c r="E5631" s="1508"/>
      <c r="F5631" s="1504"/>
      <c r="G5631" s="1504"/>
      <c r="H5631" s="1504"/>
      <c r="I5631" s="1504"/>
      <c r="J5631" s="1504"/>
    </row>
    <row r="5632" spans="2:10" x14ac:dyDescent="0.25">
      <c r="B5632" s="1508"/>
      <c r="C5632" s="1508"/>
      <c r="D5632" s="1508"/>
      <c r="E5632" s="1508"/>
      <c r="F5632" s="1504"/>
      <c r="G5632" s="1504"/>
      <c r="H5632" s="1504"/>
      <c r="I5632" s="1504"/>
      <c r="J5632" s="1504"/>
    </row>
    <row r="5633" spans="2:10" x14ac:dyDescent="0.25">
      <c r="B5633" s="1508"/>
      <c r="C5633" s="1508"/>
      <c r="D5633" s="1508"/>
      <c r="E5633" s="1508"/>
      <c r="F5633" s="1504"/>
      <c r="G5633" s="1504"/>
      <c r="H5633" s="1504"/>
      <c r="I5633" s="1504"/>
      <c r="J5633" s="1504"/>
    </row>
    <row r="5634" spans="2:10" x14ac:dyDescent="0.25">
      <c r="B5634" s="1508"/>
      <c r="C5634" s="1508"/>
      <c r="D5634" s="1508"/>
      <c r="E5634" s="1508"/>
      <c r="F5634" s="1504"/>
      <c r="G5634" s="1504"/>
      <c r="H5634" s="1504"/>
      <c r="I5634" s="1504"/>
      <c r="J5634" s="1504"/>
    </row>
    <row r="5635" spans="2:10" x14ac:dyDescent="0.25">
      <c r="B5635" s="1508"/>
      <c r="C5635" s="1508"/>
      <c r="D5635" s="1508"/>
      <c r="E5635" s="1508"/>
      <c r="F5635" s="1504"/>
      <c r="G5635" s="1504"/>
      <c r="H5635" s="1504"/>
      <c r="I5635" s="1504"/>
      <c r="J5635" s="1504"/>
    </row>
    <row r="5636" spans="2:10" x14ac:dyDescent="0.25">
      <c r="B5636" s="1508"/>
      <c r="C5636" s="1508"/>
      <c r="D5636" s="1508"/>
      <c r="E5636" s="1508"/>
      <c r="F5636" s="1504"/>
      <c r="G5636" s="1504"/>
      <c r="H5636" s="1504"/>
      <c r="I5636" s="1504"/>
      <c r="J5636" s="1504"/>
    </row>
    <row r="5637" spans="2:10" x14ac:dyDescent="0.25">
      <c r="B5637" s="1508"/>
      <c r="C5637" s="1508"/>
      <c r="D5637" s="1508"/>
      <c r="E5637" s="1508"/>
      <c r="F5637" s="1504"/>
      <c r="G5637" s="1504"/>
      <c r="H5637" s="1504"/>
      <c r="I5637" s="1504"/>
      <c r="J5637" s="1504"/>
    </row>
    <row r="5638" spans="2:10" x14ac:dyDescent="0.25">
      <c r="B5638" s="1508"/>
      <c r="C5638" s="1508"/>
      <c r="D5638" s="1508"/>
      <c r="E5638" s="1508"/>
      <c r="F5638" s="1504"/>
      <c r="G5638" s="1504"/>
      <c r="H5638" s="1504"/>
      <c r="I5638" s="1504"/>
      <c r="J5638" s="1504"/>
    </row>
    <row r="5639" spans="2:10" x14ac:dyDescent="0.25">
      <c r="B5639" s="1508"/>
      <c r="C5639" s="1508"/>
      <c r="D5639" s="1508"/>
      <c r="E5639" s="1508"/>
      <c r="F5639" s="1504"/>
      <c r="G5639" s="1504"/>
      <c r="H5639" s="1504"/>
      <c r="I5639" s="1504"/>
      <c r="J5639" s="1504"/>
    </row>
    <row r="5640" spans="2:10" x14ac:dyDescent="0.25">
      <c r="B5640" s="1508"/>
      <c r="C5640" s="1508"/>
      <c r="D5640" s="1508"/>
      <c r="E5640" s="1508"/>
      <c r="F5640" s="1504"/>
      <c r="G5640" s="1504"/>
      <c r="H5640" s="1504"/>
      <c r="I5640" s="1504"/>
      <c r="J5640" s="1504"/>
    </row>
    <row r="5641" spans="2:10" x14ac:dyDescent="0.25">
      <c r="B5641" s="1508"/>
      <c r="C5641" s="1508"/>
      <c r="D5641" s="1508"/>
      <c r="E5641" s="1508"/>
      <c r="F5641" s="1504"/>
      <c r="G5641" s="1504"/>
      <c r="H5641" s="1504"/>
      <c r="I5641" s="1504"/>
      <c r="J5641" s="1504"/>
    </row>
    <row r="5642" spans="2:10" x14ac:dyDescent="0.25">
      <c r="B5642" s="1508"/>
      <c r="C5642" s="1508"/>
      <c r="D5642" s="1508"/>
      <c r="E5642" s="1508"/>
      <c r="F5642" s="1504"/>
      <c r="G5642" s="1504"/>
      <c r="H5642" s="1504"/>
      <c r="I5642" s="1504"/>
      <c r="J5642" s="1504"/>
    </row>
    <row r="5643" spans="2:10" x14ac:dyDescent="0.25">
      <c r="B5643" s="1508"/>
      <c r="C5643" s="1508"/>
      <c r="D5643" s="1508"/>
      <c r="E5643" s="1508"/>
      <c r="F5643" s="1504"/>
      <c r="G5643" s="1504"/>
      <c r="H5643" s="1504"/>
      <c r="I5643" s="1504"/>
      <c r="J5643" s="1504"/>
    </row>
    <row r="5644" spans="2:10" x14ac:dyDescent="0.25">
      <c r="B5644" s="1508"/>
      <c r="C5644" s="1508"/>
      <c r="D5644" s="1508"/>
      <c r="E5644" s="1508"/>
      <c r="F5644" s="1504"/>
      <c r="G5644" s="1504"/>
      <c r="H5644" s="1504"/>
      <c r="I5644" s="1504"/>
      <c r="J5644" s="1504"/>
    </row>
    <row r="5645" spans="2:10" x14ac:dyDescent="0.25">
      <c r="B5645" s="1508"/>
      <c r="C5645" s="1508"/>
      <c r="D5645" s="1508"/>
      <c r="E5645" s="1508"/>
      <c r="F5645" s="1504"/>
      <c r="G5645" s="1504"/>
      <c r="H5645" s="1504"/>
      <c r="I5645" s="1504"/>
      <c r="J5645" s="1504"/>
    </row>
    <row r="5646" spans="2:10" x14ac:dyDescent="0.25">
      <c r="B5646" s="1508"/>
      <c r="C5646" s="1508"/>
      <c r="D5646" s="1508"/>
      <c r="E5646" s="1508"/>
      <c r="F5646" s="1504"/>
      <c r="G5646" s="1504"/>
      <c r="H5646" s="1504"/>
      <c r="I5646" s="1504"/>
      <c r="J5646" s="1504"/>
    </row>
    <row r="5647" spans="2:10" x14ac:dyDescent="0.25">
      <c r="B5647" s="1508"/>
      <c r="C5647" s="1508"/>
      <c r="D5647" s="1508"/>
      <c r="E5647" s="1508"/>
      <c r="F5647" s="1504"/>
      <c r="G5647" s="1504"/>
      <c r="H5647" s="1504"/>
      <c r="I5647" s="1504"/>
      <c r="J5647" s="1504"/>
    </row>
    <row r="5648" spans="2:10" x14ac:dyDescent="0.25">
      <c r="B5648" s="1508"/>
      <c r="C5648" s="1508"/>
      <c r="D5648" s="1508"/>
      <c r="E5648" s="1508"/>
      <c r="F5648" s="1504"/>
      <c r="G5648" s="1504"/>
      <c r="H5648" s="1504"/>
      <c r="I5648" s="1504"/>
      <c r="J5648" s="1504"/>
    </row>
    <row r="5649" spans="2:10" x14ac:dyDescent="0.25">
      <c r="B5649" s="1508"/>
      <c r="C5649" s="1508"/>
      <c r="D5649" s="1508"/>
      <c r="E5649" s="1508"/>
      <c r="F5649" s="1504"/>
      <c r="G5649" s="1504"/>
      <c r="H5649" s="1504"/>
      <c r="I5649" s="1504"/>
      <c r="J5649" s="1504"/>
    </row>
    <row r="5650" spans="2:10" x14ac:dyDescent="0.25">
      <c r="B5650" s="1508"/>
      <c r="C5650" s="1508"/>
      <c r="D5650" s="1508"/>
      <c r="E5650" s="1508"/>
      <c r="F5650" s="1504"/>
      <c r="G5650" s="1504"/>
      <c r="H5650" s="1504"/>
      <c r="I5650" s="1504"/>
      <c r="J5650" s="1504"/>
    </row>
    <row r="5651" spans="2:10" x14ac:dyDescent="0.25">
      <c r="B5651" s="1508"/>
      <c r="C5651" s="1508"/>
      <c r="D5651" s="1508"/>
      <c r="E5651" s="1508"/>
      <c r="F5651" s="1504"/>
      <c r="G5651" s="1504"/>
      <c r="H5651" s="1504"/>
      <c r="I5651" s="1504"/>
      <c r="J5651" s="1504"/>
    </row>
    <row r="5652" spans="2:10" x14ac:dyDescent="0.25">
      <c r="B5652" s="1508"/>
      <c r="C5652" s="1508"/>
      <c r="D5652" s="1508"/>
      <c r="E5652" s="1508"/>
      <c r="F5652" s="1504"/>
      <c r="G5652" s="1504"/>
      <c r="H5652" s="1504"/>
      <c r="I5652" s="1504"/>
      <c r="J5652" s="1504"/>
    </row>
    <row r="5653" spans="2:10" x14ac:dyDescent="0.25">
      <c r="B5653" s="1508"/>
      <c r="C5653" s="1508"/>
      <c r="D5653" s="1508"/>
      <c r="E5653" s="1508"/>
      <c r="F5653" s="1504"/>
      <c r="G5653" s="1504"/>
      <c r="H5653" s="1504"/>
      <c r="I5653" s="1504"/>
      <c r="J5653" s="1504"/>
    </row>
    <row r="5654" spans="2:10" x14ac:dyDescent="0.25">
      <c r="B5654" s="1508"/>
      <c r="C5654" s="1508"/>
      <c r="D5654" s="1508"/>
      <c r="E5654" s="1508"/>
      <c r="F5654" s="1504"/>
      <c r="G5654" s="1504"/>
      <c r="H5654" s="1504"/>
      <c r="I5654" s="1504"/>
      <c r="J5654" s="1504"/>
    </row>
    <row r="5655" spans="2:10" x14ac:dyDescent="0.25">
      <c r="B5655" s="1508"/>
      <c r="C5655" s="1508"/>
      <c r="D5655" s="1508"/>
      <c r="E5655" s="1508"/>
      <c r="F5655" s="1504"/>
      <c r="G5655" s="1504"/>
      <c r="H5655" s="1504"/>
      <c r="I5655" s="1504"/>
      <c r="J5655" s="1504"/>
    </row>
    <row r="5656" spans="2:10" x14ac:dyDescent="0.25">
      <c r="B5656" s="1508"/>
      <c r="C5656" s="1508"/>
      <c r="D5656" s="1508"/>
      <c r="E5656" s="1508"/>
      <c r="F5656" s="1504"/>
      <c r="G5656" s="1504"/>
      <c r="H5656" s="1504"/>
      <c r="I5656" s="1504"/>
      <c r="J5656" s="1504"/>
    </row>
    <row r="5657" spans="2:10" x14ac:dyDescent="0.25">
      <c r="B5657" s="1508"/>
      <c r="C5657" s="1508"/>
      <c r="D5657" s="1508"/>
      <c r="E5657" s="1508"/>
      <c r="F5657" s="1504"/>
      <c r="G5657" s="1504"/>
      <c r="H5657" s="1504"/>
      <c r="I5657" s="1504"/>
      <c r="J5657" s="1504"/>
    </row>
    <row r="5658" spans="2:10" x14ac:dyDescent="0.25">
      <c r="B5658" s="1508"/>
      <c r="C5658" s="1508"/>
      <c r="D5658" s="1508"/>
      <c r="E5658" s="1508"/>
      <c r="F5658" s="1504"/>
      <c r="G5658" s="1504"/>
      <c r="H5658" s="1504"/>
      <c r="I5658" s="1504"/>
      <c r="J5658" s="1504"/>
    </row>
    <row r="5659" spans="2:10" x14ac:dyDescent="0.25">
      <c r="B5659" s="1508"/>
      <c r="C5659" s="1508"/>
      <c r="D5659" s="1508"/>
      <c r="E5659" s="1508"/>
      <c r="F5659" s="1504"/>
      <c r="G5659" s="1504"/>
      <c r="H5659" s="1504"/>
      <c r="I5659" s="1504"/>
      <c r="J5659" s="1504"/>
    </row>
    <row r="5660" spans="2:10" x14ac:dyDescent="0.25">
      <c r="B5660" s="1508"/>
      <c r="C5660" s="1508"/>
      <c r="D5660" s="1508"/>
      <c r="E5660" s="1508"/>
      <c r="F5660" s="1504"/>
      <c r="G5660" s="1504"/>
      <c r="H5660" s="1504"/>
      <c r="I5660" s="1504"/>
      <c r="J5660" s="1504"/>
    </row>
    <row r="5661" spans="2:10" x14ac:dyDescent="0.25">
      <c r="B5661" s="1508"/>
      <c r="C5661" s="1508"/>
      <c r="D5661" s="1508"/>
      <c r="E5661" s="1508"/>
      <c r="F5661" s="1504"/>
      <c r="G5661" s="1504"/>
      <c r="H5661" s="1504"/>
      <c r="I5661" s="1504"/>
      <c r="J5661" s="1504"/>
    </row>
    <row r="5662" spans="2:10" x14ac:dyDescent="0.25">
      <c r="B5662" s="1508"/>
      <c r="C5662" s="1508"/>
      <c r="D5662" s="1508"/>
      <c r="E5662" s="1508"/>
      <c r="F5662" s="1504"/>
      <c r="G5662" s="1504"/>
      <c r="H5662" s="1504"/>
      <c r="I5662" s="1504"/>
      <c r="J5662" s="1504"/>
    </row>
    <row r="5663" spans="2:10" x14ac:dyDescent="0.25">
      <c r="B5663" s="1508"/>
      <c r="C5663" s="1508"/>
      <c r="D5663" s="1508"/>
      <c r="E5663" s="1508"/>
      <c r="F5663" s="1504"/>
      <c r="G5663" s="1504"/>
      <c r="H5663" s="1504"/>
      <c r="I5663" s="1504"/>
      <c r="J5663" s="1504"/>
    </row>
    <row r="5664" spans="2:10" x14ac:dyDescent="0.25">
      <c r="B5664" s="1508"/>
      <c r="C5664" s="1508"/>
      <c r="D5664" s="1508"/>
      <c r="E5664" s="1508"/>
      <c r="F5664" s="1504"/>
      <c r="G5664" s="1504"/>
      <c r="H5664" s="1504"/>
      <c r="I5664" s="1504"/>
      <c r="J5664" s="1504"/>
    </row>
    <row r="5665" spans="2:10" x14ac:dyDescent="0.25">
      <c r="B5665" s="1508"/>
      <c r="C5665" s="1508"/>
      <c r="D5665" s="1508"/>
      <c r="E5665" s="1508"/>
      <c r="F5665" s="1504"/>
      <c r="G5665" s="1504"/>
      <c r="H5665" s="1504"/>
      <c r="I5665" s="1504"/>
      <c r="J5665" s="1504"/>
    </row>
    <row r="5666" spans="2:10" x14ac:dyDescent="0.25">
      <c r="B5666" s="1508"/>
      <c r="C5666" s="1508"/>
      <c r="D5666" s="1508"/>
      <c r="E5666" s="1508"/>
      <c r="F5666" s="1504"/>
      <c r="G5666" s="1504"/>
      <c r="H5666" s="1504"/>
      <c r="I5666" s="1504"/>
      <c r="J5666" s="1504"/>
    </row>
    <row r="5667" spans="2:10" x14ac:dyDescent="0.25">
      <c r="B5667" s="1508"/>
      <c r="C5667" s="1508"/>
      <c r="D5667" s="1508"/>
      <c r="E5667" s="1508"/>
      <c r="F5667" s="1504"/>
      <c r="G5667" s="1504"/>
      <c r="H5667" s="1504"/>
      <c r="I5667" s="1504"/>
      <c r="J5667" s="1504"/>
    </row>
    <row r="5668" spans="2:10" x14ac:dyDescent="0.25">
      <c r="B5668" s="1508"/>
      <c r="C5668" s="1508"/>
      <c r="D5668" s="1508"/>
      <c r="E5668" s="1508"/>
      <c r="F5668" s="1504"/>
      <c r="G5668" s="1504"/>
      <c r="H5668" s="1504"/>
      <c r="I5668" s="1504"/>
      <c r="J5668" s="1504"/>
    </row>
    <row r="5669" spans="2:10" x14ac:dyDescent="0.25">
      <c r="B5669" s="1508"/>
      <c r="C5669" s="1508"/>
      <c r="D5669" s="1508"/>
      <c r="E5669" s="1508"/>
      <c r="F5669" s="1504"/>
      <c r="G5669" s="1504"/>
      <c r="H5669" s="1504"/>
      <c r="I5669" s="1504"/>
      <c r="J5669" s="1504"/>
    </row>
    <row r="5670" spans="2:10" x14ac:dyDescent="0.25">
      <c r="B5670" s="1508"/>
      <c r="C5670" s="1508"/>
      <c r="D5670" s="1508"/>
      <c r="E5670" s="1508"/>
      <c r="F5670" s="1504"/>
      <c r="G5670" s="1504"/>
      <c r="H5670" s="1504"/>
      <c r="I5670" s="1504"/>
      <c r="J5670" s="1504"/>
    </row>
    <row r="5671" spans="2:10" x14ac:dyDescent="0.25">
      <c r="B5671" s="1508"/>
      <c r="C5671" s="1508"/>
      <c r="D5671" s="1508"/>
      <c r="E5671" s="1508"/>
      <c r="F5671" s="1504"/>
      <c r="G5671" s="1504"/>
      <c r="H5671" s="1504"/>
      <c r="I5671" s="1504"/>
      <c r="J5671" s="1504"/>
    </row>
    <row r="5672" spans="2:10" x14ac:dyDescent="0.25">
      <c r="B5672" s="1508"/>
      <c r="C5672" s="1508"/>
      <c r="D5672" s="1508"/>
      <c r="E5672" s="1508"/>
      <c r="F5672" s="1504"/>
      <c r="G5672" s="1504"/>
      <c r="H5672" s="1504"/>
      <c r="I5672" s="1504"/>
      <c r="J5672" s="1504"/>
    </row>
    <row r="5673" spans="2:10" x14ac:dyDescent="0.25">
      <c r="B5673" s="1508"/>
      <c r="C5673" s="1508"/>
      <c r="D5673" s="1508"/>
      <c r="E5673" s="1508"/>
      <c r="F5673" s="1504"/>
      <c r="G5673" s="1504"/>
      <c r="H5673" s="1504"/>
      <c r="I5673" s="1504"/>
      <c r="J5673" s="1504"/>
    </row>
    <row r="5674" spans="2:10" x14ac:dyDescent="0.25">
      <c r="B5674" s="1508"/>
      <c r="C5674" s="1508"/>
      <c r="D5674" s="1508"/>
      <c r="E5674" s="1508"/>
      <c r="F5674" s="1504"/>
      <c r="G5674" s="1504"/>
      <c r="H5674" s="1504"/>
      <c r="I5674" s="1504"/>
      <c r="J5674" s="1504"/>
    </row>
    <row r="5675" spans="2:10" x14ac:dyDescent="0.25">
      <c r="B5675" s="1508"/>
      <c r="C5675" s="1508"/>
      <c r="D5675" s="1508"/>
      <c r="E5675" s="1508"/>
      <c r="F5675" s="1504"/>
      <c r="G5675" s="1504"/>
      <c r="H5675" s="1504"/>
      <c r="I5675" s="1504"/>
      <c r="J5675" s="1504"/>
    </row>
    <row r="5676" spans="2:10" x14ac:dyDescent="0.25">
      <c r="B5676" s="1508"/>
      <c r="C5676" s="1508"/>
      <c r="D5676" s="1508"/>
      <c r="E5676" s="1508"/>
      <c r="F5676" s="1504"/>
      <c r="G5676" s="1504"/>
      <c r="H5676" s="1504"/>
      <c r="I5676" s="1504"/>
      <c r="J5676" s="1504"/>
    </row>
    <row r="5677" spans="2:10" x14ac:dyDescent="0.25">
      <c r="B5677" s="1508"/>
      <c r="C5677" s="1508"/>
      <c r="D5677" s="1508"/>
      <c r="E5677" s="1508"/>
      <c r="F5677" s="1504"/>
      <c r="G5677" s="1504"/>
      <c r="H5677" s="1504"/>
      <c r="I5677" s="1504"/>
      <c r="J5677" s="1504"/>
    </row>
    <row r="5678" spans="2:10" x14ac:dyDescent="0.25">
      <c r="B5678" s="1508"/>
      <c r="C5678" s="1508"/>
      <c r="D5678" s="1508"/>
      <c r="E5678" s="1508"/>
      <c r="F5678" s="1504"/>
      <c r="G5678" s="1504"/>
      <c r="H5678" s="1504"/>
      <c r="I5678" s="1504"/>
      <c r="J5678" s="1504"/>
    </row>
    <row r="5679" spans="2:10" x14ac:dyDescent="0.25">
      <c r="B5679" s="1508"/>
      <c r="C5679" s="1508"/>
      <c r="D5679" s="1508"/>
      <c r="E5679" s="1508"/>
      <c r="F5679" s="1504"/>
      <c r="G5679" s="1504"/>
      <c r="H5679" s="1504"/>
      <c r="I5679" s="1504"/>
      <c r="J5679" s="1504"/>
    </row>
    <row r="5680" spans="2:10" x14ac:dyDescent="0.25">
      <c r="B5680" s="1508"/>
      <c r="C5680" s="1508"/>
      <c r="D5680" s="1508"/>
      <c r="E5680" s="1508"/>
      <c r="F5680" s="1504"/>
      <c r="G5680" s="1504"/>
      <c r="H5680" s="1504"/>
      <c r="I5680" s="1504"/>
      <c r="J5680" s="1504"/>
    </row>
    <row r="5681" spans="2:10" x14ac:dyDescent="0.25">
      <c r="B5681" s="1508"/>
      <c r="C5681" s="1508"/>
      <c r="D5681" s="1508"/>
      <c r="E5681" s="1508"/>
      <c r="F5681" s="1504"/>
      <c r="G5681" s="1504"/>
      <c r="H5681" s="1504"/>
      <c r="I5681" s="1504"/>
      <c r="J5681" s="1504"/>
    </row>
    <row r="5682" spans="2:10" x14ac:dyDescent="0.25">
      <c r="B5682" s="1508"/>
      <c r="C5682" s="1508"/>
      <c r="D5682" s="1508"/>
      <c r="E5682" s="1508"/>
      <c r="F5682" s="1504"/>
      <c r="G5682" s="1504"/>
      <c r="H5682" s="1504"/>
      <c r="I5682" s="1504"/>
      <c r="J5682" s="1504"/>
    </row>
    <row r="5683" spans="2:10" x14ac:dyDescent="0.25">
      <c r="B5683" s="1508"/>
      <c r="C5683" s="1508"/>
      <c r="D5683" s="1508"/>
      <c r="E5683" s="1508"/>
      <c r="F5683" s="1504"/>
      <c r="G5683" s="1504"/>
      <c r="H5683" s="1504"/>
      <c r="I5683" s="1504"/>
      <c r="J5683" s="1504"/>
    </row>
    <row r="5684" spans="2:10" x14ac:dyDescent="0.25">
      <c r="B5684" s="1508"/>
      <c r="C5684" s="1508"/>
      <c r="D5684" s="1508"/>
      <c r="E5684" s="1508"/>
      <c r="F5684" s="1504"/>
      <c r="G5684" s="1504"/>
      <c r="H5684" s="1504"/>
      <c r="I5684" s="1504"/>
      <c r="J5684" s="1504"/>
    </row>
    <row r="5685" spans="2:10" x14ac:dyDescent="0.25">
      <c r="B5685" s="1508"/>
      <c r="C5685" s="1508"/>
      <c r="D5685" s="1508"/>
      <c r="E5685" s="1508"/>
      <c r="F5685" s="1504"/>
      <c r="G5685" s="1504"/>
      <c r="H5685" s="1504"/>
      <c r="I5685" s="1504"/>
      <c r="J5685" s="1504"/>
    </row>
    <row r="5686" spans="2:10" x14ac:dyDescent="0.25">
      <c r="B5686" s="1508"/>
      <c r="C5686" s="1508"/>
      <c r="D5686" s="1508"/>
      <c r="E5686" s="1508"/>
      <c r="F5686" s="1504"/>
      <c r="G5686" s="1504"/>
      <c r="H5686" s="1504"/>
      <c r="I5686" s="1504"/>
      <c r="J5686" s="1504"/>
    </row>
    <row r="5687" spans="2:10" x14ac:dyDescent="0.25">
      <c r="B5687" s="1508"/>
      <c r="C5687" s="1508"/>
      <c r="D5687" s="1508"/>
      <c r="E5687" s="1508"/>
      <c r="F5687" s="1504"/>
      <c r="G5687" s="1504"/>
      <c r="H5687" s="1504"/>
      <c r="I5687" s="1504"/>
      <c r="J5687" s="1504"/>
    </row>
    <row r="5688" spans="2:10" x14ac:dyDescent="0.25">
      <c r="B5688" s="1508"/>
      <c r="C5688" s="1508"/>
      <c r="D5688" s="1508"/>
      <c r="E5688" s="1508"/>
      <c r="F5688" s="1504"/>
      <c r="G5688" s="1504"/>
      <c r="H5688" s="1504"/>
      <c r="I5688" s="1504"/>
      <c r="J5688" s="1504"/>
    </row>
    <row r="5689" spans="2:10" x14ac:dyDescent="0.25">
      <c r="B5689" s="1508"/>
      <c r="C5689" s="1508"/>
      <c r="D5689" s="1508"/>
      <c r="E5689" s="1508"/>
      <c r="F5689" s="1504"/>
      <c r="G5689" s="1504"/>
      <c r="H5689" s="1504"/>
      <c r="I5689" s="1504"/>
      <c r="J5689" s="1504"/>
    </row>
    <row r="5690" spans="2:10" x14ac:dyDescent="0.25">
      <c r="B5690" s="1508"/>
      <c r="C5690" s="1508"/>
      <c r="D5690" s="1508"/>
      <c r="E5690" s="1508"/>
      <c r="F5690" s="1504"/>
      <c r="G5690" s="1504"/>
      <c r="H5690" s="1504"/>
      <c r="I5690" s="1504"/>
      <c r="J5690" s="1504"/>
    </row>
    <row r="5691" spans="2:10" x14ac:dyDescent="0.25">
      <c r="B5691" s="1508"/>
      <c r="C5691" s="1508"/>
      <c r="D5691" s="1508"/>
      <c r="E5691" s="1508"/>
      <c r="F5691" s="1504"/>
      <c r="G5691" s="1504"/>
      <c r="H5691" s="1504"/>
      <c r="I5691" s="1504"/>
      <c r="J5691" s="1504"/>
    </row>
    <row r="5692" spans="2:10" x14ac:dyDescent="0.25">
      <c r="B5692" s="1508"/>
      <c r="C5692" s="1508"/>
      <c r="D5692" s="1508"/>
      <c r="E5692" s="1508"/>
      <c r="F5692" s="1504"/>
      <c r="G5692" s="1504"/>
      <c r="H5692" s="1504"/>
      <c r="I5692" s="1504"/>
      <c r="J5692" s="1504"/>
    </row>
    <row r="5693" spans="2:10" x14ac:dyDescent="0.25">
      <c r="B5693" s="1508"/>
      <c r="C5693" s="1508"/>
      <c r="D5693" s="1508"/>
      <c r="E5693" s="1508"/>
      <c r="F5693" s="1504"/>
      <c r="G5693" s="1504"/>
      <c r="H5693" s="1504"/>
      <c r="I5693" s="1504"/>
      <c r="J5693" s="1504"/>
    </row>
    <row r="5694" spans="2:10" x14ac:dyDescent="0.25">
      <c r="B5694" s="1508"/>
      <c r="C5694" s="1508"/>
      <c r="D5694" s="1508"/>
      <c r="E5694" s="1508"/>
      <c r="F5694" s="1504"/>
      <c r="G5694" s="1504"/>
      <c r="H5694" s="1504"/>
      <c r="I5694" s="1504"/>
      <c r="J5694" s="1504"/>
    </row>
    <row r="5695" spans="2:10" x14ac:dyDescent="0.25">
      <c r="B5695" s="1508"/>
      <c r="C5695" s="1508"/>
      <c r="D5695" s="1508"/>
      <c r="E5695" s="1508"/>
      <c r="F5695" s="1504"/>
      <c r="G5695" s="1504"/>
      <c r="H5695" s="1504"/>
      <c r="I5695" s="1504"/>
      <c r="J5695" s="1504"/>
    </row>
    <row r="5696" spans="2:10" x14ac:dyDescent="0.25">
      <c r="B5696" s="1508"/>
      <c r="C5696" s="1508"/>
      <c r="D5696" s="1508"/>
      <c r="E5696" s="1508"/>
      <c r="F5696" s="1504"/>
      <c r="G5696" s="1504"/>
      <c r="H5696" s="1504"/>
      <c r="I5696" s="1504"/>
      <c r="J5696" s="1504"/>
    </row>
    <row r="5697" spans="2:10" x14ac:dyDescent="0.25">
      <c r="B5697" s="1508"/>
      <c r="C5697" s="1508"/>
      <c r="D5697" s="1508"/>
      <c r="E5697" s="1508"/>
      <c r="F5697" s="1504"/>
      <c r="G5697" s="1504"/>
      <c r="H5697" s="1504"/>
      <c r="I5697" s="1504"/>
      <c r="J5697" s="1504"/>
    </row>
    <row r="5698" spans="2:10" x14ac:dyDescent="0.25">
      <c r="B5698" s="1508"/>
      <c r="C5698" s="1508"/>
      <c r="D5698" s="1508"/>
      <c r="E5698" s="1508"/>
      <c r="F5698" s="1504"/>
      <c r="G5698" s="1504"/>
      <c r="H5698" s="1504"/>
      <c r="I5698" s="1504"/>
      <c r="J5698" s="1504"/>
    </row>
    <row r="5699" spans="2:10" x14ac:dyDescent="0.25">
      <c r="B5699" s="1508"/>
      <c r="C5699" s="1508"/>
      <c r="D5699" s="1508"/>
      <c r="E5699" s="1508"/>
      <c r="F5699" s="1504"/>
      <c r="G5699" s="1504"/>
      <c r="H5699" s="1504"/>
      <c r="I5699" s="1504"/>
      <c r="J5699" s="1504"/>
    </row>
    <row r="5700" spans="2:10" x14ac:dyDescent="0.25">
      <c r="B5700" s="1508"/>
      <c r="C5700" s="1508"/>
      <c r="D5700" s="1508"/>
      <c r="E5700" s="1508"/>
      <c r="F5700" s="1504"/>
      <c r="G5700" s="1504"/>
      <c r="H5700" s="1504"/>
      <c r="I5700" s="1504"/>
      <c r="J5700" s="1504"/>
    </row>
    <row r="5701" spans="2:10" x14ac:dyDescent="0.25">
      <c r="B5701" s="1508"/>
      <c r="C5701" s="1508"/>
      <c r="D5701" s="1508"/>
      <c r="E5701" s="1508"/>
      <c r="F5701" s="1504"/>
      <c r="G5701" s="1504"/>
      <c r="H5701" s="1504"/>
      <c r="I5701" s="1504"/>
      <c r="J5701" s="1504"/>
    </row>
    <row r="5702" spans="2:10" x14ac:dyDescent="0.25">
      <c r="B5702" s="1508"/>
      <c r="C5702" s="1508"/>
      <c r="D5702" s="1508"/>
      <c r="E5702" s="1508"/>
      <c r="F5702" s="1504"/>
      <c r="G5702" s="1504"/>
      <c r="H5702" s="1504"/>
      <c r="I5702" s="1504"/>
      <c r="J5702" s="1504"/>
    </row>
    <row r="5703" spans="2:10" x14ac:dyDescent="0.25">
      <c r="B5703" s="1508"/>
      <c r="C5703" s="1508"/>
      <c r="D5703" s="1508"/>
      <c r="E5703" s="1508"/>
      <c r="F5703" s="1504"/>
      <c r="G5703" s="1504"/>
      <c r="H5703" s="1504"/>
      <c r="I5703" s="1504"/>
      <c r="J5703" s="1504"/>
    </row>
    <row r="5704" spans="2:10" x14ac:dyDescent="0.25">
      <c r="B5704" s="1508"/>
      <c r="C5704" s="1508"/>
      <c r="D5704" s="1508"/>
      <c r="E5704" s="1508"/>
      <c r="F5704" s="1504"/>
      <c r="G5704" s="1504"/>
      <c r="H5704" s="1504"/>
      <c r="I5704" s="1504"/>
      <c r="J5704" s="1504"/>
    </row>
    <row r="5705" spans="2:10" x14ac:dyDescent="0.25">
      <c r="B5705" s="1508"/>
      <c r="C5705" s="1508"/>
      <c r="D5705" s="1508"/>
      <c r="E5705" s="1508"/>
      <c r="F5705" s="1504"/>
      <c r="G5705" s="1504"/>
      <c r="H5705" s="1504"/>
      <c r="I5705" s="1504"/>
      <c r="J5705" s="1504"/>
    </row>
    <row r="5706" spans="2:10" x14ac:dyDescent="0.25">
      <c r="B5706" s="1508"/>
      <c r="C5706" s="1508"/>
      <c r="D5706" s="1508"/>
      <c r="E5706" s="1508"/>
      <c r="F5706" s="1504"/>
      <c r="G5706" s="1504"/>
      <c r="H5706" s="1504"/>
      <c r="I5706" s="1504"/>
      <c r="J5706" s="1504"/>
    </row>
    <row r="5707" spans="2:10" x14ac:dyDescent="0.25">
      <c r="B5707" s="1508"/>
      <c r="C5707" s="1508"/>
      <c r="D5707" s="1508"/>
      <c r="E5707" s="1508"/>
      <c r="F5707" s="1504"/>
      <c r="G5707" s="1504"/>
      <c r="H5707" s="1504"/>
      <c r="I5707" s="1504"/>
      <c r="J5707" s="1504"/>
    </row>
    <row r="5708" spans="2:10" x14ac:dyDescent="0.25">
      <c r="B5708" s="1508"/>
      <c r="C5708" s="1508"/>
      <c r="D5708" s="1508"/>
      <c r="E5708" s="1508"/>
      <c r="F5708" s="1504"/>
      <c r="G5708" s="1504"/>
      <c r="H5708" s="1504"/>
      <c r="I5708" s="1504"/>
      <c r="J5708" s="1504"/>
    </row>
    <row r="5709" spans="2:10" x14ac:dyDescent="0.25">
      <c r="B5709" s="1508"/>
      <c r="C5709" s="1508"/>
      <c r="D5709" s="1508"/>
      <c r="E5709" s="1508"/>
      <c r="F5709" s="1504"/>
      <c r="G5709" s="1504"/>
      <c r="H5709" s="1504"/>
      <c r="I5709" s="1504"/>
      <c r="J5709" s="1504"/>
    </row>
    <row r="5710" spans="2:10" x14ac:dyDescent="0.25">
      <c r="B5710" s="1508"/>
      <c r="C5710" s="1508"/>
      <c r="D5710" s="1508"/>
      <c r="E5710" s="1508"/>
      <c r="F5710" s="1504"/>
      <c r="G5710" s="1504"/>
      <c r="H5710" s="1504"/>
      <c r="I5710" s="1504"/>
      <c r="J5710" s="1504"/>
    </row>
    <row r="5711" spans="2:10" x14ac:dyDescent="0.25">
      <c r="B5711" s="1508"/>
      <c r="C5711" s="1508"/>
      <c r="D5711" s="1508"/>
      <c r="E5711" s="1508"/>
      <c r="F5711" s="1504"/>
      <c r="G5711" s="1504"/>
      <c r="H5711" s="1504"/>
      <c r="I5711" s="1504"/>
      <c r="J5711" s="1504"/>
    </row>
    <row r="5712" spans="2:10" x14ac:dyDescent="0.25">
      <c r="B5712" s="1508"/>
      <c r="C5712" s="1508"/>
      <c r="D5712" s="1508"/>
      <c r="E5712" s="1508"/>
      <c r="F5712" s="1504"/>
      <c r="G5712" s="1504"/>
      <c r="H5712" s="1504"/>
      <c r="I5712" s="1504"/>
      <c r="J5712" s="1504"/>
    </row>
    <row r="5713" spans="2:10" x14ac:dyDescent="0.25">
      <c r="B5713" s="1508"/>
      <c r="C5713" s="1508"/>
      <c r="D5713" s="1508"/>
      <c r="E5713" s="1508"/>
      <c r="F5713" s="1504"/>
      <c r="G5713" s="1504"/>
      <c r="H5713" s="1504"/>
      <c r="I5713" s="1504"/>
      <c r="J5713" s="1504"/>
    </row>
    <row r="5714" spans="2:10" x14ac:dyDescent="0.25">
      <c r="B5714" s="1508"/>
      <c r="C5714" s="1508"/>
      <c r="D5714" s="1508"/>
      <c r="E5714" s="1508"/>
      <c r="F5714" s="1504"/>
      <c r="G5714" s="1504"/>
      <c r="H5714" s="1504"/>
      <c r="I5714" s="1504"/>
      <c r="J5714" s="1504"/>
    </row>
    <row r="5715" spans="2:10" x14ac:dyDescent="0.25">
      <c r="B5715" s="1508"/>
      <c r="C5715" s="1508"/>
      <c r="D5715" s="1508"/>
      <c r="E5715" s="1508"/>
      <c r="F5715" s="1504"/>
      <c r="G5715" s="1504"/>
      <c r="H5715" s="1504"/>
      <c r="I5715" s="1504"/>
      <c r="J5715" s="1504"/>
    </row>
    <row r="5716" spans="2:10" x14ac:dyDescent="0.25">
      <c r="B5716" s="1508"/>
      <c r="C5716" s="1508"/>
      <c r="D5716" s="1508"/>
      <c r="E5716" s="1508"/>
      <c r="F5716" s="1504"/>
      <c r="G5716" s="1504"/>
      <c r="H5716" s="1504"/>
      <c r="I5716" s="1504"/>
      <c r="J5716" s="1504"/>
    </row>
    <row r="5717" spans="2:10" x14ac:dyDescent="0.25">
      <c r="B5717" s="1508"/>
      <c r="C5717" s="1508"/>
      <c r="D5717" s="1508"/>
      <c r="E5717" s="1508"/>
      <c r="F5717" s="1504"/>
      <c r="G5717" s="1504"/>
      <c r="H5717" s="1504"/>
      <c r="I5717" s="1504"/>
      <c r="J5717" s="1504"/>
    </row>
    <row r="5718" spans="2:10" x14ac:dyDescent="0.25">
      <c r="B5718" s="1508"/>
      <c r="C5718" s="1508"/>
      <c r="D5718" s="1508"/>
      <c r="E5718" s="1508"/>
      <c r="F5718" s="1504"/>
      <c r="G5718" s="1504"/>
      <c r="H5718" s="1504"/>
      <c r="I5718" s="1504"/>
      <c r="J5718" s="1504"/>
    </row>
    <row r="5719" spans="2:10" x14ac:dyDescent="0.25">
      <c r="B5719" s="1508"/>
      <c r="C5719" s="1508"/>
      <c r="D5719" s="1508"/>
      <c r="E5719" s="1508"/>
      <c r="F5719" s="1504"/>
      <c r="G5719" s="1504"/>
      <c r="H5719" s="1504"/>
      <c r="I5719" s="1504"/>
      <c r="J5719" s="1504"/>
    </row>
    <row r="5720" spans="2:10" x14ac:dyDescent="0.25">
      <c r="B5720" s="1508"/>
      <c r="C5720" s="1508"/>
      <c r="D5720" s="1508"/>
      <c r="E5720" s="1508"/>
      <c r="F5720" s="1504"/>
      <c r="G5720" s="1504"/>
      <c r="H5720" s="1504"/>
      <c r="I5720" s="1504"/>
      <c r="J5720" s="1504"/>
    </row>
    <row r="5721" spans="2:10" x14ac:dyDescent="0.25">
      <c r="B5721" s="1508"/>
      <c r="C5721" s="1508"/>
      <c r="D5721" s="1508"/>
      <c r="E5721" s="1508"/>
      <c r="F5721" s="1504"/>
      <c r="G5721" s="1504"/>
      <c r="H5721" s="1504"/>
      <c r="I5721" s="1504"/>
      <c r="J5721" s="1504"/>
    </row>
    <row r="5722" spans="2:10" x14ac:dyDescent="0.25">
      <c r="B5722" s="1508"/>
      <c r="C5722" s="1508"/>
      <c r="D5722" s="1508"/>
      <c r="E5722" s="1508"/>
      <c r="F5722" s="1504"/>
      <c r="G5722" s="1504"/>
      <c r="H5722" s="1504"/>
      <c r="I5722" s="1504"/>
      <c r="J5722" s="1504"/>
    </row>
    <row r="5723" spans="2:10" x14ac:dyDescent="0.25">
      <c r="B5723" s="1508"/>
      <c r="C5723" s="1508"/>
      <c r="D5723" s="1508"/>
      <c r="E5723" s="1508"/>
      <c r="F5723" s="1504"/>
      <c r="G5723" s="1504"/>
      <c r="H5723" s="1504"/>
      <c r="I5723" s="1504"/>
      <c r="J5723" s="1504"/>
    </row>
    <row r="5724" spans="2:10" x14ac:dyDescent="0.25">
      <c r="B5724" s="1508"/>
      <c r="C5724" s="1508"/>
      <c r="D5724" s="1508"/>
      <c r="E5724" s="1508"/>
      <c r="F5724" s="1504"/>
      <c r="G5724" s="1504"/>
      <c r="H5724" s="1504"/>
      <c r="I5724" s="1504"/>
      <c r="J5724" s="1504"/>
    </row>
    <row r="5725" spans="2:10" x14ac:dyDescent="0.25">
      <c r="B5725" s="1508"/>
      <c r="C5725" s="1508"/>
      <c r="D5725" s="1508"/>
      <c r="E5725" s="1508"/>
      <c r="F5725" s="1504"/>
      <c r="G5725" s="1504"/>
      <c r="H5725" s="1504"/>
      <c r="I5725" s="1504"/>
      <c r="J5725" s="1504"/>
    </row>
    <row r="5726" spans="2:10" x14ac:dyDescent="0.25">
      <c r="B5726" s="1508"/>
      <c r="C5726" s="1508"/>
      <c r="D5726" s="1508"/>
      <c r="E5726" s="1508"/>
      <c r="F5726" s="1504"/>
      <c r="G5726" s="1504"/>
      <c r="H5726" s="1504"/>
      <c r="I5726" s="1504"/>
      <c r="J5726" s="1504"/>
    </row>
    <row r="5727" spans="2:10" x14ac:dyDescent="0.25">
      <c r="B5727" s="1508"/>
      <c r="C5727" s="1508"/>
      <c r="D5727" s="1508"/>
      <c r="E5727" s="1508"/>
      <c r="F5727" s="1504"/>
      <c r="G5727" s="1504"/>
      <c r="H5727" s="1504"/>
      <c r="I5727" s="1504"/>
      <c r="J5727" s="1504"/>
    </row>
    <row r="5728" spans="2:10" x14ac:dyDescent="0.25">
      <c r="B5728" s="1508"/>
      <c r="C5728" s="1508"/>
      <c r="D5728" s="1508"/>
      <c r="E5728" s="1508"/>
      <c r="F5728" s="1504"/>
      <c r="G5728" s="1504"/>
      <c r="H5728" s="1504"/>
      <c r="I5728" s="1504"/>
      <c r="J5728" s="1504"/>
    </row>
    <row r="5729" spans="2:10" x14ac:dyDescent="0.25">
      <c r="B5729" s="1508"/>
      <c r="C5729" s="1508"/>
      <c r="D5729" s="1508"/>
      <c r="E5729" s="1508"/>
      <c r="F5729" s="1504"/>
      <c r="G5729" s="1504"/>
      <c r="H5729" s="1504"/>
      <c r="I5729" s="1504"/>
      <c r="J5729" s="1504"/>
    </row>
    <row r="5730" spans="2:10" x14ac:dyDescent="0.25">
      <c r="B5730" s="1508"/>
      <c r="C5730" s="1508"/>
      <c r="D5730" s="1508"/>
      <c r="E5730" s="1508"/>
      <c r="F5730" s="1504"/>
      <c r="G5730" s="1504"/>
      <c r="H5730" s="1504"/>
      <c r="I5730" s="1504"/>
      <c r="J5730" s="1504"/>
    </row>
    <row r="5731" spans="2:10" x14ac:dyDescent="0.25">
      <c r="B5731" s="1508"/>
      <c r="C5731" s="1508"/>
      <c r="D5731" s="1508"/>
      <c r="E5731" s="1508"/>
      <c r="F5731" s="1504"/>
      <c r="G5731" s="1504"/>
      <c r="H5731" s="1504"/>
      <c r="I5731" s="1504"/>
      <c r="J5731" s="1504"/>
    </row>
    <row r="5732" spans="2:10" x14ac:dyDescent="0.25">
      <c r="B5732" s="1508"/>
      <c r="C5732" s="1508"/>
      <c r="D5732" s="1508"/>
      <c r="E5732" s="1508"/>
      <c r="F5732" s="1504"/>
      <c r="G5732" s="1504"/>
      <c r="H5732" s="1504"/>
      <c r="I5732" s="1504"/>
      <c r="J5732" s="1504"/>
    </row>
    <row r="5733" spans="2:10" x14ac:dyDescent="0.25">
      <c r="B5733" s="1508"/>
      <c r="C5733" s="1508"/>
      <c r="D5733" s="1508"/>
      <c r="E5733" s="1508"/>
      <c r="F5733" s="1504"/>
      <c r="G5733" s="1504"/>
      <c r="H5733" s="1504"/>
      <c r="I5733" s="1504"/>
      <c r="J5733" s="1504"/>
    </row>
    <row r="5734" spans="2:10" x14ac:dyDescent="0.25">
      <c r="B5734" s="1508"/>
      <c r="C5734" s="1508"/>
      <c r="D5734" s="1508"/>
      <c r="E5734" s="1508"/>
      <c r="F5734" s="1504"/>
      <c r="G5734" s="1504"/>
      <c r="H5734" s="1504"/>
      <c r="I5734" s="1504"/>
      <c r="J5734" s="1504"/>
    </row>
    <row r="5735" spans="2:10" x14ac:dyDescent="0.25">
      <c r="B5735" s="1508"/>
      <c r="C5735" s="1508"/>
      <c r="D5735" s="1508"/>
      <c r="E5735" s="1508"/>
      <c r="F5735" s="1504"/>
      <c r="G5735" s="1504"/>
      <c r="H5735" s="1504"/>
      <c r="I5735" s="1504"/>
      <c r="J5735" s="1504"/>
    </row>
    <row r="5736" spans="2:10" x14ac:dyDescent="0.25">
      <c r="B5736" s="1508"/>
      <c r="C5736" s="1508"/>
      <c r="D5736" s="1508"/>
      <c r="E5736" s="1508"/>
      <c r="F5736" s="1504"/>
      <c r="G5736" s="1504"/>
      <c r="H5736" s="1504"/>
      <c r="I5736" s="1504"/>
      <c r="J5736" s="1504"/>
    </row>
    <row r="5737" spans="2:10" x14ac:dyDescent="0.25">
      <c r="B5737" s="1508"/>
      <c r="C5737" s="1508"/>
      <c r="D5737" s="1508"/>
      <c r="E5737" s="1508"/>
      <c r="F5737" s="1504"/>
      <c r="G5737" s="1504"/>
      <c r="H5737" s="1504"/>
      <c r="I5737" s="1504"/>
      <c r="J5737" s="1504"/>
    </row>
    <row r="5738" spans="2:10" x14ac:dyDescent="0.25">
      <c r="B5738" s="1508"/>
      <c r="C5738" s="1508"/>
      <c r="D5738" s="1508"/>
      <c r="E5738" s="1508"/>
      <c r="F5738" s="1504"/>
      <c r="G5738" s="1504"/>
      <c r="H5738" s="1504"/>
      <c r="I5738" s="1504"/>
      <c r="J5738" s="1504"/>
    </row>
    <row r="5739" spans="2:10" x14ac:dyDescent="0.25">
      <c r="B5739" s="1508"/>
      <c r="C5739" s="1508"/>
      <c r="D5739" s="1508"/>
      <c r="E5739" s="1508"/>
      <c r="F5739" s="1504"/>
      <c r="G5739" s="1504"/>
      <c r="H5739" s="1504"/>
      <c r="I5739" s="1504"/>
      <c r="J5739" s="1504"/>
    </row>
    <row r="5740" spans="2:10" x14ac:dyDescent="0.25">
      <c r="B5740" s="1508"/>
      <c r="C5740" s="1508"/>
      <c r="D5740" s="1508"/>
      <c r="E5740" s="1508"/>
      <c r="F5740" s="1504"/>
      <c r="G5740" s="1504"/>
      <c r="H5740" s="1504"/>
      <c r="I5740" s="1504"/>
      <c r="J5740" s="1504"/>
    </row>
    <row r="5741" spans="2:10" x14ac:dyDescent="0.25">
      <c r="B5741" s="1508"/>
      <c r="C5741" s="1508"/>
      <c r="D5741" s="1508"/>
      <c r="E5741" s="1508"/>
      <c r="F5741" s="1504"/>
      <c r="G5741" s="1504"/>
      <c r="H5741" s="1504"/>
      <c r="I5741" s="1504"/>
      <c r="J5741" s="1504"/>
    </row>
    <row r="5742" spans="2:10" x14ac:dyDescent="0.25">
      <c r="B5742" s="1508"/>
      <c r="C5742" s="1508"/>
      <c r="D5742" s="1508"/>
      <c r="E5742" s="1508"/>
      <c r="F5742" s="1504"/>
      <c r="G5742" s="1504"/>
      <c r="H5742" s="1504"/>
      <c r="I5742" s="1504"/>
      <c r="J5742" s="1504"/>
    </row>
    <row r="5743" spans="2:10" x14ac:dyDescent="0.25">
      <c r="B5743" s="1508"/>
      <c r="C5743" s="1508"/>
      <c r="D5743" s="1508"/>
      <c r="E5743" s="1508"/>
      <c r="F5743" s="1504"/>
      <c r="G5743" s="1504"/>
      <c r="H5743" s="1504"/>
      <c r="I5743" s="1504"/>
      <c r="J5743" s="1504"/>
    </row>
    <row r="5744" spans="2:10" x14ac:dyDescent="0.25">
      <c r="B5744" s="1508"/>
      <c r="C5744" s="1508"/>
      <c r="D5744" s="1508"/>
      <c r="E5744" s="1508"/>
      <c r="F5744" s="1504"/>
      <c r="G5744" s="1504"/>
      <c r="H5744" s="1504"/>
      <c r="I5744" s="1504"/>
      <c r="J5744" s="1504"/>
    </row>
    <row r="5745" spans="2:10" x14ac:dyDescent="0.25">
      <c r="B5745" s="1508"/>
      <c r="C5745" s="1508"/>
      <c r="D5745" s="1508"/>
      <c r="E5745" s="1508"/>
      <c r="F5745" s="1504"/>
      <c r="G5745" s="1504"/>
      <c r="H5745" s="1504"/>
      <c r="I5745" s="1504"/>
      <c r="J5745" s="1504"/>
    </row>
    <row r="5746" spans="2:10" x14ac:dyDescent="0.25">
      <c r="B5746" s="1508"/>
      <c r="C5746" s="1508"/>
      <c r="D5746" s="1508"/>
      <c r="E5746" s="1508"/>
      <c r="F5746" s="1504"/>
      <c r="G5746" s="1504"/>
      <c r="H5746" s="1504"/>
      <c r="I5746" s="1504"/>
      <c r="J5746" s="1504"/>
    </row>
    <row r="5747" spans="2:10" x14ac:dyDescent="0.25">
      <c r="B5747" s="1508"/>
      <c r="C5747" s="1508"/>
      <c r="D5747" s="1508"/>
      <c r="E5747" s="1508"/>
      <c r="F5747" s="1504"/>
      <c r="G5747" s="1504"/>
      <c r="H5747" s="1504"/>
      <c r="I5747" s="1504"/>
      <c r="J5747" s="1504"/>
    </row>
    <row r="5748" spans="2:10" x14ac:dyDescent="0.25">
      <c r="B5748" s="1508"/>
      <c r="C5748" s="1508"/>
      <c r="D5748" s="1508"/>
      <c r="E5748" s="1508"/>
      <c r="F5748" s="1504"/>
      <c r="G5748" s="1504"/>
      <c r="H5748" s="1504"/>
      <c r="I5748" s="1504"/>
      <c r="J5748" s="1504"/>
    </row>
    <row r="5749" spans="2:10" x14ac:dyDescent="0.25">
      <c r="B5749" s="1508"/>
      <c r="C5749" s="1508"/>
      <c r="D5749" s="1508"/>
      <c r="E5749" s="1508"/>
      <c r="F5749" s="1504"/>
      <c r="G5749" s="1504"/>
      <c r="H5749" s="1504"/>
      <c r="I5749" s="1504"/>
      <c r="J5749" s="1504"/>
    </row>
    <row r="5750" spans="2:10" x14ac:dyDescent="0.25">
      <c r="B5750" s="1508"/>
      <c r="C5750" s="1508"/>
      <c r="D5750" s="1508"/>
      <c r="E5750" s="1508"/>
      <c r="F5750" s="1504"/>
      <c r="G5750" s="1504"/>
      <c r="H5750" s="1504"/>
      <c r="I5750" s="1504"/>
      <c r="J5750" s="1504"/>
    </row>
    <row r="5751" spans="2:10" x14ac:dyDescent="0.25">
      <c r="B5751" s="1508"/>
      <c r="C5751" s="1508"/>
      <c r="D5751" s="1508"/>
      <c r="E5751" s="1508"/>
      <c r="F5751" s="1504"/>
      <c r="G5751" s="1504"/>
      <c r="H5751" s="1504"/>
      <c r="I5751" s="1504"/>
      <c r="J5751" s="1504"/>
    </row>
    <row r="5752" spans="2:10" x14ac:dyDescent="0.25">
      <c r="B5752" s="1508"/>
      <c r="C5752" s="1508"/>
      <c r="D5752" s="1508"/>
      <c r="E5752" s="1508"/>
      <c r="F5752" s="1504"/>
      <c r="G5752" s="1504"/>
      <c r="H5752" s="1504"/>
      <c r="I5752" s="1504"/>
      <c r="J5752" s="1504"/>
    </row>
    <row r="5753" spans="2:10" x14ac:dyDescent="0.25">
      <c r="B5753" s="1508"/>
      <c r="C5753" s="1508"/>
      <c r="D5753" s="1508"/>
      <c r="E5753" s="1508"/>
      <c r="F5753" s="1504"/>
      <c r="G5753" s="1504"/>
      <c r="H5753" s="1504"/>
      <c r="I5753" s="1504"/>
      <c r="J5753" s="1504"/>
    </row>
    <row r="5754" spans="2:10" x14ac:dyDescent="0.25">
      <c r="B5754" s="1508"/>
      <c r="C5754" s="1508"/>
      <c r="D5754" s="1508"/>
      <c r="E5754" s="1508"/>
      <c r="F5754" s="1504"/>
      <c r="G5754" s="1504"/>
      <c r="H5754" s="1504"/>
      <c r="I5754" s="1504"/>
      <c r="J5754" s="1504"/>
    </row>
    <row r="5755" spans="2:10" x14ac:dyDescent="0.25">
      <c r="B5755" s="1508"/>
      <c r="C5755" s="1508"/>
      <c r="D5755" s="1508"/>
      <c r="E5755" s="1508"/>
      <c r="F5755" s="1504"/>
      <c r="G5755" s="1504"/>
      <c r="H5755" s="1504"/>
      <c r="I5755" s="1504"/>
      <c r="J5755" s="1504"/>
    </row>
    <row r="5756" spans="2:10" x14ac:dyDescent="0.25">
      <c r="B5756" s="1508"/>
      <c r="C5756" s="1508"/>
      <c r="D5756" s="1508"/>
      <c r="E5756" s="1508"/>
      <c r="F5756" s="1504"/>
      <c r="G5756" s="1504"/>
      <c r="H5756" s="1504"/>
      <c r="I5756" s="1504"/>
      <c r="J5756" s="1504"/>
    </row>
    <row r="5757" spans="2:10" x14ac:dyDescent="0.25">
      <c r="B5757" s="1508"/>
      <c r="C5757" s="1508"/>
      <c r="D5757" s="1508"/>
      <c r="E5757" s="1508"/>
      <c r="F5757" s="1504"/>
      <c r="G5757" s="1504"/>
      <c r="H5757" s="1504"/>
      <c r="I5757" s="1504"/>
      <c r="J5757" s="1504"/>
    </row>
    <row r="5758" spans="2:10" x14ac:dyDescent="0.25">
      <c r="B5758" s="1508"/>
      <c r="C5758" s="1508"/>
      <c r="D5758" s="1508"/>
      <c r="E5758" s="1508"/>
      <c r="F5758" s="1504"/>
      <c r="G5758" s="1504"/>
      <c r="H5758" s="1504"/>
      <c r="I5758" s="1504"/>
      <c r="J5758" s="1504"/>
    </row>
    <row r="5759" spans="2:10" x14ac:dyDescent="0.25">
      <c r="B5759" s="1508"/>
      <c r="C5759" s="1508"/>
      <c r="D5759" s="1508"/>
      <c r="E5759" s="1508"/>
      <c r="F5759" s="1504"/>
      <c r="G5759" s="1504"/>
      <c r="H5759" s="1504"/>
      <c r="I5759" s="1504"/>
      <c r="J5759" s="1504"/>
    </row>
    <row r="5760" spans="2:10" x14ac:dyDescent="0.25">
      <c r="B5760" s="1508"/>
      <c r="C5760" s="1508"/>
      <c r="D5760" s="1508"/>
      <c r="E5760" s="1508"/>
      <c r="F5760" s="1504"/>
      <c r="G5760" s="1504"/>
      <c r="H5760" s="1504"/>
      <c r="I5760" s="1504"/>
      <c r="J5760" s="1504"/>
    </row>
    <row r="5761" spans="2:10" x14ac:dyDescent="0.25">
      <c r="B5761" s="1508"/>
      <c r="C5761" s="1508"/>
      <c r="D5761" s="1508"/>
      <c r="E5761" s="1508"/>
      <c r="F5761" s="1504"/>
      <c r="G5761" s="1504"/>
      <c r="H5761" s="1504"/>
      <c r="I5761" s="1504"/>
      <c r="J5761" s="1504"/>
    </row>
    <row r="5762" spans="2:10" x14ac:dyDescent="0.25">
      <c r="B5762" s="1508"/>
      <c r="C5762" s="1508"/>
      <c r="D5762" s="1508"/>
      <c r="E5762" s="1508"/>
      <c r="F5762" s="1504"/>
      <c r="G5762" s="1504"/>
      <c r="H5762" s="1504"/>
      <c r="I5762" s="1504"/>
      <c r="J5762" s="1504"/>
    </row>
    <row r="5763" spans="2:10" x14ac:dyDescent="0.25">
      <c r="B5763" s="1508"/>
      <c r="C5763" s="1508"/>
      <c r="D5763" s="1508"/>
      <c r="E5763" s="1508"/>
      <c r="F5763" s="1504"/>
      <c r="G5763" s="1504"/>
      <c r="H5763" s="1504"/>
      <c r="I5763" s="1504"/>
      <c r="J5763" s="1504"/>
    </row>
    <row r="5764" spans="2:10" x14ac:dyDescent="0.25">
      <c r="B5764" s="1508"/>
      <c r="C5764" s="1508"/>
      <c r="D5764" s="1508"/>
      <c r="E5764" s="1508"/>
      <c r="F5764" s="1504"/>
      <c r="G5764" s="1504"/>
      <c r="H5764" s="1504"/>
      <c r="I5764" s="1504"/>
      <c r="J5764" s="1504"/>
    </row>
    <row r="5765" spans="2:10" x14ac:dyDescent="0.25">
      <c r="B5765" s="1508"/>
      <c r="C5765" s="1508"/>
      <c r="D5765" s="1508"/>
      <c r="E5765" s="1508"/>
      <c r="F5765" s="1504"/>
      <c r="G5765" s="1504"/>
      <c r="H5765" s="1504"/>
      <c r="I5765" s="1504"/>
      <c r="J5765" s="1504"/>
    </row>
    <row r="5766" spans="2:10" x14ac:dyDescent="0.25">
      <c r="B5766" s="1508"/>
      <c r="C5766" s="1508"/>
      <c r="D5766" s="1508"/>
      <c r="E5766" s="1508"/>
      <c r="F5766" s="1504"/>
      <c r="G5766" s="1504"/>
      <c r="H5766" s="1504"/>
      <c r="I5766" s="1504"/>
      <c r="J5766" s="1504"/>
    </row>
    <row r="5767" spans="2:10" x14ac:dyDescent="0.25">
      <c r="B5767" s="1508"/>
      <c r="C5767" s="1508"/>
      <c r="D5767" s="1508"/>
      <c r="E5767" s="1508"/>
      <c r="F5767" s="1504"/>
      <c r="G5767" s="1504"/>
      <c r="H5767" s="1504"/>
      <c r="I5767" s="1504"/>
      <c r="J5767" s="1504"/>
    </row>
    <row r="5768" spans="2:10" x14ac:dyDescent="0.25">
      <c r="B5768" s="1508"/>
      <c r="C5768" s="1508"/>
      <c r="D5768" s="1508"/>
      <c r="E5768" s="1508"/>
      <c r="F5768" s="1504"/>
      <c r="G5768" s="1504"/>
      <c r="H5768" s="1504"/>
      <c r="I5768" s="1504"/>
      <c r="J5768" s="1504"/>
    </row>
    <row r="5769" spans="2:10" x14ac:dyDescent="0.25">
      <c r="B5769" s="1508"/>
      <c r="C5769" s="1508"/>
      <c r="D5769" s="1508"/>
      <c r="E5769" s="1508"/>
      <c r="F5769" s="1504"/>
      <c r="G5769" s="1504"/>
      <c r="H5769" s="1504"/>
      <c r="I5769" s="1504"/>
      <c r="J5769" s="1504"/>
    </row>
    <row r="5770" spans="2:10" x14ac:dyDescent="0.25">
      <c r="B5770" s="1508"/>
      <c r="C5770" s="1508"/>
      <c r="D5770" s="1508"/>
      <c r="E5770" s="1508"/>
      <c r="F5770" s="1504"/>
      <c r="G5770" s="1504"/>
      <c r="H5770" s="1504"/>
      <c r="I5770" s="1504"/>
      <c r="J5770" s="1504"/>
    </row>
    <row r="5771" spans="2:10" x14ac:dyDescent="0.25">
      <c r="B5771" s="1508"/>
      <c r="C5771" s="1508"/>
      <c r="D5771" s="1508"/>
      <c r="E5771" s="1508"/>
      <c r="F5771" s="1504"/>
      <c r="G5771" s="1504"/>
      <c r="H5771" s="1504"/>
      <c r="I5771" s="1504"/>
      <c r="J5771" s="1504"/>
    </row>
    <row r="5772" spans="2:10" x14ac:dyDescent="0.25">
      <c r="B5772" s="1508"/>
      <c r="C5772" s="1508"/>
      <c r="D5772" s="1508"/>
      <c r="E5772" s="1508"/>
      <c r="F5772" s="1504"/>
      <c r="G5772" s="1504"/>
      <c r="H5772" s="1504"/>
      <c r="I5772" s="1504"/>
      <c r="J5772" s="1504"/>
    </row>
    <row r="5773" spans="2:10" x14ac:dyDescent="0.25">
      <c r="B5773" s="1508"/>
      <c r="C5773" s="1508"/>
      <c r="D5773" s="1508"/>
      <c r="E5773" s="1508"/>
      <c r="F5773" s="1504"/>
      <c r="G5773" s="1504"/>
      <c r="H5773" s="1504"/>
      <c r="I5773" s="1504"/>
      <c r="J5773" s="1504"/>
    </row>
    <row r="5774" spans="2:10" x14ac:dyDescent="0.25">
      <c r="B5774" s="1508"/>
      <c r="C5774" s="1508"/>
      <c r="D5774" s="1508"/>
      <c r="E5774" s="1508"/>
      <c r="F5774" s="1504"/>
      <c r="G5774" s="1504"/>
      <c r="H5774" s="1504"/>
      <c r="I5774" s="1504"/>
      <c r="J5774" s="1504"/>
    </row>
    <row r="5775" spans="2:10" x14ac:dyDescent="0.25">
      <c r="B5775" s="1508"/>
      <c r="C5775" s="1508"/>
      <c r="D5775" s="1508"/>
      <c r="E5775" s="1508"/>
      <c r="F5775" s="1504"/>
      <c r="G5775" s="1504"/>
      <c r="H5775" s="1504"/>
      <c r="I5775" s="1504"/>
      <c r="J5775" s="1504"/>
    </row>
    <row r="5776" spans="2:10" x14ac:dyDescent="0.25">
      <c r="B5776" s="1508"/>
      <c r="C5776" s="1508"/>
      <c r="D5776" s="1508"/>
      <c r="E5776" s="1508"/>
      <c r="F5776" s="1504"/>
      <c r="G5776" s="1504"/>
      <c r="H5776" s="1504"/>
      <c r="I5776" s="1504"/>
      <c r="J5776" s="1504"/>
    </row>
    <row r="5777" spans="2:10" x14ac:dyDescent="0.25">
      <c r="B5777" s="1508"/>
      <c r="C5777" s="1508"/>
      <c r="D5777" s="1508"/>
      <c r="E5777" s="1508"/>
      <c r="F5777" s="1504"/>
      <c r="G5777" s="1504"/>
      <c r="H5777" s="1504"/>
      <c r="I5777" s="1504"/>
      <c r="J5777" s="1504"/>
    </row>
    <row r="5778" spans="2:10" x14ac:dyDescent="0.25">
      <c r="B5778" s="1508"/>
      <c r="C5778" s="1508"/>
      <c r="D5778" s="1508"/>
      <c r="E5778" s="1508"/>
      <c r="F5778" s="1504"/>
      <c r="G5778" s="1504"/>
      <c r="H5778" s="1504"/>
      <c r="I5778" s="1504"/>
      <c r="J5778" s="1504"/>
    </row>
    <row r="5779" spans="2:10" x14ac:dyDescent="0.25">
      <c r="B5779" s="1508"/>
      <c r="C5779" s="1508"/>
      <c r="D5779" s="1508"/>
      <c r="E5779" s="1508"/>
      <c r="F5779" s="1504"/>
      <c r="G5779" s="1504"/>
      <c r="H5779" s="1504"/>
      <c r="I5779" s="1504"/>
      <c r="J5779" s="1504"/>
    </row>
    <row r="5780" spans="2:10" x14ac:dyDescent="0.25">
      <c r="B5780" s="1508"/>
      <c r="C5780" s="1508"/>
      <c r="D5780" s="1508"/>
      <c r="E5780" s="1508"/>
      <c r="F5780" s="1504"/>
      <c r="G5780" s="1504"/>
      <c r="H5780" s="1504"/>
      <c r="I5780" s="1504"/>
      <c r="J5780" s="1504"/>
    </row>
    <row r="5781" spans="2:10" x14ac:dyDescent="0.25">
      <c r="B5781" s="1508"/>
      <c r="C5781" s="1508"/>
      <c r="D5781" s="1508"/>
      <c r="E5781" s="1508"/>
      <c r="F5781" s="1504"/>
      <c r="G5781" s="1504"/>
      <c r="H5781" s="1504"/>
      <c r="I5781" s="1504"/>
      <c r="J5781" s="1504"/>
    </row>
    <row r="5782" spans="2:10" x14ac:dyDescent="0.25">
      <c r="B5782" s="1508"/>
      <c r="C5782" s="1508"/>
      <c r="D5782" s="1508"/>
      <c r="E5782" s="1508"/>
      <c r="F5782" s="1504"/>
      <c r="G5782" s="1504"/>
      <c r="H5782" s="1504"/>
      <c r="I5782" s="1504"/>
      <c r="J5782" s="1504"/>
    </row>
    <row r="5783" spans="2:10" x14ac:dyDescent="0.25">
      <c r="B5783" s="1508"/>
      <c r="C5783" s="1508"/>
      <c r="D5783" s="1508"/>
      <c r="E5783" s="1508"/>
      <c r="F5783" s="1504"/>
      <c r="G5783" s="1504"/>
      <c r="H5783" s="1504"/>
      <c r="I5783" s="1504"/>
      <c r="J5783" s="1504"/>
    </row>
    <row r="5784" spans="2:10" x14ac:dyDescent="0.25">
      <c r="B5784" s="1508"/>
      <c r="C5784" s="1508"/>
      <c r="D5784" s="1508"/>
      <c r="E5784" s="1508"/>
      <c r="F5784" s="1504"/>
      <c r="G5784" s="1504"/>
      <c r="H5784" s="1504"/>
      <c r="I5784" s="1504"/>
      <c r="J5784" s="1504"/>
    </row>
    <row r="5785" spans="2:10" x14ac:dyDescent="0.25">
      <c r="B5785" s="1508"/>
      <c r="C5785" s="1508"/>
      <c r="D5785" s="1508"/>
      <c r="E5785" s="1508"/>
      <c r="F5785" s="1504"/>
      <c r="G5785" s="1504"/>
      <c r="H5785" s="1504"/>
      <c r="I5785" s="1504"/>
      <c r="J5785" s="1504"/>
    </row>
    <row r="5786" spans="2:10" x14ac:dyDescent="0.25">
      <c r="B5786" s="1508"/>
      <c r="C5786" s="1508"/>
      <c r="D5786" s="1508"/>
      <c r="E5786" s="1508"/>
      <c r="F5786" s="1504"/>
      <c r="G5786" s="1504"/>
      <c r="H5786" s="1504"/>
      <c r="I5786" s="1504"/>
      <c r="J5786" s="1504"/>
    </row>
    <row r="5787" spans="2:10" x14ac:dyDescent="0.25">
      <c r="B5787" s="1508"/>
      <c r="C5787" s="1508"/>
      <c r="D5787" s="1508"/>
      <c r="E5787" s="1508"/>
      <c r="F5787" s="1504"/>
      <c r="G5787" s="1504"/>
      <c r="H5787" s="1504"/>
      <c r="I5787" s="1504"/>
      <c r="J5787" s="1504"/>
    </row>
    <row r="5788" spans="2:10" x14ac:dyDescent="0.25">
      <c r="B5788" s="1508"/>
      <c r="C5788" s="1508"/>
      <c r="D5788" s="1508"/>
      <c r="E5788" s="1508"/>
      <c r="F5788" s="1504"/>
      <c r="G5788" s="1504"/>
      <c r="H5788" s="1504"/>
      <c r="I5788" s="1504"/>
      <c r="J5788" s="1504"/>
    </row>
    <row r="5789" spans="2:10" x14ac:dyDescent="0.25">
      <c r="B5789" s="1508"/>
      <c r="C5789" s="1508"/>
      <c r="D5789" s="1508"/>
      <c r="E5789" s="1508"/>
      <c r="F5789" s="1504"/>
      <c r="G5789" s="1504"/>
      <c r="H5789" s="1504"/>
      <c r="I5789" s="1504"/>
      <c r="J5789" s="1504"/>
    </row>
    <row r="5790" spans="2:10" x14ac:dyDescent="0.25">
      <c r="B5790" s="1508"/>
      <c r="C5790" s="1508"/>
      <c r="D5790" s="1508"/>
      <c r="E5790" s="1508"/>
      <c r="F5790" s="1504"/>
      <c r="G5790" s="1504"/>
      <c r="H5790" s="1504"/>
      <c r="I5790" s="1504"/>
      <c r="J5790" s="1504"/>
    </row>
    <row r="5791" spans="2:10" x14ac:dyDescent="0.25">
      <c r="B5791" s="1508"/>
      <c r="C5791" s="1508"/>
      <c r="D5791" s="1508"/>
      <c r="E5791" s="1508"/>
      <c r="F5791" s="1504"/>
      <c r="G5791" s="1504"/>
      <c r="H5791" s="1504"/>
      <c r="I5791" s="1504"/>
      <c r="J5791" s="1504"/>
    </row>
    <row r="5792" spans="2:10" x14ac:dyDescent="0.25">
      <c r="B5792" s="1508"/>
      <c r="C5792" s="1508"/>
      <c r="D5792" s="1508"/>
      <c r="E5792" s="1508"/>
      <c r="F5792" s="1504"/>
      <c r="G5792" s="1504"/>
      <c r="H5792" s="1504"/>
      <c r="I5792" s="1504"/>
      <c r="J5792" s="1504"/>
    </row>
    <row r="5793" spans="2:10" x14ac:dyDescent="0.25">
      <c r="B5793" s="1508"/>
      <c r="C5793" s="1508"/>
      <c r="D5793" s="1508"/>
      <c r="E5793" s="1508"/>
      <c r="F5793" s="1504"/>
      <c r="G5793" s="1504"/>
      <c r="H5793" s="1504"/>
      <c r="I5793" s="1504"/>
      <c r="J5793" s="1504"/>
    </row>
    <row r="5794" spans="2:10" x14ac:dyDescent="0.25">
      <c r="B5794" s="1508"/>
      <c r="C5794" s="1508"/>
      <c r="D5794" s="1508"/>
      <c r="E5794" s="1508"/>
      <c r="F5794" s="1504"/>
      <c r="G5794" s="1504"/>
      <c r="H5794" s="1504"/>
      <c r="I5794" s="1504"/>
      <c r="J5794" s="1504"/>
    </row>
    <row r="5795" spans="2:10" x14ac:dyDescent="0.25">
      <c r="B5795" s="1508"/>
      <c r="C5795" s="1508"/>
      <c r="D5795" s="1508"/>
      <c r="E5795" s="1508"/>
      <c r="F5795" s="1504"/>
      <c r="G5795" s="1504"/>
      <c r="H5795" s="1504"/>
      <c r="I5795" s="1504"/>
      <c r="J5795" s="1504"/>
    </row>
    <row r="5796" spans="2:10" x14ac:dyDescent="0.25">
      <c r="B5796" s="1508"/>
      <c r="C5796" s="1508"/>
      <c r="D5796" s="1508"/>
      <c r="E5796" s="1508"/>
      <c r="F5796" s="1504"/>
      <c r="G5796" s="1504"/>
      <c r="H5796" s="1504"/>
      <c r="I5796" s="1504"/>
      <c r="J5796" s="1504"/>
    </row>
    <row r="5797" spans="2:10" x14ac:dyDescent="0.25">
      <c r="B5797" s="1508"/>
      <c r="C5797" s="1508"/>
      <c r="D5797" s="1508"/>
      <c r="E5797" s="1508"/>
      <c r="F5797" s="1504"/>
      <c r="G5797" s="1504"/>
      <c r="H5797" s="1504"/>
      <c r="I5797" s="1504"/>
      <c r="J5797" s="1504"/>
    </row>
    <row r="5798" spans="2:10" x14ac:dyDescent="0.25">
      <c r="B5798" s="1508"/>
      <c r="C5798" s="1508"/>
      <c r="D5798" s="1508"/>
      <c r="E5798" s="1508"/>
      <c r="F5798" s="1504"/>
      <c r="G5798" s="1504"/>
      <c r="H5798" s="1504"/>
      <c r="I5798" s="1504"/>
      <c r="J5798" s="1504"/>
    </row>
    <row r="5799" spans="2:10" x14ac:dyDescent="0.25">
      <c r="B5799" s="1508"/>
      <c r="C5799" s="1508"/>
      <c r="D5799" s="1508"/>
      <c r="E5799" s="1508"/>
      <c r="F5799" s="1504"/>
      <c r="G5799" s="1504"/>
      <c r="H5799" s="1504"/>
      <c r="I5799" s="1504"/>
      <c r="J5799" s="1504"/>
    </row>
    <row r="5800" spans="2:10" x14ac:dyDescent="0.25">
      <c r="B5800" s="1508"/>
      <c r="C5800" s="1508"/>
      <c r="D5800" s="1508"/>
      <c r="E5800" s="1508"/>
      <c r="F5800" s="1504"/>
      <c r="G5800" s="1504"/>
      <c r="H5800" s="1504"/>
      <c r="I5800" s="1504"/>
      <c r="J5800" s="1504"/>
    </row>
    <row r="5801" spans="2:10" x14ac:dyDescent="0.25">
      <c r="B5801" s="1508"/>
      <c r="C5801" s="1508"/>
      <c r="D5801" s="1508"/>
      <c r="E5801" s="1508"/>
      <c r="F5801" s="1504"/>
      <c r="G5801" s="1504"/>
      <c r="H5801" s="1504"/>
      <c r="I5801" s="1504"/>
      <c r="J5801" s="1504"/>
    </row>
    <row r="5802" spans="2:10" x14ac:dyDescent="0.25">
      <c r="B5802" s="1508"/>
      <c r="C5802" s="1508"/>
      <c r="D5802" s="1508"/>
      <c r="E5802" s="1508"/>
      <c r="F5802" s="1504"/>
      <c r="G5802" s="1504"/>
      <c r="H5802" s="1504"/>
      <c r="I5802" s="1504"/>
      <c r="J5802" s="1504"/>
    </row>
    <row r="5803" spans="2:10" x14ac:dyDescent="0.25">
      <c r="B5803" s="1508"/>
      <c r="C5803" s="1508"/>
      <c r="D5803" s="1508"/>
      <c r="E5803" s="1508"/>
      <c r="F5803" s="1504"/>
      <c r="G5803" s="1504"/>
      <c r="H5803" s="1504"/>
      <c r="I5803" s="1504"/>
      <c r="J5803" s="1504"/>
    </row>
    <row r="5804" spans="2:10" x14ac:dyDescent="0.25">
      <c r="B5804" s="1508"/>
      <c r="C5804" s="1508"/>
      <c r="D5804" s="1508"/>
      <c r="E5804" s="1508"/>
      <c r="F5804" s="1504"/>
      <c r="G5804" s="1504"/>
      <c r="H5804" s="1504"/>
      <c r="I5804" s="1504"/>
      <c r="J5804" s="1504"/>
    </row>
    <row r="5805" spans="2:10" x14ac:dyDescent="0.25">
      <c r="B5805" s="1508"/>
      <c r="C5805" s="1508"/>
      <c r="D5805" s="1508"/>
      <c r="E5805" s="1508"/>
      <c r="F5805" s="1504"/>
      <c r="G5805" s="1504"/>
      <c r="H5805" s="1504"/>
      <c r="I5805" s="1504"/>
      <c r="J5805" s="1504"/>
    </row>
    <row r="5806" spans="2:10" x14ac:dyDescent="0.25">
      <c r="B5806" s="1508"/>
      <c r="C5806" s="1508"/>
      <c r="D5806" s="1508"/>
      <c r="E5806" s="1508"/>
      <c r="F5806" s="1504"/>
      <c r="G5806" s="1504"/>
      <c r="H5806" s="1504"/>
      <c r="I5806" s="1504"/>
      <c r="J5806" s="1504"/>
    </row>
    <row r="5807" spans="2:10" x14ac:dyDescent="0.25">
      <c r="B5807" s="1508"/>
      <c r="C5807" s="1508"/>
      <c r="D5807" s="1508"/>
      <c r="E5807" s="1508"/>
      <c r="F5807" s="1504"/>
      <c r="G5807" s="1504"/>
      <c r="H5807" s="1504"/>
      <c r="I5807" s="1504"/>
      <c r="J5807" s="1504"/>
    </row>
    <row r="5808" spans="2:10" x14ac:dyDescent="0.25">
      <c r="B5808" s="1508"/>
      <c r="C5808" s="1508"/>
      <c r="D5808" s="1508"/>
      <c r="E5808" s="1508"/>
      <c r="F5808" s="1504"/>
      <c r="G5808" s="1504"/>
      <c r="H5808" s="1504"/>
      <c r="I5808" s="1504"/>
      <c r="J5808" s="1504"/>
    </row>
    <row r="5809" spans="2:10" x14ac:dyDescent="0.25">
      <c r="B5809" s="1508"/>
      <c r="C5809" s="1508"/>
      <c r="D5809" s="1508"/>
      <c r="E5809" s="1508"/>
      <c r="F5809" s="1504"/>
      <c r="G5809" s="1504"/>
      <c r="H5809" s="1504"/>
      <c r="I5809" s="1504"/>
      <c r="J5809" s="1504"/>
    </row>
    <row r="5810" spans="2:10" x14ac:dyDescent="0.25">
      <c r="B5810" s="1508"/>
      <c r="C5810" s="1508"/>
      <c r="D5810" s="1508"/>
      <c r="E5810" s="1508"/>
      <c r="F5810" s="1504"/>
      <c r="G5810" s="1504"/>
      <c r="H5810" s="1504"/>
      <c r="I5810" s="1504"/>
      <c r="J5810" s="1504"/>
    </row>
    <row r="5811" spans="2:10" x14ac:dyDescent="0.25">
      <c r="B5811" s="1508"/>
      <c r="C5811" s="1508"/>
      <c r="D5811" s="1508"/>
      <c r="E5811" s="1508"/>
      <c r="F5811" s="1504"/>
      <c r="G5811" s="1504"/>
      <c r="H5811" s="1504"/>
      <c r="I5811" s="1504"/>
      <c r="J5811" s="1504"/>
    </row>
    <row r="5812" spans="2:10" x14ac:dyDescent="0.25">
      <c r="B5812" s="1508"/>
      <c r="C5812" s="1508"/>
      <c r="D5812" s="1508"/>
      <c r="E5812" s="1508"/>
      <c r="F5812" s="1504"/>
      <c r="G5812" s="1504"/>
      <c r="H5812" s="1504"/>
      <c r="I5812" s="1504"/>
      <c r="J5812" s="1504"/>
    </row>
    <row r="5813" spans="2:10" x14ac:dyDescent="0.25">
      <c r="B5813" s="1508"/>
      <c r="C5813" s="1508"/>
      <c r="D5813" s="1508"/>
      <c r="E5813" s="1508"/>
      <c r="F5813" s="1504"/>
      <c r="G5813" s="1504"/>
      <c r="H5813" s="1504"/>
      <c r="I5813" s="1504"/>
      <c r="J5813" s="1504"/>
    </row>
    <row r="5814" spans="2:10" x14ac:dyDescent="0.25">
      <c r="B5814" s="1508"/>
      <c r="C5814" s="1508"/>
      <c r="D5814" s="1508"/>
      <c r="E5814" s="1508"/>
      <c r="F5814" s="1504"/>
      <c r="G5814" s="1504"/>
      <c r="H5814" s="1504"/>
      <c r="I5814" s="1504"/>
      <c r="J5814" s="1504"/>
    </row>
    <row r="5815" spans="2:10" x14ac:dyDescent="0.25">
      <c r="B5815" s="1508"/>
      <c r="C5815" s="1508"/>
      <c r="D5815" s="1508"/>
      <c r="E5815" s="1508"/>
      <c r="F5815" s="1504"/>
      <c r="G5815" s="1504"/>
      <c r="H5815" s="1504"/>
      <c r="I5815" s="1504"/>
      <c r="J5815" s="1504"/>
    </row>
    <row r="5816" spans="2:10" x14ac:dyDescent="0.25">
      <c r="B5816" s="1508"/>
      <c r="C5816" s="1508"/>
      <c r="D5816" s="1508"/>
      <c r="E5816" s="1508"/>
      <c r="F5816" s="1504"/>
      <c r="G5816" s="1504"/>
      <c r="H5816" s="1504"/>
      <c r="I5816" s="1504"/>
      <c r="J5816" s="1504"/>
    </row>
    <row r="5817" spans="2:10" x14ac:dyDescent="0.25">
      <c r="B5817" s="1508"/>
      <c r="C5817" s="1508"/>
      <c r="D5817" s="1508"/>
      <c r="E5817" s="1508"/>
      <c r="F5817" s="1504"/>
      <c r="G5817" s="1504"/>
      <c r="H5817" s="1504"/>
      <c r="I5817" s="1504"/>
      <c r="J5817" s="1504"/>
    </row>
    <row r="5818" spans="2:10" x14ac:dyDescent="0.25">
      <c r="B5818" s="1508"/>
      <c r="C5818" s="1508"/>
      <c r="D5818" s="1508"/>
      <c r="E5818" s="1508"/>
      <c r="F5818" s="1504"/>
      <c r="G5818" s="1504"/>
      <c r="H5818" s="1504"/>
      <c r="I5818" s="1504"/>
      <c r="J5818" s="1504"/>
    </row>
    <row r="5819" spans="2:10" x14ac:dyDescent="0.25">
      <c r="B5819" s="1508"/>
      <c r="C5819" s="1508"/>
      <c r="D5819" s="1508"/>
      <c r="E5819" s="1508"/>
      <c r="F5819" s="1504"/>
      <c r="G5819" s="1504"/>
      <c r="H5819" s="1504"/>
      <c r="I5819" s="1504"/>
      <c r="J5819" s="1504"/>
    </row>
    <row r="5820" spans="2:10" x14ac:dyDescent="0.25">
      <c r="B5820" s="1508"/>
      <c r="C5820" s="1508"/>
      <c r="D5820" s="1508"/>
      <c r="E5820" s="1508"/>
      <c r="F5820" s="1504"/>
      <c r="G5820" s="1504"/>
      <c r="H5820" s="1504"/>
      <c r="I5820" s="1504"/>
      <c r="J5820" s="1504"/>
    </row>
    <row r="5821" spans="2:10" x14ac:dyDescent="0.25">
      <c r="B5821" s="1508"/>
      <c r="C5821" s="1508"/>
      <c r="D5821" s="1508"/>
      <c r="E5821" s="1508"/>
      <c r="F5821" s="1504"/>
      <c r="G5821" s="1504"/>
      <c r="H5821" s="1504"/>
      <c r="I5821" s="1504"/>
      <c r="J5821" s="1504"/>
    </row>
    <row r="5822" spans="2:10" x14ac:dyDescent="0.25">
      <c r="B5822" s="1508"/>
      <c r="C5822" s="1508"/>
      <c r="D5822" s="1508"/>
      <c r="E5822" s="1508"/>
      <c r="F5822" s="1504"/>
      <c r="G5822" s="1504"/>
      <c r="H5822" s="1504"/>
      <c r="I5822" s="1504"/>
      <c r="J5822" s="1504"/>
    </row>
    <row r="5823" spans="2:10" x14ac:dyDescent="0.25">
      <c r="B5823" s="1508"/>
      <c r="C5823" s="1508"/>
      <c r="D5823" s="1508"/>
      <c r="E5823" s="1508"/>
      <c r="F5823" s="1504"/>
      <c r="G5823" s="1504"/>
      <c r="H5823" s="1504"/>
      <c r="I5823" s="1504"/>
      <c r="J5823" s="1504"/>
    </row>
    <row r="5824" spans="2:10" x14ac:dyDescent="0.25">
      <c r="B5824" s="1508"/>
      <c r="C5824" s="1508"/>
      <c r="D5824" s="1508"/>
      <c r="E5824" s="1508"/>
      <c r="F5824" s="1504"/>
      <c r="G5824" s="1504"/>
      <c r="H5824" s="1504"/>
      <c r="I5824" s="1504"/>
      <c r="J5824" s="1504"/>
    </row>
    <row r="5825" spans="2:10" x14ac:dyDescent="0.25">
      <c r="B5825" s="1508"/>
      <c r="C5825" s="1508"/>
      <c r="D5825" s="1508"/>
      <c r="E5825" s="1508"/>
      <c r="F5825" s="1504"/>
      <c r="G5825" s="1504"/>
      <c r="H5825" s="1504"/>
      <c r="I5825" s="1504"/>
      <c r="J5825" s="1504"/>
    </row>
    <row r="5826" spans="2:10" x14ac:dyDescent="0.25">
      <c r="B5826" s="1508"/>
      <c r="C5826" s="1508"/>
      <c r="D5826" s="1508"/>
      <c r="E5826" s="1508"/>
      <c r="F5826" s="1504"/>
      <c r="G5826" s="1504"/>
      <c r="H5826" s="1504"/>
      <c r="I5826" s="1504"/>
      <c r="J5826" s="1504"/>
    </row>
    <row r="5827" spans="2:10" x14ac:dyDescent="0.25">
      <c r="B5827" s="1508"/>
      <c r="C5827" s="1508"/>
      <c r="D5827" s="1508"/>
      <c r="E5827" s="1508"/>
      <c r="F5827" s="1504"/>
      <c r="G5827" s="1504"/>
      <c r="H5827" s="1504"/>
      <c r="I5827" s="1504"/>
      <c r="J5827" s="1504"/>
    </row>
    <row r="5828" spans="2:10" x14ac:dyDescent="0.25">
      <c r="B5828" s="1508"/>
      <c r="C5828" s="1508"/>
      <c r="D5828" s="1508"/>
      <c r="E5828" s="1508"/>
      <c r="F5828" s="1504"/>
      <c r="G5828" s="1504"/>
      <c r="H5828" s="1504"/>
      <c r="I5828" s="1504"/>
      <c r="J5828" s="1504"/>
    </row>
    <row r="5829" spans="2:10" x14ac:dyDescent="0.25">
      <c r="B5829" s="1508"/>
      <c r="C5829" s="1508"/>
      <c r="D5829" s="1508"/>
      <c r="E5829" s="1508"/>
      <c r="F5829" s="1504"/>
      <c r="G5829" s="1504"/>
      <c r="H5829" s="1504"/>
      <c r="I5829" s="1504"/>
      <c r="J5829" s="1504"/>
    </row>
    <row r="5830" spans="2:10" x14ac:dyDescent="0.25">
      <c r="B5830" s="1508"/>
      <c r="C5830" s="1508"/>
      <c r="D5830" s="1508"/>
      <c r="E5830" s="1508"/>
      <c r="F5830" s="1504"/>
      <c r="G5830" s="1504"/>
      <c r="H5830" s="1504"/>
      <c r="I5830" s="1504"/>
      <c r="J5830" s="1504"/>
    </row>
    <row r="5831" spans="2:10" x14ac:dyDescent="0.25">
      <c r="B5831" s="1508"/>
      <c r="C5831" s="1508"/>
      <c r="D5831" s="1508"/>
      <c r="E5831" s="1508"/>
      <c r="F5831" s="1504"/>
      <c r="G5831" s="1504"/>
      <c r="H5831" s="1504"/>
      <c r="I5831" s="1504"/>
      <c r="J5831" s="1504"/>
    </row>
    <row r="5832" spans="2:10" x14ac:dyDescent="0.25">
      <c r="B5832" s="1508"/>
      <c r="C5832" s="1508"/>
      <c r="D5832" s="1508"/>
      <c r="E5832" s="1508"/>
      <c r="F5832" s="1504"/>
      <c r="G5832" s="1504"/>
      <c r="H5832" s="1504"/>
      <c r="I5832" s="1504"/>
      <c r="J5832" s="1504"/>
    </row>
    <row r="5833" spans="2:10" x14ac:dyDescent="0.25">
      <c r="B5833" s="1508"/>
      <c r="C5833" s="1508"/>
      <c r="D5833" s="1508"/>
      <c r="E5833" s="1508"/>
      <c r="F5833" s="1504"/>
      <c r="G5833" s="1504"/>
      <c r="H5833" s="1504"/>
      <c r="I5833" s="1504"/>
      <c r="J5833" s="1504"/>
    </row>
    <row r="5834" spans="2:10" x14ac:dyDescent="0.25">
      <c r="B5834" s="1508"/>
      <c r="C5834" s="1508"/>
      <c r="D5834" s="1508"/>
      <c r="E5834" s="1508"/>
      <c r="F5834" s="1504"/>
      <c r="G5834" s="1504"/>
      <c r="H5834" s="1504"/>
      <c r="I5834" s="1504"/>
      <c r="J5834" s="1504"/>
    </row>
    <row r="5835" spans="2:10" x14ac:dyDescent="0.25">
      <c r="B5835" s="1508"/>
      <c r="C5835" s="1508"/>
      <c r="D5835" s="1508"/>
      <c r="E5835" s="1508"/>
      <c r="F5835" s="1504"/>
      <c r="G5835" s="1504"/>
      <c r="H5835" s="1504"/>
      <c r="I5835" s="1504"/>
      <c r="J5835" s="1504"/>
    </row>
    <row r="5836" spans="2:10" x14ac:dyDescent="0.25">
      <c r="B5836" s="1508"/>
      <c r="C5836" s="1508"/>
      <c r="D5836" s="1508"/>
      <c r="E5836" s="1508"/>
      <c r="F5836" s="1504"/>
      <c r="G5836" s="1504"/>
      <c r="H5836" s="1504"/>
      <c r="I5836" s="1504"/>
      <c r="J5836" s="1504"/>
    </row>
    <row r="5837" spans="2:10" x14ac:dyDescent="0.25">
      <c r="B5837" s="1508"/>
      <c r="C5837" s="1508"/>
      <c r="D5837" s="1508"/>
      <c r="E5837" s="1508"/>
      <c r="F5837" s="1504"/>
      <c r="G5837" s="1504"/>
      <c r="H5837" s="1504"/>
      <c r="I5837" s="1504"/>
      <c r="J5837" s="1504"/>
    </row>
    <row r="5838" spans="2:10" x14ac:dyDescent="0.25">
      <c r="B5838" s="1508"/>
      <c r="C5838" s="1508"/>
      <c r="D5838" s="1508"/>
      <c r="E5838" s="1508"/>
      <c r="F5838" s="1504"/>
      <c r="G5838" s="1504"/>
      <c r="H5838" s="1504"/>
      <c r="I5838" s="1504"/>
      <c r="J5838" s="1504"/>
    </row>
    <row r="5839" spans="2:10" x14ac:dyDescent="0.25">
      <c r="B5839" s="1508"/>
      <c r="C5839" s="1508"/>
      <c r="D5839" s="1508"/>
      <c r="E5839" s="1508"/>
      <c r="F5839" s="1504"/>
      <c r="G5839" s="1504"/>
      <c r="H5839" s="1504"/>
      <c r="I5839" s="1504"/>
      <c r="J5839" s="1504"/>
    </row>
    <row r="5840" spans="2:10" x14ac:dyDescent="0.25">
      <c r="B5840" s="1508"/>
      <c r="C5840" s="1508"/>
      <c r="D5840" s="1508"/>
      <c r="E5840" s="1508"/>
      <c r="F5840" s="1504"/>
      <c r="G5840" s="1504"/>
      <c r="H5840" s="1504"/>
      <c r="I5840" s="1504"/>
      <c r="J5840" s="1504"/>
    </row>
    <row r="5841" spans="2:10" x14ac:dyDescent="0.25">
      <c r="B5841" s="1508"/>
      <c r="C5841" s="1508"/>
      <c r="D5841" s="1508"/>
      <c r="E5841" s="1508"/>
      <c r="F5841" s="1504"/>
      <c r="G5841" s="1504"/>
      <c r="H5841" s="1504"/>
      <c r="I5841" s="1504"/>
      <c r="J5841" s="1504"/>
    </row>
    <row r="5842" spans="2:10" x14ac:dyDescent="0.25">
      <c r="B5842" s="1508"/>
      <c r="C5842" s="1508"/>
      <c r="D5842" s="1508"/>
      <c r="E5842" s="1508"/>
      <c r="F5842" s="1504"/>
      <c r="G5842" s="1504"/>
      <c r="H5842" s="1504"/>
      <c r="I5842" s="1504"/>
      <c r="J5842" s="1504"/>
    </row>
    <row r="5843" spans="2:10" x14ac:dyDescent="0.25">
      <c r="B5843" s="1508"/>
      <c r="C5843" s="1508"/>
      <c r="D5843" s="1508"/>
      <c r="E5843" s="1508"/>
      <c r="F5843" s="1504"/>
      <c r="G5843" s="1504"/>
      <c r="H5843" s="1504"/>
      <c r="I5843" s="1504"/>
      <c r="J5843" s="1504"/>
    </row>
    <row r="5844" spans="2:10" x14ac:dyDescent="0.25">
      <c r="B5844" s="1508"/>
      <c r="C5844" s="1508"/>
      <c r="D5844" s="1508"/>
      <c r="E5844" s="1508"/>
      <c r="F5844" s="1504"/>
      <c r="G5844" s="1504"/>
      <c r="H5844" s="1504"/>
      <c r="I5844" s="1504"/>
      <c r="J5844" s="1504"/>
    </row>
    <row r="5845" spans="2:10" x14ac:dyDescent="0.25">
      <c r="B5845" s="1508"/>
      <c r="C5845" s="1508"/>
      <c r="D5845" s="1508"/>
      <c r="E5845" s="1508"/>
      <c r="F5845" s="1504"/>
      <c r="G5845" s="1504"/>
      <c r="H5845" s="1504"/>
      <c r="I5845" s="1504"/>
      <c r="J5845" s="1504"/>
    </row>
    <row r="5846" spans="2:10" x14ac:dyDescent="0.25">
      <c r="B5846" s="1508"/>
      <c r="C5846" s="1508"/>
      <c r="D5846" s="1508"/>
      <c r="E5846" s="1508"/>
      <c r="F5846" s="1504"/>
      <c r="G5846" s="1504"/>
      <c r="H5846" s="1504"/>
      <c r="I5846" s="1504"/>
      <c r="J5846" s="1504"/>
    </row>
    <row r="5847" spans="2:10" x14ac:dyDescent="0.25">
      <c r="B5847" s="1508"/>
      <c r="C5847" s="1508"/>
      <c r="D5847" s="1508"/>
      <c r="E5847" s="1508"/>
      <c r="F5847" s="1504"/>
      <c r="G5847" s="1504"/>
      <c r="H5847" s="1504"/>
      <c r="I5847" s="1504"/>
      <c r="J5847" s="1504"/>
    </row>
    <row r="5848" spans="2:10" x14ac:dyDescent="0.25">
      <c r="B5848" s="1508"/>
      <c r="C5848" s="1508"/>
      <c r="D5848" s="1508"/>
      <c r="E5848" s="1508"/>
      <c r="F5848" s="1504"/>
      <c r="G5848" s="1504"/>
      <c r="H5848" s="1504"/>
      <c r="I5848" s="1504"/>
      <c r="J5848" s="1504"/>
    </row>
    <row r="5849" spans="2:10" x14ac:dyDescent="0.25">
      <c r="B5849" s="1508"/>
      <c r="C5849" s="1508"/>
      <c r="D5849" s="1508"/>
      <c r="E5849" s="1508"/>
      <c r="F5849" s="1504"/>
      <c r="G5849" s="1504"/>
      <c r="H5849" s="1504"/>
      <c r="I5849" s="1504"/>
      <c r="J5849" s="1504"/>
    </row>
    <row r="5850" spans="2:10" x14ac:dyDescent="0.25">
      <c r="B5850" s="1508"/>
      <c r="C5850" s="1508"/>
      <c r="D5850" s="1508"/>
      <c r="E5850" s="1508"/>
      <c r="F5850" s="1504"/>
      <c r="G5850" s="1504"/>
      <c r="H5850" s="1504"/>
      <c r="I5850" s="1504"/>
      <c r="J5850" s="1504"/>
    </row>
    <row r="5851" spans="2:10" x14ac:dyDescent="0.25">
      <c r="B5851" s="1508"/>
      <c r="C5851" s="1508"/>
      <c r="D5851" s="1508"/>
      <c r="E5851" s="1508"/>
      <c r="F5851" s="1504"/>
      <c r="G5851" s="1504"/>
      <c r="H5851" s="1504"/>
      <c r="I5851" s="1504"/>
      <c r="J5851" s="1504"/>
    </row>
    <row r="5852" spans="2:10" x14ac:dyDescent="0.25">
      <c r="B5852" s="1508"/>
      <c r="C5852" s="1508"/>
      <c r="D5852" s="1508"/>
      <c r="E5852" s="1508"/>
      <c r="F5852" s="1504"/>
      <c r="G5852" s="1504"/>
      <c r="H5852" s="1504"/>
      <c r="I5852" s="1504"/>
      <c r="J5852" s="1504"/>
    </row>
    <row r="5853" spans="2:10" x14ac:dyDescent="0.25">
      <c r="B5853" s="1508"/>
      <c r="C5853" s="1508"/>
      <c r="D5853" s="1508"/>
      <c r="E5853" s="1508"/>
      <c r="F5853" s="1504"/>
      <c r="G5853" s="1504"/>
      <c r="H5853" s="1504"/>
      <c r="I5853" s="1504"/>
      <c r="J5853" s="1504"/>
    </row>
    <row r="5854" spans="2:10" x14ac:dyDescent="0.25">
      <c r="B5854" s="1508"/>
      <c r="C5854" s="1508"/>
      <c r="D5854" s="1508"/>
      <c r="E5854" s="1508"/>
      <c r="F5854" s="1504"/>
      <c r="G5854" s="1504"/>
      <c r="H5854" s="1504"/>
      <c r="I5854" s="1504"/>
      <c r="J5854" s="1504"/>
    </row>
    <row r="5855" spans="2:10" x14ac:dyDescent="0.25">
      <c r="B5855" s="1508"/>
      <c r="C5855" s="1508"/>
      <c r="D5855" s="1508"/>
      <c r="E5855" s="1508"/>
      <c r="F5855" s="1504"/>
      <c r="G5855" s="1504"/>
      <c r="H5855" s="1504"/>
      <c r="I5855" s="1504"/>
      <c r="J5855" s="1504"/>
    </row>
    <row r="5856" spans="2:10" x14ac:dyDescent="0.25">
      <c r="B5856" s="1508"/>
      <c r="C5856" s="1508"/>
      <c r="D5856" s="1508"/>
      <c r="E5856" s="1508"/>
      <c r="F5856" s="1504"/>
      <c r="G5856" s="1504"/>
      <c r="H5856" s="1504"/>
      <c r="I5856" s="1504"/>
      <c r="J5856" s="1504"/>
    </row>
    <row r="5857" spans="2:10" x14ac:dyDescent="0.25">
      <c r="B5857" s="1508"/>
      <c r="C5857" s="1508"/>
      <c r="D5857" s="1508"/>
      <c r="E5857" s="1508"/>
      <c r="F5857" s="1504"/>
      <c r="G5857" s="1504"/>
      <c r="H5857" s="1504"/>
      <c r="I5857" s="1504"/>
      <c r="J5857" s="1504"/>
    </row>
    <row r="5858" spans="2:10" x14ac:dyDescent="0.25">
      <c r="B5858" s="1508"/>
      <c r="C5858" s="1508"/>
      <c r="D5858" s="1508"/>
      <c r="E5858" s="1508"/>
      <c r="F5858" s="1504"/>
      <c r="G5858" s="1504"/>
      <c r="H5858" s="1504"/>
      <c r="I5858" s="1504"/>
      <c r="J5858" s="1504"/>
    </row>
    <row r="5859" spans="2:10" x14ac:dyDescent="0.25">
      <c r="B5859" s="1508"/>
      <c r="C5859" s="1508"/>
      <c r="D5859" s="1508"/>
      <c r="E5859" s="1508"/>
      <c r="F5859" s="1504"/>
      <c r="G5859" s="1504"/>
      <c r="H5859" s="1504"/>
      <c r="I5859" s="1504"/>
      <c r="J5859" s="1504"/>
    </row>
    <row r="5860" spans="2:10" x14ac:dyDescent="0.25">
      <c r="B5860" s="1508"/>
      <c r="C5860" s="1508"/>
      <c r="D5860" s="1508"/>
      <c r="E5860" s="1508"/>
      <c r="F5860" s="1504"/>
      <c r="G5860" s="1504"/>
      <c r="H5860" s="1504"/>
      <c r="I5860" s="1504"/>
      <c r="J5860" s="1504"/>
    </row>
    <row r="5861" spans="2:10" x14ac:dyDescent="0.25">
      <c r="B5861" s="1508"/>
      <c r="C5861" s="1508"/>
      <c r="D5861" s="1508"/>
      <c r="E5861" s="1508"/>
      <c r="F5861" s="1504"/>
      <c r="G5861" s="1504"/>
      <c r="H5861" s="1504"/>
      <c r="I5861" s="1504"/>
      <c r="J5861" s="1504"/>
    </row>
    <row r="5862" spans="2:10" x14ac:dyDescent="0.25">
      <c r="B5862" s="1508"/>
      <c r="C5862" s="1508"/>
      <c r="D5862" s="1508"/>
      <c r="E5862" s="1508"/>
      <c r="F5862" s="1504"/>
      <c r="G5862" s="1504"/>
      <c r="H5862" s="1504"/>
      <c r="I5862" s="1504"/>
      <c r="J5862" s="1504"/>
    </row>
    <row r="5863" spans="2:10" x14ac:dyDescent="0.25">
      <c r="B5863" s="1508"/>
      <c r="C5863" s="1508"/>
      <c r="D5863" s="1508"/>
      <c r="E5863" s="1508"/>
      <c r="F5863" s="1504"/>
      <c r="G5863" s="1504"/>
      <c r="H5863" s="1504"/>
      <c r="I5863" s="1504"/>
      <c r="J5863" s="1504"/>
    </row>
    <row r="5864" spans="2:10" x14ac:dyDescent="0.25">
      <c r="B5864" s="1508"/>
      <c r="C5864" s="1508"/>
      <c r="D5864" s="1508"/>
      <c r="E5864" s="1508"/>
      <c r="F5864" s="1504"/>
      <c r="G5864" s="1504"/>
      <c r="H5864" s="1504"/>
      <c r="I5864" s="1504"/>
      <c r="J5864" s="1504"/>
    </row>
    <row r="5865" spans="2:10" x14ac:dyDescent="0.25">
      <c r="B5865" s="1508"/>
      <c r="C5865" s="1508"/>
      <c r="D5865" s="1508"/>
      <c r="E5865" s="1508"/>
      <c r="F5865" s="1504"/>
      <c r="G5865" s="1504"/>
      <c r="H5865" s="1504"/>
      <c r="I5865" s="1504"/>
      <c r="J5865" s="1504"/>
    </row>
    <row r="5866" spans="2:10" x14ac:dyDescent="0.25">
      <c r="B5866" s="1508"/>
      <c r="C5866" s="1508"/>
      <c r="D5866" s="1508"/>
      <c r="E5866" s="1508"/>
      <c r="F5866" s="1504"/>
      <c r="G5866" s="1504"/>
      <c r="H5866" s="1504"/>
      <c r="I5866" s="1504"/>
      <c r="J5866" s="1504"/>
    </row>
    <row r="5867" spans="2:10" x14ac:dyDescent="0.25">
      <c r="B5867" s="1508"/>
      <c r="C5867" s="1508"/>
      <c r="D5867" s="1508"/>
      <c r="E5867" s="1508"/>
      <c r="F5867" s="1504"/>
      <c r="G5867" s="1504"/>
      <c r="H5867" s="1504"/>
      <c r="I5867" s="1504"/>
      <c r="J5867" s="1504"/>
    </row>
    <row r="5868" spans="2:10" x14ac:dyDescent="0.25">
      <c r="B5868" s="1508"/>
      <c r="C5868" s="1508"/>
      <c r="D5868" s="1508"/>
      <c r="E5868" s="1508"/>
      <c r="F5868" s="1504"/>
      <c r="G5868" s="1504"/>
      <c r="H5868" s="1504"/>
      <c r="I5868" s="1504"/>
      <c r="J5868" s="1504"/>
    </row>
    <row r="5869" spans="2:10" x14ac:dyDescent="0.25">
      <c r="B5869" s="1508"/>
      <c r="C5869" s="1508"/>
      <c r="D5869" s="1508"/>
      <c r="E5869" s="1508"/>
      <c r="F5869" s="1504"/>
      <c r="G5869" s="1504"/>
      <c r="H5869" s="1504"/>
      <c r="I5869" s="1504"/>
      <c r="J5869" s="1504"/>
    </row>
    <row r="5870" spans="2:10" x14ac:dyDescent="0.25">
      <c r="B5870" s="1508"/>
      <c r="C5870" s="1508"/>
      <c r="D5870" s="1508"/>
      <c r="E5870" s="1508"/>
      <c r="F5870" s="1504"/>
      <c r="G5870" s="1504"/>
      <c r="H5870" s="1504"/>
      <c r="I5870" s="1504"/>
      <c r="J5870" s="1504"/>
    </row>
    <row r="5871" spans="2:10" x14ac:dyDescent="0.25">
      <c r="B5871" s="1508"/>
      <c r="C5871" s="1508"/>
      <c r="D5871" s="1508"/>
      <c r="E5871" s="1508"/>
      <c r="F5871" s="1504"/>
      <c r="G5871" s="1504"/>
      <c r="H5871" s="1504"/>
      <c r="I5871" s="1504"/>
      <c r="J5871" s="1504"/>
    </row>
    <row r="5872" spans="2:10" x14ac:dyDescent="0.25">
      <c r="B5872" s="1508"/>
      <c r="C5872" s="1508"/>
      <c r="D5872" s="1508"/>
      <c r="E5872" s="1508"/>
      <c r="F5872" s="1504"/>
      <c r="G5872" s="1504"/>
      <c r="H5872" s="1504"/>
      <c r="I5872" s="1504"/>
      <c r="J5872" s="1504"/>
    </row>
    <row r="5873" spans="2:10" x14ac:dyDescent="0.25">
      <c r="B5873" s="1508"/>
      <c r="C5873" s="1508"/>
      <c r="D5873" s="1508"/>
      <c r="E5873" s="1508"/>
      <c r="F5873" s="1504"/>
      <c r="G5873" s="1504"/>
      <c r="H5873" s="1504"/>
      <c r="I5873" s="1504"/>
      <c r="J5873" s="1504"/>
    </row>
    <row r="5874" spans="2:10" x14ac:dyDescent="0.25">
      <c r="B5874" s="1508"/>
      <c r="C5874" s="1508"/>
      <c r="D5874" s="1508"/>
      <c r="E5874" s="1508"/>
      <c r="F5874" s="1504"/>
      <c r="G5874" s="1504"/>
      <c r="H5874" s="1504"/>
      <c r="I5874" s="1504"/>
      <c r="J5874" s="1504"/>
    </row>
    <row r="5875" spans="2:10" x14ac:dyDescent="0.25">
      <c r="B5875" s="1508"/>
      <c r="C5875" s="1508"/>
      <c r="D5875" s="1508"/>
      <c r="E5875" s="1508"/>
      <c r="F5875" s="1504"/>
      <c r="G5875" s="1504"/>
      <c r="H5875" s="1504"/>
      <c r="I5875" s="1504"/>
      <c r="J5875" s="1504"/>
    </row>
    <row r="5876" spans="2:10" x14ac:dyDescent="0.25">
      <c r="B5876" s="1508"/>
      <c r="C5876" s="1508"/>
      <c r="D5876" s="1508"/>
      <c r="E5876" s="1508"/>
      <c r="F5876" s="1504"/>
      <c r="G5876" s="1504"/>
      <c r="H5876" s="1504"/>
      <c r="I5876" s="1504"/>
      <c r="J5876" s="1504"/>
    </row>
    <row r="5877" spans="2:10" x14ac:dyDescent="0.25">
      <c r="B5877" s="1508"/>
      <c r="C5877" s="1508"/>
      <c r="D5877" s="1508"/>
      <c r="E5877" s="1508"/>
      <c r="F5877" s="1504"/>
      <c r="G5877" s="1504"/>
      <c r="H5877" s="1504"/>
      <c r="I5877" s="1504"/>
      <c r="J5877" s="1504"/>
    </row>
    <row r="5878" spans="2:10" x14ac:dyDescent="0.25">
      <c r="B5878" s="1508"/>
      <c r="C5878" s="1508"/>
      <c r="D5878" s="1508"/>
      <c r="E5878" s="1508"/>
      <c r="F5878" s="1504"/>
      <c r="G5878" s="1504"/>
      <c r="H5878" s="1504"/>
      <c r="I5878" s="1504"/>
      <c r="J5878" s="1504"/>
    </row>
    <row r="5879" spans="2:10" x14ac:dyDescent="0.25">
      <c r="B5879" s="1508"/>
      <c r="C5879" s="1508"/>
      <c r="D5879" s="1508"/>
      <c r="E5879" s="1508"/>
      <c r="F5879" s="1504"/>
      <c r="G5879" s="1504"/>
      <c r="H5879" s="1504"/>
      <c r="I5879" s="1504"/>
      <c r="J5879" s="1504"/>
    </row>
    <row r="5880" spans="2:10" x14ac:dyDescent="0.25">
      <c r="B5880" s="1508"/>
      <c r="C5880" s="1508"/>
      <c r="D5880" s="1508"/>
      <c r="E5880" s="1508"/>
      <c r="F5880" s="1504"/>
      <c r="G5880" s="1504"/>
      <c r="H5880" s="1504"/>
      <c r="I5880" s="1504"/>
      <c r="J5880" s="1504"/>
    </row>
    <row r="5881" spans="2:10" x14ac:dyDescent="0.25">
      <c r="B5881" s="1508"/>
      <c r="C5881" s="1508"/>
      <c r="D5881" s="1508"/>
      <c r="E5881" s="1508"/>
      <c r="F5881" s="1504"/>
      <c r="G5881" s="1504"/>
      <c r="H5881" s="1504"/>
      <c r="I5881" s="1504"/>
      <c r="J5881" s="1504"/>
    </row>
    <row r="5882" spans="2:10" x14ac:dyDescent="0.25">
      <c r="B5882" s="1508"/>
      <c r="C5882" s="1508"/>
      <c r="D5882" s="1508"/>
      <c r="E5882" s="1508"/>
      <c r="F5882" s="1504"/>
      <c r="G5882" s="1504"/>
      <c r="H5882" s="1504"/>
      <c r="I5882" s="1504"/>
      <c r="J5882" s="1504"/>
    </row>
    <row r="5883" spans="2:10" x14ac:dyDescent="0.25">
      <c r="B5883" s="1508"/>
      <c r="C5883" s="1508"/>
      <c r="D5883" s="1508"/>
      <c r="E5883" s="1508"/>
      <c r="F5883" s="1504"/>
      <c r="G5883" s="1504"/>
      <c r="H5883" s="1504"/>
      <c r="I5883" s="1504"/>
      <c r="J5883" s="1504"/>
    </row>
    <row r="5884" spans="2:10" x14ac:dyDescent="0.25">
      <c r="B5884" s="1508"/>
      <c r="C5884" s="1508"/>
      <c r="D5884" s="1508"/>
      <c r="E5884" s="1508"/>
      <c r="F5884" s="1504"/>
      <c r="G5884" s="1504"/>
      <c r="H5884" s="1504"/>
      <c r="I5884" s="1504"/>
      <c r="J5884" s="1504"/>
    </row>
    <row r="5885" spans="2:10" x14ac:dyDescent="0.25">
      <c r="B5885" s="1508"/>
      <c r="C5885" s="1508"/>
      <c r="D5885" s="1508"/>
      <c r="E5885" s="1508"/>
      <c r="F5885" s="1504"/>
      <c r="G5885" s="1504"/>
      <c r="H5885" s="1504"/>
      <c r="I5885" s="1504"/>
      <c r="J5885" s="1504"/>
    </row>
    <row r="5886" spans="2:10" x14ac:dyDescent="0.25">
      <c r="B5886" s="1508"/>
      <c r="C5886" s="1508"/>
      <c r="D5886" s="1508"/>
      <c r="E5886" s="1508"/>
      <c r="F5886" s="1504"/>
      <c r="G5886" s="1504"/>
      <c r="H5886" s="1504"/>
      <c r="I5886" s="1504"/>
      <c r="J5886" s="1504"/>
    </row>
    <row r="5887" spans="2:10" x14ac:dyDescent="0.25">
      <c r="B5887" s="1508"/>
      <c r="C5887" s="1508"/>
      <c r="D5887" s="1508"/>
      <c r="E5887" s="1508"/>
      <c r="F5887" s="1504"/>
      <c r="G5887" s="1504"/>
      <c r="H5887" s="1504"/>
      <c r="I5887" s="1504"/>
      <c r="J5887" s="1504"/>
    </row>
    <row r="5888" spans="2:10" x14ac:dyDescent="0.25">
      <c r="B5888" s="1508"/>
      <c r="C5888" s="1508"/>
      <c r="D5888" s="1508"/>
      <c r="E5888" s="1508"/>
      <c r="F5888" s="1504"/>
      <c r="G5888" s="1504"/>
      <c r="H5888" s="1504"/>
      <c r="I5888" s="1504"/>
      <c r="J5888" s="1504"/>
    </row>
    <row r="5889" spans="2:10" x14ac:dyDescent="0.25">
      <c r="B5889" s="1508"/>
      <c r="C5889" s="1508"/>
      <c r="D5889" s="1508"/>
      <c r="E5889" s="1508"/>
      <c r="F5889" s="1504"/>
      <c r="G5889" s="1504"/>
      <c r="H5889" s="1504"/>
      <c r="I5889" s="1504"/>
      <c r="J5889" s="1504"/>
    </row>
    <row r="5890" spans="2:10" x14ac:dyDescent="0.25">
      <c r="B5890" s="1508"/>
      <c r="C5890" s="1508"/>
      <c r="D5890" s="1508"/>
      <c r="E5890" s="1508"/>
      <c r="F5890" s="1504"/>
      <c r="G5890" s="1504"/>
      <c r="H5890" s="1504"/>
      <c r="I5890" s="1504"/>
      <c r="J5890" s="1504"/>
    </row>
    <row r="5891" spans="2:10" x14ac:dyDescent="0.25">
      <c r="B5891" s="1508"/>
      <c r="C5891" s="1508"/>
      <c r="D5891" s="1508"/>
      <c r="E5891" s="1508"/>
      <c r="F5891" s="1504"/>
      <c r="G5891" s="1504"/>
      <c r="H5891" s="1504"/>
      <c r="I5891" s="1504"/>
      <c r="J5891" s="1504"/>
    </row>
    <row r="5892" spans="2:10" x14ac:dyDescent="0.25">
      <c r="B5892" s="1508"/>
      <c r="C5892" s="1508"/>
      <c r="D5892" s="1508"/>
      <c r="E5892" s="1508"/>
      <c r="F5892" s="1504"/>
      <c r="G5892" s="1504"/>
      <c r="H5892" s="1504"/>
      <c r="I5892" s="1504"/>
      <c r="J5892" s="1504"/>
    </row>
    <row r="5893" spans="2:10" x14ac:dyDescent="0.25">
      <c r="B5893" s="1508"/>
      <c r="C5893" s="1508"/>
      <c r="D5893" s="1508"/>
      <c r="E5893" s="1508"/>
      <c r="F5893" s="1504"/>
      <c r="G5893" s="1504"/>
      <c r="H5893" s="1504"/>
      <c r="I5893" s="1504"/>
      <c r="J5893" s="1504"/>
    </row>
    <row r="5894" spans="2:10" x14ac:dyDescent="0.25">
      <c r="B5894" s="1508"/>
      <c r="C5894" s="1508"/>
      <c r="D5894" s="1508"/>
      <c r="E5894" s="1508"/>
      <c r="F5894" s="1504"/>
      <c r="G5894" s="1504"/>
      <c r="H5894" s="1504"/>
      <c r="I5894" s="1504"/>
      <c r="J5894" s="1504"/>
    </row>
    <row r="5895" spans="2:10" x14ac:dyDescent="0.25">
      <c r="B5895" s="1508"/>
      <c r="C5895" s="1508"/>
      <c r="D5895" s="1508"/>
      <c r="E5895" s="1508"/>
      <c r="F5895" s="1504"/>
      <c r="G5895" s="1504"/>
      <c r="H5895" s="1504"/>
      <c r="I5895" s="1504"/>
      <c r="J5895" s="1504"/>
    </row>
    <row r="5896" spans="2:10" x14ac:dyDescent="0.25">
      <c r="B5896" s="1508"/>
      <c r="C5896" s="1508"/>
      <c r="D5896" s="1508"/>
      <c r="E5896" s="1508"/>
      <c r="F5896" s="1504"/>
      <c r="G5896" s="1504"/>
      <c r="H5896" s="1504"/>
      <c r="I5896" s="1504"/>
      <c r="J5896" s="1504"/>
    </row>
    <row r="5897" spans="2:10" x14ac:dyDescent="0.25">
      <c r="B5897" s="1508"/>
      <c r="C5897" s="1508"/>
      <c r="D5897" s="1508"/>
      <c r="E5897" s="1508"/>
      <c r="F5897" s="1504"/>
      <c r="G5897" s="1504"/>
      <c r="H5897" s="1504"/>
      <c r="I5897" s="1504"/>
      <c r="J5897" s="1504"/>
    </row>
    <row r="5898" spans="2:10" x14ac:dyDescent="0.25">
      <c r="B5898" s="1508"/>
      <c r="C5898" s="1508"/>
      <c r="D5898" s="1508"/>
      <c r="E5898" s="1508"/>
      <c r="F5898" s="1504"/>
      <c r="G5898" s="1504"/>
      <c r="H5898" s="1504"/>
      <c r="I5898" s="1504"/>
      <c r="J5898" s="1504"/>
    </row>
    <row r="5899" spans="2:10" x14ac:dyDescent="0.25">
      <c r="B5899" s="1508"/>
      <c r="C5899" s="1508"/>
      <c r="D5899" s="1508"/>
      <c r="E5899" s="1508"/>
      <c r="F5899" s="1504"/>
      <c r="G5899" s="1504"/>
      <c r="H5899" s="1504"/>
      <c r="I5899" s="1504"/>
      <c r="J5899" s="1504"/>
    </row>
    <row r="5900" spans="2:10" x14ac:dyDescent="0.25">
      <c r="B5900" s="1508"/>
      <c r="C5900" s="1508"/>
      <c r="D5900" s="1508"/>
      <c r="E5900" s="1508"/>
      <c r="F5900" s="1504"/>
      <c r="G5900" s="1504"/>
      <c r="H5900" s="1504"/>
      <c r="I5900" s="1504"/>
      <c r="J5900" s="1504"/>
    </row>
    <row r="5901" spans="2:10" x14ac:dyDescent="0.25">
      <c r="B5901" s="1508"/>
      <c r="C5901" s="1508"/>
      <c r="D5901" s="1508"/>
      <c r="E5901" s="1508"/>
      <c r="F5901" s="1504"/>
      <c r="G5901" s="1504"/>
      <c r="H5901" s="1504"/>
      <c r="I5901" s="1504"/>
      <c r="J5901" s="1504"/>
    </row>
    <row r="5902" spans="2:10" x14ac:dyDescent="0.25">
      <c r="B5902" s="1508"/>
      <c r="C5902" s="1508"/>
      <c r="D5902" s="1508"/>
      <c r="E5902" s="1508"/>
      <c r="F5902" s="1504"/>
      <c r="G5902" s="1504"/>
      <c r="H5902" s="1504"/>
      <c r="I5902" s="1504"/>
      <c r="J5902" s="1504"/>
    </row>
    <row r="5903" spans="2:10" x14ac:dyDescent="0.25">
      <c r="B5903" s="1508"/>
      <c r="C5903" s="1508"/>
      <c r="D5903" s="1508"/>
      <c r="E5903" s="1508"/>
      <c r="F5903" s="1504"/>
      <c r="G5903" s="1504"/>
      <c r="H5903" s="1504"/>
      <c r="I5903" s="1504"/>
      <c r="J5903" s="1504"/>
    </row>
    <row r="5904" spans="2:10" x14ac:dyDescent="0.25">
      <c r="B5904" s="1508"/>
      <c r="C5904" s="1508"/>
      <c r="D5904" s="1508"/>
      <c r="E5904" s="1508"/>
      <c r="F5904" s="1504"/>
      <c r="G5904" s="1504"/>
      <c r="H5904" s="1504"/>
      <c r="I5904" s="1504"/>
      <c r="J5904" s="1504"/>
    </row>
    <row r="5905" spans="2:10" x14ac:dyDescent="0.25">
      <c r="B5905" s="1508"/>
      <c r="C5905" s="1508"/>
      <c r="D5905" s="1508"/>
      <c r="E5905" s="1508"/>
      <c r="F5905" s="1504"/>
      <c r="G5905" s="1504"/>
      <c r="H5905" s="1504"/>
      <c r="I5905" s="1504"/>
      <c r="J5905" s="1504"/>
    </row>
    <row r="5906" spans="2:10" x14ac:dyDescent="0.25">
      <c r="B5906" s="1508"/>
      <c r="C5906" s="1508"/>
      <c r="D5906" s="1508"/>
      <c r="E5906" s="1508"/>
      <c r="F5906" s="1504"/>
      <c r="G5906" s="1504"/>
      <c r="H5906" s="1504"/>
      <c r="I5906" s="1504"/>
      <c r="J5906" s="1504"/>
    </row>
    <row r="5907" spans="2:10" x14ac:dyDescent="0.25">
      <c r="B5907" s="1508"/>
      <c r="C5907" s="1508"/>
      <c r="D5907" s="1508"/>
      <c r="E5907" s="1508"/>
      <c r="F5907" s="1504"/>
      <c r="G5907" s="1504"/>
      <c r="H5907" s="1504"/>
      <c r="I5907" s="1504"/>
      <c r="J5907" s="1504"/>
    </row>
    <row r="5908" spans="2:10" x14ac:dyDescent="0.25">
      <c r="B5908" s="1508"/>
      <c r="C5908" s="1508"/>
      <c r="D5908" s="1508"/>
      <c r="E5908" s="1508"/>
      <c r="F5908" s="1504"/>
      <c r="G5908" s="1504"/>
      <c r="H5908" s="1504"/>
      <c r="I5908" s="1504"/>
      <c r="J5908" s="1504"/>
    </row>
    <row r="5909" spans="2:10" x14ac:dyDescent="0.25">
      <c r="B5909" s="1508"/>
      <c r="C5909" s="1508"/>
      <c r="D5909" s="1508"/>
      <c r="E5909" s="1508"/>
      <c r="F5909" s="1504"/>
      <c r="G5909" s="1504"/>
      <c r="H5909" s="1504"/>
      <c r="I5909" s="1504"/>
      <c r="J5909" s="1504"/>
    </row>
    <row r="5910" spans="2:10" x14ac:dyDescent="0.25">
      <c r="B5910" s="1508"/>
      <c r="C5910" s="1508"/>
      <c r="D5910" s="1508"/>
      <c r="E5910" s="1508"/>
      <c r="F5910" s="1504"/>
      <c r="G5910" s="1504"/>
      <c r="H5910" s="1504"/>
      <c r="I5910" s="1504"/>
      <c r="J5910" s="1504"/>
    </row>
    <row r="5911" spans="2:10" x14ac:dyDescent="0.25">
      <c r="B5911" s="1508"/>
      <c r="C5911" s="1508"/>
      <c r="D5911" s="1508"/>
      <c r="E5911" s="1508"/>
      <c r="F5911" s="1504"/>
      <c r="G5911" s="1504"/>
      <c r="H5911" s="1504"/>
      <c r="I5911" s="1504"/>
      <c r="J5911" s="1504"/>
    </row>
    <row r="5912" spans="2:10" x14ac:dyDescent="0.25">
      <c r="B5912" s="1508"/>
      <c r="C5912" s="1508"/>
      <c r="D5912" s="1508"/>
      <c r="E5912" s="1508"/>
      <c r="F5912" s="1504"/>
      <c r="G5912" s="1504"/>
      <c r="H5912" s="1504"/>
      <c r="I5912" s="1504"/>
      <c r="J5912" s="1504"/>
    </row>
    <row r="5913" spans="2:10" x14ac:dyDescent="0.25">
      <c r="B5913" s="1508"/>
      <c r="C5913" s="1508"/>
      <c r="D5913" s="1508"/>
      <c r="E5913" s="1508"/>
      <c r="F5913" s="1504"/>
      <c r="G5913" s="1504"/>
      <c r="H5913" s="1504"/>
      <c r="I5913" s="1504"/>
      <c r="J5913" s="1504"/>
    </row>
    <row r="5914" spans="2:10" x14ac:dyDescent="0.25">
      <c r="B5914" s="1508"/>
      <c r="C5914" s="1508"/>
      <c r="D5914" s="1508"/>
      <c r="E5914" s="1508"/>
      <c r="F5914" s="1504"/>
      <c r="G5914" s="1504"/>
      <c r="H5914" s="1504"/>
      <c r="I5914" s="1504"/>
      <c r="J5914" s="1504"/>
    </row>
    <row r="5915" spans="2:10" x14ac:dyDescent="0.25">
      <c r="B5915" s="1508"/>
      <c r="C5915" s="1508"/>
      <c r="D5915" s="1508"/>
      <c r="E5915" s="1508"/>
      <c r="F5915" s="1504"/>
      <c r="G5915" s="1504"/>
      <c r="H5915" s="1504"/>
      <c r="I5915" s="1504"/>
      <c r="J5915" s="1504"/>
    </row>
    <row r="5916" spans="2:10" x14ac:dyDescent="0.25">
      <c r="B5916" s="1508"/>
      <c r="C5916" s="1508"/>
      <c r="D5916" s="1508"/>
      <c r="E5916" s="1508"/>
      <c r="F5916" s="1504"/>
      <c r="G5916" s="1504"/>
      <c r="H5916" s="1504"/>
      <c r="I5916" s="1504"/>
      <c r="J5916" s="1504"/>
    </row>
    <row r="5917" spans="2:10" x14ac:dyDescent="0.25">
      <c r="B5917" s="1508"/>
      <c r="C5917" s="1508"/>
      <c r="D5917" s="1508"/>
      <c r="E5917" s="1508"/>
      <c r="F5917" s="1504"/>
      <c r="G5917" s="1504"/>
      <c r="H5917" s="1504"/>
      <c r="I5917" s="1504"/>
      <c r="J5917" s="1504"/>
    </row>
    <row r="5918" spans="2:10" x14ac:dyDescent="0.25">
      <c r="B5918" s="1508"/>
      <c r="C5918" s="1508"/>
      <c r="D5918" s="1508"/>
      <c r="E5918" s="1508"/>
      <c r="F5918" s="1504"/>
      <c r="G5918" s="1504"/>
      <c r="H5918" s="1504"/>
      <c r="I5918" s="1504"/>
      <c r="J5918" s="1504"/>
    </row>
    <row r="5919" spans="2:10" x14ac:dyDescent="0.25">
      <c r="B5919" s="1508"/>
      <c r="C5919" s="1508"/>
      <c r="D5919" s="1508"/>
      <c r="E5919" s="1508"/>
      <c r="F5919" s="1504"/>
      <c r="G5919" s="1504"/>
      <c r="H5919" s="1504"/>
      <c r="I5919" s="1504"/>
      <c r="J5919" s="1504"/>
    </row>
    <row r="5920" spans="2:10" x14ac:dyDescent="0.25">
      <c r="B5920" s="1508"/>
      <c r="C5920" s="1508"/>
      <c r="D5920" s="1508"/>
      <c r="E5920" s="1508"/>
      <c r="F5920" s="1504"/>
      <c r="G5920" s="1504"/>
      <c r="H5920" s="1504"/>
      <c r="I5920" s="1504"/>
      <c r="J5920" s="1504"/>
    </row>
    <row r="5921" spans="2:10" x14ac:dyDescent="0.25">
      <c r="B5921" s="1508"/>
      <c r="C5921" s="1508"/>
      <c r="D5921" s="1508"/>
      <c r="E5921" s="1508"/>
      <c r="F5921" s="1504"/>
      <c r="G5921" s="1504"/>
      <c r="H5921" s="1504"/>
      <c r="I5921" s="1504"/>
      <c r="J5921" s="1504"/>
    </row>
    <row r="5922" spans="2:10" x14ac:dyDescent="0.25">
      <c r="B5922" s="1508"/>
      <c r="C5922" s="1508"/>
      <c r="D5922" s="1508"/>
      <c r="E5922" s="1508"/>
      <c r="F5922" s="1504"/>
      <c r="G5922" s="1504"/>
      <c r="H5922" s="1504"/>
      <c r="I5922" s="1504"/>
      <c r="J5922" s="1504"/>
    </row>
    <row r="5923" spans="2:10" x14ac:dyDescent="0.25">
      <c r="B5923" s="1508"/>
      <c r="C5923" s="1508"/>
      <c r="D5923" s="1508"/>
      <c r="E5923" s="1508"/>
      <c r="F5923" s="1504"/>
      <c r="G5923" s="1504"/>
      <c r="H5923" s="1504"/>
      <c r="I5923" s="1504"/>
      <c r="J5923" s="1504"/>
    </row>
    <row r="5924" spans="2:10" x14ac:dyDescent="0.25">
      <c r="B5924" s="1508"/>
      <c r="C5924" s="1508"/>
      <c r="D5924" s="1508"/>
      <c r="E5924" s="1508"/>
      <c r="F5924" s="1504"/>
      <c r="G5924" s="1504"/>
      <c r="H5924" s="1504"/>
      <c r="I5924" s="1504"/>
      <c r="J5924" s="1504"/>
    </row>
    <row r="5925" spans="2:10" x14ac:dyDescent="0.25">
      <c r="B5925" s="1508"/>
      <c r="C5925" s="1508"/>
      <c r="D5925" s="1508"/>
      <c r="E5925" s="1508"/>
      <c r="F5925" s="1504"/>
      <c r="G5925" s="1504"/>
      <c r="H5925" s="1504"/>
      <c r="I5925" s="1504"/>
      <c r="J5925" s="1504"/>
    </row>
    <row r="5926" spans="2:10" x14ac:dyDescent="0.25">
      <c r="B5926" s="1508"/>
      <c r="C5926" s="1508"/>
      <c r="D5926" s="1508"/>
      <c r="E5926" s="1508"/>
      <c r="F5926" s="1504"/>
      <c r="G5926" s="1504"/>
      <c r="H5926" s="1504"/>
      <c r="I5926" s="1504"/>
      <c r="J5926" s="1504"/>
    </row>
    <row r="5927" spans="2:10" x14ac:dyDescent="0.25">
      <c r="B5927" s="1508"/>
      <c r="C5927" s="1508"/>
      <c r="D5927" s="1508"/>
      <c r="E5927" s="1508"/>
      <c r="F5927" s="1504"/>
      <c r="G5927" s="1504"/>
      <c r="H5927" s="1504"/>
      <c r="I5927" s="1504"/>
      <c r="J5927" s="1504"/>
    </row>
    <row r="5928" spans="2:10" x14ac:dyDescent="0.25">
      <c r="B5928" s="1508"/>
      <c r="C5928" s="1508"/>
      <c r="D5928" s="1508"/>
      <c r="E5928" s="1508"/>
      <c r="F5928" s="1504"/>
      <c r="G5928" s="1504"/>
      <c r="H5928" s="1504"/>
      <c r="I5928" s="1504"/>
      <c r="J5928" s="1504"/>
    </row>
    <row r="5929" spans="2:10" x14ac:dyDescent="0.25">
      <c r="B5929" s="1508"/>
      <c r="C5929" s="1508"/>
      <c r="D5929" s="1508"/>
      <c r="E5929" s="1508"/>
      <c r="F5929" s="1504"/>
      <c r="G5929" s="1504"/>
      <c r="H5929" s="1504"/>
      <c r="I5929" s="1504"/>
      <c r="J5929" s="1504"/>
    </row>
    <row r="5930" spans="2:10" x14ac:dyDescent="0.25">
      <c r="B5930" s="1508"/>
      <c r="C5930" s="1508"/>
      <c r="D5930" s="1508"/>
      <c r="E5930" s="1508"/>
      <c r="F5930" s="1504"/>
      <c r="G5930" s="1504"/>
      <c r="H5930" s="1504"/>
      <c r="I5930" s="1504"/>
      <c r="J5930" s="1504"/>
    </row>
    <row r="5931" spans="2:10" x14ac:dyDescent="0.25">
      <c r="B5931" s="1508"/>
      <c r="C5931" s="1508"/>
      <c r="D5931" s="1508"/>
      <c r="E5931" s="1508"/>
      <c r="F5931" s="1504"/>
      <c r="G5931" s="1504"/>
      <c r="H5931" s="1504"/>
      <c r="I5931" s="1504"/>
      <c r="J5931" s="1504"/>
    </row>
    <row r="5932" spans="2:10" x14ac:dyDescent="0.25">
      <c r="B5932" s="1508"/>
      <c r="C5932" s="1508"/>
      <c r="D5932" s="1508"/>
      <c r="E5932" s="1508"/>
      <c r="F5932" s="1504"/>
      <c r="G5932" s="1504"/>
      <c r="H5932" s="1504"/>
      <c r="I5932" s="1504"/>
      <c r="J5932" s="1504"/>
    </row>
    <row r="5933" spans="2:10" x14ac:dyDescent="0.25">
      <c r="B5933" s="1508"/>
      <c r="C5933" s="1508"/>
      <c r="D5933" s="1508"/>
      <c r="E5933" s="1508"/>
      <c r="F5933" s="1504"/>
      <c r="G5933" s="1504"/>
      <c r="H5933" s="1504"/>
      <c r="I5933" s="1504"/>
      <c r="J5933" s="1504"/>
    </row>
    <row r="5934" spans="2:10" x14ac:dyDescent="0.25">
      <c r="B5934" s="1508"/>
      <c r="C5934" s="1508"/>
      <c r="D5934" s="1508"/>
      <c r="E5934" s="1508"/>
      <c r="F5934" s="1504"/>
      <c r="G5934" s="1504"/>
      <c r="H5934" s="1504"/>
      <c r="I5934" s="1504"/>
      <c r="J5934" s="1504"/>
    </row>
    <row r="5935" spans="2:10" x14ac:dyDescent="0.25">
      <c r="B5935" s="1508"/>
      <c r="C5935" s="1508"/>
      <c r="D5935" s="1508"/>
      <c r="E5935" s="1508"/>
      <c r="F5935" s="1504"/>
      <c r="G5935" s="1504"/>
      <c r="H5935" s="1504"/>
      <c r="I5935" s="1504"/>
      <c r="J5935" s="1504"/>
    </row>
    <row r="5936" spans="2:10" x14ac:dyDescent="0.25">
      <c r="B5936" s="1508"/>
      <c r="C5936" s="1508"/>
      <c r="D5936" s="1508"/>
      <c r="E5936" s="1508"/>
      <c r="F5936" s="1504"/>
      <c r="G5936" s="1504"/>
      <c r="H5936" s="1504"/>
      <c r="I5936" s="1504"/>
      <c r="J5936" s="1504"/>
    </row>
    <row r="5937" spans="2:10" x14ac:dyDescent="0.25">
      <c r="B5937" s="1508"/>
      <c r="C5937" s="1508"/>
      <c r="D5937" s="1508"/>
      <c r="E5937" s="1508"/>
      <c r="F5937" s="1504"/>
      <c r="G5937" s="1504"/>
      <c r="H5937" s="1504"/>
      <c r="I5937" s="1504"/>
      <c r="J5937" s="1504"/>
    </row>
    <row r="5938" spans="2:10" x14ac:dyDescent="0.25">
      <c r="B5938" s="1508"/>
      <c r="C5938" s="1508"/>
      <c r="D5938" s="1508"/>
      <c r="E5938" s="1508"/>
      <c r="F5938" s="1504"/>
      <c r="G5938" s="1504"/>
      <c r="H5938" s="1504"/>
      <c r="I5938" s="1504"/>
      <c r="J5938" s="1504"/>
    </row>
    <row r="5939" spans="2:10" x14ac:dyDescent="0.25">
      <c r="B5939" s="1508"/>
      <c r="C5939" s="1508"/>
      <c r="D5939" s="1508"/>
      <c r="E5939" s="1508"/>
      <c r="F5939" s="1504"/>
      <c r="G5939" s="1504"/>
      <c r="H5939" s="1504"/>
      <c r="I5939" s="1504"/>
      <c r="J5939" s="1504"/>
    </row>
    <row r="5940" spans="2:10" x14ac:dyDescent="0.25">
      <c r="B5940" s="1508"/>
      <c r="C5940" s="1508"/>
      <c r="D5940" s="1508"/>
      <c r="E5940" s="1508"/>
      <c r="F5940" s="1504"/>
      <c r="G5940" s="1504"/>
      <c r="H5940" s="1504"/>
      <c r="I5940" s="1504"/>
      <c r="J5940" s="1504"/>
    </row>
    <row r="5941" spans="2:10" x14ac:dyDescent="0.25">
      <c r="B5941" s="1508"/>
      <c r="C5941" s="1508"/>
      <c r="D5941" s="1508"/>
      <c r="E5941" s="1508"/>
      <c r="F5941" s="1504"/>
      <c r="G5941" s="1504"/>
      <c r="H5941" s="1504"/>
      <c r="I5941" s="1504"/>
      <c r="J5941" s="1504"/>
    </row>
    <row r="5942" spans="2:10" x14ac:dyDescent="0.25">
      <c r="B5942" s="1508"/>
      <c r="C5942" s="1508"/>
      <c r="D5942" s="1508"/>
      <c r="E5942" s="1508"/>
      <c r="F5942" s="1504"/>
      <c r="G5942" s="1504"/>
      <c r="H5942" s="1504"/>
      <c r="I5942" s="1504"/>
      <c r="J5942" s="1504"/>
    </row>
    <row r="5943" spans="2:10" x14ac:dyDescent="0.25">
      <c r="B5943" s="1508"/>
      <c r="C5943" s="1508"/>
      <c r="D5943" s="1508"/>
      <c r="E5943" s="1508"/>
      <c r="F5943" s="1504"/>
      <c r="G5943" s="1504"/>
      <c r="H5943" s="1504"/>
      <c r="I5943" s="1504"/>
      <c r="J5943" s="1504"/>
    </row>
    <row r="5944" spans="2:10" x14ac:dyDescent="0.25">
      <c r="B5944" s="1508"/>
      <c r="C5944" s="1508"/>
      <c r="D5944" s="1508"/>
      <c r="E5944" s="1508"/>
      <c r="F5944" s="1504"/>
      <c r="G5944" s="1504"/>
      <c r="H5944" s="1504"/>
      <c r="I5944" s="1504"/>
      <c r="J5944" s="1504"/>
    </row>
    <row r="5945" spans="2:10" x14ac:dyDescent="0.25">
      <c r="B5945" s="1508"/>
      <c r="C5945" s="1508"/>
      <c r="D5945" s="1508"/>
      <c r="E5945" s="1508"/>
      <c r="F5945" s="1504"/>
      <c r="G5945" s="1504"/>
      <c r="H5945" s="1504"/>
      <c r="I5945" s="1504"/>
      <c r="J5945" s="1504"/>
    </row>
    <row r="5946" spans="2:10" x14ac:dyDescent="0.25">
      <c r="B5946" s="1508"/>
      <c r="C5946" s="1508"/>
      <c r="D5946" s="1508"/>
      <c r="E5946" s="1508"/>
      <c r="F5946" s="1504"/>
      <c r="G5946" s="1504"/>
      <c r="H5946" s="1504"/>
      <c r="I5946" s="1504"/>
      <c r="J5946" s="1504"/>
    </row>
    <row r="5947" spans="2:10" x14ac:dyDescent="0.25">
      <c r="B5947" s="1508"/>
      <c r="C5947" s="1508"/>
      <c r="D5947" s="1508"/>
      <c r="E5947" s="1508"/>
      <c r="F5947" s="1504"/>
      <c r="G5947" s="1504"/>
      <c r="H5947" s="1504"/>
      <c r="I5947" s="1504"/>
      <c r="J5947" s="1504"/>
    </row>
    <row r="5948" spans="2:10" x14ac:dyDescent="0.25">
      <c r="B5948" s="1508"/>
      <c r="C5948" s="1508"/>
      <c r="D5948" s="1508"/>
      <c r="E5948" s="1508"/>
      <c r="F5948" s="1504"/>
      <c r="G5948" s="1504"/>
      <c r="H5948" s="1504"/>
      <c r="I5948" s="1504"/>
      <c r="J5948" s="1504"/>
    </row>
    <row r="5949" spans="2:10" x14ac:dyDescent="0.25">
      <c r="B5949" s="1508"/>
      <c r="C5949" s="1508"/>
      <c r="D5949" s="1508"/>
      <c r="E5949" s="1508"/>
      <c r="F5949" s="1504"/>
      <c r="G5949" s="1504"/>
      <c r="H5949" s="1504"/>
      <c r="I5949" s="1504"/>
      <c r="J5949" s="1504"/>
    </row>
    <row r="5950" spans="2:10" x14ac:dyDescent="0.25">
      <c r="B5950" s="1508"/>
      <c r="C5950" s="1508"/>
      <c r="D5950" s="1508"/>
      <c r="E5950" s="1508"/>
      <c r="F5950" s="1504"/>
      <c r="G5950" s="1504"/>
      <c r="H5950" s="1504"/>
      <c r="I5950" s="1504"/>
      <c r="J5950" s="1504"/>
    </row>
    <row r="5951" spans="2:10" x14ac:dyDescent="0.25">
      <c r="B5951" s="1508"/>
      <c r="C5951" s="1508"/>
      <c r="D5951" s="1508"/>
      <c r="E5951" s="1508"/>
      <c r="F5951" s="1504"/>
      <c r="G5951" s="1504"/>
      <c r="H5951" s="1504"/>
      <c r="I5951" s="1504"/>
      <c r="J5951" s="1504"/>
    </row>
    <row r="5952" spans="2:10" x14ac:dyDescent="0.25">
      <c r="B5952" s="1508"/>
      <c r="C5952" s="1508"/>
      <c r="D5952" s="1508"/>
      <c r="E5952" s="1508"/>
      <c r="F5952" s="1504"/>
      <c r="G5952" s="1504"/>
      <c r="H5952" s="1504"/>
      <c r="I5952" s="1504"/>
      <c r="J5952" s="1504"/>
    </row>
    <row r="5953" spans="2:10" x14ac:dyDescent="0.25">
      <c r="B5953" s="1508"/>
      <c r="C5953" s="1508"/>
      <c r="D5953" s="1508"/>
      <c r="E5953" s="1508"/>
      <c r="F5953" s="1504"/>
      <c r="G5953" s="1504"/>
      <c r="H5953" s="1504"/>
      <c r="I5953" s="1504"/>
      <c r="J5953" s="1504"/>
    </row>
    <row r="5954" spans="2:10" x14ac:dyDescent="0.25">
      <c r="B5954" s="1508"/>
      <c r="C5954" s="1508"/>
      <c r="D5954" s="1508"/>
      <c r="E5954" s="1508"/>
      <c r="F5954" s="1504"/>
      <c r="G5954" s="1504"/>
      <c r="H5954" s="1504"/>
      <c r="I5954" s="1504"/>
      <c r="J5954" s="1504"/>
    </row>
    <row r="5955" spans="2:10" x14ac:dyDescent="0.25">
      <c r="B5955" s="1508"/>
      <c r="C5955" s="1508"/>
      <c r="D5955" s="1508"/>
      <c r="E5955" s="1508"/>
      <c r="F5955" s="1504"/>
      <c r="G5955" s="1504"/>
      <c r="H5955" s="1504"/>
      <c r="I5955" s="1504"/>
      <c r="J5955" s="1504"/>
    </row>
    <row r="5956" spans="2:10" x14ac:dyDescent="0.25">
      <c r="B5956" s="1508"/>
      <c r="C5956" s="1508"/>
      <c r="D5956" s="1508"/>
      <c r="E5956" s="1508"/>
      <c r="F5956" s="1504"/>
      <c r="G5956" s="1504"/>
      <c r="H5956" s="1504"/>
      <c r="I5956" s="1504"/>
      <c r="J5956" s="1504"/>
    </row>
    <row r="5957" spans="2:10" x14ac:dyDescent="0.25">
      <c r="B5957" s="1508"/>
      <c r="C5957" s="1508"/>
      <c r="D5957" s="1508"/>
      <c r="E5957" s="1508"/>
      <c r="F5957" s="1504"/>
      <c r="G5957" s="1504"/>
      <c r="H5957" s="1504"/>
      <c r="I5957" s="1504"/>
      <c r="J5957" s="1504"/>
    </row>
    <row r="5958" spans="2:10" x14ac:dyDescent="0.25">
      <c r="B5958" s="1508"/>
      <c r="C5958" s="1508"/>
      <c r="D5958" s="1508"/>
      <c r="E5958" s="1508"/>
      <c r="F5958" s="1504"/>
      <c r="G5958" s="1504"/>
      <c r="H5958" s="1504"/>
      <c r="I5958" s="1504"/>
      <c r="J5958" s="1504"/>
    </row>
    <row r="5959" spans="2:10" x14ac:dyDescent="0.25">
      <c r="B5959" s="1508"/>
      <c r="C5959" s="1508"/>
      <c r="D5959" s="1508"/>
      <c r="E5959" s="1508"/>
      <c r="F5959" s="1504"/>
      <c r="G5959" s="1504"/>
      <c r="H5959" s="1504"/>
      <c r="I5959" s="1504"/>
      <c r="J5959" s="1504"/>
    </row>
    <row r="5960" spans="2:10" x14ac:dyDescent="0.25">
      <c r="B5960" s="1508"/>
      <c r="C5960" s="1508"/>
      <c r="D5960" s="1508"/>
      <c r="E5960" s="1508"/>
      <c r="F5960" s="1504"/>
      <c r="G5960" s="1504"/>
      <c r="H5960" s="1504"/>
      <c r="I5960" s="1504"/>
      <c r="J5960" s="1504"/>
    </row>
    <row r="5961" spans="2:10" x14ac:dyDescent="0.25">
      <c r="B5961" s="1508"/>
      <c r="C5961" s="1508"/>
      <c r="D5961" s="1508"/>
      <c r="E5961" s="1508"/>
      <c r="F5961" s="1504"/>
      <c r="G5961" s="1504"/>
      <c r="H5961" s="1504"/>
      <c r="I5961" s="1504"/>
      <c r="J5961" s="1504"/>
    </row>
    <row r="5962" spans="2:10" x14ac:dyDescent="0.25">
      <c r="B5962" s="1508"/>
      <c r="C5962" s="1508"/>
      <c r="D5962" s="1508"/>
      <c r="E5962" s="1508"/>
      <c r="F5962" s="1504"/>
      <c r="G5962" s="1504"/>
      <c r="H5962" s="1504"/>
      <c r="I5962" s="1504"/>
      <c r="J5962" s="1504"/>
    </row>
    <row r="5963" spans="2:10" x14ac:dyDescent="0.25">
      <c r="B5963" s="1508"/>
      <c r="C5963" s="1508"/>
      <c r="D5963" s="1508"/>
      <c r="E5963" s="1508"/>
      <c r="F5963" s="1504"/>
      <c r="G5963" s="1504"/>
      <c r="H5963" s="1504"/>
      <c r="I5963" s="1504"/>
      <c r="J5963" s="1504"/>
    </row>
    <row r="5964" spans="2:10" x14ac:dyDescent="0.25">
      <c r="B5964" s="1508"/>
      <c r="C5964" s="1508"/>
      <c r="D5964" s="1508"/>
      <c r="E5964" s="1508"/>
      <c r="F5964" s="1504"/>
      <c r="G5964" s="1504"/>
      <c r="H5964" s="1504"/>
      <c r="I5964" s="1504"/>
      <c r="J5964" s="1504"/>
    </row>
    <row r="5965" spans="2:10" x14ac:dyDescent="0.25">
      <c r="B5965" s="1508"/>
      <c r="C5965" s="1508"/>
      <c r="D5965" s="1508"/>
      <c r="E5965" s="1508"/>
      <c r="F5965" s="1504"/>
      <c r="G5965" s="1504"/>
      <c r="H5965" s="1504"/>
      <c r="I5965" s="1504"/>
      <c r="J5965" s="1504"/>
    </row>
    <row r="5966" spans="2:10" x14ac:dyDescent="0.25">
      <c r="B5966" s="1508"/>
      <c r="C5966" s="1508"/>
      <c r="D5966" s="1508"/>
      <c r="E5966" s="1508"/>
      <c r="F5966" s="1504"/>
      <c r="G5966" s="1504"/>
      <c r="H5966" s="1504"/>
      <c r="I5966" s="1504"/>
      <c r="J5966" s="1504"/>
    </row>
    <row r="5967" spans="2:10" x14ac:dyDescent="0.25">
      <c r="B5967" s="1508"/>
      <c r="C5967" s="1508"/>
      <c r="D5967" s="1508"/>
      <c r="E5967" s="1508"/>
      <c r="F5967" s="1504"/>
      <c r="G5967" s="1504"/>
      <c r="H5967" s="1504"/>
      <c r="I5967" s="1504"/>
      <c r="J5967" s="1504"/>
    </row>
    <row r="5968" spans="2:10" x14ac:dyDescent="0.25">
      <c r="B5968" s="1508"/>
      <c r="C5968" s="1508"/>
      <c r="D5968" s="1508"/>
      <c r="E5968" s="1508"/>
      <c r="F5968" s="1504"/>
      <c r="G5968" s="1504"/>
      <c r="H5968" s="1504"/>
      <c r="I5968" s="1504"/>
      <c r="J5968" s="1504"/>
    </row>
    <row r="5969" spans="2:10" x14ac:dyDescent="0.25">
      <c r="B5969" s="1508"/>
      <c r="C5969" s="1508"/>
      <c r="D5969" s="1508"/>
      <c r="E5969" s="1508"/>
      <c r="F5969" s="1504"/>
      <c r="G5969" s="1504"/>
      <c r="H5969" s="1504"/>
      <c r="I5969" s="1504"/>
      <c r="J5969" s="1504"/>
    </row>
    <row r="5970" spans="2:10" x14ac:dyDescent="0.25">
      <c r="B5970" s="1508"/>
      <c r="C5970" s="1508"/>
      <c r="D5970" s="1508"/>
      <c r="E5970" s="1508"/>
      <c r="F5970" s="1504"/>
      <c r="G5970" s="1504"/>
      <c r="H5970" s="1504"/>
      <c r="I5970" s="1504"/>
      <c r="J5970" s="1504"/>
    </row>
    <row r="5971" spans="2:10" x14ac:dyDescent="0.25">
      <c r="B5971" s="1508"/>
      <c r="C5971" s="1508"/>
      <c r="D5971" s="1508"/>
      <c r="E5971" s="1508"/>
      <c r="F5971" s="1504"/>
      <c r="G5971" s="1504"/>
      <c r="H5971" s="1504"/>
      <c r="I5971" s="1504"/>
      <c r="J5971" s="1504"/>
    </row>
    <row r="5972" spans="2:10" x14ac:dyDescent="0.25">
      <c r="B5972" s="1508"/>
      <c r="C5972" s="1508"/>
      <c r="D5972" s="1508"/>
      <c r="E5972" s="1508"/>
      <c r="F5972" s="1504"/>
      <c r="G5972" s="1504"/>
      <c r="H5972" s="1504"/>
      <c r="I5972" s="1504"/>
      <c r="J5972" s="1504"/>
    </row>
    <row r="5973" spans="2:10" x14ac:dyDescent="0.25">
      <c r="B5973" s="1508"/>
      <c r="C5973" s="1508"/>
      <c r="D5973" s="1508"/>
      <c r="E5973" s="1508"/>
      <c r="F5973" s="1504"/>
      <c r="G5973" s="1504"/>
      <c r="H5973" s="1504"/>
      <c r="I5973" s="1504"/>
      <c r="J5973" s="1504"/>
    </row>
    <row r="5974" spans="2:10" x14ac:dyDescent="0.25">
      <c r="B5974" s="1508"/>
      <c r="C5974" s="1508"/>
      <c r="D5974" s="1508"/>
      <c r="E5974" s="1508"/>
      <c r="F5974" s="1504"/>
      <c r="G5974" s="1504"/>
      <c r="H5974" s="1504"/>
      <c r="I5974" s="1504"/>
      <c r="J5974" s="1504"/>
    </row>
    <row r="5975" spans="2:10" x14ac:dyDescent="0.25">
      <c r="B5975" s="1508"/>
      <c r="C5975" s="1508"/>
      <c r="D5975" s="1508"/>
      <c r="E5975" s="1508"/>
      <c r="F5975" s="1504"/>
      <c r="G5975" s="1504"/>
      <c r="H5975" s="1504"/>
      <c r="I5975" s="1504"/>
      <c r="J5975" s="1504"/>
    </row>
    <row r="5976" spans="2:10" x14ac:dyDescent="0.25">
      <c r="B5976" s="1508"/>
      <c r="C5976" s="1508"/>
      <c r="D5976" s="1508"/>
      <c r="E5976" s="1508"/>
      <c r="F5976" s="1504"/>
      <c r="G5976" s="1504"/>
      <c r="H5976" s="1504"/>
      <c r="I5976" s="1504"/>
      <c r="J5976" s="1504"/>
    </row>
    <row r="5977" spans="2:10" x14ac:dyDescent="0.25">
      <c r="B5977" s="1508"/>
      <c r="C5977" s="1508"/>
      <c r="D5977" s="1508"/>
      <c r="E5977" s="1508"/>
      <c r="F5977" s="1504"/>
      <c r="G5977" s="1504"/>
      <c r="H5977" s="1504"/>
      <c r="I5977" s="1504"/>
      <c r="J5977" s="1504"/>
    </row>
    <row r="5978" spans="2:10" x14ac:dyDescent="0.25">
      <c r="B5978" s="1508"/>
      <c r="C5978" s="1508"/>
      <c r="D5978" s="1508"/>
      <c r="E5978" s="1508"/>
      <c r="F5978" s="1504"/>
      <c r="G5978" s="1504"/>
      <c r="H5978" s="1504"/>
      <c r="I5978" s="1504"/>
      <c r="J5978" s="1504"/>
    </row>
    <row r="5979" spans="2:10" x14ac:dyDescent="0.25">
      <c r="B5979" s="1508"/>
      <c r="C5979" s="1508"/>
      <c r="D5979" s="1508"/>
      <c r="E5979" s="1508"/>
      <c r="F5979" s="1504"/>
      <c r="G5979" s="1504"/>
      <c r="H5979" s="1504"/>
      <c r="I5979" s="1504"/>
      <c r="J5979" s="1504"/>
    </row>
    <row r="5980" spans="2:10" x14ac:dyDescent="0.25">
      <c r="B5980" s="1508"/>
      <c r="C5980" s="1508"/>
      <c r="D5980" s="1508"/>
      <c r="E5980" s="1508"/>
      <c r="F5980" s="1504"/>
      <c r="G5980" s="1504"/>
      <c r="H5980" s="1504"/>
      <c r="I5980" s="1504"/>
      <c r="J5980" s="1504"/>
    </row>
    <row r="5981" spans="2:10" x14ac:dyDescent="0.25">
      <c r="B5981" s="1508"/>
      <c r="C5981" s="1508"/>
      <c r="D5981" s="1508"/>
      <c r="E5981" s="1508"/>
      <c r="F5981" s="1504"/>
      <c r="G5981" s="1504"/>
      <c r="H5981" s="1504"/>
      <c r="I5981" s="1504"/>
      <c r="J5981" s="1504"/>
    </row>
    <row r="5982" spans="2:10" x14ac:dyDescent="0.25">
      <c r="B5982" s="1508"/>
      <c r="C5982" s="1508"/>
      <c r="D5982" s="1508"/>
      <c r="E5982" s="1508"/>
      <c r="F5982" s="1504"/>
      <c r="G5982" s="1504"/>
      <c r="H5982" s="1504"/>
      <c r="I5982" s="1504"/>
      <c r="J5982" s="1504"/>
    </row>
    <row r="5983" spans="2:10" x14ac:dyDescent="0.25">
      <c r="B5983" s="1508"/>
      <c r="C5983" s="1508"/>
      <c r="D5983" s="1508"/>
      <c r="E5983" s="1508"/>
      <c r="F5983" s="1504"/>
      <c r="G5983" s="1504"/>
      <c r="H5983" s="1504"/>
      <c r="I5983" s="1504"/>
      <c r="J5983" s="1504"/>
    </row>
    <row r="5984" spans="2:10" x14ac:dyDescent="0.25">
      <c r="B5984" s="1508"/>
      <c r="C5984" s="1508"/>
      <c r="D5984" s="1508"/>
      <c r="E5984" s="1508"/>
      <c r="F5984" s="1504"/>
      <c r="G5984" s="1504"/>
      <c r="H5984" s="1504"/>
      <c r="I5984" s="1504"/>
      <c r="J5984" s="1504"/>
    </row>
    <row r="5985" spans="2:10" x14ac:dyDescent="0.25">
      <c r="B5985" s="1508"/>
      <c r="C5985" s="1508"/>
      <c r="D5985" s="1508"/>
      <c r="E5985" s="1508"/>
      <c r="F5985" s="1504"/>
      <c r="G5985" s="1504"/>
      <c r="H5985" s="1504"/>
      <c r="I5985" s="1504"/>
      <c r="J5985" s="1504"/>
    </row>
    <row r="5986" spans="2:10" x14ac:dyDescent="0.25">
      <c r="B5986" s="1508"/>
      <c r="C5986" s="1508"/>
      <c r="D5986" s="1508"/>
      <c r="E5986" s="1508"/>
      <c r="F5986" s="1504"/>
      <c r="G5986" s="1504"/>
      <c r="H5986" s="1504"/>
      <c r="I5986" s="1504"/>
      <c r="J5986" s="1504"/>
    </row>
    <row r="5987" spans="2:10" x14ac:dyDescent="0.25">
      <c r="B5987" s="1508"/>
      <c r="C5987" s="1508"/>
      <c r="D5987" s="1508"/>
      <c r="E5987" s="1508"/>
      <c r="F5987" s="1504"/>
      <c r="G5987" s="1504"/>
      <c r="H5987" s="1504"/>
      <c r="I5987" s="1504"/>
      <c r="J5987" s="1504"/>
    </row>
    <row r="5988" spans="2:10" x14ac:dyDescent="0.25">
      <c r="B5988" s="1508"/>
      <c r="C5988" s="1508"/>
      <c r="D5988" s="1508"/>
      <c r="E5988" s="1508"/>
      <c r="F5988" s="1504"/>
      <c r="G5988" s="1504"/>
      <c r="H5988" s="1504"/>
      <c r="I5988" s="1504"/>
      <c r="J5988" s="1504"/>
    </row>
    <row r="5989" spans="2:10" x14ac:dyDescent="0.25">
      <c r="B5989" s="1508"/>
      <c r="C5989" s="1508"/>
      <c r="D5989" s="1508"/>
      <c r="E5989" s="1508"/>
      <c r="F5989" s="1504"/>
      <c r="G5989" s="1504"/>
      <c r="H5989" s="1504"/>
      <c r="I5989" s="1504"/>
      <c r="J5989" s="1504"/>
    </row>
    <row r="5990" spans="2:10" x14ac:dyDescent="0.25">
      <c r="B5990" s="1508"/>
      <c r="C5990" s="1508"/>
      <c r="D5990" s="1508"/>
      <c r="E5990" s="1508"/>
      <c r="F5990" s="1504"/>
      <c r="G5990" s="1504"/>
      <c r="H5990" s="1504"/>
      <c r="I5990" s="1504"/>
      <c r="J5990" s="1504"/>
    </row>
    <row r="5991" spans="2:10" x14ac:dyDescent="0.25">
      <c r="B5991" s="1508"/>
      <c r="C5991" s="1508"/>
      <c r="D5991" s="1508"/>
      <c r="E5991" s="1508"/>
      <c r="F5991" s="1504"/>
      <c r="G5991" s="1504"/>
      <c r="H5991" s="1504"/>
      <c r="I5991" s="1504"/>
      <c r="J5991" s="1504"/>
    </row>
    <row r="5992" spans="2:10" x14ac:dyDescent="0.25">
      <c r="B5992" s="1508"/>
      <c r="C5992" s="1508"/>
      <c r="D5992" s="1508"/>
      <c r="E5992" s="1508"/>
      <c r="F5992" s="1504"/>
      <c r="G5992" s="1504"/>
      <c r="H5992" s="1504"/>
      <c r="I5992" s="1504"/>
      <c r="J5992" s="1504"/>
    </row>
    <row r="5993" spans="2:10" x14ac:dyDescent="0.25">
      <c r="B5993" s="1508"/>
      <c r="C5993" s="1508"/>
      <c r="D5993" s="1508"/>
      <c r="E5993" s="1508"/>
      <c r="F5993" s="1504"/>
      <c r="G5993" s="1504"/>
      <c r="H5993" s="1504"/>
      <c r="I5993" s="1504"/>
      <c r="J5993" s="1504"/>
    </row>
    <row r="5994" spans="2:10" x14ac:dyDescent="0.25">
      <c r="B5994" s="1508"/>
      <c r="C5994" s="1508"/>
      <c r="D5994" s="1508"/>
      <c r="E5994" s="1508"/>
      <c r="F5994" s="1504"/>
      <c r="G5994" s="1504"/>
      <c r="H5994" s="1504"/>
      <c r="I5994" s="1504"/>
      <c r="J5994" s="1504"/>
    </row>
    <row r="5995" spans="2:10" x14ac:dyDescent="0.25">
      <c r="B5995" s="1508"/>
      <c r="C5995" s="1508"/>
      <c r="D5995" s="1508"/>
      <c r="E5995" s="1508"/>
      <c r="F5995" s="1504"/>
      <c r="G5995" s="1504"/>
      <c r="H5995" s="1504"/>
      <c r="I5995" s="1504"/>
      <c r="J5995" s="1504"/>
    </row>
    <row r="5996" spans="2:10" x14ac:dyDescent="0.25">
      <c r="B5996" s="1508"/>
      <c r="C5996" s="1508"/>
      <c r="D5996" s="1508"/>
      <c r="E5996" s="1508"/>
      <c r="F5996" s="1504"/>
      <c r="G5996" s="1504"/>
      <c r="H5996" s="1504"/>
      <c r="I5996" s="1504"/>
      <c r="J5996" s="1504"/>
    </row>
    <row r="5997" spans="2:10" x14ac:dyDescent="0.25">
      <c r="B5997" s="1508"/>
      <c r="C5997" s="1508"/>
      <c r="D5997" s="1508"/>
      <c r="E5997" s="1508"/>
      <c r="F5997" s="1504"/>
      <c r="G5997" s="1504"/>
      <c r="H5997" s="1504"/>
      <c r="I5997" s="1504"/>
      <c r="J5997" s="1504"/>
    </row>
    <row r="5998" spans="2:10" x14ac:dyDescent="0.25">
      <c r="B5998" s="1508"/>
      <c r="C5998" s="1508"/>
      <c r="D5998" s="1508"/>
      <c r="E5998" s="1508"/>
      <c r="F5998" s="1504"/>
      <c r="G5998" s="1504"/>
      <c r="H5998" s="1504"/>
      <c r="I5998" s="1504"/>
      <c r="J5998" s="1504"/>
    </row>
    <row r="5999" spans="2:10" x14ac:dyDescent="0.25">
      <c r="B5999" s="1508"/>
      <c r="C5999" s="1508"/>
      <c r="D5999" s="1508"/>
      <c r="E5999" s="1508"/>
      <c r="F5999" s="1504"/>
      <c r="G5999" s="1504"/>
      <c r="H5999" s="1504"/>
      <c r="I5999" s="1504"/>
      <c r="J5999" s="1504"/>
    </row>
    <row r="6000" spans="2:10" x14ac:dyDescent="0.25">
      <c r="B6000" s="1508"/>
      <c r="C6000" s="1508"/>
      <c r="D6000" s="1508"/>
      <c r="E6000" s="1508"/>
      <c r="F6000" s="1504"/>
      <c r="G6000" s="1504"/>
      <c r="H6000" s="1504"/>
      <c r="I6000" s="1504"/>
      <c r="J6000" s="1504"/>
    </row>
    <row r="6001" spans="2:10" x14ac:dyDescent="0.25">
      <c r="B6001" s="1508"/>
      <c r="C6001" s="1508"/>
      <c r="D6001" s="1508"/>
      <c r="E6001" s="1508"/>
      <c r="F6001" s="1504"/>
      <c r="G6001" s="1504"/>
      <c r="H6001" s="1504"/>
      <c r="I6001" s="1504"/>
      <c r="J6001" s="1504"/>
    </row>
    <row r="6002" spans="2:10" x14ac:dyDescent="0.25">
      <c r="B6002" s="1508"/>
      <c r="C6002" s="1508"/>
      <c r="D6002" s="1508"/>
      <c r="E6002" s="1508"/>
      <c r="F6002" s="1504"/>
      <c r="G6002" s="1504"/>
      <c r="H6002" s="1504"/>
      <c r="I6002" s="1504"/>
      <c r="J6002" s="1504"/>
    </row>
    <row r="6003" spans="2:10" x14ac:dyDescent="0.25">
      <c r="B6003" s="1508"/>
      <c r="C6003" s="1508"/>
      <c r="D6003" s="1508"/>
      <c r="E6003" s="1508"/>
      <c r="F6003" s="1504"/>
      <c r="G6003" s="1504"/>
      <c r="H6003" s="1504"/>
      <c r="I6003" s="1504"/>
      <c r="J6003" s="1504"/>
    </row>
    <row r="6004" spans="2:10" x14ac:dyDescent="0.25">
      <c r="B6004" s="1508"/>
      <c r="C6004" s="1508"/>
      <c r="D6004" s="1508"/>
      <c r="E6004" s="1508"/>
      <c r="F6004" s="1504"/>
      <c r="G6004" s="1504"/>
      <c r="H6004" s="1504"/>
      <c r="I6004" s="1504"/>
      <c r="J6004" s="1504"/>
    </row>
    <row r="6005" spans="2:10" x14ac:dyDescent="0.25">
      <c r="B6005" s="1508"/>
      <c r="C6005" s="1508"/>
      <c r="D6005" s="1508"/>
      <c r="E6005" s="1508"/>
      <c r="F6005" s="1504"/>
      <c r="G6005" s="1504"/>
      <c r="H6005" s="1504"/>
      <c r="I6005" s="1504"/>
      <c r="J6005" s="1504"/>
    </row>
    <row r="6006" spans="2:10" x14ac:dyDescent="0.25">
      <c r="B6006" s="1508"/>
      <c r="C6006" s="1508"/>
      <c r="D6006" s="1508"/>
      <c r="E6006" s="1508"/>
      <c r="F6006" s="1504"/>
      <c r="G6006" s="1504"/>
      <c r="H6006" s="1504"/>
      <c r="I6006" s="1504"/>
      <c r="J6006" s="1504"/>
    </row>
    <row r="6007" spans="2:10" x14ac:dyDescent="0.25">
      <c r="B6007" s="1508"/>
      <c r="C6007" s="1508"/>
      <c r="D6007" s="1508"/>
      <c r="E6007" s="1508"/>
      <c r="F6007" s="1504"/>
      <c r="G6007" s="1504"/>
      <c r="H6007" s="1504"/>
      <c r="I6007" s="1504"/>
      <c r="J6007" s="1504"/>
    </row>
    <row r="6008" spans="2:10" x14ac:dyDescent="0.25">
      <c r="B6008" s="1508"/>
      <c r="C6008" s="1508"/>
      <c r="D6008" s="1508"/>
      <c r="E6008" s="1508"/>
      <c r="F6008" s="1504"/>
      <c r="G6008" s="1504"/>
      <c r="H6008" s="1504"/>
      <c r="I6008" s="1504"/>
      <c r="J6008" s="1504"/>
    </row>
    <row r="6009" spans="2:10" x14ac:dyDescent="0.25">
      <c r="B6009" s="1508"/>
      <c r="C6009" s="1508"/>
      <c r="D6009" s="1508"/>
      <c r="E6009" s="1508"/>
      <c r="F6009" s="1504"/>
      <c r="G6009" s="1504"/>
      <c r="H6009" s="1504"/>
      <c r="I6009" s="1504"/>
      <c r="J6009" s="1504"/>
    </row>
    <row r="6010" spans="2:10" x14ac:dyDescent="0.25">
      <c r="B6010" s="1508"/>
      <c r="C6010" s="1508"/>
      <c r="D6010" s="1508"/>
      <c r="E6010" s="1508"/>
      <c r="F6010" s="1504"/>
      <c r="G6010" s="1504"/>
      <c r="H6010" s="1504"/>
      <c r="I6010" s="1504"/>
      <c r="J6010" s="1504"/>
    </row>
    <row r="6011" spans="2:10" x14ac:dyDescent="0.25">
      <c r="B6011" s="1508"/>
      <c r="C6011" s="1508"/>
      <c r="D6011" s="1508"/>
      <c r="E6011" s="1508"/>
      <c r="F6011" s="1504"/>
      <c r="G6011" s="1504"/>
      <c r="H6011" s="1504"/>
      <c r="I6011" s="1504"/>
      <c r="J6011" s="1504"/>
    </row>
    <row r="6012" spans="2:10" x14ac:dyDescent="0.25">
      <c r="B6012" s="1508"/>
      <c r="C6012" s="1508"/>
      <c r="D6012" s="1508"/>
      <c r="E6012" s="1508"/>
      <c r="F6012" s="1504"/>
      <c r="G6012" s="1504"/>
      <c r="H6012" s="1504"/>
      <c r="I6012" s="1504"/>
      <c r="J6012" s="1504"/>
    </row>
    <row r="6013" spans="2:10" x14ac:dyDescent="0.25">
      <c r="B6013" s="1508"/>
      <c r="C6013" s="1508"/>
      <c r="D6013" s="1508"/>
      <c r="E6013" s="1508"/>
      <c r="F6013" s="1504"/>
      <c r="G6013" s="1504"/>
      <c r="H6013" s="1504"/>
      <c r="I6013" s="1504"/>
      <c r="J6013" s="1504"/>
    </row>
    <row r="6014" spans="2:10" x14ac:dyDescent="0.25">
      <c r="B6014" s="1508"/>
      <c r="C6014" s="1508"/>
      <c r="D6014" s="1508"/>
      <c r="E6014" s="1508"/>
      <c r="F6014" s="1504"/>
      <c r="G6014" s="1504"/>
      <c r="H6014" s="1504"/>
      <c r="I6014" s="1504"/>
      <c r="J6014" s="1504"/>
    </row>
    <row r="6015" spans="2:10" x14ac:dyDescent="0.25">
      <c r="B6015" s="1508"/>
      <c r="C6015" s="1508"/>
      <c r="D6015" s="1508"/>
      <c r="E6015" s="1508"/>
      <c r="F6015" s="1504"/>
      <c r="G6015" s="1504"/>
      <c r="H6015" s="1504"/>
      <c r="I6015" s="1504"/>
      <c r="J6015" s="1504"/>
    </row>
    <row r="6016" spans="2:10" x14ac:dyDescent="0.25">
      <c r="B6016" s="1508"/>
      <c r="C6016" s="1508"/>
      <c r="D6016" s="1508"/>
      <c r="E6016" s="1508"/>
      <c r="F6016" s="1504"/>
      <c r="G6016" s="1504"/>
      <c r="H6016" s="1504"/>
      <c r="I6016" s="1504"/>
      <c r="J6016" s="1504"/>
    </row>
    <row r="6017" spans="2:10" x14ac:dyDescent="0.25">
      <c r="B6017" s="1508"/>
      <c r="C6017" s="1508"/>
      <c r="D6017" s="1508"/>
      <c r="E6017" s="1508"/>
      <c r="F6017" s="1504"/>
      <c r="G6017" s="1504"/>
      <c r="H6017" s="1504"/>
      <c r="I6017" s="1504"/>
      <c r="J6017" s="1504"/>
    </row>
    <row r="6018" spans="2:10" x14ac:dyDescent="0.25">
      <c r="B6018" s="1508"/>
      <c r="C6018" s="1508"/>
      <c r="D6018" s="1508"/>
      <c r="E6018" s="1508"/>
      <c r="F6018" s="1504"/>
      <c r="G6018" s="1504"/>
      <c r="H6018" s="1504"/>
      <c r="I6018" s="1504"/>
      <c r="J6018" s="1504"/>
    </row>
    <row r="6019" spans="2:10" x14ac:dyDescent="0.25">
      <c r="B6019" s="1508"/>
      <c r="C6019" s="1508"/>
      <c r="D6019" s="1508"/>
      <c r="E6019" s="1508"/>
      <c r="F6019" s="1504"/>
      <c r="G6019" s="1504"/>
      <c r="H6019" s="1504"/>
      <c r="I6019" s="1504"/>
      <c r="J6019" s="1504"/>
    </row>
    <row r="6020" spans="2:10" x14ac:dyDescent="0.25">
      <c r="B6020" s="1508"/>
      <c r="C6020" s="1508"/>
      <c r="D6020" s="1508"/>
      <c r="E6020" s="1508"/>
      <c r="F6020" s="1504"/>
      <c r="G6020" s="1504"/>
      <c r="H6020" s="1504"/>
      <c r="I6020" s="1504"/>
      <c r="J6020" s="1504"/>
    </row>
    <row r="6021" spans="2:10" x14ac:dyDescent="0.25">
      <c r="B6021" s="1508"/>
      <c r="C6021" s="1508"/>
      <c r="D6021" s="1508"/>
      <c r="E6021" s="1508"/>
      <c r="F6021" s="1504"/>
      <c r="G6021" s="1504"/>
      <c r="H6021" s="1504"/>
      <c r="I6021" s="1504"/>
      <c r="J6021" s="1504"/>
    </row>
    <row r="6022" spans="2:10" x14ac:dyDescent="0.25">
      <c r="B6022" s="1508"/>
      <c r="C6022" s="1508"/>
      <c r="D6022" s="1508"/>
      <c r="E6022" s="1508"/>
      <c r="F6022" s="1504"/>
      <c r="G6022" s="1504"/>
      <c r="H6022" s="1504"/>
      <c r="I6022" s="1504"/>
      <c r="J6022" s="1504"/>
    </row>
    <row r="6023" spans="2:10" x14ac:dyDescent="0.25">
      <c r="B6023" s="1508"/>
      <c r="C6023" s="1508"/>
      <c r="D6023" s="1508"/>
      <c r="E6023" s="1508"/>
      <c r="F6023" s="1504"/>
      <c r="G6023" s="1504"/>
      <c r="H6023" s="1504"/>
      <c r="I6023" s="1504"/>
      <c r="J6023" s="1504"/>
    </row>
    <row r="6024" spans="2:10" x14ac:dyDescent="0.25">
      <c r="B6024" s="1508"/>
      <c r="C6024" s="1508"/>
      <c r="D6024" s="1508"/>
      <c r="E6024" s="1508"/>
      <c r="F6024" s="1504"/>
      <c r="G6024" s="1504"/>
      <c r="H6024" s="1504"/>
      <c r="I6024" s="1504"/>
      <c r="J6024" s="1504"/>
    </row>
    <row r="6025" spans="2:10" x14ac:dyDescent="0.25">
      <c r="B6025" s="1508"/>
      <c r="C6025" s="1508"/>
      <c r="D6025" s="1508"/>
      <c r="E6025" s="1508"/>
      <c r="F6025" s="1504"/>
      <c r="G6025" s="1504"/>
      <c r="H6025" s="1504"/>
      <c r="I6025" s="1504"/>
      <c r="J6025" s="1504"/>
    </row>
    <row r="6026" spans="2:10" x14ac:dyDescent="0.25">
      <c r="B6026" s="1508"/>
      <c r="C6026" s="1508"/>
      <c r="D6026" s="1508"/>
      <c r="E6026" s="1508"/>
      <c r="F6026" s="1504"/>
      <c r="G6026" s="1504"/>
      <c r="H6026" s="1504"/>
      <c r="I6026" s="1504"/>
      <c r="J6026" s="1504"/>
    </row>
    <row r="6027" spans="2:10" x14ac:dyDescent="0.25">
      <c r="B6027" s="1508"/>
      <c r="C6027" s="1508"/>
      <c r="D6027" s="1508"/>
      <c r="E6027" s="1508"/>
      <c r="F6027" s="1504"/>
      <c r="G6027" s="1504"/>
      <c r="H6027" s="1504"/>
      <c r="I6027" s="1504"/>
      <c r="J6027" s="1504"/>
    </row>
    <row r="6028" spans="2:10" x14ac:dyDescent="0.25">
      <c r="B6028" s="1508"/>
      <c r="C6028" s="1508"/>
      <c r="D6028" s="1508"/>
      <c r="E6028" s="1508"/>
      <c r="F6028" s="1504"/>
      <c r="G6028" s="1504"/>
      <c r="H6028" s="1504"/>
      <c r="I6028" s="1504"/>
      <c r="J6028" s="1504"/>
    </row>
    <row r="6029" spans="2:10" x14ac:dyDescent="0.25">
      <c r="B6029" s="1508"/>
      <c r="C6029" s="1508"/>
      <c r="D6029" s="1508"/>
      <c r="E6029" s="1508"/>
      <c r="F6029" s="1504"/>
      <c r="G6029" s="1504"/>
      <c r="H6029" s="1504"/>
      <c r="I6029" s="1504"/>
      <c r="J6029" s="1504"/>
    </row>
    <row r="6030" spans="2:10" x14ac:dyDescent="0.25">
      <c r="B6030" s="1508"/>
      <c r="C6030" s="1508"/>
      <c r="D6030" s="1508"/>
      <c r="E6030" s="1508"/>
      <c r="F6030" s="1504"/>
      <c r="G6030" s="1504"/>
      <c r="H6030" s="1504"/>
      <c r="I6030" s="1504"/>
      <c r="J6030" s="1504"/>
    </row>
    <row r="6031" spans="2:10" x14ac:dyDescent="0.25">
      <c r="B6031" s="1508"/>
      <c r="C6031" s="1508"/>
      <c r="D6031" s="1508"/>
      <c r="E6031" s="1508"/>
      <c r="F6031" s="1504"/>
      <c r="G6031" s="1504"/>
      <c r="H6031" s="1504"/>
      <c r="I6031" s="1504"/>
      <c r="J6031" s="1504"/>
    </row>
    <row r="6032" spans="2:10" x14ac:dyDescent="0.25">
      <c r="B6032" s="1508"/>
      <c r="C6032" s="1508"/>
      <c r="D6032" s="1508"/>
      <c r="E6032" s="1508"/>
      <c r="F6032" s="1504"/>
      <c r="G6032" s="1504"/>
      <c r="H6032" s="1504"/>
      <c r="I6032" s="1504"/>
      <c r="J6032" s="1504"/>
    </row>
    <row r="6033" spans="2:10" x14ac:dyDescent="0.25">
      <c r="B6033" s="1508"/>
      <c r="C6033" s="1508"/>
      <c r="D6033" s="1508"/>
      <c r="E6033" s="1508"/>
      <c r="F6033" s="1504"/>
      <c r="G6033" s="1504"/>
      <c r="H6033" s="1504"/>
      <c r="I6033" s="1504"/>
      <c r="J6033" s="1504"/>
    </row>
    <row r="6034" spans="2:10" x14ac:dyDescent="0.25">
      <c r="B6034" s="1508"/>
      <c r="C6034" s="1508"/>
      <c r="D6034" s="1508"/>
      <c r="E6034" s="1508"/>
      <c r="F6034" s="1504"/>
      <c r="G6034" s="1504"/>
      <c r="H6034" s="1504"/>
      <c r="I6034" s="1504"/>
      <c r="J6034" s="1504"/>
    </row>
    <row r="6035" spans="2:10" x14ac:dyDescent="0.25">
      <c r="B6035" s="1508"/>
      <c r="C6035" s="1508"/>
      <c r="D6035" s="1508"/>
      <c r="E6035" s="1508"/>
      <c r="F6035" s="1504"/>
      <c r="G6035" s="1504"/>
      <c r="H6035" s="1504"/>
      <c r="I6035" s="1504"/>
      <c r="J6035" s="1504"/>
    </row>
    <row r="6036" spans="2:10" x14ac:dyDescent="0.25">
      <c r="B6036" s="1508"/>
      <c r="C6036" s="1508"/>
      <c r="D6036" s="1508"/>
      <c r="E6036" s="1508"/>
      <c r="F6036" s="1504"/>
      <c r="G6036" s="1504"/>
      <c r="H6036" s="1504"/>
      <c r="I6036" s="1504"/>
      <c r="J6036" s="1504"/>
    </row>
    <row r="6037" spans="2:10" x14ac:dyDescent="0.25">
      <c r="B6037" s="1508"/>
      <c r="C6037" s="1508"/>
      <c r="D6037" s="1508"/>
      <c r="E6037" s="1508"/>
      <c r="F6037" s="1504"/>
      <c r="G6037" s="1504"/>
      <c r="H6037" s="1504"/>
      <c r="I6037" s="1504"/>
      <c r="J6037" s="1504"/>
    </row>
    <row r="6038" spans="2:10" x14ac:dyDescent="0.25">
      <c r="B6038" s="1508"/>
      <c r="C6038" s="1508"/>
      <c r="D6038" s="1508"/>
      <c r="E6038" s="1508"/>
      <c r="F6038" s="1504"/>
      <c r="G6038" s="1504"/>
      <c r="H6038" s="1504"/>
      <c r="I6038" s="1504"/>
      <c r="J6038" s="1504"/>
    </row>
    <row r="6039" spans="2:10" x14ac:dyDescent="0.25">
      <c r="B6039" s="1508"/>
      <c r="C6039" s="1508"/>
      <c r="D6039" s="1508"/>
      <c r="E6039" s="1508"/>
      <c r="F6039" s="1504"/>
      <c r="G6039" s="1504"/>
      <c r="H6039" s="1504"/>
      <c r="I6039" s="1504"/>
      <c r="J6039" s="1504"/>
    </row>
    <row r="6040" spans="2:10" x14ac:dyDescent="0.25">
      <c r="B6040" s="1508"/>
      <c r="C6040" s="1508"/>
      <c r="D6040" s="1508"/>
      <c r="E6040" s="1508"/>
      <c r="F6040" s="1504"/>
      <c r="G6040" s="1504"/>
      <c r="H6040" s="1504"/>
      <c r="I6040" s="1504"/>
      <c r="J6040" s="1504"/>
    </row>
    <row r="6041" spans="2:10" x14ac:dyDescent="0.25">
      <c r="B6041" s="1508"/>
      <c r="C6041" s="1508"/>
      <c r="D6041" s="1508"/>
      <c r="E6041" s="1508"/>
      <c r="F6041" s="1504"/>
      <c r="G6041" s="1504"/>
      <c r="H6041" s="1504"/>
      <c r="I6041" s="1504"/>
      <c r="J6041" s="1504"/>
    </row>
    <row r="6042" spans="2:10" x14ac:dyDescent="0.25">
      <c r="B6042" s="1508"/>
      <c r="C6042" s="1508"/>
      <c r="D6042" s="1508"/>
      <c r="E6042" s="1508"/>
      <c r="F6042" s="1504"/>
      <c r="G6042" s="1504"/>
      <c r="H6042" s="1504"/>
      <c r="I6042" s="1504"/>
      <c r="J6042" s="1504"/>
    </row>
    <row r="6043" spans="2:10" x14ac:dyDescent="0.25">
      <c r="B6043" s="1508"/>
      <c r="C6043" s="1508"/>
      <c r="D6043" s="1508"/>
      <c r="E6043" s="1508"/>
      <c r="F6043" s="1504"/>
      <c r="G6043" s="1504"/>
      <c r="H6043" s="1504"/>
      <c r="I6043" s="1504"/>
      <c r="J6043" s="1504"/>
    </row>
    <row r="6044" spans="2:10" x14ac:dyDescent="0.25">
      <c r="B6044" s="1508"/>
      <c r="C6044" s="1508"/>
      <c r="D6044" s="1508"/>
      <c r="E6044" s="1508"/>
      <c r="F6044" s="1504"/>
      <c r="G6044" s="1504"/>
      <c r="H6044" s="1504"/>
      <c r="I6044" s="1504"/>
      <c r="J6044" s="1504"/>
    </row>
    <row r="6045" spans="2:10" x14ac:dyDescent="0.25">
      <c r="B6045" s="1508"/>
      <c r="C6045" s="1508"/>
      <c r="D6045" s="1508"/>
      <c r="E6045" s="1508"/>
      <c r="F6045" s="1504"/>
      <c r="G6045" s="1504"/>
      <c r="H6045" s="1504"/>
      <c r="I6045" s="1504"/>
      <c r="J6045" s="1504"/>
    </row>
    <row r="6046" spans="2:10" x14ac:dyDescent="0.25">
      <c r="B6046" s="1508"/>
      <c r="C6046" s="1508"/>
      <c r="D6046" s="1508"/>
      <c r="E6046" s="1508"/>
      <c r="F6046" s="1504"/>
      <c r="G6046" s="1504"/>
      <c r="H6046" s="1504"/>
      <c r="I6046" s="1504"/>
      <c r="J6046" s="1504"/>
    </row>
    <row r="6047" spans="2:10" x14ac:dyDescent="0.25">
      <c r="B6047" s="1508"/>
      <c r="C6047" s="1508"/>
      <c r="D6047" s="1508"/>
      <c r="E6047" s="1508"/>
      <c r="F6047" s="1504"/>
      <c r="G6047" s="1504"/>
      <c r="H6047" s="1504"/>
      <c r="I6047" s="1504"/>
      <c r="J6047" s="1504"/>
    </row>
    <row r="6048" spans="2:10" x14ac:dyDescent="0.25">
      <c r="B6048" s="1508"/>
      <c r="C6048" s="1508"/>
      <c r="D6048" s="1508"/>
      <c r="E6048" s="1508"/>
      <c r="F6048" s="1504"/>
      <c r="G6048" s="1504"/>
      <c r="H6048" s="1504"/>
      <c r="I6048" s="1504"/>
      <c r="J6048" s="1504"/>
    </row>
    <row r="6049" spans="2:10" x14ac:dyDescent="0.25">
      <c r="B6049" s="1508"/>
      <c r="C6049" s="1508"/>
      <c r="D6049" s="1508"/>
      <c r="E6049" s="1508"/>
      <c r="F6049" s="1504"/>
      <c r="G6049" s="1504"/>
      <c r="H6049" s="1504"/>
      <c r="I6049" s="1504"/>
      <c r="J6049" s="1504"/>
    </row>
    <row r="6050" spans="2:10" x14ac:dyDescent="0.25">
      <c r="B6050" s="1508"/>
      <c r="C6050" s="1508"/>
      <c r="D6050" s="1508"/>
      <c r="E6050" s="1508"/>
      <c r="F6050" s="1504"/>
      <c r="G6050" s="1504"/>
      <c r="H6050" s="1504"/>
      <c r="I6050" s="1504"/>
      <c r="J6050" s="1504"/>
    </row>
    <row r="6051" spans="2:10" x14ac:dyDescent="0.25">
      <c r="B6051" s="1508"/>
      <c r="C6051" s="1508"/>
      <c r="D6051" s="1508"/>
      <c r="E6051" s="1508"/>
      <c r="F6051" s="1504"/>
      <c r="G6051" s="1504"/>
      <c r="H6051" s="1504"/>
      <c r="I6051" s="1504"/>
      <c r="J6051" s="1504"/>
    </row>
    <row r="6052" spans="2:10" x14ac:dyDescent="0.25">
      <c r="B6052" s="1508"/>
      <c r="C6052" s="1508"/>
      <c r="D6052" s="1508"/>
      <c r="E6052" s="1508"/>
      <c r="F6052" s="1504"/>
      <c r="G6052" s="1504"/>
      <c r="H6052" s="1504"/>
      <c r="I6052" s="1504"/>
      <c r="J6052" s="1504"/>
    </row>
    <row r="6053" spans="2:10" x14ac:dyDescent="0.25">
      <c r="B6053" s="1508"/>
      <c r="C6053" s="1508"/>
      <c r="D6053" s="1508"/>
      <c r="E6053" s="1508"/>
      <c r="F6053" s="1504"/>
      <c r="G6053" s="1504"/>
      <c r="H6053" s="1504"/>
      <c r="I6053" s="1504"/>
      <c r="J6053" s="1504"/>
    </row>
    <row r="6054" spans="2:10" x14ac:dyDescent="0.25">
      <c r="B6054" s="1508"/>
      <c r="C6054" s="1508"/>
      <c r="D6054" s="1508"/>
      <c r="E6054" s="1508"/>
      <c r="F6054" s="1504"/>
      <c r="G6054" s="1504"/>
      <c r="H6054" s="1504"/>
      <c r="I6054" s="1504"/>
      <c r="J6054" s="1504"/>
    </row>
    <row r="6055" spans="2:10" x14ac:dyDescent="0.25">
      <c r="B6055" s="1508"/>
      <c r="C6055" s="1508"/>
      <c r="D6055" s="1508"/>
      <c r="E6055" s="1508"/>
      <c r="F6055" s="1504"/>
      <c r="G6055" s="1504"/>
      <c r="H6055" s="1504"/>
      <c r="I6055" s="1504"/>
      <c r="J6055" s="1504"/>
    </row>
    <row r="6056" spans="2:10" x14ac:dyDescent="0.25">
      <c r="B6056" s="1508"/>
      <c r="C6056" s="1508"/>
      <c r="D6056" s="1508"/>
      <c r="E6056" s="1508"/>
      <c r="F6056" s="1504"/>
      <c r="G6056" s="1504"/>
      <c r="H6056" s="1504"/>
      <c r="I6056" s="1504"/>
      <c r="J6056" s="1504"/>
    </row>
    <row r="6057" spans="2:10" x14ac:dyDescent="0.25">
      <c r="B6057" s="1508"/>
      <c r="C6057" s="1508"/>
      <c r="D6057" s="1508"/>
      <c r="E6057" s="1508"/>
      <c r="F6057" s="1504"/>
      <c r="G6057" s="1504"/>
      <c r="H6057" s="1504"/>
      <c r="I6057" s="1504"/>
      <c r="J6057" s="1504"/>
    </row>
    <row r="6058" spans="2:10" x14ac:dyDescent="0.25">
      <c r="B6058" s="1508"/>
      <c r="C6058" s="1508"/>
      <c r="D6058" s="1508"/>
      <c r="E6058" s="1508"/>
      <c r="F6058" s="1504"/>
      <c r="G6058" s="1504"/>
      <c r="H6058" s="1504"/>
      <c r="I6058" s="1504"/>
      <c r="J6058" s="1504"/>
    </row>
    <row r="6059" spans="2:10" x14ac:dyDescent="0.25">
      <c r="B6059" s="1508"/>
      <c r="C6059" s="1508"/>
      <c r="D6059" s="1508"/>
      <c r="E6059" s="1508"/>
      <c r="F6059" s="1504"/>
      <c r="G6059" s="1504"/>
      <c r="H6059" s="1504"/>
      <c r="I6059" s="1504"/>
      <c r="J6059" s="1504"/>
    </row>
    <row r="6060" spans="2:10" x14ac:dyDescent="0.25">
      <c r="B6060" s="1508"/>
      <c r="C6060" s="1508"/>
      <c r="D6060" s="1508"/>
      <c r="E6060" s="1508"/>
      <c r="F6060" s="1504"/>
      <c r="G6060" s="1504"/>
      <c r="H6060" s="1504"/>
      <c r="I6060" s="1504"/>
      <c r="J6060" s="1504"/>
    </row>
    <row r="6061" spans="2:10" x14ac:dyDescent="0.25">
      <c r="B6061" s="1508"/>
      <c r="C6061" s="1508"/>
      <c r="D6061" s="1508"/>
      <c r="E6061" s="1508"/>
      <c r="F6061" s="1504"/>
      <c r="G6061" s="1504"/>
      <c r="H6061" s="1504"/>
      <c r="I6061" s="1504"/>
      <c r="J6061" s="1504"/>
    </row>
    <row r="6062" spans="2:10" x14ac:dyDescent="0.25">
      <c r="B6062" s="1508"/>
      <c r="C6062" s="1508"/>
      <c r="D6062" s="1508"/>
      <c r="E6062" s="1508"/>
      <c r="F6062" s="1504"/>
      <c r="G6062" s="1504"/>
      <c r="H6062" s="1504"/>
      <c r="I6062" s="1504"/>
      <c r="J6062" s="1504"/>
    </row>
    <row r="6063" spans="2:10" x14ac:dyDescent="0.25">
      <c r="B6063" s="1508"/>
      <c r="C6063" s="1508"/>
      <c r="D6063" s="1508"/>
      <c r="E6063" s="1508"/>
      <c r="F6063" s="1504"/>
      <c r="G6063" s="1504"/>
      <c r="H6063" s="1504"/>
      <c r="I6063" s="1504"/>
      <c r="J6063" s="1504"/>
    </row>
    <row r="6064" spans="2:10" x14ac:dyDescent="0.25">
      <c r="B6064" s="1508"/>
      <c r="C6064" s="1508"/>
      <c r="D6064" s="1508"/>
      <c r="E6064" s="1508"/>
      <c r="F6064" s="1504"/>
      <c r="G6064" s="1504"/>
      <c r="H6064" s="1504"/>
      <c r="I6064" s="1504"/>
      <c r="J6064" s="1504"/>
    </row>
    <row r="6065" spans="2:10" x14ac:dyDescent="0.25">
      <c r="B6065" s="1508"/>
      <c r="C6065" s="1508"/>
      <c r="D6065" s="1508"/>
      <c r="E6065" s="1508"/>
      <c r="F6065" s="1504"/>
      <c r="G6065" s="1504"/>
      <c r="H6065" s="1504"/>
      <c r="I6065" s="1504"/>
      <c r="J6065" s="1504"/>
    </row>
    <row r="6066" spans="2:10" x14ac:dyDescent="0.25">
      <c r="B6066" s="1508"/>
      <c r="C6066" s="1508"/>
      <c r="D6066" s="1508"/>
      <c r="E6066" s="1508"/>
      <c r="F6066" s="1504"/>
      <c r="G6066" s="1504"/>
      <c r="H6066" s="1504"/>
      <c r="I6066" s="1504"/>
      <c r="J6066" s="1504"/>
    </row>
    <row r="6067" spans="2:10" x14ac:dyDescent="0.25">
      <c r="B6067" s="1508"/>
      <c r="C6067" s="1508"/>
      <c r="D6067" s="1508"/>
      <c r="E6067" s="1508"/>
      <c r="F6067" s="1504"/>
      <c r="G6067" s="1504"/>
      <c r="H6067" s="1504"/>
      <c r="I6067" s="1504"/>
      <c r="J6067" s="1504"/>
    </row>
    <row r="6068" spans="2:10" x14ac:dyDescent="0.25">
      <c r="B6068" s="1508"/>
      <c r="C6068" s="1508"/>
      <c r="D6068" s="1508"/>
      <c r="E6068" s="1508"/>
      <c r="F6068" s="1504"/>
      <c r="G6068" s="1504"/>
      <c r="H6068" s="1504"/>
      <c r="I6068" s="1504"/>
      <c r="J6068" s="1504"/>
    </row>
    <row r="6069" spans="2:10" x14ac:dyDescent="0.25">
      <c r="B6069" s="1508"/>
      <c r="C6069" s="1508"/>
      <c r="D6069" s="1508"/>
      <c r="E6069" s="1508"/>
      <c r="F6069" s="1504"/>
      <c r="G6069" s="1504"/>
      <c r="H6069" s="1504"/>
      <c r="I6069" s="1504"/>
      <c r="J6069" s="1504"/>
    </row>
    <row r="6070" spans="2:10" x14ac:dyDescent="0.25">
      <c r="B6070" s="1508"/>
      <c r="C6070" s="1508"/>
      <c r="D6070" s="1508"/>
      <c r="E6070" s="1508"/>
      <c r="F6070" s="1504"/>
      <c r="G6070" s="1504"/>
      <c r="H6070" s="1504"/>
      <c r="I6070" s="1504"/>
      <c r="J6070" s="1504"/>
    </row>
    <row r="6071" spans="2:10" x14ac:dyDescent="0.25">
      <c r="B6071" s="1508"/>
      <c r="C6071" s="1508"/>
      <c r="D6071" s="1508"/>
      <c r="E6071" s="1508"/>
      <c r="F6071" s="1504"/>
      <c r="G6071" s="1504"/>
      <c r="H6071" s="1504"/>
      <c r="I6071" s="1504"/>
      <c r="J6071" s="1504"/>
    </row>
    <row r="6072" spans="2:10" x14ac:dyDescent="0.25">
      <c r="B6072" s="1508"/>
      <c r="C6072" s="1508"/>
      <c r="D6072" s="1508"/>
      <c r="E6072" s="1508"/>
      <c r="F6072" s="1504"/>
      <c r="G6072" s="1504"/>
      <c r="H6072" s="1504"/>
      <c r="I6072" s="1504"/>
      <c r="J6072" s="1504"/>
    </row>
    <row r="6073" spans="2:10" x14ac:dyDescent="0.25">
      <c r="B6073" s="1508"/>
      <c r="C6073" s="1508"/>
      <c r="D6073" s="1508"/>
      <c r="E6073" s="1508"/>
      <c r="F6073" s="1504"/>
      <c r="G6073" s="1504"/>
      <c r="H6073" s="1504"/>
      <c r="I6073" s="1504"/>
      <c r="J6073" s="1504"/>
    </row>
    <row r="6074" spans="2:10" x14ac:dyDescent="0.25">
      <c r="B6074" s="1508"/>
      <c r="C6074" s="1508"/>
      <c r="D6074" s="1508"/>
      <c r="E6074" s="1508"/>
      <c r="F6074" s="1504"/>
      <c r="G6074" s="1504"/>
      <c r="H6074" s="1504"/>
      <c r="I6074" s="1504"/>
      <c r="J6074" s="1504"/>
    </row>
    <row r="6075" spans="2:10" x14ac:dyDescent="0.25">
      <c r="B6075" s="1508"/>
      <c r="C6075" s="1508"/>
      <c r="D6075" s="1508"/>
      <c r="E6075" s="1508"/>
      <c r="F6075" s="1504"/>
      <c r="G6075" s="1504"/>
      <c r="H6075" s="1504"/>
      <c r="I6075" s="1504"/>
      <c r="J6075" s="1504"/>
    </row>
    <row r="6076" spans="2:10" x14ac:dyDescent="0.25">
      <c r="B6076" s="1508"/>
      <c r="C6076" s="1508"/>
      <c r="D6076" s="1508"/>
      <c r="E6076" s="1508"/>
      <c r="F6076" s="1504"/>
      <c r="G6076" s="1504"/>
      <c r="H6076" s="1504"/>
      <c r="I6076" s="1504"/>
      <c r="J6076" s="1504"/>
    </row>
    <row r="6077" spans="2:10" x14ac:dyDescent="0.25">
      <c r="B6077" s="1508"/>
      <c r="C6077" s="1508"/>
      <c r="D6077" s="1508"/>
      <c r="E6077" s="1508"/>
      <c r="F6077" s="1504"/>
      <c r="G6077" s="1504"/>
      <c r="H6077" s="1504"/>
      <c r="I6077" s="1504"/>
      <c r="J6077" s="1504"/>
    </row>
    <row r="6078" spans="2:10" x14ac:dyDescent="0.25">
      <c r="B6078" s="1508"/>
      <c r="C6078" s="1508"/>
      <c r="D6078" s="1508"/>
      <c r="E6078" s="1508"/>
      <c r="F6078" s="1504"/>
      <c r="G6078" s="1504"/>
      <c r="H6078" s="1504"/>
      <c r="I6078" s="1504"/>
      <c r="J6078" s="1504"/>
    </row>
    <row r="6079" spans="2:10" x14ac:dyDescent="0.25">
      <c r="B6079" s="1508"/>
      <c r="C6079" s="1508"/>
      <c r="D6079" s="1508"/>
      <c r="E6079" s="1508"/>
      <c r="F6079" s="1504"/>
      <c r="G6079" s="1504"/>
      <c r="H6079" s="1504"/>
      <c r="I6079" s="1504"/>
      <c r="J6079" s="1504"/>
    </row>
    <row r="6080" spans="2:10" x14ac:dyDescent="0.25">
      <c r="B6080" s="1508"/>
      <c r="C6080" s="1508"/>
      <c r="D6080" s="1508"/>
      <c r="E6080" s="1508"/>
      <c r="F6080" s="1504"/>
      <c r="G6080" s="1504"/>
      <c r="H6080" s="1504"/>
      <c r="I6080" s="1504"/>
      <c r="J6080" s="1504"/>
    </row>
    <row r="6081" spans="2:10" x14ac:dyDescent="0.25">
      <c r="B6081" s="1508"/>
      <c r="C6081" s="1508"/>
      <c r="D6081" s="1508"/>
      <c r="E6081" s="1508"/>
      <c r="F6081" s="1504"/>
      <c r="G6081" s="1504"/>
      <c r="H6081" s="1504"/>
      <c r="I6081" s="1504"/>
      <c r="J6081" s="1504"/>
    </row>
    <row r="6082" spans="2:10" x14ac:dyDescent="0.25">
      <c r="B6082" s="1508"/>
      <c r="C6082" s="1508"/>
      <c r="D6082" s="1508"/>
      <c r="E6082" s="1508"/>
      <c r="F6082" s="1504"/>
      <c r="G6082" s="1504"/>
      <c r="H6082" s="1504"/>
      <c r="I6082" s="1504"/>
      <c r="J6082" s="1504"/>
    </row>
    <row r="6083" spans="2:10" x14ac:dyDescent="0.25">
      <c r="B6083" s="1508"/>
      <c r="C6083" s="1508"/>
      <c r="D6083" s="1508"/>
      <c r="E6083" s="1508"/>
      <c r="F6083" s="1504"/>
      <c r="G6083" s="1504"/>
      <c r="H6083" s="1504"/>
      <c r="I6083" s="1504"/>
      <c r="J6083" s="1504"/>
    </row>
    <row r="6084" spans="2:10" x14ac:dyDescent="0.25">
      <c r="B6084" s="1508"/>
      <c r="C6084" s="1508"/>
      <c r="D6084" s="1508"/>
      <c r="E6084" s="1508"/>
      <c r="F6084" s="1504"/>
      <c r="G6084" s="1504"/>
      <c r="H6084" s="1504"/>
      <c r="I6084" s="1504"/>
      <c r="J6084" s="1504"/>
    </row>
    <row r="6085" spans="2:10" x14ac:dyDescent="0.25">
      <c r="B6085" s="1508"/>
      <c r="C6085" s="1508"/>
      <c r="D6085" s="1508"/>
      <c r="E6085" s="1508"/>
      <c r="F6085" s="1504"/>
      <c r="G6085" s="1504"/>
      <c r="H6085" s="1504"/>
      <c r="I6085" s="1504"/>
      <c r="J6085" s="1504"/>
    </row>
    <row r="6086" spans="2:10" x14ac:dyDescent="0.25">
      <c r="B6086" s="1508"/>
      <c r="C6086" s="1508"/>
      <c r="D6086" s="1508"/>
      <c r="E6086" s="1508"/>
      <c r="F6086" s="1504"/>
      <c r="G6086" s="1504"/>
      <c r="H6086" s="1504"/>
      <c r="I6086" s="1504"/>
      <c r="J6086" s="1504"/>
    </row>
    <row r="6087" spans="2:10" x14ac:dyDescent="0.25">
      <c r="B6087" s="1508"/>
      <c r="C6087" s="1508"/>
      <c r="D6087" s="1508"/>
      <c r="E6087" s="1508"/>
      <c r="F6087" s="1504"/>
      <c r="G6087" s="1504"/>
      <c r="H6087" s="1504"/>
      <c r="I6087" s="1504"/>
      <c r="J6087" s="1504"/>
    </row>
    <row r="6088" spans="2:10" x14ac:dyDescent="0.25">
      <c r="B6088" s="1508"/>
      <c r="C6088" s="1508"/>
      <c r="D6088" s="1508"/>
      <c r="E6088" s="1508"/>
      <c r="F6088" s="1504"/>
      <c r="G6088" s="1504"/>
      <c r="H6088" s="1504"/>
      <c r="I6088" s="1504"/>
      <c r="J6088" s="1504"/>
    </row>
    <row r="6089" spans="2:10" x14ac:dyDescent="0.25">
      <c r="B6089" s="1508"/>
      <c r="C6089" s="1508"/>
      <c r="D6089" s="1508"/>
      <c r="E6089" s="1508"/>
      <c r="F6089" s="1504"/>
      <c r="G6089" s="1504"/>
      <c r="H6089" s="1504"/>
      <c r="I6089" s="1504"/>
      <c r="J6089" s="1504"/>
    </row>
    <row r="6090" spans="2:10" x14ac:dyDescent="0.25">
      <c r="B6090" s="1508"/>
      <c r="C6090" s="1508"/>
      <c r="D6090" s="1508"/>
      <c r="E6090" s="1508"/>
      <c r="F6090" s="1504"/>
      <c r="G6090" s="1504"/>
      <c r="H6090" s="1504"/>
      <c r="I6090" s="1504"/>
      <c r="J6090" s="1504"/>
    </row>
    <row r="6091" spans="2:10" x14ac:dyDescent="0.25">
      <c r="B6091" s="1508"/>
      <c r="C6091" s="1508"/>
      <c r="D6091" s="1508"/>
      <c r="E6091" s="1508"/>
      <c r="F6091" s="1504"/>
      <c r="G6091" s="1504"/>
      <c r="H6091" s="1504"/>
      <c r="I6091" s="1504"/>
      <c r="J6091" s="1504"/>
    </row>
    <row r="6092" spans="2:10" x14ac:dyDescent="0.25">
      <c r="B6092" s="1508"/>
      <c r="C6092" s="1508"/>
      <c r="D6092" s="1508"/>
      <c r="E6092" s="1508"/>
      <c r="F6092" s="1504"/>
      <c r="G6092" s="1504"/>
      <c r="H6092" s="1504"/>
      <c r="I6092" s="1504"/>
      <c r="J6092" s="1504"/>
    </row>
    <row r="6093" spans="2:10" x14ac:dyDescent="0.25">
      <c r="B6093" s="1508"/>
      <c r="C6093" s="1508"/>
      <c r="D6093" s="1508"/>
      <c r="E6093" s="1508"/>
      <c r="F6093" s="1504"/>
      <c r="G6093" s="1504"/>
      <c r="H6093" s="1504"/>
      <c r="I6093" s="1504"/>
      <c r="J6093" s="1504"/>
    </row>
    <row r="6094" spans="2:10" x14ac:dyDescent="0.25">
      <c r="B6094" s="1508"/>
      <c r="C6094" s="1508"/>
      <c r="D6094" s="1508"/>
      <c r="E6094" s="1508"/>
      <c r="F6094" s="1504"/>
      <c r="G6094" s="1504"/>
      <c r="H6094" s="1504"/>
      <c r="I6094" s="1504"/>
      <c r="J6094" s="1504"/>
    </row>
    <row r="6095" spans="2:10" x14ac:dyDescent="0.25">
      <c r="B6095" s="1508"/>
      <c r="C6095" s="1508"/>
      <c r="D6095" s="1508"/>
      <c r="E6095" s="1508"/>
      <c r="F6095" s="1504"/>
      <c r="G6095" s="1504"/>
      <c r="H6095" s="1504"/>
      <c r="I6095" s="1504"/>
      <c r="J6095" s="1504"/>
    </row>
    <row r="6096" spans="2:10" x14ac:dyDescent="0.25">
      <c r="B6096" s="1508"/>
      <c r="C6096" s="1508"/>
      <c r="D6096" s="1508"/>
      <c r="E6096" s="1508"/>
      <c r="F6096" s="1504"/>
      <c r="G6096" s="1504"/>
      <c r="H6096" s="1504"/>
      <c r="I6096" s="1504"/>
      <c r="J6096" s="1504"/>
    </row>
    <row r="6097" spans="2:10" x14ac:dyDescent="0.25">
      <c r="B6097" s="1508"/>
      <c r="C6097" s="1508"/>
      <c r="D6097" s="1508"/>
      <c r="E6097" s="1508"/>
      <c r="F6097" s="1504"/>
      <c r="G6097" s="1504"/>
      <c r="H6097" s="1504"/>
      <c r="I6097" s="1504"/>
      <c r="J6097" s="1504"/>
    </row>
    <row r="6098" spans="2:10" x14ac:dyDescent="0.25">
      <c r="B6098" s="1508"/>
      <c r="C6098" s="1508"/>
      <c r="D6098" s="1508"/>
      <c r="E6098" s="1508"/>
      <c r="F6098" s="1504"/>
      <c r="G6098" s="1504"/>
      <c r="H6098" s="1504"/>
      <c r="I6098" s="1504"/>
      <c r="J6098" s="1504"/>
    </row>
    <row r="6099" spans="2:10" x14ac:dyDescent="0.25">
      <c r="B6099" s="1508"/>
      <c r="C6099" s="1508"/>
      <c r="D6099" s="1508"/>
      <c r="E6099" s="1508"/>
      <c r="F6099" s="1504"/>
      <c r="G6099" s="1504"/>
      <c r="H6099" s="1504"/>
      <c r="I6099" s="1504"/>
      <c r="J6099" s="1504"/>
    </row>
    <row r="6100" spans="2:10" x14ac:dyDescent="0.25">
      <c r="B6100" s="1508"/>
      <c r="C6100" s="1508"/>
      <c r="D6100" s="1508"/>
      <c r="E6100" s="1508"/>
      <c r="F6100" s="1504"/>
      <c r="G6100" s="1504"/>
      <c r="H6100" s="1504"/>
      <c r="I6100" s="1504"/>
      <c r="J6100" s="1504"/>
    </row>
    <row r="6101" spans="2:10" x14ac:dyDescent="0.25">
      <c r="B6101" s="1508"/>
      <c r="C6101" s="1508"/>
      <c r="D6101" s="1508"/>
      <c r="E6101" s="1508"/>
      <c r="F6101" s="1504"/>
      <c r="G6101" s="1504"/>
      <c r="H6101" s="1504"/>
      <c r="I6101" s="1504"/>
      <c r="J6101" s="1504"/>
    </row>
    <row r="6102" spans="2:10" x14ac:dyDescent="0.25">
      <c r="B6102" s="1508"/>
      <c r="C6102" s="1508"/>
      <c r="D6102" s="1508"/>
      <c r="E6102" s="1508"/>
      <c r="F6102" s="1504"/>
      <c r="G6102" s="1504"/>
      <c r="H6102" s="1504"/>
      <c r="I6102" s="1504"/>
      <c r="J6102" s="1504"/>
    </row>
    <row r="6103" spans="2:10" x14ac:dyDescent="0.25">
      <c r="B6103" s="1508"/>
      <c r="C6103" s="1508"/>
      <c r="D6103" s="1508"/>
      <c r="E6103" s="1508"/>
      <c r="F6103" s="1504"/>
      <c r="G6103" s="1504"/>
      <c r="H6103" s="1504"/>
      <c r="I6103" s="1504"/>
      <c r="J6103" s="1504"/>
    </row>
    <row r="6104" spans="2:10" x14ac:dyDescent="0.25">
      <c r="B6104" s="1508"/>
      <c r="C6104" s="1508"/>
      <c r="D6104" s="1508"/>
      <c r="E6104" s="1508"/>
      <c r="F6104" s="1504"/>
      <c r="G6104" s="1504"/>
      <c r="H6104" s="1504"/>
      <c r="I6104" s="1504"/>
      <c r="J6104" s="1504"/>
    </row>
    <row r="6105" spans="2:10" x14ac:dyDescent="0.25">
      <c r="B6105" s="1508"/>
      <c r="C6105" s="1508"/>
      <c r="D6105" s="1508"/>
      <c r="E6105" s="1508"/>
      <c r="F6105" s="1504"/>
      <c r="G6105" s="1504"/>
      <c r="H6105" s="1504"/>
      <c r="I6105" s="1504"/>
      <c r="J6105" s="1504"/>
    </row>
    <row r="6106" spans="2:10" x14ac:dyDescent="0.25">
      <c r="B6106" s="1508"/>
      <c r="C6106" s="1508"/>
      <c r="D6106" s="1508"/>
      <c r="E6106" s="1508"/>
      <c r="F6106" s="1504"/>
      <c r="G6106" s="1504"/>
      <c r="H6106" s="1504"/>
      <c r="I6106" s="1504"/>
      <c r="J6106" s="1504"/>
    </row>
    <row r="6107" spans="2:10" x14ac:dyDescent="0.25">
      <c r="B6107" s="1508"/>
      <c r="C6107" s="1508"/>
      <c r="D6107" s="1508"/>
      <c r="E6107" s="1508"/>
      <c r="F6107" s="1504"/>
      <c r="G6107" s="1504"/>
      <c r="H6107" s="1504"/>
      <c r="I6107" s="1504"/>
      <c r="J6107" s="1504"/>
    </row>
    <row r="6108" spans="2:10" x14ac:dyDescent="0.25">
      <c r="B6108" s="1508"/>
      <c r="C6108" s="1508"/>
      <c r="D6108" s="1508"/>
      <c r="E6108" s="1508"/>
      <c r="F6108" s="1504"/>
      <c r="G6108" s="1504"/>
      <c r="H6108" s="1504"/>
      <c r="I6108" s="1504"/>
      <c r="J6108" s="1504"/>
    </row>
    <row r="6109" spans="2:10" x14ac:dyDescent="0.25">
      <c r="B6109" s="1508"/>
      <c r="C6109" s="1508"/>
      <c r="D6109" s="1508"/>
      <c r="E6109" s="1508"/>
      <c r="F6109" s="1504"/>
      <c r="G6109" s="1504"/>
      <c r="H6109" s="1504"/>
      <c r="I6109" s="1504"/>
      <c r="J6109" s="1504"/>
    </row>
    <row r="6110" spans="2:10" x14ac:dyDescent="0.25">
      <c r="B6110" s="1508"/>
      <c r="C6110" s="1508"/>
      <c r="D6110" s="1508"/>
      <c r="E6110" s="1508"/>
      <c r="F6110" s="1504"/>
      <c r="G6110" s="1504"/>
      <c r="H6110" s="1504"/>
      <c r="I6110" s="1504"/>
      <c r="J6110" s="1504"/>
    </row>
    <row r="6111" spans="2:10" x14ac:dyDescent="0.25">
      <c r="B6111" s="1508"/>
      <c r="C6111" s="1508"/>
      <c r="D6111" s="1508"/>
      <c r="E6111" s="1508"/>
      <c r="F6111" s="1504"/>
      <c r="G6111" s="1504"/>
      <c r="H6111" s="1504"/>
      <c r="I6111" s="1504"/>
      <c r="J6111" s="1504"/>
    </row>
    <row r="6112" spans="2:10" x14ac:dyDescent="0.25">
      <c r="B6112" s="1508"/>
      <c r="C6112" s="1508"/>
      <c r="D6112" s="1508"/>
      <c r="E6112" s="1508"/>
      <c r="F6112" s="1504"/>
      <c r="G6112" s="1504"/>
      <c r="H6112" s="1504"/>
      <c r="I6112" s="1504"/>
      <c r="J6112" s="1504"/>
    </row>
    <row r="6113" spans="2:10" x14ac:dyDescent="0.25">
      <c r="B6113" s="1508"/>
      <c r="C6113" s="1508"/>
      <c r="D6113" s="1508"/>
      <c r="E6113" s="1508"/>
      <c r="F6113" s="1504"/>
      <c r="G6113" s="1504"/>
      <c r="H6113" s="1504"/>
      <c r="I6113" s="1504"/>
      <c r="J6113" s="1504"/>
    </row>
    <row r="6114" spans="2:10" x14ac:dyDescent="0.25">
      <c r="B6114" s="1508"/>
      <c r="C6114" s="1508"/>
      <c r="D6114" s="1508"/>
      <c r="E6114" s="1508"/>
      <c r="F6114" s="1504"/>
      <c r="G6114" s="1504"/>
      <c r="H6114" s="1504"/>
      <c r="I6114" s="1504"/>
      <c r="J6114" s="1504"/>
    </row>
    <row r="6115" spans="2:10" x14ac:dyDescent="0.25">
      <c r="B6115" s="1508"/>
      <c r="C6115" s="1508"/>
      <c r="D6115" s="1508"/>
      <c r="E6115" s="1508"/>
      <c r="F6115" s="1504"/>
      <c r="G6115" s="1504"/>
      <c r="H6115" s="1504"/>
      <c r="I6115" s="1504"/>
      <c r="J6115" s="1504"/>
    </row>
    <row r="6116" spans="2:10" x14ac:dyDescent="0.25">
      <c r="B6116" s="1508"/>
      <c r="C6116" s="1508"/>
      <c r="D6116" s="1508"/>
      <c r="E6116" s="1508"/>
      <c r="F6116" s="1504"/>
      <c r="G6116" s="1504"/>
      <c r="H6116" s="1504"/>
      <c r="I6116" s="1504"/>
      <c r="J6116" s="1504"/>
    </row>
    <row r="6117" spans="2:10" x14ac:dyDescent="0.25">
      <c r="B6117" s="1508"/>
      <c r="C6117" s="1508"/>
      <c r="D6117" s="1508"/>
      <c r="E6117" s="1508"/>
      <c r="F6117" s="1504"/>
      <c r="G6117" s="1504"/>
      <c r="H6117" s="1504"/>
      <c r="I6117" s="1504"/>
      <c r="J6117" s="1504"/>
    </row>
    <row r="6118" spans="2:10" x14ac:dyDescent="0.25">
      <c r="B6118" s="1508"/>
      <c r="C6118" s="1508"/>
      <c r="D6118" s="1508"/>
      <c r="E6118" s="1508"/>
      <c r="F6118" s="1504"/>
      <c r="G6118" s="1504"/>
      <c r="H6118" s="1504"/>
      <c r="I6118" s="1504"/>
      <c r="J6118" s="1504"/>
    </row>
    <row r="6119" spans="2:10" x14ac:dyDescent="0.25">
      <c r="B6119" s="1508"/>
      <c r="C6119" s="1508"/>
      <c r="D6119" s="1508"/>
      <c r="E6119" s="1508"/>
      <c r="F6119" s="1504"/>
      <c r="G6119" s="1504"/>
      <c r="H6119" s="1504"/>
      <c r="I6119" s="1504"/>
      <c r="J6119" s="1504"/>
    </row>
    <row r="6120" spans="2:10" x14ac:dyDescent="0.25">
      <c r="B6120" s="1508"/>
      <c r="C6120" s="1508"/>
      <c r="D6120" s="1508"/>
      <c r="E6120" s="1508"/>
      <c r="F6120" s="1504"/>
      <c r="G6120" s="1504"/>
      <c r="H6120" s="1504"/>
      <c r="I6120" s="1504"/>
      <c r="J6120" s="1504"/>
    </row>
    <row r="6121" spans="2:10" x14ac:dyDescent="0.25">
      <c r="B6121" s="1508"/>
      <c r="C6121" s="1508"/>
      <c r="D6121" s="1508"/>
      <c r="E6121" s="1508"/>
      <c r="F6121" s="1504"/>
      <c r="G6121" s="1504"/>
      <c r="H6121" s="1504"/>
      <c r="I6121" s="1504"/>
      <c r="J6121" s="1504"/>
    </row>
    <row r="6122" spans="2:10" x14ac:dyDescent="0.25">
      <c r="B6122" s="1508"/>
      <c r="C6122" s="1508"/>
      <c r="D6122" s="1508"/>
      <c r="E6122" s="1508"/>
      <c r="F6122" s="1504"/>
      <c r="G6122" s="1504"/>
      <c r="H6122" s="1504"/>
      <c r="I6122" s="1504"/>
      <c r="J6122" s="1504"/>
    </row>
    <row r="6123" spans="2:10" x14ac:dyDescent="0.25">
      <c r="B6123" s="1508"/>
      <c r="C6123" s="1508"/>
      <c r="D6123" s="1508"/>
      <c r="E6123" s="1508"/>
      <c r="F6123" s="1504"/>
      <c r="G6123" s="1504"/>
      <c r="H6123" s="1504"/>
      <c r="I6123" s="1504"/>
      <c r="J6123" s="1504"/>
    </row>
    <row r="6124" spans="2:10" x14ac:dyDescent="0.25">
      <c r="B6124" s="1508"/>
      <c r="C6124" s="1508"/>
      <c r="D6124" s="1508"/>
      <c r="E6124" s="1508"/>
      <c r="F6124" s="1504"/>
      <c r="G6124" s="1504"/>
      <c r="H6124" s="1504"/>
      <c r="I6124" s="1504"/>
      <c r="J6124" s="1504"/>
    </row>
    <row r="6125" spans="2:10" x14ac:dyDescent="0.25">
      <c r="B6125" s="1508"/>
      <c r="C6125" s="1508"/>
      <c r="D6125" s="1508"/>
      <c r="E6125" s="1508"/>
      <c r="F6125" s="1504"/>
      <c r="G6125" s="1504"/>
      <c r="H6125" s="1504"/>
      <c r="I6125" s="1504"/>
      <c r="J6125" s="1504"/>
    </row>
    <row r="6126" spans="2:10" x14ac:dyDescent="0.25">
      <c r="B6126" s="1508"/>
      <c r="C6126" s="1508"/>
      <c r="D6126" s="1508"/>
      <c r="E6126" s="1508"/>
      <c r="F6126" s="1504"/>
      <c r="G6126" s="1504"/>
      <c r="H6126" s="1504"/>
      <c r="I6126" s="1504"/>
      <c r="J6126" s="1504"/>
    </row>
    <row r="6127" spans="2:10" x14ac:dyDescent="0.25">
      <c r="B6127" s="1508"/>
      <c r="C6127" s="1508"/>
      <c r="D6127" s="1508"/>
      <c r="E6127" s="1508"/>
      <c r="F6127" s="1504"/>
      <c r="G6127" s="1504"/>
      <c r="H6127" s="1504"/>
      <c r="I6127" s="1504"/>
      <c r="J6127" s="1504"/>
    </row>
    <row r="6128" spans="2:10" x14ac:dyDescent="0.25">
      <c r="B6128" s="1508"/>
      <c r="C6128" s="1508"/>
      <c r="D6128" s="1508"/>
      <c r="E6128" s="1508"/>
      <c r="F6128" s="1504"/>
      <c r="G6128" s="1504"/>
      <c r="H6128" s="1504"/>
      <c r="I6128" s="1504"/>
      <c r="J6128" s="1504"/>
    </row>
    <row r="6129" spans="2:10" x14ac:dyDescent="0.25">
      <c r="B6129" s="1508"/>
      <c r="C6129" s="1508"/>
      <c r="D6129" s="1508"/>
      <c r="E6129" s="1508"/>
      <c r="F6129" s="1504"/>
      <c r="G6129" s="1504"/>
      <c r="H6129" s="1504"/>
      <c r="I6129" s="1504"/>
      <c r="J6129" s="1504"/>
    </row>
    <row r="6130" spans="2:10" x14ac:dyDescent="0.25">
      <c r="B6130" s="1508"/>
      <c r="C6130" s="1508"/>
      <c r="D6130" s="1508"/>
      <c r="E6130" s="1508"/>
      <c r="F6130" s="1504"/>
      <c r="G6130" s="1504"/>
      <c r="H6130" s="1504"/>
      <c r="I6130" s="1504"/>
      <c r="J6130" s="1504"/>
    </row>
    <row r="6131" spans="2:10" x14ac:dyDescent="0.25">
      <c r="B6131" s="1508"/>
      <c r="C6131" s="1508"/>
      <c r="D6131" s="1508"/>
      <c r="E6131" s="1508"/>
      <c r="F6131" s="1504"/>
      <c r="G6131" s="1504"/>
      <c r="H6131" s="1504"/>
      <c r="I6131" s="1504"/>
      <c r="J6131" s="1504"/>
    </row>
    <row r="6132" spans="2:10" x14ac:dyDescent="0.25">
      <c r="B6132" s="1508"/>
      <c r="C6132" s="1508"/>
      <c r="D6132" s="1508"/>
      <c r="E6132" s="1508"/>
      <c r="F6132" s="1504"/>
      <c r="G6132" s="1504"/>
      <c r="H6132" s="1504"/>
      <c r="I6132" s="1504"/>
      <c r="J6132" s="1504"/>
    </row>
    <row r="6133" spans="2:10" x14ac:dyDescent="0.25">
      <c r="B6133" s="1508"/>
      <c r="C6133" s="1508"/>
      <c r="D6133" s="1508"/>
      <c r="E6133" s="1508"/>
      <c r="F6133" s="1504"/>
      <c r="G6133" s="1504"/>
      <c r="H6133" s="1504"/>
      <c r="I6133" s="1504"/>
      <c r="J6133" s="1504"/>
    </row>
    <row r="6134" spans="2:10" x14ac:dyDescent="0.25">
      <c r="B6134" s="1508"/>
      <c r="C6134" s="1508"/>
      <c r="D6134" s="1508"/>
      <c r="E6134" s="1508"/>
      <c r="F6134" s="1504"/>
      <c r="G6134" s="1504"/>
      <c r="H6134" s="1504"/>
      <c r="I6134" s="1504"/>
      <c r="J6134" s="1504"/>
    </row>
    <row r="6135" spans="2:10" x14ac:dyDescent="0.25">
      <c r="B6135" s="1508"/>
      <c r="C6135" s="1508"/>
      <c r="D6135" s="1508"/>
      <c r="E6135" s="1508"/>
      <c r="F6135" s="1504"/>
      <c r="G6135" s="1504"/>
      <c r="H6135" s="1504"/>
      <c r="I6135" s="1504"/>
      <c r="J6135" s="1504"/>
    </row>
    <row r="6136" spans="2:10" x14ac:dyDescent="0.25">
      <c r="B6136" s="1508"/>
      <c r="C6136" s="1508"/>
      <c r="D6136" s="1508"/>
      <c r="E6136" s="1508"/>
      <c r="F6136" s="1504"/>
      <c r="G6136" s="1504"/>
      <c r="H6136" s="1504"/>
      <c r="I6136" s="1504"/>
      <c r="J6136" s="1504"/>
    </row>
    <row r="6137" spans="2:10" x14ac:dyDescent="0.25">
      <c r="B6137" s="1508"/>
      <c r="C6137" s="1508"/>
      <c r="D6137" s="1508"/>
      <c r="E6137" s="1508"/>
      <c r="F6137" s="1504"/>
      <c r="G6137" s="1504"/>
      <c r="H6137" s="1504"/>
      <c r="I6137" s="1504"/>
      <c r="J6137" s="1504"/>
    </row>
    <row r="6138" spans="2:10" x14ac:dyDescent="0.25">
      <c r="B6138" s="1508"/>
      <c r="C6138" s="1508"/>
      <c r="D6138" s="1508"/>
      <c r="E6138" s="1508"/>
      <c r="F6138" s="1504"/>
      <c r="G6138" s="1504"/>
      <c r="H6138" s="1504"/>
      <c r="I6138" s="1504"/>
      <c r="J6138" s="1504"/>
    </row>
    <row r="6139" spans="2:10" x14ac:dyDescent="0.25">
      <c r="B6139" s="1508"/>
      <c r="C6139" s="1508"/>
      <c r="D6139" s="1508"/>
      <c r="E6139" s="1508"/>
      <c r="F6139" s="1504"/>
      <c r="G6139" s="1504"/>
      <c r="H6139" s="1504"/>
      <c r="I6139" s="1504"/>
      <c r="J6139" s="1504"/>
    </row>
    <row r="6140" spans="2:10" x14ac:dyDescent="0.25">
      <c r="B6140" s="1508"/>
      <c r="C6140" s="1508"/>
      <c r="D6140" s="1508"/>
      <c r="E6140" s="1508"/>
      <c r="F6140" s="1504"/>
      <c r="G6140" s="1504"/>
      <c r="H6140" s="1504"/>
      <c r="I6140" s="1504"/>
      <c r="J6140" s="1504"/>
    </row>
    <row r="6141" spans="2:10" x14ac:dyDescent="0.25">
      <c r="B6141" s="1508"/>
      <c r="C6141" s="1508"/>
      <c r="D6141" s="1508"/>
      <c r="E6141" s="1508"/>
      <c r="F6141" s="1504"/>
      <c r="G6141" s="1504"/>
      <c r="H6141" s="1504"/>
      <c r="I6141" s="1504"/>
      <c r="J6141" s="1504"/>
    </row>
    <row r="6142" spans="2:10" x14ac:dyDescent="0.25">
      <c r="B6142" s="1508"/>
      <c r="C6142" s="1508"/>
      <c r="D6142" s="1508"/>
      <c r="E6142" s="1508"/>
      <c r="F6142" s="1504"/>
      <c r="G6142" s="1504"/>
      <c r="H6142" s="1504"/>
      <c r="I6142" s="1504"/>
      <c r="J6142" s="1504"/>
    </row>
    <row r="6143" spans="2:10" x14ac:dyDescent="0.25">
      <c r="B6143" s="1508"/>
      <c r="C6143" s="1508"/>
      <c r="D6143" s="1508"/>
      <c r="E6143" s="1508"/>
      <c r="F6143" s="1504"/>
      <c r="G6143" s="1504"/>
      <c r="H6143" s="1504"/>
      <c r="I6143" s="1504"/>
      <c r="J6143" s="1504"/>
    </row>
    <row r="6144" spans="2:10" x14ac:dyDescent="0.25">
      <c r="B6144" s="1508"/>
      <c r="C6144" s="1508"/>
      <c r="D6144" s="1508"/>
      <c r="E6144" s="1508"/>
      <c r="F6144" s="1504"/>
      <c r="G6144" s="1504"/>
      <c r="H6144" s="1504"/>
      <c r="I6144" s="1504"/>
      <c r="J6144" s="1504"/>
    </row>
    <row r="6145" spans="2:10" x14ac:dyDescent="0.25">
      <c r="B6145" s="1508"/>
      <c r="C6145" s="1508"/>
      <c r="D6145" s="1508"/>
      <c r="E6145" s="1508"/>
      <c r="F6145" s="1504"/>
      <c r="G6145" s="1504"/>
      <c r="H6145" s="1504"/>
      <c r="I6145" s="1504"/>
      <c r="J6145" s="1504"/>
    </row>
    <row r="6146" spans="2:10" x14ac:dyDescent="0.25">
      <c r="B6146" s="1508"/>
      <c r="C6146" s="1508"/>
      <c r="D6146" s="1508"/>
      <c r="E6146" s="1508"/>
      <c r="F6146" s="1504"/>
      <c r="G6146" s="1504"/>
      <c r="H6146" s="1504"/>
      <c r="I6146" s="1504"/>
      <c r="J6146" s="1504"/>
    </row>
    <row r="6147" spans="2:10" x14ac:dyDescent="0.25">
      <c r="B6147" s="1508"/>
      <c r="C6147" s="1508"/>
      <c r="D6147" s="1508"/>
      <c r="E6147" s="1508"/>
      <c r="F6147" s="1504"/>
      <c r="G6147" s="1504"/>
      <c r="H6147" s="1504"/>
      <c r="I6147" s="1504"/>
      <c r="J6147" s="1504"/>
    </row>
    <row r="6148" spans="2:10" x14ac:dyDescent="0.25">
      <c r="B6148" s="1508"/>
      <c r="C6148" s="1508"/>
      <c r="D6148" s="1508"/>
      <c r="E6148" s="1508"/>
      <c r="F6148" s="1504"/>
      <c r="G6148" s="1504"/>
      <c r="H6148" s="1504"/>
      <c r="I6148" s="1504"/>
      <c r="J6148" s="1504"/>
    </row>
    <row r="6149" spans="2:10" x14ac:dyDescent="0.25">
      <c r="B6149" s="1508"/>
      <c r="C6149" s="1508"/>
      <c r="D6149" s="1508"/>
      <c r="E6149" s="1508"/>
      <c r="F6149" s="1504"/>
      <c r="G6149" s="1504"/>
      <c r="H6149" s="1504"/>
      <c r="I6149" s="1504"/>
      <c r="J6149" s="1504"/>
    </row>
    <row r="6150" spans="2:10" x14ac:dyDescent="0.25">
      <c r="B6150" s="1508"/>
      <c r="C6150" s="1508"/>
      <c r="D6150" s="1508"/>
      <c r="E6150" s="1508"/>
      <c r="F6150" s="1504"/>
      <c r="G6150" s="1504"/>
      <c r="H6150" s="1504"/>
      <c r="I6150" s="1504"/>
      <c r="J6150" s="1504"/>
    </row>
    <row r="6151" spans="2:10" x14ac:dyDescent="0.25">
      <c r="B6151" s="1508"/>
      <c r="C6151" s="1508"/>
      <c r="D6151" s="1508"/>
      <c r="E6151" s="1508"/>
      <c r="F6151" s="1504"/>
      <c r="G6151" s="1504"/>
      <c r="H6151" s="1504"/>
      <c r="I6151" s="1504"/>
      <c r="J6151" s="1504"/>
    </row>
    <row r="6152" spans="2:10" x14ac:dyDescent="0.25">
      <c r="B6152" s="1508"/>
      <c r="C6152" s="1508"/>
      <c r="D6152" s="1508"/>
      <c r="E6152" s="1508"/>
      <c r="F6152" s="1504"/>
      <c r="G6152" s="1504"/>
      <c r="H6152" s="1504"/>
      <c r="I6152" s="1504"/>
      <c r="J6152" s="1504"/>
    </row>
    <row r="6153" spans="2:10" x14ac:dyDescent="0.25">
      <c r="B6153" s="1508"/>
      <c r="C6153" s="1508"/>
      <c r="D6153" s="1508"/>
      <c r="E6153" s="1508"/>
      <c r="F6153" s="1504"/>
      <c r="G6153" s="1504"/>
      <c r="H6153" s="1504"/>
      <c r="I6153" s="1504"/>
      <c r="J6153" s="1504"/>
    </row>
    <row r="6154" spans="2:10" x14ac:dyDescent="0.25">
      <c r="B6154" s="1508"/>
      <c r="C6154" s="1508"/>
      <c r="D6154" s="1508"/>
      <c r="E6154" s="1508"/>
      <c r="F6154" s="1504"/>
      <c r="G6154" s="1504"/>
      <c r="H6154" s="1504"/>
      <c r="I6154" s="1504"/>
      <c r="J6154" s="1504"/>
    </row>
    <row r="6155" spans="2:10" x14ac:dyDescent="0.25">
      <c r="B6155" s="1508"/>
      <c r="C6155" s="1508"/>
      <c r="D6155" s="1508"/>
      <c r="E6155" s="1508"/>
      <c r="F6155" s="1504"/>
      <c r="G6155" s="1504"/>
      <c r="H6155" s="1504"/>
      <c r="I6155" s="1504"/>
      <c r="J6155" s="1504"/>
    </row>
    <row r="6156" spans="2:10" x14ac:dyDescent="0.25">
      <c r="B6156" s="1508"/>
      <c r="C6156" s="1508"/>
      <c r="D6156" s="1508"/>
      <c r="E6156" s="1508"/>
      <c r="F6156" s="1504"/>
      <c r="G6156" s="1504"/>
      <c r="H6156" s="1504"/>
      <c r="I6156" s="1504"/>
      <c r="J6156" s="1504"/>
    </row>
    <row r="6157" spans="2:10" x14ac:dyDescent="0.25">
      <c r="B6157" s="1508"/>
      <c r="C6157" s="1508"/>
      <c r="D6157" s="1508"/>
      <c r="E6157" s="1508"/>
      <c r="F6157" s="1504"/>
      <c r="G6157" s="1504"/>
      <c r="H6157" s="1504"/>
      <c r="I6157" s="1504"/>
      <c r="J6157" s="1504"/>
    </row>
    <row r="6158" spans="2:10" x14ac:dyDescent="0.25">
      <c r="B6158" s="1508"/>
      <c r="C6158" s="1508"/>
      <c r="D6158" s="1508"/>
      <c r="E6158" s="1508"/>
      <c r="F6158" s="1504"/>
      <c r="G6158" s="1504"/>
      <c r="H6158" s="1504"/>
      <c r="I6158" s="1504"/>
      <c r="J6158" s="1504"/>
    </row>
    <row r="6159" spans="2:10" x14ac:dyDescent="0.25">
      <c r="B6159" s="1508"/>
      <c r="C6159" s="1508"/>
      <c r="D6159" s="1508"/>
      <c r="E6159" s="1508"/>
      <c r="F6159" s="1504"/>
      <c r="G6159" s="1504"/>
      <c r="H6159" s="1504"/>
      <c r="I6159" s="1504"/>
      <c r="J6159" s="1504"/>
    </row>
    <row r="6160" spans="2:10" x14ac:dyDescent="0.25">
      <c r="B6160" s="1508"/>
      <c r="C6160" s="1508"/>
      <c r="D6160" s="1508"/>
      <c r="E6160" s="1508"/>
      <c r="F6160" s="1504"/>
      <c r="G6160" s="1504"/>
      <c r="H6160" s="1504"/>
      <c r="I6160" s="1504"/>
      <c r="J6160" s="1504"/>
    </row>
    <row r="6161" spans="2:10" x14ac:dyDescent="0.25">
      <c r="B6161" s="1508"/>
      <c r="C6161" s="1508"/>
      <c r="D6161" s="1508"/>
      <c r="E6161" s="1508"/>
      <c r="F6161" s="1504"/>
      <c r="G6161" s="1504"/>
      <c r="H6161" s="1504"/>
      <c r="I6161" s="1504"/>
      <c r="J6161" s="1504"/>
    </row>
    <row r="6162" spans="2:10" x14ac:dyDescent="0.25">
      <c r="B6162" s="1508"/>
      <c r="C6162" s="1508"/>
      <c r="D6162" s="1508"/>
      <c r="E6162" s="1508"/>
      <c r="F6162" s="1504"/>
      <c r="G6162" s="1504"/>
      <c r="H6162" s="1504"/>
      <c r="I6162" s="1504"/>
      <c r="J6162" s="1504"/>
    </row>
    <row r="6163" spans="2:10" x14ac:dyDescent="0.25">
      <c r="B6163" s="1508"/>
      <c r="C6163" s="1508"/>
      <c r="D6163" s="1508"/>
      <c r="E6163" s="1508"/>
      <c r="F6163" s="1504"/>
      <c r="G6163" s="1504"/>
      <c r="H6163" s="1504"/>
      <c r="I6163" s="1504"/>
      <c r="J6163" s="1504"/>
    </row>
    <row r="6164" spans="2:10" x14ac:dyDescent="0.25">
      <c r="B6164" s="1508"/>
      <c r="C6164" s="1508"/>
      <c r="D6164" s="1508"/>
      <c r="E6164" s="1508"/>
      <c r="F6164" s="1504"/>
      <c r="G6164" s="1504"/>
      <c r="H6164" s="1504"/>
      <c r="I6164" s="1504"/>
      <c r="J6164" s="1504"/>
    </row>
    <row r="6165" spans="2:10" x14ac:dyDescent="0.25">
      <c r="B6165" s="1508"/>
      <c r="C6165" s="1508"/>
      <c r="D6165" s="1508"/>
      <c r="E6165" s="1508"/>
      <c r="F6165" s="1504"/>
      <c r="G6165" s="1504"/>
      <c r="H6165" s="1504"/>
      <c r="I6165" s="1504"/>
      <c r="J6165" s="1504"/>
    </row>
    <row r="6166" spans="2:10" x14ac:dyDescent="0.25">
      <c r="B6166" s="1508"/>
      <c r="C6166" s="1508"/>
      <c r="D6166" s="1508"/>
      <c r="E6166" s="1508"/>
      <c r="F6166" s="1504"/>
      <c r="G6166" s="1504"/>
      <c r="H6166" s="1504"/>
      <c r="I6166" s="1504"/>
      <c r="J6166" s="1504"/>
    </row>
    <row r="6167" spans="2:10" x14ac:dyDescent="0.25">
      <c r="B6167" s="1508"/>
      <c r="C6167" s="1508"/>
      <c r="D6167" s="1508"/>
      <c r="E6167" s="1508"/>
      <c r="F6167" s="1504"/>
      <c r="G6167" s="1504"/>
      <c r="H6167" s="1504"/>
      <c r="I6167" s="1504"/>
      <c r="J6167" s="1504"/>
    </row>
    <row r="6168" spans="2:10" x14ac:dyDescent="0.25">
      <c r="B6168" s="1508"/>
      <c r="C6168" s="1508"/>
      <c r="D6168" s="1508"/>
      <c r="E6168" s="1508"/>
      <c r="F6168" s="1504"/>
      <c r="G6168" s="1504"/>
      <c r="H6168" s="1504"/>
      <c r="I6168" s="1504"/>
      <c r="J6168" s="1504"/>
    </row>
    <row r="6169" spans="2:10" x14ac:dyDescent="0.25">
      <c r="B6169" s="1508"/>
      <c r="C6169" s="1508"/>
      <c r="D6169" s="1508"/>
      <c r="E6169" s="1508"/>
      <c r="F6169" s="1504"/>
      <c r="G6169" s="1504"/>
      <c r="H6169" s="1504"/>
      <c r="I6169" s="1504"/>
      <c r="J6169" s="1504"/>
    </row>
    <row r="6170" spans="2:10" x14ac:dyDescent="0.25">
      <c r="B6170" s="1508"/>
      <c r="C6170" s="1508"/>
      <c r="D6170" s="1508"/>
      <c r="E6170" s="1508"/>
      <c r="F6170" s="1504"/>
      <c r="G6170" s="1504"/>
      <c r="H6170" s="1504"/>
      <c r="I6170" s="1504"/>
      <c r="J6170" s="1504"/>
    </row>
    <row r="6171" spans="2:10" x14ac:dyDescent="0.25">
      <c r="B6171" s="1508"/>
      <c r="C6171" s="1508"/>
      <c r="D6171" s="1508"/>
      <c r="E6171" s="1508"/>
      <c r="F6171" s="1504"/>
      <c r="G6171" s="1504"/>
      <c r="H6171" s="1504"/>
      <c r="I6171" s="1504"/>
      <c r="J6171" s="1504"/>
    </row>
    <row r="6172" spans="2:10" x14ac:dyDescent="0.25">
      <c r="B6172" s="1508"/>
      <c r="C6172" s="1508"/>
      <c r="D6172" s="1508"/>
      <c r="E6172" s="1508"/>
      <c r="F6172" s="1504"/>
      <c r="G6172" s="1504"/>
      <c r="H6172" s="1504"/>
      <c r="I6172" s="1504"/>
      <c r="J6172" s="1504"/>
    </row>
    <row r="6173" spans="2:10" x14ac:dyDescent="0.25">
      <c r="B6173" s="1508"/>
      <c r="C6173" s="1508"/>
      <c r="D6173" s="1508"/>
      <c r="E6173" s="1508"/>
      <c r="F6173" s="1504"/>
      <c r="G6173" s="1504"/>
      <c r="H6173" s="1504"/>
      <c r="I6173" s="1504"/>
      <c r="J6173" s="1504"/>
    </row>
    <row r="6174" spans="2:10" x14ac:dyDescent="0.25">
      <c r="B6174" s="1508"/>
      <c r="C6174" s="1508"/>
      <c r="D6174" s="1508"/>
      <c r="E6174" s="1508"/>
      <c r="F6174" s="1504"/>
      <c r="G6174" s="1504"/>
      <c r="H6174" s="1504"/>
      <c r="I6174" s="1504"/>
      <c r="J6174" s="1504"/>
    </row>
    <row r="6175" spans="2:10" x14ac:dyDescent="0.25">
      <c r="B6175" s="1508"/>
      <c r="C6175" s="1508"/>
      <c r="D6175" s="1508"/>
      <c r="E6175" s="1508"/>
      <c r="F6175" s="1504"/>
      <c r="G6175" s="1504"/>
      <c r="H6175" s="1504"/>
      <c r="I6175" s="1504"/>
      <c r="J6175" s="1504"/>
    </row>
    <row r="6176" spans="2:10" x14ac:dyDescent="0.25">
      <c r="B6176" s="1508"/>
      <c r="C6176" s="1508"/>
      <c r="D6176" s="1508"/>
      <c r="E6176" s="1508"/>
      <c r="F6176" s="1504"/>
      <c r="G6176" s="1504"/>
      <c r="H6176" s="1504"/>
      <c r="I6176" s="1504"/>
      <c r="J6176" s="1504"/>
    </row>
    <row r="6177" spans="2:10" x14ac:dyDescent="0.25">
      <c r="B6177" s="1508"/>
      <c r="C6177" s="1508"/>
      <c r="D6177" s="1508"/>
      <c r="E6177" s="1508"/>
      <c r="F6177" s="1504"/>
      <c r="G6177" s="1504"/>
      <c r="H6177" s="1504"/>
      <c r="I6177" s="1504"/>
      <c r="J6177" s="1504"/>
    </row>
    <row r="6178" spans="2:10" x14ac:dyDescent="0.25">
      <c r="B6178" s="1508"/>
      <c r="C6178" s="1508"/>
      <c r="D6178" s="1508"/>
      <c r="E6178" s="1508"/>
      <c r="F6178" s="1504"/>
      <c r="G6178" s="1504"/>
      <c r="H6178" s="1504"/>
      <c r="I6178" s="1504"/>
      <c r="J6178" s="1504"/>
    </row>
    <row r="6179" spans="2:10" x14ac:dyDescent="0.25">
      <c r="B6179" s="1508"/>
      <c r="C6179" s="1508"/>
      <c r="D6179" s="1508"/>
      <c r="E6179" s="1508"/>
      <c r="F6179" s="1504"/>
      <c r="G6179" s="1504"/>
      <c r="H6179" s="1504"/>
      <c r="I6179" s="1504"/>
      <c r="J6179" s="1504"/>
    </row>
    <row r="6180" spans="2:10" x14ac:dyDescent="0.25">
      <c r="B6180" s="1508"/>
      <c r="C6180" s="1508"/>
      <c r="D6180" s="1508"/>
      <c r="E6180" s="1508"/>
      <c r="F6180" s="1504"/>
      <c r="G6180" s="1504"/>
      <c r="H6180" s="1504"/>
      <c r="I6180" s="1504"/>
      <c r="J6180" s="1504"/>
    </row>
    <row r="6181" spans="2:10" x14ac:dyDescent="0.25">
      <c r="B6181" s="1508"/>
      <c r="C6181" s="1508"/>
      <c r="D6181" s="1508"/>
      <c r="E6181" s="1508"/>
      <c r="F6181" s="1504"/>
      <c r="G6181" s="1504"/>
      <c r="H6181" s="1504"/>
      <c r="I6181" s="1504"/>
      <c r="J6181" s="1504"/>
    </row>
    <row r="6182" spans="2:10" x14ac:dyDescent="0.25">
      <c r="B6182" s="1508"/>
      <c r="C6182" s="1508"/>
      <c r="D6182" s="1508"/>
      <c r="E6182" s="1508"/>
      <c r="F6182" s="1504"/>
      <c r="G6182" s="1504"/>
      <c r="H6182" s="1504"/>
      <c r="I6182" s="1504"/>
      <c r="J6182" s="1504"/>
    </row>
    <row r="6183" spans="2:10" x14ac:dyDescent="0.25">
      <c r="B6183" s="1508"/>
      <c r="C6183" s="1508"/>
      <c r="D6183" s="1508"/>
      <c r="E6183" s="1508"/>
      <c r="F6183" s="1504"/>
      <c r="G6183" s="1504"/>
      <c r="H6183" s="1504"/>
      <c r="I6183" s="1504"/>
      <c r="J6183" s="1504"/>
    </row>
    <row r="6184" spans="2:10" x14ac:dyDescent="0.25">
      <c r="B6184" s="1508"/>
      <c r="C6184" s="1508"/>
      <c r="D6184" s="1508"/>
      <c r="E6184" s="1508"/>
      <c r="F6184" s="1504"/>
      <c r="G6184" s="1504"/>
      <c r="H6184" s="1504"/>
      <c r="I6184" s="1504"/>
      <c r="J6184" s="1504"/>
    </row>
    <row r="6185" spans="2:10" x14ac:dyDescent="0.25">
      <c r="B6185" s="1508"/>
      <c r="C6185" s="1508"/>
      <c r="D6185" s="1508"/>
      <c r="E6185" s="1508"/>
      <c r="F6185" s="1504"/>
      <c r="G6185" s="1504"/>
      <c r="H6185" s="1504"/>
      <c r="I6185" s="1504"/>
      <c r="J6185" s="1504"/>
    </row>
    <row r="6186" spans="2:10" x14ac:dyDescent="0.25">
      <c r="B6186" s="1508"/>
      <c r="C6186" s="1508"/>
      <c r="D6186" s="1508"/>
      <c r="E6186" s="1508"/>
      <c r="F6186" s="1504"/>
      <c r="G6186" s="1504"/>
      <c r="H6186" s="1504"/>
      <c r="I6186" s="1504"/>
      <c r="J6186" s="1504"/>
    </row>
    <row r="6187" spans="2:10" x14ac:dyDescent="0.25">
      <c r="B6187" s="1508"/>
      <c r="C6187" s="1508"/>
      <c r="D6187" s="1508"/>
      <c r="E6187" s="1508"/>
      <c r="F6187" s="1504"/>
      <c r="G6187" s="1504"/>
      <c r="H6187" s="1504"/>
      <c r="I6187" s="1504"/>
      <c r="J6187" s="1504"/>
    </row>
    <row r="6188" spans="2:10" x14ac:dyDescent="0.25">
      <c r="B6188" s="1508"/>
      <c r="C6188" s="1508"/>
      <c r="D6188" s="1508"/>
      <c r="E6188" s="1508"/>
      <c r="F6188" s="1504"/>
      <c r="G6188" s="1504"/>
      <c r="H6188" s="1504"/>
      <c r="I6188" s="1504"/>
      <c r="J6188" s="1504"/>
    </row>
    <row r="6189" spans="2:10" x14ac:dyDescent="0.25">
      <c r="B6189" s="1508"/>
      <c r="C6189" s="1508"/>
      <c r="D6189" s="1508"/>
      <c r="E6189" s="1508"/>
      <c r="F6189" s="1504"/>
      <c r="G6189" s="1504"/>
      <c r="H6189" s="1504"/>
      <c r="I6189" s="1504"/>
      <c r="J6189" s="1504"/>
    </row>
    <row r="6190" spans="2:10" x14ac:dyDescent="0.25">
      <c r="B6190" s="1508"/>
      <c r="C6190" s="1508"/>
      <c r="D6190" s="1508"/>
      <c r="E6190" s="1508"/>
      <c r="F6190" s="1504"/>
      <c r="G6190" s="1504"/>
      <c r="H6190" s="1504"/>
      <c r="I6190" s="1504"/>
      <c r="J6190" s="1504"/>
    </row>
    <row r="6191" spans="2:10" x14ac:dyDescent="0.25">
      <c r="B6191" s="1508"/>
      <c r="C6191" s="1508"/>
      <c r="D6191" s="1508"/>
      <c r="E6191" s="1508"/>
      <c r="F6191" s="1504"/>
      <c r="G6191" s="1504"/>
      <c r="H6191" s="1504"/>
      <c r="I6191" s="1504"/>
      <c r="J6191" s="1504"/>
    </row>
    <row r="6192" spans="2:10" x14ac:dyDescent="0.25">
      <c r="B6192" s="1508"/>
      <c r="C6192" s="1508"/>
      <c r="D6192" s="1508"/>
      <c r="E6192" s="1508"/>
      <c r="F6192" s="1504"/>
      <c r="G6192" s="1504"/>
      <c r="H6192" s="1504"/>
      <c r="I6192" s="1504"/>
      <c r="J6192" s="1504"/>
    </row>
    <row r="6193" spans="2:10" x14ac:dyDescent="0.25">
      <c r="B6193" s="1508"/>
      <c r="C6193" s="1508"/>
      <c r="D6193" s="1508"/>
      <c r="E6193" s="1508"/>
      <c r="F6193" s="1504"/>
      <c r="G6193" s="1504"/>
      <c r="H6193" s="1504"/>
      <c r="I6193" s="1504"/>
      <c r="J6193" s="1504"/>
    </row>
    <row r="6194" spans="2:10" x14ac:dyDescent="0.25">
      <c r="B6194" s="1508"/>
      <c r="C6194" s="1508"/>
      <c r="D6194" s="1508"/>
      <c r="E6194" s="1508"/>
      <c r="F6194" s="1504"/>
      <c r="G6194" s="1504"/>
      <c r="H6194" s="1504"/>
      <c r="I6194" s="1504"/>
      <c r="J6194" s="1504"/>
    </row>
    <row r="6195" spans="2:10" x14ac:dyDescent="0.25">
      <c r="B6195" s="1508"/>
      <c r="C6195" s="1508"/>
      <c r="D6195" s="1508"/>
      <c r="E6195" s="1508"/>
      <c r="F6195" s="1504"/>
      <c r="G6195" s="1504"/>
      <c r="H6195" s="1504"/>
      <c r="I6195" s="1504"/>
      <c r="J6195" s="1504"/>
    </row>
    <row r="6196" spans="2:10" x14ac:dyDescent="0.25">
      <c r="B6196" s="1508"/>
      <c r="C6196" s="1508"/>
      <c r="D6196" s="1508"/>
      <c r="E6196" s="1508"/>
      <c r="F6196" s="1504"/>
      <c r="G6196" s="1504"/>
      <c r="H6196" s="1504"/>
      <c r="I6196" s="1504"/>
      <c r="J6196" s="1504"/>
    </row>
    <row r="6197" spans="2:10" x14ac:dyDescent="0.25">
      <c r="B6197" s="1508"/>
      <c r="C6197" s="1508"/>
      <c r="D6197" s="1508"/>
      <c r="E6197" s="1508"/>
      <c r="F6197" s="1504"/>
      <c r="G6197" s="1504"/>
      <c r="H6197" s="1504"/>
      <c r="I6197" s="1504"/>
      <c r="J6197" s="1504"/>
    </row>
    <row r="6198" spans="2:10" x14ac:dyDescent="0.25">
      <c r="B6198" s="1508"/>
      <c r="C6198" s="1508"/>
      <c r="D6198" s="1508"/>
      <c r="E6198" s="1508"/>
      <c r="F6198" s="1504"/>
      <c r="G6198" s="1504"/>
      <c r="H6198" s="1504"/>
      <c r="I6198" s="1504"/>
      <c r="J6198" s="1504"/>
    </row>
    <row r="6199" spans="2:10" x14ac:dyDescent="0.25">
      <c r="B6199" s="1508"/>
      <c r="C6199" s="1508"/>
      <c r="D6199" s="1508"/>
      <c r="E6199" s="1508"/>
      <c r="F6199" s="1504"/>
      <c r="G6199" s="1504"/>
      <c r="H6199" s="1504"/>
      <c r="I6199" s="1504"/>
      <c r="J6199" s="1504"/>
    </row>
    <row r="6200" spans="2:10" x14ac:dyDescent="0.25">
      <c r="B6200" s="1508"/>
      <c r="C6200" s="1508"/>
      <c r="D6200" s="1508"/>
      <c r="E6200" s="1508"/>
      <c r="F6200" s="1504"/>
      <c r="G6200" s="1504"/>
      <c r="H6200" s="1504"/>
      <c r="I6200" s="1504"/>
      <c r="J6200" s="1504"/>
    </row>
    <row r="6201" spans="2:10" x14ac:dyDescent="0.25">
      <c r="B6201" s="1508"/>
      <c r="C6201" s="1508"/>
      <c r="D6201" s="1508"/>
      <c r="E6201" s="1508"/>
      <c r="F6201" s="1504"/>
      <c r="G6201" s="1504"/>
      <c r="H6201" s="1504"/>
      <c r="I6201" s="1504"/>
      <c r="J6201" s="1504"/>
    </row>
    <row r="6202" spans="2:10" x14ac:dyDescent="0.25">
      <c r="B6202" s="1508"/>
      <c r="C6202" s="1508"/>
      <c r="D6202" s="1508"/>
      <c r="E6202" s="1508"/>
      <c r="F6202" s="1504"/>
      <c r="G6202" s="1504"/>
      <c r="H6202" s="1504"/>
      <c r="I6202" s="1504"/>
      <c r="J6202" s="1504"/>
    </row>
    <row r="6203" spans="2:10" x14ac:dyDescent="0.25">
      <c r="B6203" s="1508"/>
      <c r="C6203" s="1508"/>
      <c r="D6203" s="1508"/>
      <c r="E6203" s="1508"/>
      <c r="F6203" s="1504"/>
      <c r="G6203" s="1504"/>
      <c r="H6203" s="1504"/>
      <c r="I6203" s="1504"/>
      <c r="J6203" s="1504"/>
    </row>
    <row r="6204" spans="2:10" x14ac:dyDescent="0.25">
      <c r="B6204" s="1508"/>
      <c r="C6204" s="1508"/>
      <c r="D6204" s="1508"/>
      <c r="E6204" s="1508"/>
      <c r="F6204" s="1504"/>
      <c r="G6204" s="1504"/>
      <c r="H6204" s="1504"/>
      <c r="I6204" s="1504"/>
      <c r="J6204" s="1504"/>
    </row>
    <row r="6205" spans="2:10" x14ac:dyDescent="0.25">
      <c r="B6205" s="1508"/>
      <c r="C6205" s="1508"/>
      <c r="D6205" s="1508"/>
      <c r="E6205" s="1508"/>
      <c r="F6205" s="1504"/>
      <c r="G6205" s="1504"/>
      <c r="H6205" s="1504"/>
      <c r="I6205" s="1504"/>
      <c r="J6205" s="1504"/>
    </row>
    <row r="6206" spans="2:10" x14ac:dyDescent="0.25">
      <c r="B6206" s="1508"/>
      <c r="C6206" s="1508"/>
      <c r="D6206" s="1508"/>
      <c r="E6206" s="1508"/>
      <c r="F6206" s="1504"/>
      <c r="G6206" s="1504"/>
      <c r="H6206" s="1504"/>
      <c r="I6206" s="1504"/>
      <c r="J6206" s="1504"/>
    </row>
    <row r="6207" spans="2:10" x14ac:dyDescent="0.25">
      <c r="B6207" s="1508"/>
      <c r="C6207" s="1508"/>
      <c r="D6207" s="1508"/>
      <c r="E6207" s="1508"/>
      <c r="F6207" s="1504"/>
      <c r="G6207" s="1504"/>
      <c r="H6207" s="1504"/>
      <c r="I6207" s="1504"/>
      <c r="J6207" s="1504"/>
    </row>
    <row r="6208" spans="2:10" x14ac:dyDescent="0.25">
      <c r="B6208" s="1508"/>
      <c r="C6208" s="1508"/>
      <c r="D6208" s="1508"/>
      <c r="E6208" s="1508"/>
      <c r="F6208" s="1504"/>
      <c r="G6208" s="1504"/>
      <c r="H6208" s="1504"/>
      <c r="I6208" s="1504"/>
      <c r="J6208" s="1504"/>
    </row>
    <row r="6209" spans="2:10" x14ac:dyDescent="0.25">
      <c r="B6209" s="1508"/>
      <c r="C6209" s="1508"/>
      <c r="D6209" s="1508"/>
      <c r="E6209" s="1508"/>
      <c r="F6209" s="1504"/>
      <c r="G6209" s="1504"/>
      <c r="H6209" s="1504"/>
      <c r="I6209" s="1504"/>
      <c r="J6209" s="1504"/>
    </row>
    <row r="6210" spans="2:10" x14ac:dyDescent="0.25">
      <c r="B6210" s="1508"/>
      <c r="C6210" s="1508"/>
      <c r="D6210" s="1508"/>
      <c r="E6210" s="1508"/>
      <c r="F6210" s="1504"/>
      <c r="G6210" s="1504"/>
      <c r="H6210" s="1504"/>
      <c r="I6210" s="1504"/>
      <c r="J6210" s="1504"/>
    </row>
    <row r="6211" spans="2:10" x14ac:dyDescent="0.25">
      <c r="B6211" s="1508"/>
      <c r="C6211" s="1508"/>
      <c r="D6211" s="1508"/>
      <c r="E6211" s="1508"/>
      <c r="F6211" s="1504"/>
      <c r="G6211" s="1504"/>
      <c r="H6211" s="1504"/>
      <c r="I6211" s="1504"/>
      <c r="J6211" s="1504"/>
    </row>
    <row r="6212" spans="2:10" x14ac:dyDescent="0.25">
      <c r="B6212" s="1508"/>
      <c r="C6212" s="1508"/>
      <c r="D6212" s="1508"/>
      <c r="E6212" s="1508"/>
      <c r="F6212" s="1504"/>
      <c r="G6212" s="1504"/>
      <c r="H6212" s="1504"/>
      <c r="I6212" s="1504"/>
      <c r="J6212" s="1504"/>
    </row>
    <row r="6213" spans="2:10" x14ac:dyDescent="0.25">
      <c r="B6213" s="1508"/>
      <c r="C6213" s="1508"/>
      <c r="D6213" s="1508"/>
      <c r="E6213" s="1508"/>
      <c r="F6213" s="1504"/>
      <c r="G6213" s="1504"/>
      <c r="H6213" s="1504"/>
      <c r="I6213" s="1504"/>
      <c r="J6213" s="1504"/>
    </row>
    <row r="6214" spans="2:10" x14ac:dyDescent="0.25">
      <c r="B6214" s="1508"/>
      <c r="C6214" s="1508"/>
      <c r="D6214" s="1508"/>
      <c r="E6214" s="1508"/>
      <c r="F6214" s="1504"/>
      <c r="G6214" s="1504"/>
      <c r="H6214" s="1504"/>
      <c r="I6214" s="1504"/>
      <c r="J6214" s="1504"/>
    </row>
    <row r="6215" spans="2:10" x14ac:dyDescent="0.25">
      <c r="B6215" s="1508"/>
      <c r="C6215" s="1508"/>
      <c r="D6215" s="1508"/>
      <c r="E6215" s="1508"/>
      <c r="F6215" s="1504"/>
      <c r="G6215" s="1504"/>
      <c r="H6215" s="1504"/>
      <c r="I6215" s="1504"/>
      <c r="J6215" s="1504"/>
    </row>
    <row r="6216" spans="2:10" x14ac:dyDescent="0.25">
      <c r="B6216" s="1508"/>
      <c r="C6216" s="1508"/>
      <c r="D6216" s="1508"/>
      <c r="E6216" s="1508"/>
      <c r="F6216" s="1504"/>
      <c r="G6216" s="1504"/>
      <c r="H6216" s="1504"/>
      <c r="I6216" s="1504"/>
      <c r="J6216" s="1504"/>
    </row>
    <row r="6217" spans="2:10" x14ac:dyDescent="0.25">
      <c r="B6217" s="1508"/>
      <c r="C6217" s="1508"/>
      <c r="D6217" s="1508"/>
      <c r="E6217" s="1508"/>
      <c r="F6217" s="1504"/>
      <c r="G6217" s="1504"/>
      <c r="H6217" s="1504"/>
      <c r="I6217" s="1504"/>
      <c r="J6217" s="1504"/>
    </row>
    <row r="6218" spans="2:10" x14ac:dyDescent="0.25">
      <c r="B6218" s="1508"/>
      <c r="C6218" s="1508"/>
      <c r="D6218" s="1508"/>
      <c r="E6218" s="1508"/>
      <c r="F6218" s="1504"/>
      <c r="G6218" s="1504"/>
      <c r="H6218" s="1504"/>
      <c r="I6218" s="1504"/>
      <c r="J6218" s="1504"/>
    </row>
    <row r="6219" spans="2:10" x14ac:dyDescent="0.25">
      <c r="B6219" s="1508"/>
      <c r="C6219" s="1508"/>
      <c r="D6219" s="1508"/>
      <c r="E6219" s="1508"/>
      <c r="F6219" s="1504"/>
      <c r="G6219" s="1504"/>
      <c r="H6219" s="1504"/>
      <c r="I6219" s="1504"/>
      <c r="J6219" s="1504"/>
    </row>
    <row r="6220" spans="2:10" x14ac:dyDescent="0.25">
      <c r="B6220" s="1508"/>
      <c r="C6220" s="1508"/>
      <c r="D6220" s="1508"/>
      <c r="E6220" s="1508"/>
      <c r="F6220" s="1504"/>
      <c r="G6220" s="1504"/>
      <c r="H6220" s="1504"/>
      <c r="I6220" s="1504"/>
      <c r="J6220" s="1504"/>
    </row>
    <row r="6221" spans="2:10" x14ac:dyDescent="0.25">
      <c r="B6221" s="1508"/>
      <c r="C6221" s="1508"/>
      <c r="D6221" s="1508"/>
      <c r="E6221" s="1508"/>
      <c r="F6221" s="1504"/>
      <c r="G6221" s="1504"/>
      <c r="H6221" s="1504"/>
      <c r="I6221" s="1504"/>
      <c r="J6221" s="1504"/>
    </row>
    <row r="6222" spans="2:10" x14ac:dyDescent="0.25">
      <c r="B6222" s="1508"/>
      <c r="C6222" s="1508"/>
      <c r="D6222" s="1508"/>
      <c r="E6222" s="1508"/>
      <c r="F6222" s="1504"/>
      <c r="G6222" s="1504"/>
      <c r="H6222" s="1504"/>
      <c r="I6222" s="1504"/>
      <c r="J6222" s="1504"/>
    </row>
    <row r="6223" spans="2:10" x14ac:dyDescent="0.25">
      <c r="B6223" s="1508"/>
      <c r="C6223" s="1508"/>
      <c r="D6223" s="1508"/>
      <c r="E6223" s="1508"/>
      <c r="F6223" s="1504"/>
      <c r="G6223" s="1504"/>
      <c r="H6223" s="1504"/>
      <c r="I6223" s="1504"/>
      <c r="J6223" s="1504"/>
    </row>
    <row r="6224" spans="2:10" x14ac:dyDescent="0.25">
      <c r="B6224" s="1508"/>
      <c r="C6224" s="1508"/>
      <c r="D6224" s="1508"/>
      <c r="E6224" s="1508"/>
      <c r="F6224" s="1504"/>
      <c r="G6224" s="1504"/>
      <c r="H6224" s="1504"/>
      <c r="I6224" s="1504"/>
      <c r="J6224" s="1504"/>
    </row>
    <row r="6225" spans="2:10" x14ac:dyDescent="0.25">
      <c r="B6225" s="1508"/>
      <c r="C6225" s="1508"/>
      <c r="D6225" s="1508"/>
      <c r="E6225" s="1508"/>
      <c r="F6225" s="1504"/>
      <c r="G6225" s="1504"/>
      <c r="H6225" s="1504"/>
      <c r="I6225" s="1504"/>
      <c r="J6225" s="1504"/>
    </row>
    <row r="6226" spans="2:10" x14ac:dyDescent="0.25">
      <c r="B6226" s="1508"/>
      <c r="C6226" s="1508"/>
      <c r="D6226" s="1508"/>
      <c r="E6226" s="1508"/>
      <c r="F6226" s="1504"/>
      <c r="G6226" s="1504"/>
      <c r="H6226" s="1504"/>
      <c r="I6226" s="1504"/>
      <c r="J6226" s="1504"/>
    </row>
    <row r="6227" spans="2:10" x14ac:dyDescent="0.25">
      <c r="B6227" s="1508"/>
      <c r="C6227" s="1508"/>
      <c r="D6227" s="1508"/>
      <c r="E6227" s="1508"/>
      <c r="F6227" s="1504"/>
      <c r="G6227" s="1504"/>
      <c r="H6227" s="1504"/>
      <c r="I6227" s="1504"/>
      <c r="J6227" s="1504"/>
    </row>
    <row r="6228" spans="2:10" x14ac:dyDescent="0.25">
      <c r="B6228" s="1508"/>
      <c r="C6228" s="1508"/>
      <c r="D6228" s="1508"/>
      <c r="E6228" s="1508"/>
      <c r="F6228" s="1504"/>
      <c r="G6228" s="1504"/>
      <c r="H6228" s="1504"/>
      <c r="I6228" s="1504"/>
      <c r="J6228" s="1504"/>
    </row>
    <row r="6229" spans="2:10" x14ac:dyDescent="0.25">
      <c r="B6229" s="1508"/>
      <c r="C6229" s="1508"/>
      <c r="D6229" s="1508"/>
      <c r="E6229" s="1508"/>
      <c r="F6229" s="1504"/>
      <c r="G6229" s="1504"/>
      <c r="H6229" s="1504"/>
      <c r="I6229" s="1504"/>
      <c r="J6229" s="1504"/>
    </row>
    <row r="6230" spans="2:10" x14ac:dyDescent="0.25">
      <c r="B6230" s="1508"/>
      <c r="C6230" s="1508"/>
      <c r="D6230" s="1508"/>
      <c r="E6230" s="1508"/>
      <c r="F6230" s="1504"/>
      <c r="G6230" s="1504"/>
      <c r="H6230" s="1504"/>
      <c r="I6230" s="1504"/>
      <c r="J6230" s="1504"/>
    </row>
    <row r="6231" spans="2:10" x14ac:dyDescent="0.25">
      <c r="B6231" s="1508"/>
      <c r="C6231" s="1508"/>
      <c r="D6231" s="1508"/>
      <c r="E6231" s="1508"/>
      <c r="F6231" s="1504"/>
      <c r="G6231" s="1504"/>
      <c r="H6231" s="1504"/>
      <c r="I6231" s="1504"/>
      <c r="J6231" s="1504"/>
    </row>
    <row r="6232" spans="2:10" x14ac:dyDescent="0.25">
      <c r="B6232" s="1508"/>
      <c r="C6232" s="1508"/>
      <c r="D6232" s="1508"/>
      <c r="E6232" s="1508"/>
      <c r="F6232" s="1504"/>
      <c r="G6232" s="1504"/>
      <c r="H6232" s="1504"/>
      <c r="I6232" s="1504"/>
      <c r="J6232" s="1504"/>
    </row>
    <row r="6233" spans="2:10" x14ac:dyDescent="0.25">
      <c r="B6233" s="1508"/>
      <c r="C6233" s="1508"/>
      <c r="D6233" s="1508"/>
      <c r="E6233" s="1508"/>
      <c r="F6233" s="1504"/>
      <c r="G6233" s="1504"/>
      <c r="H6233" s="1504"/>
      <c r="I6233" s="1504"/>
      <c r="J6233" s="1504"/>
    </row>
    <row r="6234" spans="2:10" x14ac:dyDescent="0.25">
      <c r="B6234" s="1508"/>
      <c r="C6234" s="1508"/>
      <c r="D6234" s="1508"/>
      <c r="E6234" s="1508"/>
      <c r="F6234" s="1504"/>
      <c r="G6234" s="1504"/>
      <c r="H6234" s="1504"/>
      <c r="I6234" s="1504"/>
      <c r="J6234" s="1504"/>
    </row>
    <row r="6235" spans="2:10" x14ac:dyDescent="0.25">
      <c r="B6235" s="1508"/>
      <c r="C6235" s="1508"/>
      <c r="D6235" s="1508"/>
      <c r="E6235" s="1508"/>
      <c r="F6235" s="1504"/>
      <c r="G6235" s="1504"/>
      <c r="H6235" s="1504"/>
      <c r="I6235" s="1504"/>
      <c r="J6235" s="1504"/>
    </row>
    <row r="6236" spans="2:10" x14ac:dyDescent="0.25">
      <c r="B6236" s="1508"/>
      <c r="C6236" s="1508"/>
      <c r="D6236" s="1508"/>
      <c r="E6236" s="1508"/>
      <c r="F6236" s="1504"/>
      <c r="G6236" s="1504"/>
      <c r="H6236" s="1504"/>
      <c r="I6236" s="1504"/>
      <c r="J6236" s="1504"/>
    </row>
    <row r="6237" spans="2:10" x14ac:dyDescent="0.25">
      <c r="B6237" s="1508"/>
      <c r="C6237" s="1508"/>
      <c r="D6237" s="1508"/>
      <c r="E6237" s="1508"/>
      <c r="F6237" s="1504"/>
      <c r="G6237" s="1504"/>
      <c r="H6237" s="1504"/>
      <c r="I6237" s="1504"/>
      <c r="J6237" s="1504"/>
    </row>
    <row r="6238" spans="2:10" x14ac:dyDescent="0.25">
      <c r="B6238" s="1508"/>
      <c r="C6238" s="1508"/>
      <c r="D6238" s="1508"/>
      <c r="E6238" s="1508"/>
      <c r="F6238" s="1504"/>
      <c r="G6238" s="1504"/>
      <c r="H6238" s="1504"/>
      <c r="I6238" s="1504"/>
      <c r="J6238" s="1504"/>
    </row>
    <row r="6239" spans="2:10" x14ac:dyDescent="0.25">
      <c r="B6239" s="1508"/>
      <c r="C6239" s="1508"/>
      <c r="D6239" s="1508"/>
      <c r="E6239" s="1508"/>
      <c r="F6239" s="1504"/>
      <c r="G6239" s="1504"/>
      <c r="H6239" s="1504"/>
      <c r="I6239" s="1504"/>
      <c r="J6239" s="1504"/>
    </row>
    <row r="6240" spans="2:10" x14ac:dyDescent="0.25">
      <c r="B6240" s="1508"/>
      <c r="C6240" s="1508"/>
      <c r="D6240" s="1508"/>
      <c r="E6240" s="1508"/>
      <c r="F6240" s="1504"/>
      <c r="G6240" s="1504"/>
      <c r="H6240" s="1504"/>
      <c r="I6240" s="1504"/>
      <c r="J6240" s="1504"/>
    </row>
    <row r="6241" spans="2:10" x14ac:dyDescent="0.25">
      <c r="B6241" s="1508"/>
      <c r="C6241" s="1508"/>
      <c r="D6241" s="1508"/>
      <c r="E6241" s="1508"/>
      <c r="F6241" s="1504"/>
      <c r="G6241" s="1504"/>
      <c r="H6241" s="1504"/>
      <c r="I6241" s="1504"/>
      <c r="J6241" s="1504"/>
    </row>
    <row r="6242" spans="2:10" x14ac:dyDescent="0.25">
      <c r="B6242" s="1508"/>
      <c r="C6242" s="1508"/>
      <c r="D6242" s="1508"/>
      <c r="E6242" s="1508"/>
      <c r="F6242" s="1504"/>
      <c r="G6242" s="1504"/>
      <c r="H6242" s="1504"/>
      <c r="I6242" s="1504"/>
      <c r="J6242" s="1504"/>
    </row>
    <row r="6243" spans="2:10" x14ac:dyDescent="0.25">
      <c r="B6243" s="1508"/>
      <c r="C6243" s="1508"/>
      <c r="D6243" s="1508"/>
      <c r="E6243" s="1508"/>
      <c r="F6243" s="1504"/>
      <c r="G6243" s="1504"/>
      <c r="H6243" s="1504"/>
      <c r="I6243" s="1504"/>
      <c r="J6243" s="1504"/>
    </row>
    <row r="6244" spans="2:10" x14ac:dyDescent="0.25">
      <c r="B6244" s="1508"/>
      <c r="C6244" s="1508"/>
      <c r="D6244" s="1508"/>
      <c r="E6244" s="1508"/>
      <c r="F6244" s="1504"/>
      <c r="G6244" s="1504"/>
      <c r="H6244" s="1504"/>
      <c r="I6244" s="1504"/>
      <c r="J6244" s="1504"/>
    </row>
    <row r="6245" spans="2:10" x14ac:dyDescent="0.25">
      <c r="B6245" s="1508"/>
      <c r="C6245" s="1508"/>
      <c r="D6245" s="1508"/>
      <c r="E6245" s="1508"/>
      <c r="F6245" s="1504"/>
      <c r="G6245" s="1504"/>
      <c r="H6245" s="1504"/>
      <c r="I6245" s="1504"/>
      <c r="J6245" s="1504"/>
    </row>
    <row r="6246" spans="2:10" x14ac:dyDescent="0.25">
      <c r="B6246" s="1508"/>
      <c r="C6246" s="1508"/>
      <c r="D6246" s="1508"/>
      <c r="E6246" s="1508"/>
      <c r="F6246" s="1504"/>
      <c r="G6246" s="1504"/>
      <c r="H6246" s="1504"/>
      <c r="I6246" s="1504"/>
      <c r="J6246" s="1504"/>
    </row>
    <row r="6247" spans="2:10" x14ac:dyDescent="0.25">
      <c r="B6247" s="1508"/>
      <c r="C6247" s="1508"/>
      <c r="D6247" s="1508"/>
      <c r="E6247" s="1508"/>
      <c r="F6247" s="1504"/>
      <c r="G6247" s="1504"/>
      <c r="H6247" s="1504"/>
      <c r="I6247" s="1504"/>
      <c r="J6247" s="1504"/>
    </row>
    <row r="6248" spans="2:10" x14ac:dyDescent="0.25">
      <c r="B6248" s="1508"/>
      <c r="C6248" s="1508"/>
      <c r="D6248" s="1508"/>
      <c r="E6248" s="1508"/>
      <c r="F6248" s="1504"/>
      <c r="G6248" s="1504"/>
      <c r="H6248" s="1504"/>
      <c r="I6248" s="1504"/>
      <c r="J6248" s="1504"/>
    </row>
    <row r="6249" spans="2:10" x14ac:dyDescent="0.25">
      <c r="B6249" s="1508"/>
      <c r="C6249" s="1508"/>
      <c r="D6249" s="1508"/>
      <c r="E6249" s="1508"/>
      <c r="F6249" s="1504"/>
      <c r="G6249" s="1504"/>
      <c r="H6249" s="1504"/>
      <c r="I6249" s="1504"/>
      <c r="J6249" s="1504"/>
    </row>
    <row r="6250" spans="2:10" x14ac:dyDescent="0.25">
      <c r="B6250" s="1508"/>
      <c r="C6250" s="1508"/>
      <c r="D6250" s="1508"/>
      <c r="E6250" s="1508"/>
      <c r="F6250" s="1504"/>
      <c r="G6250" s="1504"/>
      <c r="H6250" s="1504"/>
      <c r="I6250" s="1504"/>
      <c r="J6250" s="1504"/>
    </row>
    <row r="6251" spans="2:10" x14ac:dyDescent="0.25">
      <c r="B6251" s="1508"/>
      <c r="C6251" s="1508"/>
      <c r="D6251" s="1508"/>
      <c r="E6251" s="1508"/>
      <c r="F6251" s="1504"/>
      <c r="G6251" s="1504"/>
      <c r="H6251" s="1504"/>
      <c r="I6251" s="1504"/>
      <c r="J6251" s="1504"/>
    </row>
    <row r="6252" spans="2:10" x14ac:dyDescent="0.25">
      <c r="B6252" s="1508"/>
      <c r="C6252" s="1508"/>
      <c r="D6252" s="1508"/>
      <c r="E6252" s="1508"/>
      <c r="F6252" s="1504"/>
      <c r="G6252" s="1504"/>
      <c r="H6252" s="1504"/>
      <c r="I6252" s="1504"/>
      <c r="J6252" s="1504"/>
    </row>
    <row r="6253" spans="2:10" x14ac:dyDescent="0.25">
      <c r="B6253" s="1508"/>
      <c r="C6253" s="1508"/>
      <c r="D6253" s="1508"/>
      <c r="E6253" s="1508"/>
      <c r="F6253" s="1504"/>
      <c r="G6253" s="1504"/>
      <c r="H6253" s="1504"/>
      <c r="I6253" s="1504"/>
      <c r="J6253" s="1504"/>
    </row>
    <row r="6254" spans="2:10" x14ac:dyDescent="0.25">
      <c r="B6254" s="1508"/>
      <c r="C6254" s="1508"/>
      <c r="D6254" s="1508"/>
      <c r="E6254" s="1508"/>
      <c r="F6254" s="1504"/>
      <c r="G6254" s="1504"/>
      <c r="H6254" s="1504"/>
      <c r="I6254" s="1504"/>
      <c r="J6254" s="1504"/>
    </row>
    <row r="6255" spans="2:10" x14ac:dyDescent="0.25">
      <c r="B6255" s="1508"/>
      <c r="C6255" s="1508"/>
      <c r="D6255" s="1508"/>
      <c r="E6255" s="1508"/>
      <c r="F6255" s="1504"/>
      <c r="G6255" s="1504"/>
      <c r="H6255" s="1504"/>
      <c r="I6255" s="1504"/>
      <c r="J6255" s="1504"/>
    </row>
    <row r="6256" spans="2:10" x14ac:dyDescent="0.25">
      <c r="B6256" s="1508"/>
      <c r="C6256" s="1508"/>
      <c r="D6256" s="1508"/>
      <c r="E6256" s="1508"/>
      <c r="F6256" s="1504"/>
      <c r="G6256" s="1504"/>
      <c r="H6256" s="1504"/>
      <c r="I6256" s="1504"/>
      <c r="J6256" s="1504"/>
    </row>
    <row r="6257" spans="2:10" x14ac:dyDescent="0.25">
      <c r="B6257" s="1508"/>
      <c r="C6257" s="1508"/>
      <c r="D6257" s="1508"/>
      <c r="E6257" s="1508"/>
      <c r="F6257" s="1504"/>
      <c r="G6257" s="1504"/>
      <c r="H6257" s="1504"/>
      <c r="I6257" s="1504"/>
      <c r="J6257" s="1504"/>
    </row>
    <row r="6258" spans="2:10" x14ac:dyDescent="0.25">
      <c r="B6258" s="1508"/>
      <c r="C6258" s="1508"/>
      <c r="D6258" s="1508"/>
      <c r="E6258" s="1508"/>
      <c r="F6258" s="1504"/>
      <c r="G6258" s="1504"/>
      <c r="H6258" s="1504"/>
      <c r="I6258" s="1504"/>
      <c r="J6258" s="1504"/>
    </row>
    <row r="6259" spans="2:10" x14ac:dyDescent="0.25">
      <c r="B6259" s="1508"/>
      <c r="C6259" s="1508"/>
      <c r="D6259" s="1508"/>
      <c r="E6259" s="1508"/>
      <c r="F6259" s="1504"/>
      <c r="G6259" s="1504"/>
      <c r="H6259" s="1504"/>
      <c r="I6259" s="1504"/>
      <c r="J6259" s="1504"/>
    </row>
    <row r="6260" spans="2:10" x14ac:dyDescent="0.25">
      <c r="B6260" s="1508"/>
      <c r="C6260" s="1508"/>
      <c r="D6260" s="1508"/>
      <c r="E6260" s="1508"/>
      <c r="F6260" s="1504"/>
      <c r="G6260" s="1504"/>
      <c r="H6260" s="1504"/>
      <c r="I6260" s="1504"/>
      <c r="J6260" s="1504"/>
    </row>
    <row r="6261" spans="2:10" x14ac:dyDescent="0.25">
      <c r="B6261" s="1508"/>
      <c r="C6261" s="1508"/>
      <c r="D6261" s="1508"/>
      <c r="E6261" s="1508"/>
      <c r="F6261" s="1504"/>
      <c r="G6261" s="1504"/>
      <c r="H6261" s="1504"/>
      <c r="I6261" s="1504"/>
      <c r="J6261" s="1504"/>
    </row>
    <row r="6262" spans="2:10" x14ac:dyDescent="0.25">
      <c r="B6262" s="1508"/>
      <c r="C6262" s="1508"/>
      <c r="D6262" s="1508"/>
      <c r="E6262" s="1508"/>
      <c r="F6262" s="1504"/>
      <c r="G6262" s="1504"/>
      <c r="H6262" s="1504"/>
      <c r="I6262" s="1504"/>
      <c r="J6262" s="1504"/>
    </row>
    <row r="6263" spans="2:10" x14ac:dyDescent="0.25">
      <c r="B6263" s="1508"/>
      <c r="C6263" s="1508"/>
      <c r="D6263" s="1508"/>
      <c r="E6263" s="1508"/>
      <c r="F6263" s="1504"/>
      <c r="G6263" s="1504"/>
      <c r="H6263" s="1504"/>
      <c r="I6263" s="1504"/>
      <c r="J6263" s="1504"/>
    </row>
    <row r="6264" spans="2:10" x14ac:dyDescent="0.25">
      <c r="B6264" s="1508"/>
      <c r="C6264" s="1508"/>
      <c r="D6264" s="1508"/>
      <c r="E6264" s="1508"/>
      <c r="F6264" s="1504"/>
      <c r="G6264" s="1504"/>
      <c r="H6264" s="1504"/>
      <c r="I6264" s="1504"/>
      <c r="J6264" s="1504"/>
    </row>
    <row r="6265" spans="2:10" x14ac:dyDescent="0.25">
      <c r="B6265" s="1508"/>
      <c r="C6265" s="1508"/>
      <c r="D6265" s="1508"/>
      <c r="E6265" s="1508"/>
      <c r="F6265" s="1504"/>
      <c r="G6265" s="1504"/>
      <c r="H6265" s="1504"/>
      <c r="I6265" s="1504"/>
      <c r="J6265" s="1504"/>
    </row>
    <row r="6266" spans="2:10" x14ac:dyDescent="0.25">
      <c r="B6266" s="1508"/>
      <c r="C6266" s="1508"/>
      <c r="D6266" s="1508"/>
      <c r="E6266" s="1508"/>
      <c r="F6266" s="1504"/>
      <c r="G6266" s="1504"/>
      <c r="H6266" s="1504"/>
      <c r="I6266" s="1504"/>
      <c r="J6266" s="1504"/>
    </row>
    <row r="6267" spans="2:10" x14ac:dyDescent="0.25">
      <c r="B6267" s="1508"/>
      <c r="C6267" s="1508"/>
      <c r="D6267" s="1508"/>
      <c r="E6267" s="1508"/>
      <c r="F6267" s="1504"/>
      <c r="G6267" s="1504"/>
      <c r="H6267" s="1504"/>
      <c r="I6267" s="1504"/>
      <c r="J6267" s="1504"/>
    </row>
    <row r="6268" spans="2:10" x14ac:dyDescent="0.25">
      <c r="B6268" s="1508"/>
      <c r="C6268" s="1508"/>
      <c r="D6268" s="1508"/>
      <c r="E6268" s="1508"/>
      <c r="F6268" s="1504"/>
      <c r="G6268" s="1504"/>
      <c r="H6268" s="1504"/>
      <c r="I6268" s="1504"/>
      <c r="J6268" s="1504"/>
    </row>
    <row r="6269" spans="2:10" x14ac:dyDescent="0.25">
      <c r="B6269" s="1508"/>
      <c r="C6269" s="1508"/>
      <c r="D6269" s="1508"/>
      <c r="E6269" s="1508"/>
      <c r="F6269" s="1504"/>
      <c r="G6269" s="1504"/>
      <c r="H6269" s="1504"/>
      <c r="I6269" s="1504"/>
      <c r="J6269" s="1504"/>
    </row>
    <row r="6270" spans="2:10" x14ac:dyDescent="0.25">
      <c r="B6270" s="1508"/>
      <c r="C6270" s="1508"/>
      <c r="D6270" s="1508"/>
      <c r="E6270" s="1508"/>
      <c r="F6270" s="1504"/>
      <c r="G6270" s="1504"/>
      <c r="H6270" s="1504"/>
      <c r="I6270" s="1504"/>
      <c r="J6270" s="1504"/>
    </row>
    <row r="6271" spans="2:10" x14ac:dyDescent="0.25">
      <c r="B6271" s="1508"/>
      <c r="C6271" s="1508"/>
      <c r="D6271" s="1508"/>
      <c r="E6271" s="1508"/>
      <c r="F6271" s="1504"/>
      <c r="G6271" s="1504"/>
      <c r="H6271" s="1504"/>
      <c r="I6271" s="1504"/>
      <c r="J6271" s="1504"/>
    </row>
    <row r="6272" spans="2:10" x14ac:dyDescent="0.25">
      <c r="B6272" s="1508"/>
      <c r="C6272" s="1508"/>
      <c r="D6272" s="1508"/>
      <c r="E6272" s="1508"/>
      <c r="F6272" s="1504"/>
      <c r="G6272" s="1504"/>
      <c r="H6272" s="1504"/>
      <c r="I6272" s="1504"/>
      <c r="J6272" s="1504"/>
    </row>
    <row r="6273" spans="2:10" x14ac:dyDescent="0.25">
      <c r="B6273" s="1508"/>
      <c r="C6273" s="1508"/>
      <c r="D6273" s="1508"/>
      <c r="E6273" s="1508"/>
      <c r="F6273" s="1504"/>
      <c r="G6273" s="1504"/>
      <c r="H6273" s="1504"/>
      <c r="I6273" s="1504"/>
      <c r="J6273" s="1504"/>
    </row>
    <row r="6274" spans="2:10" x14ac:dyDescent="0.25">
      <c r="B6274" s="1508"/>
      <c r="C6274" s="1508"/>
      <c r="D6274" s="1508"/>
      <c r="E6274" s="1508"/>
      <c r="F6274" s="1504"/>
      <c r="G6274" s="1504"/>
      <c r="H6274" s="1504"/>
      <c r="I6274" s="1504"/>
      <c r="J6274" s="1504"/>
    </row>
    <row r="6275" spans="2:10" x14ac:dyDescent="0.25">
      <c r="B6275" s="1508"/>
      <c r="C6275" s="1508"/>
      <c r="D6275" s="1508"/>
      <c r="E6275" s="1508"/>
      <c r="F6275" s="1504"/>
      <c r="G6275" s="1504"/>
      <c r="H6275" s="1504"/>
      <c r="I6275" s="1504"/>
      <c r="J6275" s="1504"/>
    </row>
    <row r="6276" spans="2:10" x14ac:dyDescent="0.25">
      <c r="B6276" s="1508"/>
      <c r="C6276" s="1508"/>
      <c r="D6276" s="1508"/>
      <c r="E6276" s="1508"/>
      <c r="F6276" s="1504"/>
      <c r="G6276" s="1504"/>
      <c r="H6276" s="1504"/>
      <c r="I6276" s="1504"/>
      <c r="J6276" s="1504"/>
    </row>
    <row r="6277" spans="2:10" x14ac:dyDescent="0.25">
      <c r="B6277" s="1508"/>
      <c r="C6277" s="1508"/>
      <c r="D6277" s="1508"/>
      <c r="E6277" s="1508"/>
      <c r="F6277" s="1504"/>
      <c r="G6277" s="1504"/>
      <c r="H6277" s="1504"/>
      <c r="I6277" s="1504"/>
      <c r="J6277" s="1504"/>
    </row>
    <row r="6278" spans="2:10" x14ac:dyDescent="0.25">
      <c r="B6278" s="1508"/>
      <c r="C6278" s="1508"/>
      <c r="D6278" s="1508"/>
      <c r="E6278" s="1508"/>
      <c r="F6278" s="1504"/>
      <c r="G6278" s="1504"/>
      <c r="H6278" s="1504"/>
      <c r="I6278" s="1504"/>
      <c r="J6278" s="1504"/>
    </row>
    <row r="6279" spans="2:10" x14ac:dyDescent="0.25">
      <c r="B6279" s="1508"/>
      <c r="C6279" s="1508"/>
      <c r="D6279" s="1508"/>
      <c r="E6279" s="1508"/>
      <c r="F6279" s="1504"/>
      <c r="G6279" s="1504"/>
      <c r="H6279" s="1504"/>
      <c r="I6279" s="1504"/>
      <c r="J6279" s="1504"/>
    </row>
    <row r="6280" spans="2:10" x14ac:dyDescent="0.25">
      <c r="B6280" s="1508"/>
      <c r="C6280" s="1508"/>
      <c r="D6280" s="1508"/>
      <c r="E6280" s="1508"/>
      <c r="F6280" s="1504"/>
      <c r="G6280" s="1504"/>
      <c r="H6280" s="1504"/>
      <c r="I6280" s="1504"/>
      <c r="J6280" s="1504"/>
    </row>
    <row r="6281" spans="2:10" x14ac:dyDescent="0.25">
      <c r="B6281" s="1508"/>
      <c r="C6281" s="1508"/>
      <c r="D6281" s="1508"/>
      <c r="E6281" s="1508"/>
      <c r="F6281" s="1504"/>
      <c r="G6281" s="1504"/>
      <c r="H6281" s="1504"/>
      <c r="I6281" s="1504"/>
      <c r="J6281" s="1504"/>
    </row>
    <row r="6282" spans="2:10" x14ac:dyDescent="0.25">
      <c r="B6282" s="1508"/>
      <c r="C6282" s="1508"/>
      <c r="D6282" s="1508"/>
      <c r="E6282" s="1508"/>
      <c r="F6282" s="1504"/>
      <c r="G6282" s="1504"/>
      <c r="H6282" s="1504"/>
      <c r="I6282" s="1504"/>
      <c r="J6282" s="1504"/>
    </row>
    <row r="6283" spans="2:10" x14ac:dyDescent="0.25">
      <c r="B6283" s="1508"/>
      <c r="C6283" s="1508"/>
      <c r="D6283" s="1508"/>
      <c r="E6283" s="1508"/>
      <c r="F6283" s="1504"/>
      <c r="G6283" s="1504"/>
      <c r="H6283" s="1504"/>
      <c r="I6283" s="1504"/>
      <c r="J6283" s="1504"/>
    </row>
    <row r="6284" spans="2:10" x14ac:dyDescent="0.25">
      <c r="B6284" s="1508"/>
      <c r="C6284" s="1508"/>
      <c r="D6284" s="1508"/>
      <c r="E6284" s="1508"/>
      <c r="F6284" s="1504"/>
      <c r="G6284" s="1504"/>
      <c r="H6284" s="1504"/>
      <c r="I6284" s="1504"/>
      <c r="J6284" s="1504"/>
    </row>
    <row r="6285" spans="2:10" x14ac:dyDescent="0.25">
      <c r="B6285" s="1508"/>
      <c r="C6285" s="1508"/>
      <c r="D6285" s="1508"/>
      <c r="E6285" s="1508"/>
      <c r="F6285" s="1504"/>
      <c r="G6285" s="1504"/>
      <c r="H6285" s="1504"/>
      <c r="I6285" s="1504"/>
      <c r="J6285" s="1504"/>
    </row>
    <row r="6286" spans="2:10" x14ac:dyDescent="0.25">
      <c r="B6286" s="1508"/>
      <c r="C6286" s="1508"/>
      <c r="D6286" s="1508"/>
      <c r="E6286" s="1508"/>
      <c r="F6286" s="1504"/>
      <c r="G6286" s="1504"/>
      <c r="H6286" s="1504"/>
      <c r="I6286" s="1504"/>
      <c r="J6286" s="1504"/>
    </row>
    <row r="6287" spans="2:10" x14ac:dyDescent="0.25">
      <c r="B6287" s="1508"/>
      <c r="C6287" s="1508"/>
      <c r="D6287" s="1508"/>
      <c r="E6287" s="1508"/>
      <c r="F6287" s="1504"/>
      <c r="G6287" s="1504"/>
      <c r="H6287" s="1504"/>
      <c r="I6287" s="1504"/>
      <c r="J6287" s="1504"/>
    </row>
    <row r="6288" spans="2:10" x14ac:dyDescent="0.25">
      <c r="B6288" s="1508"/>
      <c r="C6288" s="1508"/>
      <c r="D6288" s="1508"/>
      <c r="E6288" s="1508"/>
      <c r="F6288" s="1504"/>
      <c r="G6288" s="1504"/>
      <c r="H6288" s="1504"/>
      <c r="I6288" s="1504"/>
      <c r="J6288" s="1504"/>
    </row>
    <row r="6289" spans="2:10" x14ac:dyDescent="0.25">
      <c r="B6289" s="1508"/>
      <c r="C6289" s="1508"/>
      <c r="D6289" s="1508"/>
      <c r="E6289" s="1508"/>
      <c r="F6289" s="1504"/>
      <c r="G6289" s="1504"/>
      <c r="H6289" s="1504"/>
      <c r="I6289" s="1504"/>
      <c r="J6289" s="1504"/>
    </row>
    <row r="6290" spans="2:10" x14ac:dyDescent="0.25">
      <c r="B6290" s="1508"/>
      <c r="C6290" s="1508"/>
      <c r="D6290" s="1508"/>
      <c r="E6290" s="1508"/>
      <c r="F6290" s="1504"/>
      <c r="G6290" s="1504"/>
      <c r="H6290" s="1504"/>
      <c r="I6290" s="1504"/>
      <c r="J6290" s="1504"/>
    </row>
    <row r="6291" spans="2:10" x14ac:dyDescent="0.25">
      <c r="B6291" s="1508"/>
      <c r="C6291" s="1508"/>
      <c r="D6291" s="1508"/>
      <c r="E6291" s="1508"/>
      <c r="F6291" s="1504"/>
      <c r="G6291" s="1504"/>
      <c r="H6291" s="1504"/>
      <c r="I6291" s="1504"/>
      <c r="J6291" s="1504"/>
    </row>
    <row r="6292" spans="2:10" x14ac:dyDescent="0.25">
      <c r="B6292" s="1508"/>
      <c r="C6292" s="1508"/>
      <c r="D6292" s="1508"/>
      <c r="E6292" s="1508"/>
      <c r="F6292" s="1504"/>
      <c r="G6292" s="1504"/>
      <c r="H6292" s="1504"/>
      <c r="I6292" s="1504"/>
      <c r="J6292" s="1504"/>
    </row>
    <row r="6293" spans="2:10" x14ac:dyDescent="0.25">
      <c r="B6293" s="1508"/>
      <c r="C6293" s="1508"/>
      <c r="D6293" s="1508"/>
      <c r="E6293" s="1508"/>
      <c r="F6293" s="1504"/>
      <c r="G6293" s="1504"/>
      <c r="H6293" s="1504"/>
      <c r="I6293" s="1504"/>
      <c r="J6293" s="1504"/>
    </row>
    <row r="6294" spans="2:10" x14ac:dyDescent="0.25">
      <c r="B6294" s="1508"/>
      <c r="C6294" s="1508"/>
      <c r="D6294" s="1508"/>
      <c r="E6294" s="1508"/>
      <c r="F6294" s="1504"/>
      <c r="G6294" s="1504"/>
      <c r="H6294" s="1504"/>
      <c r="I6294" s="1504"/>
      <c r="J6294" s="1504"/>
    </row>
    <row r="6295" spans="2:10" x14ac:dyDescent="0.25">
      <c r="B6295" s="1508"/>
      <c r="C6295" s="1508"/>
      <c r="D6295" s="1508"/>
      <c r="E6295" s="1508"/>
      <c r="F6295" s="1504"/>
      <c r="G6295" s="1504"/>
      <c r="H6295" s="1504"/>
      <c r="I6295" s="1504"/>
      <c r="J6295" s="1504"/>
    </row>
    <row r="6296" spans="2:10" x14ac:dyDescent="0.25">
      <c r="B6296" s="1508"/>
      <c r="C6296" s="1508"/>
      <c r="D6296" s="1508"/>
      <c r="E6296" s="1508"/>
      <c r="F6296" s="1504"/>
      <c r="G6296" s="1504"/>
      <c r="H6296" s="1504"/>
      <c r="I6296" s="1504"/>
      <c r="J6296" s="1504"/>
    </row>
    <row r="6297" spans="2:10" x14ac:dyDescent="0.25">
      <c r="B6297" s="1508"/>
      <c r="C6297" s="1508"/>
      <c r="D6297" s="1508"/>
      <c r="E6297" s="1508"/>
      <c r="F6297" s="1504"/>
      <c r="G6297" s="1504"/>
      <c r="H6297" s="1504"/>
      <c r="I6297" s="1504"/>
      <c r="J6297" s="1504"/>
    </row>
    <row r="6298" spans="2:10" x14ac:dyDescent="0.25">
      <c r="B6298" s="1508"/>
      <c r="C6298" s="1508"/>
      <c r="D6298" s="1508"/>
      <c r="E6298" s="1508"/>
      <c r="F6298" s="1504"/>
      <c r="G6298" s="1504"/>
      <c r="H6298" s="1504"/>
      <c r="I6298" s="1504"/>
      <c r="J6298" s="1504"/>
    </row>
    <row r="6299" spans="2:10" x14ac:dyDescent="0.25">
      <c r="B6299" s="1508"/>
      <c r="C6299" s="1508"/>
      <c r="D6299" s="1508"/>
      <c r="E6299" s="1508"/>
      <c r="F6299" s="1504"/>
      <c r="G6299" s="1504"/>
      <c r="H6299" s="1504"/>
      <c r="I6299" s="1504"/>
      <c r="J6299" s="1504"/>
    </row>
    <row r="6300" spans="2:10" x14ac:dyDescent="0.25">
      <c r="B6300" s="1508"/>
      <c r="C6300" s="1508"/>
      <c r="D6300" s="1508"/>
      <c r="E6300" s="1508"/>
      <c r="F6300" s="1504"/>
      <c r="G6300" s="1504"/>
      <c r="H6300" s="1504"/>
      <c r="I6300" s="1504"/>
      <c r="J6300" s="1504"/>
    </row>
    <row r="6301" spans="2:10" x14ac:dyDescent="0.25">
      <c r="B6301" s="1508"/>
      <c r="C6301" s="1508"/>
      <c r="D6301" s="1508"/>
      <c r="E6301" s="1508"/>
      <c r="F6301" s="1504"/>
      <c r="G6301" s="1504"/>
      <c r="H6301" s="1504"/>
      <c r="I6301" s="1504"/>
      <c r="J6301" s="1504"/>
    </row>
    <row r="6302" spans="2:10" x14ac:dyDescent="0.25">
      <c r="B6302" s="1508"/>
      <c r="C6302" s="1508"/>
      <c r="D6302" s="1508"/>
      <c r="E6302" s="1508"/>
      <c r="F6302" s="1504"/>
      <c r="G6302" s="1504"/>
      <c r="H6302" s="1504"/>
      <c r="I6302" s="1504"/>
      <c r="J6302" s="1504"/>
    </row>
    <row r="6303" spans="2:10" x14ac:dyDescent="0.25">
      <c r="B6303" s="1508"/>
      <c r="C6303" s="1508"/>
      <c r="D6303" s="1508"/>
      <c r="E6303" s="1508"/>
      <c r="F6303" s="1504"/>
      <c r="G6303" s="1504"/>
      <c r="H6303" s="1504"/>
      <c r="I6303" s="1504"/>
      <c r="J6303" s="1504"/>
    </row>
    <row r="6304" spans="2:10" x14ac:dyDescent="0.25">
      <c r="B6304" s="1508"/>
      <c r="C6304" s="1508"/>
      <c r="D6304" s="1508"/>
      <c r="E6304" s="1508"/>
      <c r="F6304" s="1504"/>
      <c r="G6304" s="1504"/>
      <c r="H6304" s="1504"/>
      <c r="I6304" s="1504"/>
      <c r="J6304" s="1504"/>
    </row>
    <row r="6305" spans="2:10" x14ac:dyDescent="0.25">
      <c r="B6305" s="1508"/>
      <c r="C6305" s="1508"/>
      <c r="D6305" s="1508"/>
      <c r="E6305" s="1508"/>
      <c r="F6305" s="1504"/>
      <c r="G6305" s="1504"/>
      <c r="H6305" s="1504"/>
      <c r="I6305" s="1504"/>
      <c r="J6305" s="1504"/>
    </row>
    <row r="6306" spans="2:10" x14ac:dyDescent="0.25">
      <c r="B6306" s="1508"/>
      <c r="C6306" s="1508"/>
      <c r="D6306" s="1508"/>
      <c r="E6306" s="1508"/>
      <c r="F6306" s="1504"/>
      <c r="G6306" s="1504"/>
      <c r="H6306" s="1504"/>
      <c r="I6306" s="1504"/>
      <c r="J6306" s="1504"/>
    </row>
    <row r="6307" spans="2:10" x14ac:dyDescent="0.25">
      <c r="B6307" s="1508"/>
      <c r="C6307" s="1508"/>
      <c r="D6307" s="1508"/>
      <c r="E6307" s="1508"/>
      <c r="F6307" s="1504"/>
      <c r="G6307" s="1504"/>
      <c r="H6307" s="1504"/>
      <c r="I6307" s="1504"/>
      <c r="J6307" s="1504"/>
    </row>
    <row r="6308" spans="2:10" x14ac:dyDescent="0.25">
      <c r="B6308" s="1508"/>
      <c r="C6308" s="1508"/>
      <c r="D6308" s="1508"/>
      <c r="E6308" s="1508"/>
      <c r="F6308" s="1504"/>
      <c r="G6308" s="1504"/>
      <c r="H6308" s="1504"/>
      <c r="I6308" s="1504"/>
      <c r="J6308" s="1504"/>
    </row>
    <row r="6309" spans="2:10" x14ac:dyDescent="0.25">
      <c r="B6309" s="1508"/>
      <c r="C6309" s="1508"/>
      <c r="D6309" s="1508"/>
      <c r="E6309" s="1508"/>
      <c r="F6309" s="1504"/>
      <c r="G6309" s="1504"/>
      <c r="H6309" s="1504"/>
      <c r="I6309" s="1504"/>
      <c r="J6309" s="1504"/>
    </row>
    <row r="6310" spans="2:10" x14ac:dyDescent="0.25">
      <c r="B6310" s="1508"/>
      <c r="C6310" s="1508"/>
      <c r="D6310" s="1508"/>
      <c r="E6310" s="1508"/>
      <c r="F6310" s="1504"/>
      <c r="G6310" s="1504"/>
      <c r="H6310" s="1504"/>
      <c r="I6310" s="1504"/>
      <c r="J6310" s="1504"/>
    </row>
    <row r="6311" spans="2:10" x14ac:dyDescent="0.25">
      <c r="B6311" s="1508"/>
      <c r="C6311" s="1508"/>
      <c r="D6311" s="1508"/>
      <c r="E6311" s="1508"/>
      <c r="F6311" s="1504"/>
      <c r="G6311" s="1504"/>
      <c r="H6311" s="1504"/>
      <c r="I6311" s="1504"/>
      <c r="J6311" s="1504"/>
    </row>
    <row r="6312" spans="2:10" x14ac:dyDescent="0.25">
      <c r="B6312" s="1508"/>
      <c r="C6312" s="1508"/>
      <c r="D6312" s="1508"/>
      <c r="E6312" s="1508"/>
      <c r="F6312" s="1504"/>
      <c r="G6312" s="1504"/>
      <c r="H6312" s="1504"/>
      <c r="I6312" s="1504"/>
      <c r="J6312" s="1504"/>
    </row>
    <row r="6313" spans="2:10" x14ac:dyDescent="0.25">
      <c r="B6313" s="1508"/>
      <c r="C6313" s="1508"/>
      <c r="D6313" s="1508"/>
      <c r="E6313" s="1508"/>
      <c r="F6313" s="1504"/>
      <c r="G6313" s="1504"/>
      <c r="H6313" s="1504"/>
      <c r="I6313" s="1504"/>
      <c r="J6313" s="1504"/>
    </row>
    <row r="6314" spans="2:10" x14ac:dyDescent="0.25">
      <c r="B6314" s="1508"/>
      <c r="C6314" s="1508"/>
      <c r="D6314" s="1508"/>
      <c r="E6314" s="1508"/>
      <c r="F6314" s="1504"/>
      <c r="G6314" s="1504"/>
      <c r="H6314" s="1504"/>
      <c r="I6314" s="1504"/>
      <c r="J6314" s="1504"/>
    </row>
    <row r="6315" spans="2:10" x14ac:dyDescent="0.25">
      <c r="B6315" s="1508"/>
      <c r="C6315" s="1508"/>
      <c r="D6315" s="1508"/>
      <c r="E6315" s="1508"/>
      <c r="F6315" s="1504"/>
      <c r="G6315" s="1504"/>
      <c r="H6315" s="1504"/>
      <c r="I6315" s="1504"/>
      <c r="J6315" s="1504"/>
    </row>
    <row r="6316" spans="2:10" x14ac:dyDescent="0.25">
      <c r="B6316" s="1508"/>
      <c r="C6316" s="1508"/>
      <c r="D6316" s="1508"/>
      <c r="E6316" s="1508"/>
      <c r="F6316" s="1504"/>
      <c r="G6316" s="1504"/>
      <c r="H6316" s="1504"/>
      <c r="I6316" s="1504"/>
      <c r="J6316" s="1504"/>
    </row>
    <row r="6317" spans="2:10" x14ac:dyDescent="0.25">
      <c r="B6317" s="1508"/>
      <c r="C6317" s="1508"/>
      <c r="D6317" s="1508"/>
      <c r="E6317" s="1508"/>
      <c r="F6317" s="1504"/>
      <c r="G6317" s="1504"/>
      <c r="H6317" s="1504"/>
      <c r="I6317" s="1504"/>
      <c r="J6317" s="1504"/>
    </row>
    <row r="6318" spans="2:10" x14ac:dyDescent="0.25">
      <c r="B6318" s="1508"/>
      <c r="C6318" s="1508"/>
      <c r="D6318" s="1508"/>
      <c r="E6318" s="1508"/>
      <c r="F6318" s="1504"/>
      <c r="G6318" s="1504"/>
      <c r="H6318" s="1504"/>
      <c r="I6318" s="1504"/>
      <c r="J6318" s="1504"/>
    </row>
    <row r="6319" spans="2:10" x14ac:dyDescent="0.25">
      <c r="B6319" s="1508"/>
      <c r="C6319" s="1508"/>
      <c r="D6319" s="1508"/>
      <c r="E6319" s="1508"/>
      <c r="F6319" s="1504"/>
      <c r="G6319" s="1504"/>
      <c r="H6319" s="1504"/>
      <c r="I6319" s="1504"/>
      <c r="J6319" s="1504"/>
    </row>
    <row r="6320" spans="2:10" x14ac:dyDescent="0.25">
      <c r="B6320" s="1508"/>
      <c r="C6320" s="1508"/>
      <c r="D6320" s="1508"/>
      <c r="E6320" s="1508"/>
      <c r="F6320" s="1504"/>
      <c r="G6320" s="1504"/>
      <c r="H6320" s="1504"/>
      <c r="I6320" s="1504"/>
      <c r="J6320" s="1504"/>
    </row>
    <row r="6321" spans="2:10" x14ac:dyDescent="0.25">
      <c r="B6321" s="1508"/>
      <c r="C6321" s="1508"/>
      <c r="D6321" s="1508"/>
      <c r="E6321" s="1508"/>
      <c r="F6321" s="1504"/>
      <c r="G6321" s="1504"/>
      <c r="H6321" s="1504"/>
      <c r="I6321" s="1504"/>
      <c r="J6321" s="1504"/>
    </row>
    <row r="6322" spans="2:10" x14ac:dyDescent="0.25">
      <c r="B6322" s="1508"/>
      <c r="C6322" s="1508"/>
      <c r="D6322" s="1508"/>
      <c r="E6322" s="1508"/>
      <c r="F6322" s="1504"/>
      <c r="G6322" s="1504"/>
      <c r="H6322" s="1504"/>
      <c r="I6322" s="1504"/>
      <c r="J6322" s="1504"/>
    </row>
    <row r="6323" spans="2:10" x14ac:dyDescent="0.25">
      <c r="B6323" s="1508"/>
      <c r="C6323" s="1508"/>
      <c r="D6323" s="1508"/>
      <c r="E6323" s="1508"/>
      <c r="F6323" s="1504"/>
      <c r="G6323" s="1504"/>
      <c r="H6323" s="1504"/>
      <c r="I6323" s="1504"/>
      <c r="J6323" s="1504"/>
    </row>
    <row r="6324" spans="2:10" x14ac:dyDescent="0.25">
      <c r="B6324" s="1508"/>
      <c r="C6324" s="1508"/>
      <c r="D6324" s="1508"/>
      <c r="E6324" s="1508"/>
      <c r="F6324" s="1504"/>
      <c r="G6324" s="1504"/>
      <c r="H6324" s="1504"/>
      <c r="I6324" s="1504"/>
      <c r="J6324" s="1504"/>
    </row>
    <row r="6325" spans="2:10" x14ac:dyDescent="0.25">
      <c r="B6325" s="1508"/>
      <c r="C6325" s="1508"/>
      <c r="D6325" s="1508"/>
      <c r="E6325" s="1508"/>
      <c r="F6325" s="1504"/>
      <c r="G6325" s="1504"/>
      <c r="H6325" s="1504"/>
      <c r="I6325" s="1504"/>
      <c r="J6325" s="1504"/>
    </row>
    <row r="6326" spans="2:10" x14ac:dyDescent="0.25">
      <c r="B6326" s="1508"/>
      <c r="C6326" s="1508"/>
      <c r="D6326" s="1508"/>
      <c r="E6326" s="1508"/>
      <c r="F6326" s="1504"/>
      <c r="G6326" s="1504"/>
      <c r="H6326" s="1504"/>
      <c r="I6326" s="1504"/>
      <c r="J6326" s="1504"/>
    </row>
    <row r="6327" spans="2:10" x14ac:dyDescent="0.25">
      <c r="B6327" s="1508"/>
      <c r="C6327" s="1508"/>
      <c r="D6327" s="1508"/>
      <c r="E6327" s="1508"/>
      <c r="F6327" s="1504"/>
      <c r="G6327" s="1504"/>
      <c r="H6327" s="1504"/>
      <c r="I6327" s="1504"/>
      <c r="J6327" s="1504"/>
    </row>
    <row r="6328" spans="2:10" x14ac:dyDescent="0.25">
      <c r="B6328" s="1508"/>
      <c r="C6328" s="1508"/>
      <c r="D6328" s="1508"/>
      <c r="E6328" s="1508"/>
      <c r="F6328" s="1504"/>
      <c r="G6328" s="1504"/>
      <c r="H6328" s="1504"/>
      <c r="I6328" s="1504"/>
      <c r="J6328" s="1504"/>
    </row>
    <row r="6329" spans="2:10" x14ac:dyDescent="0.25">
      <c r="B6329" s="1508"/>
      <c r="C6329" s="1508"/>
      <c r="D6329" s="1508"/>
      <c r="E6329" s="1508"/>
      <c r="F6329" s="1504"/>
      <c r="G6329" s="1504"/>
      <c r="H6329" s="1504"/>
      <c r="I6329" s="1504"/>
      <c r="J6329" s="1504"/>
    </row>
    <row r="6330" spans="2:10" x14ac:dyDescent="0.25">
      <c r="B6330" s="1508"/>
      <c r="C6330" s="1508"/>
      <c r="D6330" s="1508"/>
      <c r="E6330" s="1508"/>
      <c r="F6330" s="1504"/>
      <c r="G6330" s="1504"/>
      <c r="H6330" s="1504"/>
      <c r="I6330" s="1504"/>
      <c r="J6330" s="1504"/>
    </row>
    <row r="6331" spans="2:10" x14ac:dyDescent="0.25">
      <c r="B6331" s="1508"/>
      <c r="C6331" s="1508"/>
      <c r="D6331" s="1508"/>
      <c r="E6331" s="1508"/>
      <c r="F6331" s="1504"/>
      <c r="G6331" s="1504"/>
      <c r="H6331" s="1504"/>
      <c r="I6331" s="1504"/>
      <c r="J6331" s="1504"/>
    </row>
    <row r="6332" spans="2:10" x14ac:dyDescent="0.25">
      <c r="B6332" s="1508"/>
      <c r="C6332" s="1508"/>
      <c r="D6332" s="1508"/>
      <c r="E6332" s="1508"/>
      <c r="F6332" s="1504"/>
      <c r="G6332" s="1504"/>
      <c r="H6332" s="1504"/>
      <c r="I6332" s="1504"/>
      <c r="J6332" s="1504"/>
    </row>
    <row r="6333" spans="2:10" x14ac:dyDescent="0.25">
      <c r="B6333" s="1508"/>
      <c r="C6333" s="1508"/>
      <c r="D6333" s="1508"/>
      <c r="E6333" s="1508"/>
      <c r="F6333" s="1504"/>
      <c r="G6333" s="1504"/>
      <c r="H6333" s="1504"/>
      <c r="I6333" s="1504"/>
      <c r="J6333" s="1504"/>
    </row>
    <row r="6334" spans="2:10" x14ac:dyDescent="0.25">
      <c r="B6334" s="1508"/>
      <c r="C6334" s="1508"/>
      <c r="D6334" s="1508"/>
      <c r="E6334" s="1508"/>
      <c r="F6334" s="1504"/>
      <c r="G6334" s="1504"/>
      <c r="H6334" s="1504"/>
      <c r="I6334" s="1504"/>
      <c r="J6334" s="1504"/>
    </row>
    <row r="6335" spans="2:10" x14ac:dyDescent="0.25">
      <c r="B6335" s="1508"/>
      <c r="C6335" s="1508"/>
      <c r="D6335" s="1508"/>
      <c r="E6335" s="1508"/>
      <c r="F6335" s="1504"/>
      <c r="G6335" s="1504"/>
      <c r="H6335" s="1504"/>
      <c r="I6335" s="1504"/>
      <c r="J6335" s="1504"/>
    </row>
    <row r="6336" spans="2:10" x14ac:dyDescent="0.25">
      <c r="B6336" s="1508"/>
      <c r="C6336" s="1508"/>
      <c r="D6336" s="1508"/>
      <c r="E6336" s="1508"/>
      <c r="F6336" s="1504"/>
      <c r="G6336" s="1504"/>
      <c r="H6336" s="1504"/>
      <c r="I6336" s="1504"/>
      <c r="J6336" s="1504"/>
    </row>
    <row r="6337" spans="2:10" x14ac:dyDescent="0.25">
      <c r="B6337" s="1508"/>
      <c r="C6337" s="1508"/>
      <c r="D6337" s="1508"/>
      <c r="E6337" s="1508"/>
      <c r="F6337" s="1504"/>
      <c r="G6337" s="1504"/>
      <c r="H6337" s="1504"/>
      <c r="I6337" s="1504"/>
      <c r="J6337" s="1504"/>
    </row>
    <row r="6338" spans="2:10" x14ac:dyDescent="0.25">
      <c r="B6338" s="1508"/>
      <c r="C6338" s="1508"/>
      <c r="D6338" s="1508"/>
      <c r="E6338" s="1508"/>
      <c r="F6338" s="1504"/>
      <c r="G6338" s="1504"/>
      <c r="H6338" s="1504"/>
      <c r="I6338" s="1504"/>
      <c r="J6338" s="1504"/>
    </row>
    <row r="6339" spans="2:10" x14ac:dyDescent="0.25">
      <c r="B6339" s="1508"/>
      <c r="C6339" s="1508"/>
      <c r="D6339" s="1508"/>
      <c r="E6339" s="1508"/>
      <c r="F6339" s="1504"/>
      <c r="G6339" s="1504"/>
      <c r="H6339" s="1504"/>
      <c r="I6339" s="1504"/>
      <c r="J6339" s="1504"/>
    </row>
    <row r="6340" spans="2:10" x14ac:dyDescent="0.25">
      <c r="B6340" s="1508"/>
      <c r="C6340" s="1508"/>
      <c r="D6340" s="1508"/>
      <c r="E6340" s="1508"/>
      <c r="F6340" s="1504"/>
      <c r="G6340" s="1504"/>
      <c r="H6340" s="1504"/>
      <c r="I6340" s="1504"/>
      <c r="J6340" s="1504"/>
    </row>
    <row r="6341" spans="2:10" x14ac:dyDescent="0.25">
      <c r="B6341" s="1508"/>
      <c r="C6341" s="1508"/>
      <c r="D6341" s="1508"/>
      <c r="E6341" s="1508"/>
      <c r="F6341" s="1504"/>
      <c r="G6341" s="1504"/>
      <c r="H6341" s="1504"/>
      <c r="I6341" s="1504"/>
      <c r="J6341" s="1504"/>
    </row>
    <row r="6342" spans="2:10" x14ac:dyDescent="0.25">
      <c r="B6342" s="1508"/>
      <c r="C6342" s="1508"/>
      <c r="D6342" s="1508"/>
      <c r="E6342" s="1508"/>
      <c r="F6342" s="1504"/>
      <c r="G6342" s="1504"/>
      <c r="H6342" s="1504"/>
      <c r="I6342" s="1504"/>
      <c r="J6342" s="1504"/>
    </row>
    <row r="6343" spans="2:10" x14ac:dyDescent="0.25">
      <c r="B6343" s="1508"/>
      <c r="C6343" s="1508"/>
      <c r="D6343" s="1508"/>
      <c r="E6343" s="1508"/>
      <c r="F6343" s="1504"/>
      <c r="G6343" s="1504"/>
      <c r="H6343" s="1504"/>
      <c r="I6343" s="1504"/>
      <c r="J6343" s="1504"/>
    </row>
    <row r="6344" spans="2:10" x14ac:dyDescent="0.25">
      <c r="B6344" s="1508"/>
      <c r="C6344" s="1508"/>
      <c r="D6344" s="1508"/>
      <c r="E6344" s="1508"/>
      <c r="F6344" s="1504"/>
      <c r="G6344" s="1504"/>
      <c r="H6344" s="1504"/>
      <c r="I6344" s="1504"/>
      <c r="J6344" s="1504"/>
    </row>
    <row r="6345" spans="2:10" x14ac:dyDescent="0.25">
      <c r="B6345" s="1508"/>
      <c r="C6345" s="1508"/>
      <c r="D6345" s="1508"/>
      <c r="E6345" s="1508"/>
      <c r="F6345" s="1504"/>
      <c r="G6345" s="1504"/>
      <c r="H6345" s="1504"/>
      <c r="I6345" s="1504"/>
      <c r="J6345" s="1504"/>
    </row>
    <row r="6346" spans="2:10" x14ac:dyDescent="0.25">
      <c r="B6346" s="1508"/>
      <c r="C6346" s="1508"/>
      <c r="D6346" s="1508"/>
      <c r="E6346" s="1508"/>
      <c r="F6346" s="1504"/>
      <c r="G6346" s="1504"/>
      <c r="H6346" s="1504"/>
      <c r="I6346" s="1504"/>
      <c r="J6346" s="1504"/>
    </row>
    <row r="6347" spans="2:10" x14ac:dyDescent="0.25">
      <c r="B6347" s="1508"/>
      <c r="C6347" s="1508"/>
      <c r="D6347" s="1508"/>
      <c r="E6347" s="1508"/>
      <c r="F6347" s="1504"/>
      <c r="G6347" s="1504"/>
      <c r="H6347" s="1504"/>
      <c r="I6347" s="1504"/>
      <c r="J6347" s="1504"/>
    </row>
    <row r="6348" spans="2:10" x14ac:dyDescent="0.25">
      <c r="B6348" s="1508"/>
      <c r="C6348" s="1508"/>
      <c r="D6348" s="1508"/>
      <c r="E6348" s="1508"/>
      <c r="F6348" s="1504"/>
      <c r="G6348" s="1504"/>
      <c r="H6348" s="1504"/>
      <c r="I6348" s="1504"/>
      <c r="J6348" s="1504"/>
    </row>
    <row r="6349" spans="2:10" x14ac:dyDescent="0.25">
      <c r="B6349" s="1508"/>
      <c r="C6349" s="1508"/>
      <c r="D6349" s="1508"/>
      <c r="E6349" s="1508"/>
      <c r="F6349" s="1504"/>
      <c r="G6349" s="1504"/>
      <c r="H6349" s="1504"/>
      <c r="I6349" s="1504"/>
      <c r="J6349" s="1504"/>
    </row>
    <row r="6350" spans="2:10" x14ac:dyDescent="0.25">
      <c r="B6350" s="1508"/>
      <c r="C6350" s="1508"/>
      <c r="D6350" s="1508"/>
      <c r="E6350" s="1508"/>
      <c r="F6350" s="1504"/>
      <c r="G6350" s="1504"/>
      <c r="H6350" s="1504"/>
      <c r="I6350" s="1504"/>
      <c r="J6350" s="1504"/>
    </row>
    <row r="6351" spans="2:10" x14ac:dyDescent="0.25">
      <c r="B6351" s="1508"/>
      <c r="C6351" s="1508"/>
      <c r="D6351" s="1508"/>
      <c r="E6351" s="1508"/>
      <c r="F6351" s="1504"/>
      <c r="G6351" s="1504"/>
      <c r="H6351" s="1504"/>
      <c r="I6351" s="1504"/>
      <c r="J6351" s="1504"/>
    </row>
    <row r="6352" spans="2:10" x14ac:dyDescent="0.25">
      <c r="B6352" s="1508"/>
      <c r="C6352" s="1508"/>
      <c r="D6352" s="1508"/>
      <c r="E6352" s="1508"/>
      <c r="F6352" s="1504"/>
      <c r="G6352" s="1504"/>
      <c r="H6352" s="1504"/>
      <c r="I6352" s="1504"/>
      <c r="J6352" s="1504"/>
    </row>
    <row r="6353" spans="2:10" x14ac:dyDescent="0.25">
      <c r="B6353" s="1508"/>
      <c r="C6353" s="1508"/>
      <c r="D6353" s="1508"/>
      <c r="E6353" s="1508"/>
      <c r="F6353" s="1504"/>
      <c r="G6353" s="1504"/>
      <c r="H6353" s="1504"/>
      <c r="I6353" s="1504"/>
      <c r="J6353" s="1504"/>
    </row>
    <row r="6354" spans="2:10" x14ac:dyDescent="0.25">
      <c r="B6354" s="1508"/>
      <c r="C6354" s="1508"/>
      <c r="D6354" s="1508"/>
      <c r="E6354" s="1508"/>
      <c r="F6354" s="1504"/>
      <c r="G6354" s="1504"/>
      <c r="H6354" s="1504"/>
      <c r="I6354" s="1504"/>
      <c r="J6354" s="1504"/>
    </row>
    <row r="6355" spans="2:10" x14ac:dyDescent="0.25">
      <c r="B6355" s="1508"/>
      <c r="C6355" s="1508"/>
      <c r="D6355" s="1508"/>
      <c r="E6355" s="1508"/>
      <c r="F6355" s="1504"/>
      <c r="G6355" s="1504"/>
      <c r="H6355" s="1504"/>
      <c r="I6355" s="1504"/>
      <c r="J6355" s="1504"/>
    </row>
    <row r="6356" spans="2:10" x14ac:dyDescent="0.25">
      <c r="B6356" s="1508"/>
      <c r="C6356" s="1508"/>
      <c r="D6356" s="1508"/>
      <c r="E6356" s="1508"/>
      <c r="F6356" s="1504"/>
      <c r="G6356" s="1504"/>
      <c r="H6356" s="1504"/>
      <c r="I6356" s="1504"/>
      <c r="J6356" s="1504"/>
    </row>
    <row r="6357" spans="2:10" x14ac:dyDescent="0.25">
      <c r="B6357" s="1508"/>
      <c r="C6357" s="1508"/>
      <c r="D6357" s="1508"/>
      <c r="E6357" s="1508"/>
      <c r="F6357" s="1504"/>
      <c r="G6357" s="1504"/>
      <c r="H6357" s="1504"/>
      <c r="I6357" s="1504"/>
      <c r="J6357" s="1504"/>
    </row>
    <row r="6358" spans="2:10" x14ac:dyDescent="0.25">
      <c r="B6358" s="1508"/>
      <c r="C6358" s="1508"/>
      <c r="D6358" s="1508"/>
      <c r="E6358" s="1508"/>
      <c r="F6358" s="1504"/>
      <c r="G6358" s="1504"/>
      <c r="H6358" s="1504"/>
      <c r="I6358" s="1504"/>
      <c r="J6358" s="1504"/>
    </row>
    <row r="6359" spans="2:10" x14ac:dyDescent="0.25">
      <c r="B6359" s="1508"/>
      <c r="C6359" s="1508"/>
      <c r="D6359" s="1508"/>
      <c r="E6359" s="1508"/>
      <c r="F6359" s="1504"/>
      <c r="G6359" s="1504"/>
      <c r="H6359" s="1504"/>
      <c r="I6359" s="1504"/>
      <c r="J6359" s="1504"/>
    </row>
    <row r="6360" spans="2:10" x14ac:dyDescent="0.25">
      <c r="B6360" s="1508"/>
      <c r="C6360" s="1508"/>
      <c r="D6360" s="1508"/>
      <c r="E6360" s="1508"/>
      <c r="F6360" s="1504"/>
      <c r="G6360" s="1504"/>
      <c r="H6360" s="1504"/>
      <c r="I6360" s="1504"/>
      <c r="J6360" s="1504"/>
    </row>
    <row r="6361" spans="2:10" x14ac:dyDescent="0.25">
      <c r="B6361" s="1508"/>
      <c r="C6361" s="1508"/>
      <c r="D6361" s="1508"/>
      <c r="E6361" s="1508"/>
      <c r="F6361" s="1504"/>
      <c r="G6361" s="1504"/>
      <c r="H6361" s="1504"/>
      <c r="I6361" s="1504"/>
      <c r="J6361" s="1504"/>
    </row>
    <row r="6362" spans="2:10" x14ac:dyDescent="0.25">
      <c r="B6362" s="1508"/>
      <c r="C6362" s="1508"/>
      <c r="D6362" s="1508"/>
      <c r="E6362" s="1508"/>
      <c r="F6362" s="1504"/>
      <c r="G6362" s="1504"/>
      <c r="H6362" s="1504"/>
      <c r="I6362" s="1504"/>
      <c r="J6362" s="1504"/>
    </row>
    <row r="6363" spans="2:10" x14ac:dyDescent="0.25">
      <c r="B6363" s="1508"/>
      <c r="C6363" s="1508"/>
      <c r="D6363" s="1508"/>
      <c r="E6363" s="1508"/>
      <c r="F6363" s="1504"/>
      <c r="G6363" s="1504"/>
      <c r="H6363" s="1504"/>
      <c r="I6363" s="1504"/>
      <c r="J6363" s="1504"/>
    </row>
    <row r="6364" spans="2:10" x14ac:dyDescent="0.25">
      <c r="B6364" s="1508"/>
      <c r="C6364" s="1508"/>
      <c r="D6364" s="1508"/>
      <c r="E6364" s="1508"/>
      <c r="F6364" s="1504"/>
      <c r="G6364" s="1504"/>
      <c r="H6364" s="1504"/>
      <c r="I6364" s="1504"/>
      <c r="J6364" s="1504"/>
    </row>
    <row r="6365" spans="2:10" x14ac:dyDescent="0.25">
      <c r="B6365" s="1508"/>
      <c r="C6365" s="1508"/>
      <c r="D6365" s="1508"/>
      <c r="E6365" s="1508"/>
      <c r="F6365" s="1504"/>
      <c r="G6365" s="1504"/>
      <c r="H6365" s="1504"/>
      <c r="I6365" s="1504"/>
      <c r="J6365" s="1504"/>
    </row>
    <row r="6366" spans="2:10" x14ac:dyDescent="0.25">
      <c r="B6366" s="1508"/>
      <c r="C6366" s="1508"/>
      <c r="D6366" s="1508"/>
      <c r="E6366" s="1508"/>
      <c r="F6366" s="1504"/>
      <c r="G6366" s="1504"/>
      <c r="H6366" s="1504"/>
      <c r="I6366" s="1504"/>
      <c r="J6366" s="1504"/>
    </row>
    <row r="6367" spans="2:10" x14ac:dyDescent="0.25">
      <c r="B6367" s="1508"/>
      <c r="C6367" s="1508"/>
      <c r="D6367" s="1508"/>
      <c r="E6367" s="1508"/>
      <c r="F6367" s="1504"/>
      <c r="G6367" s="1504"/>
      <c r="H6367" s="1504"/>
      <c r="I6367" s="1504"/>
      <c r="J6367" s="1504"/>
    </row>
    <row r="6368" spans="2:10" x14ac:dyDescent="0.25">
      <c r="B6368" s="1508"/>
      <c r="C6368" s="1508"/>
      <c r="D6368" s="1508"/>
      <c r="E6368" s="1508"/>
      <c r="F6368" s="1504"/>
      <c r="G6368" s="1504"/>
      <c r="H6368" s="1504"/>
      <c r="I6368" s="1504"/>
      <c r="J6368" s="1504"/>
    </row>
    <row r="6369" spans="2:10" x14ac:dyDescent="0.25">
      <c r="B6369" s="1508"/>
      <c r="C6369" s="1508"/>
      <c r="D6369" s="1508"/>
      <c r="E6369" s="1508"/>
      <c r="F6369" s="1504"/>
      <c r="G6369" s="1504"/>
      <c r="H6369" s="1504"/>
      <c r="I6369" s="1504"/>
      <c r="J6369" s="1504"/>
    </row>
    <row r="6370" spans="2:10" x14ac:dyDescent="0.25">
      <c r="B6370" s="1508"/>
      <c r="C6370" s="1508"/>
      <c r="D6370" s="1508"/>
      <c r="E6370" s="1508"/>
      <c r="F6370" s="1504"/>
      <c r="G6370" s="1504"/>
      <c r="H6370" s="1504"/>
      <c r="I6370" s="1504"/>
      <c r="J6370" s="1504"/>
    </row>
    <row r="6371" spans="2:10" x14ac:dyDescent="0.25">
      <c r="B6371" s="1508"/>
      <c r="C6371" s="1508"/>
      <c r="D6371" s="1508"/>
      <c r="E6371" s="1508"/>
      <c r="F6371" s="1504"/>
      <c r="G6371" s="1504"/>
      <c r="H6371" s="1504"/>
      <c r="I6371" s="1504"/>
      <c r="J6371" s="1504"/>
    </row>
    <row r="6372" spans="2:10" x14ac:dyDescent="0.25">
      <c r="B6372" s="1508"/>
      <c r="C6372" s="1508"/>
      <c r="D6372" s="1508"/>
      <c r="E6372" s="1508"/>
      <c r="F6372" s="1504"/>
      <c r="G6372" s="1504"/>
      <c r="H6372" s="1504"/>
      <c r="I6372" s="1504"/>
      <c r="J6372" s="1504"/>
    </row>
    <row r="6373" spans="2:10" x14ac:dyDescent="0.25">
      <c r="B6373" s="1508"/>
      <c r="C6373" s="1508"/>
      <c r="D6373" s="1508"/>
      <c r="E6373" s="1508"/>
      <c r="F6373" s="1504"/>
      <c r="G6373" s="1504"/>
      <c r="H6373" s="1504"/>
      <c r="I6373" s="1504"/>
      <c r="J6373" s="1504"/>
    </row>
    <row r="6374" spans="2:10" x14ac:dyDescent="0.25">
      <c r="B6374" s="1508"/>
      <c r="C6374" s="1508"/>
      <c r="D6374" s="1508"/>
      <c r="E6374" s="1508"/>
      <c r="F6374" s="1504"/>
      <c r="G6374" s="1504"/>
      <c r="H6374" s="1504"/>
      <c r="I6374" s="1504"/>
      <c r="J6374" s="1504"/>
    </row>
    <row r="6375" spans="2:10" x14ac:dyDescent="0.25">
      <c r="B6375" s="1508"/>
      <c r="C6375" s="1508"/>
      <c r="D6375" s="1508"/>
      <c r="E6375" s="1508"/>
      <c r="F6375" s="1504"/>
      <c r="G6375" s="1504"/>
      <c r="H6375" s="1504"/>
      <c r="I6375" s="1504"/>
      <c r="J6375" s="1504"/>
    </row>
    <row r="6376" spans="2:10" x14ac:dyDescent="0.25">
      <c r="B6376" s="1508"/>
      <c r="C6376" s="1508"/>
      <c r="D6376" s="1508"/>
      <c r="E6376" s="1508"/>
      <c r="F6376" s="1504"/>
      <c r="G6376" s="1504"/>
      <c r="H6376" s="1504"/>
      <c r="I6376" s="1504"/>
      <c r="J6376" s="1504"/>
    </row>
    <row r="6377" spans="2:10" x14ac:dyDescent="0.25">
      <c r="B6377" s="1508"/>
      <c r="C6377" s="1508"/>
      <c r="D6377" s="1508"/>
      <c r="E6377" s="1508"/>
      <c r="F6377" s="1504"/>
      <c r="G6377" s="1504"/>
      <c r="H6377" s="1504"/>
      <c r="I6377" s="1504"/>
      <c r="J6377" s="1504"/>
    </row>
    <row r="6378" spans="2:10" x14ac:dyDescent="0.25">
      <c r="B6378" s="1508"/>
      <c r="C6378" s="1508"/>
      <c r="D6378" s="1508"/>
      <c r="E6378" s="1508"/>
      <c r="F6378" s="1504"/>
      <c r="G6378" s="1504"/>
      <c r="H6378" s="1504"/>
      <c r="I6378" s="1504"/>
      <c r="J6378" s="1504"/>
    </row>
    <row r="6379" spans="2:10" x14ac:dyDescent="0.25">
      <c r="B6379" s="1508"/>
      <c r="C6379" s="1508"/>
      <c r="D6379" s="1508"/>
      <c r="E6379" s="1508"/>
      <c r="F6379" s="1504"/>
      <c r="G6379" s="1504"/>
      <c r="H6379" s="1504"/>
      <c r="I6379" s="1504"/>
      <c r="J6379" s="1504"/>
    </row>
    <row r="6380" spans="2:10" x14ac:dyDescent="0.25">
      <c r="B6380" s="1508"/>
      <c r="C6380" s="1508"/>
      <c r="D6380" s="1508"/>
      <c r="E6380" s="1508"/>
      <c r="F6380" s="1504"/>
      <c r="G6380" s="1504"/>
      <c r="H6380" s="1504"/>
      <c r="I6380" s="1504"/>
      <c r="J6380" s="1504"/>
    </row>
    <row r="6381" spans="2:10" x14ac:dyDescent="0.25">
      <c r="B6381" s="1508"/>
      <c r="C6381" s="1508"/>
      <c r="D6381" s="1508"/>
      <c r="E6381" s="1508"/>
      <c r="F6381" s="1504"/>
      <c r="G6381" s="1504"/>
      <c r="H6381" s="1504"/>
      <c r="I6381" s="1504"/>
      <c r="J6381" s="1504"/>
    </row>
    <row r="6382" spans="2:10" x14ac:dyDescent="0.25">
      <c r="B6382" s="1508"/>
      <c r="C6382" s="1508"/>
      <c r="D6382" s="1508"/>
      <c r="E6382" s="1508"/>
      <c r="F6382" s="1504"/>
      <c r="G6382" s="1504"/>
      <c r="H6382" s="1504"/>
      <c r="I6382" s="1504"/>
      <c r="J6382" s="1504"/>
    </row>
    <row r="6383" spans="2:10" x14ac:dyDescent="0.25">
      <c r="B6383" s="1508"/>
      <c r="C6383" s="1508"/>
      <c r="D6383" s="1508"/>
      <c r="E6383" s="1508"/>
      <c r="F6383" s="1504"/>
      <c r="G6383" s="1504"/>
      <c r="H6383" s="1504"/>
      <c r="I6383" s="1504"/>
      <c r="J6383" s="1504"/>
    </row>
    <row r="6384" spans="2:10" x14ac:dyDescent="0.25">
      <c r="B6384" s="1508"/>
      <c r="C6384" s="1508"/>
      <c r="D6384" s="1508"/>
      <c r="E6384" s="1508"/>
      <c r="F6384" s="1504"/>
      <c r="G6384" s="1504"/>
      <c r="H6384" s="1504"/>
      <c r="I6384" s="1504"/>
      <c r="J6384" s="1504"/>
    </row>
    <row r="6385" spans="2:10" x14ac:dyDescent="0.25">
      <c r="B6385" s="1508"/>
      <c r="C6385" s="1508"/>
      <c r="D6385" s="1508"/>
      <c r="E6385" s="1508"/>
      <c r="F6385" s="1504"/>
      <c r="G6385" s="1504"/>
      <c r="H6385" s="1504"/>
      <c r="I6385" s="1504"/>
      <c r="J6385" s="1504"/>
    </row>
    <row r="6386" spans="2:10" x14ac:dyDescent="0.25">
      <c r="B6386" s="1508"/>
      <c r="C6386" s="1508"/>
      <c r="D6386" s="1508"/>
      <c r="E6386" s="1508"/>
      <c r="F6386" s="1504"/>
      <c r="G6386" s="1504"/>
      <c r="H6386" s="1504"/>
      <c r="I6386" s="1504"/>
      <c r="J6386" s="1504"/>
    </row>
    <row r="6387" spans="2:10" x14ac:dyDescent="0.25">
      <c r="B6387" s="1508"/>
      <c r="C6387" s="1508"/>
      <c r="D6387" s="1508"/>
      <c r="E6387" s="1508"/>
      <c r="F6387" s="1504"/>
      <c r="G6387" s="1504"/>
      <c r="H6387" s="1504"/>
      <c r="I6387" s="1504"/>
      <c r="J6387" s="1504"/>
    </row>
    <row r="6388" spans="2:10" x14ac:dyDescent="0.25">
      <c r="B6388" s="1508"/>
      <c r="C6388" s="1508"/>
      <c r="D6388" s="1508"/>
      <c r="E6388" s="1508"/>
      <c r="F6388" s="1504"/>
      <c r="G6388" s="1504"/>
      <c r="H6388" s="1504"/>
      <c r="I6388" s="1504"/>
      <c r="J6388" s="1504"/>
    </row>
    <row r="6389" spans="2:10" x14ac:dyDescent="0.25">
      <c r="B6389" s="1508"/>
      <c r="C6389" s="1508"/>
      <c r="D6389" s="1508"/>
      <c r="E6389" s="1508"/>
      <c r="F6389" s="1504"/>
      <c r="G6389" s="1504"/>
      <c r="H6389" s="1504"/>
      <c r="I6389" s="1504"/>
      <c r="J6389" s="1504"/>
    </row>
    <row r="6390" spans="2:10" x14ac:dyDescent="0.25">
      <c r="B6390" s="1508"/>
      <c r="C6390" s="1508"/>
      <c r="D6390" s="1508"/>
      <c r="E6390" s="1508"/>
      <c r="F6390" s="1504"/>
      <c r="G6390" s="1504"/>
      <c r="H6390" s="1504"/>
      <c r="I6390" s="1504"/>
      <c r="J6390" s="1504"/>
    </row>
    <row r="6391" spans="2:10" x14ac:dyDescent="0.25">
      <c r="B6391" s="1508"/>
      <c r="C6391" s="1508"/>
      <c r="D6391" s="1508"/>
      <c r="E6391" s="1508"/>
      <c r="F6391" s="1504"/>
      <c r="G6391" s="1504"/>
      <c r="H6391" s="1504"/>
      <c r="I6391" s="1504"/>
      <c r="J6391" s="1504"/>
    </row>
    <row r="6392" spans="2:10" x14ac:dyDescent="0.25">
      <c r="B6392" s="1508"/>
      <c r="C6392" s="1508"/>
      <c r="D6392" s="1508"/>
      <c r="E6392" s="1508"/>
      <c r="F6392" s="1504"/>
      <c r="G6392" s="1504"/>
      <c r="H6392" s="1504"/>
      <c r="I6392" s="1504"/>
      <c r="J6392" s="1504"/>
    </row>
    <row r="6393" spans="2:10" x14ac:dyDescent="0.25">
      <c r="B6393" s="1508"/>
      <c r="C6393" s="1508"/>
      <c r="D6393" s="1508"/>
      <c r="E6393" s="1508"/>
      <c r="F6393" s="1504"/>
      <c r="G6393" s="1504"/>
      <c r="H6393" s="1504"/>
      <c r="I6393" s="1504"/>
      <c r="J6393" s="1504"/>
    </row>
    <row r="6394" spans="2:10" x14ac:dyDescent="0.25">
      <c r="B6394" s="1508"/>
      <c r="C6394" s="1508"/>
      <c r="D6394" s="1508"/>
      <c r="E6394" s="1508"/>
      <c r="F6394" s="1504"/>
      <c r="G6394" s="1504"/>
      <c r="H6394" s="1504"/>
      <c r="I6394" s="1504"/>
      <c r="J6394" s="1504"/>
    </row>
    <row r="6395" spans="2:10" x14ac:dyDescent="0.25">
      <c r="B6395" s="1508"/>
      <c r="C6395" s="1508"/>
      <c r="D6395" s="1508"/>
      <c r="E6395" s="1508"/>
      <c r="F6395" s="1504"/>
      <c r="G6395" s="1504"/>
      <c r="H6395" s="1504"/>
      <c r="I6395" s="1504"/>
      <c r="J6395" s="1504"/>
    </row>
    <row r="6396" spans="2:10" x14ac:dyDescent="0.25">
      <c r="B6396" s="1508"/>
      <c r="C6396" s="1508"/>
      <c r="D6396" s="1508"/>
      <c r="E6396" s="1508"/>
      <c r="F6396" s="1504"/>
      <c r="G6396" s="1504"/>
      <c r="H6396" s="1504"/>
      <c r="I6396" s="1504"/>
      <c r="J6396" s="1504"/>
    </row>
    <row r="6397" spans="2:10" x14ac:dyDescent="0.25">
      <c r="B6397" s="1508"/>
      <c r="C6397" s="1508"/>
      <c r="D6397" s="1508"/>
      <c r="E6397" s="1508"/>
      <c r="F6397" s="1504"/>
      <c r="G6397" s="1504"/>
      <c r="H6397" s="1504"/>
      <c r="I6397" s="1504"/>
      <c r="J6397" s="1504"/>
    </row>
    <row r="6398" spans="2:10" x14ac:dyDescent="0.25">
      <c r="B6398" s="1508"/>
      <c r="C6398" s="1508"/>
      <c r="D6398" s="1508"/>
      <c r="E6398" s="1508"/>
      <c r="F6398" s="1504"/>
      <c r="G6398" s="1504"/>
      <c r="H6398" s="1504"/>
      <c r="I6398" s="1504"/>
      <c r="J6398" s="1504"/>
    </row>
    <row r="6399" spans="2:10" x14ac:dyDescent="0.25">
      <c r="B6399" s="1508"/>
      <c r="C6399" s="1508"/>
      <c r="D6399" s="1508"/>
      <c r="E6399" s="1508"/>
      <c r="F6399" s="1504"/>
      <c r="G6399" s="1504"/>
      <c r="H6399" s="1504"/>
      <c r="I6399" s="1504"/>
      <c r="J6399" s="1504"/>
    </row>
    <row r="6400" spans="2:10" x14ac:dyDescent="0.25">
      <c r="B6400" s="1508"/>
      <c r="C6400" s="1508"/>
      <c r="D6400" s="1508"/>
      <c r="E6400" s="1508"/>
      <c r="F6400" s="1504"/>
      <c r="G6400" s="1504"/>
      <c r="H6400" s="1504"/>
      <c r="I6400" s="1504"/>
      <c r="J6400" s="1504"/>
    </row>
    <row r="6401" spans="2:10" x14ac:dyDescent="0.25">
      <c r="B6401" s="1508"/>
      <c r="C6401" s="1508"/>
      <c r="D6401" s="1508"/>
      <c r="E6401" s="1508"/>
      <c r="F6401" s="1504"/>
      <c r="G6401" s="1504"/>
      <c r="H6401" s="1504"/>
      <c r="I6401" s="1504"/>
      <c r="J6401" s="1504"/>
    </row>
    <row r="6402" spans="2:10" x14ac:dyDescent="0.25">
      <c r="B6402" s="1508"/>
      <c r="C6402" s="1508"/>
      <c r="D6402" s="1508"/>
      <c r="E6402" s="1508"/>
      <c r="F6402" s="1504"/>
      <c r="G6402" s="1504"/>
      <c r="H6402" s="1504"/>
      <c r="I6402" s="1504"/>
      <c r="J6402" s="1504"/>
    </row>
    <row r="6403" spans="2:10" x14ac:dyDescent="0.25">
      <c r="B6403" s="1508"/>
      <c r="C6403" s="1508"/>
      <c r="D6403" s="1508"/>
      <c r="E6403" s="1508"/>
      <c r="F6403" s="1504"/>
      <c r="G6403" s="1504"/>
      <c r="H6403" s="1504"/>
      <c r="I6403" s="1504"/>
      <c r="J6403" s="1504"/>
    </row>
    <row r="6404" spans="2:10" x14ac:dyDescent="0.25">
      <c r="B6404" s="1508"/>
      <c r="C6404" s="1508"/>
      <c r="D6404" s="1508"/>
      <c r="E6404" s="1508"/>
      <c r="F6404" s="1504"/>
      <c r="G6404" s="1504"/>
      <c r="H6404" s="1504"/>
      <c r="I6404" s="1504"/>
      <c r="J6404" s="1504"/>
    </row>
    <row r="6405" spans="2:10" x14ac:dyDescent="0.25">
      <c r="B6405" s="1508"/>
      <c r="C6405" s="1508"/>
      <c r="D6405" s="1508"/>
      <c r="E6405" s="1508"/>
      <c r="F6405" s="1504"/>
      <c r="G6405" s="1504"/>
      <c r="H6405" s="1504"/>
      <c r="I6405" s="1504"/>
      <c r="J6405" s="1504"/>
    </row>
    <row r="6406" spans="2:10" x14ac:dyDescent="0.25">
      <c r="B6406" s="1508"/>
      <c r="C6406" s="1508"/>
      <c r="D6406" s="1508"/>
      <c r="E6406" s="1508"/>
      <c r="F6406" s="1504"/>
      <c r="G6406" s="1504"/>
      <c r="H6406" s="1504"/>
      <c r="I6406" s="1504"/>
      <c r="J6406" s="1504"/>
    </row>
    <row r="6407" spans="2:10" x14ac:dyDescent="0.25">
      <c r="B6407" s="1508"/>
      <c r="C6407" s="1508"/>
      <c r="D6407" s="1508"/>
      <c r="E6407" s="1508"/>
      <c r="F6407" s="1504"/>
      <c r="G6407" s="1504"/>
      <c r="H6407" s="1504"/>
      <c r="I6407" s="1504"/>
      <c r="J6407" s="1504"/>
    </row>
    <row r="6408" spans="2:10" x14ac:dyDescent="0.25">
      <c r="B6408" s="1508"/>
      <c r="C6408" s="1508"/>
      <c r="D6408" s="1508"/>
      <c r="E6408" s="1508"/>
      <c r="F6408" s="1504"/>
      <c r="G6408" s="1504"/>
      <c r="H6408" s="1504"/>
      <c r="I6408" s="1504"/>
      <c r="J6408" s="1504"/>
    </row>
    <row r="6409" spans="2:10" x14ac:dyDescent="0.25">
      <c r="B6409" s="1508"/>
      <c r="C6409" s="1508"/>
      <c r="D6409" s="1508"/>
      <c r="E6409" s="1508"/>
      <c r="F6409" s="1504"/>
      <c r="G6409" s="1504"/>
      <c r="H6409" s="1504"/>
      <c r="I6409" s="1504"/>
      <c r="J6409" s="1504"/>
    </row>
    <row r="6410" spans="2:10" x14ac:dyDescent="0.25">
      <c r="B6410" s="1508"/>
      <c r="C6410" s="1508"/>
      <c r="D6410" s="1508"/>
      <c r="E6410" s="1508"/>
      <c r="F6410" s="1504"/>
      <c r="G6410" s="1504"/>
      <c r="H6410" s="1504"/>
      <c r="I6410" s="1504"/>
      <c r="J6410" s="1504"/>
    </row>
    <row r="6411" spans="2:10" x14ac:dyDescent="0.25">
      <c r="B6411" s="1508"/>
      <c r="C6411" s="1508"/>
      <c r="D6411" s="1508"/>
      <c r="E6411" s="1508"/>
      <c r="F6411" s="1504"/>
      <c r="G6411" s="1504"/>
      <c r="H6411" s="1504"/>
      <c r="I6411" s="1504"/>
      <c r="J6411" s="1504"/>
    </row>
    <row r="6412" spans="2:10" x14ac:dyDescent="0.25">
      <c r="B6412" s="1508"/>
      <c r="C6412" s="1508"/>
      <c r="D6412" s="1508"/>
      <c r="E6412" s="1508"/>
      <c r="F6412" s="1504"/>
      <c r="G6412" s="1504"/>
      <c r="H6412" s="1504"/>
      <c r="I6412" s="1504"/>
      <c r="J6412" s="1504"/>
    </row>
    <row r="6413" spans="2:10" x14ac:dyDescent="0.25">
      <c r="B6413" s="1508"/>
      <c r="C6413" s="1508"/>
      <c r="D6413" s="1508"/>
      <c r="E6413" s="1508"/>
      <c r="F6413" s="1504"/>
      <c r="G6413" s="1504"/>
      <c r="H6413" s="1504"/>
      <c r="I6413" s="1504"/>
      <c r="J6413" s="1504"/>
    </row>
    <row r="6414" spans="2:10" x14ac:dyDescent="0.25">
      <c r="B6414" s="1508"/>
      <c r="C6414" s="1508"/>
      <c r="D6414" s="1508"/>
      <c r="E6414" s="1508"/>
      <c r="F6414" s="1504"/>
      <c r="G6414" s="1504"/>
      <c r="H6414" s="1504"/>
      <c r="I6414" s="1504"/>
      <c r="J6414" s="1504"/>
    </row>
    <row r="6415" spans="2:10" x14ac:dyDescent="0.25">
      <c r="B6415" s="1508"/>
      <c r="C6415" s="1508"/>
      <c r="D6415" s="1508"/>
      <c r="E6415" s="1508"/>
      <c r="F6415" s="1504"/>
      <c r="G6415" s="1504"/>
      <c r="H6415" s="1504"/>
      <c r="I6415" s="1504"/>
      <c r="J6415" s="1504"/>
    </row>
    <row r="6416" spans="2:10" x14ac:dyDescent="0.25">
      <c r="B6416" s="1508"/>
      <c r="C6416" s="1508"/>
      <c r="D6416" s="1508"/>
      <c r="E6416" s="1508"/>
      <c r="F6416" s="1504"/>
      <c r="G6416" s="1504"/>
      <c r="H6416" s="1504"/>
      <c r="I6416" s="1504"/>
      <c r="J6416" s="1504"/>
    </row>
    <row r="6417" spans="2:10" x14ac:dyDescent="0.25">
      <c r="B6417" s="1508"/>
      <c r="C6417" s="1508"/>
      <c r="D6417" s="1508"/>
      <c r="E6417" s="1508"/>
      <c r="F6417" s="1504"/>
      <c r="G6417" s="1504"/>
      <c r="H6417" s="1504"/>
      <c r="I6417" s="1504"/>
      <c r="J6417" s="1504"/>
    </row>
    <row r="6418" spans="2:10" x14ac:dyDescent="0.25">
      <c r="B6418" s="1508"/>
      <c r="C6418" s="1508"/>
      <c r="D6418" s="1508"/>
      <c r="E6418" s="1508"/>
      <c r="F6418" s="1504"/>
      <c r="G6418" s="1504"/>
      <c r="H6418" s="1504"/>
      <c r="I6418" s="1504"/>
      <c r="J6418" s="1504"/>
    </row>
    <row r="6419" spans="2:10" x14ac:dyDescent="0.25">
      <c r="B6419" s="1508"/>
      <c r="C6419" s="1508"/>
      <c r="D6419" s="1508"/>
      <c r="E6419" s="1508"/>
      <c r="F6419" s="1504"/>
      <c r="G6419" s="1504"/>
      <c r="H6419" s="1504"/>
      <c r="I6419" s="1504"/>
      <c r="J6419" s="1504"/>
    </row>
    <row r="6420" spans="2:10" x14ac:dyDescent="0.25">
      <c r="B6420" s="1508"/>
      <c r="C6420" s="1508"/>
      <c r="D6420" s="1508"/>
      <c r="E6420" s="1508"/>
      <c r="F6420" s="1504"/>
      <c r="G6420" s="1504"/>
      <c r="H6420" s="1504"/>
      <c r="I6420" s="1504"/>
      <c r="J6420" s="1504"/>
    </row>
    <row r="6421" spans="2:10" x14ac:dyDescent="0.25">
      <c r="B6421" s="1508"/>
      <c r="C6421" s="1508"/>
      <c r="D6421" s="1508"/>
      <c r="E6421" s="1508"/>
      <c r="F6421" s="1504"/>
      <c r="G6421" s="1504"/>
      <c r="H6421" s="1504"/>
      <c r="I6421" s="1504"/>
      <c r="J6421" s="1504"/>
    </row>
    <row r="6422" spans="2:10" x14ac:dyDescent="0.25">
      <c r="B6422" s="1508"/>
      <c r="C6422" s="1508"/>
      <c r="D6422" s="1508"/>
      <c r="E6422" s="1508"/>
      <c r="F6422" s="1504"/>
      <c r="G6422" s="1504"/>
      <c r="H6422" s="1504"/>
      <c r="I6422" s="1504"/>
      <c r="J6422" s="1504"/>
    </row>
    <row r="6423" spans="2:10" x14ac:dyDescent="0.25">
      <c r="B6423" s="1508"/>
      <c r="C6423" s="1508"/>
      <c r="D6423" s="1508"/>
      <c r="E6423" s="1508"/>
      <c r="F6423" s="1504"/>
      <c r="G6423" s="1504"/>
      <c r="H6423" s="1504"/>
      <c r="I6423" s="1504"/>
      <c r="J6423" s="1504"/>
    </row>
    <row r="6424" spans="2:10" x14ac:dyDescent="0.25">
      <c r="B6424" s="1508"/>
      <c r="C6424" s="1508"/>
      <c r="D6424" s="1508"/>
      <c r="E6424" s="1508"/>
      <c r="F6424" s="1504"/>
      <c r="G6424" s="1504"/>
      <c r="H6424" s="1504"/>
      <c r="I6424" s="1504"/>
      <c r="J6424" s="1504"/>
    </row>
    <row r="6425" spans="2:10" x14ac:dyDescent="0.25">
      <c r="B6425" s="1508"/>
      <c r="C6425" s="1508"/>
      <c r="D6425" s="1508"/>
      <c r="E6425" s="1508"/>
      <c r="F6425" s="1504"/>
      <c r="G6425" s="1504"/>
      <c r="H6425" s="1504"/>
      <c r="I6425" s="1504"/>
      <c r="J6425" s="1504"/>
    </row>
    <row r="6426" spans="2:10" x14ac:dyDescent="0.25">
      <c r="B6426" s="1508"/>
      <c r="C6426" s="1508"/>
      <c r="D6426" s="1508"/>
      <c r="E6426" s="1508"/>
      <c r="F6426" s="1504"/>
      <c r="G6426" s="1504"/>
      <c r="H6426" s="1504"/>
      <c r="I6426" s="1504"/>
      <c r="J6426" s="1504"/>
    </row>
    <row r="6427" spans="2:10" x14ac:dyDescent="0.25">
      <c r="B6427" s="1508"/>
      <c r="C6427" s="1508"/>
      <c r="D6427" s="1508"/>
      <c r="E6427" s="1508"/>
      <c r="F6427" s="1504"/>
      <c r="G6427" s="1504"/>
      <c r="H6427" s="1504"/>
      <c r="I6427" s="1504"/>
      <c r="J6427" s="1504"/>
    </row>
    <row r="6428" spans="2:10" x14ac:dyDescent="0.25">
      <c r="B6428" s="1508"/>
      <c r="C6428" s="1508"/>
      <c r="D6428" s="1508"/>
      <c r="E6428" s="1508"/>
      <c r="F6428" s="1504"/>
      <c r="G6428" s="1504"/>
      <c r="H6428" s="1504"/>
      <c r="I6428" s="1504"/>
      <c r="J6428" s="1504"/>
    </row>
    <row r="6429" spans="2:10" x14ac:dyDescent="0.25">
      <c r="B6429" s="1508"/>
      <c r="C6429" s="1508"/>
      <c r="D6429" s="1508"/>
      <c r="E6429" s="1508"/>
      <c r="F6429" s="1504"/>
      <c r="G6429" s="1504"/>
      <c r="H6429" s="1504"/>
      <c r="I6429" s="1504"/>
      <c r="J6429" s="1504"/>
    </row>
    <row r="6430" spans="2:10" x14ac:dyDescent="0.25">
      <c r="B6430" s="1508"/>
      <c r="C6430" s="1508"/>
      <c r="D6430" s="1508"/>
      <c r="E6430" s="1508"/>
      <c r="F6430" s="1504"/>
      <c r="G6430" s="1504"/>
      <c r="H6430" s="1504"/>
      <c r="I6430" s="1504"/>
      <c r="J6430" s="1504"/>
    </row>
    <row r="6431" spans="2:10" x14ac:dyDescent="0.25">
      <c r="B6431" s="1508"/>
      <c r="C6431" s="1508"/>
      <c r="D6431" s="1508"/>
      <c r="E6431" s="1508"/>
      <c r="F6431" s="1504"/>
      <c r="G6431" s="1504"/>
      <c r="H6431" s="1504"/>
      <c r="I6431" s="1504"/>
      <c r="J6431" s="1504"/>
    </row>
    <row r="6432" spans="2:10" x14ac:dyDescent="0.25">
      <c r="B6432" s="1508"/>
      <c r="C6432" s="1508"/>
      <c r="D6432" s="1508"/>
      <c r="E6432" s="1508"/>
      <c r="F6432" s="1504"/>
      <c r="G6432" s="1504"/>
      <c r="H6432" s="1504"/>
      <c r="I6432" s="1504"/>
      <c r="J6432" s="1504"/>
    </row>
    <row r="6433" spans="2:10" x14ac:dyDescent="0.25">
      <c r="B6433" s="1508"/>
      <c r="C6433" s="1508"/>
      <c r="D6433" s="1508"/>
      <c r="E6433" s="1508"/>
      <c r="F6433" s="1504"/>
      <c r="G6433" s="1504"/>
      <c r="H6433" s="1504"/>
      <c r="I6433" s="1504"/>
      <c r="J6433" s="1504"/>
    </row>
    <row r="6434" spans="2:10" x14ac:dyDescent="0.25">
      <c r="B6434" s="1508"/>
      <c r="C6434" s="1508"/>
      <c r="D6434" s="1508"/>
      <c r="E6434" s="1508"/>
      <c r="F6434" s="1504"/>
      <c r="G6434" s="1504"/>
      <c r="H6434" s="1504"/>
      <c r="I6434" s="1504"/>
      <c r="J6434" s="1504"/>
    </row>
    <row r="6435" spans="2:10" x14ac:dyDescent="0.25">
      <c r="B6435" s="1508"/>
      <c r="C6435" s="1508"/>
      <c r="D6435" s="1508"/>
      <c r="E6435" s="1508"/>
      <c r="F6435" s="1504"/>
      <c r="G6435" s="1504"/>
      <c r="H6435" s="1504"/>
      <c r="I6435" s="1504"/>
      <c r="J6435" s="1504"/>
    </row>
    <row r="6436" spans="2:10" x14ac:dyDescent="0.25">
      <c r="B6436" s="1508"/>
      <c r="C6436" s="1508"/>
      <c r="D6436" s="1508"/>
      <c r="E6436" s="1508"/>
      <c r="F6436" s="1504"/>
      <c r="G6436" s="1504"/>
      <c r="H6436" s="1504"/>
      <c r="I6436" s="1504"/>
      <c r="J6436" s="1504"/>
    </row>
    <row r="6437" spans="2:10" x14ac:dyDescent="0.25">
      <c r="B6437" s="1508"/>
      <c r="C6437" s="1508"/>
      <c r="D6437" s="1508"/>
      <c r="E6437" s="1508"/>
      <c r="F6437" s="1504"/>
      <c r="G6437" s="1504"/>
      <c r="H6437" s="1504"/>
      <c r="I6437" s="1504"/>
      <c r="J6437" s="1504"/>
    </row>
    <row r="6438" spans="2:10" x14ac:dyDescent="0.25">
      <c r="B6438" s="1508"/>
      <c r="C6438" s="1508"/>
      <c r="D6438" s="1508"/>
      <c r="E6438" s="1508"/>
      <c r="F6438" s="1504"/>
      <c r="G6438" s="1504"/>
      <c r="H6438" s="1504"/>
      <c r="I6438" s="1504"/>
      <c r="J6438" s="1504"/>
    </row>
    <row r="6439" spans="2:10" x14ac:dyDescent="0.25">
      <c r="B6439" s="1508"/>
      <c r="C6439" s="1508"/>
      <c r="D6439" s="1508"/>
      <c r="E6439" s="1508"/>
      <c r="F6439" s="1504"/>
      <c r="G6439" s="1504"/>
      <c r="H6439" s="1504"/>
      <c r="I6439" s="1504"/>
      <c r="J6439" s="1504"/>
    </row>
    <row r="6440" spans="2:10" x14ac:dyDescent="0.25">
      <c r="B6440" s="1508"/>
      <c r="C6440" s="1508"/>
      <c r="D6440" s="1508"/>
      <c r="E6440" s="1508"/>
      <c r="F6440" s="1504"/>
      <c r="G6440" s="1504"/>
      <c r="H6440" s="1504"/>
      <c r="I6440" s="1504"/>
      <c r="J6440" s="1504"/>
    </row>
    <row r="6441" spans="2:10" x14ac:dyDescent="0.25">
      <c r="B6441" s="1508"/>
      <c r="C6441" s="1508"/>
      <c r="D6441" s="1508"/>
      <c r="E6441" s="1508"/>
      <c r="F6441" s="1504"/>
      <c r="G6441" s="1504"/>
      <c r="H6441" s="1504"/>
      <c r="I6441" s="1504"/>
      <c r="J6441" s="1504"/>
    </row>
    <row r="6442" spans="2:10" x14ac:dyDescent="0.25">
      <c r="B6442" s="1508"/>
      <c r="C6442" s="1508"/>
      <c r="D6442" s="1508"/>
      <c r="E6442" s="1508"/>
      <c r="F6442" s="1504"/>
      <c r="G6442" s="1504"/>
      <c r="H6442" s="1504"/>
      <c r="I6442" s="1504"/>
      <c r="J6442" s="1504"/>
    </row>
    <row r="6443" spans="2:10" x14ac:dyDescent="0.25">
      <c r="B6443" s="1508"/>
      <c r="C6443" s="1508"/>
      <c r="D6443" s="1508"/>
      <c r="E6443" s="1508"/>
      <c r="F6443" s="1504"/>
      <c r="G6443" s="1504"/>
      <c r="H6443" s="1504"/>
      <c r="I6443" s="1504"/>
      <c r="J6443" s="1504"/>
    </row>
    <row r="6444" spans="2:10" x14ac:dyDescent="0.25">
      <c r="B6444" s="1508"/>
      <c r="C6444" s="1508"/>
      <c r="D6444" s="1508"/>
      <c r="E6444" s="1508"/>
      <c r="F6444" s="1504"/>
      <c r="G6444" s="1504"/>
      <c r="H6444" s="1504"/>
      <c r="I6444" s="1504"/>
      <c r="J6444" s="1504"/>
    </row>
    <row r="6445" spans="2:10" x14ac:dyDescent="0.25">
      <c r="B6445" s="1508"/>
      <c r="C6445" s="1508"/>
      <c r="D6445" s="1508"/>
      <c r="E6445" s="1508"/>
      <c r="F6445" s="1504"/>
      <c r="G6445" s="1504"/>
      <c r="H6445" s="1504"/>
      <c r="I6445" s="1504"/>
      <c r="J6445" s="1504"/>
    </row>
    <row r="6446" spans="2:10" x14ac:dyDescent="0.25">
      <c r="B6446" s="1508"/>
      <c r="C6446" s="1508"/>
      <c r="D6446" s="1508"/>
      <c r="E6446" s="1508"/>
      <c r="F6446" s="1504"/>
      <c r="G6446" s="1504"/>
      <c r="H6446" s="1504"/>
      <c r="I6446" s="1504"/>
      <c r="J6446" s="1504"/>
    </row>
    <row r="6447" spans="2:10" x14ac:dyDescent="0.25">
      <c r="B6447" s="1508"/>
      <c r="C6447" s="1508"/>
      <c r="D6447" s="1508"/>
      <c r="E6447" s="1508"/>
      <c r="F6447" s="1504"/>
      <c r="G6447" s="1504"/>
      <c r="H6447" s="1504"/>
      <c r="I6447" s="1504"/>
      <c r="J6447" s="1504"/>
    </row>
    <row r="6448" spans="2:10" x14ac:dyDescent="0.25">
      <c r="B6448" s="1508"/>
      <c r="C6448" s="1508"/>
      <c r="D6448" s="1508"/>
      <c r="E6448" s="1508"/>
      <c r="F6448" s="1504"/>
      <c r="G6448" s="1504"/>
      <c r="H6448" s="1504"/>
      <c r="I6448" s="1504"/>
      <c r="J6448" s="1504"/>
    </row>
    <row r="6449" spans="2:10" x14ac:dyDescent="0.25">
      <c r="B6449" s="1508"/>
      <c r="C6449" s="1508"/>
      <c r="D6449" s="1508"/>
      <c r="E6449" s="1508"/>
      <c r="F6449" s="1504"/>
      <c r="G6449" s="1504"/>
      <c r="H6449" s="1504"/>
      <c r="I6449" s="1504"/>
      <c r="J6449" s="1504"/>
    </row>
    <row r="6450" spans="2:10" x14ac:dyDescent="0.25">
      <c r="B6450" s="1508"/>
      <c r="C6450" s="1508"/>
      <c r="D6450" s="1508"/>
      <c r="E6450" s="1508"/>
      <c r="F6450" s="1504"/>
      <c r="G6450" s="1504"/>
      <c r="H6450" s="1504"/>
      <c r="I6450" s="1504"/>
      <c r="J6450" s="1504"/>
    </row>
    <row r="6451" spans="2:10" x14ac:dyDescent="0.25">
      <c r="B6451" s="1508"/>
      <c r="C6451" s="1508"/>
      <c r="D6451" s="1508"/>
      <c r="E6451" s="1508"/>
      <c r="F6451" s="1504"/>
      <c r="G6451" s="1504"/>
      <c r="H6451" s="1504"/>
      <c r="I6451" s="1504"/>
      <c r="J6451" s="1504"/>
    </row>
    <row r="6452" spans="2:10" x14ac:dyDescent="0.25">
      <c r="B6452" s="1508"/>
      <c r="C6452" s="1508"/>
      <c r="D6452" s="1508"/>
      <c r="E6452" s="1508"/>
      <c r="F6452" s="1504"/>
      <c r="G6452" s="1504"/>
      <c r="H6452" s="1504"/>
      <c r="I6452" s="1504"/>
      <c r="J6452" s="1504"/>
    </row>
    <row r="6453" spans="2:10" x14ac:dyDescent="0.25">
      <c r="B6453" s="1508"/>
      <c r="C6453" s="1508"/>
      <c r="D6453" s="1508"/>
      <c r="E6453" s="1508"/>
      <c r="F6453" s="1504"/>
      <c r="G6453" s="1504"/>
      <c r="H6453" s="1504"/>
      <c r="I6453" s="1504"/>
      <c r="J6453" s="1504"/>
    </row>
    <row r="6454" spans="2:10" x14ac:dyDescent="0.25">
      <c r="B6454" s="1508"/>
      <c r="C6454" s="1508"/>
      <c r="D6454" s="1508"/>
      <c r="E6454" s="1508"/>
      <c r="F6454" s="1504"/>
      <c r="G6454" s="1504"/>
      <c r="H6454" s="1504"/>
      <c r="I6454" s="1504"/>
      <c r="J6454" s="1504"/>
    </row>
    <row r="6455" spans="2:10" x14ac:dyDescent="0.25">
      <c r="B6455" s="1508"/>
      <c r="C6455" s="1508"/>
      <c r="D6455" s="1508"/>
      <c r="E6455" s="1508"/>
      <c r="F6455" s="1504"/>
      <c r="G6455" s="1504"/>
      <c r="H6455" s="1504"/>
      <c r="I6455" s="1504"/>
      <c r="J6455" s="1504"/>
    </row>
    <row r="6456" spans="2:10" x14ac:dyDescent="0.25">
      <c r="B6456" s="1508"/>
      <c r="C6456" s="1508"/>
      <c r="D6456" s="1508"/>
      <c r="E6456" s="1508"/>
      <c r="F6456" s="1504"/>
      <c r="G6456" s="1504"/>
      <c r="H6456" s="1504"/>
      <c r="I6456" s="1504"/>
      <c r="J6456" s="1504"/>
    </row>
    <row r="6457" spans="2:10" x14ac:dyDescent="0.25">
      <c r="B6457" s="1508"/>
      <c r="C6457" s="1508"/>
      <c r="D6457" s="1508"/>
      <c r="E6457" s="1508"/>
      <c r="F6457" s="1504"/>
      <c r="G6457" s="1504"/>
      <c r="H6457" s="1504"/>
      <c r="I6457" s="1504"/>
      <c r="J6457" s="1504"/>
    </row>
    <row r="6458" spans="2:10" x14ac:dyDescent="0.25">
      <c r="B6458" s="1508"/>
      <c r="C6458" s="1508"/>
      <c r="D6458" s="1508"/>
      <c r="E6458" s="1508"/>
      <c r="F6458" s="1504"/>
      <c r="G6458" s="1504"/>
      <c r="H6458" s="1504"/>
      <c r="I6458" s="1504"/>
      <c r="J6458" s="1504"/>
    </row>
    <row r="6459" spans="2:10" x14ac:dyDescent="0.25">
      <c r="B6459" s="1508"/>
      <c r="C6459" s="1508"/>
      <c r="D6459" s="1508"/>
      <c r="E6459" s="1508"/>
      <c r="F6459" s="1504"/>
      <c r="G6459" s="1504"/>
      <c r="H6459" s="1504"/>
      <c r="I6459" s="1504"/>
      <c r="J6459" s="1504"/>
    </row>
    <row r="6460" spans="2:10" x14ac:dyDescent="0.25">
      <c r="B6460" s="1508"/>
      <c r="C6460" s="1508"/>
      <c r="D6460" s="1508"/>
      <c r="E6460" s="1508"/>
      <c r="F6460" s="1504"/>
      <c r="G6460" s="1504"/>
      <c r="H6460" s="1504"/>
      <c r="I6460" s="1504"/>
      <c r="J6460" s="1504"/>
    </row>
    <row r="6461" spans="2:10" x14ac:dyDescent="0.25">
      <c r="B6461" s="1508"/>
      <c r="C6461" s="1508"/>
      <c r="D6461" s="1508"/>
      <c r="E6461" s="1508"/>
      <c r="F6461" s="1504"/>
      <c r="G6461" s="1504"/>
      <c r="H6461" s="1504"/>
      <c r="I6461" s="1504"/>
      <c r="J6461" s="1504"/>
    </row>
    <row r="6462" spans="2:10" x14ac:dyDescent="0.25">
      <c r="B6462" s="1508"/>
      <c r="C6462" s="1508"/>
      <c r="D6462" s="1508"/>
      <c r="E6462" s="1508"/>
      <c r="F6462" s="1504"/>
      <c r="G6462" s="1504"/>
      <c r="H6462" s="1504"/>
      <c r="I6462" s="1504"/>
      <c r="J6462" s="1504"/>
    </row>
    <row r="6463" spans="2:10" x14ac:dyDescent="0.25">
      <c r="B6463" s="1508"/>
      <c r="C6463" s="1508"/>
      <c r="D6463" s="1508"/>
      <c r="E6463" s="1508"/>
      <c r="F6463" s="1504"/>
      <c r="G6463" s="1504"/>
      <c r="H6463" s="1504"/>
      <c r="I6463" s="1504"/>
      <c r="J6463" s="1504"/>
    </row>
    <row r="6464" spans="2:10" x14ac:dyDescent="0.25">
      <c r="B6464" s="1508"/>
      <c r="C6464" s="1508"/>
      <c r="D6464" s="1508"/>
      <c r="E6464" s="1508"/>
      <c r="F6464" s="1504"/>
      <c r="G6464" s="1504"/>
      <c r="H6464" s="1504"/>
      <c r="I6464" s="1504"/>
      <c r="J6464" s="1504"/>
    </row>
    <row r="6465" spans="2:10" x14ac:dyDescent="0.25">
      <c r="B6465" s="1508"/>
      <c r="C6465" s="1508"/>
      <c r="D6465" s="1508"/>
      <c r="E6465" s="1508"/>
      <c r="F6465" s="1504"/>
      <c r="G6465" s="1504"/>
      <c r="H6465" s="1504"/>
      <c r="I6465" s="1504"/>
      <c r="J6465" s="1504"/>
    </row>
    <row r="6466" spans="2:10" x14ac:dyDescent="0.25">
      <c r="B6466" s="1508"/>
      <c r="C6466" s="1508"/>
      <c r="D6466" s="1508"/>
      <c r="E6466" s="1508"/>
      <c r="F6466" s="1504"/>
      <c r="G6466" s="1504"/>
      <c r="H6466" s="1504"/>
      <c r="I6466" s="1504"/>
      <c r="J6466" s="1504"/>
    </row>
    <row r="6467" spans="2:10" x14ac:dyDescent="0.25">
      <c r="B6467" s="1508"/>
      <c r="C6467" s="1508"/>
      <c r="D6467" s="1508"/>
      <c r="E6467" s="1508"/>
      <c r="F6467" s="1504"/>
      <c r="G6467" s="1504"/>
      <c r="H6467" s="1504"/>
      <c r="I6467" s="1504"/>
      <c r="J6467" s="1504"/>
    </row>
    <row r="6468" spans="2:10" x14ac:dyDescent="0.25">
      <c r="B6468" s="1508"/>
      <c r="C6468" s="1508"/>
      <c r="D6468" s="1508"/>
      <c r="E6468" s="1508"/>
      <c r="F6468" s="1504"/>
      <c r="G6468" s="1504"/>
      <c r="H6468" s="1504"/>
      <c r="I6468" s="1504"/>
      <c r="J6468" s="1504"/>
    </row>
    <row r="6469" spans="2:10" x14ac:dyDescent="0.25">
      <c r="B6469" s="1508"/>
      <c r="C6469" s="1508"/>
      <c r="D6469" s="1508"/>
      <c r="E6469" s="1508"/>
      <c r="F6469" s="1504"/>
      <c r="G6469" s="1504"/>
      <c r="H6469" s="1504"/>
      <c r="I6469" s="1504"/>
      <c r="J6469" s="1504"/>
    </row>
    <row r="6470" spans="2:10" x14ac:dyDescent="0.25">
      <c r="B6470" s="1508"/>
      <c r="C6470" s="1508"/>
      <c r="D6470" s="1508"/>
      <c r="E6470" s="1508"/>
      <c r="F6470" s="1504"/>
      <c r="G6470" s="1504"/>
      <c r="H6470" s="1504"/>
      <c r="I6470" s="1504"/>
      <c r="J6470" s="1504"/>
    </row>
    <row r="6471" spans="2:10" x14ac:dyDescent="0.25">
      <c r="B6471" s="1508"/>
      <c r="C6471" s="1508"/>
      <c r="D6471" s="1508"/>
      <c r="E6471" s="1508"/>
      <c r="F6471" s="1504"/>
      <c r="G6471" s="1504"/>
      <c r="H6471" s="1504"/>
      <c r="I6471" s="1504"/>
      <c r="J6471" s="1504"/>
    </row>
    <row r="6472" spans="2:10" x14ac:dyDescent="0.25">
      <c r="B6472" s="1508"/>
      <c r="C6472" s="1508"/>
      <c r="D6472" s="1508"/>
      <c r="E6472" s="1508"/>
      <c r="F6472" s="1504"/>
      <c r="G6472" s="1504"/>
      <c r="H6472" s="1504"/>
      <c r="I6472" s="1504"/>
      <c r="J6472" s="1504"/>
    </row>
    <row r="6473" spans="2:10" x14ac:dyDescent="0.25">
      <c r="B6473" s="1508"/>
      <c r="C6473" s="1508"/>
      <c r="D6473" s="1508"/>
      <c r="E6473" s="1508"/>
      <c r="F6473" s="1504"/>
      <c r="G6473" s="1504"/>
      <c r="H6473" s="1504"/>
      <c r="I6473" s="1504"/>
      <c r="J6473" s="1504"/>
    </row>
    <row r="6474" spans="2:10" x14ac:dyDescent="0.25">
      <c r="B6474" s="1508"/>
      <c r="C6474" s="1508"/>
      <c r="D6474" s="1508"/>
      <c r="E6474" s="1508"/>
      <c r="F6474" s="1504"/>
      <c r="G6474" s="1504"/>
      <c r="H6474" s="1504"/>
      <c r="I6474" s="1504"/>
      <c r="J6474" s="1504"/>
    </row>
    <row r="6475" spans="2:10" x14ac:dyDescent="0.25">
      <c r="B6475" s="1508"/>
      <c r="C6475" s="1508"/>
      <c r="D6475" s="1508"/>
      <c r="E6475" s="1508"/>
      <c r="F6475" s="1504"/>
      <c r="G6475" s="1504"/>
      <c r="H6475" s="1504"/>
      <c r="I6475" s="1504"/>
      <c r="J6475" s="1504"/>
    </row>
    <row r="6476" spans="2:10" x14ac:dyDescent="0.25">
      <c r="B6476" s="1508"/>
      <c r="C6476" s="1508"/>
      <c r="D6476" s="1508"/>
      <c r="E6476" s="1508"/>
      <c r="F6476" s="1504"/>
      <c r="G6476" s="1504"/>
      <c r="H6476" s="1504"/>
      <c r="I6476" s="1504"/>
      <c r="J6476" s="1504"/>
    </row>
    <row r="6477" spans="2:10" x14ac:dyDescent="0.25">
      <c r="B6477" s="1508"/>
      <c r="C6477" s="1508"/>
      <c r="D6477" s="1508"/>
      <c r="E6477" s="1508"/>
      <c r="F6477" s="1504"/>
      <c r="G6477" s="1504"/>
      <c r="H6477" s="1504"/>
      <c r="I6477" s="1504"/>
      <c r="J6477" s="1504"/>
    </row>
    <row r="6478" spans="2:10" x14ac:dyDescent="0.25">
      <c r="B6478" s="1508"/>
      <c r="C6478" s="1508"/>
      <c r="D6478" s="1508"/>
      <c r="E6478" s="1508"/>
      <c r="F6478" s="1504"/>
      <c r="G6478" s="1504"/>
      <c r="H6478" s="1504"/>
      <c r="I6478" s="1504"/>
      <c r="J6478" s="1504"/>
    </row>
    <row r="6479" spans="2:10" x14ac:dyDescent="0.25">
      <c r="B6479" s="1508"/>
      <c r="C6479" s="1508"/>
      <c r="D6479" s="1508"/>
      <c r="E6479" s="1508"/>
      <c r="F6479" s="1504"/>
      <c r="G6479" s="1504"/>
      <c r="H6479" s="1504"/>
      <c r="I6479" s="1504"/>
      <c r="J6479" s="1504"/>
    </row>
    <row r="6480" spans="2:10" x14ac:dyDescent="0.25">
      <c r="B6480" s="1508"/>
      <c r="C6480" s="1508"/>
      <c r="D6480" s="1508"/>
      <c r="E6480" s="1508"/>
      <c r="F6480" s="1504"/>
      <c r="G6480" s="1504"/>
      <c r="H6480" s="1504"/>
      <c r="I6480" s="1504"/>
      <c r="J6480" s="1504"/>
    </row>
    <row r="6481" spans="2:10" x14ac:dyDescent="0.25">
      <c r="B6481" s="1508"/>
      <c r="C6481" s="1508"/>
      <c r="D6481" s="1508"/>
      <c r="E6481" s="1508"/>
      <c r="F6481" s="1504"/>
      <c r="G6481" s="1504"/>
      <c r="H6481" s="1504"/>
      <c r="I6481" s="1504"/>
      <c r="J6481" s="1504"/>
    </row>
    <row r="6482" spans="2:10" x14ac:dyDescent="0.25">
      <c r="B6482" s="1508"/>
      <c r="C6482" s="1508"/>
      <c r="D6482" s="1508"/>
      <c r="E6482" s="1508"/>
      <c r="F6482" s="1504"/>
      <c r="G6482" s="1504"/>
      <c r="H6482" s="1504"/>
      <c r="I6482" s="1504"/>
      <c r="J6482" s="1504"/>
    </row>
    <row r="6483" spans="2:10" x14ac:dyDescent="0.25">
      <c r="B6483" s="1508"/>
      <c r="C6483" s="1508"/>
      <c r="D6483" s="1508"/>
      <c r="E6483" s="1508"/>
      <c r="F6483" s="1504"/>
      <c r="G6483" s="1504"/>
      <c r="H6483" s="1504"/>
      <c r="I6483" s="1504"/>
      <c r="J6483" s="1504"/>
    </row>
    <row r="6484" spans="2:10" x14ac:dyDescent="0.25">
      <c r="B6484" s="1508"/>
      <c r="C6484" s="1508"/>
      <c r="D6484" s="1508"/>
      <c r="E6484" s="1508"/>
      <c r="F6484" s="1504"/>
      <c r="G6484" s="1504"/>
      <c r="H6484" s="1504"/>
      <c r="I6484" s="1504"/>
      <c r="J6484" s="1504"/>
    </row>
    <row r="6485" spans="2:10" x14ac:dyDescent="0.25">
      <c r="B6485" s="1508"/>
      <c r="C6485" s="1508"/>
      <c r="D6485" s="1508"/>
      <c r="E6485" s="1508"/>
      <c r="F6485" s="1504"/>
      <c r="G6485" s="1504"/>
      <c r="H6485" s="1504"/>
      <c r="I6485" s="1504"/>
      <c r="J6485" s="1504"/>
    </row>
    <row r="6486" spans="2:10" x14ac:dyDescent="0.25">
      <c r="B6486" s="1508"/>
      <c r="C6486" s="1508"/>
      <c r="D6486" s="1508"/>
      <c r="E6486" s="1508"/>
      <c r="F6486" s="1504"/>
      <c r="G6486" s="1504"/>
      <c r="H6486" s="1504"/>
      <c r="I6486" s="1504"/>
      <c r="J6486" s="1504"/>
    </row>
    <row r="6487" spans="2:10" x14ac:dyDescent="0.25">
      <c r="B6487" s="1508"/>
      <c r="C6487" s="1508"/>
      <c r="D6487" s="1508"/>
      <c r="E6487" s="1508"/>
      <c r="F6487" s="1504"/>
      <c r="G6487" s="1504"/>
      <c r="H6487" s="1504"/>
      <c r="I6487" s="1504"/>
      <c r="J6487" s="1504"/>
    </row>
    <row r="6488" spans="2:10" x14ac:dyDescent="0.25">
      <c r="B6488" s="1508"/>
      <c r="C6488" s="1508"/>
      <c r="D6488" s="1508"/>
      <c r="E6488" s="1508"/>
      <c r="F6488" s="1504"/>
      <c r="G6488" s="1504"/>
      <c r="H6488" s="1504"/>
      <c r="I6488" s="1504"/>
      <c r="J6488" s="1504"/>
    </row>
    <row r="6489" spans="2:10" x14ac:dyDescent="0.25">
      <c r="B6489" s="1508"/>
      <c r="C6489" s="1508"/>
      <c r="D6489" s="1508"/>
      <c r="E6489" s="1508"/>
      <c r="F6489" s="1504"/>
      <c r="G6489" s="1504"/>
      <c r="H6489" s="1504"/>
      <c r="I6489" s="1504"/>
      <c r="J6489" s="1504"/>
    </row>
    <row r="6490" spans="2:10" x14ac:dyDescent="0.25">
      <c r="B6490" s="1508"/>
      <c r="C6490" s="1508"/>
      <c r="D6490" s="1508"/>
      <c r="E6490" s="1508"/>
      <c r="F6490" s="1504"/>
      <c r="G6490" s="1504"/>
      <c r="H6490" s="1504"/>
      <c r="I6490" s="1504"/>
      <c r="J6490" s="1504"/>
    </row>
    <row r="6491" spans="2:10" x14ac:dyDescent="0.25">
      <c r="B6491" s="1508"/>
      <c r="C6491" s="1508"/>
      <c r="D6491" s="1508"/>
      <c r="E6491" s="1508"/>
      <c r="F6491" s="1504"/>
      <c r="G6491" s="1504"/>
      <c r="H6491" s="1504"/>
      <c r="I6491" s="1504"/>
      <c r="J6491" s="1504"/>
    </row>
    <row r="6492" spans="2:10" x14ac:dyDescent="0.25">
      <c r="B6492" s="1508"/>
      <c r="C6492" s="1508"/>
      <c r="D6492" s="1508"/>
      <c r="E6492" s="1508"/>
      <c r="F6492" s="1504"/>
      <c r="G6492" s="1504"/>
      <c r="H6492" s="1504"/>
      <c r="I6492" s="1504"/>
      <c r="J6492" s="1504"/>
    </row>
    <row r="6493" spans="2:10" x14ac:dyDescent="0.25">
      <c r="B6493" s="1508"/>
      <c r="C6493" s="1508"/>
      <c r="D6493" s="1508"/>
      <c r="E6493" s="1508"/>
      <c r="F6493" s="1504"/>
      <c r="G6493" s="1504"/>
      <c r="H6493" s="1504"/>
      <c r="I6493" s="1504"/>
      <c r="J6493" s="1504"/>
    </row>
    <row r="6494" spans="2:10" x14ac:dyDescent="0.25">
      <c r="B6494" s="1508"/>
      <c r="C6494" s="1508"/>
      <c r="D6494" s="1508"/>
      <c r="E6494" s="1508"/>
      <c r="F6494" s="1504"/>
      <c r="G6494" s="1504"/>
      <c r="H6494" s="1504"/>
      <c r="I6494" s="1504"/>
      <c r="J6494" s="1504"/>
    </row>
    <row r="6495" spans="2:10" x14ac:dyDescent="0.25">
      <c r="B6495" s="1508"/>
      <c r="C6495" s="1508"/>
      <c r="D6495" s="1508"/>
      <c r="E6495" s="1508"/>
      <c r="F6495" s="1504"/>
      <c r="G6495" s="1504"/>
      <c r="H6495" s="1504"/>
      <c r="I6495" s="1504"/>
      <c r="J6495" s="1504"/>
    </row>
    <row r="6496" spans="2:10" x14ac:dyDescent="0.25">
      <c r="B6496" s="1508"/>
      <c r="C6496" s="1508"/>
      <c r="D6496" s="1508"/>
      <c r="E6496" s="1508"/>
      <c r="F6496" s="1504"/>
      <c r="G6496" s="1504"/>
      <c r="H6496" s="1504"/>
      <c r="I6496" s="1504"/>
      <c r="J6496" s="1504"/>
    </row>
    <row r="6497" spans="2:10" x14ac:dyDescent="0.25">
      <c r="B6497" s="1508"/>
      <c r="C6497" s="1508"/>
      <c r="D6497" s="1508"/>
      <c r="E6497" s="1508"/>
      <c r="F6497" s="1504"/>
      <c r="G6497" s="1504"/>
      <c r="H6497" s="1504"/>
      <c r="I6497" s="1504"/>
      <c r="J6497" s="1504"/>
    </row>
    <row r="6498" spans="2:10" x14ac:dyDescent="0.25">
      <c r="B6498" s="1508"/>
      <c r="C6498" s="1508"/>
      <c r="D6498" s="1508"/>
      <c r="E6498" s="1508"/>
      <c r="F6498" s="1504"/>
      <c r="G6498" s="1504"/>
      <c r="H6498" s="1504"/>
      <c r="I6498" s="1504"/>
      <c r="J6498" s="1504"/>
    </row>
    <row r="6499" spans="2:10" x14ac:dyDescent="0.25">
      <c r="B6499" s="1508"/>
      <c r="C6499" s="1508"/>
      <c r="D6499" s="1508"/>
      <c r="E6499" s="1508"/>
      <c r="F6499" s="1504"/>
      <c r="G6499" s="1504"/>
      <c r="H6499" s="1504"/>
      <c r="I6499" s="1504"/>
      <c r="J6499" s="1504"/>
    </row>
    <row r="6500" spans="2:10" x14ac:dyDescent="0.25">
      <c r="B6500" s="1508"/>
      <c r="C6500" s="1508"/>
      <c r="D6500" s="1508"/>
      <c r="E6500" s="1508"/>
      <c r="F6500" s="1504"/>
      <c r="G6500" s="1504"/>
      <c r="H6500" s="1504"/>
      <c r="I6500" s="1504"/>
      <c r="J6500" s="1504"/>
    </row>
    <row r="6501" spans="2:10" x14ac:dyDescent="0.25">
      <c r="B6501" s="1508"/>
      <c r="C6501" s="1508"/>
      <c r="D6501" s="1508"/>
      <c r="E6501" s="1508"/>
      <c r="F6501" s="1504"/>
      <c r="G6501" s="1504"/>
      <c r="H6501" s="1504"/>
      <c r="I6501" s="1504"/>
      <c r="J6501" s="1504"/>
    </row>
    <row r="6502" spans="2:10" x14ac:dyDescent="0.25">
      <c r="B6502" s="1508"/>
      <c r="C6502" s="1508"/>
      <c r="D6502" s="1508"/>
      <c r="E6502" s="1508"/>
      <c r="F6502" s="1504"/>
      <c r="G6502" s="1504"/>
      <c r="H6502" s="1504"/>
      <c r="I6502" s="1504"/>
      <c r="J6502" s="1504"/>
    </row>
    <row r="6503" spans="2:10" x14ac:dyDescent="0.25">
      <c r="B6503" s="1508"/>
      <c r="C6503" s="1508"/>
      <c r="D6503" s="1508"/>
      <c r="E6503" s="1508"/>
      <c r="F6503" s="1504"/>
      <c r="G6503" s="1504"/>
      <c r="H6503" s="1504"/>
      <c r="I6503" s="1504"/>
      <c r="J6503" s="1504"/>
    </row>
    <row r="6504" spans="2:10" x14ac:dyDescent="0.25">
      <c r="B6504" s="1508"/>
      <c r="C6504" s="1508"/>
      <c r="D6504" s="1508"/>
      <c r="E6504" s="1508"/>
      <c r="F6504" s="1504"/>
      <c r="G6504" s="1504"/>
      <c r="H6504" s="1504"/>
      <c r="I6504" s="1504"/>
      <c r="J6504" s="1504"/>
    </row>
    <row r="6505" spans="2:10" x14ac:dyDescent="0.25">
      <c r="B6505" s="1508"/>
      <c r="C6505" s="1508"/>
      <c r="D6505" s="1508"/>
      <c r="E6505" s="1508"/>
      <c r="F6505" s="1504"/>
      <c r="G6505" s="1504"/>
      <c r="H6505" s="1504"/>
      <c r="I6505" s="1504"/>
      <c r="J6505" s="1504"/>
    </row>
    <row r="6506" spans="2:10" x14ac:dyDescent="0.25">
      <c r="B6506" s="1508"/>
      <c r="C6506" s="1508"/>
      <c r="D6506" s="1508"/>
      <c r="E6506" s="1508"/>
      <c r="F6506" s="1504"/>
      <c r="G6506" s="1504"/>
      <c r="H6506" s="1504"/>
      <c r="I6506" s="1504"/>
      <c r="J6506" s="1504"/>
    </row>
    <row r="6507" spans="2:10" x14ac:dyDescent="0.25">
      <c r="B6507" s="1508"/>
      <c r="C6507" s="1508"/>
      <c r="D6507" s="1508"/>
      <c r="E6507" s="1508"/>
      <c r="F6507" s="1504"/>
      <c r="G6507" s="1504"/>
      <c r="H6507" s="1504"/>
      <c r="I6507" s="1504"/>
      <c r="J6507" s="1504"/>
    </row>
    <row r="6508" spans="2:10" x14ac:dyDescent="0.25">
      <c r="B6508" s="1508"/>
      <c r="C6508" s="1508"/>
      <c r="D6508" s="1508"/>
      <c r="E6508" s="1508"/>
      <c r="F6508" s="1504"/>
      <c r="G6508" s="1504"/>
      <c r="H6508" s="1504"/>
      <c r="I6508" s="1504"/>
      <c r="J6508" s="1504"/>
    </row>
    <row r="6509" spans="2:10" x14ac:dyDescent="0.25">
      <c r="B6509" s="1508"/>
      <c r="C6509" s="1508"/>
      <c r="D6509" s="1508"/>
      <c r="E6509" s="1508"/>
      <c r="F6509" s="1504"/>
      <c r="G6509" s="1504"/>
      <c r="H6509" s="1504"/>
      <c r="I6509" s="1504"/>
      <c r="J6509" s="1504"/>
    </row>
    <row r="6510" spans="2:10" x14ac:dyDescent="0.25">
      <c r="B6510" s="1508"/>
      <c r="C6510" s="1508"/>
      <c r="D6510" s="1508"/>
      <c r="E6510" s="1508"/>
      <c r="F6510" s="1504"/>
      <c r="G6510" s="1504"/>
      <c r="H6510" s="1504"/>
      <c r="I6510" s="1504"/>
      <c r="J6510" s="1504"/>
    </row>
    <row r="6511" spans="2:10" x14ac:dyDescent="0.25">
      <c r="B6511" s="1508"/>
      <c r="C6511" s="1508"/>
      <c r="D6511" s="1508"/>
      <c r="E6511" s="1508"/>
      <c r="F6511" s="1504"/>
      <c r="G6511" s="1504"/>
      <c r="H6511" s="1504"/>
      <c r="I6511" s="1504"/>
      <c r="J6511" s="1504"/>
    </row>
    <row r="6512" spans="2:10" x14ac:dyDescent="0.25">
      <c r="B6512" s="1508"/>
      <c r="C6512" s="1508"/>
      <c r="D6512" s="1508"/>
      <c r="E6512" s="1508"/>
      <c r="F6512" s="1504"/>
      <c r="G6512" s="1504"/>
      <c r="H6512" s="1504"/>
      <c r="I6512" s="1504"/>
      <c r="J6512" s="1504"/>
    </row>
    <row r="6513" spans="2:10" x14ac:dyDescent="0.25">
      <c r="B6513" s="1508"/>
      <c r="C6513" s="1508"/>
      <c r="D6513" s="1508"/>
      <c r="E6513" s="1508"/>
      <c r="F6513" s="1504"/>
      <c r="G6513" s="1504"/>
      <c r="H6513" s="1504"/>
      <c r="I6513" s="1504"/>
      <c r="J6513" s="1504"/>
    </row>
    <row r="6514" spans="2:10" x14ac:dyDescent="0.25">
      <c r="B6514" s="1508"/>
      <c r="C6514" s="1508"/>
      <c r="D6514" s="1508"/>
      <c r="E6514" s="1508"/>
      <c r="F6514" s="1504"/>
      <c r="G6514" s="1504"/>
      <c r="H6514" s="1504"/>
      <c r="I6514" s="1504"/>
      <c r="J6514" s="1504"/>
    </row>
    <row r="6515" spans="2:10" x14ac:dyDescent="0.25">
      <c r="B6515" s="1508"/>
      <c r="C6515" s="1508"/>
      <c r="D6515" s="1508"/>
      <c r="E6515" s="1508"/>
      <c r="F6515" s="1504"/>
      <c r="G6515" s="1504"/>
      <c r="H6515" s="1504"/>
      <c r="I6515" s="1504"/>
      <c r="J6515" s="1504"/>
    </row>
    <row r="6516" spans="2:10" x14ac:dyDescent="0.25">
      <c r="B6516" s="1508"/>
      <c r="C6516" s="1508"/>
      <c r="D6516" s="1508"/>
      <c r="E6516" s="1508"/>
      <c r="F6516" s="1504"/>
      <c r="G6516" s="1504"/>
      <c r="H6516" s="1504"/>
      <c r="I6516" s="1504"/>
      <c r="J6516" s="1504"/>
    </row>
    <row r="6517" spans="2:10" x14ac:dyDescent="0.25">
      <c r="B6517" s="1508"/>
      <c r="C6517" s="1508"/>
      <c r="D6517" s="1508"/>
      <c r="E6517" s="1508"/>
      <c r="F6517" s="1504"/>
      <c r="G6517" s="1504"/>
      <c r="H6517" s="1504"/>
      <c r="I6517" s="1504"/>
      <c r="J6517" s="1504"/>
    </row>
    <row r="6518" spans="2:10" x14ac:dyDescent="0.25">
      <c r="B6518" s="1508"/>
      <c r="C6518" s="1508"/>
      <c r="D6518" s="1508"/>
      <c r="E6518" s="1508"/>
      <c r="F6518" s="1504"/>
      <c r="G6518" s="1504"/>
      <c r="H6518" s="1504"/>
      <c r="I6518" s="1504"/>
      <c r="J6518" s="1504"/>
    </row>
    <row r="6519" spans="2:10" x14ac:dyDescent="0.25">
      <c r="B6519" s="1508"/>
      <c r="C6519" s="1508"/>
      <c r="D6519" s="1508"/>
      <c r="E6519" s="1508"/>
      <c r="F6519" s="1504"/>
      <c r="G6519" s="1504"/>
      <c r="H6519" s="1504"/>
      <c r="I6519" s="1504"/>
      <c r="J6519" s="1504"/>
    </row>
    <row r="6520" spans="2:10" x14ac:dyDescent="0.25">
      <c r="B6520" s="1508"/>
      <c r="C6520" s="1508"/>
      <c r="D6520" s="1508"/>
      <c r="E6520" s="1508"/>
      <c r="F6520" s="1504"/>
      <c r="G6520" s="1504"/>
      <c r="H6520" s="1504"/>
      <c r="I6520" s="1504"/>
      <c r="J6520" s="1504"/>
    </row>
    <row r="6521" spans="2:10" x14ac:dyDescent="0.25">
      <c r="B6521" s="1508"/>
      <c r="C6521" s="1508"/>
      <c r="D6521" s="1508"/>
      <c r="E6521" s="1508"/>
      <c r="F6521" s="1504"/>
      <c r="G6521" s="1504"/>
      <c r="H6521" s="1504"/>
      <c r="I6521" s="1504"/>
      <c r="J6521" s="1504"/>
    </row>
    <row r="6522" spans="2:10" x14ac:dyDescent="0.25">
      <c r="B6522" s="1508"/>
      <c r="C6522" s="1508"/>
      <c r="D6522" s="1508"/>
      <c r="E6522" s="1508"/>
      <c r="F6522" s="1504"/>
      <c r="G6522" s="1504"/>
      <c r="H6522" s="1504"/>
      <c r="I6522" s="1504"/>
      <c r="J6522" s="1504"/>
    </row>
    <row r="6523" spans="2:10" x14ac:dyDescent="0.25">
      <c r="B6523" s="1508"/>
      <c r="C6523" s="1508"/>
      <c r="D6523" s="1508"/>
      <c r="E6523" s="1508"/>
      <c r="F6523" s="1504"/>
      <c r="G6523" s="1504"/>
      <c r="H6523" s="1504"/>
      <c r="I6523" s="1504"/>
      <c r="J6523" s="1504"/>
    </row>
    <row r="6524" spans="2:10" x14ac:dyDescent="0.25">
      <c r="B6524" s="1508"/>
      <c r="C6524" s="1508"/>
      <c r="D6524" s="1508"/>
      <c r="E6524" s="1508"/>
      <c r="F6524" s="1504"/>
      <c r="G6524" s="1504"/>
      <c r="H6524" s="1504"/>
      <c r="I6524" s="1504"/>
      <c r="J6524" s="1504"/>
    </row>
    <row r="6525" spans="2:10" x14ac:dyDescent="0.25">
      <c r="B6525" s="1508"/>
      <c r="C6525" s="1508"/>
      <c r="D6525" s="1508"/>
      <c r="E6525" s="1508"/>
      <c r="F6525" s="1504"/>
      <c r="G6525" s="1504"/>
      <c r="H6525" s="1504"/>
      <c r="I6525" s="1504"/>
      <c r="J6525" s="1504"/>
    </row>
    <row r="6526" spans="2:10" x14ac:dyDescent="0.25">
      <c r="B6526" s="1508"/>
      <c r="C6526" s="1508"/>
      <c r="D6526" s="1508"/>
      <c r="E6526" s="1508"/>
      <c r="F6526" s="1504"/>
      <c r="G6526" s="1504"/>
      <c r="H6526" s="1504"/>
      <c r="I6526" s="1504"/>
      <c r="J6526" s="1504"/>
    </row>
    <row r="6527" spans="2:10" x14ac:dyDescent="0.25">
      <c r="B6527" s="1508"/>
      <c r="C6527" s="1508"/>
      <c r="D6527" s="1508"/>
      <c r="E6527" s="1508"/>
      <c r="F6527" s="1504"/>
      <c r="G6527" s="1504"/>
      <c r="H6527" s="1504"/>
      <c r="I6527" s="1504"/>
      <c r="J6527" s="1504"/>
    </row>
    <row r="6528" spans="2:10" x14ac:dyDescent="0.25">
      <c r="B6528" s="1508"/>
      <c r="C6528" s="1508"/>
      <c r="D6528" s="1508"/>
      <c r="E6528" s="1508"/>
      <c r="F6528" s="1504"/>
      <c r="G6528" s="1504"/>
      <c r="H6528" s="1504"/>
      <c r="I6528" s="1504"/>
      <c r="J6528" s="1504"/>
    </row>
    <row r="6529" spans="2:10" x14ac:dyDescent="0.25">
      <c r="B6529" s="1508"/>
      <c r="C6529" s="1508"/>
      <c r="D6529" s="1508"/>
      <c r="E6529" s="1508"/>
      <c r="F6529" s="1504"/>
      <c r="G6529" s="1504"/>
      <c r="H6529" s="1504"/>
      <c r="I6529" s="1504"/>
      <c r="J6529" s="1504"/>
    </row>
    <row r="6530" spans="2:10" x14ac:dyDescent="0.25">
      <c r="B6530" s="1508"/>
      <c r="C6530" s="1508"/>
      <c r="D6530" s="1508"/>
      <c r="E6530" s="1508"/>
      <c r="F6530" s="1504"/>
      <c r="G6530" s="1504"/>
      <c r="H6530" s="1504"/>
      <c r="I6530" s="1504"/>
      <c r="J6530" s="1504"/>
    </row>
    <row r="6531" spans="2:10" x14ac:dyDescent="0.25">
      <c r="B6531" s="1508"/>
      <c r="C6531" s="1508"/>
      <c r="D6531" s="1508"/>
      <c r="E6531" s="1508"/>
      <c r="F6531" s="1504"/>
      <c r="G6531" s="1504"/>
      <c r="H6531" s="1504"/>
      <c r="I6531" s="1504"/>
      <c r="J6531" s="1504"/>
    </row>
    <row r="6532" spans="2:10" x14ac:dyDescent="0.25">
      <c r="B6532" s="1508"/>
      <c r="C6532" s="1508"/>
      <c r="D6532" s="1508"/>
      <c r="E6532" s="1508"/>
      <c r="F6532" s="1504"/>
      <c r="G6532" s="1504"/>
      <c r="H6532" s="1504"/>
      <c r="I6532" s="1504"/>
      <c r="J6532" s="1504"/>
    </row>
    <row r="6533" spans="2:10" x14ac:dyDescent="0.25">
      <c r="B6533" s="1508"/>
      <c r="C6533" s="1508"/>
      <c r="D6533" s="1508"/>
      <c r="E6533" s="1508"/>
      <c r="F6533" s="1504"/>
      <c r="G6533" s="1504"/>
      <c r="H6533" s="1504"/>
      <c r="I6533" s="1504"/>
      <c r="J6533" s="1504"/>
    </row>
    <row r="6534" spans="2:10" x14ac:dyDescent="0.25">
      <c r="B6534" s="1508"/>
      <c r="C6534" s="1508"/>
      <c r="D6534" s="1508"/>
      <c r="E6534" s="1508"/>
      <c r="F6534" s="1504"/>
      <c r="G6534" s="1504"/>
      <c r="H6534" s="1504"/>
      <c r="I6534" s="1504"/>
      <c r="J6534" s="1504"/>
    </row>
    <row r="6535" spans="2:10" x14ac:dyDescent="0.25">
      <c r="B6535" s="1508"/>
      <c r="C6535" s="1508"/>
      <c r="D6535" s="1508"/>
      <c r="E6535" s="1508"/>
      <c r="F6535" s="1504"/>
      <c r="G6535" s="1504"/>
      <c r="H6535" s="1504"/>
      <c r="I6535" s="1504"/>
      <c r="J6535" s="1504"/>
    </row>
    <row r="6536" spans="2:10" x14ac:dyDescent="0.25">
      <c r="B6536" s="1508"/>
      <c r="C6536" s="1508"/>
      <c r="D6536" s="1508"/>
      <c r="E6536" s="1508"/>
      <c r="F6536" s="1504"/>
      <c r="G6536" s="1504"/>
      <c r="H6536" s="1504"/>
      <c r="I6536" s="1504"/>
      <c r="J6536" s="1504"/>
    </row>
    <row r="6537" spans="2:10" x14ac:dyDescent="0.25">
      <c r="B6537" s="1508"/>
      <c r="C6537" s="1508"/>
      <c r="D6537" s="1508"/>
      <c r="E6537" s="1508"/>
      <c r="F6537" s="1504"/>
      <c r="G6537" s="1504"/>
      <c r="H6537" s="1504"/>
      <c r="I6537" s="1504"/>
      <c r="J6537" s="1504"/>
    </row>
    <row r="6538" spans="2:10" x14ac:dyDescent="0.25">
      <c r="B6538" s="1508"/>
      <c r="C6538" s="1508"/>
      <c r="D6538" s="1508"/>
      <c r="E6538" s="1508"/>
      <c r="F6538" s="1504"/>
      <c r="G6538" s="1504"/>
      <c r="H6538" s="1504"/>
      <c r="I6538" s="1504"/>
      <c r="J6538" s="1504"/>
    </row>
    <row r="6539" spans="2:10" x14ac:dyDescent="0.25">
      <c r="B6539" s="1508"/>
      <c r="C6539" s="1508"/>
      <c r="D6539" s="1508"/>
      <c r="E6539" s="1508"/>
      <c r="F6539" s="1504"/>
      <c r="G6539" s="1504"/>
      <c r="H6539" s="1504"/>
      <c r="I6539" s="1504"/>
      <c r="J6539" s="1504"/>
    </row>
    <row r="6540" spans="2:10" x14ac:dyDescent="0.25">
      <c r="B6540" s="1508"/>
      <c r="C6540" s="1508"/>
      <c r="D6540" s="1508"/>
      <c r="E6540" s="1508"/>
      <c r="F6540" s="1504"/>
      <c r="G6540" s="1504"/>
      <c r="H6540" s="1504"/>
      <c r="I6540" s="1504"/>
      <c r="J6540" s="1504"/>
    </row>
    <row r="6541" spans="2:10" x14ac:dyDescent="0.25">
      <c r="B6541" s="1508"/>
      <c r="C6541" s="1508"/>
      <c r="D6541" s="1508"/>
      <c r="E6541" s="1508"/>
      <c r="F6541" s="1504"/>
      <c r="G6541" s="1504"/>
      <c r="H6541" s="1504"/>
      <c r="I6541" s="1504"/>
      <c r="J6541" s="1504"/>
    </row>
    <row r="6542" spans="2:10" x14ac:dyDescent="0.25">
      <c r="B6542" s="1508"/>
      <c r="C6542" s="1508"/>
      <c r="D6542" s="1508"/>
      <c r="E6542" s="1508"/>
      <c r="F6542" s="1504"/>
      <c r="G6542" s="1504"/>
      <c r="H6542" s="1504"/>
      <c r="I6542" s="1504"/>
      <c r="J6542" s="1504"/>
    </row>
    <row r="6543" spans="2:10" x14ac:dyDescent="0.25">
      <c r="B6543" s="1508"/>
      <c r="C6543" s="1508"/>
      <c r="D6543" s="1508"/>
      <c r="E6543" s="1508"/>
      <c r="F6543" s="1504"/>
      <c r="G6543" s="1504"/>
      <c r="H6543" s="1504"/>
      <c r="I6543" s="1504"/>
      <c r="J6543" s="1504"/>
    </row>
    <row r="6544" spans="2:10" x14ac:dyDescent="0.25">
      <c r="B6544" s="1508"/>
      <c r="C6544" s="1508"/>
      <c r="D6544" s="1508"/>
      <c r="E6544" s="1508"/>
      <c r="F6544" s="1504"/>
      <c r="G6544" s="1504"/>
      <c r="H6544" s="1504"/>
      <c r="I6544" s="1504"/>
      <c r="J6544" s="1504"/>
    </row>
    <row r="6545" spans="2:10" x14ac:dyDescent="0.25">
      <c r="B6545" s="1508"/>
      <c r="C6545" s="1508"/>
      <c r="D6545" s="1508"/>
      <c r="E6545" s="1508"/>
      <c r="F6545" s="1504"/>
      <c r="G6545" s="1504"/>
      <c r="H6545" s="1504"/>
      <c r="I6545" s="1504"/>
      <c r="J6545" s="1504"/>
    </row>
    <row r="6546" spans="2:10" x14ac:dyDescent="0.25">
      <c r="B6546" s="1508"/>
      <c r="C6546" s="1508"/>
      <c r="D6546" s="1508"/>
      <c r="E6546" s="1508"/>
      <c r="F6546" s="1504"/>
      <c r="G6546" s="1504"/>
      <c r="H6546" s="1504"/>
      <c r="I6546" s="1504"/>
      <c r="J6546" s="1504"/>
    </row>
    <row r="6547" spans="2:10" x14ac:dyDescent="0.25">
      <c r="B6547" s="1508"/>
      <c r="C6547" s="1508"/>
      <c r="D6547" s="1508"/>
      <c r="E6547" s="1508"/>
      <c r="F6547" s="1504"/>
      <c r="G6547" s="1504"/>
      <c r="H6547" s="1504"/>
      <c r="I6547" s="1504"/>
      <c r="J6547" s="1504"/>
    </row>
    <row r="6548" spans="2:10" x14ac:dyDescent="0.25">
      <c r="B6548" s="1508"/>
      <c r="C6548" s="1508"/>
      <c r="D6548" s="1508"/>
      <c r="E6548" s="1508"/>
      <c r="F6548" s="1504"/>
      <c r="G6548" s="1504"/>
      <c r="H6548" s="1504"/>
      <c r="I6548" s="1504"/>
      <c r="J6548" s="1504"/>
    </row>
    <row r="6549" spans="2:10" x14ac:dyDescent="0.25">
      <c r="B6549" s="1508"/>
      <c r="C6549" s="1508"/>
      <c r="D6549" s="1508"/>
      <c r="E6549" s="1508"/>
      <c r="F6549" s="1504"/>
      <c r="G6549" s="1504"/>
      <c r="H6549" s="1504"/>
      <c r="I6549" s="1504"/>
      <c r="J6549" s="1504"/>
    </row>
    <row r="6550" spans="2:10" x14ac:dyDescent="0.25">
      <c r="B6550" s="1508"/>
      <c r="C6550" s="1508"/>
      <c r="D6550" s="1508"/>
      <c r="E6550" s="1508"/>
      <c r="F6550" s="1504"/>
      <c r="G6550" s="1504"/>
      <c r="H6550" s="1504"/>
      <c r="I6550" s="1504"/>
      <c r="J6550" s="1504"/>
    </row>
    <row r="6551" spans="2:10" x14ac:dyDescent="0.25">
      <c r="B6551" s="1508"/>
      <c r="C6551" s="1508"/>
      <c r="D6551" s="1508"/>
      <c r="E6551" s="1508"/>
      <c r="F6551" s="1504"/>
      <c r="G6551" s="1504"/>
      <c r="H6551" s="1504"/>
      <c r="I6551" s="1504"/>
      <c r="J6551" s="1504"/>
    </row>
    <row r="6552" spans="2:10" x14ac:dyDescent="0.25">
      <c r="B6552" s="1508"/>
      <c r="C6552" s="1508"/>
      <c r="D6552" s="1508"/>
      <c r="E6552" s="1508"/>
      <c r="F6552" s="1504"/>
      <c r="G6552" s="1504"/>
      <c r="H6552" s="1504"/>
      <c r="I6552" s="1504"/>
      <c r="J6552" s="1504"/>
    </row>
    <row r="6553" spans="2:10" x14ac:dyDescent="0.25">
      <c r="B6553" s="1508"/>
      <c r="C6553" s="1508"/>
      <c r="D6553" s="1508"/>
      <c r="E6553" s="1508"/>
      <c r="F6553" s="1504"/>
      <c r="G6553" s="1504"/>
      <c r="H6553" s="1504"/>
      <c r="I6553" s="1504"/>
      <c r="J6553" s="1504"/>
    </row>
    <row r="6554" spans="2:10" x14ac:dyDescent="0.25">
      <c r="B6554" s="1508"/>
      <c r="C6554" s="1508"/>
      <c r="D6554" s="1508"/>
      <c r="E6554" s="1508"/>
      <c r="F6554" s="1504"/>
      <c r="G6554" s="1504"/>
      <c r="H6554" s="1504"/>
      <c r="I6554" s="1504"/>
      <c r="J6554" s="1504"/>
    </row>
    <row r="6555" spans="2:10" x14ac:dyDescent="0.25">
      <c r="B6555" s="1508"/>
      <c r="C6555" s="1508"/>
      <c r="D6555" s="1508"/>
      <c r="E6555" s="1508"/>
      <c r="F6555" s="1504"/>
      <c r="G6555" s="1504"/>
      <c r="H6555" s="1504"/>
      <c r="I6555" s="1504"/>
      <c r="J6555" s="1504"/>
    </row>
    <row r="6556" spans="2:10" x14ac:dyDescent="0.25">
      <c r="B6556" s="1508"/>
      <c r="C6556" s="1508"/>
      <c r="D6556" s="1508"/>
      <c r="E6556" s="1508"/>
      <c r="F6556" s="1504"/>
      <c r="G6556" s="1504"/>
      <c r="H6556" s="1504"/>
      <c r="I6556" s="1504"/>
      <c r="J6556" s="1504"/>
    </row>
    <row r="6557" spans="2:10" x14ac:dyDescent="0.25">
      <c r="B6557" s="1508"/>
      <c r="C6557" s="1508"/>
      <c r="D6557" s="1508"/>
      <c r="E6557" s="1508"/>
      <c r="F6557" s="1504"/>
      <c r="G6557" s="1504"/>
      <c r="H6557" s="1504"/>
      <c r="I6557" s="1504"/>
      <c r="J6557" s="1504"/>
    </row>
    <row r="6558" spans="2:10" x14ac:dyDescent="0.25">
      <c r="B6558" s="1508"/>
      <c r="C6558" s="1508"/>
      <c r="D6558" s="1508"/>
      <c r="E6558" s="1508"/>
      <c r="F6558" s="1504"/>
      <c r="G6558" s="1504"/>
      <c r="H6558" s="1504"/>
      <c r="I6558" s="1504"/>
      <c r="J6558" s="1504"/>
    </row>
    <row r="6559" spans="2:10" x14ac:dyDescent="0.25">
      <c r="B6559" s="1508"/>
      <c r="C6559" s="1508"/>
      <c r="D6559" s="1508"/>
      <c r="E6559" s="1508"/>
      <c r="F6559" s="1504"/>
      <c r="G6559" s="1504"/>
      <c r="H6559" s="1504"/>
      <c r="I6559" s="1504"/>
      <c r="J6559" s="1504"/>
    </row>
    <row r="6560" spans="2:10" x14ac:dyDescent="0.25">
      <c r="B6560" s="1508"/>
      <c r="C6560" s="1508"/>
      <c r="D6560" s="1508"/>
      <c r="E6560" s="1508"/>
      <c r="F6560" s="1504"/>
      <c r="G6560" s="1504"/>
      <c r="H6560" s="1504"/>
      <c r="I6560" s="1504"/>
      <c r="J6560" s="1504"/>
    </row>
    <row r="6561" spans="2:10" x14ac:dyDescent="0.25">
      <c r="B6561" s="1508"/>
      <c r="C6561" s="1508"/>
      <c r="D6561" s="1508"/>
      <c r="E6561" s="1508"/>
      <c r="F6561" s="1504"/>
      <c r="G6561" s="1504"/>
      <c r="H6561" s="1504"/>
      <c r="I6561" s="1504"/>
      <c r="J6561" s="1504"/>
    </row>
    <row r="6562" spans="2:10" x14ac:dyDescent="0.25">
      <c r="B6562" s="1508"/>
      <c r="C6562" s="1508"/>
      <c r="D6562" s="1508"/>
      <c r="E6562" s="1508"/>
      <c r="F6562" s="1504"/>
      <c r="G6562" s="1504"/>
      <c r="H6562" s="1504"/>
      <c r="I6562" s="1504"/>
      <c r="J6562" s="1504"/>
    </row>
    <row r="6563" spans="2:10" x14ac:dyDescent="0.25">
      <c r="B6563" s="1508"/>
      <c r="C6563" s="1508"/>
      <c r="D6563" s="1508"/>
      <c r="E6563" s="1508"/>
      <c r="F6563" s="1504"/>
      <c r="G6563" s="1504"/>
      <c r="H6563" s="1504"/>
      <c r="I6563" s="1504"/>
      <c r="J6563" s="1504"/>
    </row>
    <row r="6564" spans="2:10" x14ac:dyDescent="0.25">
      <c r="B6564" s="1508"/>
      <c r="C6564" s="1508"/>
      <c r="D6564" s="1508"/>
      <c r="E6564" s="1508"/>
      <c r="F6564" s="1504"/>
      <c r="G6564" s="1504"/>
      <c r="H6564" s="1504"/>
      <c r="I6564" s="1504"/>
      <c r="J6564" s="1504"/>
    </row>
    <row r="6565" spans="2:10" x14ac:dyDescent="0.25">
      <c r="B6565" s="1508"/>
      <c r="C6565" s="1508"/>
      <c r="D6565" s="1508"/>
      <c r="E6565" s="1508"/>
      <c r="F6565" s="1504"/>
      <c r="G6565" s="1504"/>
      <c r="H6565" s="1504"/>
      <c r="I6565" s="1504"/>
      <c r="J6565" s="1504"/>
    </row>
    <row r="6566" spans="2:10" x14ac:dyDescent="0.25">
      <c r="B6566" s="1508"/>
      <c r="C6566" s="1508"/>
      <c r="D6566" s="1508"/>
      <c r="E6566" s="1508"/>
      <c r="F6566" s="1504"/>
      <c r="G6566" s="1504"/>
      <c r="H6566" s="1504"/>
      <c r="I6566" s="1504"/>
      <c r="J6566" s="1504"/>
    </row>
    <row r="6567" spans="2:10" x14ac:dyDescent="0.25">
      <c r="B6567" s="1508"/>
      <c r="C6567" s="1508"/>
      <c r="D6567" s="1508"/>
      <c r="E6567" s="1508"/>
      <c r="F6567" s="1504"/>
      <c r="G6567" s="1504"/>
      <c r="H6567" s="1504"/>
      <c r="I6567" s="1504"/>
      <c r="J6567" s="1504"/>
    </row>
    <row r="6568" spans="2:10" x14ac:dyDescent="0.25">
      <c r="B6568" s="1508"/>
      <c r="C6568" s="1508"/>
      <c r="D6568" s="1508"/>
      <c r="E6568" s="1508"/>
      <c r="F6568" s="1504"/>
      <c r="G6568" s="1504"/>
      <c r="H6568" s="1504"/>
      <c r="I6568" s="1504"/>
      <c r="J6568" s="1504"/>
    </row>
    <row r="6569" spans="2:10" x14ac:dyDescent="0.25">
      <c r="B6569" s="1508"/>
      <c r="C6569" s="1508"/>
      <c r="D6569" s="1508"/>
      <c r="E6569" s="1508"/>
      <c r="F6569" s="1504"/>
      <c r="G6569" s="1504"/>
      <c r="H6569" s="1504"/>
      <c r="I6569" s="1504"/>
      <c r="J6569" s="1504"/>
    </row>
    <row r="6570" spans="2:10" x14ac:dyDescent="0.25">
      <c r="B6570" s="1508"/>
      <c r="C6570" s="1508"/>
      <c r="D6570" s="1508"/>
      <c r="E6570" s="1508"/>
      <c r="F6570" s="1504"/>
      <c r="G6570" s="1504"/>
      <c r="H6570" s="1504"/>
      <c r="I6570" s="1504"/>
      <c r="J6570" s="1504"/>
    </row>
    <row r="6571" spans="2:10" x14ac:dyDescent="0.25">
      <c r="B6571" s="1508"/>
      <c r="C6571" s="1508"/>
      <c r="D6571" s="1508"/>
      <c r="E6571" s="1508"/>
      <c r="F6571" s="1504"/>
      <c r="G6571" s="1504"/>
      <c r="H6571" s="1504"/>
      <c r="I6571" s="1504"/>
      <c r="J6571" s="1504"/>
    </row>
    <row r="6572" spans="2:10" x14ac:dyDescent="0.25">
      <c r="B6572" s="1508"/>
      <c r="C6572" s="1508"/>
      <c r="D6572" s="1508"/>
      <c r="E6572" s="1508"/>
      <c r="F6572" s="1504"/>
      <c r="G6572" s="1504"/>
      <c r="H6572" s="1504"/>
      <c r="I6572" s="1504"/>
      <c r="J6572" s="1504"/>
    </row>
    <row r="6573" spans="2:10" x14ac:dyDescent="0.25">
      <c r="B6573" s="1508"/>
      <c r="C6573" s="1508"/>
      <c r="D6573" s="1508"/>
      <c r="E6573" s="1508"/>
      <c r="F6573" s="1504"/>
      <c r="G6573" s="1504"/>
      <c r="H6573" s="1504"/>
      <c r="I6573" s="1504"/>
      <c r="J6573" s="1504"/>
    </row>
    <row r="6574" spans="2:10" x14ac:dyDescent="0.25">
      <c r="B6574" s="1508"/>
      <c r="C6574" s="1508"/>
      <c r="D6574" s="1508"/>
      <c r="E6574" s="1508"/>
      <c r="F6574" s="1504"/>
      <c r="G6574" s="1504"/>
      <c r="H6574" s="1504"/>
      <c r="I6574" s="1504"/>
      <c r="J6574" s="1504"/>
    </row>
    <row r="6575" spans="2:10" x14ac:dyDescent="0.25">
      <c r="B6575" s="1508"/>
      <c r="C6575" s="1508"/>
      <c r="D6575" s="1508"/>
      <c r="E6575" s="1508"/>
      <c r="F6575" s="1504"/>
      <c r="G6575" s="1504"/>
      <c r="H6575" s="1504"/>
      <c r="I6575" s="1504"/>
      <c r="J6575" s="1504"/>
    </row>
    <row r="6576" spans="2:10" x14ac:dyDescent="0.25">
      <c r="B6576" s="1508"/>
      <c r="C6576" s="1508"/>
      <c r="D6576" s="1508"/>
      <c r="E6576" s="1508"/>
      <c r="F6576" s="1504"/>
      <c r="G6576" s="1504"/>
      <c r="H6576" s="1504"/>
      <c r="I6576" s="1504"/>
      <c r="J6576" s="1504"/>
    </row>
    <row r="6577" spans="2:10" x14ac:dyDescent="0.25">
      <c r="B6577" s="1508"/>
      <c r="C6577" s="1508"/>
      <c r="D6577" s="1508"/>
      <c r="E6577" s="1508"/>
      <c r="F6577" s="1504"/>
      <c r="G6577" s="1504"/>
      <c r="H6577" s="1504"/>
      <c r="I6577" s="1504"/>
      <c r="J6577" s="1504"/>
    </row>
    <row r="6578" spans="2:10" x14ac:dyDescent="0.25">
      <c r="B6578" s="1508"/>
      <c r="C6578" s="1508"/>
      <c r="D6578" s="1508"/>
      <c r="E6578" s="1508"/>
      <c r="F6578" s="1504"/>
      <c r="G6578" s="1504"/>
      <c r="H6578" s="1504"/>
      <c r="I6578" s="1504"/>
      <c r="J6578" s="1504"/>
    </row>
    <row r="6579" spans="2:10" x14ac:dyDescent="0.25">
      <c r="B6579" s="1508"/>
      <c r="C6579" s="1508"/>
      <c r="D6579" s="1508"/>
      <c r="E6579" s="1508"/>
      <c r="F6579" s="1504"/>
      <c r="G6579" s="1504"/>
      <c r="H6579" s="1504"/>
      <c r="I6579" s="1504"/>
      <c r="J6579" s="1504"/>
    </row>
    <row r="6580" spans="2:10" x14ac:dyDescent="0.25">
      <c r="B6580" s="1508"/>
      <c r="C6580" s="1508"/>
      <c r="D6580" s="1508"/>
      <c r="E6580" s="1508"/>
      <c r="F6580" s="1504"/>
      <c r="G6580" s="1504"/>
      <c r="H6580" s="1504"/>
      <c r="I6580" s="1504"/>
      <c r="J6580" s="1504"/>
    </row>
    <row r="6581" spans="2:10" x14ac:dyDescent="0.25">
      <c r="B6581" s="1508"/>
      <c r="C6581" s="1508"/>
      <c r="D6581" s="1508"/>
      <c r="E6581" s="1508"/>
      <c r="F6581" s="1504"/>
      <c r="G6581" s="1504"/>
      <c r="H6581" s="1504"/>
      <c r="I6581" s="1504"/>
      <c r="J6581" s="1504"/>
    </row>
    <row r="6582" spans="2:10" x14ac:dyDescent="0.25">
      <c r="B6582" s="1508"/>
      <c r="C6582" s="1508"/>
      <c r="D6582" s="1508"/>
      <c r="E6582" s="1508"/>
      <c r="F6582" s="1504"/>
      <c r="G6582" s="1504"/>
      <c r="H6582" s="1504"/>
      <c r="I6582" s="1504"/>
      <c r="J6582" s="1504"/>
    </row>
    <row r="6583" spans="2:10" x14ac:dyDescent="0.25">
      <c r="B6583" s="1508"/>
      <c r="C6583" s="1508"/>
      <c r="D6583" s="1508"/>
      <c r="E6583" s="1508"/>
      <c r="F6583" s="1504"/>
      <c r="G6583" s="1504"/>
      <c r="H6583" s="1504"/>
      <c r="I6583" s="1504"/>
      <c r="J6583" s="1504"/>
    </row>
    <row r="6584" spans="2:10" x14ac:dyDescent="0.25">
      <c r="B6584" s="1508"/>
      <c r="C6584" s="1508"/>
      <c r="D6584" s="1508"/>
      <c r="E6584" s="1508"/>
      <c r="F6584" s="1504"/>
      <c r="G6584" s="1504"/>
      <c r="H6584" s="1504"/>
      <c r="I6584" s="1504"/>
      <c r="J6584" s="1504"/>
    </row>
    <row r="6585" spans="2:10" x14ac:dyDescent="0.25">
      <c r="B6585" s="1508"/>
      <c r="C6585" s="1508"/>
      <c r="D6585" s="1508"/>
      <c r="E6585" s="1508"/>
      <c r="F6585" s="1504"/>
      <c r="G6585" s="1504"/>
      <c r="H6585" s="1504"/>
      <c r="I6585" s="1504"/>
      <c r="J6585" s="1504"/>
    </row>
    <row r="6586" spans="2:10" x14ac:dyDescent="0.25">
      <c r="B6586" s="1508"/>
      <c r="C6586" s="1508"/>
      <c r="D6586" s="1508"/>
      <c r="E6586" s="1508"/>
      <c r="F6586" s="1504"/>
      <c r="G6586" s="1504"/>
      <c r="H6586" s="1504"/>
      <c r="I6586" s="1504"/>
      <c r="J6586" s="1504"/>
    </row>
    <row r="6587" spans="2:10" x14ac:dyDescent="0.25">
      <c r="B6587" s="1508"/>
      <c r="C6587" s="1508"/>
      <c r="D6587" s="1508"/>
      <c r="E6587" s="1508"/>
      <c r="F6587" s="1504"/>
      <c r="G6587" s="1504"/>
      <c r="H6587" s="1504"/>
      <c r="I6587" s="1504"/>
      <c r="J6587" s="1504"/>
    </row>
    <row r="6588" spans="2:10" x14ac:dyDescent="0.25">
      <c r="B6588" s="1508"/>
      <c r="C6588" s="1508"/>
      <c r="D6588" s="1508"/>
      <c r="E6588" s="1508"/>
      <c r="F6588" s="1504"/>
      <c r="G6588" s="1504"/>
      <c r="H6588" s="1504"/>
      <c r="I6588" s="1504"/>
      <c r="J6588" s="1504"/>
    </row>
    <row r="6589" spans="2:10" x14ac:dyDescent="0.25">
      <c r="B6589" s="1508"/>
      <c r="C6589" s="1508"/>
      <c r="D6589" s="1508"/>
      <c r="E6589" s="1508"/>
      <c r="F6589" s="1504"/>
      <c r="G6589" s="1504"/>
      <c r="H6589" s="1504"/>
      <c r="I6589" s="1504"/>
      <c r="J6589" s="1504"/>
    </row>
    <row r="6590" spans="2:10" x14ac:dyDescent="0.25">
      <c r="B6590" s="1508"/>
      <c r="C6590" s="1508"/>
      <c r="D6590" s="1508"/>
      <c r="E6590" s="1508"/>
      <c r="F6590" s="1504"/>
      <c r="G6590" s="1504"/>
      <c r="H6590" s="1504"/>
      <c r="I6590" s="1504"/>
      <c r="J6590" s="1504"/>
    </row>
    <row r="6591" spans="2:10" x14ac:dyDescent="0.25">
      <c r="B6591" s="1508"/>
      <c r="C6591" s="1508"/>
      <c r="D6591" s="1508"/>
      <c r="E6591" s="1508"/>
      <c r="F6591" s="1504"/>
      <c r="G6591" s="1504"/>
      <c r="H6591" s="1504"/>
      <c r="I6591" s="1504"/>
      <c r="J6591" s="1504"/>
    </row>
    <row r="6592" spans="2:10" x14ac:dyDescent="0.25">
      <c r="B6592" s="1508"/>
      <c r="C6592" s="1508"/>
      <c r="D6592" s="1508"/>
      <c r="E6592" s="1508"/>
      <c r="F6592" s="1504"/>
      <c r="G6592" s="1504"/>
      <c r="H6592" s="1504"/>
      <c r="I6592" s="1504"/>
      <c r="J6592" s="1504"/>
    </row>
    <row r="6593" spans="2:10" x14ac:dyDescent="0.25">
      <c r="B6593" s="1508"/>
      <c r="C6593" s="1508"/>
      <c r="D6593" s="1508"/>
      <c r="E6593" s="1508"/>
      <c r="F6593" s="1504"/>
      <c r="G6593" s="1504"/>
      <c r="H6593" s="1504"/>
      <c r="I6593" s="1504"/>
      <c r="J6593" s="1504"/>
    </row>
    <row r="6594" spans="2:10" x14ac:dyDescent="0.25">
      <c r="B6594" s="1508"/>
      <c r="C6594" s="1508"/>
      <c r="D6594" s="1508"/>
      <c r="E6594" s="1508"/>
      <c r="F6594" s="1504"/>
      <c r="G6594" s="1504"/>
      <c r="H6594" s="1504"/>
      <c r="I6594" s="1504"/>
      <c r="J6594" s="1504"/>
    </row>
    <row r="6595" spans="2:10" x14ac:dyDescent="0.25">
      <c r="B6595" s="1508"/>
      <c r="C6595" s="1508"/>
      <c r="D6595" s="1508"/>
      <c r="E6595" s="1508"/>
      <c r="F6595" s="1504"/>
      <c r="G6595" s="1504"/>
      <c r="H6595" s="1504"/>
      <c r="I6595" s="1504"/>
      <c r="J6595" s="1504"/>
    </row>
    <row r="6596" spans="2:10" x14ac:dyDescent="0.25">
      <c r="B6596" s="1508"/>
      <c r="C6596" s="1508"/>
      <c r="D6596" s="1508"/>
      <c r="E6596" s="1508"/>
      <c r="F6596" s="1504"/>
      <c r="G6596" s="1504"/>
      <c r="H6596" s="1504"/>
      <c r="I6596" s="1504"/>
      <c r="J6596" s="1504"/>
    </row>
    <row r="6597" spans="2:10" x14ac:dyDescent="0.25">
      <c r="B6597" s="1508"/>
      <c r="C6597" s="1508"/>
      <c r="D6597" s="1508"/>
      <c r="E6597" s="1508"/>
      <c r="F6597" s="1504"/>
      <c r="G6597" s="1504"/>
      <c r="H6597" s="1504"/>
      <c r="I6597" s="1504"/>
      <c r="J6597" s="1504"/>
    </row>
    <row r="6598" spans="2:10" x14ac:dyDescent="0.25">
      <c r="B6598" s="1508"/>
      <c r="C6598" s="1508"/>
      <c r="D6598" s="1508"/>
      <c r="E6598" s="1508"/>
      <c r="F6598" s="1504"/>
      <c r="G6598" s="1504"/>
      <c r="H6598" s="1504"/>
      <c r="I6598" s="1504"/>
      <c r="J6598" s="1504"/>
    </row>
    <row r="6599" spans="2:10" x14ac:dyDescent="0.25">
      <c r="B6599" s="1508"/>
      <c r="C6599" s="1508"/>
      <c r="D6599" s="1508"/>
      <c r="E6599" s="1508"/>
      <c r="F6599" s="1504"/>
      <c r="G6599" s="1504"/>
      <c r="H6599" s="1504"/>
      <c r="I6599" s="1504"/>
      <c r="J6599" s="1504"/>
    </row>
    <row r="6600" spans="2:10" x14ac:dyDescent="0.25">
      <c r="B6600" s="1508"/>
      <c r="C6600" s="1508"/>
      <c r="D6600" s="1508"/>
      <c r="E6600" s="1508"/>
      <c r="F6600" s="1504"/>
      <c r="G6600" s="1504"/>
      <c r="H6600" s="1504"/>
      <c r="I6600" s="1504"/>
      <c r="J6600" s="1504"/>
    </row>
    <row r="6601" spans="2:10" x14ac:dyDescent="0.25">
      <c r="B6601" s="1508"/>
      <c r="C6601" s="1508"/>
      <c r="D6601" s="1508"/>
      <c r="E6601" s="1508"/>
      <c r="F6601" s="1504"/>
      <c r="G6601" s="1504"/>
      <c r="H6601" s="1504"/>
      <c r="I6601" s="1504"/>
      <c r="J6601" s="1504"/>
    </row>
    <row r="6602" spans="2:10" x14ac:dyDescent="0.25">
      <c r="B6602" s="1508"/>
      <c r="C6602" s="1508"/>
      <c r="D6602" s="1508"/>
      <c r="E6602" s="1508"/>
      <c r="F6602" s="1504"/>
      <c r="G6602" s="1504"/>
      <c r="H6602" s="1504"/>
      <c r="I6602" s="1504"/>
      <c r="J6602" s="1504"/>
    </row>
    <row r="6603" spans="2:10" x14ac:dyDescent="0.25">
      <c r="B6603" s="1508"/>
      <c r="C6603" s="1508"/>
      <c r="D6603" s="1508"/>
      <c r="E6603" s="1508"/>
      <c r="F6603" s="1504"/>
      <c r="G6603" s="1504"/>
      <c r="H6603" s="1504"/>
      <c r="I6603" s="1504"/>
      <c r="J6603" s="1504"/>
    </row>
    <row r="6604" spans="2:10" x14ac:dyDescent="0.25">
      <c r="B6604" s="1508"/>
      <c r="C6604" s="1508"/>
      <c r="D6604" s="1508"/>
      <c r="E6604" s="1508"/>
      <c r="F6604" s="1504"/>
      <c r="G6604" s="1504"/>
      <c r="H6604" s="1504"/>
      <c r="I6604" s="1504"/>
      <c r="J6604" s="1504"/>
    </row>
    <row r="6605" spans="2:10" x14ac:dyDescent="0.25">
      <c r="B6605" s="1508"/>
      <c r="C6605" s="1508"/>
      <c r="D6605" s="1508"/>
      <c r="E6605" s="1508"/>
      <c r="F6605" s="1504"/>
      <c r="G6605" s="1504"/>
      <c r="H6605" s="1504"/>
      <c r="I6605" s="1504"/>
      <c r="J6605" s="1504"/>
    </row>
    <row r="6606" spans="2:10" x14ac:dyDescent="0.25">
      <c r="B6606" s="1508"/>
      <c r="C6606" s="1508"/>
      <c r="D6606" s="1508"/>
      <c r="E6606" s="1508"/>
      <c r="F6606" s="1504"/>
      <c r="G6606" s="1504"/>
      <c r="H6606" s="1504"/>
      <c r="I6606" s="1504"/>
      <c r="J6606" s="1504"/>
    </row>
    <row r="6607" spans="2:10" x14ac:dyDescent="0.25">
      <c r="B6607" s="1508"/>
      <c r="C6607" s="1508"/>
      <c r="D6607" s="1508"/>
      <c r="E6607" s="1508"/>
      <c r="F6607" s="1504"/>
      <c r="G6607" s="1504"/>
      <c r="H6607" s="1504"/>
      <c r="I6607" s="1504"/>
      <c r="J6607" s="1504"/>
    </row>
    <row r="6608" spans="2:10" x14ac:dyDescent="0.25">
      <c r="B6608" s="1508"/>
      <c r="C6608" s="1508"/>
      <c r="D6608" s="1508"/>
      <c r="E6608" s="1508"/>
      <c r="F6608" s="1504"/>
      <c r="G6608" s="1504"/>
      <c r="H6608" s="1504"/>
      <c r="I6608" s="1504"/>
      <c r="J6608" s="1504"/>
    </row>
    <row r="6609" spans="2:10" x14ac:dyDescent="0.25">
      <c r="B6609" s="1508"/>
      <c r="C6609" s="1508"/>
      <c r="D6609" s="1508"/>
      <c r="E6609" s="1508"/>
      <c r="F6609" s="1504"/>
      <c r="G6609" s="1504"/>
      <c r="H6609" s="1504"/>
      <c r="I6609" s="1504"/>
      <c r="J6609" s="1504"/>
    </row>
    <row r="6610" spans="2:10" x14ac:dyDescent="0.25">
      <c r="B6610" s="1508"/>
      <c r="C6610" s="1508"/>
      <c r="D6610" s="1508"/>
      <c r="E6610" s="1508"/>
      <c r="F6610" s="1504"/>
      <c r="G6610" s="1504"/>
      <c r="H6610" s="1504"/>
      <c r="I6610" s="1504"/>
      <c r="J6610" s="1504"/>
    </row>
    <row r="6611" spans="2:10" x14ac:dyDescent="0.25">
      <c r="B6611" s="1508"/>
      <c r="C6611" s="1508"/>
      <c r="D6611" s="1508"/>
      <c r="E6611" s="1508"/>
      <c r="F6611" s="1504"/>
      <c r="G6611" s="1504"/>
      <c r="H6611" s="1504"/>
      <c r="I6611" s="1504"/>
      <c r="J6611" s="1504"/>
    </row>
    <row r="6612" spans="2:10" x14ac:dyDescent="0.25">
      <c r="B6612" s="1508"/>
      <c r="C6612" s="1508"/>
      <c r="D6612" s="1508"/>
      <c r="E6612" s="1508"/>
      <c r="F6612" s="1504"/>
      <c r="G6612" s="1504"/>
      <c r="H6612" s="1504"/>
      <c r="I6612" s="1504"/>
      <c r="J6612" s="1504"/>
    </row>
    <row r="6613" spans="2:10" x14ac:dyDescent="0.25">
      <c r="B6613" s="1508"/>
      <c r="C6613" s="1508"/>
      <c r="D6613" s="1508"/>
      <c r="E6613" s="1508"/>
      <c r="F6613" s="1504"/>
      <c r="G6613" s="1504"/>
      <c r="H6613" s="1504"/>
      <c r="I6613" s="1504"/>
      <c r="J6613" s="1504"/>
    </row>
    <row r="6614" spans="2:10" x14ac:dyDescent="0.25">
      <c r="B6614" s="1508"/>
      <c r="C6614" s="1508"/>
      <c r="D6614" s="1508"/>
      <c r="E6614" s="1508"/>
      <c r="F6614" s="1504"/>
      <c r="G6614" s="1504"/>
      <c r="H6614" s="1504"/>
      <c r="I6614" s="1504"/>
      <c r="J6614" s="1504"/>
    </row>
    <row r="6615" spans="2:10" x14ac:dyDescent="0.25">
      <c r="B6615" s="1508"/>
      <c r="C6615" s="1508"/>
      <c r="D6615" s="1508"/>
      <c r="E6615" s="1508"/>
      <c r="F6615" s="1504"/>
      <c r="G6615" s="1504"/>
      <c r="H6615" s="1504"/>
      <c r="I6615" s="1504"/>
      <c r="J6615" s="1504"/>
    </row>
    <row r="6616" spans="2:10" x14ac:dyDescent="0.25">
      <c r="B6616" s="1508"/>
      <c r="C6616" s="1508"/>
      <c r="D6616" s="1508"/>
      <c r="E6616" s="1508"/>
      <c r="F6616" s="1504"/>
      <c r="G6616" s="1504"/>
      <c r="H6616" s="1504"/>
      <c r="I6616" s="1504"/>
      <c r="J6616" s="1504"/>
    </row>
    <row r="6617" spans="2:10" x14ac:dyDescent="0.25">
      <c r="B6617" s="1508"/>
      <c r="C6617" s="1508"/>
      <c r="D6617" s="1508"/>
      <c r="E6617" s="1508"/>
      <c r="F6617" s="1504"/>
      <c r="G6617" s="1504"/>
      <c r="H6617" s="1504"/>
      <c r="I6617" s="1504"/>
      <c r="J6617" s="1504"/>
    </row>
    <row r="6618" spans="2:10" x14ac:dyDescent="0.25">
      <c r="B6618" s="1508"/>
      <c r="C6618" s="1508"/>
      <c r="D6618" s="1508"/>
      <c r="E6618" s="1508"/>
      <c r="F6618" s="1504"/>
      <c r="G6618" s="1504"/>
      <c r="H6618" s="1504"/>
      <c r="I6618" s="1504"/>
      <c r="J6618" s="1504"/>
    </row>
    <row r="6619" spans="2:10" x14ac:dyDescent="0.25">
      <c r="B6619" s="1508"/>
      <c r="C6619" s="1508"/>
      <c r="D6619" s="1508"/>
      <c r="E6619" s="1508"/>
      <c r="F6619" s="1504"/>
      <c r="G6619" s="1504"/>
      <c r="H6619" s="1504"/>
      <c r="I6619" s="1504"/>
      <c r="J6619" s="1504"/>
    </row>
    <row r="6620" spans="2:10" x14ac:dyDescent="0.25">
      <c r="B6620" s="1508"/>
      <c r="C6620" s="1508"/>
      <c r="D6620" s="1508"/>
      <c r="E6620" s="1508"/>
      <c r="F6620" s="1504"/>
      <c r="G6620" s="1504"/>
      <c r="H6620" s="1504"/>
      <c r="I6620" s="1504"/>
      <c r="J6620" s="1504"/>
    </row>
    <row r="6621" spans="2:10" x14ac:dyDescent="0.25">
      <c r="B6621" s="1508"/>
      <c r="C6621" s="1508"/>
      <c r="D6621" s="1508"/>
      <c r="E6621" s="1508"/>
      <c r="F6621" s="1504"/>
      <c r="G6621" s="1504"/>
      <c r="H6621" s="1504"/>
      <c r="I6621" s="1504"/>
      <c r="J6621" s="1504"/>
    </row>
    <row r="6622" spans="2:10" x14ac:dyDescent="0.25">
      <c r="B6622" s="1508"/>
      <c r="C6622" s="1508"/>
      <c r="D6622" s="1508"/>
      <c r="E6622" s="1508"/>
      <c r="F6622" s="1504"/>
      <c r="G6622" s="1504"/>
      <c r="H6622" s="1504"/>
      <c r="I6622" s="1504"/>
      <c r="J6622" s="1504"/>
    </row>
    <row r="6623" spans="2:10" x14ac:dyDescent="0.25">
      <c r="B6623" s="1508"/>
      <c r="C6623" s="1508"/>
      <c r="D6623" s="1508"/>
      <c r="E6623" s="1508"/>
      <c r="F6623" s="1504"/>
      <c r="G6623" s="1504"/>
      <c r="H6623" s="1504"/>
      <c r="I6623" s="1504"/>
      <c r="J6623" s="1504"/>
    </row>
    <row r="6624" spans="2:10" x14ac:dyDescent="0.25">
      <c r="B6624" s="1508"/>
      <c r="C6624" s="1508"/>
      <c r="D6624" s="1508"/>
      <c r="E6624" s="1508"/>
      <c r="F6624" s="1504"/>
      <c r="G6624" s="1504"/>
      <c r="H6624" s="1504"/>
      <c r="I6624" s="1504"/>
      <c r="J6624" s="1504"/>
    </row>
    <row r="6625" spans="2:10" x14ac:dyDescent="0.25">
      <c r="B6625" s="1508"/>
      <c r="C6625" s="1508"/>
      <c r="D6625" s="1508"/>
      <c r="E6625" s="1508"/>
      <c r="F6625" s="1504"/>
      <c r="G6625" s="1504"/>
      <c r="H6625" s="1504"/>
      <c r="I6625" s="1504"/>
      <c r="J6625" s="1504"/>
    </row>
    <row r="6626" spans="2:10" x14ac:dyDescent="0.25">
      <c r="B6626" s="1508"/>
      <c r="C6626" s="1508"/>
      <c r="D6626" s="1508"/>
      <c r="E6626" s="1508"/>
      <c r="F6626" s="1504"/>
      <c r="G6626" s="1504"/>
      <c r="H6626" s="1504"/>
      <c r="I6626" s="1504"/>
      <c r="J6626" s="1504"/>
    </row>
    <row r="6627" spans="2:10" x14ac:dyDescent="0.25">
      <c r="B6627" s="1508"/>
      <c r="C6627" s="1508"/>
      <c r="D6627" s="1508"/>
      <c r="E6627" s="1508"/>
      <c r="F6627" s="1504"/>
      <c r="G6627" s="1504"/>
      <c r="H6627" s="1504"/>
      <c r="I6627" s="1504"/>
      <c r="J6627" s="1504"/>
    </row>
    <row r="6628" spans="2:10" x14ac:dyDescent="0.25">
      <c r="B6628" s="1508"/>
      <c r="C6628" s="1508"/>
      <c r="D6628" s="1508"/>
      <c r="E6628" s="1508"/>
      <c r="F6628" s="1504"/>
      <c r="G6628" s="1504"/>
      <c r="H6628" s="1504"/>
      <c r="I6628" s="1504"/>
      <c r="J6628" s="1504"/>
    </row>
    <row r="6629" spans="2:10" x14ac:dyDescent="0.25">
      <c r="B6629" s="1508"/>
      <c r="C6629" s="1508"/>
      <c r="D6629" s="1508"/>
      <c r="E6629" s="1508"/>
      <c r="F6629" s="1504"/>
      <c r="G6629" s="1504"/>
      <c r="H6629" s="1504"/>
      <c r="I6629" s="1504"/>
      <c r="J6629" s="1504"/>
    </row>
    <row r="6630" spans="2:10" x14ac:dyDescent="0.25">
      <c r="B6630" s="1508"/>
      <c r="C6630" s="1508"/>
      <c r="D6630" s="1508"/>
      <c r="E6630" s="1508"/>
      <c r="F6630" s="1504"/>
      <c r="G6630" s="1504"/>
      <c r="H6630" s="1504"/>
      <c r="I6630" s="1504"/>
      <c r="J6630" s="1504"/>
    </row>
    <row r="6631" spans="2:10" x14ac:dyDescent="0.25">
      <c r="B6631" s="1508"/>
      <c r="C6631" s="1508"/>
      <c r="D6631" s="1508"/>
      <c r="E6631" s="1508"/>
      <c r="F6631" s="1504"/>
      <c r="G6631" s="1504"/>
      <c r="H6631" s="1504"/>
      <c r="I6631" s="1504"/>
      <c r="J6631" s="1504"/>
    </row>
    <row r="6632" spans="2:10" x14ac:dyDescent="0.25">
      <c r="B6632" s="1508"/>
      <c r="C6632" s="1508"/>
      <c r="D6632" s="1508"/>
      <c r="E6632" s="1508"/>
      <c r="F6632" s="1504"/>
      <c r="G6632" s="1504"/>
      <c r="H6632" s="1504"/>
      <c r="I6632" s="1504"/>
      <c r="J6632" s="1504"/>
    </row>
    <row r="6633" spans="2:10" x14ac:dyDescent="0.25">
      <c r="B6633" s="1508"/>
      <c r="C6633" s="1508"/>
      <c r="D6633" s="1508"/>
      <c r="E6633" s="1508"/>
      <c r="F6633" s="1504"/>
      <c r="G6633" s="1504"/>
      <c r="H6633" s="1504"/>
      <c r="I6633" s="1504"/>
      <c r="J6633" s="1504"/>
    </row>
    <row r="6634" spans="2:10" x14ac:dyDescent="0.25">
      <c r="B6634" s="1508"/>
      <c r="C6634" s="1508"/>
      <c r="D6634" s="1508"/>
      <c r="E6634" s="1508"/>
      <c r="F6634" s="1504"/>
      <c r="G6634" s="1504"/>
      <c r="H6634" s="1504"/>
      <c r="I6634" s="1504"/>
      <c r="J6634" s="1504"/>
    </row>
    <row r="6635" spans="2:10" x14ac:dyDescent="0.25">
      <c r="B6635" s="1508"/>
      <c r="C6635" s="1508"/>
      <c r="D6635" s="1508"/>
      <c r="E6635" s="1508"/>
      <c r="F6635" s="1504"/>
      <c r="G6635" s="1504"/>
      <c r="H6635" s="1504"/>
      <c r="I6635" s="1504"/>
      <c r="J6635" s="1504"/>
    </row>
    <row r="6636" spans="2:10" x14ac:dyDescent="0.25">
      <c r="B6636" s="1508"/>
      <c r="C6636" s="1508"/>
      <c r="D6636" s="1508"/>
      <c r="E6636" s="1508"/>
      <c r="F6636" s="1504"/>
      <c r="G6636" s="1504"/>
      <c r="H6636" s="1504"/>
      <c r="I6636" s="1504"/>
      <c r="J6636" s="1504"/>
    </row>
    <row r="6637" spans="2:10" x14ac:dyDescent="0.25">
      <c r="B6637" s="1508"/>
      <c r="C6637" s="1508"/>
      <c r="D6637" s="1508"/>
      <c r="E6637" s="1508"/>
      <c r="F6637" s="1504"/>
      <c r="G6637" s="1504"/>
      <c r="H6637" s="1504"/>
      <c r="I6637" s="1504"/>
      <c r="J6637" s="1504"/>
    </row>
    <row r="6638" spans="2:10" x14ac:dyDescent="0.25">
      <c r="B6638" s="1508"/>
      <c r="C6638" s="1508"/>
      <c r="D6638" s="1508"/>
      <c r="E6638" s="1508"/>
      <c r="F6638" s="1504"/>
      <c r="G6638" s="1504"/>
      <c r="H6638" s="1504"/>
      <c r="I6638" s="1504"/>
      <c r="J6638" s="1504"/>
    </row>
    <row r="6639" spans="2:10" x14ac:dyDescent="0.25">
      <c r="B6639" s="1508"/>
      <c r="C6639" s="1508"/>
      <c r="D6639" s="1508"/>
      <c r="E6639" s="1508"/>
      <c r="F6639" s="1504"/>
      <c r="G6639" s="1504"/>
      <c r="H6639" s="1504"/>
      <c r="I6639" s="1504"/>
      <c r="J6639" s="1504"/>
    </row>
    <row r="6640" spans="2:10" x14ac:dyDescent="0.25">
      <c r="B6640" s="1508"/>
      <c r="C6640" s="1508"/>
      <c r="D6640" s="1508"/>
      <c r="E6640" s="1508"/>
      <c r="F6640" s="1504"/>
      <c r="G6640" s="1504"/>
      <c r="H6640" s="1504"/>
      <c r="I6640" s="1504"/>
      <c r="J6640" s="1504"/>
    </row>
    <row r="6641" spans="2:10" x14ac:dyDescent="0.25">
      <c r="B6641" s="1508"/>
      <c r="C6641" s="1508"/>
      <c r="D6641" s="1508"/>
      <c r="E6641" s="1508"/>
      <c r="F6641" s="1504"/>
      <c r="G6641" s="1504"/>
      <c r="H6641" s="1504"/>
      <c r="I6641" s="1504"/>
      <c r="J6641" s="1504"/>
    </row>
    <row r="6642" spans="2:10" x14ac:dyDescent="0.25">
      <c r="B6642" s="1508"/>
      <c r="C6642" s="1508"/>
      <c r="D6642" s="1508"/>
      <c r="E6642" s="1508"/>
      <c r="F6642" s="1504"/>
      <c r="G6642" s="1504"/>
      <c r="H6642" s="1504"/>
      <c r="I6642" s="1504"/>
      <c r="J6642" s="1504"/>
    </row>
    <row r="6643" spans="2:10" x14ac:dyDescent="0.25">
      <c r="B6643" s="1508"/>
      <c r="C6643" s="1508"/>
      <c r="D6643" s="1508"/>
      <c r="E6643" s="1508"/>
      <c r="F6643" s="1504"/>
      <c r="G6643" s="1504"/>
      <c r="H6643" s="1504"/>
      <c r="I6643" s="1504"/>
      <c r="J6643" s="1504"/>
    </row>
    <row r="6644" spans="2:10" x14ac:dyDescent="0.25">
      <c r="B6644" s="1508"/>
      <c r="C6644" s="1508"/>
      <c r="D6644" s="1508"/>
      <c r="E6644" s="1508"/>
      <c r="F6644" s="1504"/>
      <c r="G6644" s="1504"/>
      <c r="H6644" s="1504"/>
      <c r="I6644" s="1504"/>
      <c r="J6644" s="1504"/>
    </row>
    <row r="6645" spans="2:10" x14ac:dyDescent="0.25">
      <c r="B6645" s="1508"/>
      <c r="C6645" s="1508"/>
      <c r="D6645" s="1508"/>
      <c r="E6645" s="1508"/>
      <c r="F6645" s="1504"/>
      <c r="G6645" s="1504"/>
      <c r="H6645" s="1504"/>
      <c r="I6645" s="1504"/>
      <c r="J6645" s="1504"/>
    </row>
    <row r="6646" spans="2:10" x14ac:dyDescent="0.25">
      <c r="B6646" s="1508"/>
      <c r="C6646" s="1508"/>
      <c r="D6646" s="1508"/>
      <c r="E6646" s="1508"/>
      <c r="F6646" s="1504"/>
      <c r="G6646" s="1504"/>
      <c r="H6646" s="1504"/>
      <c r="I6646" s="1504"/>
      <c r="J6646" s="1504"/>
    </row>
    <row r="6647" spans="2:10" x14ac:dyDescent="0.25">
      <c r="B6647" s="1508"/>
      <c r="C6647" s="1508"/>
      <c r="D6647" s="1508"/>
      <c r="E6647" s="1508"/>
      <c r="F6647" s="1504"/>
      <c r="G6647" s="1504"/>
      <c r="H6647" s="1504"/>
      <c r="I6647" s="1504"/>
      <c r="J6647" s="1504"/>
    </row>
    <row r="6648" spans="2:10" x14ac:dyDescent="0.25">
      <c r="B6648" s="1508"/>
      <c r="C6648" s="1508"/>
      <c r="D6648" s="1508"/>
      <c r="E6648" s="1508"/>
      <c r="F6648" s="1504"/>
      <c r="G6648" s="1504"/>
      <c r="H6648" s="1504"/>
      <c r="I6648" s="1504"/>
      <c r="J6648" s="1504"/>
    </row>
    <row r="6649" spans="2:10" x14ac:dyDescent="0.25">
      <c r="B6649" s="1508"/>
      <c r="C6649" s="1508"/>
      <c r="D6649" s="1508"/>
      <c r="E6649" s="1508"/>
      <c r="F6649" s="1504"/>
      <c r="G6649" s="1504"/>
      <c r="H6649" s="1504"/>
      <c r="I6649" s="1504"/>
      <c r="J6649" s="1504"/>
    </row>
    <row r="6650" spans="2:10" x14ac:dyDescent="0.25">
      <c r="B6650" s="1508"/>
      <c r="C6650" s="1508"/>
      <c r="D6650" s="1508"/>
      <c r="E6650" s="1508"/>
      <c r="F6650" s="1504"/>
      <c r="G6650" s="1504"/>
      <c r="H6650" s="1504"/>
      <c r="I6650" s="1504"/>
      <c r="J6650" s="1504"/>
    </row>
    <row r="6651" spans="2:10" x14ac:dyDescent="0.25">
      <c r="B6651" s="1508"/>
      <c r="C6651" s="1508"/>
      <c r="D6651" s="1508"/>
      <c r="E6651" s="1508"/>
      <c r="F6651" s="1504"/>
      <c r="G6651" s="1504"/>
      <c r="H6651" s="1504"/>
      <c r="I6651" s="1504"/>
      <c r="J6651" s="1504"/>
    </row>
    <row r="6652" spans="2:10" x14ac:dyDescent="0.25">
      <c r="B6652" s="1508"/>
      <c r="C6652" s="1508"/>
      <c r="D6652" s="1508"/>
      <c r="E6652" s="1508"/>
      <c r="F6652" s="1504"/>
      <c r="G6652" s="1504"/>
      <c r="H6652" s="1504"/>
      <c r="I6652" s="1504"/>
      <c r="J6652" s="1504"/>
    </row>
    <row r="6653" spans="2:10" x14ac:dyDescent="0.25">
      <c r="B6653" s="1508"/>
      <c r="C6653" s="1508"/>
      <c r="D6653" s="1508"/>
      <c r="E6653" s="1508"/>
      <c r="F6653" s="1504"/>
      <c r="G6653" s="1504"/>
      <c r="H6653" s="1504"/>
      <c r="I6653" s="1504"/>
      <c r="J6653" s="1504"/>
    </row>
    <row r="6654" spans="2:10" x14ac:dyDescent="0.25">
      <c r="B6654" s="1508"/>
      <c r="C6654" s="1508"/>
      <c r="D6654" s="1508"/>
      <c r="E6654" s="1508"/>
      <c r="F6654" s="1504"/>
      <c r="G6654" s="1504"/>
      <c r="H6654" s="1504"/>
      <c r="I6654" s="1504"/>
      <c r="J6654" s="1504"/>
    </row>
    <row r="6655" spans="2:10" x14ac:dyDescent="0.25">
      <c r="B6655" s="1508"/>
      <c r="C6655" s="1508"/>
      <c r="D6655" s="1508"/>
      <c r="E6655" s="1508"/>
      <c r="F6655" s="1504"/>
      <c r="G6655" s="1504"/>
      <c r="H6655" s="1504"/>
      <c r="I6655" s="1504"/>
      <c r="J6655" s="1504"/>
    </row>
    <row r="6656" spans="2:10" x14ac:dyDescent="0.25">
      <c r="B6656" s="1508"/>
      <c r="C6656" s="1508"/>
      <c r="D6656" s="1508"/>
      <c r="E6656" s="1508"/>
      <c r="F6656" s="1504"/>
      <c r="G6656" s="1504"/>
      <c r="H6656" s="1504"/>
      <c r="I6656" s="1504"/>
      <c r="J6656" s="1504"/>
    </row>
    <row r="6657" spans="2:10" x14ac:dyDescent="0.25">
      <c r="B6657" s="1508"/>
      <c r="C6657" s="1508"/>
      <c r="D6657" s="1508"/>
      <c r="E6657" s="1508"/>
      <c r="F6657" s="1504"/>
      <c r="G6657" s="1504"/>
      <c r="H6657" s="1504"/>
      <c r="I6657" s="1504"/>
      <c r="J6657" s="1504"/>
    </row>
    <row r="6658" spans="2:10" x14ac:dyDescent="0.25">
      <c r="B6658" s="1508"/>
      <c r="C6658" s="1508"/>
      <c r="D6658" s="1508"/>
      <c r="E6658" s="1508"/>
      <c r="F6658" s="1504"/>
      <c r="G6658" s="1504"/>
      <c r="H6658" s="1504"/>
      <c r="I6658" s="1504"/>
      <c r="J6658" s="1504"/>
    </row>
    <row r="6659" spans="2:10" x14ac:dyDescent="0.25">
      <c r="B6659" s="1508"/>
      <c r="C6659" s="1508"/>
      <c r="D6659" s="1508"/>
      <c r="E6659" s="1508"/>
      <c r="F6659" s="1504"/>
      <c r="G6659" s="1504"/>
      <c r="H6659" s="1504"/>
      <c r="I6659" s="1504"/>
      <c r="J6659" s="1504"/>
    </row>
    <row r="6660" spans="2:10" x14ac:dyDescent="0.25">
      <c r="B6660" s="1508"/>
      <c r="C6660" s="1508"/>
      <c r="D6660" s="1508"/>
      <c r="E6660" s="1508"/>
      <c r="F6660" s="1504"/>
      <c r="G6660" s="1504"/>
      <c r="H6660" s="1504"/>
      <c r="I6660" s="1504"/>
      <c r="J6660" s="1504"/>
    </row>
    <row r="6661" spans="2:10" x14ac:dyDescent="0.25">
      <c r="B6661" s="1508"/>
      <c r="C6661" s="1508"/>
      <c r="D6661" s="1508"/>
      <c r="E6661" s="1508"/>
      <c r="F6661" s="1504"/>
      <c r="G6661" s="1504"/>
      <c r="H6661" s="1504"/>
      <c r="I6661" s="1504"/>
      <c r="J6661" s="1504"/>
    </row>
    <row r="6662" spans="2:10" x14ac:dyDescent="0.25">
      <c r="B6662" s="1508"/>
      <c r="C6662" s="1508"/>
      <c r="D6662" s="1508"/>
      <c r="E6662" s="1508"/>
      <c r="F6662" s="1504"/>
      <c r="G6662" s="1504"/>
      <c r="H6662" s="1504"/>
      <c r="I6662" s="1504"/>
      <c r="J6662" s="1504"/>
    </row>
    <row r="6663" spans="2:10" x14ac:dyDescent="0.25">
      <c r="B6663" s="1508"/>
      <c r="C6663" s="1508"/>
      <c r="D6663" s="1508"/>
      <c r="E6663" s="1508"/>
      <c r="F6663" s="1504"/>
      <c r="G6663" s="1504"/>
      <c r="H6663" s="1504"/>
      <c r="I6663" s="1504"/>
      <c r="J6663" s="1504"/>
    </row>
    <row r="6664" spans="2:10" x14ac:dyDescent="0.25">
      <c r="B6664" s="1508"/>
      <c r="C6664" s="1508"/>
      <c r="D6664" s="1508"/>
      <c r="E6664" s="1508"/>
      <c r="F6664" s="1504"/>
      <c r="G6664" s="1504"/>
      <c r="H6664" s="1504"/>
      <c r="I6664" s="1504"/>
      <c r="J6664" s="1504"/>
    </row>
    <row r="6665" spans="2:10" x14ac:dyDescent="0.25">
      <c r="B6665" s="1508"/>
      <c r="C6665" s="1508"/>
      <c r="D6665" s="1508"/>
      <c r="E6665" s="1508"/>
      <c r="F6665" s="1504"/>
      <c r="G6665" s="1504"/>
      <c r="H6665" s="1504"/>
      <c r="I6665" s="1504"/>
      <c r="J6665" s="1504"/>
    </row>
    <row r="6666" spans="2:10" x14ac:dyDescent="0.25">
      <c r="B6666" s="1508"/>
      <c r="C6666" s="1508"/>
      <c r="D6666" s="1508"/>
      <c r="E6666" s="1508"/>
      <c r="F6666" s="1504"/>
      <c r="G6666" s="1504"/>
      <c r="H6666" s="1504"/>
      <c r="I6666" s="1504"/>
      <c r="J6666" s="1504"/>
    </row>
    <row r="6667" spans="2:10" x14ac:dyDescent="0.25">
      <c r="B6667" s="1508"/>
      <c r="C6667" s="1508"/>
      <c r="D6667" s="1508"/>
      <c r="E6667" s="1508"/>
      <c r="F6667" s="1504"/>
      <c r="G6667" s="1504"/>
      <c r="H6667" s="1504"/>
      <c r="I6667" s="1504"/>
      <c r="J6667" s="1504"/>
    </row>
    <row r="6668" spans="2:10" x14ac:dyDescent="0.25">
      <c r="B6668" s="1508"/>
      <c r="C6668" s="1508"/>
      <c r="D6668" s="1508"/>
      <c r="E6668" s="1508"/>
      <c r="F6668" s="1504"/>
      <c r="G6668" s="1504"/>
      <c r="H6668" s="1504"/>
      <c r="I6668" s="1504"/>
      <c r="J6668" s="1504"/>
    </row>
    <row r="6669" spans="2:10" x14ac:dyDescent="0.25">
      <c r="B6669" s="1508"/>
      <c r="C6669" s="1508"/>
      <c r="D6669" s="1508"/>
      <c r="E6669" s="1508"/>
      <c r="F6669" s="1504"/>
      <c r="G6669" s="1504"/>
      <c r="H6669" s="1504"/>
      <c r="I6669" s="1504"/>
      <c r="J6669" s="1504"/>
    </row>
    <row r="6670" spans="2:10" x14ac:dyDescent="0.25">
      <c r="B6670" s="1508"/>
      <c r="C6670" s="1508"/>
      <c r="D6670" s="1508"/>
      <c r="E6670" s="1508"/>
      <c r="F6670" s="1504"/>
      <c r="G6670" s="1504"/>
      <c r="H6670" s="1504"/>
      <c r="I6670" s="1504"/>
      <c r="J6670" s="1504"/>
    </row>
    <row r="6671" spans="2:10" x14ac:dyDescent="0.25">
      <c r="B6671" s="1508"/>
      <c r="C6671" s="1508"/>
      <c r="D6671" s="1508"/>
      <c r="E6671" s="1508"/>
      <c r="F6671" s="1504"/>
      <c r="G6671" s="1504"/>
      <c r="H6671" s="1504"/>
      <c r="I6671" s="1504"/>
      <c r="J6671" s="1504"/>
    </row>
    <row r="6672" spans="2:10" x14ac:dyDescent="0.25">
      <c r="B6672" s="1508"/>
      <c r="C6672" s="1508"/>
      <c r="D6672" s="1508"/>
      <c r="E6672" s="1508"/>
      <c r="F6672" s="1504"/>
      <c r="G6672" s="1504"/>
      <c r="H6672" s="1504"/>
      <c r="I6672" s="1504"/>
      <c r="J6672" s="1504"/>
    </row>
    <row r="6673" spans="2:10" x14ac:dyDescent="0.25">
      <c r="B6673" s="1508"/>
      <c r="C6673" s="1508"/>
      <c r="D6673" s="1508"/>
      <c r="E6673" s="1508"/>
      <c r="F6673" s="1504"/>
      <c r="G6673" s="1504"/>
      <c r="H6673" s="1504"/>
      <c r="I6673" s="1504"/>
      <c r="J6673" s="1504"/>
    </row>
    <row r="6674" spans="2:10" x14ac:dyDescent="0.25">
      <c r="B6674" s="1508"/>
      <c r="C6674" s="1508"/>
      <c r="D6674" s="1508"/>
      <c r="E6674" s="1508"/>
      <c r="F6674" s="1504"/>
      <c r="G6674" s="1504"/>
      <c r="H6674" s="1504"/>
      <c r="I6674" s="1504"/>
      <c r="J6674" s="1504"/>
    </row>
    <row r="6675" spans="2:10" x14ac:dyDescent="0.25">
      <c r="B6675" s="1508"/>
      <c r="C6675" s="1508"/>
      <c r="D6675" s="1508"/>
      <c r="E6675" s="1508"/>
      <c r="F6675" s="1504"/>
      <c r="G6675" s="1504"/>
      <c r="H6675" s="1504"/>
      <c r="I6675" s="1504"/>
      <c r="J6675" s="1504"/>
    </row>
    <row r="6676" spans="2:10" x14ac:dyDescent="0.25">
      <c r="B6676" s="1508"/>
      <c r="C6676" s="1508"/>
      <c r="D6676" s="1508"/>
      <c r="E6676" s="1508"/>
      <c r="F6676" s="1504"/>
      <c r="G6676" s="1504"/>
      <c r="H6676" s="1504"/>
      <c r="I6676" s="1504"/>
      <c r="J6676" s="1504"/>
    </row>
    <row r="6677" spans="2:10" x14ac:dyDescent="0.25">
      <c r="B6677" s="1508"/>
      <c r="C6677" s="1508"/>
      <c r="D6677" s="1508"/>
      <c r="E6677" s="1508"/>
      <c r="F6677" s="1504"/>
      <c r="G6677" s="1504"/>
      <c r="H6677" s="1504"/>
      <c r="I6677" s="1504"/>
      <c r="J6677" s="1504"/>
    </row>
    <row r="6678" spans="2:10" x14ac:dyDescent="0.25">
      <c r="B6678" s="1508"/>
      <c r="C6678" s="1508"/>
      <c r="D6678" s="1508"/>
      <c r="E6678" s="1508"/>
      <c r="F6678" s="1504"/>
      <c r="G6678" s="1504"/>
      <c r="H6678" s="1504"/>
      <c r="I6678" s="1504"/>
      <c r="J6678" s="1504"/>
    </row>
    <row r="6679" spans="2:10" x14ac:dyDescent="0.25">
      <c r="B6679" s="1508"/>
      <c r="C6679" s="1508"/>
      <c r="D6679" s="1508"/>
      <c r="E6679" s="1508"/>
      <c r="F6679" s="1504"/>
      <c r="G6679" s="1504"/>
      <c r="H6679" s="1504"/>
      <c r="I6679" s="1504"/>
      <c r="J6679" s="1504"/>
    </row>
    <row r="6680" spans="2:10" x14ac:dyDescent="0.25">
      <c r="B6680" s="1508"/>
      <c r="C6680" s="1508"/>
      <c r="D6680" s="1508"/>
      <c r="E6680" s="1508"/>
      <c r="F6680" s="1504"/>
      <c r="G6680" s="1504"/>
      <c r="H6680" s="1504"/>
      <c r="I6680" s="1504"/>
      <c r="J6680" s="1504"/>
    </row>
    <row r="6681" spans="2:10" x14ac:dyDescent="0.25">
      <c r="B6681" s="1508"/>
      <c r="C6681" s="1508"/>
      <c r="D6681" s="1508"/>
      <c r="E6681" s="1508"/>
      <c r="F6681" s="1504"/>
      <c r="G6681" s="1504"/>
      <c r="H6681" s="1504"/>
      <c r="I6681" s="1504"/>
      <c r="J6681" s="1504"/>
    </row>
    <row r="6682" spans="2:10" x14ac:dyDescent="0.25">
      <c r="B6682" s="1508"/>
      <c r="C6682" s="1508"/>
      <c r="D6682" s="1508"/>
      <c r="E6682" s="1508"/>
      <c r="F6682" s="1504"/>
      <c r="G6682" s="1504"/>
      <c r="H6682" s="1504"/>
      <c r="I6682" s="1504"/>
      <c r="J6682" s="1504"/>
    </row>
    <row r="6683" spans="2:10" x14ac:dyDescent="0.25">
      <c r="B6683" s="1508"/>
      <c r="C6683" s="1508"/>
      <c r="D6683" s="1508"/>
      <c r="E6683" s="1508"/>
      <c r="F6683" s="1504"/>
      <c r="G6683" s="1504"/>
      <c r="H6683" s="1504"/>
      <c r="I6683" s="1504"/>
      <c r="J6683" s="1504"/>
    </row>
    <row r="6684" spans="2:10" x14ac:dyDescent="0.25">
      <c r="B6684" s="1508"/>
      <c r="C6684" s="1508"/>
      <c r="D6684" s="1508"/>
      <c r="E6684" s="1508"/>
      <c r="F6684" s="1504"/>
      <c r="G6684" s="1504"/>
      <c r="H6684" s="1504"/>
      <c r="I6684" s="1504"/>
      <c r="J6684" s="1504"/>
    </row>
    <row r="6685" spans="2:10" x14ac:dyDescent="0.25">
      <c r="B6685" s="1508"/>
      <c r="C6685" s="1508"/>
      <c r="D6685" s="1508"/>
      <c r="E6685" s="1508"/>
      <c r="F6685" s="1504"/>
      <c r="G6685" s="1504"/>
      <c r="H6685" s="1504"/>
      <c r="I6685" s="1504"/>
      <c r="J6685" s="1504"/>
    </row>
    <row r="6686" spans="2:10" x14ac:dyDescent="0.25">
      <c r="B6686" s="1508"/>
      <c r="C6686" s="1508"/>
      <c r="D6686" s="1508"/>
      <c r="E6686" s="1508"/>
      <c r="F6686" s="1504"/>
      <c r="G6686" s="1504"/>
      <c r="H6686" s="1504"/>
      <c r="I6686" s="1504"/>
      <c r="J6686" s="1504"/>
    </row>
    <row r="6687" spans="2:10" x14ac:dyDescent="0.25">
      <c r="B6687" s="1508"/>
      <c r="C6687" s="1508"/>
      <c r="D6687" s="1508"/>
      <c r="E6687" s="1508"/>
      <c r="F6687" s="1504"/>
      <c r="G6687" s="1504"/>
      <c r="H6687" s="1504"/>
      <c r="I6687" s="1504"/>
      <c r="J6687" s="1504"/>
    </row>
    <row r="6688" spans="2:10" x14ac:dyDescent="0.25">
      <c r="B6688" s="1508"/>
      <c r="C6688" s="1508"/>
      <c r="D6688" s="1508"/>
      <c r="E6688" s="1508"/>
      <c r="F6688" s="1504"/>
      <c r="G6688" s="1504"/>
      <c r="H6688" s="1504"/>
      <c r="I6688" s="1504"/>
      <c r="J6688" s="1504"/>
    </row>
    <row r="6689" spans="2:10" x14ac:dyDescent="0.25">
      <c r="B6689" s="1508"/>
      <c r="C6689" s="1508"/>
      <c r="D6689" s="1508"/>
      <c r="E6689" s="1508"/>
      <c r="F6689" s="1504"/>
      <c r="G6689" s="1504"/>
      <c r="H6689" s="1504"/>
      <c r="I6689" s="1504"/>
      <c r="J6689" s="1504"/>
    </row>
    <row r="6690" spans="2:10" x14ac:dyDescent="0.25">
      <c r="B6690" s="1508"/>
      <c r="C6690" s="1508"/>
      <c r="D6690" s="1508"/>
      <c r="E6690" s="1508"/>
      <c r="F6690" s="1504"/>
      <c r="G6690" s="1504"/>
      <c r="H6690" s="1504"/>
      <c r="I6690" s="1504"/>
      <c r="J6690" s="1504"/>
    </row>
    <row r="6691" spans="2:10" x14ac:dyDescent="0.25">
      <c r="B6691" s="1508"/>
      <c r="C6691" s="1508"/>
      <c r="D6691" s="1508"/>
      <c r="E6691" s="1508"/>
      <c r="F6691" s="1504"/>
      <c r="G6691" s="1504"/>
      <c r="H6691" s="1504"/>
      <c r="I6691" s="1504"/>
      <c r="J6691" s="1504"/>
    </row>
    <row r="6692" spans="2:10" x14ac:dyDescent="0.25">
      <c r="B6692" s="1508"/>
      <c r="C6692" s="1508"/>
      <c r="D6692" s="1508"/>
      <c r="E6692" s="1508"/>
      <c r="F6692" s="1504"/>
      <c r="G6692" s="1504"/>
      <c r="H6692" s="1504"/>
      <c r="I6692" s="1504"/>
      <c r="J6692" s="1504"/>
    </row>
    <row r="6693" spans="2:10" x14ac:dyDescent="0.25">
      <c r="B6693" s="1508"/>
      <c r="C6693" s="1508"/>
      <c r="D6693" s="1508"/>
      <c r="E6693" s="1508"/>
      <c r="F6693" s="1504"/>
      <c r="G6693" s="1504"/>
      <c r="H6693" s="1504"/>
      <c r="I6693" s="1504"/>
      <c r="J6693" s="1504"/>
    </row>
    <row r="6694" spans="2:10" x14ac:dyDescent="0.25">
      <c r="B6694" s="1508"/>
      <c r="C6694" s="1508"/>
      <c r="D6694" s="1508"/>
      <c r="E6694" s="1508"/>
      <c r="F6694" s="1504"/>
      <c r="G6694" s="1504"/>
      <c r="H6694" s="1504"/>
      <c r="I6694" s="1504"/>
      <c r="J6694" s="1504"/>
    </row>
    <row r="6695" spans="2:10" x14ac:dyDescent="0.25">
      <c r="B6695" s="1508"/>
      <c r="C6695" s="1508"/>
      <c r="D6695" s="1508"/>
      <c r="E6695" s="1508"/>
      <c r="F6695" s="1504"/>
      <c r="G6695" s="1504"/>
      <c r="H6695" s="1504"/>
      <c r="I6695" s="1504"/>
      <c r="J6695" s="1504"/>
    </row>
    <row r="6696" spans="2:10" x14ac:dyDescent="0.25">
      <c r="B6696" s="1508"/>
      <c r="C6696" s="1508"/>
      <c r="D6696" s="1508"/>
      <c r="E6696" s="1508"/>
      <c r="F6696" s="1504"/>
      <c r="G6696" s="1504"/>
      <c r="H6696" s="1504"/>
      <c r="I6696" s="1504"/>
      <c r="J6696" s="1504"/>
    </row>
    <row r="6697" spans="2:10" x14ac:dyDescent="0.25">
      <c r="B6697" s="1508"/>
      <c r="C6697" s="1508"/>
      <c r="D6697" s="1508"/>
      <c r="E6697" s="1508"/>
      <c r="F6697" s="1504"/>
      <c r="G6697" s="1504"/>
      <c r="H6697" s="1504"/>
      <c r="I6697" s="1504"/>
      <c r="J6697" s="1504"/>
    </row>
    <row r="6698" spans="2:10" x14ac:dyDescent="0.25">
      <c r="B6698" s="1508"/>
      <c r="C6698" s="1508"/>
      <c r="D6698" s="1508"/>
      <c r="E6698" s="1508"/>
      <c r="F6698" s="1504"/>
      <c r="G6698" s="1504"/>
      <c r="H6698" s="1504"/>
      <c r="I6698" s="1504"/>
      <c r="J6698" s="1504"/>
    </row>
    <row r="6699" spans="2:10" x14ac:dyDescent="0.25">
      <c r="B6699" s="1508"/>
      <c r="C6699" s="1508"/>
      <c r="D6699" s="1508"/>
      <c r="E6699" s="1508"/>
      <c r="F6699" s="1504"/>
      <c r="G6699" s="1504"/>
      <c r="H6699" s="1504"/>
      <c r="I6699" s="1504"/>
      <c r="J6699" s="1504"/>
    </row>
    <row r="6700" spans="2:10" x14ac:dyDescent="0.25">
      <c r="B6700" s="1508"/>
      <c r="C6700" s="1508"/>
      <c r="D6700" s="1508"/>
      <c r="E6700" s="1508"/>
      <c r="F6700" s="1504"/>
      <c r="G6700" s="1504"/>
      <c r="H6700" s="1504"/>
      <c r="I6700" s="1504"/>
      <c r="J6700" s="1504"/>
    </row>
    <row r="6701" spans="2:10" x14ac:dyDescent="0.25">
      <c r="B6701" s="1508"/>
      <c r="C6701" s="1508"/>
      <c r="D6701" s="1508"/>
      <c r="E6701" s="1508"/>
      <c r="F6701" s="1504"/>
      <c r="G6701" s="1504"/>
      <c r="H6701" s="1504"/>
      <c r="I6701" s="1504"/>
      <c r="J6701" s="1504"/>
    </row>
    <row r="6702" spans="2:10" x14ac:dyDescent="0.25">
      <c r="B6702" s="1508"/>
      <c r="C6702" s="1508"/>
      <c r="D6702" s="1508"/>
      <c r="E6702" s="1508"/>
      <c r="F6702" s="1504"/>
      <c r="G6702" s="1504"/>
      <c r="H6702" s="1504"/>
      <c r="I6702" s="1504"/>
      <c r="J6702" s="1504"/>
    </row>
    <row r="6703" spans="2:10" x14ac:dyDescent="0.25">
      <c r="B6703" s="1508"/>
      <c r="C6703" s="1508"/>
      <c r="D6703" s="1508"/>
      <c r="E6703" s="1508"/>
      <c r="F6703" s="1504"/>
      <c r="G6703" s="1504"/>
      <c r="H6703" s="1504"/>
      <c r="I6703" s="1504"/>
      <c r="J6703" s="1504"/>
    </row>
    <row r="6704" spans="2:10" x14ac:dyDescent="0.25">
      <c r="B6704" s="1508"/>
      <c r="C6704" s="1508"/>
      <c r="D6704" s="1508"/>
      <c r="E6704" s="1508"/>
      <c r="F6704" s="1504"/>
      <c r="G6704" s="1504"/>
      <c r="H6704" s="1504"/>
      <c r="I6704" s="1504"/>
      <c r="J6704" s="1504"/>
    </row>
    <row r="6705" spans="2:10" x14ac:dyDescent="0.25">
      <c r="B6705" s="1508"/>
      <c r="C6705" s="1508"/>
      <c r="D6705" s="1508"/>
      <c r="E6705" s="1508"/>
      <c r="F6705" s="1504"/>
      <c r="G6705" s="1504"/>
      <c r="H6705" s="1504"/>
      <c r="I6705" s="1504"/>
      <c r="J6705" s="1504"/>
    </row>
    <row r="6706" spans="2:10" x14ac:dyDescent="0.25">
      <c r="B6706" s="1508"/>
      <c r="C6706" s="1508"/>
      <c r="D6706" s="1508"/>
      <c r="E6706" s="1508"/>
      <c r="F6706" s="1504"/>
      <c r="G6706" s="1504"/>
      <c r="H6706" s="1504"/>
      <c r="I6706" s="1504"/>
      <c r="J6706" s="1504"/>
    </row>
    <row r="6707" spans="2:10" x14ac:dyDescent="0.25">
      <c r="B6707" s="1508"/>
      <c r="C6707" s="1508"/>
      <c r="D6707" s="1508"/>
      <c r="E6707" s="1508"/>
      <c r="F6707" s="1504"/>
      <c r="G6707" s="1504"/>
      <c r="H6707" s="1504"/>
      <c r="I6707" s="1504"/>
      <c r="J6707" s="1504"/>
    </row>
    <row r="6708" spans="2:10" x14ac:dyDescent="0.25">
      <c r="B6708" s="1508"/>
      <c r="C6708" s="1508"/>
      <c r="D6708" s="1508"/>
      <c r="E6708" s="1508"/>
      <c r="F6708" s="1504"/>
      <c r="G6708" s="1504"/>
      <c r="H6708" s="1504"/>
      <c r="I6708" s="1504"/>
      <c r="J6708" s="1504"/>
    </row>
    <row r="6709" spans="2:10" x14ac:dyDescent="0.25">
      <c r="B6709" s="1508"/>
      <c r="C6709" s="1508"/>
      <c r="D6709" s="1508"/>
      <c r="E6709" s="1508"/>
      <c r="F6709" s="1504"/>
      <c r="G6709" s="1504"/>
      <c r="H6709" s="1504"/>
      <c r="I6709" s="1504"/>
      <c r="J6709" s="1504"/>
    </row>
    <row r="6710" spans="2:10" x14ac:dyDescent="0.25">
      <c r="B6710" s="1508"/>
      <c r="C6710" s="1508"/>
      <c r="D6710" s="1508"/>
      <c r="E6710" s="1508"/>
      <c r="F6710" s="1504"/>
      <c r="G6710" s="1504"/>
      <c r="H6710" s="1504"/>
      <c r="I6710" s="1504"/>
      <c r="J6710" s="1504"/>
    </row>
    <row r="6711" spans="2:10" x14ac:dyDescent="0.25">
      <c r="B6711" s="1508"/>
      <c r="C6711" s="1508"/>
      <c r="D6711" s="1508"/>
      <c r="E6711" s="1508"/>
      <c r="F6711" s="1504"/>
      <c r="G6711" s="1504"/>
      <c r="H6711" s="1504"/>
      <c r="I6711" s="1504"/>
      <c r="J6711" s="1504"/>
    </row>
    <row r="6712" spans="2:10" x14ac:dyDescent="0.25">
      <c r="B6712" s="1508"/>
      <c r="C6712" s="1508"/>
      <c r="D6712" s="1508"/>
      <c r="E6712" s="1508"/>
      <c r="F6712" s="1504"/>
      <c r="G6712" s="1504"/>
      <c r="H6712" s="1504"/>
      <c r="I6712" s="1504"/>
      <c r="J6712" s="1504"/>
    </row>
    <row r="6713" spans="2:10" x14ac:dyDescent="0.25">
      <c r="B6713" s="1508"/>
      <c r="C6713" s="1508"/>
      <c r="D6713" s="1508"/>
      <c r="E6713" s="1508"/>
      <c r="F6713" s="1504"/>
      <c r="G6713" s="1504"/>
      <c r="H6713" s="1504"/>
      <c r="I6713" s="1504"/>
      <c r="J6713" s="1504"/>
    </row>
    <row r="6714" spans="2:10" x14ac:dyDescent="0.25">
      <c r="B6714" s="1508"/>
      <c r="C6714" s="1508"/>
      <c r="D6714" s="1508"/>
      <c r="E6714" s="1508"/>
      <c r="F6714" s="1504"/>
      <c r="G6714" s="1504"/>
      <c r="H6714" s="1504"/>
      <c r="I6714" s="1504"/>
      <c r="J6714" s="1504"/>
    </row>
    <row r="6715" spans="2:10" x14ac:dyDescent="0.25">
      <c r="B6715" s="1508"/>
      <c r="C6715" s="1508"/>
      <c r="D6715" s="1508"/>
      <c r="E6715" s="1508"/>
      <c r="F6715" s="1504"/>
      <c r="G6715" s="1504"/>
      <c r="H6715" s="1504"/>
      <c r="I6715" s="1504"/>
      <c r="J6715" s="1504"/>
    </row>
    <row r="6716" spans="2:10" x14ac:dyDescent="0.25">
      <c r="B6716" s="1508"/>
      <c r="C6716" s="1508"/>
      <c r="D6716" s="1508"/>
      <c r="E6716" s="1508"/>
      <c r="F6716" s="1504"/>
      <c r="G6716" s="1504"/>
      <c r="H6716" s="1504"/>
      <c r="I6716" s="1504"/>
      <c r="J6716" s="1504"/>
    </row>
    <row r="6717" spans="2:10" x14ac:dyDescent="0.25">
      <c r="B6717" s="1508"/>
      <c r="C6717" s="1508"/>
      <c r="D6717" s="1508"/>
      <c r="E6717" s="1508"/>
      <c r="F6717" s="1504"/>
      <c r="G6717" s="1504"/>
      <c r="H6717" s="1504"/>
      <c r="I6717" s="1504"/>
      <c r="J6717" s="1504"/>
    </row>
    <row r="6718" spans="2:10" x14ac:dyDescent="0.25">
      <c r="B6718" s="1508"/>
      <c r="C6718" s="1508"/>
      <c r="D6718" s="1508"/>
      <c r="E6718" s="1508"/>
      <c r="F6718" s="1504"/>
      <c r="G6718" s="1504"/>
      <c r="H6718" s="1504"/>
      <c r="I6718" s="1504"/>
      <c r="J6718" s="1504"/>
    </row>
    <row r="6719" spans="2:10" x14ac:dyDescent="0.25">
      <c r="B6719" s="1508"/>
      <c r="C6719" s="1508"/>
      <c r="D6719" s="1508"/>
      <c r="E6719" s="1508"/>
      <c r="F6719" s="1504"/>
      <c r="G6719" s="1504"/>
      <c r="H6719" s="1504"/>
      <c r="I6719" s="1504"/>
      <c r="J6719" s="1504"/>
    </row>
    <row r="6720" spans="2:10" x14ac:dyDescent="0.25">
      <c r="B6720" s="1508"/>
      <c r="C6720" s="1508"/>
      <c r="D6720" s="1508"/>
      <c r="E6720" s="1508"/>
      <c r="F6720" s="1504"/>
      <c r="G6720" s="1504"/>
      <c r="H6720" s="1504"/>
      <c r="I6720" s="1504"/>
      <c r="J6720" s="1504"/>
    </row>
    <row r="6721" spans="2:10" x14ac:dyDescent="0.25">
      <c r="B6721" s="1508"/>
      <c r="C6721" s="1508"/>
      <c r="D6721" s="1508"/>
      <c r="E6721" s="1508"/>
      <c r="F6721" s="1504"/>
      <c r="G6721" s="1504"/>
      <c r="H6721" s="1504"/>
      <c r="I6721" s="1504"/>
      <c r="J6721" s="1504"/>
    </row>
    <row r="6722" spans="2:10" x14ac:dyDescent="0.25">
      <c r="B6722" s="1508"/>
      <c r="C6722" s="1508"/>
      <c r="D6722" s="1508"/>
      <c r="E6722" s="1508"/>
      <c r="F6722" s="1504"/>
      <c r="G6722" s="1504"/>
      <c r="H6722" s="1504"/>
      <c r="I6722" s="1504"/>
      <c r="J6722" s="1504"/>
    </row>
    <row r="6723" spans="2:10" x14ac:dyDescent="0.25">
      <c r="B6723" s="1508"/>
      <c r="C6723" s="1508"/>
      <c r="D6723" s="1508"/>
      <c r="E6723" s="1508"/>
      <c r="F6723" s="1504"/>
      <c r="G6723" s="1504"/>
      <c r="H6723" s="1504"/>
      <c r="I6723" s="1504"/>
      <c r="J6723" s="1504"/>
    </row>
    <row r="6724" spans="2:10" x14ac:dyDescent="0.25">
      <c r="B6724" s="1508"/>
      <c r="C6724" s="1508"/>
      <c r="D6724" s="1508"/>
      <c r="E6724" s="1508"/>
      <c r="F6724" s="1504"/>
      <c r="G6724" s="1504"/>
      <c r="H6724" s="1504"/>
      <c r="I6724" s="1504"/>
      <c r="J6724" s="1504"/>
    </row>
    <row r="6725" spans="2:10" x14ac:dyDescent="0.25">
      <c r="B6725" s="1508"/>
      <c r="C6725" s="1508"/>
      <c r="D6725" s="1508"/>
      <c r="E6725" s="1508"/>
      <c r="F6725" s="1504"/>
      <c r="G6725" s="1504"/>
      <c r="H6725" s="1504"/>
      <c r="I6725" s="1504"/>
      <c r="J6725" s="1504"/>
    </row>
    <row r="6726" spans="2:10" x14ac:dyDescent="0.25">
      <c r="B6726" s="1508"/>
      <c r="C6726" s="1508"/>
      <c r="D6726" s="1508"/>
      <c r="E6726" s="1508"/>
      <c r="F6726" s="1504"/>
      <c r="G6726" s="1504"/>
      <c r="H6726" s="1504"/>
      <c r="I6726" s="1504"/>
      <c r="J6726" s="1504"/>
    </row>
    <row r="6727" spans="2:10" x14ac:dyDescent="0.25">
      <c r="B6727" s="1508"/>
      <c r="C6727" s="1508"/>
      <c r="D6727" s="1508"/>
      <c r="E6727" s="1508"/>
      <c r="F6727" s="1504"/>
      <c r="G6727" s="1504"/>
      <c r="H6727" s="1504"/>
      <c r="I6727" s="1504"/>
      <c r="J6727" s="1504"/>
    </row>
    <row r="6728" spans="2:10" x14ac:dyDescent="0.25">
      <c r="B6728" s="1508"/>
      <c r="C6728" s="1508"/>
      <c r="D6728" s="1508"/>
      <c r="E6728" s="1508"/>
      <c r="F6728" s="1504"/>
      <c r="G6728" s="1504"/>
      <c r="H6728" s="1504"/>
      <c r="I6728" s="1504"/>
      <c r="J6728" s="1504"/>
    </row>
    <row r="6729" spans="2:10" x14ac:dyDescent="0.25">
      <c r="B6729" s="1508"/>
      <c r="C6729" s="1508"/>
      <c r="D6729" s="1508"/>
      <c r="E6729" s="1508"/>
      <c r="F6729" s="1504"/>
      <c r="G6729" s="1504"/>
      <c r="H6729" s="1504"/>
      <c r="I6729" s="1504"/>
      <c r="J6729" s="1504"/>
    </row>
    <row r="6730" spans="2:10" x14ac:dyDescent="0.25">
      <c r="B6730" s="1508"/>
      <c r="C6730" s="1508"/>
      <c r="D6730" s="1508"/>
      <c r="E6730" s="1508"/>
      <c r="F6730" s="1504"/>
      <c r="G6730" s="1504"/>
      <c r="H6730" s="1504"/>
      <c r="I6730" s="1504"/>
      <c r="J6730" s="1504"/>
    </row>
    <row r="6731" spans="2:10" x14ac:dyDescent="0.25">
      <c r="B6731" s="1508"/>
      <c r="C6731" s="1508"/>
      <c r="D6731" s="1508"/>
      <c r="E6731" s="1508"/>
      <c r="F6731" s="1504"/>
      <c r="G6731" s="1504"/>
      <c r="H6731" s="1504"/>
      <c r="I6731" s="1504"/>
      <c r="J6731" s="1504"/>
    </row>
    <row r="6732" spans="2:10" x14ac:dyDescent="0.25">
      <c r="B6732" s="1508"/>
      <c r="C6732" s="1508"/>
      <c r="D6732" s="1508"/>
      <c r="E6732" s="1508"/>
      <c r="F6732" s="1504"/>
      <c r="G6732" s="1504"/>
      <c r="H6732" s="1504"/>
      <c r="I6732" s="1504"/>
      <c r="J6732" s="1504"/>
    </row>
    <row r="6733" spans="2:10" x14ac:dyDescent="0.25">
      <c r="B6733" s="1508"/>
      <c r="C6733" s="1508"/>
      <c r="D6733" s="1508"/>
      <c r="E6733" s="1508"/>
      <c r="F6733" s="1504"/>
      <c r="G6733" s="1504"/>
      <c r="H6733" s="1504"/>
      <c r="I6733" s="1504"/>
      <c r="J6733" s="1504"/>
    </row>
    <row r="6734" spans="2:10" x14ac:dyDescent="0.25">
      <c r="B6734" s="1508"/>
      <c r="C6734" s="1508"/>
      <c r="D6734" s="1508"/>
      <c r="E6734" s="1508"/>
      <c r="F6734" s="1504"/>
      <c r="G6734" s="1504"/>
      <c r="H6734" s="1504"/>
      <c r="I6734" s="1504"/>
      <c r="J6734" s="1504"/>
    </row>
    <row r="6735" spans="2:10" x14ac:dyDescent="0.25">
      <c r="B6735" s="1508"/>
      <c r="C6735" s="1508"/>
      <c r="D6735" s="1508"/>
      <c r="E6735" s="1508"/>
      <c r="F6735" s="1504"/>
      <c r="G6735" s="1504"/>
      <c r="H6735" s="1504"/>
      <c r="I6735" s="1504"/>
      <c r="J6735" s="1504"/>
    </row>
    <row r="6736" spans="2:10" x14ac:dyDescent="0.25">
      <c r="B6736" s="1508"/>
      <c r="C6736" s="1508"/>
      <c r="D6736" s="1508"/>
      <c r="E6736" s="1508"/>
      <c r="F6736" s="1504"/>
      <c r="G6736" s="1504"/>
      <c r="H6736" s="1504"/>
      <c r="I6736" s="1504"/>
      <c r="J6736" s="1504"/>
    </row>
    <row r="6737" spans="2:10" x14ac:dyDescent="0.25">
      <c r="B6737" s="1508"/>
      <c r="C6737" s="1508"/>
      <c r="D6737" s="1508"/>
      <c r="E6737" s="1508"/>
      <c r="F6737" s="1504"/>
      <c r="G6737" s="1504"/>
      <c r="H6737" s="1504"/>
      <c r="I6737" s="1504"/>
      <c r="J6737" s="1504"/>
    </row>
    <row r="6738" spans="2:10" x14ac:dyDescent="0.25">
      <c r="B6738" s="1508"/>
      <c r="C6738" s="1508"/>
      <c r="D6738" s="1508"/>
      <c r="E6738" s="1508"/>
      <c r="F6738" s="1504"/>
      <c r="G6738" s="1504"/>
      <c r="H6738" s="1504"/>
      <c r="I6738" s="1504"/>
      <c r="J6738" s="1504"/>
    </row>
    <row r="6739" spans="2:10" x14ac:dyDescent="0.25">
      <c r="B6739" s="1508"/>
      <c r="C6739" s="1508"/>
      <c r="D6739" s="1508"/>
      <c r="E6739" s="1508"/>
      <c r="F6739" s="1504"/>
      <c r="G6739" s="1504"/>
      <c r="H6739" s="1504"/>
      <c r="I6739" s="1504"/>
      <c r="J6739" s="1504"/>
    </row>
    <row r="6740" spans="2:10" x14ac:dyDescent="0.25">
      <c r="B6740" s="1508"/>
      <c r="C6740" s="1508"/>
      <c r="D6740" s="1508"/>
      <c r="E6740" s="1508"/>
      <c r="F6740" s="1504"/>
      <c r="G6740" s="1504"/>
      <c r="H6740" s="1504"/>
      <c r="I6740" s="1504"/>
      <c r="J6740" s="1504"/>
    </row>
    <row r="6741" spans="2:10" x14ac:dyDescent="0.25">
      <c r="B6741" s="1508"/>
      <c r="C6741" s="1508"/>
      <c r="D6741" s="1508"/>
      <c r="E6741" s="1508"/>
      <c r="F6741" s="1504"/>
      <c r="G6741" s="1504"/>
      <c r="H6741" s="1504"/>
      <c r="I6741" s="1504"/>
      <c r="J6741" s="1504"/>
    </row>
    <row r="6742" spans="2:10" x14ac:dyDescent="0.25">
      <c r="B6742" s="1508"/>
      <c r="C6742" s="1508"/>
      <c r="D6742" s="1508"/>
      <c r="E6742" s="1508"/>
      <c r="F6742" s="1504"/>
      <c r="G6742" s="1504"/>
      <c r="H6742" s="1504"/>
      <c r="I6742" s="1504"/>
      <c r="J6742" s="1504"/>
    </row>
    <row r="6743" spans="2:10" x14ac:dyDescent="0.25">
      <c r="B6743" s="1508"/>
      <c r="C6743" s="1508"/>
      <c r="D6743" s="1508"/>
      <c r="E6743" s="1508"/>
      <c r="F6743" s="1504"/>
      <c r="G6743" s="1504"/>
      <c r="H6743" s="1504"/>
      <c r="I6743" s="1504"/>
      <c r="J6743" s="1504"/>
    </row>
    <row r="6744" spans="2:10" x14ac:dyDescent="0.25">
      <c r="B6744" s="1508"/>
      <c r="C6744" s="1508"/>
      <c r="D6744" s="1508"/>
      <c r="E6744" s="1508"/>
      <c r="F6744" s="1504"/>
      <c r="G6744" s="1504"/>
      <c r="H6744" s="1504"/>
      <c r="I6744" s="1504"/>
      <c r="J6744" s="1504"/>
    </row>
    <row r="6745" spans="2:10" x14ac:dyDescent="0.25">
      <c r="B6745" s="1508"/>
      <c r="C6745" s="1508"/>
      <c r="D6745" s="1508"/>
      <c r="E6745" s="1508"/>
      <c r="F6745" s="1504"/>
      <c r="G6745" s="1504"/>
      <c r="H6745" s="1504"/>
      <c r="I6745" s="1504"/>
      <c r="J6745" s="1504"/>
    </row>
    <row r="6746" spans="2:10" x14ac:dyDescent="0.25">
      <c r="B6746" s="1508"/>
      <c r="C6746" s="1508"/>
      <c r="D6746" s="1508"/>
      <c r="E6746" s="1508"/>
      <c r="F6746" s="1504"/>
      <c r="G6746" s="1504"/>
      <c r="H6746" s="1504"/>
      <c r="I6746" s="1504"/>
      <c r="J6746" s="1504"/>
    </row>
    <row r="6747" spans="2:10" x14ac:dyDescent="0.25">
      <c r="B6747" s="1508"/>
      <c r="C6747" s="1508"/>
      <c r="D6747" s="1508"/>
      <c r="E6747" s="1508"/>
      <c r="F6747" s="1504"/>
      <c r="G6747" s="1504"/>
      <c r="H6747" s="1504"/>
      <c r="I6747" s="1504"/>
      <c r="J6747" s="1504"/>
    </row>
    <row r="6748" spans="2:10" x14ac:dyDescent="0.25">
      <c r="B6748" s="1508"/>
      <c r="C6748" s="1508"/>
      <c r="D6748" s="1508"/>
      <c r="E6748" s="1508"/>
      <c r="F6748" s="1504"/>
      <c r="G6748" s="1504"/>
      <c r="H6748" s="1504"/>
      <c r="I6748" s="1504"/>
      <c r="J6748" s="1504"/>
    </row>
    <row r="6749" spans="2:10" x14ac:dyDescent="0.25">
      <c r="B6749" s="1508"/>
      <c r="C6749" s="1508"/>
      <c r="D6749" s="1508"/>
      <c r="E6749" s="1508"/>
      <c r="F6749" s="1504"/>
      <c r="G6749" s="1504"/>
      <c r="H6749" s="1504"/>
      <c r="I6749" s="1504"/>
      <c r="J6749" s="1504"/>
    </row>
    <row r="6750" spans="2:10" x14ac:dyDescent="0.25">
      <c r="B6750" s="1508"/>
      <c r="C6750" s="1508"/>
      <c r="D6750" s="1508"/>
      <c r="E6750" s="1508"/>
      <c r="F6750" s="1504"/>
      <c r="G6750" s="1504"/>
      <c r="H6750" s="1504"/>
      <c r="I6750" s="1504"/>
      <c r="J6750" s="1504"/>
    </row>
    <row r="6751" spans="2:10" x14ac:dyDescent="0.25">
      <c r="B6751" s="1508"/>
      <c r="C6751" s="1508"/>
      <c r="D6751" s="1508"/>
      <c r="E6751" s="1508"/>
      <c r="F6751" s="1504"/>
      <c r="G6751" s="1504"/>
      <c r="H6751" s="1504"/>
      <c r="I6751" s="1504"/>
      <c r="J6751" s="1504"/>
    </row>
    <row r="6752" spans="2:10" x14ac:dyDescent="0.25">
      <c r="B6752" s="1508"/>
      <c r="C6752" s="1508"/>
      <c r="D6752" s="1508"/>
      <c r="E6752" s="1508"/>
      <c r="F6752" s="1504"/>
      <c r="G6752" s="1504"/>
      <c r="H6752" s="1504"/>
      <c r="I6752" s="1504"/>
      <c r="J6752" s="1504"/>
    </row>
    <row r="6753" spans="2:10" x14ac:dyDescent="0.25">
      <c r="B6753" s="1508"/>
      <c r="C6753" s="1508"/>
      <c r="D6753" s="1508"/>
      <c r="E6753" s="1508"/>
      <c r="F6753" s="1504"/>
      <c r="G6753" s="1504"/>
      <c r="H6753" s="1504"/>
      <c r="I6753" s="1504"/>
      <c r="J6753" s="1504"/>
    </row>
    <row r="6754" spans="2:10" x14ac:dyDescent="0.25">
      <c r="B6754" s="1508"/>
      <c r="C6754" s="1508"/>
      <c r="D6754" s="1508"/>
      <c r="E6754" s="1508"/>
      <c r="F6754" s="1504"/>
      <c r="G6754" s="1504"/>
      <c r="H6754" s="1504"/>
      <c r="I6754" s="1504"/>
      <c r="J6754" s="1504"/>
    </row>
    <row r="6755" spans="2:10" x14ac:dyDescent="0.25">
      <c r="B6755" s="1508"/>
      <c r="C6755" s="1508"/>
      <c r="D6755" s="1508"/>
      <c r="E6755" s="1508"/>
      <c r="F6755" s="1504"/>
      <c r="G6755" s="1504"/>
      <c r="H6755" s="1504"/>
      <c r="I6755" s="1504"/>
      <c r="J6755" s="1504"/>
    </row>
    <row r="6756" spans="2:10" x14ac:dyDescent="0.25">
      <c r="B6756" s="1508"/>
      <c r="C6756" s="1508"/>
      <c r="D6756" s="1508"/>
      <c r="E6756" s="1508"/>
      <c r="F6756" s="1504"/>
      <c r="G6756" s="1504"/>
      <c r="H6756" s="1504"/>
      <c r="I6756" s="1504"/>
      <c r="J6756" s="1504"/>
    </row>
    <row r="6757" spans="2:10" x14ac:dyDescent="0.25">
      <c r="B6757" s="1508"/>
      <c r="C6757" s="1508"/>
      <c r="D6757" s="1508"/>
      <c r="E6757" s="1508"/>
      <c r="F6757" s="1504"/>
      <c r="G6757" s="1504"/>
      <c r="H6757" s="1504"/>
      <c r="I6757" s="1504"/>
      <c r="J6757" s="1504"/>
    </row>
    <row r="6758" spans="2:10" x14ac:dyDescent="0.25">
      <c r="B6758" s="1508"/>
      <c r="C6758" s="1508"/>
      <c r="D6758" s="1508"/>
      <c r="E6758" s="1508"/>
      <c r="F6758" s="1504"/>
      <c r="G6758" s="1504"/>
      <c r="H6758" s="1504"/>
      <c r="I6758" s="1504"/>
      <c r="J6758" s="1504"/>
    </row>
    <row r="6759" spans="2:10" x14ac:dyDescent="0.25">
      <c r="B6759" s="1508"/>
      <c r="C6759" s="1508"/>
      <c r="D6759" s="1508"/>
      <c r="E6759" s="1508"/>
      <c r="F6759" s="1504"/>
      <c r="G6759" s="1504"/>
      <c r="H6759" s="1504"/>
      <c r="I6759" s="1504"/>
      <c r="J6759" s="1504"/>
    </row>
    <row r="6760" spans="2:10" x14ac:dyDescent="0.25">
      <c r="B6760" s="1508"/>
      <c r="C6760" s="1508"/>
      <c r="D6760" s="1508"/>
      <c r="E6760" s="1508"/>
      <c r="F6760" s="1504"/>
      <c r="G6760" s="1504"/>
      <c r="H6760" s="1504"/>
      <c r="I6760" s="1504"/>
      <c r="J6760" s="1504"/>
    </row>
    <row r="6761" spans="2:10" x14ac:dyDescent="0.25">
      <c r="B6761" s="1508"/>
      <c r="C6761" s="1508"/>
      <c r="D6761" s="1508"/>
      <c r="E6761" s="1508"/>
      <c r="F6761" s="1504"/>
      <c r="G6761" s="1504"/>
      <c r="H6761" s="1504"/>
      <c r="I6761" s="1504"/>
      <c r="J6761" s="1504"/>
    </row>
    <row r="6762" spans="2:10" x14ac:dyDescent="0.25">
      <c r="B6762" s="1508"/>
      <c r="C6762" s="1508"/>
      <c r="D6762" s="1508"/>
      <c r="E6762" s="1508"/>
      <c r="F6762" s="1504"/>
      <c r="G6762" s="1504"/>
      <c r="H6762" s="1504"/>
      <c r="I6762" s="1504"/>
      <c r="J6762" s="1504"/>
    </row>
    <row r="6763" spans="2:10" x14ac:dyDescent="0.25">
      <c r="B6763" s="1508"/>
      <c r="C6763" s="1508"/>
      <c r="D6763" s="1508"/>
      <c r="E6763" s="1508"/>
      <c r="F6763" s="1504"/>
      <c r="G6763" s="1504"/>
      <c r="H6763" s="1504"/>
      <c r="I6763" s="1504"/>
      <c r="J6763" s="1504"/>
    </row>
    <row r="6764" spans="2:10" x14ac:dyDescent="0.25">
      <c r="B6764" s="1508"/>
      <c r="C6764" s="1508"/>
      <c r="D6764" s="1508"/>
      <c r="E6764" s="1508"/>
      <c r="F6764" s="1504"/>
      <c r="G6764" s="1504"/>
      <c r="H6764" s="1504"/>
      <c r="I6764" s="1504"/>
      <c r="J6764" s="1504"/>
    </row>
    <row r="6765" spans="2:10" x14ac:dyDescent="0.25">
      <c r="B6765" s="1508"/>
      <c r="C6765" s="1508"/>
      <c r="D6765" s="1508"/>
      <c r="E6765" s="1508"/>
      <c r="F6765" s="1504"/>
      <c r="G6765" s="1504"/>
      <c r="H6765" s="1504"/>
      <c r="I6765" s="1504"/>
      <c r="J6765" s="1504"/>
    </row>
    <row r="6766" spans="2:10" x14ac:dyDescent="0.25">
      <c r="B6766" s="1508"/>
      <c r="C6766" s="1508"/>
      <c r="D6766" s="1508"/>
      <c r="E6766" s="1508"/>
      <c r="F6766" s="1504"/>
      <c r="G6766" s="1504"/>
      <c r="H6766" s="1504"/>
      <c r="I6766" s="1504"/>
      <c r="J6766" s="1504"/>
    </row>
    <row r="6767" spans="2:10" x14ac:dyDescent="0.25">
      <c r="B6767" s="1508"/>
      <c r="C6767" s="1508"/>
      <c r="D6767" s="1508"/>
      <c r="E6767" s="1508"/>
      <c r="F6767" s="1504"/>
      <c r="G6767" s="1504"/>
      <c r="H6767" s="1504"/>
      <c r="I6767" s="1504"/>
      <c r="J6767" s="1504"/>
    </row>
    <row r="6768" spans="2:10" x14ac:dyDescent="0.25">
      <c r="B6768" s="1508"/>
      <c r="C6768" s="1508"/>
      <c r="D6768" s="1508"/>
      <c r="E6768" s="1508"/>
      <c r="F6768" s="1504"/>
      <c r="G6768" s="1504"/>
      <c r="H6768" s="1504"/>
      <c r="I6768" s="1504"/>
      <c r="J6768" s="1504"/>
    </row>
    <row r="6769" spans="2:10" x14ac:dyDescent="0.25">
      <c r="B6769" s="1508"/>
      <c r="C6769" s="1508"/>
      <c r="D6769" s="1508"/>
      <c r="E6769" s="1508"/>
      <c r="F6769" s="1504"/>
      <c r="G6769" s="1504"/>
      <c r="H6769" s="1504"/>
      <c r="I6769" s="1504"/>
      <c r="J6769" s="1504"/>
    </row>
    <row r="6770" spans="2:10" x14ac:dyDescent="0.25">
      <c r="B6770" s="1508"/>
      <c r="C6770" s="1508"/>
      <c r="D6770" s="1508"/>
      <c r="E6770" s="1508"/>
      <c r="F6770" s="1504"/>
      <c r="G6770" s="1504"/>
      <c r="H6770" s="1504"/>
      <c r="I6770" s="1504"/>
      <c r="J6770" s="1504"/>
    </row>
    <row r="6771" spans="2:10" x14ac:dyDescent="0.25">
      <c r="B6771" s="1508"/>
      <c r="C6771" s="1508"/>
      <c r="D6771" s="1508"/>
      <c r="E6771" s="1508"/>
      <c r="F6771" s="1504"/>
      <c r="G6771" s="1504"/>
      <c r="H6771" s="1504"/>
      <c r="I6771" s="1504"/>
      <c r="J6771" s="1504"/>
    </row>
    <row r="6772" spans="2:10" x14ac:dyDescent="0.25">
      <c r="B6772" s="1508"/>
      <c r="C6772" s="1508"/>
      <c r="D6772" s="1508"/>
      <c r="E6772" s="1508"/>
      <c r="F6772" s="1504"/>
      <c r="G6772" s="1504"/>
      <c r="H6772" s="1504"/>
      <c r="I6772" s="1504"/>
      <c r="J6772" s="1504"/>
    </row>
    <row r="6773" spans="2:10" x14ac:dyDescent="0.25">
      <c r="B6773" s="1508"/>
      <c r="C6773" s="1508"/>
      <c r="D6773" s="1508"/>
      <c r="E6773" s="1508"/>
      <c r="F6773" s="1504"/>
      <c r="G6773" s="1504"/>
      <c r="H6773" s="1504"/>
      <c r="I6773" s="1504"/>
      <c r="J6773" s="1504"/>
    </row>
    <row r="6774" spans="2:10" x14ac:dyDescent="0.25">
      <c r="B6774" s="1508"/>
      <c r="C6774" s="1508"/>
      <c r="D6774" s="1508"/>
      <c r="E6774" s="1508"/>
      <c r="F6774" s="1504"/>
      <c r="G6774" s="1504"/>
      <c r="H6774" s="1504"/>
      <c r="I6774" s="1504"/>
      <c r="J6774" s="1504"/>
    </row>
    <row r="6775" spans="2:10" x14ac:dyDescent="0.25">
      <c r="B6775" s="1508"/>
      <c r="C6775" s="1508"/>
      <c r="D6775" s="1508"/>
      <c r="E6775" s="1508"/>
      <c r="F6775" s="1504"/>
      <c r="G6775" s="1504"/>
      <c r="H6775" s="1504"/>
      <c r="I6775" s="1504"/>
      <c r="J6775" s="1504"/>
    </row>
    <row r="6776" spans="2:10" x14ac:dyDescent="0.25">
      <c r="B6776" s="1508"/>
      <c r="C6776" s="1508"/>
      <c r="D6776" s="1508"/>
      <c r="E6776" s="1508"/>
      <c r="F6776" s="1504"/>
      <c r="G6776" s="1504"/>
      <c r="H6776" s="1504"/>
      <c r="I6776" s="1504"/>
      <c r="J6776" s="1504"/>
    </row>
    <row r="6777" spans="2:10" x14ac:dyDescent="0.25">
      <c r="B6777" s="1508"/>
      <c r="C6777" s="1508"/>
      <c r="D6777" s="1508"/>
      <c r="E6777" s="1508"/>
      <c r="F6777" s="1504"/>
      <c r="G6777" s="1504"/>
      <c r="H6777" s="1504"/>
      <c r="I6777" s="1504"/>
      <c r="J6777" s="1504"/>
    </row>
    <row r="6778" spans="2:10" x14ac:dyDescent="0.25">
      <c r="B6778" s="1508"/>
      <c r="C6778" s="1508"/>
      <c r="D6778" s="1508"/>
      <c r="E6778" s="1508"/>
      <c r="F6778" s="1504"/>
      <c r="G6778" s="1504"/>
      <c r="H6778" s="1504"/>
      <c r="I6778" s="1504"/>
      <c r="J6778" s="1504"/>
    </row>
    <row r="6779" spans="2:10" x14ac:dyDescent="0.25">
      <c r="B6779" s="1508"/>
      <c r="C6779" s="1508"/>
      <c r="D6779" s="1508"/>
      <c r="E6779" s="1508"/>
      <c r="F6779" s="1504"/>
      <c r="G6779" s="1504"/>
      <c r="H6779" s="1504"/>
      <c r="I6779" s="1504"/>
      <c r="J6779" s="1504"/>
    </row>
    <row r="6780" spans="2:10" x14ac:dyDescent="0.25">
      <c r="B6780" s="1508"/>
      <c r="C6780" s="1508"/>
      <c r="D6780" s="1508"/>
      <c r="E6780" s="1508"/>
      <c r="F6780" s="1504"/>
      <c r="G6780" s="1504"/>
      <c r="H6780" s="1504"/>
      <c r="I6780" s="1504"/>
      <c r="J6780" s="1504"/>
    </row>
    <row r="6781" spans="2:10" x14ac:dyDescent="0.25">
      <c r="B6781" s="1508"/>
      <c r="C6781" s="1508"/>
      <c r="D6781" s="1508"/>
      <c r="E6781" s="1508"/>
      <c r="F6781" s="1504"/>
      <c r="G6781" s="1504"/>
      <c r="H6781" s="1504"/>
      <c r="I6781" s="1504"/>
      <c r="J6781" s="1504"/>
    </row>
    <row r="6782" spans="2:10" x14ac:dyDescent="0.25">
      <c r="B6782" s="1508"/>
      <c r="C6782" s="1508"/>
      <c r="D6782" s="1508"/>
      <c r="E6782" s="1508"/>
      <c r="F6782" s="1504"/>
      <c r="G6782" s="1504"/>
      <c r="H6782" s="1504"/>
      <c r="I6782" s="1504"/>
      <c r="J6782" s="1504"/>
    </row>
    <row r="6783" spans="2:10" x14ac:dyDescent="0.25">
      <c r="B6783" s="1508"/>
      <c r="C6783" s="1508"/>
      <c r="D6783" s="1508"/>
      <c r="E6783" s="1508"/>
      <c r="F6783" s="1504"/>
      <c r="G6783" s="1504"/>
      <c r="H6783" s="1504"/>
      <c r="I6783" s="1504"/>
      <c r="J6783" s="1504"/>
    </row>
    <row r="6784" spans="2:10" x14ac:dyDescent="0.25">
      <c r="B6784" s="1508"/>
      <c r="C6784" s="1508"/>
      <c r="D6784" s="1508"/>
      <c r="E6784" s="1508"/>
      <c r="F6784" s="1504"/>
      <c r="G6784" s="1504"/>
      <c r="H6784" s="1504"/>
      <c r="I6784" s="1504"/>
      <c r="J6784" s="1504"/>
    </row>
    <row r="6785" spans="2:10" x14ac:dyDescent="0.25">
      <c r="B6785" s="1508"/>
      <c r="C6785" s="1508"/>
      <c r="D6785" s="1508"/>
      <c r="E6785" s="1508"/>
      <c r="F6785" s="1504"/>
      <c r="G6785" s="1504"/>
      <c r="H6785" s="1504"/>
      <c r="I6785" s="1504"/>
      <c r="J6785" s="1504"/>
    </row>
    <row r="6786" spans="2:10" x14ac:dyDescent="0.25">
      <c r="B6786" s="1508"/>
      <c r="C6786" s="1508"/>
      <c r="D6786" s="1508"/>
      <c r="E6786" s="1508"/>
      <c r="F6786" s="1504"/>
      <c r="G6786" s="1504"/>
      <c r="H6786" s="1504"/>
      <c r="I6786" s="1504"/>
      <c r="J6786" s="1504"/>
    </row>
    <row r="6787" spans="2:10" x14ac:dyDescent="0.25">
      <c r="B6787" s="1508"/>
      <c r="C6787" s="1508"/>
      <c r="D6787" s="1508"/>
      <c r="E6787" s="1508"/>
      <c r="F6787" s="1504"/>
      <c r="G6787" s="1504"/>
      <c r="H6787" s="1504"/>
      <c r="I6787" s="1504"/>
      <c r="J6787" s="1504"/>
    </row>
    <row r="6788" spans="2:10" x14ac:dyDescent="0.25">
      <c r="B6788" s="1508"/>
      <c r="C6788" s="1508"/>
      <c r="D6788" s="1508"/>
      <c r="E6788" s="1508"/>
      <c r="F6788" s="1504"/>
      <c r="G6788" s="1504"/>
      <c r="H6788" s="1504"/>
      <c r="I6788" s="1504"/>
      <c r="J6788" s="1504"/>
    </row>
    <row r="6789" spans="2:10" x14ac:dyDescent="0.25">
      <c r="B6789" s="1508"/>
      <c r="C6789" s="1508"/>
      <c r="D6789" s="1508"/>
      <c r="E6789" s="1508"/>
      <c r="F6789" s="1504"/>
      <c r="G6789" s="1504"/>
      <c r="H6789" s="1504"/>
      <c r="I6789" s="1504"/>
      <c r="J6789" s="1504"/>
    </row>
    <row r="6790" spans="2:10" x14ac:dyDescent="0.25">
      <c r="B6790" s="1508"/>
      <c r="C6790" s="1508"/>
      <c r="D6790" s="1508"/>
      <c r="E6790" s="1508"/>
      <c r="F6790" s="1504"/>
      <c r="G6790" s="1504"/>
      <c r="H6790" s="1504"/>
      <c r="I6790" s="1504"/>
      <c r="J6790" s="1504"/>
    </row>
    <row r="6791" spans="2:10" x14ac:dyDescent="0.25">
      <c r="B6791" s="1508"/>
      <c r="C6791" s="1508"/>
      <c r="D6791" s="1508"/>
      <c r="E6791" s="1508"/>
      <c r="F6791" s="1504"/>
      <c r="G6791" s="1504"/>
      <c r="H6791" s="1504"/>
      <c r="I6791" s="1504"/>
      <c r="J6791" s="1504"/>
    </row>
    <row r="6792" spans="2:10" x14ac:dyDescent="0.25">
      <c r="B6792" s="1508"/>
      <c r="C6792" s="1508"/>
      <c r="D6792" s="1508"/>
      <c r="E6792" s="1508"/>
      <c r="F6792" s="1504"/>
      <c r="G6792" s="1504"/>
      <c r="H6792" s="1504"/>
      <c r="I6792" s="1504"/>
      <c r="J6792" s="1504"/>
    </row>
    <row r="6793" spans="2:10" x14ac:dyDescent="0.25">
      <c r="B6793" s="1508"/>
      <c r="C6793" s="1508"/>
      <c r="D6793" s="1508"/>
      <c r="E6793" s="1508"/>
      <c r="F6793" s="1504"/>
      <c r="G6793" s="1504"/>
      <c r="H6793" s="1504"/>
      <c r="I6793" s="1504"/>
      <c r="J6793" s="1504"/>
    </row>
    <row r="6794" spans="2:10" x14ac:dyDescent="0.25">
      <c r="B6794" s="1508"/>
      <c r="C6794" s="1508"/>
      <c r="D6794" s="1508"/>
      <c r="E6794" s="1508"/>
      <c r="F6794" s="1504"/>
      <c r="G6794" s="1504"/>
      <c r="H6794" s="1504"/>
      <c r="I6794" s="1504"/>
      <c r="J6794" s="1504"/>
    </row>
    <row r="6795" spans="2:10" x14ac:dyDescent="0.25">
      <c r="B6795" s="1508"/>
      <c r="C6795" s="1508"/>
      <c r="D6795" s="1508"/>
      <c r="E6795" s="1508"/>
      <c r="F6795" s="1504"/>
      <c r="G6795" s="1504"/>
      <c r="H6795" s="1504"/>
      <c r="I6795" s="1504"/>
      <c r="J6795" s="1504"/>
    </row>
    <row r="6796" spans="2:10" x14ac:dyDescent="0.25">
      <c r="B6796" s="1508"/>
      <c r="C6796" s="1508"/>
      <c r="D6796" s="1508"/>
      <c r="E6796" s="1508"/>
      <c r="F6796" s="1504"/>
      <c r="G6796" s="1504"/>
      <c r="H6796" s="1504"/>
      <c r="I6796" s="1504"/>
      <c r="J6796" s="1504"/>
    </row>
    <row r="6797" spans="2:10" x14ac:dyDescent="0.25">
      <c r="B6797" s="1508"/>
      <c r="C6797" s="1508"/>
      <c r="D6797" s="1508"/>
      <c r="E6797" s="1508"/>
      <c r="F6797" s="1504"/>
      <c r="G6797" s="1504"/>
      <c r="H6797" s="1504"/>
      <c r="I6797" s="1504"/>
      <c r="J6797" s="1504"/>
    </row>
    <row r="6798" spans="2:10" x14ac:dyDescent="0.25">
      <c r="B6798" s="1508"/>
      <c r="C6798" s="1508"/>
      <c r="D6798" s="1508"/>
      <c r="E6798" s="1508"/>
      <c r="F6798" s="1504"/>
      <c r="G6798" s="1504"/>
      <c r="H6798" s="1504"/>
      <c r="I6798" s="1504"/>
      <c r="J6798" s="1504"/>
    </row>
    <row r="6799" spans="2:10" x14ac:dyDescent="0.25">
      <c r="B6799" s="1508"/>
      <c r="C6799" s="1508"/>
      <c r="D6799" s="1508"/>
      <c r="E6799" s="1508"/>
      <c r="F6799" s="1504"/>
      <c r="G6799" s="1504"/>
      <c r="H6799" s="1504"/>
      <c r="I6799" s="1504"/>
      <c r="J6799" s="1504"/>
    </row>
    <row r="6800" spans="2:10" x14ac:dyDescent="0.25">
      <c r="B6800" s="1508"/>
      <c r="C6800" s="1508"/>
      <c r="D6800" s="1508"/>
      <c r="E6800" s="1508"/>
      <c r="F6800" s="1504"/>
      <c r="G6800" s="1504"/>
      <c r="H6800" s="1504"/>
      <c r="I6800" s="1504"/>
      <c r="J6800" s="1504"/>
    </row>
    <row r="6801" spans="2:10" x14ac:dyDescent="0.25">
      <c r="B6801" s="1508"/>
      <c r="C6801" s="1508"/>
      <c r="D6801" s="1508"/>
      <c r="E6801" s="1508"/>
      <c r="F6801" s="1504"/>
      <c r="G6801" s="1504"/>
      <c r="H6801" s="1504"/>
      <c r="I6801" s="1504"/>
      <c r="J6801" s="1504"/>
    </row>
    <row r="6802" spans="2:10" x14ac:dyDescent="0.25">
      <c r="B6802" s="1508"/>
      <c r="C6802" s="1508"/>
      <c r="D6802" s="1508"/>
      <c r="E6802" s="1508"/>
      <c r="F6802" s="1504"/>
      <c r="G6802" s="1504"/>
      <c r="H6802" s="1504"/>
      <c r="I6802" s="1504"/>
      <c r="J6802" s="1504"/>
    </row>
    <row r="6803" spans="2:10" x14ac:dyDescent="0.25">
      <c r="B6803" s="1508"/>
      <c r="C6803" s="1508"/>
      <c r="D6803" s="1508"/>
      <c r="E6803" s="1508"/>
      <c r="F6803" s="1504"/>
      <c r="G6803" s="1504"/>
      <c r="H6803" s="1504"/>
      <c r="I6803" s="1504"/>
      <c r="J6803" s="1504"/>
    </row>
    <row r="6804" spans="2:10" x14ac:dyDescent="0.25">
      <c r="B6804" s="1508"/>
      <c r="C6804" s="1508"/>
      <c r="D6804" s="1508"/>
      <c r="E6804" s="1508"/>
      <c r="F6804" s="1504"/>
      <c r="G6804" s="1504"/>
      <c r="H6804" s="1504"/>
      <c r="I6804" s="1504"/>
      <c r="J6804" s="1504"/>
    </row>
    <row r="6805" spans="2:10" x14ac:dyDescent="0.25">
      <c r="B6805" s="1508"/>
      <c r="C6805" s="1508"/>
      <c r="D6805" s="1508"/>
      <c r="E6805" s="1508"/>
      <c r="F6805" s="1504"/>
      <c r="G6805" s="1504"/>
      <c r="H6805" s="1504"/>
      <c r="I6805" s="1504"/>
      <c r="J6805" s="1504"/>
    </row>
    <row r="6806" spans="2:10" x14ac:dyDescent="0.25">
      <c r="B6806" s="1508"/>
      <c r="C6806" s="1508"/>
      <c r="D6806" s="1508"/>
      <c r="E6806" s="1508"/>
      <c r="F6806" s="1504"/>
      <c r="G6806" s="1504"/>
      <c r="H6806" s="1504"/>
      <c r="I6806" s="1504"/>
      <c r="J6806" s="1504"/>
    </row>
    <row r="6807" spans="2:10" x14ac:dyDescent="0.25">
      <c r="B6807" s="1508"/>
      <c r="C6807" s="1508"/>
      <c r="D6807" s="1508"/>
      <c r="E6807" s="1508"/>
      <c r="F6807" s="1504"/>
      <c r="G6807" s="1504"/>
      <c r="H6807" s="1504"/>
      <c r="I6807" s="1504"/>
      <c r="J6807" s="1504"/>
    </row>
    <row r="6808" spans="2:10" x14ac:dyDescent="0.25">
      <c r="B6808" s="1508"/>
      <c r="C6808" s="1508"/>
      <c r="D6808" s="1508"/>
      <c r="E6808" s="1508"/>
      <c r="F6808" s="1504"/>
      <c r="G6808" s="1504"/>
      <c r="H6808" s="1504"/>
      <c r="I6808" s="1504"/>
      <c r="J6808" s="1504"/>
    </row>
    <row r="6809" spans="2:10" x14ac:dyDescent="0.25">
      <c r="B6809" s="1508"/>
      <c r="C6809" s="1508"/>
      <c r="D6809" s="1508"/>
      <c r="E6809" s="1508"/>
      <c r="F6809" s="1504"/>
      <c r="G6809" s="1504"/>
      <c r="H6809" s="1504"/>
      <c r="I6809" s="1504"/>
      <c r="J6809" s="1504"/>
    </row>
    <row r="6810" spans="2:10" x14ac:dyDescent="0.25">
      <c r="B6810" s="1508"/>
      <c r="C6810" s="1508"/>
      <c r="D6810" s="1508"/>
      <c r="E6810" s="1508"/>
      <c r="F6810" s="1504"/>
      <c r="G6810" s="1504"/>
      <c r="H6810" s="1504"/>
      <c r="I6810" s="1504"/>
      <c r="J6810" s="1504"/>
    </row>
    <row r="6811" spans="2:10" x14ac:dyDescent="0.25">
      <c r="B6811" s="1508"/>
      <c r="C6811" s="1508"/>
      <c r="D6811" s="1508"/>
      <c r="E6811" s="1508"/>
      <c r="F6811" s="1504"/>
      <c r="G6811" s="1504"/>
      <c r="H6811" s="1504"/>
      <c r="I6811" s="1504"/>
      <c r="J6811" s="1504"/>
    </row>
    <row r="6812" spans="2:10" x14ac:dyDescent="0.25">
      <c r="B6812" s="1508"/>
      <c r="C6812" s="1508"/>
      <c r="D6812" s="1508"/>
      <c r="E6812" s="1508"/>
      <c r="F6812" s="1504"/>
      <c r="G6812" s="1504"/>
      <c r="H6812" s="1504"/>
      <c r="I6812" s="1504"/>
      <c r="J6812" s="1504"/>
    </row>
    <row r="6813" spans="2:10" x14ac:dyDescent="0.25">
      <c r="B6813" s="1508"/>
      <c r="C6813" s="1508"/>
      <c r="D6813" s="1508"/>
      <c r="E6813" s="1508"/>
      <c r="F6813" s="1504"/>
      <c r="G6813" s="1504"/>
      <c r="H6813" s="1504"/>
      <c r="I6813" s="1504"/>
      <c r="J6813" s="1504"/>
    </row>
    <row r="6814" spans="2:10" x14ac:dyDescent="0.25">
      <c r="B6814" s="1508"/>
      <c r="C6814" s="1508"/>
      <c r="D6814" s="1508"/>
      <c r="E6814" s="1508"/>
      <c r="F6814" s="1504"/>
      <c r="G6814" s="1504"/>
      <c r="H6814" s="1504"/>
      <c r="I6814" s="1504"/>
      <c r="J6814" s="1504"/>
    </row>
    <row r="6815" spans="2:10" x14ac:dyDescent="0.25">
      <c r="B6815" s="1508"/>
      <c r="C6815" s="1508"/>
      <c r="D6815" s="1508"/>
      <c r="E6815" s="1508"/>
      <c r="F6815" s="1504"/>
      <c r="G6815" s="1504"/>
      <c r="H6815" s="1504"/>
      <c r="I6815" s="1504"/>
      <c r="J6815" s="1504"/>
    </row>
    <row r="6816" spans="2:10" x14ac:dyDescent="0.25">
      <c r="B6816" s="1508"/>
      <c r="C6816" s="1508"/>
      <c r="D6816" s="1508"/>
      <c r="E6816" s="1508"/>
      <c r="F6816" s="1504"/>
      <c r="G6816" s="1504"/>
      <c r="H6816" s="1504"/>
      <c r="I6816" s="1504"/>
      <c r="J6816" s="1504"/>
    </row>
    <row r="6817" spans="2:10" x14ac:dyDescent="0.25">
      <c r="B6817" s="1508"/>
      <c r="C6817" s="1508"/>
      <c r="D6817" s="1508"/>
      <c r="E6817" s="1508"/>
      <c r="F6817" s="1504"/>
      <c r="G6817" s="1504"/>
      <c r="H6817" s="1504"/>
      <c r="I6817" s="1504"/>
      <c r="J6817" s="1504"/>
    </row>
    <row r="6818" spans="2:10" x14ac:dyDescent="0.25">
      <c r="B6818" s="1508"/>
      <c r="C6818" s="1508"/>
      <c r="D6818" s="1508"/>
      <c r="E6818" s="1508"/>
      <c r="F6818" s="1504"/>
      <c r="G6818" s="1504"/>
      <c r="H6818" s="1504"/>
      <c r="I6818" s="1504"/>
      <c r="J6818" s="1504"/>
    </row>
    <row r="6819" spans="2:10" x14ac:dyDescent="0.25">
      <c r="B6819" s="1508"/>
      <c r="C6819" s="1508"/>
      <c r="D6819" s="1508"/>
      <c r="E6819" s="1508"/>
      <c r="F6819" s="1504"/>
      <c r="G6819" s="1504"/>
      <c r="H6819" s="1504"/>
      <c r="I6819" s="1504"/>
      <c r="J6819" s="1504"/>
    </row>
    <row r="6820" spans="2:10" x14ac:dyDescent="0.25">
      <c r="B6820" s="1508"/>
      <c r="C6820" s="1508"/>
      <c r="D6820" s="1508"/>
      <c r="E6820" s="1508"/>
      <c r="F6820" s="1504"/>
      <c r="G6820" s="1504"/>
      <c r="H6820" s="1504"/>
      <c r="I6820" s="1504"/>
      <c r="J6820" s="1504"/>
    </row>
    <row r="6821" spans="2:10" x14ac:dyDescent="0.25">
      <c r="B6821" s="1508"/>
      <c r="C6821" s="1508"/>
      <c r="D6821" s="1508"/>
      <c r="E6821" s="1508"/>
      <c r="F6821" s="1504"/>
      <c r="G6821" s="1504"/>
      <c r="H6821" s="1504"/>
      <c r="I6821" s="1504"/>
      <c r="J6821" s="1504"/>
    </row>
    <row r="6822" spans="2:10" x14ac:dyDescent="0.25">
      <c r="B6822" s="1508"/>
      <c r="C6822" s="1508"/>
      <c r="D6822" s="1508"/>
      <c r="E6822" s="1508"/>
      <c r="F6822" s="1504"/>
      <c r="G6822" s="1504"/>
      <c r="H6822" s="1504"/>
      <c r="I6822" s="1504"/>
      <c r="J6822" s="1504"/>
    </row>
    <row r="6823" spans="2:10" x14ac:dyDescent="0.25">
      <c r="B6823" s="1508"/>
      <c r="C6823" s="1508"/>
      <c r="D6823" s="1508"/>
      <c r="E6823" s="1508"/>
      <c r="F6823" s="1504"/>
      <c r="G6823" s="1504"/>
      <c r="H6823" s="1504"/>
      <c r="I6823" s="1504"/>
      <c r="J6823" s="1504"/>
    </row>
    <row r="6824" spans="2:10" x14ac:dyDescent="0.25">
      <c r="B6824" s="1508"/>
      <c r="C6824" s="1508"/>
      <c r="D6824" s="1508"/>
      <c r="E6824" s="1508"/>
      <c r="F6824" s="1504"/>
      <c r="G6824" s="1504"/>
      <c r="H6824" s="1504"/>
      <c r="I6824" s="1504"/>
      <c r="J6824" s="1504"/>
    </row>
    <row r="6825" spans="2:10" x14ac:dyDescent="0.25">
      <c r="B6825" s="1508"/>
      <c r="C6825" s="1508"/>
      <c r="D6825" s="1508"/>
      <c r="E6825" s="1508"/>
      <c r="F6825" s="1504"/>
      <c r="G6825" s="1504"/>
      <c r="H6825" s="1504"/>
      <c r="I6825" s="1504"/>
      <c r="J6825" s="1504"/>
    </row>
    <row r="6826" spans="2:10" x14ac:dyDescent="0.25">
      <c r="B6826" s="1508"/>
      <c r="C6826" s="1508"/>
      <c r="D6826" s="1508"/>
      <c r="E6826" s="1508"/>
      <c r="F6826" s="1504"/>
      <c r="G6826" s="1504"/>
      <c r="H6826" s="1504"/>
      <c r="I6826" s="1504"/>
      <c r="J6826" s="1504"/>
    </row>
    <row r="6827" spans="2:10" x14ac:dyDescent="0.25">
      <c r="B6827" s="1508"/>
      <c r="C6827" s="1508"/>
      <c r="D6827" s="1508"/>
      <c r="E6827" s="1508"/>
      <c r="F6827" s="1504"/>
      <c r="G6827" s="1504"/>
      <c r="H6827" s="1504"/>
      <c r="I6827" s="1504"/>
      <c r="J6827" s="1504"/>
    </row>
    <row r="6828" spans="2:10" x14ac:dyDescent="0.25">
      <c r="B6828" s="1508"/>
      <c r="C6828" s="1508"/>
      <c r="D6828" s="1508"/>
      <c r="E6828" s="1508"/>
      <c r="F6828" s="1504"/>
      <c r="G6828" s="1504"/>
      <c r="H6828" s="1504"/>
      <c r="I6828" s="1504"/>
      <c r="J6828" s="1504"/>
    </row>
    <row r="6829" spans="2:10" x14ac:dyDescent="0.25">
      <c r="B6829" s="1508"/>
      <c r="C6829" s="1508"/>
      <c r="D6829" s="1508"/>
      <c r="E6829" s="1508"/>
      <c r="F6829" s="1504"/>
      <c r="G6829" s="1504"/>
      <c r="H6829" s="1504"/>
      <c r="I6829" s="1504"/>
      <c r="J6829" s="1504"/>
    </row>
    <row r="6830" spans="2:10" x14ac:dyDescent="0.25">
      <c r="B6830" s="1508"/>
      <c r="C6830" s="1508"/>
      <c r="D6830" s="1508"/>
      <c r="E6830" s="1508"/>
      <c r="F6830" s="1504"/>
      <c r="G6830" s="1504"/>
      <c r="H6830" s="1504"/>
      <c r="I6830" s="1504"/>
      <c r="J6830" s="1504"/>
    </row>
    <row r="6831" spans="2:10" x14ac:dyDescent="0.25">
      <c r="B6831" s="1508"/>
      <c r="C6831" s="1508"/>
      <c r="D6831" s="1508"/>
      <c r="E6831" s="1508"/>
      <c r="F6831" s="1504"/>
      <c r="G6831" s="1504"/>
      <c r="H6831" s="1504"/>
      <c r="I6831" s="1504"/>
      <c r="J6831" s="1504"/>
    </row>
    <row r="6832" spans="2:10" x14ac:dyDescent="0.25">
      <c r="B6832" s="1508"/>
      <c r="C6832" s="1508"/>
      <c r="D6832" s="1508"/>
      <c r="E6832" s="1508"/>
      <c r="F6832" s="1504"/>
      <c r="G6832" s="1504"/>
      <c r="H6832" s="1504"/>
      <c r="I6832" s="1504"/>
      <c r="J6832" s="1504"/>
    </row>
    <row r="6833" spans="2:10" x14ac:dyDescent="0.25">
      <c r="B6833" s="1508"/>
      <c r="C6833" s="1508"/>
      <c r="D6833" s="1508"/>
      <c r="E6833" s="1508"/>
      <c r="F6833" s="1504"/>
      <c r="G6833" s="1504"/>
      <c r="H6833" s="1504"/>
      <c r="I6833" s="1504"/>
      <c r="J6833" s="1504"/>
    </row>
    <row r="6834" spans="2:10" x14ac:dyDescent="0.25">
      <c r="B6834" s="1508"/>
      <c r="C6834" s="1508"/>
      <c r="D6834" s="1508"/>
      <c r="E6834" s="1508"/>
      <c r="F6834" s="1504"/>
      <c r="G6834" s="1504"/>
      <c r="H6834" s="1504"/>
      <c r="I6834" s="1504"/>
      <c r="J6834" s="1504"/>
    </row>
    <row r="6835" spans="2:10" x14ac:dyDescent="0.25">
      <c r="B6835" s="1508"/>
      <c r="C6835" s="1508"/>
      <c r="D6835" s="1508"/>
      <c r="E6835" s="1508"/>
      <c r="F6835" s="1504"/>
      <c r="G6835" s="1504"/>
      <c r="H6835" s="1504"/>
      <c r="I6835" s="1504"/>
      <c r="J6835" s="1504"/>
    </row>
    <row r="6836" spans="2:10" x14ac:dyDescent="0.25">
      <c r="B6836" s="1508"/>
      <c r="C6836" s="1508"/>
      <c r="D6836" s="1508"/>
      <c r="E6836" s="1508"/>
      <c r="F6836" s="1504"/>
      <c r="G6836" s="1504"/>
      <c r="H6836" s="1504"/>
      <c r="I6836" s="1504"/>
      <c r="J6836" s="1504"/>
    </row>
    <row r="6837" spans="2:10" x14ac:dyDescent="0.25">
      <c r="B6837" s="1508"/>
      <c r="C6837" s="1508"/>
      <c r="D6837" s="1508"/>
      <c r="E6837" s="1508"/>
      <c r="F6837" s="1504"/>
      <c r="G6837" s="1504"/>
      <c r="H6837" s="1504"/>
      <c r="I6837" s="1504"/>
      <c r="J6837" s="1504"/>
    </row>
    <row r="6838" spans="2:10" x14ac:dyDescent="0.25">
      <c r="B6838" s="1508"/>
      <c r="C6838" s="1508"/>
      <c r="D6838" s="1508"/>
      <c r="E6838" s="1508"/>
      <c r="F6838" s="1504"/>
      <c r="G6838" s="1504"/>
      <c r="H6838" s="1504"/>
      <c r="I6838" s="1504"/>
      <c r="J6838" s="1504"/>
    </row>
    <row r="6839" spans="2:10" x14ac:dyDescent="0.25">
      <c r="B6839" s="1508"/>
      <c r="C6839" s="1508"/>
      <c r="D6839" s="1508"/>
      <c r="E6839" s="1508"/>
      <c r="F6839" s="1504"/>
      <c r="G6839" s="1504"/>
      <c r="H6839" s="1504"/>
      <c r="I6839" s="1504"/>
      <c r="J6839" s="1504"/>
    </row>
    <row r="6840" spans="2:10" x14ac:dyDescent="0.25">
      <c r="B6840" s="1508"/>
      <c r="C6840" s="1508"/>
      <c r="D6840" s="1508"/>
      <c r="E6840" s="1508"/>
      <c r="F6840" s="1504"/>
      <c r="G6840" s="1504"/>
      <c r="H6840" s="1504"/>
      <c r="I6840" s="1504"/>
      <c r="J6840" s="1504"/>
    </row>
    <row r="6841" spans="2:10" x14ac:dyDescent="0.25">
      <c r="B6841" s="1508"/>
      <c r="C6841" s="1508"/>
      <c r="D6841" s="1508"/>
      <c r="E6841" s="1508"/>
      <c r="F6841" s="1504"/>
      <c r="G6841" s="1504"/>
      <c r="H6841" s="1504"/>
      <c r="I6841" s="1504"/>
      <c r="J6841" s="1504"/>
    </row>
    <row r="6842" spans="2:10" x14ac:dyDescent="0.25">
      <c r="B6842" s="1508"/>
      <c r="C6842" s="1508"/>
      <c r="D6842" s="1508"/>
      <c r="E6842" s="1508"/>
      <c r="F6842" s="1504"/>
      <c r="G6842" s="1504"/>
      <c r="H6842" s="1504"/>
      <c r="I6842" s="1504"/>
      <c r="J6842" s="1504"/>
    </row>
    <row r="6843" spans="2:10" x14ac:dyDescent="0.25">
      <c r="B6843" s="1508"/>
      <c r="C6843" s="1508"/>
      <c r="D6843" s="1508"/>
      <c r="E6843" s="1508"/>
      <c r="F6843" s="1504"/>
      <c r="G6843" s="1504"/>
      <c r="H6843" s="1504"/>
      <c r="I6843" s="1504"/>
      <c r="J6843" s="1504"/>
    </row>
    <row r="6844" spans="2:10" x14ac:dyDescent="0.25">
      <c r="B6844" s="1508"/>
      <c r="C6844" s="1508"/>
      <c r="D6844" s="1508"/>
      <c r="E6844" s="1508"/>
      <c r="F6844" s="1504"/>
      <c r="G6844" s="1504"/>
      <c r="H6844" s="1504"/>
      <c r="I6844" s="1504"/>
      <c r="J6844" s="1504"/>
    </row>
    <row r="6845" spans="2:10" x14ac:dyDescent="0.25">
      <c r="B6845" s="1508"/>
      <c r="C6845" s="1508"/>
      <c r="D6845" s="1508"/>
      <c r="E6845" s="1508"/>
      <c r="F6845" s="1504"/>
      <c r="G6845" s="1504"/>
      <c r="H6845" s="1504"/>
      <c r="I6845" s="1504"/>
      <c r="J6845" s="1504"/>
    </row>
    <row r="6846" spans="2:10" x14ac:dyDescent="0.25">
      <c r="B6846" s="1508"/>
      <c r="C6846" s="1508"/>
      <c r="D6846" s="1508"/>
      <c r="E6846" s="1508"/>
      <c r="F6846" s="1504"/>
      <c r="G6846" s="1504"/>
      <c r="H6846" s="1504"/>
      <c r="I6846" s="1504"/>
      <c r="J6846" s="1504"/>
    </row>
    <row r="6847" spans="2:10" x14ac:dyDescent="0.25">
      <c r="B6847" s="1508"/>
      <c r="C6847" s="1508"/>
      <c r="D6847" s="1508"/>
      <c r="E6847" s="1508"/>
      <c r="F6847" s="1504"/>
      <c r="G6847" s="1504"/>
      <c r="H6847" s="1504"/>
      <c r="I6847" s="1504"/>
      <c r="J6847" s="1504"/>
    </row>
    <row r="6848" spans="2:10" x14ac:dyDescent="0.25">
      <c r="B6848" s="1508"/>
      <c r="C6848" s="1508"/>
      <c r="D6848" s="1508"/>
      <c r="E6848" s="1508"/>
      <c r="F6848" s="1504"/>
      <c r="G6848" s="1504"/>
      <c r="H6848" s="1504"/>
      <c r="I6848" s="1504"/>
      <c r="J6848" s="1504"/>
    </row>
    <row r="6849" spans="2:10" x14ac:dyDescent="0.25">
      <c r="B6849" s="1508"/>
      <c r="C6849" s="1508"/>
      <c r="D6849" s="1508"/>
      <c r="E6849" s="1508"/>
      <c r="F6849" s="1504"/>
      <c r="G6849" s="1504"/>
      <c r="H6849" s="1504"/>
      <c r="I6849" s="1504"/>
      <c r="J6849" s="1504"/>
    </row>
    <row r="6850" spans="2:10" x14ac:dyDescent="0.25">
      <c r="B6850" s="1508"/>
      <c r="C6850" s="1508"/>
      <c r="D6850" s="1508"/>
      <c r="E6850" s="1508"/>
      <c r="F6850" s="1504"/>
      <c r="G6850" s="1504"/>
      <c r="H6850" s="1504"/>
      <c r="I6850" s="1504"/>
      <c r="J6850" s="1504"/>
    </row>
    <row r="6851" spans="2:10" x14ac:dyDescent="0.25">
      <c r="B6851" s="1508"/>
      <c r="C6851" s="1508"/>
      <c r="D6851" s="1508"/>
      <c r="E6851" s="1508"/>
      <c r="F6851" s="1504"/>
      <c r="G6851" s="1504"/>
      <c r="H6851" s="1504"/>
      <c r="I6851" s="1504"/>
      <c r="J6851" s="1504"/>
    </row>
    <row r="6852" spans="2:10" x14ac:dyDescent="0.25">
      <c r="B6852" s="1508"/>
      <c r="C6852" s="1508"/>
      <c r="D6852" s="1508"/>
      <c r="E6852" s="1508"/>
      <c r="F6852" s="1504"/>
      <c r="G6852" s="1504"/>
      <c r="H6852" s="1504"/>
      <c r="I6852" s="1504"/>
      <c r="J6852" s="1504"/>
    </row>
    <row r="6853" spans="2:10" x14ac:dyDescent="0.25">
      <c r="B6853" s="1508"/>
      <c r="C6853" s="1508"/>
      <c r="D6853" s="1508"/>
      <c r="E6853" s="1508"/>
      <c r="F6853" s="1504"/>
      <c r="G6853" s="1504"/>
      <c r="H6853" s="1504"/>
      <c r="I6853" s="1504"/>
      <c r="J6853" s="1504"/>
    </row>
    <row r="6854" spans="2:10" x14ac:dyDescent="0.25">
      <c r="B6854" s="1508"/>
      <c r="C6854" s="1508"/>
      <c r="D6854" s="1508"/>
      <c r="E6854" s="1508"/>
      <c r="F6854" s="1504"/>
      <c r="G6854" s="1504"/>
      <c r="H6854" s="1504"/>
      <c r="I6854" s="1504"/>
      <c r="J6854" s="1504"/>
    </row>
    <row r="6855" spans="2:10" x14ac:dyDescent="0.25">
      <c r="B6855" s="1508"/>
      <c r="C6855" s="1508"/>
      <c r="D6855" s="1508"/>
      <c r="E6855" s="1508"/>
      <c r="F6855" s="1504"/>
      <c r="G6855" s="1504"/>
      <c r="H6855" s="1504"/>
      <c r="I6855" s="1504"/>
      <c r="J6855" s="1504"/>
    </row>
    <row r="6856" spans="2:10" x14ac:dyDescent="0.25">
      <c r="B6856" s="1508"/>
      <c r="C6856" s="1508"/>
      <c r="D6856" s="1508"/>
      <c r="E6856" s="1508"/>
      <c r="F6856" s="1504"/>
      <c r="G6856" s="1504"/>
      <c r="H6856" s="1504"/>
      <c r="I6856" s="1504"/>
      <c r="J6856" s="1504"/>
    </row>
    <row r="6857" spans="2:10" x14ac:dyDescent="0.25">
      <c r="B6857" s="1508"/>
      <c r="C6857" s="1508"/>
      <c r="D6857" s="1508"/>
      <c r="E6857" s="1508"/>
      <c r="F6857" s="1504"/>
      <c r="G6857" s="1504"/>
      <c r="H6857" s="1504"/>
      <c r="I6857" s="1504"/>
      <c r="J6857" s="1504"/>
    </row>
    <row r="6858" spans="2:10" x14ac:dyDescent="0.25">
      <c r="B6858" s="1508"/>
      <c r="C6858" s="1508"/>
      <c r="D6858" s="1508"/>
      <c r="E6858" s="1508"/>
      <c r="F6858" s="1504"/>
      <c r="G6858" s="1504"/>
      <c r="H6858" s="1504"/>
      <c r="I6858" s="1504"/>
      <c r="J6858" s="1504"/>
    </row>
    <row r="6859" spans="2:10" x14ac:dyDescent="0.25">
      <c r="B6859" s="1508"/>
      <c r="C6859" s="1508"/>
      <c r="D6859" s="1508"/>
      <c r="E6859" s="1508"/>
      <c r="F6859" s="1504"/>
      <c r="G6859" s="1504"/>
      <c r="H6859" s="1504"/>
      <c r="I6859" s="1504"/>
      <c r="J6859" s="1504"/>
    </row>
    <row r="6860" spans="2:10" x14ac:dyDescent="0.25">
      <c r="B6860" s="1508"/>
      <c r="C6860" s="1508"/>
      <c r="D6860" s="1508"/>
      <c r="E6860" s="1508"/>
      <c r="F6860" s="1504"/>
      <c r="G6860" s="1504"/>
      <c r="H6860" s="1504"/>
      <c r="I6860" s="1504"/>
      <c r="J6860" s="1504"/>
    </row>
    <row r="6861" spans="2:10" x14ac:dyDescent="0.25">
      <c r="B6861" s="1508"/>
      <c r="C6861" s="1508"/>
      <c r="D6861" s="1508"/>
      <c r="E6861" s="1508"/>
      <c r="F6861" s="1504"/>
      <c r="G6861" s="1504"/>
      <c r="H6861" s="1504"/>
      <c r="I6861" s="1504"/>
      <c r="J6861" s="1504"/>
    </row>
    <row r="6862" spans="2:10" x14ac:dyDescent="0.25">
      <c r="B6862" s="1508"/>
      <c r="C6862" s="1508"/>
      <c r="D6862" s="1508"/>
      <c r="E6862" s="1508"/>
      <c r="F6862" s="1504"/>
      <c r="G6862" s="1504"/>
      <c r="H6862" s="1504"/>
      <c r="I6862" s="1504"/>
      <c r="J6862" s="1504"/>
    </row>
    <row r="6863" spans="2:10" x14ac:dyDescent="0.25">
      <c r="B6863" s="1508"/>
      <c r="C6863" s="1508"/>
      <c r="D6863" s="1508"/>
      <c r="E6863" s="1508"/>
      <c r="F6863" s="1504"/>
      <c r="G6863" s="1504"/>
      <c r="H6863" s="1504"/>
      <c r="I6863" s="1504"/>
      <c r="J6863" s="1504"/>
    </row>
    <row r="6864" spans="2:10" x14ac:dyDescent="0.25">
      <c r="B6864" s="1508"/>
      <c r="C6864" s="1508"/>
      <c r="D6864" s="1508"/>
      <c r="E6864" s="1508"/>
      <c r="F6864" s="1504"/>
      <c r="G6864" s="1504"/>
      <c r="H6864" s="1504"/>
      <c r="I6864" s="1504"/>
      <c r="J6864" s="1504"/>
    </row>
    <row r="6865" spans="2:10" x14ac:dyDescent="0.25">
      <c r="B6865" s="1508"/>
      <c r="C6865" s="1508"/>
      <c r="D6865" s="1508"/>
      <c r="E6865" s="1508"/>
      <c r="F6865" s="1504"/>
      <c r="G6865" s="1504"/>
      <c r="H6865" s="1504"/>
      <c r="I6865" s="1504"/>
      <c r="J6865" s="1504"/>
    </row>
    <row r="6866" spans="2:10" x14ac:dyDescent="0.25">
      <c r="B6866" s="1508"/>
      <c r="C6866" s="1508"/>
      <c r="D6866" s="1508"/>
      <c r="E6866" s="1508"/>
      <c r="F6866" s="1504"/>
      <c r="G6866" s="1504"/>
      <c r="H6866" s="1504"/>
      <c r="I6866" s="1504"/>
      <c r="J6866" s="1504"/>
    </row>
    <row r="6867" spans="2:10" x14ac:dyDescent="0.25">
      <c r="B6867" s="1508"/>
      <c r="C6867" s="1508"/>
      <c r="D6867" s="1508"/>
      <c r="E6867" s="1508"/>
      <c r="F6867" s="1504"/>
      <c r="G6867" s="1504"/>
      <c r="H6867" s="1504"/>
      <c r="I6867" s="1504"/>
      <c r="J6867" s="1504"/>
    </row>
    <row r="6868" spans="2:10" x14ac:dyDescent="0.25">
      <c r="B6868" s="1508"/>
      <c r="C6868" s="1508"/>
      <c r="D6868" s="1508"/>
      <c r="E6868" s="1508"/>
      <c r="F6868" s="1504"/>
      <c r="G6868" s="1504"/>
      <c r="H6868" s="1504"/>
      <c r="I6868" s="1504"/>
      <c r="J6868" s="1504"/>
    </row>
    <row r="6869" spans="2:10" x14ac:dyDescent="0.25">
      <c r="B6869" s="1508"/>
      <c r="C6869" s="1508"/>
      <c r="D6869" s="1508"/>
      <c r="E6869" s="1508"/>
      <c r="F6869" s="1504"/>
      <c r="G6869" s="1504"/>
      <c r="H6869" s="1504"/>
      <c r="I6869" s="1504"/>
      <c r="J6869" s="1504"/>
    </row>
    <row r="6870" spans="2:10" x14ac:dyDescent="0.25">
      <c r="B6870" s="1508"/>
      <c r="C6870" s="1508"/>
      <c r="D6870" s="1508"/>
      <c r="E6870" s="1508"/>
      <c r="F6870" s="1504"/>
      <c r="G6870" s="1504"/>
      <c r="H6870" s="1504"/>
      <c r="I6870" s="1504"/>
      <c r="J6870" s="1504"/>
    </row>
    <row r="6871" spans="2:10" x14ac:dyDescent="0.25">
      <c r="B6871" s="1508"/>
      <c r="C6871" s="1508"/>
      <c r="D6871" s="1508"/>
      <c r="E6871" s="1508"/>
      <c r="F6871" s="1504"/>
      <c r="G6871" s="1504"/>
      <c r="H6871" s="1504"/>
      <c r="I6871" s="1504"/>
      <c r="J6871" s="1504"/>
    </row>
    <row r="6872" spans="2:10" x14ac:dyDescent="0.25">
      <c r="B6872" s="1508"/>
      <c r="C6872" s="1508"/>
      <c r="D6872" s="1508"/>
      <c r="E6872" s="1508"/>
      <c r="F6872" s="1504"/>
      <c r="G6872" s="1504"/>
      <c r="H6872" s="1504"/>
      <c r="I6872" s="1504"/>
      <c r="J6872" s="1504"/>
    </row>
    <row r="6873" spans="2:10" x14ac:dyDescent="0.25">
      <c r="B6873" s="1508"/>
      <c r="C6873" s="1508"/>
      <c r="D6873" s="1508"/>
      <c r="E6873" s="1508"/>
      <c r="F6873" s="1504"/>
      <c r="G6873" s="1504"/>
      <c r="H6873" s="1504"/>
      <c r="I6873" s="1504"/>
      <c r="J6873" s="1504"/>
    </row>
    <row r="6874" spans="2:10" x14ac:dyDescent="0.25">
      <c r="B6874" s="1508"/>
      <c r="C6874" s="1508"/>
      <c r="D6874" s="1508"/>
      <c r="E6874" s="1508"/>
      <c r="F6874" s="1504"/>
      <c r="G6874" s="1504"/>
      <c r="H6874" s="1504"/>
      <c r="I6874" s="1504"/>
      <c r="J6874" s="1504"/>
    </row>
    <row r="6875" spans="2:10" x14ac:dyDescent="0.25">
      <c r="B6875" s="1508"/>
      <c r="C6875" s="1508"/>
      <c r="D6875" s="1508"/>
      <c r="E6875" s="1508"/>
      <c r="F6875" s="1504"/>
      <c r="G6875" s="1504"/>
      <c r="H6875" s="1504"/>
      <c r="I6875" s="1504"/>
      <c r="J6875" s="1504"/>
    </row>
    <row r="6876" spans="2:10" x14ac:dyDescent="0.25">
      <c r="B6876" s="1508"/>
      <c r="C6876" s="1508"/>
      <c r="D6876" s="1508"/>
      <c r="E6876" s="1508"/>
      <c r="F6876" s="1504"/>
      <c r="G6876" s="1504"/>
      <c r="H6876" s="1504"/>
      <c r="I6876" s="1504"/>
      <c r="J6876" s="1504"/>
    </row>
    <row r="6877" spans="2:10" x14ac:dyDescent="0.25">
      <c r="B6877" s="1508"/>
      <c r="C6877" s="1508"/>
      <c r="D6877" s="1508"/>
      <c r="E6877" s="1508"/>
      <c r="F6877" s="1504"/>
      <c r="G6877" s="1504"/>
      <c r="H6877" s="1504"/>
      <c r="I6877" s="1504"/>
      <c r="J6877" s="1504"/>
    </row>
    <row r="6878" spans="2:10" x14ac:dyDescent="0.25">
      <c r="B6878" s="1508"/>
      <c r="C6878" s="1508"/>
      <c r="D6878" s="1508"/>
      <c r="E6878" s="1508"/>
      <c r="F6878" s="1504"/>
      <c r="G6878" s="1504"/>
      <c r="H6878" s="1504"/>
      <c r="I6878" s="1504"/>
      <c r="J6878" s="1504"/>
    </row>
    <row r="6879" spans="2:10" x14ac:dyDescent="0.25">
      <c r="B6879" s="1508"/>
      <c r="C6879" s="1508"/>
      <c r="D6879" s="1508"/>
      <c r="E6879" s="1508"/>
      <c r="F6879" s="1504"/>
      <c r="G6879" s="1504"/>
      <c r="H6879" s="1504"/>
      <c r="I6879" s="1504"/>
      <c r="J6879" s="1504"/>
    </row>
    <row r="6880" spans="2:10" x14ac:dyDescent="0.25">
      <c r="B6880" s="1508"/>
      <c r="C6880" s="1508"/>
      <c r="D6880" s="1508"/>
      <c r="E6880" s="1508"/>
      <c r="F6880" s="1504"/>
      <c r="G6880" s="1504"/>
      <c r="H6880" s="1504"/>
      <c r="I6880" s="1504"/>
      <c r="J6880" s="1504"/>
    </row>
    <row r="6881" spans="2:10" x14ac:dyDescent="0.25">
      <c r="B6881" s="1508"/>
      <c r="C6881" s="1508"/>
      <c r="D6881" s="1508"/>
      <c r="E6881" s="1508"/>
      <c r="F6881" s="1504"/>
      <c r="G6881" s="1504"/>
      <c r="H6881" s="1504"/>
      <c r="I6881" s="1504"/>
      <c r="J6881" s="1504"/>
    </row>
    <row r="6882" spans="2:10" x14ac:dyDescent="0.25">
      <c r="B6882" s="1508"/>
      <c r="C6882" s="1508"/>
      <c r="D6882" s="1508"/>
      <c r="E6882" s="1508"/>
      <c r="F6882" s="1504"/>
      <c r="G6882" s="1504"/>
      <c r="H6882" s="1504"/>
      <c r="I6882" s="1504"/>
      <c r="J6882" s="1504"/>
    </row>
    <row r="6883" spans="2:10" x14ac:dyDescent="0.25">
      <c r="B6883" s="1508"/>
      <c r="C6883" s="1508"/>
      <c r="D6883" s="1508"/>
      <c r="E6883" s="1508"/>
      <c r="F6883" s="1504"/>
      <c r="G6883" s="1504"/>
      <c r="H6883" s="1504"/>
      <c r="I6883" s="1504"/>
      <c r="J6883" s="1504"/>
    </row>
    <row r="6884" spans="2:10" x14ac:dyDescent="0.25">
      <c r="B6884" s="1508"/>
      <c r="C6884" s="1508"/>
      <c r="D6884" s="1508"/>
      <c r="E6884" s="1508"/>
      <c r="F6884" s="1504"/>
      <c r="G6884" s="1504"/>
      <c r="H6884" s="1504"/>
      <c r="I6884" s="1504"/>
      <c r="J6884" s="1504"/>
    </row>
    <row r="6885" spans="2:10" x14ac:dyDescent="0.25">
      <c r="B6885" s="1508"/>
      <c r="C6885" s="1508"/>
      <c r="D6885" s="1508"/>
      <c r="E6885" s="1508"/>
      <c r="F6885" s="1504"/>
      <c r="G6885" s="1504"/>
      <c r="H6885" s="1504"/>
      <c r="I6885" s="1504"/>
      <c r="J6885" s="1504"/>
    </row>
    <row r="6886" spans="2:10" x14ac:dyDescent="0.25">
      <c r="B6886" s="1508"/>
      <c r="C6886" s="1508"/>
      <c r="D6886" s="1508"/>
      <c r="E6886" s="1508"/>
      <c r="F6886" s="1504"/>
      <c r="G6886" s="1504"/>
      <c r="H6886" s="1504"/>
      <c r="I6886" s="1504"/>
      <c r="J6886" s="1504"/>
    </row>
    <row r="6887" spans="2:10" x14ac:dyDescent="0.25">
      <c r="B6887" s="1508"/>
      <c r="C6887" s="1508"/>
      <c r="D6887" s="1508"/>
      <c r="E6887" s="1508"/>
      <c r="F6887" s="1504"/>
      <c r="G6887" s="1504"/>
      <c r="H6887" s="1504"/>
      <c r="I6887" s="1504"/>
      <c r="J6887" s="1504"/>
    </row>
    <row r="6888" spans="2:10" x14ac:dyDescent="0.25">
      <c r="B6888" s="1508"/>
      <c r="C6888" s="1508"/>
      <c r="D6888" s="1508"/>
      <c r="E6888" s="1508"/>
      <c r="F6888" s="1504"/>
      <c r="G6888" s="1504"/>
      <c r="H6888" s="1504"/>
      <c r="I6888" s="1504"/>
      <c r="J6888" s="1504"/>
    </row>
    <row r="6889" spans="2:10" x14ac:dyDescent="0.25">
      <c r="B6889" s="1508"/>
      <c r="C6889" s="1508"/>
      <c r="D6889" s="1508"/>
      <c r="E6889" s="1508"/>
      <c r="F6889" s="1504"/>
      <c r="G6889" s="1504"/>
      <c r="H6889" s="1504"/>
      <c r="I6889" s="1504"/>
      <c r="J6889" s="1504"/>
    </row>
    <row r="6890" spans="2:10" x14ac:dyDescent="0.25">
      <c r="B6890" s="1508"/>
      <c r="C6890" s="1508"/>
      <c r="D6890" s="1508"/>
      <c r="E6890" s="1508"/>
      <c r="F6890" s="1504"/>
      <c r="G6890" s="1504"/>
      <c r="H6890" s="1504"/>
      <c r="I6890" s="1504"/>
      <c r="J6890" s="1504"/>
    </row>
    <row r="6891" spans="2:10" x14ac:dyDescent="0.25">
      <c r="B6891" s="1508"/>
      <c r="C6891" s="1508"/>
      <c r="D6891" s="1508"/>
      <c r="E6891" s="1508"/>
      <c r="F6891" s="1504"/>
      <c r="G6891" s="1504"/>
      <c r="H6891" s="1504"/>
      <c r="I6891" s="1504"/>
      <c r="J6891" s="1504"/>
    </row>
    <row r="6892" spans="2:10" x14ac:dyDescent="0.25">
      <c r="B6892" s="1508"/>
      <c r="C6892" s="1508"/>
      <c r="D6892" s="1508"/>
      <c r="E6892" s="1508"/>
      <c r="F6892" s="1504"/>
      <c r="G6892" s="1504"/>
      <c r="H6892" s="1504"/>
      <c r="I6892" s="1504"/>
      <c r="J6892" s="1504"/>
    </row>
    <row r="6893" spans="2:10" x14ac:dyDescent="0.25">
      <c r="B6893" s="1508"/>
      <c r="C6893" s="1508"/>
      <c r="D6893" s="1508"/>
      <c r="E6893" s="1508"/>
      <c r="F6893" s="1504"/>
      <c r="G6893" s="1504"/>
      <c r="H6893" s="1504"/>
      <c r="I6893" s="1504"/>
      <c r="J6893" s="1504"/>
    </row>
    <row r="6894" spans="2:10" x14ac:dyDescent="0.25">
      <c r="B6894" s="1508"/>
      <c r="C6894" s="1508"/>
      <c r="D6894" s="1508"/>
      <c r="E6894" s="1508"/>
      <c r="F6894" s="1504"/>
      <c r="G6894" s="1504"/>
      <c r="H6894" s="1504"/>
      <c r="I6894" s="1504"/>
      <c r="J6894" s="1504"/>
    </row>
    <row r="6895" spans="2:10" x14ac:dyDescent="0.25">
      <c r="B6895" s="1508"/>
      <c r="C6895" s="1508"/>
      <c r="D6895" s="1508"/>
      <c r="E6895" s="1508"/>
      <c r="F6895" s="1504"/>
      <c r="G6895" s="1504"/>
      <c r="H6895" s="1504"/>
      <c r="I6895" s="1504"/>
      <c r="J6895" s="1504"/>
    </row>
    <row r="6896" spans="2:10" x14ac:dyDescent="0.25">
      <c r="B6896" s="1508"/>
      <c r="C6896" s="1508"/>
      <c r="D6896" s="1508"/>
      <c r="E6896" s="1508"/>
      <c r="F6896" s="1504"/>
      <c r="G6896" s="1504"/>
      <c r="H6896" s="1504"/>
      <c r="I6896" s="1504"/>
      <c r="J6896" s="1504"/>
    </row>
    <row r="6897" spans="2:10" x14ac:dyDescent="0.25">
      <c r="B6897" s="1508"/>
      <c r="C6897" s="1508"/>
      <c r="D6897" s="1508"/>
      <c r="E6897" s="1508"/>
      <c r="F6897" s="1504"/>
      <c r="G6897" s="1504"/>
      <c r="H6897" s="1504"/>
      <c r="I6897" s="1504"/>
      <c r="J6897" s="1504"/>
    </row>
    <row r="6898" spans="2:10" x14ac:dyDescent="0.25">
      <c r="B6898" s="1508"/>
      <c r="C6898" s="1508"/>
      <c r="D6898" s="1508"/>
      <c r="E6898" s="1508"/>
      <c r="F6898" s="1504"/>
      <c r="G6898" s="1504"/>
      <c r="H6898" s="1504"/>
      <c r="I6898" s="1504"/>
      <c r="J6898" s="1504"/>
    </row>
    <row r="6899" spans="2:10" x14ac:dyDescent="0.25">
      <c r="B6899" s="1508"/>
      <c r="C6899" s="1508"/>
      <c r="D6899" s="1508"/>
      <c r="E6899" s="1508"/>
      <c r="F6899" s="1504"/>
      <c r="G6899" s="1504"/>
      <c r="H6899" s="1504"/>
      <c r="I6899" s="1504"/>
      <c r="J6899" s="1504"/>
    </row>
    <row r="6900" spans="2:10" x14ac:dyDescent="0.25">
      <c r="B6900" s="1508"/>
      <c r="C6900" s="1508"/>
      <c r="D6900" s="1508"/>
      <c r="E6900" s="1508"/>
      <c r="F6900" s="1504"/>
      <c r="G6900" s="1504"/>
      <c r="H6900" s="1504"/>
      <c r="I6900" s="1504"/>
      <c r="J6900" s="1504"/>
    </row>
    <row r="6901" spans="2:10" x14ac:dyDescent="0.25">
      <c r="B6901" s="1508"/>
      <c r="C6901" s="1508"/>
      <c r="D6901" s="1508"/>
      <c r="E6901" s="1508"/>
      <c r="F6901" s="1504"/>
      <c r="G6901" s="1504"/>
      <c r="H6901" s="1504"/>
      <c r="I6901" s="1504"/>
      <c r="J6901" s="1504"/>
    </row>
    <row r="6902" spans="2:10" x14ac:dyDescent="0.25">
      <c r="B6902" s="1508"/>
      <c r="C6902" s="1508"/>
      <c r="D6902" s="1508"/>
      <c r="E6902" s="1508"/>
      <c r="F6902" s="1504"/>
      <c r="G6902" s="1504"/>
      <c r="H6902" s="1504"/>
      <c r="I6902" s="1504"/>
      <c r="J6902" s="1504"/>
    </row>
    <row r="6903" spans="2:10" x14ac:dyDescent="0.25">
      <c r="B6903" s="1508"/>
      <c r="C6903" s="1508"/>
      <c r="D6903" s="1508"/>
      <c r="E6903" s="1508"/>
      <c r="F6903" s="1504"/>
      <c r="G6903" s="1504"/>
      <c r="H6903" s="1504"/>
      <c r="I6903" s="1504"/>
      <c r="J6903" s="1504"/>
    </row>
    <row r="6904" spans="2:10" x14ac:dyDescent="0.25">
      <c r="B6904" s="1508"/>
      <c r="C6904" s="1508"/>
      <c r="D6904" s="1508"/>
      <c r="E6904" s="1508"/>
      <c r="F6904" s="1504"/>
      <c r="G6904" s="1504"/>
      <c r="H6904" s="1504"/>
      <c r="I6904" s="1504"/>
      <c r="J6904" s="1504"/>
    </row>
    <row r="6905" spans="2:10" x14ac:dyDescent="0.25">
      <c r="B6905" s="1508"/>
      <c r="C6905" s="1508"/>
      <c r="D6905" s="1508"/>
      <c r="E6905" s="1508"/>
      <c r="F6905" s="1504"/>
      <c r="G6905" s="1504"/>
      <c r="H6905" s="1504"/>
      <c r="I6905" s="1504"/>
      <c r="J6905" s="1504"/>
    </row>
    <row r="6906" spans="2:10" x14ac:dyDescent="0.25">
      <c r="B6906" s="1508"/>
      <c r="C6906" s="1508"/>
      <c r="D6906" s="1508"/>
      <c r="E6906" s="1508"/>
      <c r="F6906" s="1504"/>
      <c r="G6906" s="1504"/>
      <c r="H6906" s="1504"/>
      <c r="I6906" s="1504"/>
      <c r="J6906" s="1504"/>
    </row>
    <row r="6907" spans="2:10" x14ac:dyDescent="0.25">
      <c r="B6907" s="1508"/>
      <c r="C6907" s="1508"/>
      <c r="D6907" s="1508"/>
      <c r="E6907" s="1508"/>
      <c r="F6907" s="1504"/>
      <c r="G6907" s="1504"/>
      <c r="H6907" s="1504"/>
      <c r="I6907" s="1504"/>
      <c r="J6907" s="1504"/>
    </row>
    <row r="6908" spans="2:10" x14ac:dyDescent="0.25">
      <c r="B6908" s="1508"/>
      <c r="C6908" s="1508"/>
      <c r="D6908" s="1508"/>
      <c r="E6908" s="1508"/>
      <c r="F6908" s="1504"/>
      <c r="G6908" s="1504"/>
      <c r="H6908" s="1504"/>
      <c r="I6908" s="1504"/>
      <c r="J6908" s="1504"/>
    </row>
    <row r="6909" spans="2:10" x14ac:dyDescent="0.25">
      <c r="B6909" s="1508"/>
      <c r="C6909" s="1508"/>
      <c r="D6909" s="1508"/>
      <c r="E6909" s="1508"/>
      <c r="F6909" s="1504"/>
      <c r="G6909" s="1504"/>
      <c r="H6909" s="1504"/>
      <c r="I6909" s="1504"/>
      <c r="J6909" s="1504"/>
    </row>
    <row r="6910" spans="2:10" x14ac:dyDescent="0.25">
      <c r="B6910" s="1508"/>
      <c r="C6910" s="1508"/>
      <c r="D6910" s="1508"/>
      <c r="E6910" s="1508"/>
      <c r="F6910" s="1504"/>
      <c r="G6910" s="1504"/>
      <c r="H6910" s="1504"/>
      <c r="I6910" s="1504"/>
      <c r="J6910" s="1504"/>
    </row>
    <row r="6911" spans="2:10" x14ac:dyDescent="0.25">
      <c r="B6911" s="1508"/>
      <c r="C6911" s="1508"/>
      <c r="D6911" s="1508"/>
      <c r="E6911" s="1508"/>
      <c r="F6911" s="1504"/>
      <c r="G6911" s="1504"/>
      <c r="H6911" s="1504"/>
      <c r="I6911" s="1504"/>
      <c r="J6911" s="1504"/>
    </row>
    <row r="6912" spans="2:10" x14ac:dyDescent="0.25">
      <c r="B6912" s="1508"/>
      <c r="C6912" s="1508"/>
      <c r="D6912" s="1508"/>
      <c r="E6912" s="1508"/>
      <c r="F6912" s="1504"/>
      <c r="G6912" s="1504"/>
      <c r="H6912" s="1504"/>
      <c r="I6912" s="1504"/>
      <c r="J6912" s="1504"/>
    </row>
    <row r="6913" spans="2:10" x14ac:dyDescent="0.25">
      <c r="B6913" s="1508"/>
      <c r="C6913" s="1508"/>
      <c r="D6913" s="1508"/>
      <c r="E6913" s="1508"/>
      <c r="F6913" s="1504"/>
      <c r="G6913" s="1504"/>
      <c r="H6913" s="1504"/>
      <c r="I6913" s="1504"/>
      <c r="J6913" s="1504"/>
    </row>
    <row r="6914" spans="2:10" x14ac:dyDescent="0.25">
      <c r="B6914" s="1508"/>
      <c r="C6914" s="1508"/>
      <c r="D6914" s="1508"/>
      <c r="E6914" s="1508"/>
      <c r="F6914" s="1504"/>
      <c r="G6914" s="1504"/>
      <c r="H6914" s="1504"/>
      <c r="I6914" s="1504"/>
      <c r="J6914" s="1504"/>
    </row>
    <row r="6915" spans="2:10" x14ac:dyDescent="0.25">
      <c r="B6915" s="1508"/>
      <c r="C6915" s="1508"/>
      <c r="D6915" s="1508"/>
      <c r="E6915" s="1508"/>
      <c r="F6915" s="1504"/>
      <c r="G6915" s="1504"/>
      <c r="H6915" s="1504"/>
      <c r="I6915" s="1504"/>
      <c r="J6915" s="1504"/>
    </row>
    <row r="6916" spans="2:10" x14ac:dyDescent="0.25">
      <c r="B6916" s="1508"/>
      <c r="C6916" s="1508"/>
      <c r="D6916" s="1508"/>
      <c r="E6916" s="1508"/>
      <c r="F6916" s="1504"/>
      <c r="G6916" s="1504"/>
      <c r="H6916" s="1504"/>
      <c r="I6916" s="1504"/>
      <c r="J6916" s="1504"/>
    </row>
    <row r="6917" spans="2:10" x14ac:dyDescent="0.25">
      <c r="B6917" s="1508"/>
      <c r="C6917" s="1508"/>
      <c r="D6917" s="1508"/>
      <c r="E6917" s="1508"/>
      <c r="F6917" s="1504"/>
      <c r="G6917" s="1504"/>
      <c r="H6917" s="1504"/>
      <c r="I6917" s="1504"/>
      <c r="J6917" s="1504"/>
    </row>
    <row r="6918" spans="2:10" x14ac:dyDescent="0.25">
      <c r="B6918" s="1508"/>
      <c r="C6918" s="1508"/>
      <c r="D6918" s="1508"/>
      <c r="E6918" s="1508"/>
      <c r="F6918" s="1504"/>
      <c r="G6918" s="1504"/>
      <c r="H6918" s="1504"/>
      <c r="I6918" s="1504"/>
      <c r="J6918" s="1504"/>
    </row>
    <row r="6919" spans="2:10" x14ac:dyDescent="0.25">
      <c r="B6919" s="1508"/>
      <c r="C6919" s="1508"/>
      <c r="D6919" s="1508"/>
      <c r="E6919" s="1508"/>
      <c r="F6919" s="1504"/>
      <c r="G6919" s="1504"/>
      <c r="H6919" s="1504"/>
      <c r="I6919" s="1504"/>
      <c r="J6919" s="1504"/>
    </row>
    <row r="6920" spans="2:10" x14ac:dyDescent="0.25">
      <c r="B6920" s="1508"/>
      <c r="C6920" s="1508"/>
      <c r="D6920" s="1508"/>
      <c r="E6920" s="1508"/>
      <c r="F6920" s="1504"/>
      <c r="G6920" s="1504"/>
      <c r="H6920" s="1504"/>
      <c r="I6920" s="1504"/>
      <c r="J6920" s="1504"/>
    </row>
    <row r="6921" spans="2:10" x14ac:dyDescent="0.25">
      <c r="B6921" s="1508"/>
      <c r="C6921" s="1508"/>
      <c r="D6921" s="1508"/>
      <c r="E6921" s="1508"/>
      <c r="F6921" s="1504"/>
      <c r="G6921" s="1504"/>
      <c r="H6921" s="1504"/>
      <c r="I6921" s="1504"/>
      <c r="J6921" s="1504"/>
    </row>
    <row r="6922" spans="2:10" x14ac:dyDescent="0.25">
      <c r="B6922" s="1508"/>
      <c r="C6922" s="1508"/>
      <c r="D6922" s="1508"/>
      <c r="E6922" s="1508"/>
      <c r="F6922" s="1504"/>
      <c r="G6922" s="1504"/>
      <c r="H6922" s="1504"/>
      <c r="I6922" s="1504"/>
      <c r="J6922" s="1504"/>
    </row>
    <row r="6923" spans="2:10" x14ac:dyDescent="0.25">
      <c r="B6923" s="1508"/>
      <c r="C6923" s="1508"/>
      <c r="D6923" s="1508"/>
      <c r="E6923" s="1508"/>
      <c r="F6923" s="1504"/>
      <c r="G6923" s="1504"/>
      <c r="H6923" s="1504"/>
      <c r="I6923" s="1504"/>
      <c r="J6923" s="1504"/>
    </row>
    <row r="6924" spans="2:10" x14ac:dyDescent="0.25">
      <c r="B6924" s="1508"/>
      <c r="C6924" s="1508"/>
      <c r="D6924" s="1508"/>
      <c r="E6924" s="1508"/>
      <c r="F6924" s="1504"/>
      <c r="G6924" s="1504"/>
      <c r="H6924" s="1504"/>
      <c r="I6924" s="1504"/>
      <c r="J6924" s="1504"/>
    </row>
    <row r="6925" spans="2:10" x14ac:dyDescent="0.25">
      <c r="B6925" s="1508"/>
      <c r="C6925" s="1508"/>
      <c r="D6925" s="1508"/>
      <c r="E6925" s="1508"/>
      <c r="F6925" s="1504"/>
      <c r="G6925" s="1504"/>
      <c r="H6925" s="1504"/>
      <c r="I6925" s="1504"/>
      <c r="J6925" s="1504"/>
    </row>
    <row r="6926" spans="2:10" x14ac:dyDescent="0.25">
      <c r="B6926" s="1508"/>
      <c r="C6926" s="1508"/>
      <c r="D6926" s="1508"/>
      <c r="E6926" s="1508"/>
      <c r="F6926" s="1504"/>
      <c r="G6926" s="1504"/>
      <c r="H6926" s="1504"/>
      <c r="I6926" s="1504"/>
      <c r="J6926" s="1504"/>
    </row>
    <row r="6927" spans="2:10" x14ac:dyDescent="0.25">
      <c r="B6927" s="1508"/>
      <c r="C6927" s="1508"/>
      <c r="D6927" s="1508"/>
      <c r="E6927" s="1508"/>
      <c r="F6927" s="1504"/>
      <c r="G6927" s="1504"/>
      <c r="H6927" s="1504"/>
      <c r="I6927" s="1504"/>
      <c r="J6927" s="1504"/>
    </row>
    <row r="6928" spans="2:10" x14ac:dyDescent="0.25">
      <c r="B6928" s="1508"/>
      <c r="C6928" s="1508"/>
      <c r="D6928" s="1508"/>
      <c r="E6928" s="1508"/>
      <c r="F6928" s="1504"/>
      <c r="G6928" s="1504"/>
      <c r="H6928" s="1504"/>
      <c r="I6928" s="1504"/>
      <c r="J6928" s="1504"/>
    </row>
    <row r="6929" spans="2:10" x14ac:dyDescent="0.25">
      <c r="B6929" s="1508"/>
      <c r="C6929" s="1508"/>
      <c r="D6929" s="1508"/>
      <c r="E6929" s="1508"/>
      <c r="F6929" s="1504"/>
      <c r="G6929" s="1504"/>
      <c r="H6929" s="1504"/>
      <c r="I6929" s="1504"/>
      <c r="J6929" s="1504"/>
    </row>
    <row r="6930" spans="2:10" x14ac:dyDescent="0.25">
      <c r="B6930" s="1508"/>
      <c r="C6930" s="1508"/>
      <c r="D6930" s="1508"/>
      <c r="E6930" s="1508"/>
      <c r="F6930" s="1504"/>
      <c r="G6930" s="1504"/>
      <c r="H6930" s="1504"/>
      <c r="I6930" s="1504"/>
      <c r="J6930" s="1504"/>
    </row>
    <row r="6931" spans="2:10" x14ac:dyDescent="0.25">
      <c r="B6931" s="1508"/>
      <c r="C6931" s="1508"/>
      <c r="D6931" s="1508"/>
      <c r="E6931" s="1508"/>
      <c r="F6931" s="1504"/>
      <c r="G6931" s="1504"/>
      <c r="H6931" s="1504"/>
      <c r="I6931" s="1504"/>
      <c r="J6931" s="1504"/>
    </row>
    <row r="6932" spans="2:10" x14ac:dyDescent="0.25">
      <c r="B6932" s="1508"/>
      <c r="C6932" s="1508"/>
      <c r="D6932" s="1508"/>
      <c r="E6932" s="1508"/>
      <c r="F6932" s="1504"/>
      <c r="G6932" s="1504"/>
      <c r="H6932" s="1504"/>
      <c r="I6932" s="1504"/>
      <c r="J6932" s="1504"/>
    </row>
    <row r="6933" spans="2:10" x14ac:dyDescent="0.25">
      <c r="B6933" s="1508"/>
      <c r="C6933" s="1508"/>
      <c r="D6933" s="1508"/>
      <c r="E6933" s="1508"/>
      <c r="F6933" s="1504"/>
      <c r="G6933" s="1504"/>
      <c r="H6933" s="1504"/>
      <c r="I6933" s="1504"/>
      <c r="J6933" s="1504"/>
    </row>
    <row r="6934" spans="2:10" x14ac:dyDescent="0.25">
      <c r="B6934" s="1508"/>
      <c r="C6934" s="1508"/>
      <c r="D6934" s="1508"/>
      <c r="E6934" s="1508"/>
      <c r="F6934" s="1504"/>
      <c r="G6934" s="1504"/>
      <c r="H6934" s="1504"/>
      <c r="I6934" s="1504"/>
      <c r="J6934" s="1504"/>
    </row>
    <row r="6935" spans="2:10" x14ac:dyDescent="0.25">
      <c r="B6935" s="1508"/>
      <c r="C6935" s="1508"/>
      <c r="D6935" s="1508"/>
      <c r="E6935" s="1508"/>
      <c r="F6935" s="1504"/>
      <c r="G6935" s="1504"/>
      <c r="H6935" s="1504"/>
      <c r="I6935" s="1504"/>
      <c r="J6935" s="1504"/>
    </row>
    <row r="6936" spans="2:10" x14ac:dyDescent="0.25">
      <c r="B6936" s="1508"/>
      <c r="C6936" s="1508"/>
      <c r="D6936" s="1508"/>
      <c r="E6936" s="1508"/>
      <c r="F6936" s="1504"/>
      <c r="G6936" s="1504"/>
      <c r="H6936" s="1504"/>
      <c r="I6936" s="1504"/>
      <c r="J6936" s="1504"/>
    </row>
    <row r="6937" spans="2:10" x14ac:dyDescent="0.25">
      <c r="B6937" s="1508"/>
      <c r="C6937" s="1508"/>
      <c r="D6937" s="1508"/>
      <c r="E6937" s="1508"/>
      <c r="F6937" s="1504"/>
      <c r="G6937" s="1504"/>
      <c r="H6937" s="1504"/>
      <c r="I6937" s="1504"/>
      <c r="J6937" s="1504"/>
    </row>
    <row r="6938" spans="2:10" x14ac:dyDescent="0.25">
      <c r="B6938" s="1508"/>
      <c r="C6938" s="1508"/>
      <c r="D6938" s="1508"/>
      <c r="E6938" s="1508"/>
      <c r="F6938" s="1504"/>
      <c r="G6938" s="1504"/>
      <c r="H6938" s="1504"/>
      <c r="I6938" s="1504"/>
      <c r="J6938" s="1504"/>
    </row>
    <row r="6939" spans="2:10" x14ac:dyDescent="0.25">
      <c r="B6939" s="1508"/>
      <c r="C6939" s="1508"/>
      <c r="D6939" s="1508"/>
      <c r="E6939" s="1508"/>
      <c r="F6939" s="1504"/>
      <c r="G6939" s="1504"/>
      <c r="H6939" s="1504"/>
      <c r="I6939" s="1504"/>
      <c r="J6939" s="1504"/>
    </row>
    <row r="6940" spans="2:10" x14ac:dyDescent="0.25">
      <c r="B6940" s="1508"/>
      <c r="C6940" s="1508"/>
      <c r="D6940" s="1508"/>
      <c r="E6940" s="1508"/>
      <c r="F6940" s="1504"/>
      <c r="G6940" s="1504"/>
      <c r="H6940" s="1504"/>
      <c r="I6940" s="1504"/>
      <c r="J6940" s="1504"/>
    </row>
    <row r="6941" spans="2:10" x14ac:dyDescent="0.25">
      <c r="B6941" s="1508"/>
      <c r="C6941" s="1508"/>
      <c r="D6941" s="1508"/>
      <c r="E6941" s="1508"/>
      <c r="F6941" s="1504"/>
      <c r="G6941" s="1504"/>
      <c r="H6941" s="1504"/>
      <c r="I6941" s="1504"/>
      <c r="J6941" s="1504"/>
    </row>
    <row r="6942" spans="2:10" x14ac:dyDescent="0.25">
      <c r="B6942" s="1508"/>
      <c r="C6942" s="1508"/>
      <c r="D6942" s="1508"/>
      <c r="E6942" s="1508"/>
      <c r="F6942" s="1504"/>
      <c r="G6942" s="1504"/>
      <c r="H6942" s="1504"/>
      <c r="I6942" s="1504"/>
      <c r="J6942" s="1504"/>
    </row>
    <row r="6943" spans="2:10" x14ac:dyDescent="0.25">
      <c r="B6943" s="1508"/>
      <c r="C6943" s="1508"/>
      <c r="D6943" s="1508"/>
      <c r="E6943" s="1508"/>
      <c r="F6943" s="1504"/>
      <c r="G6943" s="1504"/>
      <c r="H6943" s="1504"/>
      <c r="I6943" s="1504"/>
      <c r="J6943" s="1504"/>
    </row>
    <row r="6944" spans="2:10" x14ac:dyDescent="0.25">
      <c r="B6944" s="1508"/>
      <c r="C6944" s="1508"/>
      <c r="D6944" s="1508"/>
      <c r="E6944" s="1508"/>
      <c r="F6944" s="1504"/>
      <c r="G6944" s="1504"/>
      <c r="H6944" s="1504"/>
      <c r="I6944" s="1504"/>
      <c r="J6944" s="1504"/>
    </row>
    <row r="6945" spans="2:10" x14ac:dyDescent="0.25">
      <c r="B6945" s="1508"/>
      <c r="C6945" s="1508"/>
      <c r="D6945" s="1508"/>
      <c r="E6945" s="1508"/>
      <c r="F6945" s="1504"/>
      <c r="G6945" s="1504"/>
      <c r="H6945" s="1504"/>
      <c r="I6945" s="1504"/>
      <c r="J6945" s="1504"/>
    </row>
    <row r="6946" spans="2:10" x14ac:dyDescent="0.25">
      <c r="B6946" s="1508"/>
      <c r="C6946" s="1508"/>
      <c r="D6946" s="1508"/>
      <c r="E6946" s="1508"/>
      <c r="F6946" s="1504"/>
      <c r="G6946" s="1504"/>
      <c r="H6946" s="1504"/>
      <c r="I6946" s="1504"/>
      <c r="J6946" s="1504"/>
    </row>
    <row r="6947" spans="2:10" x14ac:dyDescent="0.25">
      <c r="B6947" s="1508"/>
      <c r="C6947" s="1508"/>
      <c r="D6947" s="1508"/>
      <c r="E6947" s="1508"/>
      <c r="F6947" s="1504"/>
      <c r="G6947" s="1504"/>
      <c r="H6947" s="1504"/>
      <c r="I6947" s="1504"/>
      <c r="J6947" s="1504"/>
    </row>
    <row r="6948" spans="2:10" x14ac:dyDescent="0.25">
      <c r="B6948" s="1508"/>
      <c r="C6948" s="1508"/>
      <c r="D6948" s="1508"/>
      <c r="E6948" s="1508"/>
      <c r="F6948" s="1504"/>
      <c r="G6948" s="1504"/>
      <c r="H6948" s="1504"/>
      <c r="I6948" s="1504"/>
      <c r="J6948" s="1504"/>
    </row>
    <row r="6949" spans="2:10" x14ac:dyDescent="0.25">
      <c r="B6949" s="1508"/>
      <c r="C6949" s="1508"/>
      <c r="D6949" s="1508"/>
      <c r="E6949" s="1508"/>
      <c r="F6949" s="1504"/>
      <c r="G6949" s="1504"/>
      <c r="H6949" s="1504"/>
      <c r="I6949" s="1504"/>
      <c r="J6949" s="1504"/>
    </row>
    <row r="6950" spans="2:10" x14ac:dyDescent="0.25">
      <c r="B6950" s="1508"/>
      <c r="C6950" s="1508"/>
      <c r="D6950" s="1508"/>
      <c r="E6950" s="1508"/>
      <c r="F6950" s="1504"/>
      <c r="G6950" s="1504"/>
      <c r="H6950" s="1504"/>
      <c r="I6950" s="1504"/>
      <c r="J6950" s="1504"/>
    </row>
    <row r="6951" spans="2:10" x14ac:dyDescent="0.25">
      <c r="B6951" s="1508"/>
      <c r="C6951" s="1508"/>
      <c r="D6951" s="1508"/>
      <c r="E6951" s="1508"/>
      <c r="F6951" s="1504"/>
      <c r="G6951" s="1504"/>
      <c r="H6951" s="1504"/>
      <c r="I6951" s="1504"/>
      <c r="J6951" s="1504"/>
    </row>
    <row r="6952" spans="2:10" x14ac:dyDescent="0.25">
      <c r="B6952" s="1508"/>
      <c r="C6952" s="1508"/>
      <c r="D6952" s="1508"/>
      <c r="E6952" s="1508"/>
      <c r="F6952" s="1504"/>
      <c r="G6952" s="1504"/>
      <c r="H6952" s="1504"/>
      <c r="I6952" s="1504"/>
      <c r="J6952" s="1504"/>
    </row>
    <row r="6953" spans="2:10" x14ac:dyDescent="0.25">
      <c r="B6953" s="1508"/>
      <c r="C6953" s="1508"/>
      <c r="D6953" s="1508"/>
      <c r="E6953" s="1508"/>
      <c r="F6953" s="1504"/>
      <c r="G6953" s="1504"/>
      <c r="H6953" s="1504"/>
      <c r="I6953" s="1504"/>
      <c r="J6953" s="1504"/>
    </row>
    <row r="6954" spans="2:10" x14ac:dyDescent="0.25">
      <c r="B6954" s="1508"/>
      <c r="C6954" s="1508"/>
      <c r="D6954" s="1508"/>
      <c r="E6954" s="1508"/>
      <c r="F6954" s="1504"/>
      <c r="G6954" s="1504"/>
      <c r="H6954" s="1504"/>
      <c r="I6954" s="1504"/>
      <c r="J6954" s="1504"/>
    </row>
    <row r="6955" spans="2:10" x14ac:dyDescent="0.25">
      <c r="B6955" s="1508"/>
      <c r="C6955" s="1508"/>
      <c r="D6955" s="1508"/>
      <c r="E6955" s="1508"/>
      <c r="F6955" s="1504"/>
      <c r="G6955" s="1504"/>
      <c r="H6955" s="1504"/>
      <c r="I6955" s="1504"/>
      <c r="J6955" s="1504"/>
    </row>
    <row r="6956" spans="2:10" x14ac:dyDescent="0.25">
      <c r="B6956" s="1508"/>
      <c r="C6956" s="1508"/>
      <c r="D6956" s="1508"/>
      <c r="E6956" s="1508"/>
      <c r="F6956" s="1504"/>
      <c r="G6956" s="1504"/>
      <c r="H6956" s="1504"/>
      <c r="I6956" s="1504"/>
      <c r="J6956" s="1504"/>
    </row>
    <row r="6957" spans="2:10" x14ac:dyDescent="0.25">
      <c r="B6957" s="1508"/>
      <c r="C6957" s="1508"/>
      <c r="D6957" s="1508"/>
      <c r="E6957" s="1508"/>
      <c r="F6957" s="1504"/>
      <c r="G6957" s="1504"/>
      <c r="H6957" s="1504"/>
      <c r="I6957" s="1504"/>
      <c r="J6957" s="1504"/>
    </row>
    <row r="6958" spans="2:10" x14ac:dyDescent="0.25">
      <c r="B6958" s="1508"/>
      <c r="C6958" s="1508"/>
      <c r="D6958" s="1508"/>
      <c r="E6958" s="1508"/>
      <c r="F6958" s="1504"/>
      <c r="G6958" s="1504"/>
      <c r="H6958" s="1504"/>
      <c r="I6958" s="1504"/>
      <c r="J6958" s="1504"/>
    </row>
    <row r="6959" spans="2:10" x14ac:dyDescent="0.25">
      <c r="B6959" s="1508"/>
      <c r="C6959" s="1508"/>
      <c r="D6959" s="1508"/>
      <c r="E6959" s="1508"/>
      <c r="F6959" s="1504"/>
      <c r="G6959" s="1504"/>
      <c r="H6959" s="1504"/>
      <c r="I6959" s="1504"/>
      <c r="J6959" s="1504"/>
    </row>
    <row r="6960" spans="2:10" x14ac:dyDescent="0.25">
      <c r="B6960" s="1508"/>
      <c r="C6960" s="1508"/>
      <c r="D6960" s="1508"/>
      <c r="E6960" s="1508"/>
      <c r="F6960" s="1504"/>
      <c r="G6960" s="1504"/>
      <c r="H6960" s="1504"/>
      <c r="I6960" s="1504"/>
      <c r="J6960" s="1504"/>
    </row>
    <row r="6961" spans="2:10" x14ac:dyDescent="0.25">
      <c r="B6961" s="1508"/>
      <c r="C6961" s="1508"/>
      <c r="D6961" s="1508"/>
      <c r="E6961" s="1508"/>
      <c r="F6961" s="1504"/>
      <c r="G6961" s="1504"/>
      <c r="H6961" s="1504"/>
      <c r="I6961" s="1504"/>
      <c r="J6961" s="1504"/>
    </row>
    <row r="6962" spans="2:10" x14ac:dyDescent="0.25">
      <c r="B6962" s="1508"/>
      <c r="C6962" s="1508"/>
      <c r="D6962" s="1508"/>
      <c r="E6962" s="1508"/>
      <c r="F6962" s="1504"/>
      <c r="G6962" s="1504"/>
      <c r="H6962" s="1504"/>
      <c r="I6962" s="1504"/>
      <c r="J6962" s="1504"/>
    </row>
    <row r="6963" spans="2:10" x14ac:dyDescent="0.25">
      <c r="B6963" s="1508"/>
      <c r="C6963" s="1508"/>
      <c r="D6963" s="1508"/>
      <c r="E6963" s="1508"/>
      <c r="F6963" s="1504"/>
      <c r="G6963" s="1504"/>
      <c r="H6963" s="1504"/>
      <c r="I6963" s="1504"/>
      <c r="J6963" s="1504"/>
    </row>
    <row r="6964" spans="2:10" x14ac:dyDescent="0.25">
      <c r="B6964" s="1508"/>
      <c r="C6964" s="1508"/>
      <c r="D6964" s="1508"/>
      <c r="E6964" s="1508"/>
      <c r="F6964" s="1504"/>
      <c r="G6964" s="1504"/>
      <c r="H6964" s="1504"/>
      <c r="I6964" s="1504"/>
      <c r="J6964" s="1504"/>
    </row>
    <row r="6965" spans="2:10" x14ac:dyDescent="0.25">
      <c r="B6965" s="1508"/>
      <c r="C6965" s="1508"/>
      <c r="D6965" s="1508"/>
      <c r="E6965" s="1508"/>
      <c r="F6965" s="1504"/>
      <c r="G6965" s="1504"/>
      <c r="H6965" s="1504"/>
      <c r="I6965" s="1504"/>
      <c r="J6965" s="1504"/>
    </row>
    <row r="6966" spans="2:10" x14ac:dyDescent="0.25">
      <c r="B6966" s="1508"/>
      <c r="C6966" s="1508"/>
      <c r="D6966" s="1508"/>
      <c r="E6966" s="1508"/>
      <c r="F6966" s="1504"/>
      <c r="G6966" s="1504"/>
      <c r="H6966" s="1504"/>
      <c r="I6966" s="1504"/>
      <c r="J6966" s="1504"/>
    </row>
    <row r="6967" spans="2:10" x14ac:dyDescent="0.25">
      <c r="B6967" s="1508"/>
      <c r="C6967" s="1508"/>
      <c r="D6967" s="1508"/>
      <c r="E6967" s="1508"/>
      <c r="F6967" s="1504"/>
      <c r="G6967" s="1504"/>
      <c r="H6967" s="1504"/>
      <c r="I6967" s="1504"/>
      <c r="J6967" s="1504"/>
    </row>
    <row r="6968" spans="2:10" x14ac:dyDescent="0.25">
      <c r="B6968" s="1508"/>
      <c r="C6968" s="1508"/>
      <c r="D6968" s="1508"/>
      <c r="E6968" s="1508"/>
      <c r="F6968" s="1504"/>
      <c r="G6968" s="1504"/>
      <c r="H6968" s="1504"/>
      <c r="I6968" s="1504"/>
      <c r="J6968" s="1504"/>
    </row>
    <row r="6969" spans="2:10" x14ac:dyDescent="0.25">
      <c r="B6969" s="1508"/>
      <c r="C6969" s="1508"/>
      <c r="D6969" s="1508"/>
      <c r="E6969" s="1508"/>
      <c r="F6969" s="1504"/>
      <c r="G6969" s="1504"/>
      <c r="H6969" s="1504"/>
      <c r="I6969" s="1504"/>
      <c r="J6969" s="1504"/>
    </row>
    <row r="6970" spans="2:10" x14ac:dyDescent="0.25">
      <c r="B6970" s="1508"/>
      <c r="C6970" s="1508"/>
      <c r="D6970" s="1508"/>
      <c r="E6970" s="1508"/>
      <c r="F6970" s="1504"/>
      <c r="G6970" s="1504"/>
      <c r="H6970" s="1504"/>
      <c r="I6970" s="1504"/>
      <c r="J6970" s="1504"/>
    </row>
    <row r="6971" spans="2:10" x14ac:dyDescent="0.25">
      <c r="B6971" s="1508"/>
      <c r="C6971" s="1508"/>
      <c r="D6971" s="1508"/>
      <c r="E6971" s="1508"/>
      <c r="F6971" s="1504"/>
      <c r="G6971" s="1504"/>
      <c r="H6971" s="1504"/>
      <c r="I6971" s="1504"/>
      <c r="J6971" s="1504"/>
    </row>
    <row r="6972" spans="2:10" x14ac:dyDescent="0.25">
      <c r="B6972" s="1508"/>
      <c r="C6972" s="1508"/>
      <c r="D6972" s="1508"/>
      <c r="E6972" s="1508"/>
      <c r="F6972" s="1504"/>
      <c r="G6972" s="1504"/>
      <c r="H6972" s="1504"/>
      <c r="I6972" s="1504"/>
      <c r="J6972" s="1504"/>
    </row>
    <row r="6973" spans="2:10" x14ac:dyDescent="0.25">
      <c r="B6973" s="1508"/>
      <c r="C6973" s="1508"/>
      <c r="D6973" s="1508"/>
      <c r="E6973" s="1508"/>
      <c r="F6973" s="1504"/>
      <c r="G6973" s="1504"/>
      <c r="H6973" s="1504"/>
      <c r="I6973" s="1504"/>
      <c r="J6973" s="1504"/>
    </row>
    <row r="6974" spans="2:10" x14ac:dyDescent="0.25">
      <c r="B6974" s="1508"/>
      <c r="C6974" s="1508"/>
      <c r="D6974" s="1508"/>
      <c r="E6974" s="1508"/>
      <c r="F6974" s="1504"/>
      <c r="G6974" s="1504"/>
      <c r="H6974" s="1504"/>
      <c r="I6974" s="1504"/>
      <c r="J6974" s="1504"/>
    </row>
    <row r="6975" spans="2:10" x14ac:dyDescent="0.25">
      <c r="B6975" s="1508"/>
      <c r="C6975" s="1508"/>
      <c r="D6975" s="1508"/>
      <c r="E6975" s="1508"/>
      <c r="F6975" s="1504"/>
      <c r="G6975" s="1504"/>
      <c r="H6975" s="1504"/>
      <c r="I6975" s="1504"/>
      <c r="J6975" s="1504"/>
    </row>
    <row r="6976" spans="2:10" x14ac:dyDescent="0.25">
      <c r="B6976" s="1508"/>
      <c r="C6976" s="1508"/>
      <c r="D6976" s="1508"/>
      <c r="E6976" s="1508"/>
      <c r="F6976" s="1504"/>
      <c r="G6976" s="1504"/>
      <c r="H6976" s="1504"/>
      <c r="I6976" s="1504"/>
      <c r="J6976" s="1504"/>
    </row>
    <row r="6977" spans="2:10" x14ac:dyDescent="0.25">
      <c r="B6977" s="1508"/>
      <c r="C6977" s="1508"/>
      <c r="D6977" s="1508"/>
      <c r="E6977" s="1508"/>
      <c r="F6977" s="1504"/>
      <c r="G6977" s="1504"/>
      <c r="H6977" s="1504"/>
      <c r="I6977" s="1504"/>
      <c r="J6977" s="1504"/>
    </row>
    <row r="6978" spans="2:10" x14ac:dyDescent="0.25">
      <c r="B6978" s="1508"/>
      <c r="C6978" s="1508"/>
      <c r="D6978" s="1508"/>
      <c r="E6978" s="1508"/>
      <c r="F6978" s="1504"/>
      <c r="G6978" s="1504"/>
      <c r="H6978" s="1504"/>
      <c r="I6978" s="1504"/>
      <c r="J6978" s="1504"/>
    </row>
    <row r="6979" spans="2:10" x14ac:dyDescent="0.25">
      <c r="B6979" s="1508"/>
      <c r="C6979" s="1508"/>
      <c r="D6979" s="1508"/>
      <c r="E6979" s="1508"/>
      <c r="F6979" s="1504"/>
      <c r="G6979" s="1504"/>
      <c r="H6979" s="1504"/>
      <c r="I6979" s="1504"/>
      <c r="J6979" s="1504"/>
    </row>
    <row r="6980" spans="2:10" x14ac:dyDescent="0.25">
      <c r="B6980" s="1508"/>
      <c r="C6980" s="1508"/>
      <c r="D6980" s="1508"/>
      <c r="E6980" s="1508"/>
      <c r="F6980" s="1504"/>
      <c r="G6980" s="1504"/>
      <c r="H6980" s="1504"/>
      <c r="I6980" s="1504"/>
      <c r="J6980" s="1504"/>
    </row>
    <row r="6981" spans="2:10" x14ac:dyDescent="0.25">
      <c r="B6981" s="1508"/>
      <c r="C6981" s="1508"/>
      <c r="D6981" s="1508"/>
      <c r="E6981" s="1508"/>
      <c r="F6981" s="1504"/>
      <c r="G6981" s="1504"/>
      <c r="H6981" s="1504"/>
      <c r="I6981" s="1504"/>
      <c r="J6981" s="1504"/>
    </row>
    <row r="6982" spans="2:10" x14ac:dyDescent="0.25">
      <c r="B6982" s="1508"/>
      <c r="C6982" s="1508"/>
      <c r="D6982" s="1508"/>
      <c r="E6982" s="1508"/>
      <c r="F6982" s="1504"/>
      <c r="G6982" s="1504"/>
      <c r="H6982" s="1504"/>
      <c r="I6982" s="1504"/>
      <c r="J6982" s="1504"/>
    </row>
    <row r="6983" spans="2:10" x14ac:dyDescent="0.25">
      <c r="B6983" s="1508"/>
      <c r="C6983" s="1508"/>
      <c r="D6983" s="1508"/>
      <c r="E6983" s="1508"/>
      <c r="F6983" s="1504"/>
      <c r="G6983" s="1504"/>
      <c r="H6983" s="1504"/>
      <c r="I6983" s="1504"/>
      <c r="J6983" s="1504"/>
    </row>
    <row r="6984" spans="2:10" x14ac:dyDescent="0.25">
      <c r="B6984" s="1508"/>
      <c r="C6984" s="1508"/>
      <c r="D6984" s="1508"/>
      <c r="E6984" s="1508"/>
      <c r="F6984" s="1504"/>
      <c r="G6984" s="1504"/>
      <c r="H6984" s="1504"/>
      <c r="I6984" s="1504"/>
      <c r="J6984" s="1504"/>
    </row>
    <row r="6985" spans="2:10" x14ac:dyDescent="0.25">
      <c r="B6985" s="1508"/>
      <c r="C6985" s="1508"/>
      <c r="D6985" s="1508"/>
      <c r="E6985" s="1508"/>
      <c r="F6985" s="1504"/>
      <c r="G6985" s="1504"/>
      <c r="H6985" s="1504"/>
      <c r="I6985" s="1504"/>
      <c r="J6985" s="1504"/>
    </row>
    <row r="6986" spans="2:10" x14ac:dyDescent="0.25">
      <c r="B6986" s="1508"/>
      <c r="C6986" s="1508"/>
      <c r="D6986" s="1508"/>
      <c r="E6986" s="1508"/>
      <c r="F6986" s="1504"/>
      <c r="G6986" s="1504"/>
      <c r="H6986" s="1504"/>
      <c r="I6986" s="1504"/>
      <c r="J6986" s="1504"/>
    </row>
    <row r="6987" spans="2:10" x14ac:dyDescent="0.25">
      <c r="B6987" s="1508"/>
      <c r="C6987" s="1508"/>
      <c r="D6987" s="1508"/>
      <c r="E6987" s="1508"/>
      <c r="F6987" s="1504"/>
      <c r="G6987" s="1504"/>
      <c r="H6987" s="1504"/>
      <c r="I6987" s="1504"/>
      <c r="J6987" s="1504"/>
    </row>
    <row r="6988" spans="2:10" x14ac:dyDescent="0.25">
      <c r="B6988" s="1508"/>
      <c r="C6988" s="1508"/>
      <c r="D6988" s="1508"/>
      <c r="E6988" s="1508"/>
      <c r="F6988" s="1504"/>
      <c r="G6988" s="1504"/>
      <c r="H6988" s="1504"/>
      <c r="I6988" s="1504"/>
      <c r="J6988" s="1504"/>
    </row>
    <row r="6989" spans="2:10" x14ac:dyDescent="0.25">
      <c r="B6989" s="1508"/>
      <c r="C6989" s="1508"/>
      <c r="D6989" s="1508"/>
      <c r="E6989" s="1508"/>
      <c r="F6989" s="1504"/>
      <c r="G6989" s="1504"/>
      <c r="H6989" s="1504"/>
      <c r="I6989" s="1504"/>
      <c r="J6989" s="1504"/>
    </row>
    <row r="6990" spans="2:10" x14ac:dyDescent="0.25">
      <c r="B6990" s="1508"/>
      <c r="C6990" s="1508"/>
      <c r="D6990" s="1508"/>
      <c r="E6990" s="1508"/>
      <c r="F6990" s="1504"/>
      <c r="G6990" s="1504"/>
      <c r="H6990" s="1504"/>
      <c r="I6990" s="1504"/>
      <c r="J6990" s="1504"/>
    </row>
    <row r="6991" spans="2:10" x14ac:dyDescent="0.25">
      <c r="B6991" s="1508"/>
      <c r="C6991" s="1508"/>
      <c r="D6991" s="1508"/>
      <c r="E6991" s="1508"/>
      <c r="F6991" s="1504"/>
      <c r="G6991" s="1504"/>
      <c r="H6991" s="1504"/>
      <c r="I6991" s="1504"/>
      <c r="J6991" s="1504"/>
    </row>
    <row r="6992" spans="2:10" x14ac:dyDescent="0.25">
      <c r="B6992" s="1508"/>
      <c r="C6992" s="1508"/>
      <c r="D6992" s="1508"/>
      <c r="E6992" s="1508"/>
      <c r="F6992" s="1504"/>
      <c r="G6992" s="1504"/>
      <c r="H6992" s="1504"/>
      <c r="I6992" s="1504"/>
      <c r="J6992" s="1504"/>
    </row>
    <row r="6993" spans="2:10" x14ac:dyDescent="0.25">
      <c r="B6993" s="1508"/>
      <c r="C6993" s="1508"/>
      <c r="D6993" s="1508"/>
      <c r="E6993" s="1508"/>
      <c r="F6993" s="1504"/>
      <c r="G6993" s="1504"/>
      <c r="H6993" s="1504"/>
      <c r="I6993" s="1504"/>
      <c r="J6993" s="1504"/>
    </row>
    <row r="6994" spans="2:10" x14ac:dyDescent="0.25">
      <c r="B6994" s="1508"/>
      <c r="C6994" s="1508"/>
      <c r="D6994" s="1508"/>
      <c r="E6994" s="1508"/>
      <c r="F6994" s="1504"/>
      <c r="G6994" s="1504"/>
      <c r="H6994" s="1504"/>
      <c r="I6994" s="1504"/>
      <c r="J6994" s="1504"/>
    </row>
    <row r="6995" spans="2:10" x14ac:dyDescent="0.25">
      <c r="B6995" s="1508"/>
      <c r="C6995" s="1508"/>
      <c r="D6995" s="1508"/>
      <c r="E6995" s="1508"/>
      <c r="F6995" s="1504"/>
      <c r="G6995" s="1504"/>
      <c r="H6995" s="1504"/>
      <c r="I6995" s="1504"/>
      <c r="J6995" s="1504"/>
    </row>
    <row r="6996" spans="2:10" x14ac:dyDescent="0.25">
      <c r="B6996" s="1508"/>
      <c r="C6996" s="1508"/>
      <c r="D6996" s="1508"/>
      <c r="E6996" s="1508"/>
      <c r="F6996" s="1504"/>
      <c r="G6996" s="1504"/>
      <c r="H6996" s="1504"/>
      <c r="I6996" s="1504"/>
      <c r="J6996" s="1504"/>
    </row>
    <row r="6997" spans="2:10" x14ac:dyDescent="0.25">
      <c r="B6997" s="1508"/>
      <c r="C6997" s="1508"/>
      <c r="D6997" s="1508"/>
      <c r="E6997" s="1508"/>
      <c r="F6997" s="1504"/>
      <c r="G6997" s="1504"/>
      <c r="H6997" s="1504"/>
      <c r="I6997" s="1504"/>
      <c r="J6997" s="1504"/>
    </row>
    <row r="6998" spans="2:10" x14ac:dyDescent="0.25">
      <c r="B6998" s="1508"/>
      <c r="C6998" s="1508"/>
      <c r="D6998" s="1508"/>
      <c r="E6998" s="1508"/>
      <c r="F6998" s="1504"/>
      <c r="G6998" s="1504"/>
      <c r="H6998" s="1504"/>
      <c r="I6998" s="1504"/>
      <c r="J6998" s="1504"/>
    </row>
    <row r="6999" spans="2:10" x14ac:dyDescent="0.25">
      <c r="B6999" s="1508"/>
      <c r="C6999" s="1508"/>
      <c r="D6999" s="1508"/>
      <c r="E6999" s="1508"/>
      <c r="F6999" s="1504"/>
      <c r="G6999" s="1504"/>
      <c r="H6999" s="1504"/>
      <c r="I6999" s="1504"/>
      <c r="J6999" s="1504"/>
    </row>
    <row r="7000" spans="2:10" x14ac:dyDescent="0.25">
      <c r="B7000" s="1508"/>
      <c r="C7000" s="1508"/>
      <c r="D7000" s="1508"/>
      <c r="E7000" s="1508"/>
      <c r="F7000" s="1504"/>
      <c r="G7000" s="1504"/>
      <c r="H7000" s="1504"/>
      <c r="I7000" s="1504"/>
      <c r="J7000" s="1504"/>
    </row>
    <row r="7001" spans="2:10" x14ac:dyDescent="0.25">
      <c r="B7001" s="1508"/>
      <c r="C7001" s="1508"/>
      <c r="D7001" s="1508"/>
      <c r="E7001" s="1508"/>
      <c r="F7001" s="1504"/>
      <c r="G7001" s="1504"/>
      <c r="H7001" s="1504"/>
      <c r="I7001" s="1504"/>
      <c r="J7001" s="1504"/>
    </row>
    <row r="7002" spans="2:10" x14ac:dyDescent="0.25">
      <c r="B7002" s="1508"/>
      <c r="C7002" s="1508"/>
      <c r="D7002" s="1508"/>
      <c r="E7002" s="1508"/>
      <c r="F7002" s="1504"/>
      <c r="G7002" s="1504"/>
      <c r="H7002" s="1504"/>
      <c r="I7002" s="1504"/>
      <c r="J7002" s="1504"/>
    </row>
    <row r="7003" spans="2:10" x14ac:dyDescent="0.25">
      <c r="B7003" s="1508"/>
      <c r="C7003" s="1508"/>
      <c r="D7003" s="1508"/>
      <c r="E7003" s="1508"/>
      <c r="F7003" s="1504"/>
      <c r="G7003" s="1504"/>
      <c r="H7003" s="1504"/>
      <c r="I7003" s="1504"/>
      <c r="J7003" s="1504"/>
    </row>
    <row r="7004" spans="2:10" x14ac:dyDescent="0.25">
      <c r="B7004" s="1508"/>
      <c r="C7004" s="1508"/>
      <c r="D7004" s="1508"/>
      <c r="E7004" s="1508"/>
      <c r="F7004" s="1504"/>
      <c r="G7004" s="1504"/>
      <c r="H7004" s="1504"/>
      <c r="I7004" s="1504"/>
      <c r="J7004" s="1504"/>
    </row>
    <row r="7005" spans="2:10" x14ac:dyDescent="0.25">
      <c r="B7005" s="1508"/>
      <c r="C7005" s="1508"/>
      <c r="D7005" s="1508"/>
      <c r="E7005" s="1508"/>
      <c r="F7005" s="1504"/>
      <c r="G7005" s="1504"/>
      <c r="H7005" s="1504"/>
      <c r="I7005" s="1504"/>
      <c r="J7005" s="1504"/>
    </row>
    <row r="7006" spans="2:10" x14ac:dyDescent="0.25">
      <c r="B7006" s="1508"/>
      <c r="C7006" s="1508"/>
      <c r="D7006" s="1508"/>
      <c r="E7006" s="1508"/>
      <c r="F7006" s="1504"/>
      <c r="G7006" s="1504"/>
      <c r="H7006" s="1504"/>
      <c r="I7006" s="1504"/>
      <c r="J7006" s="1504"/>
    </row>
    <row r="7007" spans="2:10" x14ac:dyDescent="0.25">
      <c r="B7007" s="1508"/>
      <c r="C7007" s="1508"/>
      <c r="D7007" s="1508"/>
      <c r="E7007" s="1508"/>
      <c r="F7007" s="1504"/>
      <c r="G7007" s="1504"/>
      <c r="H7007" s="1504"/>
      <c r="I7007" s="1504"/>
      <c r="J7007" s="1504"/>
    </row>
    <row r="7008" spans="2:10" x14ac:dyDescent="0.25">
      <c r="B7008" s="1508"/>
      <c r="C7008" s="1508"/>
      <c r="D7008" s="1508"/>
      <c r="E7008" s="1508"/>
      <c r="F7008" s="1504"/>
      <c r="G7008" s="1504"/>
      <c r="H7008" s="1504"/>
      <c r="I7008" s="1504"/>
      <c r="J7008" s="1504"/>
    </row>
    <row r="7009" spans="2:10" x14ac:dyDescent="0.25">
      <c r="B7009" s="1508"/>
      <c r="C7009" s="1508"/>
      <c r="D7009" s="1508"/>
      <c r="E7009" s="1508"/>
      <c r="F7009" s="1504"/>
      <c r="G7009" s="1504"/>
      <c r="H7009" s="1504"/>
      <c r="I7009" s="1504"/>
      <c r="J7009" s="1504"/>
    </row>
    <row r="7010" spans="2:10" x14ac:dyDescent="0.25">
      <c r="B7010" s="1508"/>
      <c r="C7010" s="1508"/>
      <c r="D7010" s="1508"/>
      <c r="E7010" s="1508"/>
      <c r="F7010" s="1504"/>
      <c r="G7010" s="1504"/>
      <c r="H7010" s="1504"/>
      <c r="I7010" s="1504"/>
      <c r="J7010" s="1504"/>
    </row>
    <row r="7011" spans="2:10" x14ac:dyDescent="0.25">
      <c r="B7011" s="1508"/>
      <c r="C7011" s="1508"/>
      <c r="D7011" s="1508"/>
      <c r="E7011" s="1508"/>
      <c r="F7011" s="1504"/>
      <c r="G7011" s="1504"/>
      <c r="H7011" s="1504"/>
      <c r="I7011" s="1504"/>
      <c r="J7011" s="1504"/>
    </row>
    <row r="7012" spans="2:10" x14ac:dyDescent="0.25">
      <c r="B7012" s="1508"/>
      <c r="C7012" s="1508"/>
      <c r="D7012" s="1508"/>
      <c r="E7012" s="1508"/>
      <c r="F7012" s="1504"/>
      <c r="G7012" s="1504"/>
      <c r="H7012" s="1504"/>
      <c r="I7012" s="1504"/>
      <c r="J7012" s="1504"/>
    </row>
    <row r="7013" spans="2:10" x14ac:dyDescent="0.25">
      <c r="B7013" s="1508"/>
      <c r="C7013" s="1508"/>
      <c r="D7013" s="1508"/>
      <c r="E7013" s="1508"/>
      <c r="F7013" s="1504"/>
      <c r="G7013" s="1504"/>
      <c r="H7013" s="1504"/>
      <c r="I7013" s="1504"/>
      <c r="J7013" s="1504"/>
    </row>
    <row r="7014" spans="2:10" x14ac:dyDescent="0.25">
      <c r="B7014" s="1508"/>
      <c r="C7014" s="1508"/>
      <c r="D7014" s="1508"/>
      <c r="E7014" s="1508"/>
      <c r="F7014" s="1504"/>
      <c r="G7014" s="1504"/>
      <c r="H7014" s="1504"/>
      <c r="I7014" s="1504"/>
      <c r="J7014" s="1504"/>
    </row>
    <row r="7015" spans="2:10" x14ac:dyDescent="0.25">
      <c r="B7015" s="1508"/>
      <c r="C7015" s="1508"/>
      <c r="D7015" s="1508"/>
      <c r="E7015" s="1508"/>
      <c r="F7015" s="1504"/>
      <c r="G7015" s="1504"/>
      <c r="H7015" s="1504"/>
      <c r="I7015" s="1504"/>
      <c r="J7015" s="1504"/>
    </row>
    <row r="7016" spans="2:10" x14ac:dyDescent="0.25">
      <c r="B7016" s="1508"/>
      <c r="C7016" s="1508"/>
      <c r="D7016" s="1508"/>
      <c r="E7016" s="1508"/>
      <c r="F7016" s="1504"/>
      <c r="G7016" s="1504"/>
      <c r="H7016" s="1504"/>
      <c r="I7016" s="1504"/>
      <c r="J7016" s="1504"/>
    </row>
    <row r="7017" spans="2:10" x14ac:dyDescent="0.25">
      <c r="B7017" s="1508"/>
      <c r="C7017" s="1508"/>
      <c r="D7017" s="1508"/>
      <c r="E7017" s="1508"/>
      <c r="F7017" s="1504"/>
      <c r="G7017" s="1504"/>
      <c r="H7017" s="1504"/>
      <c r="I7017" s="1504"/>
      <c r="J7017" s="1504"/>
    </row>
    <row r="7018" spans="2:10" x14ac:dyDescent="0.25">
      <c r="B7018" s="1508"/>
      <c r="C7018" s="1508"/>
      <c r="D7018" s="1508"/>
      <c r="E7018" s="1508"/>
      <c r="F7018" s="1504"/>
      <c r="G7018" s="1504"/>
      <c r="H7018" s="1504"/>
      <c r="I7018" s="1504"/>
      <c r="J7018" s="1504"/>
    </row>
    <row r="7019" spans="2:10" x14ac:dyDescent="0.25">
      <c r="B7019" s="1508"/>
      <c r="C7019" s="1508"/>
      <c r="D7019" s="1508"/>
      <c r="E7019" s="1508"/>
      <c r="F7019" s="1504"/>
      <c r="G7019" s="1504"/>
      <c r="H7019" s="1504"/>
      <c r="I7019" s="1504"/>
      <c r="J7019" s="1504"/>
    </row>
    <row r="7020" spans="2:10" x14ac:dyDescent="0.25">
      <c r="B7020" s="1508"/>
      <c r="C7020" s="1508"/>
      <c r="D7020" s="1508"/>
      <c r="E7020" s="1508"/>
      <c r="F7020" s="1504"/>
      <c r="G7020" s="1504"/>
      <c r="H7020" s="1504"/>
      <c r="I7020" s="1504"/>
      <c r="J7020" s="1504"/>
    </row>
    <row r="7021" spans="2:10" x14ac:dyDescent="0.25">
      <c r="B7021" s="1508"/>
      <c r="C7021" s="1508"/>
      <c r="D7021" s="1508"/>
      <c r="E7021" s="1508"/>
      <c r="F7021" s="1504"/>
      <c r="G7021" s="1504"/>
      <c r="H7021" s="1504"/>
      <c r="I7021" s="1504"/>
      <c r="J7021" s="1504"/>
    </row>
    <row r="7022" spans="2:10" x14ac:dyDescent="0.25">
      <c r="B7022" s="1508"/>
      <c r="C7022" s="1508"/>
      <c r="D7022" s="1508"/>
      <c r="E7022" s="1508"/>
      <c r="F7022" s="1504"/>
      <c r="G7022" s="1504"/>
      <c r="H7022" s="1504"/>
      <c r="I7022" s="1504"/>
      <c r="J7022" s="1504"/>
    </row>
    <row r="7023" spans="2:10" x14ac:dyDescent="0.25">
      <c r="B7023" s="1508"/>
      <c r="C7023" s="1508"/>
      <c r="D7023" s="1508"/>
      <c r="E7023" s="1508"/>
      <c r="F7023" s="1504"/>
      <c r="G7023" s="1504"/>
      <c r="H7023" s="1504"/>
      <c r="I7023" s="1504"/>
      <c r="J7023" s="1504"/>
    </row>
    <row r="7024" spans="2:10" x14ac:dyDescent="0.25">
      <c r="B7024" s="1508"/>
      <c r="C7024" s="1508"/>
      <c r="D7024" s="1508"/>
      <c r="E7024" s="1508"/>
      <c r="F7024" s="1504"/>
      <c r="G7024" s="1504"/>
      <c r="H7024" s="1504"/>
      <c r="I7024" s="1504"/>
      <c r="J7024" s="1504"/>
    </row>
    <row r="7025" spans="2:10" x14ac:dyDescent="0.25">
      <c r="B7025" s="1508"/>
      <c r="C7025" s="1508"/>
      <c r="D7025" s="1508"/>
      <c r="E7025" s="1508"/>
      <c r="F7025" s="1504"/>
      <c r="G7025" s="1504"/>
      <c r="H7025" s="1504"/>
      <c r="I7025" s="1504"/>
      <c r="J7025" s="1504"/>
    </row>
    <row r="7026" spans="2:10" x14ac:dyDescent="0.25">
      <c r="B7026" s="1508"/>
      <c r="C7026" s="1508"/>
      <c r="D7026" s="1508"/>
      <c r="E7026" s="1508"/>
      <c r="F7026" s="1504"/>
      <c r="G7026" s="1504"/>
      <c r="H7026" s="1504"/>
      <c r="I7026" s="1504"/>
      <c r="J7026" s="1504"/>
    </row>
    <row r="7027" spans="2:10" x14ac:dyDescent="0.25">
      <c r="B7027" s="1508"/>
      <c r="C7027" s="1508"/>
      <c r="D7027" s="1508"/>
      <c r="E7027" s="1508"/>
      <c r="F7027" s="1504"/>
      <c r="G7027" s="1504"/>
      <c r="H7027" s="1504"/>
      <c r="I7027" s="1504"/>
      <c r="J7027" s="1504"/>
    </row>
    <row r="7028" spans="2:10" x14ac:dyDescent="0.25">
      <c r="B7028" s="1508"/>
      <c r="C7028" s="1508"/>
      <c r="D7028" s="1508"/>
      <c r="E7028" s="1508"/>
      <c r="F7028" s="1504"/>
      <c r="G7028" s="1504"/>
      <c r="H7028" s="1504"/>
      <c r="I7028" s="1504"/>
      <c r="J7028" s="1504"/>
    </row>
    <row r="7029" spans="2:10" x14ac:dyDescent="0.25">
      <c r="B7029" s="1508"/>
      <c r="C7029" s="1508"/>
      <c r="D7029" s="1508"/>
      <c r="E7029" s="1508"/>
      <c r="F7029" s="1504"/>
      <c r="G7029" s="1504"/>
      <c r="H7029" s="1504"/>
      <c r="I7029" s="1504"/>
      <c r="J7029" s="1504"/>
    </row>
    <row r="7030" spans="2:10" x14ac:dyDescent="0.25">
      <c r="B7030" s="1508"/>
      <c r="C7030" s="1508"/>
      <c r="D7030" s="1508"/>
      <c r="E7030" s="1508"/>
      <c r="F7030" s="1504"/>
      <c r="G7030" s="1504"/>
      <c r="H7030" s="1504"/>
      <c r="I7030" s="1504"/>
      <c r="J7030" s="1504"/>
    </row>
    <row r="7031" spans="2:10" x14ac:dyDescent="0.25">
      <c r="B7031" s="1508"/>
      <c r="C7031" s="1508"/>
      <c r="D7031" s="1508"/>
      <c r="E7031" s="1508"/>
      <c r="F7031" s="1504"/>
      <c r="G7031" s="1504"/>
      <c r="H7031" s="1504"/>
      <c r="I7031" s="1504"/>
      <c r="J7031" s="1504"/>
    </row>
    <row r="7032" spans="2:10" x14ac:dyDescent="0.25">
      <c r="B7032" s="1508"/>
      <c r="C7032" s="1508"/>
      <c r="D7032" s="1508"/>
      <c r="E7032" s="1508"/>
      <c r="F7032" s="1504"/>
      <c r="G7032" s="1504"/>
      <c r="H7032" s="1504"/>
      <c r="I7032" s="1504"/>
      <c r="J7032" s="1504"/>
    </row>
    <row r="7033" spans="2:10" x14ac:dyDescent="0.25">
      <c r="B7033" s="1508"/>
      <c r="C7033" s="1508"/>
      <c r="D7033" s="1508"/>
      <c r="E7033" s="1508"/>
      <c r="F7033" s="1504"/>
      <c r="G7033" s="1504"/>
      <c r="H7033" s="1504"/>
      <c r="I7033" s="1504"/>
      <c r="J7033" s="1504"/>
    </row>
    <row r="7034" spans="2:10" x14ac:dyDescent="0.25">
      <c r="B7034" s="1508"/>
      <c r="C7034" s="1508"/>
      <c r="D7034" s="1508"/>
      <c r="E7034" s="1508"/>
      <c r="F7034" s="1504"/>
      <c r="G7034" s="1504"/>
      <c r="H7034" s="1504"/>
      <c r="I7034" s="1504"/>
      <c r="J7034" s="1504"/>
    </row>
    <row r="7035" spans="2:10" x14ac:dyDescent="0.25">
      <c r="B7035" s="1508"/>
      <c r="C7035" s="1508"/>
      <c r="D7035" s="1508"/>
      <c r="E7035" s="1508"/>
      <c r="F7035" s="1504"/>
      <c r="G7035" s="1504"/>
      <c r="H7035" s="1504"/>
      <c r="I7035" s="1504"/>
      <c r="J7035" s="1504"/>
    </row>
    <row r="7036" spans="2:10" x14ac:dyDescent="0.25">
      <c r="B7036" s="1508"/>
      <c r="C7036" s="1508"/>
      <c r="D7036" s="1508"/>
      <c r="E7036" s="1508"/>
      <c r="F7036" s="1504"/>
      <c r="G7036" s="1504"/>
      <c r="H7036" s="1504"/>
      <c r="I7036" s="1504"/>
      <c r="J7036" s="1504"/>
    </row>
    <row r="7037" spans="2:10" x14ac:dyDescent="0.25">
      <c r="B7037" s="1508"/>
      <c r="C7037" s="1508"/>
      <c r="D7037" s="1508"/>
      <c r="E7037" s="1508"/>
      <c r="F7037" s="1504"/>
      <c r="G7037" s="1504"/>
      <c r="H7037" s="1504"/>
      <c r="I7037" s="1504"/>
      <c r="J7037" s="1504"/>
    </row>
    <row r="7038" spans="2:10" x14ac:dyDescent="0.25">
      <c r="B7038" s="1508"/>
      <c r="C7038" s="1508"/>
      <c r="D7038" s="1508"/>
      <c r="E7038" s="1508"/>
      <c r="F7038" s="1504"/>
      <c r="G7038" s="1504"/>
      <c r="H7038" s="1504"/>
      <c r="I7038" s="1504"/>
      <c r="J7038" s="1504"/>
    </row>
    <row r="7039" spans="2:10" x14ac:dyDescent="0.25">
      <c r="B7039" s="1508"/>
      <c r="C7039" s="1508"/>
      <c r="D7039" s="1508"/>
      <c r="E7039" s="1508"/>
      <c r="F7039" s="1504"/>
      <c r="G7039" s="1504"/>
      <c r="H7039" s="1504"/>
      <c r="I7039" s="1504"/>
      <c r="J7039" s="1504"/>
    </row>
    <row r="7040" spans="2:10" x14ac:dyDescent="0.25">
      <c r="B7040" s="1508"/>
      <c r="C7040" s="1508"/>
      <c r="D7040" s="1508"/>
      <c r="E7040" s="1508"/>
      <c r="F7040" s="1504"/>
      <c r="G7040" s="1504"/>
      <c r="H7040" s="1504"/>
      <c r="I7040" s="1504"/>
      <c r="J7040" s="1504"/>
    </row>
    <row r="7041" spans="2:10" x14ac:dyDescent="0.25">
      <c r="B7041" s="1508"/>
      <c r="C7041" s="1508"/>
      <c r="D7041" s="1508"/>
      <c r="E7041" s="1508"/>
      <c r="F7041" s="1504"/>
      <c r="G7041" s="1504"/>
      <c r="H7041" s="1504"/>
      <c r="I7041" s="1504"/>
      <c r="J7041" s="1504"/>
    </row>
    <row r="7042" spans="2:10" x14ac:dyDescent="0.25">
      <c r="B7042" s="1508"/>
      <c r="C7042" s="1508"/>
      <c r="D7042" s="1508"/>
      <c r="E7042" s="1508"/>
      <c r="F7042" s="1504"/>
      <c r="G7042" s="1504"/>
      <c r="H7042" s="1504"/>
      <c r="I7042" s="1504"/>
      <c r="J7042" s="1504"/>
    </row>
    <row r="7043" spans="2:10" x14ac:dyDescent="0.25">
      <c r="B7043" s="1508"/>
      <c r="C7043" s="1508"/>
      <c r="D7043" s="1508"/>
      <c r="E7043" s="1508"/>
      <c r="F7043" s="1504"/>
      <c r="G7043" s="1504"/>
      <c r="H7043" s="1504"/>
      <c r="I7043" s="1504"/>
      <c r="J7043" s="1504"/>
    </row>
    <row r="7044" spans="2:10" x14ac:dyDescent="0.25">
      <c r="B7044" s="1508"/>
      <c r="C7044" s="1508"/>
      <c r="D7044" s="1508"/>
      <c r="E7044" s="1508"/>
      <c r="F7044" s="1504"/>
      <c r="G7044" s="1504"/>
      <c r="H7044" s="1504"/>
      <c r="I7044" s="1504"/>
      <c r="J7044" s="1504"/>
    </row>
    <row r="7045" spans="2:10" x14ac:dyDescent="0.25">
      <c r="B7045" s="1508"/>
      <c r="C7045" s="1508"/>
      <c r="D7045" s="1508"/>
      <c r="E7045" s="1508"/>
      <c r="F7045" s="1504"/>
      <c r="G7045" s="1504"/>
      <c r="H7045" s="1504"/>
      <c r="I7045" s="1504"/>
      <c r="J7045" s="1504"/>
    </row>
    <row r="7046" spans="2:10" x14ac:dyDescent="0.25">
      <c r="B7046" s="1508"/>
      <c r="C7046" s="1508"/>
      <c r="D7046" s="1508"/>
      <c r="E7046" s="1508"/>
      <c r="F7046" s="1504"/>
      <c r="G7046" s="1504"/>
      <c r="H7046" s="1504"/>
      <c r="I7046" s="1504"/>
      <c r="J7046" s="1504"/>
    </row>
    <row r="7047" spans="2:10" x14ac:dyDescent="0.25">
      <c r="B7047" s="1508"/>
      <c r="C7047" s="1508"/>
      <c r="D7047" s="1508"/>
      <c r="E7047" s="1508"/>
      <c r="F7047" s="1504"/>
      <c r="G7047" s="1504"/>
      <c r="H7047" s="1504"/>
      <c r="I7047" s="1504"/>
      <c r="J7047" s="1504"/>
    </row>
    <row r="7048" spans="2:10" x14ac:dyDescent="0.25">
      <c r="B7048" s="1508"/>
      <c r="C7048" s="1508"/>
      <c r="D7048" s="1508"/>
      <c r="E7048" s="1508"/>
      <c r="F7048" s="1504"/>
      <c r="G7048" s="1504"/>
      <c r="H7048" s="1504"/>
      <c r="I7048" s="1504"/>
      <c r="J7048" s="1504"/>
    </row>
    <row r="7049" spans="2:10" x14ac:dyDescent="0.25">
      <c r="B7049" s="1508"/>
      <c r="C7049" s="1508"/>
      <c r="D7049" s="1508"/>
      <c r="E7049" s="1508"/>
      <c r="F7049" s="1504"/>
      <c r="G7049" s="1504"/>
      <c r="H7049" s="1504"/>
      <c r="I7049" s="1504"/>
      <c r="J7049" s="1504"/>
    </row>
    <row r="7050" spans="2:10" x14ac:dyDescent="0.25">
      <c r="B7050" s="1508"/>
      <c r="C7050" s="1508"/>
      <c r="D7050" s="1508"/>
      <c r="E7050" s="1508"/>
      <c r="F7050" s="1504"/>
      <c r="G7050" s="1504"/>
      <c r="H7050" s="1504"/>
      <c r="I7050" s="1504"/>
      <c r="J7050" s="1504"/>
    </row>
    <row r="7051" spans="2:10" x14ac:dyDescent="0.25">
      <c r="B7051" s="1508"/>
      <c r="C7051" s="1508"/>
      <c r="D7051" s="1508"/>
      <c r="E7051" s="1508"/>
      <c r="F7051" s="1504"/>
      <c r="G7051" s="1504"/>
      <c r="H7051" s="1504"/>
      <c r="I7051" s="1504"/>
      <c r="J7051" s="1504"/>
    </row>
    <row r="7052" spans="2:10" x14ac:dyDescent="0.25">
      <c r="B7052" s="1508"/>
      <c r="C7052" s="1508"/>
      <c r="D7052" s="1508"/>
      <c r="E7052" s="1508"/>
      <c r="F7052" s="1504"/>
      <c r="G7052" s="1504"/>
      <c r="H7052" s="1504"/>
      <c r="I7052" s="1504"/>
      <c r="J7052" s="1504"/>
    </row>
    <row r="7053" spans="2:10" x14ac:dyDescent="0.25">
      <c r="B7053" s="1508"/>
      <c r="C7053" s="1508"/>
      <c r="D7053" s="1508"/>
      <c r="E7053" s="1508"/>
      <c r="F7053" s="1504"/>
      <c r="G7053" s="1504"/>
      <c r="H7053" s="1504"/>
      <c r="I7053" s="1504"/>
      <c r="J7053" s="1504"/>
    </row>
    <row r="7054" spans="2:10" x14ac:dyDescent="0.25">
      <c r="B7054" s="1508"/>
      <c r="C7054" s="1508"/>
      <c r="D7054" s="1508"/>
      <c r="E7054" s="1508"/>
      <c r="F7054" s="1504"/>
      <c r="G7054" s="1504"/>
      <c r="H7054" s="1504"/>
      <c r="I7054" s="1504"/>
      <c r="J7054" s="1504"/>
    </row>
    <row r="7055" spans="2:10" x14ac:dyDescent="0.25">
      <c r="B7055" s="1508"/>
      <c r="C7055" s="1508"/>
      <c r="D7055" s="1508"/>
      <c r="E7055" s="1508"/>
      <c r="F7055" s="1504"/>
      <c r="G7055" s="1504"/>
      <c r="H7055" s="1504"/>
      <c r="I7055" s="1504"/>
      <c r="J7055" s="1504"/>
    </row>
    <row r="7056" spans="2:10" x14ac:dyDescent="0.25">
      <c r="B7056" s="1508"/>
      <c r="C7056" s="1508"/>
      <c r="D7056" s="1508"/>
      <c r="E7056" s="1508"/>
      <c r="F7056" s="1504"/>
      <c r="G7056" s="1504"/>
      <c r="H7056" s="1504"/>
      <c r="I7056" s="1504"/>
      <c r="J7056" s="1504"/>
    </row>
    <row r="7057" spans="2:10" x14ac:dyDescent="0.25">
      <c r="B7057" s="1508"/>
      <c r="C7057" s="1508"/>
      <c r="D7057" s="1508"/>
      <c r="E7057" s="1508"/>
      <c r="F7057" s="1504"/>
      <c r="G7057" s="1504"/>
      <c r="H7057" s="1504"/>
      <c r="I7057" s="1504"/>
      <c r="J7057" s="1504"/>
    </row>
    <row r="7058" spans="2:10" x14ac:dyDescent="0.25">
      <c r="B7058" s="1508"/>
      <c r="C7058" s="1508"/>
      <c r="D7058" s="1508"/>
      <c r="E7058" s="1508"/>
      <c r="F7058" s="1504"/>
      <c r="G7058" s="1504"/>
      <c r="H7058" s="1504"/>
      <c r="I7058" s="1504"/>
      <c r="J7058" s="1504"/>
    </row>
    <row r="7059" spans="2:10" x14ac:dyDescent="0.25">
      <c r="B7059" s="1508"/>
      <c r="C7059" s="1508"/>
      <c r="D7059" s="1508"/>
      <c r="E7059" s="1508"/>
      <c r="F7059" s="1504"/>
      <c r="G7059" s="1504"/>
      <c r="H7059" s="1504"/>
      <c r="I7059" s="1504"/>
      <c r="J7059" s="1504"/>
    </row>
    <row r="7060" spans="2:10" x14ac:dyDescent="0.25">
      <c r="B7060" s="1508"/>
      <c r="C7060" s="1508"/>
      <c r="D7060" s="1508"/>
      <c r="E7060" s="1508"/>
      <c r="F7060" s="1504"/>
      <c r="G7060" s="1504"/>
      <c r="H7060" s="1504"/>
      <c r="I7060" s="1504"/>
      <c r="J7060" s="1504"/>
    </row>
    <row r="7061" spans="2:10" x14ac:dyDescent="0.25">
      <c r="B7061" s="1508"/>
      <c r="C7061" s="1508"/>
      <c r="D7061" s="1508"/>
      <c r="E7061" s="1508"/>
      <c r="F7061" s="1504"/>
      <c r="G7061" s="1504"/>
      <c r="H7061" s="1504"/>
      <c r="I7061" s="1504"/>
      <c r="J7061" s="1504"/>
    </row>
    <row r="7062" spans="2:10" x14ac:dyDescent="0.25">
      <c r="B7062" s="1508"/>
      <c r="C7062" s="1508"/>
      <c r="D7062" s="1508"/>
      <c r="E7062" s="1508"/>
      <c r="F7062" s="1504"/>
      <c r="G7062" s="1504"/>
      <c r="H7062" s="1504"/>
      <c r="I7062" s="1504"/>
      <c r="J7062" s="1504"/>
    </row>
    <row r="7063" spans="2:10" x14ac:dyDescent="0.25">
      <c r="B7063" s="1508"/>
      <c r="C7063" s="1508"/>
      <c r="D7063" s="1508"/>
      <c r="E7063" s="1508"/>
      <c r="F7063" s="1504"/>
      <c r="G7063" s="1504"/>
      <c r="H7063" s="1504"/>
      <c r="I7063" s="1504"/>
      <c r="J7063" s="1504"/>
    </row>
    <row r="7064" spans="2:10" x14ac:dyDescent="0.25">
      <c r="B7064" s="1508"/>
      <c r="C7064" s="1508"/>
      <c r="D7064" s="1508"/>
      <c r="E7064" s="1508"/>
      <c r="F7064" s="1504"/>
      <c r="G7064" s="1504"/>
      <c r="H7064" s="1504"/>
      <c r="I7064" s="1504"/>
      <c r="J7064" s="1504"/>
    </row>
    <row r="7065" spans="2:10" x14ac:dyDescent="0.25">
      <c r="B7065" s="1508"/>
      <c r="C7065" s="1508"/>
      <c r="D7065" s="1508"/>
      <c r="E7065" s="1508"/>
      <c r="F7065" s="1504"/>
      <c r="G7065" s="1504"/>
      <c r="H7065" s="1504"/>
      <c r="I7065" s="1504"/>
      <c r="J7065" s="1504"/>
    </row>
    <row r="7066" spans="2:10" x14ac:dyDescent="0.25">
      <c r="B7066" s="1508"/>
      <c r="C7066" s="1508"/>
      <c r="D7066" s="1508"/>
      <c r="E7066" s="1508"/>
      <c r="F7066" s="1504"/>
      <c r="G7066" s="1504"/>
      <c r="H7066" s="1504"/>
      <c r="I7066" s="1504"/>
      <c r="J7066" s="1504"/>
    </row>
    <row r="7067" spans="2:10" x14ac:dyDescent="0.25">
      <c r="B7067" s="1508"/>
      <c r="C7067" s="1508"/>
      <c r="D7067" s="1508"/>
      <c r="E7067" s="1508"/>
      <c r="F7067" s="1504"/>
      <c r="G7067" s="1504"/>
      <c r="H7067" s="1504"/>
      <c r="I7067" s="1504"/>
      <c r="J7067" s="1504"/>
    </row>
    <row r="7068" spans="2:10" x14ac:dyDescent="0.25">
      <c r="B7068" s="1508"/>
      <c r="C7068" s="1508"/>
      <c r="D7068" s="1508"/>
      <c r="E7068" s="1508"/>
      <c r="F7068" s="1504"/>
      <c r="G7068" s="1504"/>
      <c r="H7068" s="1504"/>
      <c r="I7068" s="1504"/>
      <c r="J7068" s="1504"/>
    </row>
    <row r="7069" spans="2:10" x14ac:dyDescent="0.25">
      <c r="B7069" s="1508"/>
      <c r="C7069" s="1508"/>
      <c r="D7069" s="1508"/>
      <c r="E7069" s="1508"/>
      <c r="F7069" s="1504"/>
      <c r="G7069" s="1504"/>
      <c r="H7069" s="1504"/>
      <c r="I7069" s="1504"/>
      <c r="J7069" s="1504"/>
    </row>
    <row r="7070" spans="2:10" x14ac:dyDescent="0.25">
      <c r="B7070" s="1508"/>
      <c r="C7070" s="1508"/>
      <c r="D7070" s="1508"/>
      <c r="E7070" s="1508"/>
      <c r="F7070" s="1504"/>
      <c r="G7070" s="1504"/>
      <c r="H7070" s="1504"/>
      <c r="I7070" s="1504"/>
      <c r="J7070" s="1504"/>
    </row>
    <row r="7071" spans="2:10" x14ac:dyDescent="0.25">
      <c r="B7071" s="1508"/>
      <c r="C7071" s="1508"/>
      <c r="D7071" s="1508"/>
      <c r="E7071" s="1508"/>
      <c r="F7071" s="1504"/>
      <c r="G7071" s="1504"/>
      <c r="H7071" s="1504"/>
      <c r="I7071" s="1504"/>
      <c r="J7071" s="1504"/>
    </row>
    <row r="7072" spans="2:10" x14ac:dyDescent="0.25">
      <c r="B7072" s="1508"/>
      <c r="C7072" s="1508"/>
      <c r="D7072" s="1508"/>
      <c r="E7072" s="1508"/>
      <c r="F7072" s="1504"/>
      <c r="G7072" s="1504"/>
      <c r="H7072" s="1504"/>
      <c r="I7072" s="1504"/>
      <c r="J7072" s="1504"/>
    </row>
    <row r="7073" spans="2:10" x14ac:dyDescent="0.25">
      <c r="B7073" s="1508"/>
      <c r="C7073" s="1508"/>
      <c r="D7073" s="1508"/>
      <c r="E7073" s="1508"/>
      <c r="F7073" s="1504"/>
      <c r="G7073" s="1504"/>
      <c r="H7073" s="1504"/>
      <c r="I7073" s="1504"/>
      <c r="J7073" s="1504"/>
    </row>
    <row r="7074" spans="2:10" x14ac:dyDescent="0.25">
      <c r="B7074" s="1508"/>
      <c r="C7074" s="1508"/>
      <c r="D7074" s="1508"/>
      <c r="E7074" s="1508"/>
      <c r="F7074" s="1504"/>
      <c r="G7074" s="1504"/>
      <c r="H7074" s="1504"/>
      <c r="I7074" s="1504"/>
      <c r="J7074" s="1504"/>
    </row>
    <row r="7075" spans="2:10" x14ac:dyDescent="0.25">
      <c r="B7075" s="1508"/>
      <c r="C7075" s="1508"/>
      <c r="D7075" s="1508"/>
      <c r="E7075" s="1508"/>
      <c r="F7075" s="1504"/>
      <c r="G7075" s="1504"/>
      <c r="H7075" s="1504"/>
      <c r="I7075" s="1504"/>
      <c r="J7075" s="1504"/>
    </row>
    <row r="7076" spans="2:10" x14ac:dyDescent="0.25">
      <c r="B7076" s="1508"/>
      <c r="C7076" s="1508"/>
      <c r="D7076" s="1508"/>
      <c r="E7076" s="1508"/>
      <c r="F7076" s="1504"/>
      <c r="G7076" s="1504"/>
      <c r="H7076" s="1504"/>
      <c r="I7076" s="1504"/>
      <c r="J7076" s="1504"/>
    </row>
    <row r="7077" spans="2:10" x14ac:dyDescent="0.25">
      <c r="B7077" s="1508"/>
      <c r="C7077" s="1508"/>
      <c r="D7077" s="1508"/>
      <c r="E7077" s="1508"/>
      <c r="F7077" s="1504"/>
      <c r="G7077" s="1504"/>
      <c r="H7077" s="1504"/>
      <c r="I7077" s="1504"/>
      <c r="J7077" s="1504"/>
    </row>
    <row r="7078" spans="2:10" x14ac:dyDescent="0.25">
      <c r="B7078" s="1508"/>
      <c r="C7078" s="1508"/>
      <c r="D7078" s="1508"/>
      <c r="E7078" s="1508"/>
      <c r="F7078" s="1504"/>
      <c r="G7078" s="1504"/>
      <c r="H7078" s="1504"/>
      <c r="I7078" s="1504"/>
      <c r="J7078" s="1504"/>
    </row>
    <row r="7079" spans="2:10" x14ac:dyDescent="0.25">
      <c r="B7079" s="1508"/>
      <c r="C7079" s="1508"/>
      <c r="D7079" s="1508"/>
      <c r="E7079" s="1508"/>
      <c r="F7079" s="1504"/>
      <c r="G7079" s="1504"/>
      <c r="H7079" s="1504"/>
      <c r="I7079" s="1504"/>
      <c r="J7079" s="1504"/>
    </row>
    <row r="7080" spans="2:10" x14ac:dyDescent="0.25">
      <c r="B7080" s="1508"/>
      <c r="C7080" s="1508"/>
      <c r="D7080" s="1508"/>
      <c r="E7080" s="1508"/>
      <c r="F7080" s="1504"/>
      <c r="G7080" s="1504"/>
      <c r="H7080" s="1504"/>
      <c r="I7080" s="1504"/>
      <c r="J7080" s="1504"/>
    </row>
    <row r="7081" spans="2:10" x14ac:dyDescent="0.25">
      <c r="B7081" s="1508"/>
      <c r="C7081" s="1508"/>
      <c r="D7081" s="1508"/>
      <c r="E7081" s="1508"/>
      <c r="F7081" s="1504"/>
      <c r="G7081" s="1504"/>
      <c r="H7081" s="1504"/>
      <c r="I7081" s="1504"/>
      <c r="J7081" s="1504"/>
    </row>
    <row r="7082" spans="2:10" x14ac:dyDescent="0.25">
      <c r="B7082" s="1508"/>
      <c r="C7082" s="1508"/>
      <c r="D7082" s="1508"/>
      <c r="E7082" s="1508"/>
      <c r="F7082" s="1504"/>
      <c r="G7082" s="1504"/>
      <c r="H7082" s="1504"/>
      <c r="I7082" s="1504"/>
      <c r="J7082" s="1504"/>
    </row>
    <row r="7083" spans="2:10" x14ac:dyDescent="0.25">
      <c r="B7083" s="1508"/>
      <c r="C7083" s="1508"/>
      <c r="D7083" s="1508"/>
      <c r="E7083" s="1508"/>
      <c r="F7083" s="1504"/>
      <c r="G7083" s="1504"/>
      <c r="H7083" s="1504"/>
      <c r="I7083" s="1504"/>
      <c r="J7083" s="1504"/>
    </row>
    <row r="7084" spans="2:10" x14ac:dyDescent="0.25">
      <c r="B7084" s="1508"/>
      <c r="C7084" s="1508"/>
      <c r="D7084" s="1508"/>
      <c r="E7084" s="1508"/>
      <c r="F7084" s="1504"/>
      <c r="G7084" s="1504"/>
      <c r="H7084" s="1504"/>
      <c r="I7084" s="1504"/>
      <c r="J7084" s="1504"/>
    </row>
    <row r="7085" spans="2:10" x14ac:dyDescent="0.25">
      <c r="B7085" s="1508"/>
      <c r="C7085" s="1508"/>
      <c r="D7085" s="1508"/>
      <c r="E7085" s="1508"/>
      <c r="F7085" s="1504"/>
      <c r="G7085" s="1504"/>
      <c r="H7085" s="1504"/>
      <c r="I7085" s="1504"/>
      <c r="J7085" s="1504"/>
    </row>
    <row r="7086" spans="2:10" x14ac:dyDescent="0.25">
      <c r="B7086" s="1508"/>
      <c r="C7086" s="1508"/>
      <c r="D7086" s="1508"/>
      <c r="E7086" s="1508"/>
      <c r="F7086" s="1504"/>
      <c r="G7086" s="1504"/>
      <c r="H7086" s="1504"/>
      <c r="I7086" s="1504"/>
      <c r="J7086" s="1504"/>
    </row>
    <row r="7087" spans="2:10" x14ac:dyDescent="0.25">
      <c r="B7087" s="1508"/>
      <c r="C7087" s="1508"/>
      <c r="D7087" s="1508"/>
      <c r="E7087" s="1508"/>
      <c r="F7087" s="1504"/>
      <c r="G7087" s="1504"/>
      <c r="H7087" s="1504"/>
      <c r="I7087" s="1504"/>
      <c r="J7087" s="1504"/>
    </row>
    <row r="7088" spans="2:10" x14ac:dyDescent="0.25">
      <c r="B7088" s="1508"/>
      <c r="C7088" s="1508"/>
      <c r="D7088" s="1508"/>
      <c r="E7088" s="1508"/>
      <c r="F7088" s="1504"/>
      <c r="G7088" s="1504"/>
      <c r="H7088" s="1504"/>
      <c r="I7088" s="1504"/>
      <c r="J7088" s="1504"/>
    </row>
    <row r="7089" spans="2:10" x14ac:dyDescent="0.25">
      <c r="B7089" s="1508"/>
      <c r="C7089" s="1508"/>
      <c r="D7089" s="1508"/>
      <c r="E7089" s="1508"/>
      <c r="F7089" s="1504"/>
      <c r="G7089" s="1504"/>
      <c r="H7089" s="1504"/>
      <c r="I7089" s="1504"/>
      <c r="J7089" s="1504"/>
    </row>
    <row r="7090" spans="2:10" x14ac:dyDescent="0.25">
      <c r="B7090" s="1508"/>
      <c r="C7090" s="1508"/>
      <c r="D7090" s="1508"/>
      <c r="E7090" s="1508"/>
      <c r="F7090" s="1504"/>
      <c r="G7090" s="1504"/>
      <c r="H7090" s="1504"/>
      <c r="I7090" s="1504"/>
      <c r="J7090" s="1504"/>
    </row>
    <row r="7091" spans="2:10" x14ac:dyDescent="0.25">
      <c r="B7091" s="1508"/>
      <c r="C7091" s="1508"/>
      <c r="D7091" s="1508"/>
      <c r="E7091" s="1508"/>
      <c r="F7091" s="1504"/>
      <c r="G7091" s="1504"/>
      <c r="H7091" s="1504"/>
      <c r="I7091" s="1504"/>
      <c r="J7091" s="1504"/>
    </row>
    <row r="7092" spans="2:10" x14ac:dyDescent="0.25">
      <c r="B7092" s="1508"/>
      <c r="C7092" s="1508"/>
      <c r="D7092" s="1508"/>
      <c r="E7092" s="1508"/>
      <c r="F7092" s="1504"/>
      <c r="G7092" s="1504"/>
      <c r="H7092" s="1504"/>
      <c r="I7092" s="1504"/>
      <c r="J7092" s="1504"/>
    </row>
    <row r="7093" spans="2:10" x14ac:dyDescent="0.25">
      <c r="B7093" s="1508"/>
      <c r="C7093" s="1508"/>
      <c r="D7093" s="1508"/>
      <c r="E7093" s="1508"/>
      <c r="F7093" s="1504"/>
      <c r="G7093" s="1504"/>
      <c r="H7093" s="1504"/>
      <c r="I7093" s="1504"/>
      <c r="J7093" s="1504"/>
    </row>
    <row r="7094" spans="2:10" x14ac:dyDescent="0.25">
      <c r="B7094" s="1508"/>
      <c r="C7094" s="1508"/>
      <c r="D7094" s="1508"/>
      <c r="E7094" s="1508"/>
      <c r="F7094" s="1504"/>
      <c r="G7094" s="1504"/>
      <c r="H7094" s="1504"/>
      <c r="I7094" s="1504"/>
      <c r="J7094" s="1504"/>
    </row>
    <row r="7095" spans="2:10" x14ac:dyDescent="0.25">
      <c r="B7095" s="1508"/>
      <c r="C7095" s="1508"/>
      <c r="D7095" s="1508"/>
      <c r="E7095" s="1508"/>
      <c r="F7095" s="1504"/>
      <c r="G7095" s="1504"/>
      <c r="H7095" s="1504"/>
      <c r="I7095" s="1504"/>
      <c r="J7095" s="1504"/>
    </row>
    <row r="7096" spans="2:10" x14ac:dyDescent="0.25">
      <c r="B7096" s="1508"/>
      <c r="C7096" s="1508"/>
      <c r="D7096" s="1508"/>
      <c r="E7096" s="1508"/>
      <c r="F7096" s="1504"/>
      <c r="G7096" s="1504"/>
      <c r="H7096" s="1504"/>
      <c r="I7096" s="1504"/>
      <c r="J7096" s="1504"/>
    </row>
    <row r="7097" spans="2:10" x14ac:dyDescent="0.25">
      <c r="B7097" s="1508"/>
      <c r="C7097" s="1508"/>
      <c r="D7097" s="1508"/>
      <c r="E7097" s="1508"/>
      <c r="F7097" s="1504"/>
      <c r="G7097" s="1504"/>
      <c r="H7097" s="1504"/>
      <c r="I7097" s="1504"/>
      <c r="J7097" s="1504"/>
    </row>
    <row r="7098" spans="2:10" x14ac:dyDescent="0.25">
      <c r="B7098" s="1508"/>
      <c r="C7098" s="1508"/>
      <c r="D7098" s="1508"/>
      <c r="E7098" s="1508"/>
      <c r="F7098" s="1504"/>
      <c r="G7098" s="1504"/>
      <c r="H7098" s="1504"/>
      <c r="I7098" s="1504"/>
      <c r="J7098" s="1504"/>
    </row>
    <row r="7099" spans="2:10" x14ac:dyDescent="0.25">
      <c r="B7099" s="1508"/>
      <c r="C7099" s="1508"/>
      <c r="D7099" s="1508"/>
      <c r="E7099" s="1508"/>
      <c r="F7099" s="1504"/>
      <c r="G7099" s="1504"/>
      <c r="H7099" s="1504"/>
      <c r="I7099" s="1504"/>
      <c r="J7099" s="1504"/>
    </row>
    <row r="7100" spans="2:10" x14ac:dyDescent="0.25">
      <c r="B7100" s="1508"/>
      <c r="C7100" s="1508"/>
      <c r="D7100" s="1508"/>
      <c r="E7100" s="1508"/>
      <c r="F7100" s="1504"/>
      <c r="G7100" s="1504"/>
      <c r="H7100" s="1504"/>
      <c r="I7100" s="1504"/>
      <c r="J7100" s="1504"/>
    </row>
    <row r="7101" spans="2:10" x14ac:dyDescent="0.25">
      <c r="B7101" s="1508"/>
      <c r="C7101" s="1508"/>
      <c r="D7101" s="1508"/>
      <c r="E7101" s="1508"/>
      <c r="F7101" s="1504"/>
      <c r="G7101" s="1504"/>
      <c r="H7101" s="1504"/>
      <c r="I7101" s="1504"/>
      <c r="J7101" s="1504"/>
    </row>
    <row r="7102" spans="2:10" x14ac:dyDescent="0.25">
      <c r="B7102" s="1508"/>
      <c r="C7102" s="1508"/>
      <c r="D7102" s="1508"/>
      <c r="E7102" s="1508"/>
      <c r="F7102" s="1504"/>
      <c r="G7102" s="1504"/>
      <c r="H7102" s="1504"/>
      <c r="I7102" s="1504"/>
      <c r="J7102" s="1504"/>
    </row>
    <row r="7103" spans="2:10" x14ac:dyDescent="0.25">
      <c r="B7103" s="1508"/>
      <c r="C7103" s="1508"/>
      <c r="D7103" s="1508"/>
      <c r="E7103" s="1508"/>
      <c r="F7103" s="1504"/>
      <c r="G7103" s="1504"/>
      <c r="H7103" s="1504"/>
      <c r="I7103" s="1504"/>
      <c r="J7103" s="1504"/>
    </row>
    <row r="7104" spans="2:10" x14ac:dyDescent="0.25">
      <c r="B7104" s="1508"/>
      <c r="C7104" s="1508"/>
      <c r="D7104" s="1508"/>
      <c r="E7104" s="1508"/>
      <c r="F7104" s="1504"/>
      <c r="G7104" s="1504"/>
      <c r="H7104" s="1504"/>
      <c r="I7104" s="1504"/>
      <c r="J7104" s="1504"/>
    </row>
    <row r="7105" spans="2:10" x14ac:dyDescent="0.25">
      <c r="B7105" s="1508"/>
      <c r="C7105" s="1508"/>
      <c r="D7105" s="1508"/>
      <c r="E7105" s="1508"/>
      <c r="F7105" s="1504"/>
      <c r="G7105" s="1504"/>
      <c r="H7105" s="1504"/>
      <c r="I7105" s="1504"/>
      <c r="J7105" s="1504"/>
    </row>
    <row r="7106" spans="2:10" x14ac:dyDescent="0.25">
      <c r="B7106" s="1508"/>
      <c r="C7106" s="1508"/>
      <c r="D7106" s="1508"/>
      <c r="E7106" s="1508"/>
      <c r="F7106" s="1504"/>
      <c r="G7106" s="1504"/>
      <c r="H7106" s="1504"/>
      <c r="I7106" s="1504"/>
      <c r="J7106" s="1504"/>
    </row>
    <row r="7107" spans="2:10" x14ac:dyDescent="0.25">
      <c r="B7107" s="1508"/>
      <c r="C7107" s="1508"/>
      <c r="D7107" s="1508"/>
      <c r="E7107" s="1508"/>
      <c r="F7107" s="1504"/>
      <c r="G7107" s="1504"/>
      <c r="H7107" s="1504"/>
      <c r="I7107" s="1504"/>
      <c r="J7107" s="1504"/>
    </row>
    <row r="7108" spans="2:10" x14ac:dyDescent="0.25">
      <c r="B7108" s="1508"/>
      <c r="C7108" s="1508"/>
      <c r="D7108" s="1508"/>
      <c r="E7108" s="1508"/>
      <c r="F7108" s="1504"/>
      <c r="G7108" s="1504"/>
      <c r="H7108" s="1504"/>
      <c r="I7108" s="1504"/>
      <c r="J7108" s="1504"/>
    </row>
    <row r="7109" spans="2:10" x14ac:dyDescent="0.25">
      <c r="B7109" s="1508"/>
      <c r="C7109" s="1508"/>
      <c r="D7109" s="1508"/>
      <c r="E7109" s="1508"/>
      <c r="F7109" s="1504"/>
      <c r="G7109" s="1504"/>
      <c r="H7109" s="1504"/>
      <c r="I7109" s="1504"/>
      <c r="J7109" s="1504"/>
    </row>
    <row r="7110" spans="2:10" x14ac:dyDescent="0.25">
      <c r="B7110" s="1508"/>
      <c r="C7110" s="1508"/>
      <c r="D7110" s="1508"/>
      <c r="E7110" s="1508"/>
      <c r="F7110" s="1504"/>
      <c r="G7110" s="1504"/>
      <c r="H7110" s="1504"/>
      <c r="I7110" s="1504"/>
      <c r="J7110" s="1504"/>
    </row>
    <row r="7111" spans="2:10" x14ac:dyDescent="0.25">
      <c r="B7111" s="1508"/>
      <c r="C7111" s="1508"/>
      <c r="D7111" s="1508"/>
      <c r="E7111" s="1508"/>
      <c r="F7111" s="1504"/>
      <c r="G7111" s="1504"/>
      <c r="H7111" s="1504"/>
      <c r="I7111" s="1504"/>
      <c r="J7111" s="1504"/>
    </row>
    <row r="7112" spans="2:10" x14ac:dyDescent="0.25">
      <c r="B7112" s="1508"/>
      <c r="C7112" s="1508"/>
      <c r="D7112" s="1508"/>
      <c r="E7112" s="1508"/>
      <c r="F7112" s="1504"/>
      <c r="G7112" s="1504"/>
      <c r="H7112" s="1504"/>
      <c r="I7112" s="1504"/>
      <c r="J7112" s="1504"/>
    </row>
    <row r="7113" spans="2:10" x14ac:dyDescent="0.25">
      <c r="B7113" s="1508"/>
      <c r="C7113" s="1508"/>
      <c r="D7113" s="1508"/>
      <c r="E7113" s="1508"/>
      <c r="F7113" s="1504"/>
      <c r="G7113" s="1504"/>
      <c r="H7113" s="1504"/>
      <c r="I7113" s="1504"/>
      <c r="J7113" s="1504"/>
    </row>
    <row r="7114" spans="2:10" x14ac:dyDescent="0.25">
      <c r="B7114" s="1508"/>
      <c r="C7114" s="1508"/>
      <c r="D7114" s="1508"/>
      <c r="E7114" s="1508"/>
      <c r="F7114" s="1504"/>
      <c r="G7114" s="1504"/>
      <c r="H7114" s="1504"/>
      <c r="I7114" s="1504"/>
      <c r="J7114" s="1504"/>
    </row>
    <row r="7115" spans="2:10" x14ac:dyDescent="0.25">
      <c r="B7115" s="1508"/>
      <c r="C7115" s="1508"/>
      <c r="D7115" s="1508"/>
      <c r="E7115" s="1508"/>
      <c r="F7115" s="1504"/>
      <c r="G7115" s="1504"/>
      <c r="H7115" s="1504"/>
      <c r="I7115" s="1504"/>
      <c r="J7115" s="1504"/>
    </row>
    <row r="7116" spans="2:10" x14ac:dyDescent="0.25">
      <c r="B7116" s="1508"/>
      <c r="C7116" s="1508"/>
      <c r="D7116" s="1508"/>
      <c r="E7116" s="1508"/>
      <c r="F7116" s="1504"/>
      <c r="G7116" s="1504"/>
      <c r="H7116" s="1504"/>
      <c r="I7116" s="1504"/>
      <c r="J7116" s="1504"/>
    </row>
    <row r="7117" spans="2:10" x14ac:dyDescent="0.25">
      <c r="B7117" s="1508"/>
      <c r="C7117" s="1508"/>
      <c r="D7117" s="1508"/>
      <c r="E7117" s="1508"/>
      <c r="F7117" s="1504"/>
      <c r="G7117" s="1504"/>
      <c r="H7117" s="1504"/>
      <c r="I7117" s="1504"/>
      <c r="J7117" s="1504"/>
    </row>
    <row r="7118" spans="2:10" x14ac:dyDescent="0.25">
      <c r="B7118" s="1508"/>
      <c r="C7118" s="1508"/>
      <c r="D7118" s="1508"/>
      <c r="E7118" s="1508"/>
      <c r="F7118" s="1504"/>
      <c r="G7118" s="1504"/>
      <c r="H7118" s="1504"/>
      <c r="I7118" s="1504"/>
      <c r="J7118" s="1504"/>
    </row>
    <row r="7119" spans="2:10" x14ac:dyDescent="0.25">
      <c r="B7119" s="1508"/>
      <c r="C7119" s="1508"/>
      <c r="D7119" s="1508"/>
      <c r="E7119" s="1508"/>
      <c r="F7119" s="1504"/>
      <c r="G7119" s="1504"/>
      <c r="H7119" s="1504"/>
      <c r="I7119" s="1504"/>
      <c r="J7119" s="1504"/>
    </row>
    <row r="7120" spans="2:10" x14ac:dyDescent="0.25">
      <c r="B7120" s="1508"/>
      <c r="C7120" s="1508"/>
      <c r="D7120" s="1508"/>
      <c r="E7120" s="1508"/>
      <c r="F7120" s="1504"/>
      <c r="G7120" s="1504"/>
      <c r="H7120" s="1504"/>
      <c r="I7120" s="1504"/>
      <c r="J7120" s="1504"/>
    </row>
    <row r="7121" spans="2:10" x14ac:dyDescent="0.25">
      <c r="B7121" s="1508"/>
      <c r="C7121" s="1508"/>
      <c r="D7121" s="1508"/>
      <c r="E7121" s="1508"/>
      <c r="F7121" s="1504"/>
      <c r="G7121" s="1504"/>
      <c r="H7121" s="1504"/>
      <c r="I7121" s="1504"/>
      <c r="J7121" s="1504"/>
    </row>
    <row r="7122" spans="2:10" x14ac:dyDescent="0.25">
      <c r="B7122" s="1508"/>
      <c r="C7122" s="1508"/>
      <c r="D7122" s="1508"/>
      <c r="E7122" s="1508"/>
      <c r="F7122" s="1504"/>
      <c r="G7122" s="1504"/>
      <c r="H7122" s="1504"/>
      <c r="I7122" s="1504"/>
      <c r="J7122" s="1504"/>
    </row>
    <row r="7123" spans="2:10" x14ac:dyDescent="0.25">
      <c r="B7123" s="1508"/>
      <c r="C7123" s="1508"/>
      <c r="D7123" s="1508"/>
      <c r="E7123" s="1508"/>
      <c r="F7123" s="1504"/>
      <c r="G7123" s="1504"/>
      <c r="H7123" s="1504"/>
      <c r="I7123" s="1504"/>
      <c r="J7123" s="1504"/>
    </row>
    <row r="7124" spans="2:10" x14ac:dyDescent="0.25">
      <c r="B7124" s="1508"/>
      <c r="C7124" s="1508"/>
      <c r="D7124" s="1508"/>
      <c r="E7124" s="1508"/>
      <c r="F7124" s="1504"/>
      <c r="G7124" s="1504"/>
      <c r="H7124" s="1504"/>
      <c r="I7124" s="1504"/>
      <c r="J7124" s="1504"/>
    </row>
    <row r="7125" spans="2:10" x14ac:dyDescent="0.25">
      <c r="B7125" s="1508"/>
      <c r="C7125" s="1508"/>
      <c r="D7125" s="1508"/>
      <c r="E7125" s="1508"/>
      <c r="F7125" s="1504"/>
      <c r="G7125" s="1504"/>
      <c r="H7125" s="1504"/>
      <c r="I7125" s="1504"/>
      <c r="J7125" s="1504"/>
    </row>
    <row r="7126" spans="2:10" x14ac:dyDescent="0.25">
      <c r="B7126" s="1508"/>
      <c r="C7126" s="1508"/>
      <c r="D7126" s="1508"/>
      <c r="E7126" s="1508"/>
      <c r="F7126" s="1504"/>
      <c r="G7126" s="1504"/>
      <c r="H7126" s="1504"/>
      <c r="I7126" s="1504"/>
      <c r="J7126" s="1504"/>
    </row>
    <row r="7127" spans="2:10" x14ac:dyDescent="0.25">
      <c r="B7127" s="1508"/>
      <c r="C7127" s="1508"/>
      <c r="D7127" s="1508"/>
      <c r="E7127" s="1508"/>
      <c r="F7127" s="1504"/>
      <c r="G7127" s="1504"/>
      <c r="H7127" s="1504"/>
      <c r="I7127" s="1504"/>
      <c r="J7127" s="1504"/>
    </row>
    <row r="7128" spans="2:10" x14ac:dyDescent="0.25">
      <c r="B7128" s="1508"/>
      <c r="C7128" s="1508"/>
      <c r="D7128" s="1508"/>
      <c r="E7128" s="1508"/>
      <c r="F7128" s="1504"/>
      <c r="G7128" s="1504"/>
      <c r="H7128" s="1504"/>
      <c r="I7128" s="1504"/>
      <c r="J7128" s="1504"/>
    </row>
    <row r="7129" spans="2:10" x14ac:dyDescent="0.25">
      <c r="B7129" s="1508"/>
      <c r="C7129" s="1508"/>
      <c r="D7129" s="1508"/>
      <c r="E7129" s="1508"/>
      <c r="F7129" s="1504"/>
      <c r="G7129" s="1504"/>
      <c r="H7129" s="1504"/>
      <c r="I7129" s="1504"/>
      <c r="J7129" s="1504"/>
    </row>
    <row r="7130" spans="2:10" x14ac:dyDescent="0.25">
      <c r="B7130" s="1508"/>
      <c r="C7130" s="1508"/>
      <c r="D7130" s="1508"/>
      <c r="E7130" s="1508"/>
      <c r="F7130" s="1504"/>
      <c r="G7130" s="1504"/>
      <c r="H7130" s="1504"/>
      <c r="I7130" s="1504"/>
      <c r="J7130" s="1504"/>
    </row>
    <row r="7131" spans="2:10" x14ac:dyDescent="0.25">
      <c r="B7131" s="1508"/>
      <c r="C7131" s="1508"/>
      <c r="D7131" s="1508"/>
      <c r="E7131" s="1508"/>
      <c r="F7131" s="1504"/>
      <c r="G7131" s="1504"/>
      <c r="H7131" s="1504"/>
      <c r="I7131" s="1504"/>
      <c r="J7131" s="1504"/>
    </row>
    <row r="7132" spans="2:10" x14ac:dyDescent="0.25">
      <c r="B7132" s="1508"/>
      <c r="C7132" s="1508"/>
      <c r="D7132" s="1508"/>
      <c r="E7132" s="1508"/>
      <c r="F7132" s="1504"/>
      <c r="G7132" s="1504"/>
      <c r="H7132" s="1504"/>
      <c r="I7132" s="1504"/>
      <c r="J7132" s="1504"/>
    </row>
    <row r="7133" spans="2:10" x14ac:dyDescent="0.25">
      <c r="B7133" s="1508"/>
      <c r="C7133" s="1508"/>
      <c r="D7133" s="1508"/>
      <c r="E7133" s="1508"/>
      <c r="F7133" s="1504"/>
      <c r="G7133" s="1504"/>
      <c r="H7133" s="1504"/>
      <c r="I7133" s="1504"/>
      <c r="J7133" s="1504"/>
    </row>
    <row r="7134" spans="2:10" x14ac:dyDescent="0.25">
      <c r="B7134" s="1508"/>
      <c r="C7134" s="1508"/>
      <c r="D7134" s="1508"/>
      <c r="E7134" s="1508"/>
      <c r="F7134" s="1504"/>
      <c r="G7134" s="1504"/>
      <c r="H7134" s="1504"/>
      <c r="I7134" s="1504"/>
      <c r="J7134" s="1504"/>
    </row>
    <row r="7135" spans="2:10" x14ac:dyDescent="0.25">
      <c r="B7135" s="1508"/>
      <c r="C7135" s="1508"/>
      <c r="D7135" s="1508"/>
      <c r="E7135" s="1508"/>
      <c r="F7135" s="1504"/>
      <c r="G7135" s="1504"/>
      <c r="H7135" s="1504"/>
      <c r="I7135" s="1504"/>
      <c r="J7135" s="1504"/>
    </row>
    <row r="7136" spans="2:10" x14ac:dyDescent="0.25">
      <c r="B7136" s="1508"/>
      <c r="C7136" s="1508"/>
      <c r="D7136" s="1508"/>
      <c r="E7136" s="1508"/>
      <c r="F7136" s="1504"/>
      <c r="G7136" s="1504"/>
      <c r="H7136" s="1504"/>
      <c r="I7136" s="1504"/>
      <c r="J7136" s="1504"/>
    </row>
    <row r="7137" spans="2:10" x14ac:dyDescent="0.25">
      <c r="B7137" s="1508"/>
      <c r="C7137" s="1508"/>
      <c r="D7137" s="1508"/>
      <c r="E7137" s="1508"/>
      <c r="F7137" s="1504"/>
      <c r="G7137" s="1504"/>
      <c r="H7137" s="1504"/>
      <c r="I7137" s="1504"/>
      <c r="J7137" s="1504"/>
    </row>
    <row r="7138" spans="2:10" x14ac:dyDescent="0.25">
      <c r="B7138" s="1508"/>
      <c r="C7138" s="1508"/>
      <c r="D7138" s="1508"/>
      <c r="E7138" s="1508"/>
      <c r="F7138" s="1504"/>
      <c r="G7138" s="1504"/>
      <c r="H7138" s="1504"/>
      <c r="I7138" s="1504"/>
      <c r="J7138" s="1504"/>
    </row>
    <row r="7139" spans="2:10" x14ac:dyDescent="0.25">
      <c r="B7139" s="1508"/>
      <c r="C7139" s="1508"/>
      <c r="D7139" s="1508"/>
      <c r="E7139" s="1508"/>
      <c r="F7139" s="1504"/>
      <c r="G7139" s="1504"/>
      <c r="H7139" s="1504"/>
      <c r="I7139" s="1504"/>
      <c r="J7139" s="1504"/>
    </row>
    <row r="7140" spans="2:10" x14ac:dyDescent="0.25">
      <c r="B7140" s="1508"/>
      <c r="C7140" s="1508"/>
      <c r="D7140" s="1508"/>
      <c r="E7140" s="1508"/>
      <c r="F7140" s="1504"/>
      <c r="G7140" s="1504"/>
      <c r="H7140" s="1504"/>
      <c r="I7140" s="1504"/>
      <c r="J7140" s="1504"/>
    </row>
    <row r="7141" spans="2:10" x14ac:dyDescent="0.25">
      <c r="B7141" s="1508"/>
      <c r="C7141" s="1508"/>
      <c r="D7141" s="1508"/>
      <c r="E7141" s="1508"/>
      <c r="F7141" s="1504"/>
      <c r="G7141" s="1504"/>
      <c r="H7141" s="1504"/>
      <c r="I7141" s="1504"/>
      <c r="J7141" s="1504"/>
    </row>
    <row r="7142" spans="2:10" x14ac:dyDescent="0.25">
      <c r="B7142" s="1508"/>
      <c r="C7142" s="1508"/>
      <c r="D7142" s="1508"/>
      <c r="E7142" s="1508"/>
      <c r="F7142" s="1504"/>
      <c r="G7142" s="1504"/>
      <c r="H7142" s="1504"/>
      <c r="I7142" s="1504"/>
      <c r="J7142" s="1504"/>
    </row>
    <row r="7143" spans="2:10" x14ac:dyDescent="0.25">
      <c r="B7143" s="1508"/>
      <c r="C7143" s="1508"/>
      <c r="D7143" s="1508"/>
      <c r="E7143" s="1508"/>
      <c r="F7143" s="1504"/>
      <c r="G7143" s="1504"/>
      <c r="H7143" s="1504"/>
      <c r="I7143" s="1504"/>
      <c r="J7143" s="1504"/>
    </row>
    <row r="7144" spans="2:10" x14ac:dyDescent="0.25">
      <c r="B7144" s="1508"/>
      <c r="C7144" s="1508"/>
      <c r="D7144" s="1508"/>
      <c r="E7144" s="1508"/>
      <c r="F7144" s="1504"/>
      <c r="G7144" s="1504"/>
      <c r="H7144" s="1504"/>
      <c r="I7144" s="1504"/>
      <c r="J7144" s="1504"/>
    </row>
    <row r="7145" spans="2:10" x14ac:dyDescent="0.25">
      <c r="B7145" s="1508"/>
      <c r="C7145" s="1508"/>
      <c r="D7145" s="1508"/>
      <c r="E7145" s="1508"/>
      <c r="F7145" s="1504"/>
      <c r="G7145" s="1504"/>
      <c r="H7145" s="1504"/>
      <c r="I7145" s="1504"/>
      <c r="J7145" s="1504"/>
    </row>
    <row r="7146" spans="2:10" x14ac:dyDescent="0.25">
      <c r="B7146" s="1508"/>
      <c r="C7146" s="1508"/>
      <c r="D7146" s="1508"/>
      <c r="E7146" s="1508"/>
      <c r="F7146" s="1504"/>
      <c r="G7146" s="1504"/>
      <c r="H7146" s="1504"/>
      <c r="I7146" s="1504"/>
      <c r="J7146" s="1504"/>
    </row>
    <row r="7147" spans="2:10" x14ac:dyDescent="0.25">
      <c r="B7147" s="1508"/>
      <c r="C7147" s="1508"/>
      <c r="D7147" s="1508"/>
      <c r="E7147" s="1508"/>
      <c r="F7147" s="1504"/>
      <c r="G7147" s="1504"/>
      <c r="H7147" s="1504"/>
      <c r="I7147" s="1504"/>
      <c r="J7147" s="1504"/>
    </row>
    <row r="7148" spans="2:10" x14ac:dyDescent="0.25">
      <c r="B7148" s="1508"/>
      <c r="C7148" s="1508"/>
      <c r="D7148" s="1508"/>
      <c r="E7148" s="1508"/>
      <c r="F7148" s="1504"/>
      <c r="G7148" s="1504"/>
      <c r="H7148" s="1504"/>
      <c r="I7148" s="1504"/>
      <c r="J7148" s="1504"/>
    </row>
    <row r="7149" spans="2:10" x14ac:dyDescent="0.25">
      <c r="B7149" s="1508"/>
      <c r="C7149" s="1508"/>
      <c r="D7149" s="1508"/>
      <c r="E7149" s="1508"/>
      <c r="F7149" s="1504"/>
      <c r="G7149" s="1504"/>
      <c r="H7149" s="1504"/>
      <c r="I7149" s="1504"/>
      <c r="J7149" s="1504"/>
    </row>
    <row r="7150" spans="2:10" x14ac:dyDescent="0.25">
      <c r="B7150" s="1508"/>
      <c r="C7150" s="1508"/>
      <c r="D7150" s="1508"/>
      <c r="E7150" s="1508"/>
      <c r="F7150" s="1504"/>
      <c r="G7150" s="1504"/>
      <c r="H7150" s="1504"/>
      <c r="I7150" s="1504"/>
      <c r="J7150" s="1504"/>
    </row>
    <row r="7151" spans="2:10" x14ac:dyDescent="0.25">
      <c r="B7151" s="1508"/>
      <c r="C7151" s="1508"/>
      <c r="D7151" s="1508"/>
      <c r="E7151" s="1508"/>
      <c r="F7151" s="1504"/>
      <c r="G7151" s="1504"/>
      <c r="H7151" s="1504"/>
      <c r="I7151" s="1504"/>
      <c r="J7151" s="1504"/>
    </row>
    <row r="7152" spans="2:10" x14ac:dyDescent="0.25">
      <c r="B7152" s="1508"/>
      <c r="C7152" s="1508"/>
      <c r="D7152" s="1508"/>
      <c r="E7152" s="1508"/>
      <c r="F7152" s="1504"/>
      <c r="G7152" s="1504"/>
      <c r="H7152" s="1504"/>
      <c r="I7152" s="1504"/>
      <c r="J7152" s="1504"/>
    </row>
    <row r="7153" spans="2:10" x14ac:dyDescent="0.25">
      <c r="B7153" s="1508"/>
      <c r="C7153" s="1508"/>
      <c r="D7153" s="1508"/>
      <c r="E7153" s="1508"/>
      <c r="F7153" s="1504"/>
      <c r="G7153" s="1504"/>
      <c r="H7153" s="1504"/>
      <c r="I7153" s="1504"/>
      <c r="J7153" s="1504"/>
    </row>
    <row r="7154" spans="2:10" x14ac:dyDescent="0.25">
      <c r="B7154" s="1508"/>
      <c r="C7154" s="1508"/>
      <c r="D7154" s="1508"/>
      <c r="E7154" s="1508"/>
      <c r="F7154" s="1504"/>
      <c r="G7154" s="1504"/>
      <c r="H7154" s="1504"/>
      <c r="I7154" s="1504"/>
      <c r="J7154" s="1504"/>
    </row>
    <row r="7155" spans="2:10" x14ac:dyDescent="0.25">
      <c r="B7155" s="1508"/>
      <c r="C7155" s="1508"/>
      <c r="D7155" s="1508"/>
      <c r="E7155" s="1508"/>
      <c r="F7155" s="1504"/>
      <c r="G7155" s="1504"/>
      <c r="H7155" s="1504"/>
      <c r="I7155" s="1504"/>
      <c r="J7155" s="1504"/>
    </row>
    <row r="7156" spans="2:10" x14ac:dyDescent="0.25">
      <c r="B7156" s="1508"/>
      <c r="C7156" s="1508"/>
      <c r="D7156" s="1508"/>
      <c r="E7156" s="1508"/>
      <c r="F7156" s="1504"/>
      <c r="G7156" s="1504"/>
      <c r="H7156" s="1504"/>
      <c r="I7156" s="1504"/>
      <c r="J7156" s="1504"/>
    </row>
    <row r="7157" spans="2:10" x14ac:dyDescent="0.25">
      <c r="B7157" s="1508"/>
      <c r="C7157" s="1508"/>
      <c r="D7157" s="1508"/>
      <c r="E7157" s="1508"/>
      <c r="F7157" s="1504"/>
      <c r="G7157" s="1504"/>
      <c r="H7157" s="1504"/>
      <c r="I7157" s="1504"/>
      <c r="J7157" s="1504"/>
    </row>
    <row r="7158" spans="2:10" x14ac:dyDescent="0.25">
      <c r="B7158" s="1508"/>
      <c r="C7158" s="1508"/>
      <c r="D7158" s="1508"/>
      <c r="E7158" s="1508"/>
      <c r="F7158" s="1504"/>
      <c r="G7158" s="1504"/>
      <c r="H7158" s="1504"/>
      <c r="I7158" s="1504"/>
      <c r="J7158" s="1504"/>
    </row>
    <row r="7159" spans="2:10" x14ac:dyDescent="0.25">
      <c r="B7159" s="1508"/>
      <c r="C7159" s="1508"/>
      <c r="D7159" s="1508"/>
      <c r="E7159" s="1508"/>
      <c r="F7159" s="1504"/>
      <c r="G7159" s="1504"/>
      <c r="H7159" s="1504"/>
      <c r="I7159" s="1504"/>
      <c r="J7159" s="1504"/>
    </row>
    <row r="7160" spans="2:10" x14ac:dyDescent="0.25">
      <c r="B7160" s="1508"/>
      <c r="C7160" s="1508"/>
      <c r="D7160" s="1508"/>
      <c r="E7160" s="1508"/>
      <c r="F7160" s="1504"/>
      <c r="G7160" s="1504"/>
      <c r="H7160" s="1504"/>
      <c r="I7160" s="1504"/>
      <c r="J7160" s="1504"/>
    </row>
    <row r="7161" spans="2:10" x14ac:dyDescent="0.25">
      <c r="B7161" s="1508"/>
      <c r="C7161" s="1508"/>
      <c r="D7161" s="1508"/>
      <c r="E7161" s="1508"/>
      <c r="F7161" s="1504"/>
      <c r="G7161" s="1504"/>
      <c r="H7161" s="1504"/>
      <c r="I7161" s="1504"/>
      <c r="J7161" s="1504"/>
    </row>
    <row r="7162" spans="2:10" x14ac:dyDescent="0.25">
      <c r="B7162" s="1508"/>
      <c r="C7162" s="1508"/>
      <c r="D7162" s="1508"/>
      <c r="E7162" s="1508"/>
      <c r="F7162" s="1504"/>
      <c r="G7162" s="1504"/>
      <c r="H7162" s="1504"/>
      <c r="I7162" s="1504"/>
      <c r="J7162" s="1504"/>
    </row>
    <row r="7163" spans="2:10" x14ac:dyDescent="0.25">
      <c r="B7163" s="1508"/>
      <c r="C7163" s="1508"/>
      <c r="D7163" s="1508"/>
      <c r="E7163" s="1508"/>
      <c r="F7163" s="1504"/>
      <c r="G7163" s="1504"/>
      <c r="H7163" s="1504"/>
      <c r="I7163" s="1504"/>
      <c r="J7163" s="1504"/>
    </row>
    <row r="7164" spans="2:10" x14ac:dyDescent="0.25">
      <c r="B7164" s="1508"/>
      <c r="C7164" s="1508"/>
      <c r="D7164" s="1508"/>
      <c r="E7164" s="1508"/>
      <c r="F7164" s="1504"/>
      <c r="G7164" s="1504"/>
      <c r="H7164" s="1504"/>
      <c r="I7164" s="1504"/>
      <c r="J7164" s="1504"/>
    </row>
    <row r="7165" spans="2:10" x14ac:dyDescent="0.25">
      <c r="B7165" s="1508"/>
      <c r="C7165" s="1508"/>
      <c r="D7165" s="1508"/>
      <c r="E7165" s="1508"/>
      <c r="F7165" s="1504"/>
      <c r="G7165" s="1504"/>
      <c r="H7165" s="1504"/>
      <c r="I7165" s="1504"/>
      <c r="J7165" s="1504"/>
    </row>
    <row r="7166" spans="2:10" x14ac:dyDescent="0.25">
      <c r="B7166" s="1508"/>
      <c r="C7166" s="1508"/>
      <c r="D7166" s="1508"/>
      <c r="E7166" s="1508"/>
      <c r="F7166" s="1504"/>
      <c r="G7166" s="1504"/>
      <c r="H7166" s="1504"/>
      <c r="I7166" s="1504"/>
      <c r="J7166" s="1504"/>
    </row>
    <row r="7167" spans="2:10" x14ac:dyDescent="0.25">
      <c r="B7167" s="1508"/>
      <c r="C7167" s="1508"/>
      <c r="D7167" s="1508"/>
      <c r="E7167" s="1508"/>
      <c r="F7167" s="1504"/>
      <c r="G7167" s="1504"/>
      <c r="H7167" s="1504"/>
      <c r="I7167" s="1504"/>
      <c r="J7167" s="1504"/>
    </row>
    <row r="7168" spans="2:10" x14ac:dyDescent="0.25">
      <c r="B7168" s="1508"/>
      <c r="C7168" s="1508"/>
      <c r="D7168" s="1508"/>
      <c r="E7168" s="1508"/>
      <c r="F7168" s="1504"/>
      <c r="G7168" s="1504"/>
      <c r="H7168" s="1504"/>
      <c r="I7168" s="1504"/>
      <c r="J7168" s="1504"/>
    </row>
    <row r="7169" spans="2:10" x14ac:dyDescent="0.25">
      <c r="B7169" s="1508"/>
      <c r="C7169" s="1508"/>
      <c r="D7169" s="1508"/>
      <c r="E7169" s="1508"/>
      <c r="F7169" s="1504"/>
      <c r="G7169" s="1504"/>
      <c r="H7169" s="1504"/>
      <c r="I7169" s="1504"/>
      <c r="J7169" s="1504"/>
    </row>
    <row r="7170" spans="2:10" x14ac:dyDescent="0.25">
      <c r="B7170" s="1508"/>
      <c r="C7170" s="1508"/>
      <c r="D7170" s="1508"/>
      <c r="E7170" s="1508"/>
      <c r="F7170" s="1504"/>
      <c r="G7170" s="1504"/>
      <c r="H7170" s="1504"/>
      <c r="I7170" s="1504"/>
      <c r="J7170" s="1504"/>
    </row>
    <row r="7171" spans="2:10" x14ac:dyDescent="0.25">
      <c r="B7171" s="1508"/>
      <c r="C7171" s="1508"/>
      <c r="D7171" s="1508"/>
      <c r="E7171" s="1508"/>
      <c r="F7171" s="1504"/>
      <c r="G7171" s="1504"/>
      <c r="H7171" s="1504"/>
      <c r="I7171" s="1504"/>
      <c r="J7171" s="1504"/>
    </row>
    <row r="7172" spans="2:10" x14ac:dyDescent="0.25">
      <c r="B7172" s="1508"/>
      <c r="C7172" s="1508"/>
      <c r="D7172" s="1508"/>
      <c r="E7172" s="1508"/>
      <c r="F7172" s="1504"/>
      <c r="G7172" s="1504"/>
      <c r="H7172" s="1504"/>
      <c r="I7172" s="1504"/>
      <c r="J7172" s="1504"/>
    </row>
    <row r="7173" spans="2:10" x14ac:dyDescent="0.25">
      <c r="B7173" s="1508"/>
      <c r="C7173" s="1508"/>
      <c r="D7173" s="1508"/>
      <c r="E7173" s="1508"/>
      <c r="F7173" s="1504"/>
      <c r="G7173" s="1504"/>
      <c r="H7173" s="1504"/>
      <c r="I7173" s="1504"/>
      <c r="J7173" s="1504"/>
    </row>
    <row r="7174" spans="2:10" x14ac:dyDescent="0.25">
      <c r="B7174" s="1508"/>
      <c r="C7174" s="1508"/>
      <c r="D7174" s="1508"/>
      <c r="E7174" s="1508"/>
      <c r="F7174" s="1504"/>
      <c r="G7174" s="1504"/>
      <c r="H7174" s="1504"/>
      <c r="I7174" s="1504"/>
      <c r="J7174" s="1504"/>
    </row>
    <row r="7175" spans="2:10" x14ac:dyDescent="0.25">
      <c r="B7175" s="1508"/>
      <c r="C7175" s="1508"/>
      <c r="D7175" s="1508"/>
      <c r="E7175" s="1508"/>
      <c r="F7175" s="1504"/>
      <c r="G7175" s="1504"/>
      <c r="H7175" s="1504"/>
      <c r="I7175" s="1504"/>
      <c r="J7175" s="1504"/>
    </row>
    <row r="7176" spans="2:10" x14ac:dyDescent="0.25">
      <c r="B7176" s="1508"/>
      <c r="C7176" s="1508"/>
      <c r="D7176" s="1508"/>
      <c r="E7176" s="1508"/>
      <c r="F7176" s="1504"/>
      <c r="G7176" s="1504"/>
      <c r="H7176" s="1504"/>
      <c r="I7176" s="1504"/>
      <c r="J7176" s="1504"/>
    </row>
    <row r="7177" spans="2:10" x14ac:dyDescent="0.25">
      <c r="B7177" s="1508"/>
      <c r="C7177" s="1508"/>
      <c r="D7177" s="1508"/>
      <c r="E7177" s="1508"/>
      <c r="F7177" s="1504"/>
      <c r="G7177" s="1504"/>
      <c r="H7177" s="1504"/>
      <c r="I7177" s="1504"/>
      <c r="J7177" s="1504"/>
    </row>
    <row r="7178" spans="2:10" x14ac:dyDescent="0.25">
      <c r="B7178" s="1508"/>
      <c r="C7178" s="1508"/>
      <c r="D7178" s="1508"/>
      <c r="E7178" s="1508"/>
      <c r="F7178" s="1504"/>
      <c r="G7178" s="1504"/>
      <c r="H7178" s="1504"/>
      <c r="I7178" s="1504"/>
      <c r="J7178" s="1504"/>
    </row>
    <row r="7179" spans="2:10" x14ac:dyDescent="0.25">
      <c r="B7179" s="1508"/>
      <c r="C7179" s="1508"/>
      <c r="D7179" s="1508"/>
      <c r="E7179" s="1508"/>
      <c r="F7179" s="1504"/>
      <c r="G7179" s="1504"/>
      <c r="H7179" s="1504"/>
      <c r="I7179" s="1504"/>
      <c r="J7179" s="1504"/>
    </row>
    <row r="7180" spans="2:10" x14ac:dyDescent="0.25">
      <c r="B7180" s="1508"/>
      <c r="C7180" s="1508"/>
      <c r="D7180" s="1508"/>
      <c r="E7180" s="1508"/>
      <c r="F7180" s="1504"/>
      <c r="G7180" s="1504"/>
      <c r="H7180" s="1504"/>
      <c r="I7180" s="1504"/>
      <c r="J7180" s="1504"/>
    </row>
    <row r="7181" spans="2:10" x14ac:dyDescent="0.25">
      <c r="B7181" s="1508"/>
      <c r="C7181" s="1508"/>
      <c r="D7181" s="1508"/>
      <c r="E7181" s="1508"/>
      <c r="F7181" s="1504"/>
      <c r="G7181" s="1504"/>
      <c r="H7181" s="1504"/>
      <c r="I7181" s="1504"/>
      <c r="J7181" s="1504"/>
    </row>
    <row r="7182" spans="2:10" x14ac:dyDescent="0.25">
      <c r="B7182" s="1508"/>
      <c r="C7182" s="1508"/>
      <c r="D7182" s="1508"/>
      <c r="E7182" s="1508"/>
      <c r="F7182" s="1504"/>
      <c r="G7182" s="1504"/>
      <c r="H7182" s="1504"/>
      <c r="I7182" s="1504"/>
      <c r="J7182" s="1504"/>
    </row>
    <row r="7183" spans="2:10" x14ac:dyDescent="0.25">
      <c r="B7183" s="1508"/>
      <c r="C7183" s="1508"/>
      <c r="D7183" s="1508"/>
      <c r="E7183" s="1508"/>
      <c r="F7183" s="1504"/>
      <c r="G7183" s="1504"/>
      <c r="H7183" s="1504"/>
      <c r="I7183" s="1504"/>
      <c r="J7183" s="1504"/>
    </row>
    <row r="7184" spans="2:10" x14ac:dyDescent="0.25">
      <c r="B7184" s="1508"/>
      <c r="C7184" s="1508"/>
      <c r="D7184" s="1508"/>
      <c r="E7184" s="1508"/>
      <c r="F7184" s="1504"/>
      <c r="G7184" s="1504"/>
      <c r="H7184" s="1504"/>
      <c r="I7184" s="1504"/>
      <c r="J7184" s="1504"/>
    </row>
    <row r="7185" spans="2:10" x14ac:dyDescent="0.25">
      <c r="B7185" s="1508"/>
      <c r="C7185" s="1508"/>
      <c r="D7185" s="1508"/>
      <c r="E7185" s="1508"/>
      <c r="F7185" s="1504"/>
      <c r="G7185" s="1504"/>
      <c r="H7185" s="1504"/>
      <c r="I7185" s="1504"/>
      <c r="J7185" s="1504"/>
    </row>
    <row r="7186" spans="2:10" x14ac:dyDescent="0.25">
      <c r="B7186" s="1508"/>
      <c r="C7186" s="1508"/>
      <c r="D7186" s="1508"/>
      <c r="E7186" s="1508"/>
      <c r="F7186" s="1504"/>
      <c r="G7186" s="1504"/>
      <c r="H7186" s="1504"/>
      <c r="I7186" s="1504"/>
      <c r="J7186" s="1504"/>
    </row>
    <row r="7187" spans="2:10" x14ac:dyDescent="0.25">
      <c r="B7187" s="1508"/>
      <c r="C7187" s="1508"/>
      <c r="D7187" s="1508"/>
      <c r="E7187" s="1508"/>
      <c r="F7187" s="1504"/>
      <c r="G7187" s="1504"/>
      <c r="H7187" s="1504"/>
      <c r="I7187" s="1504"/>
      <c r="J7187" s="1504"/>
    </row>
    <row r="7188" spans="2:10" x14ac:dyDescent="0.25">
      <c r="B7188" s="1508"/>
      <c r="C7188" s="1508"/>
      <c r="D7188" s="1508"/>
      <c r="E7188" s="1508"/>
      <c r="F7188" s="1504"/>
      <c r="G7188" s="1504"/>
      <c r="H7188" s="1504"/>
      <c r="I7188" s="1504"/>
      <c r="J7188" s="1504"/>
    </row>
    <row r="7189" spans="2:10" x14ac:dyDescent="0.25">
      <c r="B7189" s="1508"/>
      <c r="C7189" s="1508"/>
      <c r="D7189" s="1508"/>
      <c r="E7189" s="1508"/>
      <c r="F7189" s="1504"/>
      <c r="G7189" s="1504"/>
      <c r="H7189" s="1504"/>
      <c r="I7189" s="1504"/>
      <c r="J7189" s="1504"/>
    </row>
    <row r="7190" spans="2:10" x14ac:dyDescent="0.25">
      <c r="B7190" s="1508"/>
      <c r="C7190" s="1508"/>
      <c r="D7190" s="1508"/>
      <c r="E7190" s="1508"/>
      <c r="F7190" s="1504"/>
      <c r="G7190" s="1504"/>
      <c r="H7190" s="1504"/>
      <c r="I7190" s="1504"/>
      <c r="J7190" s="1504"/>
    </row>
    <row r="7191" spans="2:10" x14ac:dyDescent="0.25">
      <c r="B7191" s="1508"/>
      <c r="C7191" s="1508"/>
      <c r="D7191" s="1508"/>
      <c r="E7191" s="1508"/>
      <c r="F7191" s="1504"/>
      <c r="G7191" s="1504"/>
      <c r="H7191" s="1504"/>
      <c r="I7191" s="1504"/>
      <c r="J7191" s="1504"/>
    </row>
    <row r="7192" spans="2:10" x14ac:dyDescent="0.25">
      <c r="B7192" s="1508"/>
      <c r="C7192" s="1508"/>
      <c r="D7192" s="1508"/>
      <c r="E7192" s="1508"/>
      <c r="F7192" s="1504"/>
      <c r="G7192" s="1504"/>
      <c r="H7192" s="1504"/>
      <c r="I7192" s="1504"/>
      <c r="J7192" s="1504"/>
    </row>
    <row r="7193" spans="2:10" x14ac:dyDescent="0.25">
      <c r="B7193" s="1508"/>
      <c r="C7193" s="1508"/>
      <c r="D7193" s="1508"/>
      <c r="E7193" s="1508"/>
      <c r="F7193" s="1504"/>
      <c r="G7193" s="1504"/>
      <c r="H7193" s="1504"/>
      <c r="I7193" s="1504"/>
      <c r="J7193" s="1504"/>
    </row>
    <row r="7194" spans="2:10" x14ac:dyDescent="0.25">
      <c r="B7194" s="1508"/>
      <c r="C7194" s="1508"/>
      <c r="D7194" s="1508"/>
      <c r="E7194" s="1508"/>
      <c r="F7194" s="1504"/>
      <c r="G7194" s="1504"/>
      <c r="H7194" s="1504"/>
      <c r="I7194" s="1504"/>
      <c r="J7194" s="1504"/>
    </row>
    <row r="7195" spans="2:10" x14ac:dyDescent="0.25">
      <c r="B7195" s="1508"/>
      <c r="C7195" s="1508"/>
      <c r="D7195" s="1508"/>
      <c r="E7195" s="1508"/>
      <c r="F7195" s="1504"/>
      <c r="G7195" s="1504"/>
      <c r="H7195" s="1504"/>
      <c r="I7195" s="1504"/>
      <c r="J7195" s="1504"/>
    </row>
    <row r="7196" spans="2:10" x14ac:dyDescent="0.25">
      <c r="B7196" s="1508"/>
      <c r="C7196" s="1508"/>
      <c r="D7196" s="1508"/>
      <c r="E7196" s="1508"/>
      <c r="F7196" s="1504"/>
      <c r="G7196" s="1504"/>
      <c r="H7196" s="1504"/>
      <c r="I7196" s="1504"/>
      <c r="J7196" s="1504"/>
    </row>
    <row r="7197" spans="2:10" x14ac:dyDescent="0.25">
      <c r="B7197" s="1508"/>
      <c r="C7197" s="1508"/>
      <c r="D7197" s="1508"/>
      <c r="E7197" s="1508"/>
      <c r="F7197" s="1504"/>
      <c r="G7197" s="1504"/>
      <c r="H7197" s="1504"/>
      <c r="I7197" s="1504"/>
      <c r="J7197" s="1504"/>
    </row>
    <row r="7198" spans="2:10" x14ac:dyDescent="0.25">
      <c r="B7198" s="1508"/>
      <c r="C7198" s="1508"/>
      <c r="D7198" s="1508"/>
      <c r="E7198" s="1508"/>
      <c r="F7198" s="1504"/>
      <c r="G7198" s="1504"/>
      <c r="H7198" s="1504"/>
      <c r="I7198" s="1504"/>
      <c r="J7198" s="1504"/>
    </row>
    <row r="7199" spans="2:10" x14ac:dyDescent="0.25">
      <c r="B7199" s="1508"/>
      <c r="C7199" s="1508"/>
      <c r="D7199" s="1508"/>
      <c r="E7199" s="1508"/>
      <c r="F7199" s="1504"/>
      <c r="G7199" s="1504"/>
      <c r="H7199" s="1504"/>
      <c r="I7199" s="1504"/>
      <c r="J7199" s="1504"/>
    </row>
    <row r="7200" spans="2:10" x14ac:dyDescent="0.25">
      <c r="B7200" s="1508"/>
      <c r="C7200" s="1508"/>
      <c r="D7200" s="1508"/>
      <c r="E7200" s="1508"/>
      <c r="F7200" s="1504"/>
      <c r="G7200" s="1504"/>
      <c r="H7200" s="1504"/>
      <c r="I7200" s="1504"/>
      <c r="J7200" s="1504"/>
    </row>
    <row r="7201" spans="2:10" x14ac:dyDescent="0.25">
      <c r="B7201" s="1508"/>
      <c r="C7201" s="1508"/>
      <c r="D7201" s="1508"/>
      <c r="E7201" s="1508"/>
      <c r="F7201" s="1504"/>
      <c r="G7201" s="1504"/>
      <c r="H7201" s="1504"/>
      <c r="I7201" s="1504"/>
      <c r="J7201" s="1504"/>
    </row>
    <row r="7202" spans="2:10" x14ac:dyDescent="0.25">
      <c r="B7202" s="1508"/>
      <c r="C7202" s="1508"/>
      <c r="D7202" s="1508"/>
      <c r="E7202" s="1508"/>
      <c r="F7202" s="1504"/>
      <c r="G7202" s="1504"/>
      <c r="H7202" s="1504"/>
      <c r="I7202" s="1504"/>
      <c r="J7202" s="1504"/>
    </row>
    <row r="7203" spans="2:10" x14ac:dyDescent="0.25">
      <c r="B7203" s="1508"/>
      <c r="C7203" s="1508"/>
      <c r="D7203" s="1508"/>
      <c r="E7203" s="1508"/>
      <c r="F7203" s="1504"/>
      <c r="G7203" s="1504"/>
      <c r="H7203" s="1504"/>
      <c r="I7203" s="1504"/>
      <c r="J7203" s="1504"/>
    </row>
    <row r="7204" spans="2:10" x14ac:dyDescent="0.25">
      <c r="B7204" s="1508"/>
      <c r="C7204" s="1508"/>
      <c r="D7204" s="1508"/>
      <c r="E7204" s="1508"/>
      <c r="F7204" s="1504"/>
      <c r="G7204" s="1504"/>
      <c r="H7204" s="1504"/>
      <c r="I7204" s="1504"/>
      <c r="J7204" s="1504"/>
    </row>
    <row r="7205" spans="2:10" x14ac:dyDescent="0.25">
      <c r="B7205" s="1508"/>
      <c r="C7205" s="1508"/>
      <c r="D7205" s="1508"/>
      <c r="E7205" s="1508"/>
      <c r="F7205" s="1504"/>
      <c r="G7205" s="1504"/>
      <c r="H7205" s="1504"/>
      <c r="I7205" s="1504"/>
      <c r="J7205" s="1504"/>
    </row>
    <row r="7206" spans="2:10" x14ac:dyDescent="0.25">
      <c r="B7206" s="1508"/>
      <c r="C7206" s="1508"/>
      <c r="D7206" s="1508"/>
      <c r="E7206" s="1508"/>
      <c r="F7206" s="1504"/>
      <c r="G7206" s="1504"/>
      <c r="H7206" s="1504"/>
      <c r="I7206" s="1504"/>
      <c r="J7206" s="1504"/>
    </row>
    <row r="7207" spans="2:10" x14ac:dyDescent="0.25">
      <c r="B7207" s="1508"/>
      <c r="C7207" s="1508"/>
      <c r="D7207" s="1508"/>
      <c r="E7207" s="1508"/>
      <c r="F7207" s="1504"/>
      <c r="G7207" s="1504"/>
      <c r="H7207" s="1504"/>
      <c r="I7207" s="1504"/>
      <c r="J7207" s="1504"/>
    </row>
    <row r="7208" spans="2:10" x14ac:dyDescent="0.25">
      <c r="B7208" s="1508"/>
      <c r="C7208" s="1508"/>
      <c r="D7208" s="1508"/>
      <c r="E7208" s="1508"/>
      <c r="F7208" s="1504"/>
      <c r="G7208" s="1504"/>
      <c r="H7208" s="1504"/>
      <c r="I7208" s="1504"/>
      <c r="J7208" s="1504"/>
    </row>
    <row r="7209" spans="2:10" x14ac:dyDescent="0.25">
      <c r="B7209" s="1508"/>
      <c r="C7209" s="1508"/>
      <c r="D7209" s="1508"/>
      <c r="E7209" s="1508"/>
      <c r="F7209" s="1504"/>
      <c r="G7209" s="1504"/>
      <c r="H7209" s="1504"/>
      <c r="I7209" s="1504"/>
      <c r="J7209" s="1504"/>
    </row>
    <row r="7210" spans="2:10" x14ac:dyDescent="0.25">
      <c r="B7210" s="1508"/>
      <c r="C7210" s="1508"/>
      <c r="D7210" s="1508"/>
      <c r="E7210" s="1508"/>
      <c r="F7210" s="1504"/>
      <c r="G7210" s="1504"/>
      <c r="H7210" s="1504"/>
      <c r="I7210" s="1504"/>
      <c r="J7210" s="1504"/>
    </row>
    <row r="7211" spans="2:10" x14ac:dyDescent="0.25">
      <c r="B7211" s="1508"/>
      <c r="C7211" s="1508"/>
      <c r="D7211" s="1508"/>
      <c r="E7211" s="1508"/>
      <c r="F7211" s="1504"/>
      <c r="G7211" s="1504"/>
      <c r="H7211" s="1504"/>
      <c r="I7211" s="1504"/>
      <c r="J7211" s="1504"/>
    </row>
    <row r="7212" spans="2:10" x14ac:dyDescent="0.25">
      <c r="B7212" s="1508"/>
      <c r="C7212" s="1508"/>
      <c r="D7212" s="1508"/>
      <c r="E7212" s="1508"/>
      <c r="F7212" s="1504"/>
      <c r="G7212" s="1504"/>
      <c r="H7212" s="1504"/>
      <c r="I7212" s="1504"/>
      <c r="J7212" s="1504"/>
    </row>
    <row r="7213" spans="2:10" x14ac:dyDescent="0.25">
      <c r="B7213" s="1508"/>
      <c r="C7213" s="1508"/>
      <c r="D7213" s="1508"/>
      <c r="E7213" s="1508"/>
      <c r="F7213" s="1504"/>
      <c r="G7213" s="1504"/>
      <c r="H7213" s="1504"/>
      <c r="I7213" s="1504"/>
      <c r="J7213" s="1504"/>
    </row>
    <row r="7214" spans="2:10" x14ac:dyDescent="0.25">
      <c r="B7214" s="1508"/>
      <c r="C7214" s="1508"/>
      <c r="D7214" s="1508"/>
      <c r="E7214" s="1508"/>
      <c r="F7214" s="1504"/>
      <c r="G7214" s="1504"/>
      <c r="H7214" s="1504"/>
      <c r="I7214" s="1504"/>
      <c r="J7214" s="1504"/>
    </row>
    <row r="7215" spans="2:10" x14ac:dyDescent="0.25">
      <c r="B7215" s="1508"/>
      <c r="C7215" s="1508"/>
      <c r="D7215" s="1508"/>
      <c r="E7215" s="1508"/>
      <c r="F7215" s="1504"/>
      <c r="G7215" s="1504"/>
      <c r="H7215" s="1504"/>
      <c r="I7215" s="1504"/>
      <c r="J7215" s="1504"/>
    </row>
    <row r="7216" spans="2:10" x14ac:dyDescent="0.25">
      <c r="B7216" s="1508"/>
      <c r="C7216" s="1508"/>
      <c r="D7216" s="1508"/>
      <c r="E7216" s="1508"/>
      <c r="F7216" s="1504"/>
      <c r="G7216" s="1504"/>
      <c r="H7216" s="1504"/>
      <c r="I7216" s="1504"/>
      <c r="J7216" s="1504"/>
    </row>
    <row r="7217" spans="2:10" x14ac:dyDescent="0.25">
      <c r="B7217" s="1508"/>
      <c r="C7217" s="1508"/>
      <c r="D7217" s="1508"/>
      <c r="E7217" s="1508"/>
      <c r="F7217" s="1504"/>
      <c r="G7217" s="1504"/>
      <c r="H7217" s="1504"/>
      <c r="I7217" s="1504"/>
      <c r="J7217" s="1504"/>
    </row>
    <row r="7218" spans="2:10" x14ac:dyDescent="0.25">
      <c r="B7218" s="1508"/>
      <c r="C7218" s="1508"/>
      <c r="D7218" s="1508"/>
      <c r="E7218" s="1508"/>
      <c r="F7218" s="1504"/>
      <c r="G7218" s="1504"/>
      <c r="H7218" s="1504"/>
      <c r="I7218" s="1504"/>
      <c r="J7218" s="1504"/>
    </row>
    <row r="7219" spans="2:10" x14ac:dyDescent="0.25">
      <c r="B7219" s="1508"/>
      <c r="C7219" s="1508"/>
      <c r="D7219" s="1508"/>
      <c r="E7219" s="1508"/>
      <c r="F7219" s="1504"/>
      <c r="G7219" s="1504"/>
      <c r="H7219" s="1504"/>
      <c r="I7219" s="1504"/>
      <c r="J7219" s="1504"/>
    </row>
    <row r="7220" spans="2:10" x14ac:dyDescent="0.25">
      <c r="B7220" s="1508"/>
      <c r="C7220" s="1508"/>
      <c r="D7220" s="1508"/>
      <c r="E7220" s="1508"/>
      <c r="F7220" s="1504"/>
      <c r="G7220" s="1504"/>
      <c r="H7220" s="1504"/>
      <c r="I7220" s="1504"/>
      <c r="J7220" s="1504"/>
    </row>
    <row r="7221" spans="2:10" x14ac:dyDescent="0.25">
      <c r="B7221" s="1508"/>
      <c r="C7221" s="1508"/>
      <c r="D7221" s="1508"/>
      <c r="E7221" s="1508"/>
      <c r="F7221" s="1504"/>
      <c r="G7221" s="1504"/>
      <c r="H7221" s="1504"/>
      <c r="I7221" s="1504"/>
      <c r="J7221" s="1504"/>
    </row>
    <row r="7222" spans="2:10" x14ac:dyDescent="0.25">
      <c r="B7222" s="1508"/>
      <c r="C7222" s="1508"/>
      <c r="D7222" s="1508"/>
      <c r="E7222" s="1508"/>
      <c r="F7222" s="1504"/>
      <c r="G7222" s="1504"/>
      <c r="H7222" s="1504"/>
      <c r="I7222" s="1504"/>
      <c r="J7222" s="1504"/>
    </row>
    <row r="7223" spans="2:10" x14ac:dyDescent="0.25">
      <c r="B7223" s="1508"/>
      <c r="C7223" s="1508"/>
      <c r="D7223" s="1508"/>
      <c r="E7223" s="1508"/>
      <c r="F7223" s="1504"/>
      <c r="G7223" s="1504"/>
      <c r="H7223" s="1504"/>
      <c r="I7223" s="1504"/>
      <c r="J7223" s="1504"/>
    </row>
    <row r="7224" spans="2:10" x14ac:dyDescent="0.25">
      <c r="B7224" s="1508"/>
      <c r="C7224" s="1508"/>
      <c r="D7224" s="1508"/>
      <c r="E7224" s="1508"/>
      <c r="F7224" s="1504"/>
      <c r="G7224" s="1504"/>
      <c r="H7224" s="1504"/>
      <c r="I7224" s="1504"/>
      <c r="J7224" s="1504"/>
    </row>
    <row r="7225" spans="2:10" x14ac:dyDescent="0.25">
      <c r="B7225" s="1508"/>
      <c r="C7225" s="1508"/>
      <c r="D7225" s="1508"/>
      <c r="E7225" s="1508"/>
      <c r="F7225" s="1504"/>
      <c r="G7225" s="1504"/>
      <c r="H7225" s="1504"/>
      <c r="I7225" s="1504"/>
      <c r="J7225" s="1504"/>
    </row>
    <row r="7226" spans="2:10" x14ac:dyDescent="0.25">
      <c r="B7226" s="1508"/>
      <c r="C7226" s="1508"/>
      <c r="D7226" s="1508"/>
      <c r="E7226" s="1508"/>
      <c r="F7226" s="1504"/>
      <c r="G7226" s="1504"/>
      <c r="H7226" s="1504"/>
      <c r="I7226" s="1504"/>
      <c r="J7226" s="1504"/>
    </row>
    <row r="7227" spans="2:10" x14ac:dyDescent="0.25">
      <c r="B7227" s="1508"/>
      <c r="C7227" s="1508"/>
      <c r="D7227" s="1508"/>
      <c r="E7227" s="1508"/>
      <c r="F7227" s="1504"/>
      <c r="G7227" s="1504"/>
      <c r="H7227" s="1504"/>
      <c r="I7227" s="1504"/>
      <c r="J7227" s="1504"/>
    </row>
    <row r="7228" spans="2:10" x14ac:dyDescent="0.25">
      <c r="B7228" s="1508"/>
      <c r="C7228" s="1508"/>
      <c r="D7228" s="1508"/>
      <c r="E7228" s="1508"/>
      <c r="F7228" s="1504"/>
      <c r="G7228" s="1504"/>
      <c r="H7228" s="1504"/>
      <c r="I7228" s="1504"/>
      <c r="J7228" s="1504"/>
    </row>
    <row r="7229" spans="2:10" x14ac:dyDescent="0.25">
      <c r="B7229" s="1508"/>
      <c r="C7229" s="1508"/>
      <c r="D7229" s="1508"/>
      <c r="E7229" s="1508"/>
      <c r="F7229" s="1504"/>
      <c r="G7229" s="1504"/>
      <c r="H7229" s="1504"/>
      <c r="I7229" s="1504"/>
      <c r="J7229" s="1504"/>
    </row>
    <row r="7230" spans="2:10" x14ac:dyDescent="0.25">
      <c r="B7230" s="1508"/>
      <c r="C7230" s="1508"/>
      <c r="D7230" s="1508"/>
      <c r="E7230" s="1508"/>
      <c r="F7230" s="1504"/>
      <c r="G7230" s="1504"/>
      <c r="H7230" s="1504"/>
      <c r="I7230" s="1504"/>
      <c r="J7230" s="1504"/>
    </row>
    <row r="7231" spans="2:10" x14ac:dyDescent="0.25">
      <c r="B7231" s="1508"/>
      <c r="C7231" s="1508"/>
      <c r="D7231" s="1508"/>
      <c r="E7231" s="1508"/>
      <c r="F7231" s="1504"/>
      <c r="G7231" s="1504"/>
      <c r="H7231" s="1504"/>
      <c r="I7231" s="1504"/>
      <c r="J7231" s="1504"/>
    </row>
    <row r="7232" spans="2:10" x14ac:dyDescent="0.25">
      <c r="B7232" s="1508"/>
      <c r="C7232" s="1508"/>
      <c r="D7232" s="1508"/>
      <c r="E7232" s="1508"/>
      <c r="F7232" s="1504"/>
      <c r="G7232" s="1504"/>
      <c r="H7232" s="1504"/>
      <c r="I7232" s="1504"/>
      <c r="J7232" s="1504"/>
    </row>
    <row r="7233" spans="2:10" x14ac:dyDescent="0.25">
      <c r="B7233" s="1508"/>
      <c r="C7233" s="1508"/>
      <c r="D7233" s="1508"/>
      <c r="E7233" s="1508"/>
      <c r="F7233" s="1504"/>
      <c r="G7233" s="1504"/>
      <c r="H7233" s="1504"/>
      <c r="I7233" s="1504"/>
      <c r="J7233" s="1504"/>
    </row>
    <row r="7234" spans="2:10" x14ac:dyDescent="0.25">
      <c r="B7234" s="1508"/>
      <c r="C7234" s="1508"/>
      <c r="D7234" s="1508"/>
      <c r="E7234" s="1508"/>
      <c r="F7234" s="1504"/>
      <c r="G7234" s="1504"/>
      <c r="H7234" s="1504"/>
      <c r="I7234" s="1504"/>
      <c r="J7234" s="1504"/>
    </row>
    <row r="7235" spans="2:10" x14ac:dyDescent="0.25">
      <c r="B7235" s="1508"/>
      <c r="C7235" s="1508"/>
      <c r="D7235" s="1508"/>
      <c r="E7235" s="1508"/>
      <c r="F7235" s="1504"/>
      <c r="G7235" s="1504"/>
      <c r="H7235" s="1504"/>
      <c r="I7235" s="1504"/>
      <c r="J7235" s="1504"/>
    </row>
    <row r="7236" spans="2:10" x14ac:dyDescent="0.25">
      <c r="B7236" s="1508"/>
      <c r="C7236" s="1508"/>
      <c r="D7236" s="1508"/>
      <c r="E7236" s="1508"/>
      <c r="F7236" s="1504"/>
      <c r="G7236" s="1504"/>
      <c r="H7236" s="1504"/>
      <c r="I7236" s="1504"/>
      <c r="J7236" s="1504"/>
    </row>
    <row r="7237" spans="2:10" x14ac:dyDescent="0.25">
      <c r="B7237" s="1508"/>
      <c r="C7237" s="1508"/>
      <c r="D7237" s="1508"/>
      <c r="E7237" s="1508"/>
      <c r="F7237" s="1504"/>
      <c r="G7237" s="1504"/>
      <c r="H7237" s="1504"/>
      <c r="I7237" s="1504"/>
      <c r="J7237" s="1504"/>
    </row>
    <row r="7238" spans="2:10" x14ac:dyDescent="0.25">
      <c r="B7238" s="1508"/>
      <c r="C7238" s="1508"/>
      <c r="D7238" s="1508"/>
      <c r="E7238" s="1508"/>
      <c r="F7238" s="1504"/>
      <c r="G7238" s="1504"/>
      <c r="H7238" s="1504"/>
      <c r="I7238" s="1504"/>
      <c r="J7238" s="1504"/>
    </row>
    <row r="7239" spans="2:10" x14ac:dyDescent="0.25">
      <c r="B7239" s="1508"/>
      <c r="C7239" s="1508"/>
      <c r="D7239" s="1508"/>
      <c r="E7239" s="1508"/>
      <c r="F7239" s="1504"/>
      <c r="G7239" s="1504"/>
      <c r="H7239" s="1504"/>
      <c r="I7239" s="1504"/>
      <c r="J7239" s="1504"/>
    </row>
    <row r="7240" spans="2:10" x14ac:dyDescent="0.25">
      <c r="B7240" s="1508"/>
      <c r="C7240" s="1508"/>
      <c r="D7240" s="1508"/>
      <c r="E7240" s="1508"/>
      <c r="F7240" s="1504"/>
      <c r="G7240" s="1504"/>
      <c r="H7240" s="1504"/>
      <c r="I7240" s="1504"/>
      <c r="J7240" s="1504"/>
    </row>
    <row r="7241" spans="2:10" x14ac:dyDescent="0.25">
      <c r="B7241" s="1508"/>
      <c r="C7241" s="1508"/>
      <c r="D7241" s="1508"/>
      <c r="E7241" s="1508"/>
      <c r="F7241" s="1504"/>
      <c r="G7241" s="1504"/>
      <c r="H7241" s="1504"/>
      <c r="I7241" s="1504"/>
      <c r="J7241" s="1504"/>
    </row>
    <row r="7242" spans="2:10" x14ac:dyDescent="0.25">
      <c r="B7242" s="1508"/>
      <c r="C7242" s="1508"/>
      <c r="D7242" s="1508"/>
      <c r="E7242" s="1508"/>
      <c r="F7242" s="1504"/>
      <c r="G7242" s="1504"/>
      <c r="H7242" s="1504"/>
      <c r="I7242" s="1504"/>
      <c r="J7242" s="1504"/>
    </row>
    <row r="7243" spans="2:10" x14ac:dyDescent="0.25">
      <c r="B7243" s="1508"/>
      <c r="C7243" s="1508"/>
      <c r="D7243" s="1508"/>
      <c r="E7243" s="1508"/>
      <c r="F7243" s="1504"/>
      <c r="G7243" s="1504"/>
      <c r="H7243" s="1504"/>
      <c r="I7243" s="1504"/>
      <c r="J7243" s="1504"/>
    </row>
    <row r="7244" spans="2:10" x14ac:dyDescent="0.25">
      <c r="B7244" s="1508"/>
      <c r="C7244" s="1508"/>
      <c r="D7244" s="1508"/>
      <c r="E7244" s="1508"/>
      <c r="F7244" s="1504"/>
      <c r="G7244" s="1504"/>
      <c r="H7244" s="1504"/>
      <c r="I7244" s="1504"/>
      <c r="J7244" s="1504"/>
    </row>
    <row r="7245" spans="2:10" x14ac:dyDescent="0.25">
      <c r="B7245" s="1508"/>
      <c r="C7245" s="1508"/>
      <c r="D7245" s="1508"/>
      <c r="E7245" s="1508"/>
      <c r="F7245" s="1504"/>
      <c r="G7245" s="1504"/>
      <c r="H7245" s="1504"/>
      <c r="I7245" s="1504"/>
      <c r="J7245" s="1504"/>
    </row>
    <row r="7246" spans="2:10" x14ac:dyDescent="0.25">
      <c r="B7246" s="1508"/>
      <c r="C7246" s="1508"/>
      <c r="D7246" s="1508"/>
      <c r="E7246" s="1508"/>
      <c r="F7246" s="1504"/>
      <c r="G7246" s="1504"/>
      <c r="H7246" s="1504"/>
      <c r="I7246" s="1504"/>
      <c r="J7246" s="1504"/>
    </row>
    <row r="7247" spans="2:10" x14ac:dyDescent="0.25">
      <c r="B7247" s="1508"/>
      <c r="C7247" s="1508"/>
      <c r="D7247" s="1508"/>
      <c r="E7247" s="1508"/>
      <c r="F7247" s="1504"/>
      <c r="G7247" s="1504"/>
      <c r="H7247" s="1504"/>
      <c r="I7247" s="1504"/>
      <c r="J7247" s="1504"/>
    </row>
    <row r="7248" spans="2:10" x14ac:dyDescent="0.25">
      <c r="B7248" s="1508"/>
      <c r="C7248" s="1508"/>
      <c r="D7248" s="1508"/>
      <c r="E7248" s="1508"/>
      <c r="F7248" s="1504"/>
      <c r="G7248" s="1504"/>
      <c r="H7248" s="1504"/>
      <c r="I7248" s="1504"/>
      <c r="J7248" s="1504"/>
    </row>
    <row r="7249" spans="2:10" x14ac:dyDescent="0.25">
      <c r="B7249" s="1508"/>
      <c r="C7249" s="1508"/>
      <c r="D7249" s="1508"/>
      <c r="E7249" s="1508"/>
      <c r="F7249" s="1504"/>
      <c r="G7249" s="1504"/>
      <c r="H7249" s="1504"/>
      <c r="I7249" s="1504"/>
      <c r="J7249" s="1504"/>
    </row>
    <row r="7250" spans="2:10" x14ac:dyDescent="0.25">
      <c r="B7250" s="1508"/>
      <c r="C7250" s="1508"/>
      <c r="D7250" s="1508"/>
      <c r="E7250" s="1508"/>
      <c r="F7250" s="1504"/>
      <c r="G7250" s="1504"/>
      <c r="H7250" s="1504"/>
      <c r="I7250" s="1504"/>
      <c r="J7250" s="1504"/>
    </row>
    <row r="7251" spans="2:10" x14ac:dyDescent="0.25">
      <c r="B7251" s="1508"/>
      <c r="C7251" s="1508"/>
      <c r="D7251" s="1508"/>
      <c r="E7251" s="1508"/>
      <c r="F7251" s="1504"/>
      <c r="G7251" s="1504"/>
      <c r="H7251" s="1504"/>
      <c r="I7251" s="1504"/>
      <c r="J7251" s="1504"/>
    </row>
    <row r="7252" spans="2:10" x14ac:dyDescent="0.25">
      <c r="B7252" s="1508"/>
      <c r="C7252" s="1508"/>
      <c r="D7252" s="1508"/>
      <c r="E7252" s="1508"/>
      <c r="F7252" s="1504"/>
      <c r="G7252" s="1504"/>
      <c r="H7252" s="1504"/>
      <c r="I7252" s="1504"/>
      <c r="J7252" s="1504"/>
    </row>
    <row r="7253" spans="2:10" x14ac:dyDescent="0.25">
      <c r="B7253" s="1508"/>
      <c r="C7253" s="1508"/>
      <c r="D7253" s="1508"/>
      <c r="E7253" s="1508"/>
      <c r="F7253" s="1504"/>
      <c r="G7253" s="1504"/>
      <c r="H7253" s="1504"/>
      <c r="I7253" s="1504"/>
      <c r="J7253" s="1504"/>
    </row>
    <row r="7254" spans="2:10" x14ac:dyDescent="0.25">
      <c r="B7254" s="1508"/>
      <c r="C7254" s="1508"/>
      <c r="D7254" s="1508"/>
      <c r="E7254" s="1508"/>
      <c r="F7254" s="1504"/>
      <c r="G7254" s="1504"/>
      <c r="H7254" s="1504"/>
      <c r="I7254" s="1504"/>
      <c r="J7254" s="1504"/>
    </row>
    <row r="7255" spans="2:10" x14ac:dyDescent="0.25">
      <c r="B7255" s="1508"/>
      <c r="C7255" s="1508"/>
      <c r="D7255" s="1508"/>
      <c r="E7255" s="1508"/>
      <c r="F7255" s="1504"/>
      <c r="G7255" s="1504"/>
      <c r="H7255" s="1504"/>
      <c r="I7255" s="1504"/>
      <c r="J7255" s="1504"/>
    </row>
    <row r="7256" spans="2:10" x14ac:dyDescent="0.25">
      <c r="B7256" s="1508"/>
      <c r="C7256" s="1508"/>
      <c r="D7256" s="1508"/>
      <c r="E7256" s="1508"/>
      <c r="F7256" s="1504"/>
      <c r="G7256" s="1504"/>
      <c r="H7256" s="1504"/>
      <c r="I7256" s="1504"/>
      <c r="J7256" s="1504"/>
    </row>
    <row r="7257" spans="2:10" x14ac:dyDescent="0.25">
      <c r="B7257" s="1508"/>
      <c r="C7257" s="1508"/>
      <c r="D7257" s="1508"/>
      <c r="E7257" s="1508"/>
      <c r="F7257" s="1504"/>
      <c r="G7257" s="1504"/>
      <c r="H7257" s="1504"/>
      <c r="I7257" s="1504"/>
      <c r="J7257" s="1504"/>
    </row>
    <row r="7258" spans="2:10" x14ac:dyDescent="0.25">
      <c r="B7258" s="1508"/>
      <c r="C7258" s="1508"/>
      <c r="D7258" s="1508"/>
      <c r="E7258" s="1508"/>
      <c r="F7258" s="1504"/>
      <c r="G7258" s="1504"/>
      <c r="H7258" s="1504"/>
      <c r="I7258" s="1504"/>
      <c r="J7258" s="1504"/>
    </row>
    <row r="7259" spans="2:10" x14ac:dyDescent="0.25">
      <c r="B7259" s="1508"/>
      <c r="C7259" s="1508"/>
      <c r="D7259" s="1508"/>
      <c r="E7259" s="1508"/>
      <c r="F7259" s="1504"/>
      <c r="G7259" s="1504"/>
      <c r="H7259" s="1504"/>
      <c r="I7259" s="1504"/>
      <c r="J7259" s="1504"/>
    </row>
    <row r="7260" spans="2:10" x14ac:dyDescent="0.25">
      <c r="B7260" s="1508"/>
      <c r="C7260" s="1508"/>
      <c r="D7260" s="1508"/>
      <c r="E7260" s="1508"/>
      <c r="F7260" s="1504"/>
      <c r="G7260" s="1504"/>
      <c r="H7260" s="1504"/>
      <c r="I7260" s="1504"/>
      <c r="J7260" s="1504"/>
    </row>
    <row r="7261" spans="2:10" x14ac:dyDescent="0.25">
      <c r="B7261" s="1508"/>
      <c r="C7261" s="1508"/>
      <c r="D7261" s="1508"/>
      <c r="E7261" s="1508"/>
      <c r="F7261" s="1504"/>
      <c r="G7261" s="1504"/>
      <c r="H7261" s="1504"/>
      <c r="I7261" s="1504"/>
      <c r="J7261" s="1504"/>
    </row>
    <row r="7262" spans="2:10" x14ac:dyDescent="0.25">
      <c r="B7262" s="1508"/>
      <c r="C7262" s="1508"/>
      <c r="D7262" s="1508"/>
      <c r="E7262" s="1508"/>
      <c r="F7262" s="1504"/>
      <c r="G7262" s="1504"/>
      <c r="H7262" s="1504"/>
      <c r="I7262" s="1504"/>
      <c r="J7262" s="1504"/>
    </row>
    <row r="7263" spans="2:10" x14ac:dyDescent="0.25">
      <c r="B7263" s="1508"/>
      <c r="C7263" s="1508"/>
      <c r="D7263" s="1508"/>
      <c r="E7263" s="1508"/>
      <c r="F7263" s="1504"/>
      <c r="G7263" s="1504"/>
      <c r="H7263" s="1504"/>
      <c r="I7263" s="1504"/>
      <c r="J7263" s="1504"/>
    </row>
    <row r="7264" spans="2:10" x14ac:dyDescent="0.25">
      <c r="B7264" s="1508"/>
      <c r="C7264" s="1508"/>
      <c r="D7264" s="1508"/>
      <c r="E7264" s="1508"/>
      <c r="F7264" s="1504"/>
      <c r="G7264" s="1504"/>
      <c r="H7264" s="1504"/>
      <c r="I7264" s="1504"/>
      <c r="J7264" s="1504"/>
    </row>
    <row r="7265" spans="2:10" x14ac:dyDescent="0.25">
      <c r="B7265" s="1508"/>
      <c r="C7265" s="1508"/>
      <c r="D7265" s="1508"/>
      <c r="E7265" s="1508"/>
      <c r="F7265" s="1504"/>
      <c r="G7265" s="1504"/>
      <c r="H7265" s="1504"/>
      <c r="I7265" s="1504"/>
      <c r="J7265" s="1504"/>
    </row>
    <row r="7266" spans="2:10" x14ac:dyDescent="0.25">
      <c r="B7266" s="1508"/>
      <c r="C7266" s="1508"/>
      <c r="D7266" s="1508"/>
      <c r="E7266" s="1508"/>
      <c r="F7266" s="1504"/>
      <c r="G7266" s="1504"/>
      <c r="H7266" s="1504"/>
      <c r="I7266" s="1504"/>
      <c r="J7266" s="1504"/>
    </row>
    <row r="7267" spans="2:10" x14ac:dyDescent="0.25">
      <c r="B7267" s="1508"/>
      <c r="C7267" s="1508"/>
      <c r="D7267" s="1508"/>
      <c r="E7267" s="1508"/>
      <c r="F7267" s="1504"/>
      <c r="G7267" s="1504"/>
      <c r="H7267" s="1504"/>
      <c r="I7267" s="1504"/>
      <c r="J7267" s="1504"/>
    </row>
    <row r="7268" spans="2:10" x14ac:dyDescent="0.25">
      <c r="B7268" s="1508"/>
      <c r="C7268" s="1508"/>
      <c r="D7268" s="1508"/>
      <c r="E7268" s="1508"/>
      <c r="F7268" s="1504"/>
      <c r="G7268" s="1504"/>
      <c r="H7268" s="1504"/>
      <c r="I7268" s="1504"/>
      <c r="J7268" s="1504"/>
    </row>
    <row r="7269" spans="2:10" x14ac:dyDescent="0.25">
      <c r="B7269" s="1508"/>
      <c r="C7269" s="1508"/>
      <c r="D7269" s="1508"/>
      <c r="E7269" s="1508"/>
      <c r="F7269" s="1504"/>
      <c r="G7269" s="1504"/>
      <c r="H7269" s="1504"/>
      <c r="I7269" s="1504"/>
      <c r="J7269" s="1504"/>
    </row>
    <row r="7270" spans="2:10" x14ac:dyDescent="0.25">
      <c r="B7270" s="1508"/>
      <c r="C7270" s="1508"/>
      <c r="D7270" s="1508"/>
      <c r="E7270" s="1508"/>
      <c r="F7270" s="1504"/>
      <c r="G7270" s="1504"/>
      <c r="H7270" s="1504"/>
      <c r="I7270" s="1504"/>
      <c r="J7270" s="1504"/>
    </row>
    <row r="7271" spans="2:10" x14ac:dyDescent="0.25">
      <c r="B7271" s="1508"/>
      <c r="C7271" s="1508"/>
      <c r="D7271" s="1508"/>
      <c r="E7271" s="1508"/>
      <c r="F7271" s="1504"/>
      <c r="G7271" s="1504"/>
      <c r="H7271" s="1504"/>
      <c r="I7271" s="1504"/>
      <c r="J7271" s="1504"/>
    </row>
    <row r="7272" spans="2:10" x14ac:dyDescent="0.25">
      <c r="B7272" s="1508"/>
      <c r="C7272" s="1508"/>
      <c r="D7272" s="1508"/>
      <c r="E7272" s="1508"/>
      <c r="F7272" s="1504"/>
      <c r="G7272" s="1504"/>
      <c r="H7272" s="1504"/>
      <c r="I7272" s="1504"/>
      <c r="J7272" s="1504"/>
    </row>
    <row r="7273" spans="2:10" x14ac:dyDescent="0.25">
      <c r="B7273" s="1508"/>
      <c r="C7273" s="1508"/>
      <c r="D7273" s="1508"/>
      <c r="E7273" s="1508"/>
      <c r="F7273" s="1504"/>
      <c r="G7273" s="1504"/>
      <c r="H7273" s="1504"/>
      <c r="I7273" s="1504"/>
      <c r="J7273" s="1504"/>
    </row>
    <row r="7274" spans="2:10" x14ac:dyDescent="0.25">
      <c r="B7274" s="1508"/>
      <c r="C7274" s="1508"/>
      <c r="D7274" s="1508"/>
      <c r="E7274" s="1508"/>
      <c r="F7274" s="1504"/>
      <c r="G7274" s="1504"/>
      <c r="H7274" s="1504"/>
      <c r="I7274" s="1504"/>
      <c r="J7274" s="1504"/>
    </row>
    <row r="7275" spans="2:10" x14ac:dyDescent="0.25">
      <c r="B7275" s="1508"/>
      <c r="C7275" s="1508"/>
      <c r="D7275" s="1508"/>
      <c r="E7275" s="1508"/>
      <c r="F7275" s="1504"/>
      <c r="G7275" s="1504"/>
      <c r="H7275" s="1504"/>
      <c r="I7275" s="1504"/>
      <c r="J7275" s="1504"/>
    </row>
    <row r="7276" spans="2:10" x14ac:dyDescent="0.25">
      <c r="B7276" s="1508"/>
      <c r="C7276" s="1508"/>
      <c r="D7276" s="1508"/>
      <c r="E7276" s="1508"/>
      <c r="F7276" s="1504"/>
      <c r="G7276" s="1504"/>
      <c r="H7276" s="1504"/>
      <c r="I7276" s="1504"/>
      <c r="J7276" s="1504"/>
    </row>
    <row r="7277" spans="2:10" x14ac:dyDescent="0.25">
      <c r="B7277" s="1508"/>
      <c r="C7277" s="1508"/>
      <c r="D7277" s="1508"/>
      <c r="E7277" s="1508"/>
      <c r="F7277" s="1504"/>
      <c r="G7277" s="1504"/>
      <c r="H7277" s="1504"/>
      <c r="I7277" s="1504"/>
      <c r="J7277" s="1504"/>
    </row>
    <row r="7278" spans="2:10" x14ac:dyDescent="0.25">
      <c r="B7278" s="1508"/>
      <c r="C7278" s="1508"/>
      <c r="D7278" s="1508"/>
      <c r="E7278" s="1508"/>
      <c r="F7278" s="1504"/>
      <c r="G7278" s="1504"/>
      <c r="H7278" s="1504"/>
      <c r="I7278" s="1504"/>
      <c r="J7278" s="1504"/>
    </row>
    <row r="7279" spans="2:10" x14ac:dyDescent="0.25">
      <c r="B7279" s="1508"/>
      <c r="C7279" s="1508"/>
      <c r="D7279" s="1508"/>
      <c r="E7279" s="1508"/>
      <c r="F7279" s="1504"/>
      <c r="G7279" s="1504"/>
      <c r="H7279" s="1504"/>
      <c r="I7279" s="1504"/>
      <c r="J7279" s="1504"/>
    </row>
    <row r="7280" spans="2:10" x14ac:dyDescent="0.25">
      <c r="B7280" s="1508"/>
      <c r="C7280" s="1508"/>
      <c r="D7280" s="1508"/>
      <c r="E7280" s="1508"/>
      <c r="F7280" s="1504"/>
      <c r="G7280" s="1504"/>
      <c r="H7280" s="1504"/>
      <c r="I7280" s="1504"/>
      <c r="J7280" s="1504"/>
    </row>
    <row r="7281" spans="2:10" x14ac:dyDescent="0.25">
      <c r="B7281" s="1508"/>
      <c r="C7281" s="1508"/>
      <c r="D7281" s="1508"/>
      <c r="E7281" s="1508"/>
      <c r="F7281" s="1504"/>
      <c r="G7281" s="1504"/>
      <c r="H7281" s="1504"/>
      <c r="I7281" s="1504"/>
      <c r="J7281" s="1504"/>
    </row>
    <row r="7282" spans="2:10" x14ac:dyDescent="0.25">
      <c r="B7282" s="1508"/>
      <c r="C7282" s="1508"/>
      <c r="D7282" s="1508"/>
      <c r="E7282" s="1508"/>
      <c r="F7282" s="1504"/>
      <c r="G7282" s="1504"/>
      <c r="H7282" s="1504"/>
      <c r="I7282" s="1504"/>
      <c r="J7282" s="1504"/>
    </row>
    <row r="7283" spans="2:10" x14ac:dyDescent="0.25">
      <c r="B7283" s="1508"/>
      <c r="C7283" s="1508"/>
      <c r="D7283" s="1508"/>
      <c r="E7283" s="1508"/>
      <c r="F7283" s="1504"/>
      <c r="G7283" s="1504"/>
      <c r="H7283" s="1504"/>
      <c r="I7283" s="1504"/>
      <c r="J7283" s="1504"/>
    </row>
    <row r="7284" spans="2:10" x14ac:dyDescent="0.25">
      <c r="B7284" s="1508"/>
      <c r="C7284" s="1508"/>
      <c r="D7284" s="1508"/>
      <c r="E7284" s="1508"/>
      <c r="F7284" s="1504"/>
      <c r="G7284" s="1504"/>
      <c r="H7284" s="1504"/>
      <c r="I7284" s="1504"/>
      <c r="J7284" s="1504"/>
    </row>
    <row r="7285" spans="2:10" x14ac:dyDescent="0.25">
      <c r="B7285" s="1508"/>
      <c r="C7285" s="1508"/>
      <c r="D7285" s="1508"/>
      <c r="E7285" s="1508"/>
      <c r="F7285" s="1504"/>
      <c r="G7285" s="1504"/>
      <c r="H7285" s="1504"/>
      <c r="I7285" s="1504"/>
      <c r="J7285" s="1504"/>
    </row>
    <row r="7286" spans="2:10" x14ac:dyDescent="0.25">
      <c r="B7286" s="1508"/>
      <c r="C7286" s="1508"/>
      <c r="D7286" s="1508"/>
      <c r="E7286" s="1508"/>
      <c r="F7286" s="1504"/>
      <c r="G7286" s="1504"/>
      <c r="H7286" s="1504"/>
      <c r="I7286" s="1504"/>
      <c r="J7286" s="1504"/>
    </row>
    <row r="7287" spans="2:10" x14ac:dyDescent="0.25">
      <c r="B7287" s="1508"/>
      <c r="C7287" s="1508"/>
      <c r="D7287" s="1508"/>
      <c r="E7287" s="1508"/>
      <c r="F7287" s="1504"/>
      <c r="G7287" s="1504"/>
      <c r="H7287" s="1504"/>
      <c r="I7287" s="1504"/>
      <c r="J7287" s="1504"/>
    </row>
    <row r="7288" spans="2:10" x14ac:dyDescent="0.25">
      <c r="B7288" s="1508"/>
      <c r="C7288" s="1508"/>
      <c r="D7288" s="1508"/>
      <c r="E7288" s="1508"/>
      <c r="F7288" s="1504"/>
      <c r="G7288" s="1504"/>
      <c r="H7288" s="1504"/>
      <c r="I7288" s="1504"/>
      <c r="J7288" s="1504"/>
    </row>
    <row r="7289" spans="2:10" x14ac:dyDescent="0.25">
      <c r="B7289" s="1508"/>
      <c r="C7289" s="1508"/>
      <c r="D7289" s="1508"/>
      <c r="E7289" s="1508"/>
      <c r="F7289" s="1504"/>
      <c r="G7289" s="1504"/>
      <c r="H7289" s="1504"/>
      <c r="I7289" s="1504"/>
      <c r="J7289" s="1504"/>
    </row>
    <row r="7290" spans="2:10" x14ac:dyDescent="0.25">
      <c r="B7290" s="1508"/>
      <c r="C7290" s="1508"/>
      <c r="D7290" s="1508"/>
      <c r="E7290" s="1508"/>
      <c r="F7290" s="1504"/>
      <c r="G7290" s="1504"/>
      <c r="H7290" s="1504"/>
      <c r="I7290" s="1504"/>
      <c r="J7290" s="1504"/>
    </row>
    <row r="7291" spans="2:10" x14ac:dyDescent="0.25">
      <c r="B7291" s="1508"/>
      <c r="C7291" s="1508"/>
      <c r="D7291" s="1508"/>
      <c r="E7291" s="1508"/>
      <c r="F7291" s="1504"/>
      <c r="G7291" s="1504"/>
      <c r="H7291" s="1504"/>
      <c r="I7291" s="1504"/>
      <c r="J7291" s="1504"/>
    </row>
    <row r="7292" spans="2:10" x14ac:dyDescent="0.25">
      <c r="B7292" s="1508"/>
      <c r="C7292" s="1508"/>
      <c r="D7292" s="1508"/>
      <c r="E7292" s="1508"/>
      <c r="F7292" s="1504"/>
      <c r="G7292" s="1504"/>
      <c r="H7292" s="1504"/>
      <c r="I7292" s="1504"/>
      <c r="J7292" s="1504"/>
    </row>
    <row r="7293" spans="2:10" x14ac:dyDescent="0.25">
      <c r="B7293" s="1508"/>
      <c r="C7293" s="1508"/>
      <c r="D7293" s="1508"/>
      <c r="E7293" s="1508"/>
      <c r="F7293" s="1504"/>
      <c r="G7293" s="1504"/>
      <c r="H7293" s="1504"/>
      <c r="I7293" s="1504"/>
      <c r="J7293" s="1504"/>
    </row>
    <row r="7294" spans="2:10" x14ac:dyDescent="0.25">
      <c r="B7294" s="1508"/>
      <c r="C7294" s="1508"/>
      <c r="D7294" s="1508"/>
      <c r="E7294" s="1508"/>
      <c r="F7294" s="1504"/>
      <c r="G7294" s="1504"/>
      <c r="H7294" s="1504"/>
      <c r="I7294" s="1504"/>
      <c r="J7294" s="1504"/>
    </row>
    <row r="7295" spans="2:10" x14ac:dyDescent="0.25">
      <c r="B7295" s="1508"/>
      <c r="C7295" s="1508"/>
      <c r="D7295" s="1508"/>
      <c r="E7295" s="1508"/>
      <c r="F7295" s="1504"/>
      <c r="G7295" s="1504"/>
      <c r="H7295" s="1504"/>
      <c r="I7295" s="1504"/>
      <c r="J7295" s="1504"/>
    </row>
    <row r="7296" spans="2:10" x14ac:dyDescent="0.25">
      <c r="B7296" s="1508"/>
      <c r="C7296" s="1508"/>
      <c r="D7296" s="1508"/>
      <c r="E7296" s="1508"/>
      <c r="F7296" s="1504"/>
      <c r="G7296" s="1504"/>
      <c r="H7296" s="1504"/>
      <c r="I7296" s="1504"/>
      <c r="J7296" s="1504"/>
    </row>
    <row r="7297" spans="2:10" x14ac:dyDescent="0.25">
      <c r="B7297" s="1508"/>
      <c r="C7297" s="1508"/>
      <c r="D7297" s="1508"/>
      <c r="E7297" s="1508"/>
      <c r="F7297" s="1504"/>
      <c r="G7297" s="1504"/>
      <c r="H7297" s="1504"/>
      <c r="I7297" s="1504"/>
      <c r="J7297" s="1504"/>
    </row>
    <row r="7298" spans="2:10" x14ac:dyDescent="0.25">
      <c r="B7298" s="1508"/>
      <c r="C7298" s="1508"/>
      <c r="D7298" s="1508"/>
      <c r="E7298" s="1508"/>
      <c r="F7298" s="1504"/>
      <c r="G7298" s="1504"/>
      <c r="H7298" s="1504"/>
      <c r="I7298" s="1504"/>
      <c r="J7298" s="1504"/>
    </row>
    <row r="7299" spans="2:10" x14ac:dyDescent="0.25">
      <c r="B7299" s="1508"/>
      <c r="C7299" s="1508"/>
      <c r="D7299" s="1508"/>
      <c r="E7299" s="1508"/>
      <c r="F7299" s="1504"/>
      <c r="G7299" s="1504"/>
      <c r="H7299" s="1504"/>
      <c r="I7299" s="1504"/>
      <c r="J7299" s="1504"/>
    </row>
    <row r="7300" spans="2:10" x14ac:dyDescent="0.25">
      <c r="B7300" s="1508"/>
      <c r="C7300" s="1508"/>
      <c r="D7300" s="1508"/>
      <c r="E7300" s="1508"/>
      <c r="F7300" s="1504"/>
      <c r="G7300" s="1504"/>
      <c r="H7300" s="1504"/>
      <c r="I7300" s="1504"/>
      <c r="J7300" s="1504"/>
    </row>
    <row r="7301" spans="2:10" x14ac:dyDescent="0.25">
      <c r="B7301" s="1508"/>
      <c r="C7301" s="1508"/>
      <c r="D7301" s="1508"/>
      <c r="E7301" s="1508"/>
      <c r="F7301" s="1504"/>
      <c r="G7301" s="1504"/>
      <c r="H7301" s="1504"/>
      <c r="I7301" s="1504"/>
      <c r="J7301" s="1504"/>
    </row>
    <row r="7302" spans="2:10" x14ac:dyDescent="0.25">
      <c r="B7302" s="1508"/>
      <c r="C7302" s="1508"/>
      <c r="D7302" s="1508"/>
      <c r="E7302" s="1508"/>
      <c r="F7302" s="1504"/>
      <c r="G7302" s="1504"/>
      <c r="H7302" s="1504"/>
      <c r="I7302" s="1504"/>
      <c r="J7302" s="1504"/>
    </row>
    <row r="7303" spans="2:10" x14ac:dyDescent="0.25">
      <c r="B7303" s="1508"/>
      <c r="C7303" s="1508"/>
      <c r="D7303" s="1508"/>
      <c r="E7303" s="1508"/>
      <c r="F7303" s="1504"/>
      <c r="G7303" s="1504"/>
      <c r="H7303" s="1504"/>
      <c r="I7303" s="1504"/>
      <c r="J7303" s="1504"/>
    </row>
    <row r="7304" spans="2:10" x14ac:dyDescent="0.25">
      <c r="B7304" s="1508"/>
      <c r="C7304" s="1508"/>
      <c r="D7304" s="1508"/>
      <c r="E7304" s="1508"/>
      <c r="F7304" s="1504"/>
      <c r="G7304" s="1504"/>
      <c r="H7304" s="1504"/>
      <c r="I7304" s="1504"/>
      <c r="J7304" s="1504"/>
    </row>
    <row r="7305" spans="2:10" x14ac:dyDescent="0.25">
      <c r="B7305" s="1508"/>
      <c r="C7305" s="1508"/>
      <c r="D7305" s="1508"/>
      <c r="E7305" s="1508"/>
      <c r="F7305" s="1504"/>
      <c r="G7305" s="1504"/>
      <c r="H7305" s="1504"/>
      <c r="I7305" s="1504"/>
      <c r="J7305" s="1504"/>
    </row>
    <row r="7306" spans="2:10" x14ac:dyDescent="0.25">
      <c r="B7306" s="1508"/>
      <c r="C7306" s="1508"/>
      <c r="D7306" s="1508"/>
      <c r="E7306" s="1508"/>
      <c r="F7306" s="1504"/>
      <c r="G7306" s="1504"/>
      <c r="H7306" s="1504"/>
      <c r="I7306" s="1504"/>
      <c r="J7306" s="1504"/>
    </row>
    <row r="7307" spans="2:10" x14ac:dyDescent="0.25">
      <c r="B7307" s="1508"/>
      <c r="C7307" s="1508"/>
      <c r="D7307" s="1508"/>
      <c r="E7307" s="1508"/>
      <c r="F7307" s="1504"/>
      <c r="G7307" s="1504"/>
      <c r="H7307" s="1504"/>
      <c r="I7307" s="1504"/>
      <c r="J7307" s="1504"/>
    </row>
    <row r="7308" spans="2:10" x14ac:dyDescent="0.25">
      <c r="B7308" s="1508"/>
      <c r="C7308" s="1508"/>
      <c r="D7308" s="1508"/>
      <c r="E7308" s="1508"/>
      <c r="F7308" s="1504"/>
      <c r="G7308" s="1504"/>
      <c r="H7308" s="1504"/>
      <c r="I7308" s="1504"/>
      <c r="J7308" s="1504"/>
    </row>
    <row r="7309" spans="2:10" x14ac:dyDescent="0.25">
      <c r="B7309" s="1508"/>
      <c r="C7309" s="1508"/>
      <c r="D7309" s="1508"/>
      <c r="E7309" s="1508"/>
      <c r="F7309" s="1504"/>
      <c r="G7309" s="1504"/>
      <c r="H7309" s="1504"/>
      <c r="I7309" s="1504"/>
      <c r="J7309" s="1504"/>
    </row>
    <row r="7310" spans="2:10" x14ac:dyDescent="0.25">
      <c r="B7310" s="1508"/>
      <c r="C7310" s="1508"/>
      <c r="D7310" s="1508"/>
      <c r="E7310" s="1508"/>
      <c r="F7310" s="1504"/>
      <c r="G7310" s="1504"/>
      <c r="H7310" s="1504"/>
      <c r="I7310" s="1504"/>
      <c r="J7310" s="1504"/>
    </row>
    <row r="7311" spans="2:10" x14ac:dyDescent="0.25">
      <c r="B7311" s="1508"/>
      <c r="C7311" s="1508"/>
      <c r="D7311" s="1508"/>
      <c r="E7311" s="1508"/>
      <c r="F7311" s="1504"/>
      <c r="G7311" s="1504"/>
      <c r="H7311" s="1504"/>
      <c r="I7311" s="1504"/>
      <c r="J7311" s="1504"/>
    </row>
    <row r="7312" spans="2:10" x14ac:dyDescent="0.25">
      <c r="B7312" s="1508"/>
      <c r="C7312" s="1508"/>
      <c r="D7312" s="1508"/>
      <c r="E7312" s="1508"/>
      <c r="F7312" s="1504"/>
      <c r="G7312" s="1504"/>
      <c r="H7312" s="1504"/>
      <c r="I7312" s="1504"/>
      <c r="J7312" s="1504"/>
    </row>
    <row r="7313" spans="2:10" x14ac:dyDescent="0.25">
      <c r="B7313" s="1508"/>
      <c r="C7313" s="1508"/>
      <c r="D7313" s="1508"/>
      <c r="E7313" s="1508"/>
      <c r="F7313" s="1504"/>
      <c r="G7313" s="1504"/>
      <c r="H7313" s="1504"/>
      <c r="I7313" s="1504"/>
      <c r="J7313" s="1504"/>
    </row>
    <row r="7314" spans="2:10" x14ac:dyDescent="0.25">
      <c r="B7314" s="1508"/>
      <c r="C7314" s="1508"/>
      <c r="D7314" s="1508"/>
      <c r="E7314" s="1508"/>
      <c r="F7314" s="1504"/>
      <c r="G7314" s="1504"/>
      <c r="H7314" s="1504"/>
      <c r="I7314" s="1504"/>
      <c r="J7314" s="1504"/>
    </row>
    <row r="7315" spans="2:10" x14ac:dyDescent="0.25">
      <c r="B7315" s="1508"/>
      <c r="C7315" s="1508"/>
      <c r="D7315" s="1508"/>
      <c r="E7315" s="1508"/>
      <c r="F7315" s="1504"/>
      <c r="G7315" s="1504"/>
      <c r="H7315" s="1504"/>
      <c r="I7315" s="1504"/>
      <c r="J7315" s="1504"/>
    </row>
    <row r="7316" spans="2:10" x14ac:dyDescent="0.25">
      <c r="B7316" s="1508"/>
      <c r="C7316" s="1508"/>
      <c r="D7316" s="1508"/>
      <c r="E7316" s="1508"/>
      <c r="F7316" s="1504"/>
      <c r="G7316" s="1504"/>
      <c r="H7316" s="1504"/>
      <c r="I7316" s="1504"/>
      <c r="J7316" s="1504"/>
    </row>
    <row r="7317" spans="2:10" x14ac:dyDescent="0.25">
      <c r="B7317" s="1508"/>
      <c r="C7317" s="1508"/>
      <c r="D7317" s="1508"/>
      <c r="E7317" s="1508"/>
      <c r="F7317" s="1504"/>
      <c r="G7317" s="1504"/>
      <c r="H7317" s="1504"/>
      <c r="I7317" s="1504"/>
      <c r="J7317" s="1504"/>
    </row>
    <row r="7318" spans="2:10" x14ac:dyDescent="0.25">
      <c r="B7318" s="1508"/>
      <c r="C7318" s="1508"/>
      <c r="D7318" s="1508"/>
      <c r="E7318" s="1508"/>
      <c r="F7318" s="1504"/>
      <c r="G7318" s="1504"/>
      <c r="H7318" s="1504"/>
      <c r="I7318" s="1504"/>
      <c r="J7318" s="1504"/>
    </row>
    <row r="7319" spans="2:10" x14ac:dyDescent="0.25">
      <c r="B7319" s="1508"/>
      <c r="C7319" s="1508"/>
      <c r="D7319" s="1508"/>
      <c r="E7319" s="1508"/>
      <c r="F7319" s="1504"/>
      <c r="G7319" s="1504"/>
      <c r="H7319" s="1504"/>
      <c r="I7319" s="1504"/>
      <c r="J7319" s="1504"/>
    </row>
    <row r="7320" spans="2:10" x14ac:dyDescent="0.25">
      <c r="B7320" s="1508"/>
      <c r="C7320" s="1508"/>
      <c r="D7320" s="1508"/>
      <c r="E7320" s="1508"/>
      <c r="F7320" s="1504"/>
      <c r="G7320" s="1504"/>
      <c r="H7320" s="1504"/>
      <c r="I7320" s="1504"/>
      <c r="J7320" s="1504"/>
    </row>
    <row r="7321" spans="2:10" x14ac:dyDescent="0.25">
      <c r="B7321" s="1508"/>
      <c r="C7321" s="1508"/>
      <c r="D7321" s="1508"/>
      <c r="E7321" s="1508"/>
      <c r="F7321" s="1504"/>
      <c r="G7321" s="1504"/>
      <c r="H7321" s="1504"/>
      <c r="I7321" s="1504"/>
      <c r="J7321" s="1504"/>
    </row>
    <row r="7322" spans="2:10" x14ac:dyDescent="0.25">
      <c r="B7322" s="1508"/>
      <c r="C7322" s="1508"/>
      <c r="D7322" s="1508"/>
      <c r="E7322" s="1508"/>
      <c r="F7322" s="1504"/>
      <c r="G7322" s="1504"/>
      <c r="H7322" s="1504"/>
      <c r="I7322" s="1504"/>
      <c r="J7322" s="1504"/>
    </row>
    <row r="7323" spans="2:10" x14ac:dyDescent="0.25">
      <c r="B7323" s="1508"/>
      <c r="C7323" s="1508"/>
      <c r="D7323" s="1508"/>
      <c r="E7323" s="1508"/>
      <c r="F7323" s="1504"/>
      <c r="G7323" s="1504"/>
      <c r="H7323" s="1504"/>
      <c r="I7323" s="1504"/>
      <c r="J7323" s="1504"/>
    </row>
    <row r="7324" spans="2:10" x14ac:dyDescent="0.25">
      <c r="B7324" s="1508"/>
      <c r="C7324" s="1508"/>
      <c r="D7324" s="1508"/>
      <c r="E7324" s="1508"/>
      <c r="F7324" s="1504"/>
      <c r="G7324" s="1504"/>
      <c r="H7324" s="1504"/>
      <c r="I7324" s="1504"/>
      <c r="J7324" s="1504"/>
    </row>
    <row r="7325" spans="2:10" x14ac:dyDescent="0.25">
      <c r="B7325" s="1508"/>
      <c r="C7325" s="1508"/>
      <c r="D7325" s="1508"/>
      <c r="E7325" s="1508"/>
      <c r="F7325" s="1504"/>
      <c r="G7325" s="1504"/>
      <c r="H7325" s="1504"/>
      <c r="I7325" s="1504"/>
      <c r="J7325" s="1504"/>
    </row>
    <row r="7326" spans="2:10" x14ac:dyDescent="0.25">
      <c r="B7326" s="1508"/>
      <c r="C7326" s="1508"/>
      <c r="D7326" s="1508"/>
      <c r="E7326" s="1508"/>
      <c r="F7326" s="1504"/>
      <c r="G7326" s="1504"/>
      <c r="H7326" s="1504"/>
      <c r="I7326" s="1504"/>
      <c r="J7326" s="1504"/>
    </row>
    <row r="7327" spans="2:10" x14ac:dyDescent="0.25">
      <c r="B7327" s="1508"/>
      <c r="C7327" s="1508"/>
      <c r="D7327" s="1508"/>
      <c r="E7327" s="1508"/>
      <c r="F7327" s="1504"/>
      <c r="G7327" s="1504"/>
      <c r="H7327" s="1504"/>
      <c r="I7327" s="1504"/>
      <c r="J7327" s="1504"/>
    </row>
    <row r="7328" spans="2:10" x14ac:dyDescent="0.25">
      <c r="B7328" s="1508"/>
      <c r="C7328" s="1508"/>
      <c r="D7328" s="1508"/>
      <c r="E7328" s="1508"/>
      <c r="F7328" s="1504"/>
      <c r="G7328" s="1504"/>
      <c r="H7328" s="1504"/>
      <c r="I7328" s="1504"/>
      <c r="J7328" s="1504"/>
    </row>
    <row r="7329" spans="2:10" x14ac:dyDescent="0.25">
      <c r="B7329" s="1508"/>
      <c r="C7329" s="1508"/>
      <c r="D7329" s="1508"/>
      <c r="E7329" s="1508"/>
      <c r="F7329" s="1504"/>
      <c r="G7329" s="1504"/>
      <c r="H7329" s="1504"/>
      <c r="I7329" s="1504"/>
      <c r="J7329" s="1504"/>
    </row>
    <row r="7330" spans="2:10" x14ac:dyDescent="0.25">
      <c r="B7330" s="1508"/>
      <c r="C7330" s="1508"/>
      <c r="D7330" s="1508"/>
      <c r="E7330" s="1508"/>
      <c r="F7330" s="1504"/>
      <c r="G7330" s="1504"/>
      <c r="H7330" s="1504"/>
      <c r="I7330" s="1504"/>
      <c r="J7330" s="1504"/>
    </row>
    <row r="7331" spans="2:10" x14ac:dyDescent="0.25">
      <c r="B7331" s="1508"/>
      <c r="C7331" s="1508"/>
      <c r="D7331" s="1508"/>
      <c r="E7331" s="1508"/>
      <c r="F7331" s="1504"/>
      <c r="G7331" s="1504"/>
      <c r="H7331" s="1504"/>
      <c r="I7331" s="1504"/>
      <c r="J7331" s="1504"/>
    </row>
    <row r="7332" spans="2:10" x14ac:dyDescent="0.25">
      <c r="B7332" s="1508"/>
      <c r="C7332" s="1508"/>
      <c r="D7332" s="1508"/>
      <c r="E7332" s="1508"/>
      <c r="F7332" s="1504"/>
      <c r="G7332" s="1504"/>
      <c r="H7332" s="1504"/>
      <c r="I7332" s="1504"/>
      <c r="J7332" s="1504"/>
    </row>
    <row r="7333" spans="2:10" x14ac:dyDescent="0.25">
      <c r="B7333" s="1508"/>
      <c r="C7333" s="1508"/>
      <c r="D7333" s="1508"/>
      <c r="E7333" s="1508"/>
      <c r="F7333" s="1504"/>
      <c r="G7333" s="1504"/>
      <c r="H7333" s="1504"/>
      <c r="I7333" s="1504"/>
      <c r="J7333" s="1504"/>
    </row>
    <row r="7334" spans="2:10" x14ac:dyDescent="0.25">
      <c r="B7334" s="1508"/>
      <c r="C7334" s="1508"/>
      <c r="D7334" s="1508"/>
      <c r="E7334" s="1508"/>
      <c r="F7334" s="1504"/>
      <c r="G7334" s="1504"/>
      <c r="H7334" s="1504"/>
      <c r="I7334" s="1504"/>
      <c r="J7334" s="1504"/>
    </row>
    <row r="7335" spans="2:10" x14ac:dyDescent="0.25">
      <c r="B7335" s="1508"/>
      <c r="C7335" s="1508"/>
      <c r="D7335" s="1508"/>
      <c r="E7335" s="1508"/>
      <c r="F7335" s="1504"/>
      <c r="G7335" s="1504"/>
      <c r="H7335" s="1504"/>
      <c r="I7335" s="1504"/>
      <c r="J7335" s="1504"/>
    </row>
    <row r="7336" spans="2:10" x14ac:dyDescent="0.25">
      <c r="B7336" s="1508"/>
      <c r="C7336" s="1508"/>
      <c r="D7336" s="1508"/>
      <c r="E7336" s="1508"/>
      <c r="F7336" s="1504"/>
      <c r="G7336" s="1504"/>
      <c r="H7336" s="1504"/>
      <c r="I7336" s="1504"/>
      <c r="J7336" s="1504"/>
    </row>
    <row r="7337" spans="2:10" x14ac:dyDescent="0.25">
      <c r="B7337" s="1508"/>
      <c r="C7337" s="1508"/>
      <c r="D7337" s="1508"/>
      <c r="E7337" s="1508"/>
      <c r="F7337" s="1504"/>
      <c r="G7337" s="1504"/>
      <c r="H7337" s="1504"/>
      <c r="I7337" s="1504"/>
      <c r="J7337" s="1504"/>
    </row>
    <row r="7338" spans="2:10" x14ac:dyDescent="0.25">
      <c r="B7338" s="1508"/>
      <c r="C7338" s="1508"/>
      <c r="D7338" s="1508"/>
      <c r="E7338" s="1508"/>
      <c r="F7338" s="1504"/>
      <c r="G7338" s="1504"/>
      <c r="H7338" s="1504"/>
      <c r="I7338" s="1504"/>
      <c r="J7338" s="1504"/>
    </row>
    <row r="7339" spans="2:10" x14ac:dyDescent="0.25">
      <c r="B7339" s="1508"/>
      <c r="C7339" s="1508"/>
      <c r="D7339" s="1508"/>
      <c r="E7339" s="1508"/>
      <c r="F7339" s="1504"/>
      <c r="G7339" s="1504"/>
      <c r="H7339" s="1504"/>
      <c r="I7339" s="1504"/>
      <c r="J7339" s="1504"/>
    </row>
    <row r="7340" spans="2:10" x14ac:dyDescent="0.25">
      <c r="B7340" s="1508"/>
      <c r="C7340" s="1508"/>
      <c r="D7340" s="1508"/>
      <c r="E7340" s="1508"/>
      <c r="F7340" s="1504"/>
      <c r="G7340" s="1504"/>
      <c r="H7340" s="1504"/>
      <c r="I7340" s="1504"/>
      <c r="J7340" s="1504"/>
    </row>
    <row r="7341" spans="2:10" x14ac:dyDescent="0.25">
      <c r="B7341" s="1508"/>
      <c r="C7341" s="1508"/>
      <c r="D7341" s="1508"/>
      <c r="E7341" s="1508"/>
      <c r="F7341" s="1504"/>
      <c r="G7341" s="1504"/>
      <c r="H7341" s="1504"/>
      <c r="I7341" s="1504"/>
      <c r="J7341" s="1504"/>
    </row>
    <row r="7342" spans="2:10" x14ac:dyDescent="0.25">
      <c r="B7342" s="1508"/>
      <c r="C7342" s="1508"/>
      <c r="D7342" s="1508"/>
      <c r="E7342" s="1508"/>
      <c r="F7342" s="1504"/>
      <c r="G7342" s="1504"/>
      <c r="H7342" s="1504"/>
      <c r="I7342" s="1504"/>
      <c r="J7342" s="1504"/>
    </row>
    <row r="7343" spans="2:10" x14ac:dyDescent="0.25">
      <c r="B7343" s="1508"/>
      <c r="C7343" s="1508"/>
      <c r="D7343" s="1508"/>
      <c r="E7343" s="1508"/>
      <c r="F7343" s="1504"/>
      <c r="G7343" s="1504"/>
      <c r="H7343" s="1504"/>
      <c r="I7343" s="1504"/>
      <c r="J7343" s="1504"/>
    </row>
    <row r="7344" spans="2:10" x14ac:dyDescent="0.25">
      <c r="B7344" s="1508"/>
      <c r="C7344" s="1508"/>
      <c r="D7344" s="1508"/>
      <c r="E7344" s="1508"/>
      <c r="F7344" s="1504"/>
      <c r="G7344" s="1504"/>
      <c r="H7344" s="1504"/>
      <c r="I7344" s="1504"/>
      <c r="J7344" s="1504"/>
    </row>
    <row r="7345" spans="2:10" x14ac:dyDescent="0.25">
      <c r="B7345" s="1508"/>
      <c r="C7345" s="1508"/>
      <c r="D7345" s="1508"/>
      <c r="E7345" s="1508"/>
      <c r="F7345" s="1504"/>
      <c r="G7345" s="1504"/>
      <c r="H7345" s="1504"/>
      <c r="I7345" s="1504"/>
      <c r="J7345" s="1504"/>
    </row>
    <row r="7346" spans="2:10" x14ac:dyDescent="0.25">
      <c r="B7346" s="1508"/>
      <c r="C7346" s="1508"/>
      <c r="D7346" s="1508"/>
      <c r="E7346" s="1508"/>
      <c r="F7346" s="1504"/>
      <c r="G7346" s="1504"/>
      <c r="H7346" s="1504"/>
      <c r="I7346" s="1504"/>
      <c r="J7346" s="1504"/>
    </row>
    <row r="7347" spans="2:10" x14ac:dyDescent="0.25">
      <c r="B7347" s="1508"/>
      <c r="C7347" s="1508"/>
      <c r="D7347" s="1508"/>
      <c r="E7347" s="1508"/>
      <c r="F7347" s="1504"/>
      <c r="G7347" s="1504"/>
      <c r="H7347" s="1504"/>
      <c r="I7347" s="1504"/>
      <c r="J7347" s="1504"/>
    </row>
    <row r="7348" spans="2:10" x14ac:dyDescent="0.25">
      <c r="B7348" s="1508"/>
      <c r="C7348" s="1508"/>
      <c r="D7348" s="1508"/>
      <c r="E7348" s="1508"/>
      <c r="F7348" s="1504"/>
      <c r="G7348" s="1504"/>
      <c r="H7348" s="1504"/>
      <c r="I7348" s="1504"/>
      <c r="J7348" s="1504"/>
    </row>
    <row r="7349" spans="2:10" x14ac:dyDescent="0.25">
      <c r="B7349" s="1508"/>
      <c r="C7349" s="1508"/>
      <c r="D7349" s="1508"/>
      <c r="E7349" s="1508"/>
      <c r="F7349" s="1504"/>
      <c r="G7349" s="1504"/>
      <c r="H7349" s="1504"/>
      <c r="I7349" s="1504"/>
      <c r="J7349" s="1504"/>
    </row>
    <row r="7350" spans="2:10" x14ac:dyDescent="0.25">
      <c r="B7350" s="1508"/>
      <c r="C7350" s="1508"/>
      <c r="D7350" s="1508"/>
      <c r="E7350" s="1508"/>
      <c r="F7350" s="1504"/>
      <c r="G7350" s="1504"/>
      <c r="H7350" s="1504"/>
      <c r="I7350" s="1504"/>
      <c r="J7350" s="1504"/>
    </row>
    <row r="7351" spans="2:10" x14ac:dyDescent="0.25">
      <c r="B7351" s="1508"/>
      <c r="C7351" s="1508"/>
      <c r="D7351" s="1508"/>
      <c r="E7351" s="1508"/>
      <c r="F7351" s="1504"/>
      <c r="G7351" s="1504"/>
      <c r="H7351" s="1504"/>
      <c r="I7351" s="1504"/>
      <c r="J7351" s="1504"/>
    </row>
    <row r="7352" spans="2:10" x14ac:dyDescent="0.25">
      <c r="B7352" s="1508"/>
      <c r="C7352" s="1508"/>
      <c r="D7352" s="1508"/>
      <c r="E7352" s="1508"/>
      <c r="F7352" s="1504"/>
      <c r="G7352" s="1504"/>
      <c r="H7352" s="1504"/>
      <c r="I7352" s="1504"/>
      <c r="J7352" s="1504"/>
    </row>
    <row r="7353" spans="2:10" x14ac:dyDescent="0.25">
      <c r="B7353" s="1508"/>
      <c r="C7353" s="1508"/>
      <c r="D7353" s="1508"/>
      <c r="E7353" s="1508"/>
      <c r="F7353" s="1504"/>
      <c r="G7353" s="1504"/>
      <c r="H7353" s="1504"/>
      <c r="I7353" s="1504"/>
      <c r="J7353" s="1504"/>
    </row>
    <row r="7354" spans="2:10" x14ac:dyDescent="0.25">
      <c r="B7354" s="1508"/>
      <c r="C7354" s="1508"/>
      <c r="D7354" s="1508"/>
      <c r="E7354" s="1508"/>
      <c r="F7354" s="1504"/>
      <c r="G7354" s="1504"/>
      <c r="H7354" s="1504"/>
      <c r="I7354" s="1504"/>
      <c r="J7354" s="1504"/>
    </row>
    <row r="7355" spans="2:10" x14ac:dyDescent="0.25">
      <c r="B7355" s="1508"/>
      <c r="C7355" s="1508"/>
      <c r="D7355" s="1508"/>
      <c r="E7355" s="1508"/>
      <c r="F7355" s="1504"/>
      <c r="G7355" s="1504"/>
      <c r="H7355" s="1504"/>
      <c r="I7355" s="1504"/>
      <c r="J7355" s="1504"/>
    </row>
    <row r="7356" spans="2:10" x14ac:dyDescent="0.25">
      <c r="B7356" s="1508"/>
      <c r="C7356" s="1508"/>
      <c r="D7356" s="1508"/>
      <c r="E7356" s="1508"/>
      <c r="F7356" s="1504"/>
      <c r="G7356" s="1504"/>
      <c r="H7356" s="1504"/>
      <c r="I7356" s="1504"/>
      <c r="J7356" s="1504"/>
    </row>
    <row r="7357" spans="2:10" x14ac:dyDescent="0.25">
      <c r="B7357" s="1508"/>
      <c r="C7357" s="1508"/>
      <c r="D7357" s="1508"/>
      <c r="E7357" s="1508"/>
      <c r="F7357" s="1504"/>
      <c r="G7357" s="1504"/>
      <c r="H7357" s="1504"/>
      <c r="I7357" s="1504"/>
      <c r="J7357" s="1504"/>
    </row>
    <row r="7358" spans="2:10" x14ac:dyDescent="0.25">
      <c r="B7358" s="1508"/>
      <c r="C7358" s="1508"/>
      <c r="D7358" s="1508"/>
      <c r="E7358" s="1508"/>
      <c r="F7358" s="1504"/>
      <c r="G7358" s="1504"/>
      <c r="H7358" s="1504"/>
      <c r="I7358" s="1504"/>
      <c r="J7358" s="1504"/>
    </row>
    <row r="7359" spans="2:10" x14ac:dyDescent="0.25">
      <c r="B7359" s="1508"/>
      <c r="C7359" s="1508"/>
      <c r="D7359" s="1508"/>
      <c r="E7359" s="1508"/>
      <c r="F7359" s="1504"/>
      <c r="G7359" s="1504"/>
      <c r="H7359" s="1504"/>
      <c r="I7359" s="1504"/>
      <c r="J7359" s="1504"/>
    </row>
    <row r="7360" spans="2:10" x14ac:dyDescent="0.25">
      <c r="B7360" s="1508"/>
      <c r="C7360" s="1508"/>
      <c r="D7360" s="1508"/>
      <c r="E7360" s="1508"/>
      <c r="F7360" s="1504"/>
      <c r="G7360" s="1504"/>
      <c r="H7360" s="1504"/>
      <c r="I7360" s="1504"/>
      <c r="J7360" s="1504"/>
    </row>
    <row r="7361" spans="2:10" x14ac:dyDescent="0.25">
      <c r="B7361" s="1508"/>
      <c r="C7361" s="1508"/>
      <c r="D7361" s="1508"/>
      <c r="E7361" s="1508"/>
      <c r="F7361" s="1504"/>
      <c r="G7361" s="1504"/>
      <c r="H7361" s="1504"/>
      <c r="I7361" s="1504"/>
      <c r="J7361" s="1504"/>
    </row>
    <row r="7362" spans="2:10" x14ac:dyDescent="0.25">
      <c r="B7362" s="1508"/>
      <c r="C7362" s="1508"/>
      <c r="D7362" s="1508"/>
      <c r="E7362" s="1508"/>
      <c r="F7362" s="1504"/>
      <c r="G7362" s="1504"/>
      <c r="H7362" s="1504"/>
      <c r="I7362" s="1504"/>
      <c r="J7362" s="1504"/>
    </row>
    <row r="7363" spans="2:10" x14ac:dyDescent="0.25">
      <c r="B7363" s="1508"/>
      <c r="C7363" s="1508"/>
      <c r="D7363" s="1508"/>
      <c r="E7363" s="1508"/>
      <c r="F7363" s="1504"/>
      <c r="G7363" s="1504"/>
      <c r="H7363" s="1504"/>
      <c r="I7363" s="1504"/>
      <c r="J7363" s="1504"/>
    </row>
    <row r="7364" spans="2:10" x14ac:dyDescent="0.25">
      <c r="B7364" s="1508"/>
      <c r="C7364" s="1508"/>
      <c r="D7364" s="1508"/>
      <c r="E7364" s="1508"/>
      <c r="F7364" s="1504"/>
      <c r="G7364" s="1504"/>
      <c r="H7364" s="1504"/>
      <c r="I7364" s="1504"/>
      <c r="J7364" s="1504"/>
    </row>
    <row r="7365" spans="2:10" x14ac:dyDescent="0.25">
      <c r="B7365" s="1508"/>
      <c r="C7365" s="1508"/>
      <c r="D7365" s="1508"/>
      <c r="E7365" s="1508"/>
      <c r="F7365" s="1504"/>
      <c r="G7365" s="1504"/>
      <c r="H7365" s="1504"/>
      <c r="I7365" s="1504"/>
      <c r="J7365" s="1504"/>
    </row>
    <row r="7366" spans="2:10" x14ac:dyDescent="0.25">
      <c r="B7366" s="1508"/>
      <c r="C7366" s="1508"/>
      <c r="D7366" s="1508"/>
      <c r="E7366" s="1508"/>
      <c r="F7366" s="1504"/>
      <c r="G7366" s="1504"/>
      <c r="H7366" s="1504"/>
      <c r="I7366" s="1504"/>
      <c r="J7366" s="1504"/>
    </row>
    <row r="7367" spans="2:10" x14ac:dyDescent="0.25">
      <c r="B7367" s="1508"/>
      <c r="C7367" s="1508"/>
      <c r="D7367" s="1508"/>
      <c r="E7367" s="1508"/>
      <c r="F7367" s="1504"/>
      <c r="G7367" s="1504"/>
      <c r="H7367" s="1504"/>
      <c r="I7367" s="1504"/>
      <c r="J7367" s="1504"/>
    </row>
    <row r="7368" spans="2:10" x14ac:dyDescent="0.25">
      <c r="B7368" s="1508"/>
      <c r="C7368" s="1508"/>
      <c r="D7368" s="1508"/>
      <c r="E7368" s="1508"/>
      <c r="F7368" s="1504"/>
      <c r="G7368" s="1504"/>
      <c r="H7368" s="1504"/>
      <c r="I7368" s="1504"/>
      <c r="J7368" s="1504"/>
    </row>
    <row r="7369" spans="2:10" x14ac:dyDescent="0.25">
      <c r="B7369" s="1508"/>
      <c r="C7369" s="1508"/>
      <c r="D7369" s="1508"/>
      <c r="E7369" s="1508"/>
      <c r="F7369" s="1504"/>
      <c r="G7369" s="1504"/>
      <c r="H7369" s="1504"/>
      <c r="I7369" s="1504"/>
      <c r="J7369" s="1504"/>
    </row>
    <row r="7370" spans="2:10" x14ac:dyDescent="0.25">
      <c r="B7370" s="1508"/>
      <c r="C7370" s="1508"/>
      <c r="D7370" s="1508"/>
      <c r="E7370" s="1508"/>
      <c r="F7370" s="1504"/>
      <c r="G7370" s="1504"/>
      <c r="H7370" s="1504"/>
      <c r="I7370" s="1504"/>
      <c r="J7370" s="1504"/>
    </row>
    <row r="7371" spans="2:10" x14ac:dyDescent="0.25">
      <c r="B7371" s="1508"/>
      <c r="C7371" s="1508"/>
      <c r="D7371" s="1508"/>
      <c r="E7371" s="1508"/>
      <c r="F7371" s="1504"/>
      <c r="G7371" s="1504"/>
      <c r="H7371" s="1504"/>
      <c r="I7371" s="1504"/>
      <c r="J7371" s="1504"/>
    </row>
    <row r="7372" spans="2:10" x14ac:dyDescent="0.25">
      <c r="B7372" s="1508"/>
      <c r="C7372" s="1508"/>
      <c r="D7372" s="1508"/>
      <c r="E7372" s="1508"/>
      <c r="F7372" s="1504"/>
      <c r="G7372" s="1504"/>
      <c r="H7372" s="1504"/>
      <c r="I7372" s="1504"/>
      <c r="J7372" s="1504"/>
    </row>
    <row r="7373" spans="2:10" x14ac:dyDescent="0.25">
      <c r="B7373" s="1508"/>
      <c r="C7373" s="1508"/>
      <c r="D7373" s="1508"/>
      <c r="E7373" s="1508"/>
      <c r="F7373" s="1504"/>
      <c r="G7373" s="1504"/>
      <c r="H7373" s="1504"/>
      <c r="I7373" s="1504"/>
      <c r="J7373" s="1504"/>
    </row>
    <row r="7374" spans="2:10" x14ac:dyDescent="0.25">
      <c r="B7374" s="1508"/>
      <c r="C7374" s="1508"/>
      <c r="D7374" s="1508"/>
      <c r="E7374" s="1508"/>
      <c r="F7374" s="1504"/>
      <c r="G7374" s="1504"/>
      <c r="H7374" s="1504"/>
      <c r="I7374" s="1504"/>
      <c r="J7374" s="1504"/>
    </row>
    <row r="7375" spans="2:10" x14ac:dyDescent="0.25">
      <c r="B7375" s="1508"/>
      <c r="C7375" s="1508"/>
      <c r="D7375" s="1508"/>
      <c r="E7375" s="1508"/>
      <c r="F7375" s="1504"/>
      <c r="G7375" s="1504"/>
      <c r="H7375" s="1504"/>
      <c r="I7375" s="1504"/>
      <c r="J7375" s="1504"/>
    </row>
    <row r="7376" spans="2:10" x14ac:dyDescent="0.25">
      <c r="B7376" s="1508"/>
      <c r="C7376" s="1508"/>
      <c r="D7376" s="1508"/>
      <c r="E7376" s="1508"/>
      <c r="F7376" s="1504"/>
      <c r="G7376" s="1504"/>
      <c r="H7376" s="1504"/>
      <c r="I7376" s="1504"/>
      <c r="J7376" s="1504"/>
    </row>
    <row r="7377" spans="2:10" x14ac:dyDescent="0.25">
      <c r="B7377" s="1508"/>
      <c r="C7377" s="1508"/>
      <c r="D7377" s="1508"/>
      <c r="E7377" s="1508"/>
      <c r="F7377" s="1504"/>
      <c r="G7377" s="1504"/>
      <c r="H7377" s="1504"/>
      <c r="I7377" s="1504"/>
      <c r="J7377" s="1504"/>
    </row>
    <row r="7378" spans="2:10" x14ac:dyDescent="0.25">
      <c r="B7378" s="1508"/>
      <c r="C7378" s="1508"/>
      <c r="D7378" s="1508"/>
      <c r="E7378" s="1508"/>
      <c r="F7378" s="1504"/>
      <c r="G7378" s="1504"/>
      <c r="H7378" s="1504"/>
      <c r="I7378" s="1504"/>
      <c r="J7378" s="1504"/>
    </row>
    <row r="7379" spans="2:10" x14ac:dyDescent="0.25">
      <c r="B7379" s="1508"/>
      <c r="C7379" s="1508"/>
      <c r="D7379" s="1508"/>
      <c r="E7379" s="1508"/>
      <c r="F7379" s="1504"/>
      <c r="G7379" s="1504"/>
      <c r="H7379" s="1504"/>
      <c r="I7379" s="1504"/>
      <c r="J7379" s="1504"/>
    </row>
    <row r="7380" spans="2:10" x14ac:dyDescent="0.25">
      <c r="B7380" s="1508"/>
      <c r="C7380" s="1508"/>
      <c r="D7380" s="1508"/>
      <c r="E7380" s="1508"/>
      <c r="F7380" s="1504"/>
      <c r="G7380" s="1504"/>
      <c r="H7380" s="1504"/>
      <c r="I7380" s="1504"/>
      <c r="J7380" s="1504"/>
    </row>
    <row r="7381" spans="2:10" x14ac:dyDescent="0.25">
      <c r="B7381" s="1508"/>
      <c r="C7381" s="1508"/>
      <c r="D7381" s="1508"/>
      <c r="E7381" s="1508"/>
      <c r="F7381" s="1504"/>
      <c r="G7381" s="1504"/>
      <c r="H7381" s="1504"/>
      <c r="I7381" s="1504"/>
      <c r="J7381" s="1504"/>
    </row>
    <row r="7382" spans="2:10" x14ac:dyDescent="0.25">
      <c r="B7382" s="1508"/>
      <c r="C7382" s="1508"/>
      <c r="D7382" s="1508"/>
      <c r="E7382" s="1508"/>
      <c r="F7382" s="1504"/>
      <c r="G7382" s="1504"/>
      <c r="H7382" s="1504"/>
      <c r="I7382" s="1504"/>
      <c r="J7382" s="1504"/>
    </row>
    <row r="7383" spans="2:10" x14ac:dyDescent="0.25">
      <c r="B7383" s="1508"/>
      <c r="C7383" s="1508"/>
      <c r="D7383" s="1508"/>
      <c r="E7383" s="1508"/>
      <c r="F7383" s="1504"/>
      <c r="G7383" s="1504"/>
      <c r="H7383" s="1504"/>
      <c r="I7383" s="1504"/>
      <c r="J7383" s="1504"/>
    </row>
    <row r="7384" spans="2:10" x14ac:dyDescent="0.25">
      <c r="B7384" s="1508"/>
      <c r="C7384" s="1508"/>
      <c r="D7384" s="1508"/>
      <c r="E7384" s="1508"/>
      <c r="F7384" s="1504"/>
      <c r="G7384" s="1504"/>
      <c r="H7384" s="1504"/>
      <c r="I7384" s="1504"/>
      <c r="J7384" s="1504"/>
    </row>
    <row r="7385" spans="2:10" x14ac:dyDescent="0.25">
      <c r="B7385" s="1508"/>
      <c r="C7385" s="1508"/>
      <c r="D7385" s="1508"/>
      <c r="E7385" s="1508"/>
      <c r="F7385" s="1504"/>
      <c r="G7385" s="1504"/>
      <c r="H7385" s="1504"/>
      <c r="I7385" s="1504"/>
      <c r="J7385" s="1504"/>
    </row>
    <row r="7386" spans="2:10" x14ac:dyDescent="0.25">
      <c r="B7386" s="1508"/>
      <c r="C7386" s="1508"/>
      <c r="D7386" s="1508"/>
      <c r="E7386" s="1508"/>
      <c r="F7386" s="1504"/>
      <c r="G7386" s="1504"/>
      <c r="H7386" s="1504"/>
      <c r="I7386" s="1504"/>
      <c r="J7386" s="1504"/>
    </row>
    <row r="7387" spans="2:10" x14ac:dyDescent="0.25">
      <c r="B7387" s="1508"/>
      <c r="C7387" s="1508"/>
      <c r="D7387" s="1508"/>
      <c r="E7387" s="1508"/>
      <c r="F7387" s="1504"/>
      <c r="G7387" s="1504"/>
      <c r="H7387" s="1504"/>
      <c r="I7387" s="1504"/>
      <c r="J7387" s="1504"/>
    </row>
    <row r="7388" spans="2:10" x14ac:dyDescent="0.25">
      <c r="B7388" s="1508"/>
      <c r="C7388" s="1508"/>
      <c r="D7388" s="1508"/>
      <c r="E7388" s="1508"/>
      <c r="F7388" s="1504"/>
      <c r="G7388" s="1504"/>
      <c r="H7388" s="1504"/>
      <c r="I7388" s="1504"/>
      <c r="J7388" s="1504"/>
    </row>
    <row r="7389" spans="2:10" x14ac:dyDescent="0.25">
      <c r="B7389" s="1508"/>
      <c r="C7389" s="1508"/>
      <c r="D7389" s="1508"/>
      <c r="E7389" s="1508"/>
      <c r="F7389" s="1504"/>
      <c r="G7389" s="1504"/>
      <c r="H7389" s="1504"/>
      <c r="I7389" s="1504"/>
      <c r="J7389" s="1504"/>
    </row>
    <row r="7390" spans="2:10" x14ac:dyDescent="0.25">
      <c r="B7390" s="1508"/>
      <c r="C7390" s="1508"/>
      <c r="D7390" s="1508"/>
      <c r="E7390" s="1508"/>
      <c r="F7390" s="1504"/>
      <c r="G7390" s="1504"/>
      <c r="H7390" s="1504"/>
      <c r="I7390" s="1504"/>
      <c r="J7390" s="1504"/>
    </row>
    <row r="7391" spans="2:10" x14ac:dyDescent="0.25">
      <c r="B7391" s="1508"/>
      <c r="C7391" s="1508"/>
      <c r="D7391" s="1508"/>
      <c r="E7391" s="1508"/>
      <c r="F7391" s="1504"/>
      <c r="G7391" s="1504"/>
      <c r="H7391" s="1504"/>
      <c r="I7391" s="1504"/>
      <c r="J7391" s="1504"/>
    </row>
    <row r="7392" spans="2:10" x14ac:dyDescent="0.25">
      <c r="B7392" s="1508"/>
      <c r="C7392" s="1508"/>
      <c r="D7392" s="1508"/>
      <c r="E7392" s="1508"/>
      <c r="F7392" s="1504"/>
      <c r="G7392" s="1504"/>
      <c r="H7392" s="1504"/>
      <c r="I7392" s="1504"/>
      <c r="J7392" s="1504"/>
    </row>
    <row r="7393" spans="2:10" x14ac:dyDescent="0.25">
      <c r="B7393" s="1508"/>
      <c r="C7393" s="1508"/>
      <c r="D7393" s="1508"/>
      <c r="E7393" s="1508"/>
      <c r="F7393" s="1504"/>
      <c r="G7393" s="1504"/>
      <c r="H7393" s="1504"/>
      <c r="I7393" s="1504"/>
      <c r="J7393" s="1504"/>
    </row>
    <row r="7394" spans="2:10" x14ac:dyDescent="0.25">
      <c r="B7394" s="1508"/>
      <c r="C7394" s="1508"/>
      <c r="D7394" s="1508"/>
      <c r="E7394" s="1508"/>
      <c r="F7394" s="1504"/>
      <c r="G7394" s="1504"/>
      <c r="H7394" s="1504"/>
      <c r="I7394" s="1504"/>
      <c r="J7394" s="1504"/>
    </row>
    <row r="7395" spans="2:10" x14ac:dyDescent="0.25">
      <c r="B7395" s="1508"/>
      <c r="C7395" s="1508"/>
      <c r="D7395" s="1508"/>
      <c r="E7395" s="1508"/>
      <c r="F7395" s="1504"/>
      <c r="G7395" s="1504"/>
      <c r="H7395" s="1504"/>
      <c r="I7395" s="1504"/>
      <c r="J7395" s="1504"/>
    </row>
    <row r="7396" spans="2:10" x14ac:dyDescent="0.25">
      <c r="B7396" s="1508"/>
      <c r="C7396" s="1508"/>
      <c r="D7396" s="1508"/>
      <c r="E7396" s="1508"/>
      <c r="F7396" s="1504"/>
      <c r="G7396" s="1504"/>
      <c r="H7396" s="1504"/>
      <c r="I7396" s="1504"/>
      <c r="J7396" s="1504"/>
    </row>
    <row r="7397" spans="2:10" x14ac:dyDescent="0.25">
      <c r="B7397" s="1508"/>
      <c r="C7397" s="1508"/>
      <c r="D7397" s="1508"/>
      <c r="E7397" s="1508"/>
      <c r="F7397" s="1504"/>
      <c r="G7397" s="1504"/>
      <c r="H7397" s="1504"/>
      <c r="I7397" s="1504"/>
      <c r="J7397" s="1504"/>
    </row>
    <row r="7398" spans="2:10" x14ac:dyDescent="0.25">
      <c r="B7398" s="1508"/>
      <c r="C7398" s="1508"/>
      <c r="D7398" s="1508"/>
      <c r="E7398" s="1508"/>
      <c r="F7398" s="1504"/>
      <c r="G7398" s="1504"/>
      <c r="H7398" s="1504"/>
      <c r="I7398" s="1504"/>
      <c r="J7398" s="1504"/>
    </row>
    <row r="7399" spans="2:10" x14ac:dyDescent="0.25">
      <c r="B7399" s="1508"/>
      <c r="C7399" s="1508"/>
      <c r="D7399" s="1508"/>
      <c r="E7399" s="1508"/>
      <c r="F7399" s="1504"/>
      <c r="G7399" s="1504"/>
      <c r="H7399" s="1504"/>
      <c r="I7399" s="1504"/>
      <c r="J7399" s="1504"/>
    </row>
    <row r="7400" spans="2:10" x14ac:dyDescent="0.25">
      <c r="B7400" s="1508"/>
      <c r="C7400" s="1508"/>
      <c r="D7400" s="1508"/>
      <c r="E7400" s="1508"/>
      <c r="F7400" s="1504"/>
      <c r="G7400" s="1504"/>
      <c r="H7400" s="1504"/>
      <c r="I7400" s="1504"/>
      <c r="J7400" s="1504"/>
    </row>
    <row r="7401" spans="2:10" x14ac:dyDescent="0.25">
      <c r="B7401" s="1508"/>
      <c r="C7401" s="1508"/>
      <c r="D7401" s="1508"/>
      <c r="E7401" s="1508"/>
      <c r="F7401" s="1504"/>
      <c r="G7401" s="1504"/>
      <c r="H7401" s="1504"/>
      <c r="I7401" s="1504"/>
      <c r="J7401" s="1504"/>
    </row>
    <row r="7402" spans="2:10" x14ac:dyDescent="0.25">
      <c r="B7402" s="1508"/>
      <c r="C7402" s="1508"/>
      <c r="D7402" s="1508"/>
      <c r="E7402" s="1508"/>
      <c r="F7402" s="1504"/>
      <c r="G7402" s="1504"/>
      <c r="H7402" s="1504"/>
      <c r="I7402" s="1504"/>
      <c r="J7402" s="1504"/>
    </row>
    <row r="7403" spans="2:10" x14ac:dyDescent="0.25">
      <c r="B7403" s="1508"/>
      <c r="C7403" s="1508"/>
      <c r="D7403" s="1508"/>
      <c r="E7403" s="1508"/>
      <c r="F7403" s="1504"/>
      <c r="G7403" s="1504"/>
      <c r="H7403" s="1504"/>
      <c r="I7403" s="1504"/>
      <c r="J7403" s="1504"/>
    </row>
    <row r="7404" spans="2:10" x14ac:dyDescent="0.25">
      <c r="B7404" s="1508"/>
      <c r="C7404" s="1508"/>
      <c r="D7404" s="1508"/>
      <c r="E7404" s="1508"/>
      <c r="F7404" s="1504"/>
      <c r="G7404" s="1504"/>
      <c r="H7404" s="1504"/>
      <c r="I7404" s="1504"/>
      <c r="J7404" s="1504"/>
    </row>
    <row r="7405" spans="2:10" x14ac:dyDescent="0.25">
      <c r="B7405" s="1508"/>
      <c r="C7405" s="1508"/>
      <c r="D7405" s="1508"/>
      <c r="E7405" s="1508"/>
      <c r="F7405" s="1504"/>
      <c r="G7405" s="1504"/>
      <c r="H7405" s="1504"/>
      <c r="I7405" s="1504"/>
      <c r="J7405" s="1504"/>
    </row>
    <row r="7406" spans="2:10" x14ac:dyDescent="0.25">
      <c r="B7406" s="1508"/>
      <c r="C7406" s="1508"/>
      <c r="D7406" s="1508"/>
      <c r="E7406" s="1508"/>
      <c r="F7406" s="1504"/>
      <c r="G7406" s="1504"/>
      <c r="H7406" s="1504"/>
      <c r="I7406" s="1504"/>
      <c r="J7406" s="1504"/>
    </row>
    <row r="7407" spans="2:10" x14ac:dyDescent="0.25">
      <c r="B7407" s="1508"/>
      <c r="C7407" s="1508"/>
      <c r="D7407" s="1508"/>
      <c r="E7407" s="1508"/>
      <c r="F7407" s="1504"/>
      <c r="G7407" s="1504"/>
      <c r="H7407" s="1504"/>
      <c r="I7407" s="1504"/>
      <c r="J7407" s="1504"/>
    </row>
    <row r="7408" spans="2:10" x14ac:dyDescent="0.25">
      <c r="B7408" s="1508"/>
      <c r="C7408" s="1508"/>
      <c r="D7408" s="1508"/>
      <c r="E7408" s="1508"/>
      <c r="F7408" s="1504"/>
      <c r="G7408" s="1504"/>
      <c r="H7408" s="1504"/>
      <c r="I7408" s="1504"/>
      <c r="J7408" s="1504"/>
    </row>
    <row r="7409" spans="2:10" x14ac:dyDescent="0.25">
      <c r="B7409" s="1508"/>
      <c r="C7409" s="1508"/>
      <c r="D7409" s="1508"/>
      <c r="E7409" s="1508"/>
      <c r="F7409" s="1504"/>
      <c r="G7409" s="1504"/>
      <c r="H7409" s="1504"/>
      <c r="I7409" s="1504"/>
      <c r="J7409" s="1504"/>
    </row>
    <row r="7410" spans="2:10" x14ac:dyDescent="0.25">
      <c r="B7410" s="1508"/>
      <c r="C7410" s="1508"/>
      <c r="D7410" s="1508"/>
      <c r="E7410" s="1508"/>
      <c r="F7410" s="1504"/>
      <c r="G7410" s="1504"/>
      <c r="H7410" s="1504"/>
      <c r="I7410" s="1504"/>
      <c r="J7410" s="1504"/>
    </row>
    <row r="7411" spans="2:10" x14ac:dyDescent="0.25">
      <c r="B7411" s="1508"/>
      <c r="C7411" s="1508"/>
      <c r="D7411" s="1508"/>
      <c r="E7411" s="1508"/>
      <c r="F7411" s="1504"/>
      <c r="G7411" s="1504"/>
      <c r="H7411" s="1504"/>
      <c r="I7411" s="1504"/>
      <c r="J7411" s="1504"/>
    </row>
    <row r="7412" spans="2:10" x14ac:dyDescent="0.25">
      <c r="B7412" s="1508"/>
      <c r="C7412" s="1508"/>
      <c r="D7412" s="1508"/>
      <c r="E7412" s="1508"/>
      <c r="F7412" s="1504"/>
      <c r="G7412" s="1504"/>
      <c r="H7412" s="1504"/>
      <c r="I7412" s="1504"/>
      <c r="J7412" s="1504"/>
    </row>
    <row r="7413" spans="2:10" x14ac:dyDescent="0.25">
      <c r="B7413" s="1508"/>
      <c r="C7413" s="1508"/>
      <c r="D7413" s="1508"/>
      <c r="E7413" s="1508"/>
      <c r="F7413" s="1504"/>
      <c r="G7413" s="1504"/>
      <c r="H7413" s="1504"/>
      <c r="I7413" s="1504"/>
      <c r="J7413" s="1504"/>
    </row>
    <row r="7414" spans="2:10" x14ac:dyDescent="0.25">
      <c r="B7414" s="1508"/>
      <c r="C7414" s="1508"/>
      <c r="D7414" s="1508"/>
      <c r="E7414" s="1508"/>
      <c r="F7414" s="1504"/>
      <c r="G7414" s="1504"/>
      <c r="H7414" s="1504"/>
      <c r="I7414" s="1504"/>
      <c r="J7414" s="1504"/>
    </row>
    <row r="7415" spans="2:10" x14ac:dyDescent="0.25">
      <c r="B7415" s="1508"/>
      <c r="C7415" s="1508"/>
      <c r="D7415" s="1508"/>
      <c r="E7415" s="1508"/>
      <c r="F7415" s="1504"/>
      <c r="G7415" s="1504"/>
      <c r="H7415" s="1504"/>
      <c r="I7415" s="1504"/>
      <c r="J7415" s="1504"/>
    </row>
    <row r="7416" spans="2:10" x14ac:dyDescent="0.25">
      <c r="B7416" s="1508"/>
      <c r="C7416" s="1508"/>
      <c r="D7416" s="1508"/>
      <c r="E7416" s="1508"/>
      <c r="F7416" s="1504"/>
      <c r="G7416" s="1504"/>
      <c r="H7416" s="1504"/>
      <c r="I7416" s="1504"/>
      <c r="J7416" s="1504"/>
    </row>
    <row r="7417" spans="2:10" x14ac:dyDescent="0.25">
      <c r="B7417" s="1508"/>
      <c r="C7417" s="1508"/>
      <c r="D7417" s="1508"/>
      <c r="E7417" s="1508"/>
      <c r="F7417" s="1504"/>
      <c r="G7417" s="1504"/>
      <c r="H7417" s="1504"/>
      <c r="I7417" s="1504"/>
      <c r="J7417" s="1504"/>
    </row>
    <row r="7418" spans="2:10" x14ac:dyDescent="0.25">
      <c r="B7418" s="1508"/>
      <c r="C7418" s="1508"/>
      <c r="D7418" s="1508"/>
      <c r="E7418" s="1508"/>
      <c r="F7418" s="1504"/>
      <c r="G7418" s="1504"/>
      <c r="H7418" s="1504"/>
      <c r="I7418" s="1504"/>
      <c r="J7418" s="1504"/>
    </row>
    <row r="7419" spans="2:10" x14ac:dyDescent="0.25">
      <c r="B7419" s="1508"/>
      <c r="C7419" s="1508"/>
      <c r="D7419" s="1508"/>
      <c r="E7419" s="1508"/>
      <c r="F7419" s="1504"/>
      <c r="G7419" s="1504"/>
      <c r="H7419" s="1504"/>
      <c r="I7419" s="1504"/>
      <c r="J7419" s="1504"/>
    </row>
    <row r="7420" spans="2:10" x14ac:dyDescent="0.25">
      <c r="B7420" s="1508"/>
      <c r="C7420" s="1508"/>
      <c r="D7420" s="1508"/>
      <c r="E7420" s="1508"/>
      <c r="F7420" s="1504"/>
      <c r="G7420" s="1504"/>
      <c r="H7420" s="1504"/>
      <c r="I7420" s="1504"/>
      <c r="J7420" s="1504"/>
    </row>
    <row r="7421" spans="2:10" x14ac:dyDescent="0.25">
      <c r="B7421" s="1508"/>
      <c r="C7421" s="1508"/>
      <c r="D7421" s="1508"/>
      <c r="E7421" s="1508"/>
      <c r="F7421" s="1504"/>
      <c r="G7421" s="1504"/>
      <c r="H7421" s="1504"/>
      <c r="I7421" s="1504"/>
      <c r="J7421" s="1504"/>
    </row>
    <row r="7422" spans="2:10" x14ac:dyDescent="0.25">
      <c r="B7422" s="1508"/>
      <c r="C7422" s="1508"/>
      <c r="D7422" s="1508"/>
      <c r="E7422" s="1508"/>
      <c r="F7422" s="1504"/>
      <c r="G7422" s="1504"/>
      <c r="H7422" s="1504"/>
      <c r="I7422" s="1504"/>
      <c r="J7422" s="1504"/>
    </row>
    <row r="7423" spans="2:10" x14ac:dyDescent="0.25">
      <c r="B7423" s="1508"/>
      <c r="C7423" s="1508"/>
      <c r="D7423" s="1508"/>
      <c r="E7423" s="1508"/>
      <c r="F7423" s="1504"/>
      <c r="G7423" s="1504"/>
      <c r="H7423" s="1504"/>
      <c r="I7423" s="1504"/>
      <c r="J7423" s="1504"/>
    </row>
    <row r="7424" spans="2:10" x14ac:dyDescent="0.25">
      <c r="B7424" s="1508"/>
      <c r="C7424" s="1508"/>
      <c r="D7424" s="1508"/>
      <c r="E7424" s="1508"/>
      <c r="F7424" s="1504"/>
      <c r="G7424" s="1504"/>
      <c r="H7424" s="1504"/>
      <c r="I7424" s="1504"/>
      <c r="J7424" s="1504"/>
    </row>
    <row r="7425" spans="2:10" x14ac:dyDescent="0.25">
      <c r="B7425" s="1508"/>
      <c r="C7425" s="1508"/>
      <c r="D7425" s="1508"/>
      <c r="E7425" s="1508"/>
      <c r="F7425" s="1504"/>
      <c r="G7425" s="1504"/>
      <c r="H7425" s="1504"/>
      <c r="I7425" s="1504"/>
      <c r="J7425" s="1504"/>
    </row>
    <row r="7426" spans="2:10" x14ac:dyDescent="0.25">
      <c r="B7426" s="1508"/>
      <c r="C7426" s="1508"/>
      <c r="D7426" s="1508"/>
      <c r="E7426" s="1508"/>
      <c r="F7426" s="1504"/>
      <c r="G7426" s="1504"/>
      <c r="H7426" s="1504"/>
      <c r="I7426" s="1504"/>
      <c r="J7426" s="1504"/>
    </row>
    <row r="7427" spans="2:10" x14ac:dyDescent="0.25">
      <c r="B7427" s="1508"/>
      <c r="C7427" s="1508"/>
      <c r="D7427" s="1508"/>
      <c r="E7427" s="1508"/>
      <c r="F7427" s="1504"/>
      <c r="G7427" s="1504"/>
      <c r="H7427" s="1504"/>
      <c r="I7427" s="1504"/>
      <c r="J7427" s="1504"/>
    </row>
    <row r="7428" spans="2:10" x14ac:dyDescent="0.25">
      <c r="B7428" s="1508"/>
      <c r="C7428" s="1508"/>
      <c r="D7428" s="1508"/>
      <c r="E7428" s="1508"/>
      <c r="F7428" s="1504"/>
      <c r="G7428" s="1504"/>
      <c r="H7428" s="1504"/>
      <c r="I7428" s="1504"/>
      <c r="J7428" s="1504"/>
    </row>
    <row r="7429" spans="2:10" x14ac:dyDescent="0.25">
      <c r="B7429" s="1508"/>
      <c r="C7429" s="1508"/>
      <c r="D7429" s="1508"/>
      <c r="E7429" s="1508"/>
      <c r="F7429" s="1504"/>
      <c r="G7429" s="1504"/>
      <c r="H7429" s="1504"/>
      <c r="I7429" s="1504"/>
      <c r="J7429" s="1504"/>
    </row>
    <row r="7430" spans="2:10" x14ac:dyDescent="0.25">
      <c r="B7430" s="1508"/>
      <c r="C7430" s="1508"/>
      <c r="D7430" s="1508"/>
      <c r="E7430" s="1508"/>
      <c r="F7430" s="1504"/>
      <c r="G7430" s="1504"/>
      <c r="H7430" s="1504"/>
      <c r="I7430" s="1504"/>
      <c r="J7430" s="1504"/>
    </row>
    <row r="7431" spans="2:10" x14ac:dyDescent="0.25">
      <c r="B7431" s="1508"/>
      <c r="C7431" s="1508"/>
      <c r="D7431" s="1508"/>
      <c r="E7431" s="1508"/>
      <c r="F7431" s="1504"/>
      <c r="G7431" s="1504"/>
      <c r="H7431" s="1504"/>
      <c r="I7431" s="1504"/>
      <c r="J7431" s="1504"/>
    </row>
    <row r="7432" spans="2:10" x14ac:dyDescent="0.25">
      <c r="B7432" s="1508"/>
      <c r="C7432" s="1508"/>
      <c r="D7432" s="1508"/>
      <c r="E7432" s="1508"/>
      <c r="F7432" s="1504"/>
      <c r="G7432" s="1504"/>
      <c r="H7432" s="1504"/>
      <c r="I7432" s="1504"/>
      <c r="J7432" s="1504"/>
    </row>
    <row r="7433" spans="2:10" x14ac:dyDescent="0.25">
      <c r="B7433" s="1508"/>
      <c r="C7433" s="1508"/>
      <c r="D7433" s="1508"/>
      <c r="E7433" s="1508"/>
      <c r="F7433" s="1504"/>
      <c r="G7433" s="1504"/>
      <c r="H7433" s="1504"/>
      <c r="I7433" s="1504"/>
      <c r="J7433" s="1504"/>
    </row>
    <row r="7434" spans="2:10" x14ac:dyDescent="0.25">
      <c r="B7434" s="1508"/>
      <c r="C7434" s="1508"/>
      <c r="D7434" s="1508"/>
      <c r="E7434" s="1508"/>
      <c r="F7434" s="1504"/>
      <c r="G7434" s="1504"/>
      <c r="H7434" s="1504"/>
      <c r="I7434" s="1504"/>
      <c r="J7434" s="1504"/>
    </row>
    <row r="7435" spans="2:10" x14ac:dyDescent="0.25">
      <c r="B7435" s="1508"/>
      <c r="C7435" s="1508"/>
      <c r="D7435" s="1508"/>
      <c r="E7435" s="1508"/>
      <c r="F7435" s="1504"/>
      <c r="G7435" s="1504"/>
      <c r="H7435" s="1504"/>
      <c r="I7435" s="1504"/>
      <c r="J7435" s="1504"/>
    </row>
    <row r="7436" spans="2:10" x14ac:dyDescent="0.25">
      <c r="B7436" s="1508"/>
      <c r="C7436" s="1508"/>
      <c r="D7436" s="1508"/>
      <c r="E7436" s="1508"/>
      <c r="F7436" s="1504"/>
      <c r="G7436" s="1504"/>
      <c r="H7436" s="1504"/>
      <c r="I7436" s="1504"/>
      <c r="J7436" s="1504"/>
    </row>
    <row r="7437" spans="2:10" x14ac:dyDescent="0.25">
      <c r="B7437" s="1508"/>
      <c r="C7437" s="1508"/>
      <c r="D7437" s="1508"/>
      <c r="E7437" s="1508"/>
      <c r="F7437" s="1504"/>
      <c r="G7437" s="1504"/>
      <c r="H7437" s="1504"/>
      <c r="I7437" s="1504"/>
      <c r="J7437" s="1504"/>
    </row>
    <row r="7438" spans="2:10" x14ac:dyDescent="0.25">
      <c r="B7438" s="1508"/>
      <c r="C7438" s="1508"/>
      <c r="D7438" s="1508"/>
      <c r="E7438" s="1508"/>
      <c r="F7438" s="1504"/>
      <c r="G7438" s="1504"/>
      <c r="H7438" s="1504"/>
      <c r="I7438" s="1504"/>
      <c r="J7438" s="1504"/>
    </row>
    <row r="7439" spans="2:10" x14ac:dyDescent="0.25">
      <c r="B7439" s="1508"/>
      <c r="C7439" s="1508"/>
      <c r="D7439" s="1508"/>
      <c r="E7439" s="1508"/>
      <c r="F7439" s="1504"/>
      <c r="G7439" s="1504"/>
      <c r="H7439" s="1504"/>
      <c r="I7439" s="1504"/>
      <c r="J7439" s="1504"/>
    </row>
    <row r="7440" spans="2:10" x14ac:dyDescent="0.25">
      <c r="B7440" s="1508"/>
      <c r="C7440" s="1508"/>
      <c r="D7440" s="1508"/>
      <c r="E7440" s="1508"/>
      <c r="F7440" s="1504"/>
      <c r="G7440" s="1504"/>
      <c r="H7440" s="1504"/>
      <c r="I7440" s="1504"/>
      <c r="J7440" s="1504"/>
    </row>
    <row r="7441" spans="2:10" x14ac:dyDescent="0.25">
      <c r="B7441" s="1508"/>
      <c r="C7441" s="1508"/>
      <c r="D7441" s="1508"/>
      <c r="E7441" s="1508"/>
      <c r="F7441" s="1504"/>
      <c r="G7441" s="1504"/>
      <c r="H7441" s="1504"/>
      <c r="I7441" s="1504"/>
      <c r="J7441" s="1504"/>
    </row>
    <row r="7442" spans="2:10" x14ac:dyDescent="0.25">
      <c r="B7442" s="1508"/>
      <c r="C7442" s="1508"/>
      <c r="D7442" s="1508"/>
      <c r="E7442" s="1508"/>
      <c r="F7442" s="1504"/>
      <c r="G7442" s="1504"/>
      <c r="H7442" s="1504"/>
      <c r="I7442" s="1504"/>
      <c r="J7442" s="1504"/>
    </row>
    <row r="7443" spans="2:10" x14ac:dyDescent="0.25">
      <c r="B7443" s="1508"/>
      <c r="C7443" s="1508"/>
      <c r="D7443" s="1508"/>
      <c r="E7443" s="1508"/>
      <c r="F7443" s="1504"/>
      <c r="G7443" s="1504"/>
      <c r="H7443" s="1504"/>
      <c r="I7443" s="1504"/>
      <c r="J7443" s="1504"/>
    </row>
    <row r="7444" spans="2:10" x14ac:dyDescent="0.25">
      <c r="B7444" s="1508"/>
      <c r="C7444" s="1508"/>
      <c r="D7444" s="1508"/>
      <c r="E7444" s="1508"/>
      <c r="F7444" s="1504"/>
      <c r="G7444" s="1504"/>
      <c r="H7444" s="1504"/>
      <c r="I7444" s="1504"/>
      <c r="J7444" s="1504"/>
    </row>
    <row r="7445" spans="2:10" x14ac:dyDescent="0.25">
      <c r="B7445" s="1508"/>
      <c r="C7445" s="1508"/>
      <c r="D7445" s="1508"/>
      <c r="E7445" s="1508"/>
      <c r="F7445" s="1504"/>
      <c r="G7445" s="1504"/>
      <c r="H7445" s="1504"/>
      <c r="I7445" s="1504"/>
      <c r="J7445" s="1504"/>
    </row>
    <row r="7446" spans="2:10" x14ac:dyDescent="0.25">
      <c r="B7446" s="1508"/>
      <c r="C7446" s="1508"/>
      <c r="D7446" s="1508"/>
      <c r="E7446" s="1508"/>
      <c r="F7446" s="1504"/>
      <c r="G7446" s="1504"/>
      <c r="H7446" s="1504"/>
      <c r="I7446" s="1504"/>
      <c r="J7446" s="1504"/>
    </row>
    <row r="7447" spans="2:10" x14ac:dyDescent="0.25">
      <c r="B7447" s="1508"/>
      <c r="C7447" s="1508"/>
      <c r="D7447" s="1508"/>
      <c r="E7447" s="1508"/>
      <c r="F7447" s="1504"/>
      <c r="G7447" s="1504"/>
      <c r="H7447" s="1504"/>
      <c r="I7447" s="1504"/>
      <c r="J7447" s="1504"/>
    </row>
    <row r="7448" spans="2:10" x14ac:dyDescent="0.25">
      <c r="B7448" s="1508"/>
      <c r="C7448" s="1508"/>
      <c r="D7448" s="1508"/>
      <c r="E7448" s="1508"/>
      <c r="F7448" s="1504"/>
      <c r="G7448" s="1504"/>
      <c r="H7448" s="1504"/>
      <c r="I7448" s="1504"/>
      <c r="J7448" s="1504"/>
    </row>
    <row r="7449" spans="2:10" x14ac:dyDescent="0.25">
      <c r="B7449" s="1508"/>
      <c r="C7449" s="1508"/>
      <c r="D7449" s="1508"/>
      <c r="E7449" s="1508"/>
      <c r="F7449" s="1504"/>
      <c r="G7449" s="1504"/>
      <c r="H7449" s="1504"/>
      <c r="I7449" s="1504"/>
      <c r="J7449" s="1504"/>
    </row>
    <row r="7450" spans="2:10" x14ac:dyDescent="0.25">
      <c r="B7450" s="1508"/>
      <c r="C7450" s="1508"/>
      <c r="D7450" s="1508"/>
      <c r="E7450" s="1508"/>
      <c r="F7450" s="1504"/>
      <c r="G7450" s="1504"/>
      <c r="H7450" s="1504"/>
      <c r="I7450" s="1504"/>
      <c r="J7450" s="1504"/>
    </row>
    <row r="7451" spans="2:10" x14ac:dyDescent="0.25">
      <c r="B7451" s="1508"/>
      <c r="C7451" s="1508"/>
      <c r="D7451" s="1508"/>
      <c r="E7451" s="1508"/>
      <c r="F7451" s="1504"/>
      <c r="G7451" s="1504"/>
      <c r="H7451" s="1504"/>
      <c r="I7451" s="1504"/>
      <c r="J7451" s="1504"/>
    </row>
    <row r="7452" spans="2:10" x14ac:dyDescent="0.25">
      <c r="B7452" s="1508"/>
      <c r="C7452" s="1508"/>
      <c r="D7452" s="1508"/>
      <c r="E7452" s="1508"/>
      <c r="F7452" s="1504"/>
      <c r="G7452" s="1504"/>
      <c r="H7452" s="1504"/>
      <c r="I7452" s="1504"/>
      <c r="J7452" s="1504"/>
    </row>
    <row r="7453" spans="2:10" x14ac:dyDescent="0.25">
      <c r="B7453" s="1508"/>
      <c r="C7453" s="1508"/>
      <c r="D7453" s="1508"/>
      <c r="E7453" s="1508"/>
      <c r="F7453" s="1504"/>
      <c r="G7453" s="1504"/>
      <c r="H7453" s="1504"/>
      <c r="I7453" s="1504"/>
      <c r="J7453" s="1504"/>
    </row>
    <row r="7454" spans="2:10" x14ac:dyDescent="0.25">
      <c r="B7454" s="1508"/>
      <c r="C7454" s="1508"/>
      <c r="D7454" s="1508"/>
      <c r="E7454" s="1508"/>
      <c r="F7454" s="1504"/>
      <c r="G7454" s="1504"/>
      <c r="H7454" s="1504"/>
      <c r="I7454" s="1504"/>
      <c r="J7454" s="1504"/>
    </row>
    <row r="7455" spans="2:10" x14ac:dyDescent="0.25">
      <c r="B7455" s="1508"/>
      <c r="C7455" s="1508"/>
      <c r="D7455" s="1508"/>
      <c r="E7455" s="1508"/>
      <c r="F7455" s="1504"/>
      <c r="G7455" s="1504"/>
      <c r="H7455" s="1504"/>
      <c r="I7455" s="1504"/>
      <c r="J7455" s="1504"/>
    </row>
    <row r="7456" spans="2:10" x14ac:dyDescent="0.25">
      <c r="B7456" s="1508"/>
      <c r="C7456" s="1508"/>
      <c r="D7456" s="1508"/>
      <c r="E7456" s="1508"/>
      <c r="F7456" s="1504"/>
      <c r="G7456" s="1504"/>
      <c r="H7456" s="1504"/>
      <c r="I7456" s="1504"/>
      <c r="J7456" s="1504"/>
    </row>
    <row r="7457" spans="2:10" x14ac:dyDescent="0.25">
      <c r="B7457" s="1508"/>
      <c r="C7457" s="1508"/>
      <c r="D7457" s="1508"/>
      <c r="E7457" s="1508"/>
      <c r="F7457" s="1504"/>
      <c r="G7457" s="1504"/>
      <c r="H7457" s="1504"/>
      <c r="I7457" s="1504"/>
      <c r="J7457" s="1504"/>
    </row>
    <row r="7458" spans="2:10" x14ac:dyDescent="0.25">
      <c r="B7458" s="1508"/>
      <c r="C7458" s="1508"/>
      <c r="D7458" s="1508"/>
      <c r="E7458" s="1508"/>
      <c r="F7458" s="1504"/>
      <c r="G7458" s="1504"/>
      <c r="H7458" s="1504"/>
      <c r="I7458" s="1504"/>
      <c r="J7458" s="1504"/>
    </row>
    <row r="7459" spans="2:10" x14ac:dyDescent="0.25">
      <c r="B7459" s="1508"/>
      <c r="C7459" s="1508"/>
      <c r="D7459" s="1508"/>
      <c r="E7459" s="1508"/>
      <c r="F7459" s="1504"/>
      <c r="G7459" s="1504"/>
      <c r="H7459" s="1504"/>
      <c r="I7459" s="1504"/>
      <c r="J7459" s="1504"/>
    </row>
    <row r="7460" spans="2:10" x14ac:dyDescent="0.25">
      <c r="B7460" s="1508"/>
      <c r="C7460" s="1508"/>
      <c r="D7460" s="1508"/>
      <c r="E7460" s="1508"/>
      <c r="F7460" s="1504"/>
      <c r="G7460" s="1504"/>
      <c r="H7460" s="1504"/>
      <c r="I7460" s="1504"/>
      <c r="J7460" s="1504"/>
    </row>
    <row r="7461" spans="2:10" x14ac:dyDescent="0.25">
      <c r="B7461" s="1508"/>
      <c r="C7461" s="1508"/>
      <c r="D7461" s="1508"/>
      <c r="E7461" s="1508"/>
      <c r="F7461" s="1504"/>
      <c r="G7461" s="1504"/>
      <c r="H7461" s="1504"/>
      <c r="I7461" s="1504"/>
      <c r="J7461" s="1504"/>
    </row>
    <row r="7462" spans="2:10" x14ac:dyDescent="0.25">
      <c r="B7462" s="1508"/>
      <c r="C7462" s="1508"/>
      <c r="D7462" s="1508"/>
      <c r="E7462" s="1508"/>
      <c r="F7462" s="1504"/>
      <c r="G7462" s="1504"/>
      <c r="H7462" s="1504"/>
      <c r="I7462" s="1504"/>
      <c r="J7462" s="1504"/>
    </row>
    <row r="7463" spans="2:10" x14ac:dyDescent="0.25">
      <c r="B7463" s="1508"/>
      <c r="C7463" s="1508"/>
      <c r="D7463" s="1508"/>
      <c r="E7463" s="1508"/>
      <c r="F7463" s="1504"/>
      <c r="G7463" s="1504"/>
      <c r="H7463" s="1504"/>
      <c r="I7463" s="1504"/>
      <c r="J7463" s="1504"/>
    </row>
    <row r="7464" spans="2:10" x14ac:dyDescent="0.25">
      <c r="B7464" s="1508"/>
      <c r="C7464" s="1508"/>
      <c r="D7464" s="1508"/>
      <c r="E7464" s="1508"/>
      <c r="F7464" s="1504"/>
      <c r="G7464" s="1504"/>
      <c r="H7464" s="1504"/>
      <c r="I7464" s="1504"/>
      <c r="J7464" s="1504"/>
    </row>
    <row r="7465" spans="2:10" x14ac:dyDescent="0.25">
      <c r="B7465" s="1508"/>
      <c r="C7465" s="1508"/>
      <c r="D7465" s="1508"/>
      <c r="E7465" s="1508"/>
      <c r="F7465" s="1504"/>
      <c r="G7465" s="1504"/>
      <c r="H7465" s="1504"/>
      <c r="I7465" s="1504"/>
      <c r="J7465" s="1504"/>
    </row>
    <row r="7466" spans="2:10" x14ac:dyDescent="0.25">
      <c r="B7466" s="1508"/>
      <c r="C7466" s="1508"/>
      <c r="D7466" s="1508"/>
      <c r="E7466" s="1508"/>
      <c r="F7466" s="1504"/>
      <c r="G7466" s="1504"/>
      <c r="H7466" s="1504"/>
      <c r="I7466" s="1504"/>
      <c r="J7466" s="1504"/>
    </row>
    <row r="7467" spans="2:10" x14ac:dyDescent="0.25">
      <c r="B7467" s="1508"/>
      <c r="C7467" s="1508"/>
      <c r="D7467" s="1508"/>
      <c r="E7467" s="1508"/>
      <c r="F7467" s="1504"/>
      <c r="G7467" s="1504"/>
      <c r="H7467" s="1504"/>
      <c r="I7467" s="1504"/>
      <c r="J7467" s="1504"/>
    </row>
    <row r="7468" spans="2:10" x14ac:dyDescent="0.25">
      <c r="B7468" s="1508"/>
      <c r="C7468" s="1508"/>
      <c r="D7468" s="1508"/>
      <c r="E7468" s="1508"/>
      <c r="F7468" s="1504"/>
      <c r="G7468" s="1504"/>
      <c r="H7468" s="1504"/>
      <c r="I7468" s="1504"/>
      <c r="J7468" s="1504"/>
    </row>
    <row r="7469" spans="2:10" x14ac:dyDescent="0.25">
      <c r="B7469" s="1508"/>
      <c r="C7469" s="1508"/>
      <c r="D7469" s="1508"/>
      <c r="E7469" s="1508"/>
      <c r="F7469" s="1504"/>
      <c r="G7469" s="1504"/>
      <c r="H7469" s="1504"/>
      <c r="I7469" s="1504"/>
      <c r="J7469" s="1504"/>
    </row>
    <row r="7470" spans="2:10" x14ac:dyDescent="0.25">
      <c r="B7470" s="1508"/>
      <c r="C7470" s="1508"/>
      <c r="D7470" s="1508"/>
      <c r="E7470" s="1508"/>
      <c r="F7470" s="1504"/>
      <c r="G7470" s="1504"/>
      <c r="H7470" s="1504"/>
      <c r="I7470" s="1504"/>
      <c r="J7470" s="1504"/>
    </row>
    <row r="7471" spans="2:10" x14ac:dyDescent="0.25">
      <c r="B7471" s="1508"/>
      <c r="C7471" s="1508"/>
      <c r="D7471" s="1508"/>
      <c r="E7471" s="1508"/>
      <c r="F7471" s="1504"/>
      <c r="G7471" s="1504"/>
      <c r="H7471" s="1504"/>
      <c r="I7471" s="1504"/>
      <c r="J7471" s="1504"/>
    </row>
    <row r="7472" spans="2:10" x14ac:dyDescent="0.25">
      <c r="B7472" s="1508"/>
      <c r="C7472" s="1508"/>
      <c r="D7472" s="1508"/>
      <c r="E7472" s="1508"/>
      <c r="F7472" s="1504"/>
      <c r="G7472" s="1504"/>
      <c r="H7472" s="1504"/>
      <c r="I7472" s="1504"/>
      <c r="J7472" s="1504"/>
    </row>
    <row r="7473" spans="2:10" x14ac:dyDescent="0.25">
      <c r="B7473" s="1508"/>
      <c r="C7473" s="1508"/>
      <c r="D7473" s="1508"/>
      <c r="E7473" s="1508"/>
      <c r="F7473" s="1504"/>
      <c r="G7473" s="1504"/>
      <c r="H7473" s="1504"/>
      <c r="I7473" s="1504"/>
      <c r="J7473" s="1504"/>
    </row>
    <row r="7474" spans="2:10" x14ac:dyDescent="0.25">
      <c r="B7474" s="1508"/>
      <c r="C7474" s="1508"/>
      <c r="D7474" s="1508"/>
      <c r="E7474" s="1508"/>
      <c r="F7474" s="1504"/>
      <c r="G7474" s="1504"/>
      <c r="H7474" s="1504"/>
      <c r="I7474" s="1504"/>
      <c r="J7474" s="1504"/>
    </row>
    <row r="7475" spans="2:10" x14ac:dyDescent="0.25">
      <c r="B7475" s="1508"/>
      <c r="C7475" s="1508"/>
      <c r="D7475" s="1508"/>
      <c r="E7475" s="1508"/>
      <c r="F7475" s="1504"/>
      <c r="G7475" s="1504"/>
      <c r="H7475" s="1504"/>
      <c r="I7475" s="1504"/>
      <c r="J7475" s="1504"/>
    </row>
    <row r="7476" spans="2:10" x14ac:dyDescent="0.25">
      <c r="B7476" s="1508"/>
      <c r="C7476" s="1508"/>
      <c r="D7476" s="1508"/>
      <c r="E7476" s="1508"/>
      <c r="F7476" s="1504"/>
      <c r="G7476" s="1504"/>
      <c r="H7476" s="1504"/>
      <c r="I7476" s="1504"/>
      <c r="J7476" s="1504"/>
    </row>
    <row r="7477" spans="2:10" x14ac:dyDescent="0.25">
      <c r="B7477" s="1508"/>
      <c r="C7477" s="1508"/>
      <c r="D7477" s="1508"/>
      <c r="E7477" s="1508"/>
      <c r="F7477" s="1504"/>
      <c r="G7477" s="1504"/>
      <c r="H7477" s="1504"/>
      <c r="I7477" s="1504"/>
      <c r="J7477" s="1504"/>
    </row>
    <row r="7478" spans="2:10" x14ac:dyDescent="0.25">
      <c r="B7478" s="1508"/>
      <c r="C7478" s="1508"/>
      <c r="D7478" s="1508"/>
      <c r="E7478" s="1508"/>
      <c r="F7478" s="1504"/>
      <c r="G7478" s="1504"/>
      <c r="H7478" s="1504"/>
      <c r="I7478" s="1504"/>
      <c r="J7478" s="1504"/>
    </row>
    <row r="7479" spans="2:10" x14ac:dyDescent="0.25">
      <c r="B7479" s="1508"/>
      <c r="C7479" s="1508"/>
      <c r="D7479" s="1508"/>
      <c r="E7479" s="1508"/>
      <c r="F7479" s="1504"/>
      <c r="G7479" s="1504"/>
      <c r="H7479" s="1504"/>
      <c r="I7479" s="1504"/>
      <c r="J7479" s="1504"/>
    </row>
    <row r="7480" spans="2:10" x14ac:dyDescent="0.25">
      <c r="B7480" s="1508"/>
      <c r="C7480" s="1508"/>
      <c r="D7480" s="1508"/>
      <c r="E7480" s="1508"/>
      <c r="F7480" s="1504"/>
      <c r="G7480" s="1504"/>
      <c r="H7480" s="1504"/>
      <c r="I7480" s="1504"/>
      <c r="J7480" s="1504"/>
    </row>
    <row r="7481" spans="2:10" x14ac:dyDescent="0.25">
      <c r="B7481" s="1508"/>
      <c r="C7481" s="1508"/>
      <c r="D7481" s="1508"/>
      <c r="E7481" s="1508"/>
      <c r="F7481" s="1504"/>
      <c r="G7481" s="1504"/>
      <c r="H7481" s="1504"/>
      <c r="I7481" s="1504"/>
      <c r="J7481" s="1504"/>
    </row>
    <row r="7482" spans="2:10" x14ac:dyDescent="0.25">
      <c r="B7482" s="1508"/>
      <c r="C7482" s="1508"/>
      <c r="D7482" s="1508"/>
      <c r="E7482" s="1508"/>
      <c r="F7482" s="1504"/>
      <c r="G7482" s="1504"/>
      <c r="H7482" s="1504"/>
      <c r="I7482" s="1504"/>
      <c r="J7482" s="1504"/>
    </row>
    <row r="7483" spans="2:10" x14ac:dyDescent="0.25">
      <c r="B7483" s="1508"/>
      <c r="C7483" s="1508"/>
      <c r="D7483" s="1508"/>
      <c r="E7483" s="1508"/>
      <c r="F7483" s="1504"/>
      <c r="G7483" s="1504"/>
      <c r="H7483" s="1504"/>
      <c r="I7483" s="1504"/>
      <c r="J7483" s="1504"/>
    </row>
    <row r="7484" spans="2:10" x14ac:dyDescent="0.25">
      <c r="B7484" s="1508"/>
      <c r="C7484" s="1508"/>
      <c r="D7484" s="1508"/>
      <c r="E7484" s="1508"/>
      <c r="F7484" s="1504"/>
      <c r="G7484" s="1504"/>
      <c r="H7484" s="1504"/>
      <c r="I7484" s="1504"/>
      <c r="J7484" s="1504"/>
    </row>
    <row r="7485" spans="2:10" x14ac:dyDescent="0.25">
      <c r="B7485" s="1508"/>
      <c r="C7485" s="1508"/>
      <c r="D7485" s="1508"/>
      <c r="E7485" s="1508"/>
      <c r="F7485" s="1504"/>
      <c r="G7485" s="1504"/>
      <c r="H7485" s="1504"/>
      <c r="I7485" s="1504"/>
      <c r="J7485" s="1504"/>
    </row>
    <row r="7486" spans="2:10" x14ac:dyDescent="0.25">
      <c r="B7486" s="1508"/>
      <c r="C7486" s="1508"/>
      <c r="D7486" s="1508"/>
      <c r="E7486" s="1508"/>
      <c r="F7486" s="1504"/>
      <c r="G7486" s="1504"/>
      <c r="H7486" s="1504"/>
      <c r="I7486" s="1504"/>
      <c r="J7486" s="1504"/>
    </row>
    <row r="7487" spans="2:10" x14ac:dyDescent="0.25">
      <c r="B7487" s="1508"/>
      <c r="C7487" s="1508"/>
      <c r="D7487" s="1508"/>
      <c r="E7487" s="1508"/>
      <c r="F7487" s="1504"/>
      <c r="G7487" s="1504"/>
      <c r="H7487" s="1504"/>
      <c r="I7487" s="1504"/>
      <c r="J7487" s="1504"/>
    </row>
    <row r="7488" spans="2:10" x14ac:dyDescent="0.25">
      <c r="B7488" s="1508"/>
      <c r="C7488" s="1508"/>
      <c r="D7488" s="1508"/>
      <c r="E7488" s="1508"/>
      <c r="F7488" s="1504"/>
      <c r="G7488" s="1504"/>
      <c r="H7488" s="1504"/>
      <c r="I7488" s="1504"/>
      <c r="J7488" s="1504"/>
    </row>
    <row r="7489" spans="2:10" x14ac:dyDescent="0.25">
      <c r="B7489" s="1508"/>
      <c r="C7489" s="1508"/>
      <c r="D7489" s="1508"/>
      <c r="E7489" s="1508"/>
      <c r="F7489" s="1504"/>
      <c r="G7489" s="1504"/>
      <c r="H7489" s="1504"/>
      <c r="I7489" s="1504"/>
      <c r="J7489" s="1504"/>
    </row>
    <row r="7490" spans="2:10" x14ac:dyDescent="0.25">
      <c r="B7490" s="1508"/>
      <c r="C7490" s="1508"/>
      <c r="D7490" s="1508"/>
      <c r="E7490" s="1508"/>
      <c r="F7490" s="1504"/>
      <c r="G7490" s="1504"/>
      <c r="H7490" s="1504"/>
      <c r="I7490" s="1504"/>
      <c r="J7490" s="1504"/>
    </row>
    <row r="7491" spans="2:10" x14ac:dyDescent="0.25">
      <c r="B7491" s="1508"/>
      <c r="C7491" s="1508"/>
      <c r="D7491" s="1508"/>
      <c r="E7491" s="1508"/>
      <c r="F7491" s="1504"/>
      <c r="G7491" s="1504"/>
      <c r="H7491" s="1504"/>
      <c r="I7491" s="1504"/>
      <c r="J7491" s="1504"/>
    </row>
    <row r="7492" spans="2:10" x14ac:dyDescent="0.25">
      <c r="B7492" s="1508"/>
      <c r="C7492" s="1508"/>
      <c r="D7492" s="1508"/>
      <c r="E7492" s="1508"/>
      <c r="F7492" s="1504"/>
      <c r="G7492" s="1504"/>
      <c r="H7492" s="1504"/>
      <c r="I7492" s="1504"/>
      <c r="J7492" s="1504"/>
    </row>
    <row r="7493" spans="2:10" x14ac:dyDescent="0.25">
      <c r="B7493" s="1508"/>
      <c r="C7493" s="1508"/>
      <c r="D7493" s="1508"/>
      <c r="E7493" s="1508"/>
      <c r="F7493" s="1504"/>
      <c r="G7493" s="1504"/>
      <c r="H7493" s="1504"/>
      <c r="I7493" s="1504"/>
      <c r="J7493" s="1504"/>
    </row>
    <row r="7494" spans="2:10" x14ac:dyDescent="0.25">
      <c r="B7494" s="1508"/>
      <c r="C7494" s="1508"/>
      <c r="D7494" s="1508"/>
      <c r="E7494" s="1508"/>
      <c r="F7494" s="1504"/>
      <c r="G7494" s="1504"/>
      <c r="H7494" s="1504"/>
      <c r="I7494" s="1504"/>
      <c r="J7494" s="1504"/>
    </row>
    <row r="7495" spans="2:10" x14ac:dyDescent="0.25">
      <c r="B7495" s="1508"/>
      <c r="C7495" s="1508"/>
      <c r="D7495" s="1508"/>
      <c r="E7495" s="1508"/>
      <c r="F7495" s="1504"/>
      <c r="G7495" s="1504"/>
      <c r="H7495" s="1504"/>
      <c r="I7495" s="1504"/>
      <c r="J7495" s="1504"/>
    </row>
    <row r="7496" spans="2:10" x14ac:dyDescent="0.25">
      <c r="B7496" s="1508"/>
      <c r="C7496" s="1508"/>
      <c r="D7496" s="1508"/>
      <c r="E7496" s="1508"/>
      <c r="F7496" s="1504"/>
      <c r="G7496" s="1504"/>
      <c r="H7496" s="1504"/>
      <c r="I7496" s="1504"/>
      <c r="J7496" s="1504"/>
    </row>
    <row r="7497" spans="2:10" x14ac:dyDescent="0.25">
      <c r="B7497" s="1508"/>
      <c r="C7497" s="1508"/>
      <c r="D7497" s="1508"/>
      <c r="E7497" s="1508"/>
      <c r="F7497" s="1504"/>
      <c r="G7497" s="1504"/>
      <c r="H7497" s="1504"/>
      <c r="I7497" s="1504"/>
      <c r="J7497" s="1504"/>
    </row>
    <row r="7498" spans="2:10" x14ac:dyDescent="0.25">
      <c r="B7498" s="1508"/>
      <c r="C7498" s="1508"/>
      <c r="D7498" s="1508"/>
      <c r="E7498" s="1508"/>
      <c r="F7498" s="1504"/>
      <c r="G7498" s="1504"/>
      <c r="H7498" s="1504"/>
      <c r="I7498" s="1504"/>
      <c r="J7498" s="1504"/>
    </row>
    <row r="7499" spans="2:10" x14ac:dyDescent="0.25">
      <c r="B7499" s="1508"/>
      <c r="C7499" s="1508"/>
      <c r="D7499" s="1508"/>
      <c r="E7499" s="1508"/>
      <c r="F7499" s="1504"/>
      <c r="G7499" s="1504"/>
      <c r="H7499" s="1504"/>
      <c r="I7499" s="1504"/>
      <c r="J7499" s="1504"/>
    </row>
    <row r="7500" spans="2:10" x14ac:dyDescent="0.25">
      <c r="B7500" s="1508"/>
      <c r="C7500" s="1508"/>
      <c r="D7500" s="1508"/>
      <c r="E7500" s="1508"/>
      <c r="F7500" s="1504"/>
      <c r="G7500" s="1504"/>
      <c r="H7500" s="1504"/>
      <c r="I7500" s="1504"/>
      <c r="J7500" s="1504"/>
    </row>
    <row r="7501" spans="2:10" x14ac:dyDescent="0.25">
      <c r="B7501" s="1508"/>
      <c r="C7501" s="1508"/>
      <c r="D7501" s="1508"/>
      <c r="E7501" s="1508"/>
      <c r="F7501" s="1504"/>
      <c r="G7501" s="1504"/>
      <c r="H7501" s="1504"/>
      <c r="I7501" s="1504"/>
      <c r="J7501" s="1504"/>
    </row>
    <row r="7502" spans="2:10" x14ac:dyDescent="0.25">
      <c r="B7502" s="1508"/>
      <c r="C7502" s="1508"/>
      <c r="D7502" s="1508"/>
      <c r="E7502" s="1508"/>
      <c r="F7502" s="1504"/>
      <c r="G7502" s="1504"/>
      <c r="H7502" s="1504"/>
      <c r="I7502" s="1504"/>
      <c r="J7502" s="1504"/>
    </row>
    <row r="7503" spans="2:10" x14ac:dyDescent="0.25">
      <c r="B7503" s="1508"/>
      <c r="C7503" s="1508"/>
      <c r="D7503" s="1508"/>
      <c r="E7503" s="1508"/>
      <c r="F7503" s="1504"/>
      <c r="G7503" s="1504"/>
      <c r="H7503" s="1504"/>
      <c r="I7503" s="1504"/>
      <c r="J7503" s="1504"/>
    </row>
    <row r="7504" spans="2:10" x14ac:dyDescent="0.25">
      <c r="B7504" s="1508"/>
      <c r="C7504" s="1508"/>
      <c r="D7504" s="1508"/>
      <c r="E7504" s="1508"/>
      <c r="F7504" s="1504"/>
      <c r="G7504" s="1504"/>
      <c r="H7504" s="1504"/>
      <c r="I7504" s="1504"/>
      <c r="J7504" s="1504"/>
    </row>
    <row r="7505" spans="2:10" x14ac:dyDescent="0.25">
      <c r="B7505" s="1508"/>
      <c r="C7505" s="1508"/>
      <c r="D7505" s="1508"/>
      <c r="E7505" s="1508"/>
      <c r="F7505" s="1504"/>
      <c r="G7505" s="1504"/>
      <c r="H7505" s="1504"/>
      <c r="I7505" s="1504"/>
      <c r="J7505" s="1504"/>
    </row>
    <row r="7506" spans="2:10" x14ac:dyDescent="0.25">
      <c r="B7506" s="1508"/>
      <c r="C7506" s="1508"/>
      <c r="D7506" s="1508"/>
      <c r="E7506" s="1508"/>
      <c r="F7506" s="1504"/>
      <c r="G7506" s="1504"/>
      <c r="H7506" s="1504"/>
      <c r="I7506" s="1504"/>
      <c r="J7506" s="1504"/>
    </row>
    <row r="7507" spans="2:10" x14ac:dyDescent="0.25">
      <c r="B7507" s="1508"/>
      <c r="C7507" s="1508"/>
      <c r="D7507" s="1508"/>
      <c r="E7507" s="1508"/>
      <c r="F7507" s="1504"/>
      <c r="G7507" s="1504"/>
      <c r="H7507" s="1504"/>
      <c r="I7507" s="1504"/>
      <c r="J7507" s="1504"/>
    </row>
    <row r="7508" spans="2:10" x14ac:dyDescent="0.25">
      <c r="B7508" s="1508"/>
      <c r="C7508" s="1508"/>
      <c r="D7508" s="1508"/>
      <c r="E7508" s="1508"/>
      <c r="F7508" s="1504"/>
      <c r="G7508" s="1504"/>
      <c r="H7508" s="1504"/>
      <c r="I7508" s="1504"/>
      <c r="J7508" s="1504"/>
    </row>
    <row r="7509" spans="2:10" x14ac:dyDescent="0.25">
      <c r="B7509" s="1508"/>
      <c r="C7509" s="1508"/>
      <c r="D7509" s="1508"/>
      <c r="E7509" s="1508"/>
      <c r="F7509" s="1504"/>
      <c r="G7509" s="1504"/>
      <c r="H7509" s="1504"/>
      <c r="I7509" s="1504"/>
      <c r="J7509" s="1504"/>
    </row>
    <row r="7510" spans="2:10" x14ac:dyDescent="0.25">
      <c r="B7510" s="1508"/>
      <c r="C7510" s="1508"/>
      <c r="D7510" s="1508"/>
      <c r="E7510" s="1508"/>
      <c r="F7510" s="1504"/>
      <c r="G7510" s="1504"/>
      <c r="H7510" s="1504"/>
      <c r="I7510" s="1504"/>
      <c r="J7510" s="1504"/>
    </row>
    <row r="7511" spans="2:10" x14ac:dyDescent="0.25">
      <c r="B7511" s="1508"/>
      <c r="C7511" s="1508"/>
      <c r="D7511" s="1508"/>
      <c r="E7511" s="1508"/>
      <c r="F7511" s="1504"/>
      <c r="G7511" s="1504"/>
      <c r="H7511" s="1504"/>
      <c r="I7511" s="1504"/>
      <c r="J7511" s="1504"/>
    </row>
    <row r="7512" spans="2:10" x14ac:dyDescent="0.25">
      <c r="B7512" s="1508"/>
      <c r="C7512" s="1508"/>
      <c r="D7512" s="1508"/>
      <c r="E7512" s="1508"/>
      <c r="F7512" s="1504"/>
      <c r="G7512" s="1504"/>
      <c r="H7512" s="1504"/>
      <c r="I7512" s="1504"/>
      <c r="J7512" s="1504"/>
    </row>
    <row r="7513" spans="2:10" x14ac:dyDescent="0.25">
      <c r="B7513" s="1508"/>
      <c r="C7513" s="1508"/>
      <c r="D7513" s="1508"/>
      <c r="E7513" s="1508"/>
      <c r="F7513" s="1504"/>
      <c r="G7513" s="1504"/>
      <c r="H7513" s="1504"/>
      <c r="I7513" s="1504"/>
      <c r="J7513" s="1504"/>
    </row>
    <row r="7514" spans="2:10" x14ac:dyDescent="0.25">
      <c r="B7514" s="1508"/>
      <c r="C7514" s="1508"/>
      <c r="D7514" s="1508"/>
      <c r="E7514" s="1508"/>
      <c r="F7514" s="1504"/>
      <c r="G7514" s="1504"/>
      <c r="H7514" s="1504"/>
      <c r="I7514" s="1504"/>
      <c r="J7514" s="1504"/>
    </row>
    <row r="7515" spans="2:10" x14ac:dyDescent="0.25">
      <c r="B7515" s="1508"/>
      <c r="C7515" s="1508"/>
      <c r="D7515" s="1508"/>
      <c r="E7515" s="1508"/>
      <c r="F7515" s="1504"/>
      <c r="G7515" s="1504"/>
      <c r="H7515" s="1504"/>
      <c r="I7515" s="1504"/>
      <c r="J7515" s="1504"/>
    </row>
    <row r="7516" spans="2:10" x14ac:dyDescent="0.25">
      <c r="B7516" s="1508"/>
      <c r="C7516" s="1508"/>
      <c r="D7516" s="1508"/>
      <c r="E7516" s="1508"/>
      <c r="F7516" s="1504"/>
      <c r="G7516" s="1504"/>
      <c r="H7516" s="1504"/>
      <c r="I7516" s="1504"/>
      <c r="J7516" s="1504"/>
    </row>
    <row r="7517" spans="2:10" x14ac:dyDescent="0.25">
      <c r="B7517" s="1508"/>
      <c r="C7517" s="1508"/>
      <c r="D7517" s="1508"/>
      <c r="E7517" s="1508"/>
      <c r="F7517" s="1504"/>
      <c r="G7517" s="1504"/>
      <c r="H7517" s="1504"/>
      <c r="I7517" s="1504"/>
      <c r="J7517" s="1504"/>
    </row>
    <row r="7518" spans="2:10" x14ac:dyDescent="0.25">
      <c r="B7518" s="1508"/>
      <c r="C7518" s="1508"/>
      <c r="D7518" s="1508"/>
      <c r="E7518" s="1508"/>
      <c r="F7518" s="1504"/>
      <c r="G7518" s="1504"/>
      <c r="H7518" s="1504"/>
      <c r="I7518" s="1504"/>
      <c r="J7518" s="1504"/>
    </row>
    <row r="7519" spans="2:10" x14ac:dyDescent="0.25">
      <c r="B7519" s="1508"/>
      <c r="C7519" s="1508"/>
      <c r="D7519" s="1508"/>
      <c r="E7519" s="1508"/>
      <c r="F7519" s="1504"/>
      <c r="G7519" s="1504"/>
      <c r="H7519" s="1504"/>
      <c r="I7519" s="1504"/>
      <c r="J7519" s="1504"/>
    </row>
    <row r="7520" spans="2:10" x14ac:dyDescent="0.25">
      <c r="B7520" s="1508"/>
      <c r="C7520" s="1508"/>
      <c r="D7520" s="1508"/>
      <c r="E7520" s="1508"/>
      <c r="F7520" s="1504"/>
      <c r="G7520" s="1504"/>
      <c r="H7520" s="1504"/>
      <c r="I7520" s="1504"/>
      <c r="J7520" s="1504"/>
    </row>
    <row r="7521" spans="2:10" x14ac:dyDescent="0.25">
      <c r="B7521" s="1508"/>
      <c r="C7521" s="1508"/>
      <c r="D7521" s="1508"/>
      <c r="E7521" s="1508"/>
      <c r="F7521" s="1504"/>
      <c r="G7521" s="1504"/>
      <c r="H7521" s="1504"/>
      <c r="I7521" s="1504"/>
      <c r="J7521" s="1504"/>
    </row>
    <row r="7522" spans="2:10" x14ac:dyDescent="0.25">
      <c r="B7522" s="1508"/>
      <c r="C7522" s="1508"/>
      <c r="D7522" s="1508"/>
      <c r="E7522" s="1508"/>
      <c r="F7522" s="1504"/>
      <c r="G7522" s="1504"/>
      <c r="H7522" s="1504"/>
      <c r="I7522" s="1504"/>
      <c r="J7522" s="1504"/>
    </row>
    <row r="7523" spans="2:10" x14ac:dyDescent="0.25">
      <c r="B7523" s="1508"/>
      <c r="C7523" s="1508"/>
      <c r="D7523" s="1508"/>
      <c r="E7523" s="1508"/>
      <c r="F7523" s="1504"/>
      <c r="G7523" s="1504"/>
      <c r="H7523" s="1504"/>
      <c r="I7523" s="1504"/>
      <c r="J7523" s="1504"/>
    </row>
    <row r="7524" spans="2:10" x14ac:dyDescent="0.25">
      <c r="B7524" s="1508"/>
      <c r="C7524" s="1508"/>
      <c r="D7524" s="1508"/>
      <c r="E7524" s="1508"/>
      <c r="F7524" s="1504"/>
      <c r="G7524" s="1504"/>
      <c r="H7524" s="1504"/>
      <c r="I7524" s="1504"/>
      <c r="J7524" s="1504"/>
    </row>
    <row r="7525" spans="2:10" x14ac:dyDescent="0.25">
      <c r="B7525" s="1508"/>
      <c r="C7525" s="1508"/>
      <c r="D7525" s="1508"/>
      <c r="E7525" s="1508"/>
      <c r="F7525" s="1504"/>
      <c r="G7525" s="1504"/>
      <c r="H7525" s="1504"/>
      <c r="I7525" s="1504"/>
      <c r="J7525" s="1504"/>
    </row>
    <row r="7526" spans="2:10" x14ac:dyDescent="0.25">
      <c r="B7526" s="1508"/>
      <c r="C7526" s="1508"/>
      <c r="D7526" s="1508"/>
      <c r="E7526" s="1508"/>
      <c r="F7526" s="1504"/>
      <c r="G7526" s="1504"/>
      <c r="H7526" s="1504"/>
      <c r="I7526" s="1504"/>
      <c r="J7526" s="1504"/>
    </row>
    <row r="7527" spans="2:10" x14ac:dyDescent="0.25">
      <c r="B7527" s="1508"/>
      <c r="C7527" s="1508"/>
      <c r="D7527" s="1508"/>
      <c r="E7527" s="1508"/>
      <c r="F7527" s="1504"/>
      <c r="G7527" s="1504"/>
      <c r="H7527" s="1504"/>
      <c r="I7527" s="1504"/>
      <c r="J7527" s="1504"/>
    </row>
    <row r="7528" spans="2:10" x14ac:dyDescent="0.25">
      <c r="B7528" s="1508"/>
      <c r="C7528" s="1508"/>
      <c r="D7528" s="1508"/>
      <c r="E7528" s="1508"/>
      <c r="F7528" s="1504"/>
      <c r="G7528" s="1504"/>
      <c r="H7528" s="1504"/>
      <c r="I7528" s="1504"/>
      <c r="J7528" s="1504"/>
    </row>
    <row r="7529" spans="2:10" x14ac:dyDescent="0.25">
      <c r="B7529" s="1508"/>
      <c r="C7529" s="1508"/>
      <c r="D7529" s="1508"/>
      <c r="E7529" s="1508"/>
      <c r="F7529" s="1504"/>
      <c r="G7529" s="1504"/>
      <c r="H7529" s="1504"/>
      <c r="I7529" s="1504"/>
      <c r="J7529" s="1504"/>
    </row>
    <row r="7530" spans="2:10" x14ac:dyDescent="0.25">
      <c r="B7530" s="1508"/>
      <c r="C7530" s="1508"/>
      <c r="D7530" s="1508"/>
      <c r="E7530" s="1508"/>
      <c r="F7530" s="1504"/>
      <c r="G7530" s="1504"/>
      <c r="H7530" s="1504"/>
      <c r="I7530" s="1504"/>
      <c r="J7530" s="1504"/>
    </row>
    <row r="7531" spans="2:10" x14ac:dyDescent="0.25">
      <c r="B7531" s="1508"/>
      <c r="C7531" s="1508"/>
      <c r="D7531" s="1508"/>
      <c r="E7531" s="1508"/>
      <c r="F7531" s="1504"/>
      <c r="G7531" s="1504"/>
      <c r="H7531" s="1504"/>
      <c r="I7531" s="1504"/>
      <c r="J7531" s="1504"/>
    </row>
    <row r="7532" spans="2:10" x14ac:dyDescent="0.25">
      <c r="B7532" s="1508"/>
      <c r="C7532" s="1508"/>
      <c r="D7532" s="1508"/>
      <c r="E7532" s="1508"/>
      <c r="F7532" s="1504"/>
      <c r="G7532" s="1504"/>
      <c r="H7532" s="1504"/>
      <c r="I7532" s="1504"/>
      <c r="J7532" s="1504"/>
    </row>
    <row r="7533" spans="2:10" x14ac:dyDescent="0.25">
      <c r="B7533" s="1508"/>
      <c r="C7533" s="1508"/>
      <c r="D7533" s="1508"/>
      <c r="E7533" s="1508"/>
      <c r="F7533" s="1504"/>
      <c r="G7533" s="1504"/>
      <c r="H7533" s="1504"/>
      <c r="I7533" s="1504"/>
      <c r="J7533" s="1504"/>
    </row>
    <row r="7534" spans="2:10" x14ac:dyDescent="0.25">
      <c r="B7534" s="1508"/>
      <c r="C7534" s="1508"/>
      <c r="D7534" s="1508"/>
      <c r="E7534" s="1508"/>
      <c r="F7534" s="1504"/>
      <c r="G7534" s="1504"/>
      <c r="H7534" s="1504"/>
      <c r="I7534" s="1504"/>
      <c r="J7534" s="1504"/>
    </row>
    <row r="7535" spans="2:10" x14ac:dyDescent="0.25">
      <c r="B7535" s="1508"/>
      <c r="C7535" s="1508"/>
      <c r="D7535" s="1508"/>
      <c r="E7535" s="1508"/>
      <c r="F7535" s="1504"/>
      <c r="G7535" s="1504"/>
      <c r="H7535" s="1504"/>
      <c r="I7535" s="1504"/>
      <c r="J7535" s="1504"/>
    </row>
    <row r="7536" spans="2:10" x14ac:dyDescent="0.25">
      <c r="B7536" s="1508"/>
      <c r="C7536" s="1508"/>
      <c r="D7536" s="1508"/>
      <c r="E7536" s="1508"/>
      <c r="F7536" s="1504"/>
      <c r="G7536" s="1504"/>
      <c r="H7536" s="1504"/>
      <c r="I7536" s="1504"/>
      <c r="J7536" s="1504"/>
    </row>
    <row r="7537" spans="2:10" x14ac:dyDescent="0.25">
      <c r="B7537" s="1508"/>
      <c r="C7537" s="1508"/>
      <c r="D7537" s="1508"/>
      <c r="E7537" s="1508"/>
      <c r="F7537" s="1504"/>
      <c r="G7537" s="1504"/>
      <c r="H7537" s="1504"/>
      <c r="I7537" s="1504"/>
      <c r="J7537" s="1504"/>
    </row>
    <row r="7538" spans="2:10" x14ac:dyDescent="0.25">
      <c r="B7538" s="1508"/>
      <c r="C7538" s="1508"/>
      <c r="D7538" s="1508"/>
      <c r="E7538" s="1508"/>
      <c r="F7538" s="1504"/>
      <c r="G7538" s="1504"/>
      <c r="H7538" s="1504"/>
      <c r="I7538" s="1504"/>
      <c r="J7538" s="1504"/>
    </row>
    <row r="7539" spans="2:10" x14ac:dyDescent="0.25">
      <c r="B7539" s="1508"/>
      <c r="C7539" s="1508"/>
      <c r="D7539" s="1508"/>
      <c r="E7539" s="1508"/>
      <c r="F7539" s="1504"/>
      <c r="G7539" s="1504"/>
      <c r="H7539" s="1504"/>
      <c r="I7539" s="1504"/>
      <c r="J7539" s="1504"/>
    </row>
    <row r="7540" spans="2:10" x14ac:dyDescent="0.25">
      <c r="B7540" s="1508"/>
      <c r="C7540" s="1508"/>
      <c r="D7540" s="1508"/>
      <c r="E7540" s="1508"/>
      <c r="F7540" s="1504"/>
      <c r="G7540" s="1504"/>
      <c r="H7540" s="1504"/>
      <c r="I7540" s="1504"/>
      <c r="J7540" s="1504"/>
    </row>
    <row r="7541" spans="2:10" x14ac:dyDescent="0.25">
      <c r="B7541" s="1508"/>
      <c r="C7541" s="1508"/>
      <c r="D7541" s="1508"/>
      <c r="E7541" s="1508"/>
      <c r="F7541" s="1504"/>
      <c r="G7541" s="1504"/>
      <c r="H7541" s="1504"/>
      <c r="I7541" s="1504"/>
      <c r="J7541" s="1504"/>
    </row>
    <row r="7542" spans="2:10" x14ac:dyDescent="0.25">
      <c r="B7542" s="1508"/>
      <c r="C7542" s="1508"/>
      <c r="D7542" s="1508"/>
      <c r="E7542" s="1508"/>
      <c r="F7542" s="1504"/>
      <c r="G7542" s="1504"/>
      <c r="H7542" s="1504"/>
      <c r="I7542" s="1504"/>
      <c r="J7542" s="1504"/>
    </row>
    <row r="7543" spans="2:10" x14ac:dyDescent="0.25">
      <c r="B7543" s="1508"/>
      <c r="C7543" s="1508"/>
      <c r="D7543" s="1508"/>
      <c r="E7543" s="1508"/>
      <c r="F7543" s="1504"/>
      <c r="G7543" s="1504"/>
      <c r="H7543" s="1504"/>
      <c r="I7543" s="1504"/>
      <c r="J7543" s="1504"/>
    </row>
    <row r="7544" spans="2:10" x14ac:dyDescent="0.25">
      <c r="B7544" s="1508"/>
      <c r="C7544" s="1508"/>
      <c r="D7544" s="1508"/>
      <c r="E7544" s="1508"/>
      <c r="F7544" s="1504"/>
      <c r="G7544" s="1504"/>
      <c r="H7544" s="1504"/>
      <c r="I7544" s="1504"/>
      <c r="J7544" s="1504"/>
    </row>
    <row r="7545" spans="2:10" x14ac:dyDescent="0.25">
      <c r="B7545" s="1508"/>
      <c r="C7545" s="1508"/>
      <c r="D7545" s="1508"/>
      <c r="E7545" s="1508"/>
      <c r="F7545" s="1504"/>
      <c r="G7545" s="1504"/>
      <c r="H7545" s="1504"/>
      <c r="I7545" s="1504"/>
      <c r="J7545" s="1504"/>
    </row>
    <row r="7546" spans="2:10" x14ac:dyDescent="0.25">
      <c r="B7546" s="1508"/>
      <c r="C7546" s="1508"/>
      <c r="D7546" s="1508"/>
      <c r="E7546" s="1508"/>
      <c r="F7546" s="1504"/>
      <c r="G7546" s="1504"/>
      <c r="H7546" s="1504"/>
      <c r="I7546" s="1504"/>
      <c r="J7546" s="1504"/>
    </row>
    <row r="7547" spans="2:10" x14ac:dyDescent="0.25">
      <c r="B7547" s="1508"/>
      <c r="C7547" s="1508"/>
      <c r="D7547" s="1508"/>
      <c r="E7547" s="1508"/>
      <c r="F7547" s="1504"/>
      <c r="G7547" s="1504"/>
      <c r="H7547" s="1504"/>
      <c r="I7547" s="1504"/>
      <c r="J7547" s="1504"/>
    </row>
    <row r="7548" spans="2:10" x14ac:dyDescent="0.25">
      <c r="B7548" s="1508"/>
      <c r="C7548" s="1508"/>
      <c r="D7548" s="1508"/>
      <c r="E7548" s="1508"/>
      <c r="F7548" s="1504"/>
      <c r="G7548" s="1504"/>
      <c r="H7548" s="1504"/>
      <c r="I7548" s="1504"/>
      <c r="J7548" s="1504"/>
    </row>
    <row r="7549" spans="2:10" x14ac:dyDescent="0.25">
      <c r="B7549" s="1508"/>
      <c r="C7549" s="1508"/>
      <c r="D7549" s="1508"/>
      <c r="E7549" s="1508"/>
      <c r="F7549" s="1504"/>
      <c r="G7549" s="1504"/>
      <c r="H7549" s="1504"/>
      <c r="I7549" s="1504"/>
      <c r="J7549" s="1504"/>
    </row>
    <row r="7550" spans="2:10" x14ac:dyDescent="0.25">
      <c r="B7550" s="1508"/>
      <c r="C7550" s="1508"/>
      <c r="D7550" s="1508"/>
      <c r="E7550" s="1508"/>
      <c r="F7550" s="1504"/>
      <c r="G7550" s="1504"/>
      <c r="H7550" s="1504"/>
      <c r="I7550" s="1504"/>
      <c r="J7550" s="1504"/>
    </row>
    <row r="7551" spans="2:10" x14ac:dyDescent="0.25">
      <c r="B7551" s="1508"/>
      <c r="C7551" s="1508"/>
      <c r="D7551" s="1508"/>
      <c r="E7551" s="1508"/>
      <c r="F7551" s="1504"/>
      <c r="G7551" s="1504"/>
      <c r="H7551" s="1504"/>
      <c r="I7551" s="1504"/>
      <c r="J7551" s="1504"/>
    </row>
    <row r="7552" spans="2:10" x14ac:dyDescent="0.25">
      <c r="B7552" s="1508"/>
      <c r="C7552" s="1508"/>
      <c r="D7552" s="1508"/>
      <c r="E7552" s="1508"/>
      <c r="F7552" s="1504"/>
      <c r="G7552" s="1504"/>
      <c r="H7552" s="1504"/>
      <c r="I7552" s="1504"/>
      <c r="J7552" s="1504"/>
    </row>
    <row r="7553" spans="2:10" x14ac:dyDescent="0.25">
      <c r="B7553" s="1508"/>
      <c r="C7553" s="1508"/>
      <c r="D7553" s="1508"/>
      <c r="E7553" s="1508"/>
      <c r="F7553" s="1504"/>
      <c r="G7553" s="1504"/>
      <c r="H7553" s="1504"/>
      <c r="I7553" s="1504"/>
      <c r="J7553" s="1504"/>
    </row>
    <row r="7554" spans="2:10" x14ac:dyDescent="0.25">
      <c r="B7554" s="1508"/>
      <c r="C7554" s="1508"/>
      <c r="D7554" s="1508"/>
      <c r="E7554" s="1508"/>
      <c r="F7554" s="1504"/>
      <c r="G7554" s="1504"/>
      <c r="H7554" s="1504"/>
      <c r="I7554" s="1504"/>
      <c r="J7554" s="1504"/>
    </row>
    <row r="7555" spans="2:10" x14ac:dyDescent="0.25">
      <c r="B7555" s="1508"/>
      <c r="C7555" s="1508"/>
      <c r="D7555" s="1508"/>
      <c r="E7555" s="1508"/>
      <c r="F7555" s="1504"/>
      <c r="G7555" s="1504"/>
      <c r="H7555" s="1504"/>
      <c r="I7555" s="1504"/>
      <c r="J7555" s="1504"/>
    </row>
    <row r="7556" spans="2:10" x14ac:dyDescent="0.25">
      <c r="B7556" s="1508"/>
      <c r="C7556" s="1508"/>
      <c r="D7556" s="1508"/>
      <c r="E7556" s="1508"/>
      <c r="F7556" s="1504"/>
      <c r="G7556" s="1504"/>
      <c r="H7556" s="1504"/>
      <c r="I7556" s="1504"/>
      <c r="J7556" s="1504"/>
    </row>
    <row r="7557" spans="2:10" x14ac:dyDescent="0.25">
      <c r="B7557" s="1508"/>
      <c r="C7557" s="1508"/>
      <c r="D7557" s="1508"/>
      <c r="E7557" s="1508"/>
      <c r="F7557" s="1504"/>
      <c r="G7557" s="1504"/>
      <c r="H7557" s="1504"/>
      <c r="I7557" s="1504"/>
      <c r="J7557" s="1504"/>
    </row>
    <row r="7558" spans="2:10" x14ac:dyDescent="0.25">
      <c r="B7558" s="1508"/>
      <c r="C7558" s="1508"/>
      <c r="D7558" s="1508"/>
      <c r="E7558" s="1508"/>
      <c r="F7558" s="1504"/>
      <c r="G7558" s="1504"/>
      <c r="H7558" s="1504"/>
      <c r="I7558" s="1504"/>
      <c r="J7558" s="1504"/>
    </row>
    <row r="7559" spans="2:10" x14ac:dyDescent="0.25">
      <c r="B7559" s="1508"/>
      <c r="C7559" s="1508"/>
      <c r="D7559" s="1508"/>
      <c r="E7559" s="1508"/>
      <c r="F7559" s="1504"/>
      <c r="G7559" s="1504"/>
      <c r="H7559" s="1504"/>
      <c r="I7559" s="1504"/>
      <c r="J7559" s="1504"/>
    </row>
    <row r="7560" spans="2:10" x14ac:dyDescent="0.25">
      <c r="B7560" s="1508"/>
      <c r="C7560" s="1508"/>
      <c r="D7560" s="1508"/>
      <c r="E7560" s="1508"/>
      <c r="F7560" s="1504"/>
      <c r="G7560" s="1504"/>
      <c r="H7560" s="1504"/>
      <c r="I7560" s="1504"/>
      <c r="J7560" s="1504"/>
    </row>
    <row r="7561" spans="2:10" x14ac:dyDescent="0.25">
      <c r="B7561" s="1508"/>
      <c r="C7561" s="1508"/>
      <c r="D7561" s="1508"/>
      <c r="E7561" s="1508"/>
      <c r="F7561" s="1504"/>
      <c r="G7561" s="1504"/>
      <c r="H7561" s="1504"/>
      <c r="I7561" s="1504"/>
      <c r="J7561" s="1504"/>
    </row>
    <row r="7562" spans="2:10" x14ac:dyDescent="0.25">
      <c r="B7562" s="1508"/>
      <c r="C7562" s="1508"/>
      <c r="D7562" s="1508"/>
      <c r="E7562" s="1508"/>
      <c r="F7562" s="1504"/>
      <c r="G7562" s="1504"/>
      <c r="H7562" s="1504"/>
      <c r="I7562" s="1504"/>
      <c r="J7562" s="1504"/>
    </row>
    <row r="7563" spans="2:10" x14ac:dyDescent="0.25">
      <c r="B7563" s="1508"/>
      <c r="C7563" s="1508"/>
      <c r="D7563" s="1508"/>
      <c r="E7563" s="1508"/>
      <c r="F7563" s="1504"/>
      <c r="G7563" s="1504"/>
      <c r="H7563" s="1504"/>
      <c r="I7563" s="1504"/>
      <c r="J7563" s="1504"/>
    </row>
    <row r="7564" spans="2:10" x14ac:dyDescent="0.25">
      <c r="B7564" s="1508"/>
      <c r="C7564" s="1508"/>
      <c r="D7564" s="1508"/>
      <c r="E7564" s="1508"/>
      <c r="F7564" s="1504"/>
      <c r="G7564" s="1504"/>
      <c r="H7564" s="1504"/>
      <c r="I7564" s="1504"/>
      <c r="J7564" s="1504"/>
    </row>
    <row r="7565" spans="2:10" x14ac:dyDescent="0.25">
      <c r="B7565" s="1508"/>
      <c r="C7565" s="1508"/>
      <c r="D7565" s="1508"/>
      <c r="E7565" s="1508"/>
      <c r="F7565" s="1504"/>
      <c r="G7565" s="1504"/>
      <c r="H7565" s="1504"/>
      <c r="I7565" s="1504"/>
      <c r="J7565" s="1504"/>
    </row>
    <row r="7566" spans="2:10" x14ac:dyDescent="0.25">
      <c r="B7566" s="1508"/>
      <c r="C7566" s="1508"/>
      <c r="D7566" s="1508"/>
      <c r="E7566" s="1508"/>
      <c r="F7566" s="1504"/>
      <c r="G7566" s="1504"/>
      <c r="H7566" s="1504"/>
      <c r="I7566" s="1504"/>
      <c r="J7566" s="1504"/>
    </row>
    <row r="7567" spans="2:10" x14ac:dyDescent="0.25">
      <c r="B7567" s="1508"/>
      <c r="C7567" s="1508"/>
      <c r="D7567" s="1508"/>
      <c r="E7567" s="1508"/>
      <c r="F7567" s="1504"/>
      <c r="G7567" s="1504"/>
      <c r="H7567" s="1504"/>
      <c r="I7567" s="1504"/>
      <c r="J7567" s="1504"/>
    </row>
    <row r="7568" spans="2:10" x14ac:dyDescent="0.25">
      <c r="B7568" s="1508"/>
      <c r="C7568" s="1508"/>
      <c r="D7568" s="1508"/>
      <c r="E7568" s="1508"/>
      <c r="F7568" s="1504"/>
      <c r="G7568" s="1504"/>
      <c r="H7568" s="1504"/>
      <c r="I7568" s="1504"/>
      <c r="J7568" s="1504"/>
    </row>
    <row r="7569" spans="2:10" x14ac:dyDescent="0.25">
      <c r="B7569" s="1508"/>
      <c r="C7569" s="1508"/>
      <c r="D7569" s="1508"/>
      <c r="E7569" s="1508"/>
      <c r="F7569" s="1504"/>
      <c r="G7569" s="1504"/>
      <c r="H7569" s="1504"/>
      <c r="I7569" s="1504"/>
      <c r="J7569" s="1504"/>
    </row>
    <row r="7570" spans="2:10" x14ac:dyDescent="0.25">
      <c r="B7570" s="1508"/>
      <c r="C7570" s="1508"/>
      <c r="D7570" s="1508"/>
      <c r="E7570" s="1508"/>
      <c r="F7570" s="1504"/>
      <c r="G7570" s="1504"/>
      <c r="H7570" s="1504"/>
      <c r="I7570" s="1504"/>
      <c r="J7570" s="1504"/>
    </row>
    <row r="7571" spans="2:10" x14ac:dyDescent="0.25">
      <c r="B7571" s="1508"/>
      <c r="C7571" s="1508"/>
      <c r="D7571" s="1508"/>
      <c r="E7571" s="1508"/>
      <c r="F7571" s="1504"/>
      <c r="G7571" s="1504"/>
      <c r="H7571" s="1504"/>
      <c r="I7571" s="1504"/>
      <c r="J7571" s="1504"/>
    </row>
    <row r="7572" spans="2:10" x14ac:dyDescent="0.25">
      <c r="B7572" s="1508"/>
      <c r="C7572" s="1508"/>
      <c r="D7572" s="1508"/>
      <c r="E7572" s="1508"/>
      <c r="F7572" s="1504"/>
      <c r="G7572" s="1504"/>
      <c r="H7572" s="1504"/>
      <c r="I7572" s="1504"/>
      <c r="J7572" s="1504"/>
    </row>
    <row r="7573" spans="2:10" x14ac:dyDescent="0.25">
      <c r="B7573" s="1508"/>
      <c r="C7573" s="1508"/>
      <c r="D7573" s="1508"/>
      <c r="E7573" s="1508"/>
      <c r="F7573" s="1504"/>
      <c r="G7573" s="1504"/>
      <c r="H7573" s="1504"/>
      <c r="I7573" s="1504"/>
      <c r="J7573" s="1504"/>
    </row>
    <row r="7574" spans="2:10" x14ac:dyDescent="0.25">
      <c r="B7574" s="1508"/>
      <c r="C7574" s="1508"/>
      <c r="D7574" s="1508"/>
      <c r="E7574" s="1508"/>
      <c r="F7574" s="1504"/>
      <c r="G7574" s="1504"/>
      <c r="H7574" s="1504"/>
      <c r="I7574" s="1504"/>
      <c r="J7574" s="1504"/>
    </row>
    <row r="7575" spans="2:10" x14ac:dyDescent="0.25">
      <c r="B7575" s="1508"/>
      <c r="C7575" s="1508"/>
      <c r="D7575" s="1508"/>
      <c r="E7575" s="1508"/>
      <c r="F7575" s="1504"/>
      <c r="G7575" s="1504"/>
      <c r="H7575" s="1504"/>
      <c r="I7575" s="1504"/>
      <c r="J7575" s="1504"/>
    </row>
    <row r="7576" spans="2:10" x14ac:dyDescent="0.25">
      <c r="B7576" s="1508"/>
      <c r="C7576" s="1508"/>
      <c r="D7576" s="1508"/>
      <c r="E7576" s="1508"/>
      <c r="F7576" s="1504"/>
      <c r="G7576" s="1504"/>
      <c r="H7576" s="1504"/>
      <c r="I7576" s="1504"/>
      <c r="J7576" s="1504"/>
    </row>
    <row r="7577" spans="2:10" x14ac:dyDescent="0.25">
      <c r="B7577" s="1508"/>
      <c r="C7577" s="1508"/>
      <c r="D7577" s="1508"/>
      <c r="E7577" s="1508"/>
      <c r="F7577" s="1504"/>
      <c r="G7577" s="1504"/>
      <c r="H7577" s="1504"/>
      <c r="I7577" s="1504"/>
      <c r="J7577" s="1504"/>
    </row>
    <row r="7578" spans="2:10" x14ac:dyDescent="0.25">
      <c r="B7578" s="1508"/>
      <c r="C7578" s="1508"/>
      <c r="D7578" s="1508"/>
      <c r="E7578" s="1508"/>
      <c r="F7578" s="1504"/>
      <c r="G7578" s="1504"/>
      <c r="H7578" s="1504"/>
      <c r="I7578" s="1504"/>
      <c r="J7578" s="1504"/>
    </row>
    <row r="7579" spans="2:10" x14ac:dyDescent="0.25">
      <c r="B7579" s="1508"/>
      <c r="C7579" s="1508"/>
      <c r="D7579" s="1508"/>
      <c r="E7579" s="1508"/>
      <c r="F7579" s="1504"/>
      <c r="G7579" s="1504"/>
      <c r="H7579" s="1504"/>
      <c r="I7579" s="1504"/>
      <c r="J7579" s="1504"/>
    </row>
    <row r="7580" spans="2:10" x14ac:dyDescent="0.25">
      <c r="B7580" s="1508"/>
      <c r="C7580" s="1508"/>
      <c r="D7580" s="1508"/>
      <c r="E7580" s="1508"/>
      <c r="F7580" s="1504"/>
      <c r="G7580" s="1504"/>
      <c r="H7580" s="1504"/>
      <c r="I7580" s="1504"/>
      <c r="J7580" s="1504"/>
    </row>
    <row r="7581" spans="2:10" x14ac:dyDescent="0.25">
      <c r="B7581" s="1508"/>
      <c r="C7581" s="1508"/>
      <c r="D7581" s="1508"/>
      <c r="E7581" s="1508"/>
      <c r="F7581" s="1504"/>
      <c r="G7581" s="1504"/>
      <c r="H7581" s="1504"/>
      <c r="I7581" s="1504"/>
      <c r="J7581" s="1504"/>
    </row>
    <row r="7582" spans="2:10" x14ac:dyDescent="0.25">
      <c r="B7582" s="1508"/>
      <c r="C7582" s="1508"/>
      <c r="D7582" s="1508"/>
      <c r="E7582" s="1508"/>
      <c r="F7582" s="1504"/>
      <c r="G7582" s="1504"/>
      <c r="H7582" s="1504"/>
      <c r="I7582" s="1504"/>
      <c r="J7582" s="1504"/>
    </row>
    <row r="7583" spans="2:10" x14ac:dyDescent="0.25">
      <c r="B7583" s="1508"/>
      <c r="C7583" s="1508"/>
      <c r="D7583" s="1508"/>
      <c r="E7583" s="1508"/>
      <c r="F7583" s="1504"/>
      <c r="G7583" s="1504"/>
      <c r="H7583" s="1504"/>
      <c r="I7583" s="1504"/>
      <c r="J7583" s="1504"/>
    </row>
    <row r="7584" spans="2:10" x14ac:dyDescent="0.25">
      <c r="B7584" s="1508"/>
      <c r="C7584" s="1508"/>
      <c r="D7584" s="1508"/>
      <c r="E7584" s="1508"/>
      <c r="F7584" s="1504"/>
      <c r="G7584" s="1504"/>
      <c r="H7584" s="1504"/>
      <c r="I7584" s="1504"/>
      <c r="J7584" s="1504"/>
    </row>
    <row r="7585" spans="2:10" x14ac:dyDescent="0.25">
      <c r="B7585" s="1508"/>
      <c r="C7585" s="1508"/>
      <c r="D7585" s="1508"/>
      <c r="E7585" s="1508"/>
      <c r="F7585" s="1504"/>
      <c r="G7585" s="1504"/>
      <c r="H7585" s="1504"/>
      <c r="I7585" s="1504"/>
      <c r="J7585" s="1504"/>
    </row>
    <row r="7586" spans="2:10" x14ac:dyDescent="0.25">
      <c r="B7586" s="1508"/>
      <c r="C7586" s="1508"/>
      <c r="D7586" s="1508"/>
      <c r="E7586" s="1508"/>
      <c r="F7586" s="1504"/>
      <c r="G7586" s="1504"/>
      <c r="H7586" s="1504"/>
      <c r="I7586" s="1504"/>
      <c r="J7586" s="1504"/>
    </row>
    <row r="7587" spans="2:10" x14ac:dyDescent="0.25">
      <c r="B7587" s="1508"/>
      <c r="C7587" s="1508"/>
      <c r="D7587" s="1508"/>
      <c r="E7587" s="1508"/>
      <c r="F7587" s="1504"/>
      <c r="G7587" s="1504"/>
      <c r="H7587" s="1504"/>
      <c r="I7587" s="1504"/>
      <c r="J7587" s="1504"/>
    </row>
    <row r="7588" spans="2:10" x14ac:dyDescent="0.25">
      <c r="B7588" s="1508"/>
      <c r="C7588" s="1508"/>
      <c r="D7588" s="1508"/>
      <c r="E7588" s="1508"/>
      <c r="F7588" s="1504"/>
      <c r="G7588" s="1504"/>
      <c r="H7588" s="1504"/>
      <c r="I7588" s="1504"/>
      <c r="J7588" s="1504"/>
    </row>
    <row r="7589" spans="2:10" x14ac:dyDescent="0.25">
      <c r="B7589" s="1508"/>
      <c r="C7589" s="1508"/>
      <c r="D7589" s="1508"/>
      <c r="E7589" s="1508"/>
      <c r="F7589" s="1504"/>
      <c r="G7589" s="1504"/>
      <c r="H7589" s="1504"/>
      <c r="I7589" s="1504"/>
      <c r="J7589" s="1504"/>
    </row>
    <row r="7590" spans="2:10" x14ac:dyDescent="0.25">
      <c r="B7590" s="1508"/>
      <c r="C7590" s="1508"/>
      <c r="D7590" s="1508"/>
      <c r="E7590" s="1508"/>
      <c r="F7590" s="1504"/>
      <c r="G7590" s="1504"/>
      <c r="H7590" s="1504"/>
      <c r="I7590" s="1504"/>
      <c r="J7590" s="1504"/>
    </row>
    <row r="7591" spans="2:10" x14ac:dyDescent="0.25">
      <c r="B7591" s="1508"/>
      <c r="C7591" s="1508"/>
      <c r="D7591" s="1508"/>
      <c r="E7591" s="1508"/>
      <c r="F7591" s="1504"/>
      <c r="G7591" s="1504"/>
      <c r="H7591" s="1504"/>
      <c r="I7591" s="1504"/>
      <c r="J7591" s="1504"/>
    </row>
    <row r="7592" spans="2:10" x14ac:dyDescent="0.25">
      <c r="B7592" s="1508"/>
      <c r="C7592" s="1508"/>
      <c r="D7592" s="1508"/>
      <c r="E7592" s="1508"/>
      <c r="F7592" s="1504"/>
      <c r="G7592" s="1504"/>
      <c r="H7592" s="1504"/>
      <c r="I7592" s="1504"/>
      <c r="J7592" s="1504"/>
    </row>
    <row r="7593" spans="2:10" x14ac:dyDescent="0.25">
      <c r="B7593" s="1508"/>
      <c r="C7593" s="1508"/>
      <c r="D7593" s="1508"/>
      <c r="E7593" s="1508"/>
      <c r="F7593" s="1504"/>
      <c r="G7593" s="1504"/>
      <c r="H7593" s="1504"/>
      <c r="I7593" s="1504"/>
      <c r="J7593" s="1504"/>
    </row>
    <row r="7594" spans="2:10" x14ac:dyDescent="0.25">
      <c r="B7594" s="1508"/>
      <c r="C7594" s="1508"/>
      <c r="D7594" s="1508"/>
      <c r="E7594" s="1508"/>
      <c r="F7594" s="1504"/>
      <c r="G7594" s="1504"/>
      <c r="H7594" s="1504"/>
      <c r="I7594" s="1504"/>
      <c r="J7594" s="1504"/>
    </row>
    <row r="7595" spans="2:10" x14ac:dyDescent="0.25">
      <c r="B7595" s="1508"/>
      <c r="C7595" s="1508"/>
      <c r="D7595" s="1508"/>
      <c r="E7595" s="1508"/>
      <c r="F7595" s="1504"/>
      <c r="G7595" s="1504"/>
      <c r="H7595" s="1504"/>
      <c r="I7595" s="1504"/>
      <c r="J7595" s="1504"/>
    </row>
    <row r="7596" spans="2:10" x14ac:dyDescent="0.25">
      <c r="B7596" s="1508"/>
      <c r="C7596" s="1508"/>
      <c r="D7596" s="1508"/>
      <c r="E7596" s="1508"/>
      <c r="F7596" s="1504"/>
      <c r="G7596" s="1504"/>
      <c r="H7596" s="1504"/>
      <c r="I7596" s="1504"/>
      <c r="J7596" s="1504"/>
    </row>
    <row r="7597" spans="2:10" x14ac:dyDescent="0.25">
      <c r="B7597" s="1508"/>
      <c r="C7597" s="1508"/>
      <c r="D7597" s="1508"/>
      <c r="E7597" s="1508"/>
      <c r="F7597" s="1504"/>
      <c r="G7597" s="1504"/>
      <c r="H7597" s="1504"/>
      <c r="I7597" s="1504"/>
      <c r="J7597" s="1504"/>
    </row>
    <row r="7598" spans="2:10" x14ac:dyDescent="0.25">
      <c r="B7598" s="1508"/>
      <c r="C7598" s="1508"/>
      <c r="D7598" s="1508"/>
      <c r="E7598" s="1508"/>
      <c r="F7598" s="1504"/>
      <c r="G7598" s="1504"/>
      <c r="H7598" s="1504"/>
      <c r="I7598" s="1504"/>
      <c r="J7598" s="1504"/>
    </row>
    <row r="7599" spans="2:10" x14ac:dyDescent="0.25">
      <c r="B7599" s="1508"/>
      <c r="C7599" s="1508"/>
      <c r="D7599" s="1508"/>
      <c r="E7599" s="1508"/>
      <c r="F7599" s="1504"/>
      <c r="G7599" s="1504"/>
      <c r="H7599" s="1504"/>
      <c r="I7599" s="1504"/>
      <c r="J7599" s="1504"/>
    </row>
    <row r="7600" spans="2:10" x14ac:dyDescent="0.25">
      <c r="B7600" s="1508"/>
      <c r="C7600" s="1508"/>
      <c r="D7600" s="1508"/>
      <c r="E7600" s="1508"/>
      <c r="F7600" s="1504"/>
      <c r="G7600" s="1504"/>
      <c r="H7600" s="1504"/>
      <c r="I7600" s="1504"/>
      <c r="J7600" s="1504"/>
    </row>
    <row r="7601" spans="2:10" x14ac:dyDescent="0.25">
      <c r="B7601" s="1508"/>
      <c r="C7601" s="1508"/>
      <c r="D7601" s="1508"/>
      <c r="E7601" s="1508"/>
      <c r="F7601" s="1504"/>
      <c r="G7601" s="1504"/>
      <c r="H7601" s="1504"/>
      <c r="I7601" s="1504"/>
      <c r="J7601" s="1504"/>
    </row>
    <row r="7602" spans="2:10" x14ac:dyDescent="0.25">
      <c r="B7602" s="1508"/>
      <c r="C7602" s="1508"/>
      <c r="D7602" s="1508"/>
      <c r="E7602" s="1508"/>
      <c r="F7602" s="1504"/>
      <c r="G7602" s="1504"/>
      <c r="H7602" s="1504"/>
      <c r="I7602" s="1504"/>
      <c r="J7602" s="1504"/>
    </row>
    <row r="7603" spans="2:10" x14ac:dyDescent="0.25">
      <c r="B7603" s="1508"/>
      <c r="C7603" s="1508"/>
      <c r="D7603" s="1508"/>
      <c r="E7603" s="1508"/>
      <c r="F7603" s="1504"/>
      <c r="G7603" s="1504"/>
      <c r="H7603" s="1504"/>
      <c r="I7603" s="1504"/>
      <c r="J7603" s="1504"/>
    </row>
    <row r="7604" spans="2:10" x14ac:dyDescent="0.25">
      <c r="B7604" s="1508"/>
      <c r="C7604" s="1508"/>
      <c r="D7604" s="1508"/>
      <c r="E7604" s="1508"/>
      <c r="F7604" s="1504"/>
      <c r="G7604" s="1504"/>
      <c r="H7604" s="1504"/>
      <c r="I7604" s="1504"/>
      <c r="J7604" s="1504"/>
    </row>
    <row r="7605" spans="2:10" x14ac:dyDescent="0.25">
      <c r="B7605" s="1508"/>
      <c r="C7605" s="1508"/>
      <c r="D7605" s="1508"/>
      <c r="E7605" s="1508"/>
      <c r="F7605" s="1504"/>
      <c r="G7605" s="1504"/>
      <c r="H7605" s="1504"/>
      <c r="I7605" s="1504"/>
      <c r="J7605" s="1504"/>
    </row>
    <row r="7606" spans="2:10" x14ac:dyDescent="0.25">
      <c r="B7606" s="1508"/>
      <c r="C7606" s="1508"/>
      <c r="D7606" s="1508"/>
      <c r="E7606" s="1508"/>
      <c r="F7606" s="1504"/>
      <c r="G7606" s="1504"/>
      <c r="H7606" s="1504"/>
      <c r="I7606" s="1504"/>
      <c r="J7606" s="1504"/>
    </row>
    <row r="7607" spans="2:10" x14ac:dyDescent="0.25">
      <c r="B7607" s="1508"/>
      <c r="C7607" s="1508"/>
      <c r="D7607" s="1508"/>
      <c r="E7607" s="1508"/>
      <c r="F7607" s="1504"/>
      <c r="G7607" s="1504"/>
      <c r="H7607" s="1504"/>
      <c r="I7607" s="1504"/>
      <c r="J7607" s="1504"/>
    </row>
    <row r="7608" spans="2:10" x14ac:dyDescent="0.25">
      <c r="B7608" s="1508"/>
      <c r="C7608" s="1508"/>
      <c r="D7608" s="1508"/>
      <c r="E7608" s="1508"/>
      <c r="F7608" s="1504"/>
      <c r="G7608" s="1504"/>
      <c r="H7608" s="1504"/>
      <c r="I7608" s="1504"/>
      <c r="J7608" s="1504"/>
    </row>
    <row r="7609" spans="2:10" x14ac:dyDescent="0.25">
      <c r="B7609" s="1508"/>
      <c r="C7609" s="1508"/>
      <c r="D7609" s="1508"/>
      <c r="E7609" s="1508"/>
      <c r="F7609" s="1504"/>
      <c r="G7609" s="1504"/>
      <c r="H7609" s="1504"/>
      <c r="I7609" s="1504"/>
      <c r="J7609" s="1504"/>
    </row>
    <row r="7610" spans="2:10" x14ac:dyDescent="0.25">
      <c r="B7610" s="1508"/>
      <c r="C7610" s="1508"/>
      <c r="D7610" s="1508"/>
      <c r="E7610" s="1508"/>
      <c r="F7610" s="1504"/>
      <c r="G7610" s="1504"/>
      <c r="H7610" s="1504"/>
      <c r="I7610" s="1504"/>
      <c r="J7610" s="1504"/>
    </row>
    <row r="7611" spans="2:10" x14ac:dyDescent="0.25">
      <c r="B7611" s="1508"/>
      <c r="C7611" s="1508"/>
      <c r="D7611" s="1508"/>
      <c r="E7611" s="1508"/>
      <c r="F7611" s="1504"/>
      <c r="G7611" s="1504"/>
      <c r="H7611" s="1504"/>
      <c r="I7611" s="1504"/>
      <c r="J7611" s="1504"/>
    </row>
    <row r="7612" spans="2:10" x14ac:dyDescent="0.25">
      <c r="B7612" s="1508"/>
      <c r="C7612" s="1508"/>
      <c r="D7612" s="1508"/>
      <c r="E7612" s="1508"/>
      <c r="F7612" s="1504"/>
      <c r="G7612" s="1504"/>
      <c r="H7612" s="1504"/>
      <c r="I7612" s="1504"/>
      <c r="J7612" s="1504"/>
    </row>
    <row r="7613" spans="2:10" x14ac:dyDescent="0.25">
      <c r="B7613" s="1508"/>
      <c r="C7613" s="1508"/>
      <c r="D7613" s="1508"/>
      <c r="E7613" s="1508"/>
      <c r="F7613" s="1504"/>
      <c r="G7613" s="1504"/>
      <c r="H7613" s="1504"/>
      <c r="I7613" s="1504"/>
      <c r="J7613" s="1504"/>
    </row>
    <row r="7614" spans="2:10" x14ac:dyDescent="0.25">
      <c r="B7614" s="1508"/>
      <c r="C7614" s="1508"/>
      <c r="D7614" s="1508"/>
      <c r="E7614" s="1508"/>
      <c r="F7614" s="1504"/>
      <c r="G7614" s="1504"/>
      <c r="H7614" s="1504"/>
      <c r="I7614" s="1504"/>
      <c r="J7614" s="1504"/>
    </row>
    <row r="7615" spans="2:10" x14ac:dyDescent="0.25">
      <c r="B7615" s="1508"/>
      <c r="C7615" s="1508"/>
      <c r="D7615" s="1508"/>
      <c r="E7615" s="1508"/>
      <c r="F7615" s="1504"/>
      <c r="G7615" s="1504"/>
      <c r="H7615" s="1504"/>
      <c r="I7615" s="1504"/>
      <c r="J7615" s="1504"/>
    </row>
    <row r="7616" spans="2:10" x14ac:dyDescent="0.25">
      <c r="B7616" s="1508"/>
      <c r="C7616" s="1508"/>
      <c r="D7616" s="1508"/>
      <c r="E7616" s="1508"/>
      <c r="F7616" s="1504"/>
      <c r="G7616" s="1504"/>
      <c r="H7616" s="1504"/>
      <c r="I7616" s="1504"/>
      <c r="J7616" s="1504"/>
    </row>
    <row r="7617" spans="2:10" x14ac:dyDescent="0.25">
      <c r="B7617" s="1508"/>
      <c r="C7617" s="1508"/>
      <c r="D7617" s="1508"/>
      <c r="E7617" s="1508"/>
      <c r="F7617" s="1504"/>
      <c r="G7617" s="1504"/>
      <c r="H7617" s="1504"/>
      <c r="I7617" s="1504"/>
      <c r="J7617" s="1504"/>
    </row>
    <row r="7618" spans="2:10" x14ac:dyDescent="0.25">
      <c r="B7618" s="1508"/>
      <c r="C7618" s="1508"/>
      <c r="D7618" s="1508"/>
      <c r="E7618" s="1508"/>
      <c r="F7618" s="1504"/>
      <c r="G7618" s="1504"/>
      <c r="H7618" s="1504"/>
      <c r="I7618" s="1504"/>
      <c r="J7618" s="1504"/>
    </row>
    <row r="7619" spans="2:10" x14ac:dyDescent="0.25">
      <c r="B7619" s="1508"/>
      <c r="C7619" s="1508"/>
      <c r="D7619" s="1508"/>
      <c r="E7619" s="1508"/>
      <c r="F7619" s="1504"/>
      <c r="G7619" s="1504"/>
      <c r="H7619" s="1504"/>
      <c r="I7619" s="1504"/>
      <c r="J7619" s="1504"/>
    </row>
    <row r="7620" spans="2:10" x14ac:dyDescent="0.25">
      <c r="B7620" s="1508"/>
      <c r="C7620" s="1508"/>
      <c r="D7620" s="1508"/>
      <c r="E7620" s="1508"/>
      <c r="F7620" s="1504"/>
      <c r="G7620" s="1504"/>
      <c r="H7620" s="1504"/>
      <c r="I7620" s="1504"/>
      <c r="J7620" s="1504"/>
    </row>
    <row r="7621" spans="2:10" x14ac:dyDescent="0.25">
      <c r="B7621" s="1508"/>
      <c r="C7621" s="1508"/>
      <c r="D7621" s="1508"/>
      <c r="E7621" s="1508"/>
      <c r="F7621" s="1504"/>
      <c r="G7621" s="1504"/>
      <c r="H7621" s="1504"/>
      <c r="I7621" s="1504"/>
      <c r="J7621" s="1504"/>
    </row>
    <row r="7622" spans="2:10" x14ac:dyDescent="0.25">
      <c r="B7622" s="1508"/>
      <c r="C7622" s="1508"/>
      <c r="D7622" s="1508"/>
      <c r="E7622" s="1508"/>
      <c r="F7622" s="1504"/>
      <c r="G7622" s="1504"/>
      <c r="H7622" s="1504"/>
      <c r="I7622" s="1504"/>
      <c r="J7622" s="1504"/>
    </row>
    <row r="7623" spans="2:10" x14ac:dyDescent="0.25">
      <c r="B7623" s="1508"/>
      <c r="C7623" s="1508"/>
      <c r="D7623" s="1508"/>
      <c r="E7623" s="1508"/>
      <c r="F7623" s="1504"/>
      <c r="G7623" s="1504"/>
      <c r="H7623" s="1504"/>
      <c r="I7623" s="1504"/>
      <c r="J7623" s="1504"/>
    </row>
    <row r="7624" spans="2:10" x14ac:dyDescent="0.25">
      <c r="B7624" s="1508"/>
      <c r="C7624" s="1508"/>
      <c r="D7624" s="1508"/>
      <c r="E7624" s="1508"/>
      <c r="F7624" s="1504"/>
      <c r="G7624" s="1504"/>
      <c r="H7624" s="1504"/>
      <c r="I7624" s="1504"/>
      <c r="J7624" s="1504"/>
    </row>
    <row r="7625" spans="2:10" x14ac:dyDescent="0.25">
      <c r="B7625" s="1508"/>
      <c r="C7625" s="1508"/>
      <c r="D7625" s="1508"/>
      <c r="E7625" s="1508"/>
      <c r="F7625" s="1504"/>
      <c r="G7625" s="1504"/>
      <c r="H7625" s="1504"/>
      <c r="I7625" s="1504"/>
      <c r="J7625" s="1504"/>
    </row>
    <row r="7626" spans="2:10" x14ac:dyDescent="0.25">
      <c r="B7626" s="1508"/>
      <c r="C7626" s="1508"/>
      <c r="D7626" s="1508"/>
      <c r="E7626" s="1508"/>
      <c r="F7626" s="1504"/>
      <c r="G7626" s="1504"/>
      <c r="H7626" s="1504"/>
      <c r="I7626" s="1504"/>
      <c r="J7626" s="1504"/>
    </row>
    <row r="7627" spans="2:10" x14ac:dyDescent="0.25">
      <c r="B7627" s="1508"/>
      <c r="C7627" s="1508"/>
      <c r="D7627" s="1508"/>
      <c r="E7627" s="1508"/>
      <c r="F7627" s="1504"/>
      <c r="G7627" s="1504"/>
      <c r="H7627" s="1504"/>
      <c r="I7627" s="1504"/>
      <c r="J7627" s="1504"/>
    </row>
    <row r="7628" spans="2:10" x14ac:dyDescent="0.25">
      <c r="B7628" s="1508"/>
      <c r="C7628" s="1508"/>
      <c r="D7628" s="1508"/>
      <c r="E7628" s="1508"/>
      <c r="F7628" s="1504"/>
      <c r="G7628" s="1504"/>
      <c r="H7628" s="1504"/>
      <c r="I7628" s="1504"/>
      <c r="J7628" s="1504"/>
    </row>
    <row r="7629" spans="2:10" x14ac:dyDescent="0.25">
      <c r="B7629" s="1508"/>
      <c r="C7629" s="1508"/>
      <c r="D7629" s="1508"/>
      <c r="E7629" s="1508"/>
      <c r="F7629" s="1504"/>
      <c r="G7629" s="1504"/>
      <c r="H7629" s="1504"/>
      <c r="I7629" s="1504"/>
      <c r="J7629" s="1504"/>
    </row>
    <row r="7630" spans="2:10" x14ac:dyDescent="0.25">
      <c r="B7630" s="1508"/>
      <c r="C7630" s="1508"/>
      <c r="D7630" s="1508"/>
      <c r="E7630" s="1508"/>
      <c r="F7630" s="1504"/>
      <c r="G7630" s="1504"/>
      <c r="H7630" s="1504"/>
      <c r="I7630" s="1504"/>
      <c r="J7630" s="1504"/>
    </row>
    <row r="7631" spans="2:10" x14ac:dyDescent="0.25">
      <c r="B7631" s="1508"/>
      <c r="C7631" s="1508"/>
      <c r="D7631" s="1508"/>
      <c r="E7631" s="1508"/>
      <c r="F7631" s="1504"/>
      <c r="G7631" s="1504"/>
      <c r="H7631" s="1504"/>
      <c r="I7631" s="1504"/>
      <c r="J7631" s="1504"/>
    </row>
    <row r="7632" spans="2:10" x14ac:dyDescent="0.25">
      <c r="B7632" s="1508"/>
      <c r="C7632" s="1508"/>
      <c r="D7632" s="1508"/>
      <c r="E7632" s="1508"/>
      <c r="F7632" s="1504"/>
      <c r="G7632" s="1504"/>
      <c r="H7632" s="1504"/>
      <c r="I7632" s="1504"/>
      <c r="J7632" s="1504"/>
    </row>
    <row r="7633" spans="2:10" x14ac:dyDescent="0.25">
      <c r="B7633" s="1508"/>
      <c r="C7633" s="1508"/>
      <c r="D7633" s="1508"/>
      <c r="E7633" s="1508"/>
      <c r="F7633" s="1504"/>
      <c r="G7633" s="1504"/>
      <c r="H7633" s="1504"/>
      <c r="I7633" s="1504"/>
      <c r="J7633" s="1504"/>
    </row>
    <row r="7634" spans="2:10" x14ac:dyDescent="0.25">
      <c r="B7634" s="1508"/>
      <c r="C7634" s="1508"/>
      <c r="D7634" s="1508"/>
      <c r="E7634" s="1508"/>
      <c r="F7634" s="1504"/>
      <c r="G7634" s="1504"/>
      <c r="H7634" s="1504"/>
      <c r="I7634" s="1504"/>
      <c r="J7634" s="1504"/>
    </row>
    <row r="7635" spans="2:10" x14ac:dyDescent="0.25">
      <c r="B7635" s="1508"/>
      <c r="C7635" s="1508"/>
      <c r="D7635" s="1508"/>
      <c r="E7635" s="1508"/>
      <c r="F7635" s="1504"/>
      <c r="G7635" s="1504"/>
      <c r="H7635" s="1504"/>
      <c r="I7635" s="1504"/>
      <c r="J7635" s="1504"/>
    </row>
    <row r="7636" spans="2:10" x14ac:dyDescent="0.25">
      <c r="B7636" s="1508"/>
      <c r="C7636" s="1508"/>
      <c r="D7636" s="1508"/>
      <c r="E7636" s="1508"/>
      <c r="F7636" s="1504"/>
      <c r="G7636" s="1504"/>
      <c r="H7636" s="1504"/>
      <c r="I7636" s="1504"/>
      <c r="J7636" s="1504"/>
    </row>
    <row r="7637" spans="2:10" x14ac:dyDescent="0.25">
      <c r="B7637" s="1508"/>
      <c r="C7637" s="1508"/>
      <c r="D7637" s="1508"/>
      <c r="E7637" s="1508"/>
      <c r="F7637" s="1504"/>
      <c r="G7637" s="1504"/>
      <c r="H7637" s="1504"/>
      <c r="I7637" s="1504"/>
      <c r="J7637" s="1504"/>
    </row>
    <row r="7638" spans="2:10" x14ac:dyDescent="0.25">
      <c r="B7638" s="1508"/>
      <c r="C7638" s="1508"/>
      <c r="D7638" s="1508"/>
      <c r="E7638" s="1508"/>
      <c r="F7638" s="1504"/>
      <c r="G7638" s="1504"/>
      <c r="H7638" s="1504"/>
      <c r="I7638" s="1504"/>
      <c r="J7638" s="1504"/>
    </row>
    <row r="7639" spans="2:10" x14ac:dyDescent="0.25">
      <c r="B7639" s="1508"/>
      <c r="C7639" s="1508"/>
      <c r="D7639" s="1508"/>
      <c r="E7639" s="1508"/>
      <c r="F7639" s="1504"/>
      <c r="G7639" s="1504"/>
      <c r="H7639" s="1504"/>
      <c r="I7639" s="1504"/>
      <c r="J7639" s="1504"/>
    </row>
    <row r="7640" spans="2:10" x14ac:dyDescent="0.25">
      <c r="B7640" s="1508"/>
      <c r="C7640" s="1508"/>
      <c r="D7640" s="1508"/>
      <c r="E7640" s="1508"/>
      <c r="F7640" s="1504"/>
      <c r="G7640" s="1504"/>
      <c r="H7640" s="1504"/>
      <c r="I7640" s="1504"/>
      <c r="J7640" s="1504"/>
    </row>
    <row r="7641" spans="2:10" x14ac:dyDescent="0.25">
      <c r="B7641" s="1508"/>
      <c r="C7641" s="1508"/>
      <c r="D7641" s="1508"/>
      <c r="E7641" s="1508"/>
      <c r="F7641" s="1504"/>
      <c r="G7641" s="1504"/>
      <c r="H7641" s="1504"/>
      <c r="I7641" s="1504"/>
      <c r="J7641" s="1504"/>
    </row>
    <row r="7642" spans="2:10" x14ac:dyDescent="0.25">
      <c r="B7642" s="1508"/>
      <c r="C7642" s="1508"/>
      <c r="D7642" s="1508"/>
      <c r="E7642" s="1508"/>
      <c r="F7642" s="1504"/>
      <c r="G7642" s="1504"/>
      <c r="H7642" s="1504"/>
      <c r="I7642" s="1504"/>
      <c r="J7642" s="1504"/>
    </row>
    <row r="7643" spans="2:10" x14ac:dyDescent="0.25">
      <c r="B7643" s="1508"/>
      <c r="C7643" s="1508"/>
      <c r="D7643" s="1508"/>
      <c r="E7643" s="1508"/>
      <c r="F7643" s="1504"/>
      <c r="G7643" s="1504"/>
      <c r="H7643" s="1504"/>
      <c r="I7643" s="1504"/>
      <c r="J7643" s="1504"/>
    </row>
    <row r="7644" spans="2:10" x14ac:dyDescent="0.25">
      <c r="B7644" s="1508"/>
      <c r="C7644" s="1508"/>
      <c r="D7644" s="1508"/>
      <c r="E7644" s="1508"/>
      <c r="F7644" s="1504"/>
      <c r="G7644" s="1504"/>
      <c r="H7644" s="1504"/>
      <c r="I7644" s="1504"/>
      <c r="J7644" s="1504"/>
    </row>
    <row r="7645" spans="2:10" x14ac:dyDescent="0.25">
      <c r="B7645" s="1508"/>
      <c r="C7645" s="1508"/>
      <c r="D7645" s="1508"/>
      <c r="E7645" s="1508"/>
      <c r="F7645" s="1504"/>
      <c r="G7645" s="1504"/>
      <c r="H7645" s="1504"/>
      <c r="I7645" s="1504"/>
      <c r="J7645" s="1504"/>
    </row>
    <row r="7646" spans="2:10" x14ac:dyDescent="0.25">
      <c r="B7646" s="1508"/>
      <c r="C7646" s="1508"/>
      <c r="D7646" s="1508"/>
      <c r="E7646" s="1508"/>
      <c r="F7646" s="1504"/>
      <c r="G7646" s="1504"/>
      <c r="H7646" s="1504"/>
      <c r="I7646" s="1504"/>
      <c r="J7646" s="1504"/>
    </row>
    <row r="7647" spans="2:10" x14ac:dyDescent="0.25">
      <c r="B7647" s="1508"/>
      <c r="C7647" s="1508"/>
      <c r="D7647" s="1508"/>
      <c r="E7647" s="1508"/>
      <c r="F7647" s="1504"/>
      <c r="G7647" s="1504"/>
      <c r="H7647" s="1504"/>
      <c r="I7647" s="1504"/>
      <c r="J7647" s="1504"/>
    </row>
    <row r="7648" spans="2:10" x14ac:dyDescent="0.25">
      <c r="B7648" s="1508"/>
      <c r="C7648" s="1508"/>
      <c r="D7648" s="1508"/>
      <c r="E7648" s="1508"/>
      <c r="F7648" s="1504"/>
      <c r="G7648" s="1504"/>
      <c r="H7648" s="1504"/>
      <c r="I7648" s="1504"/>
      <c r="J7648" s="1504"/>
    </row>
    <row r="7649" spans="2:10" x14ac:dyDescent="0.25">
      <c r="B7649" s="1508"/>
      <c r="C7649" s="1508"/>
      <c r="D7649" s="1508"/>
      <c r="E7649" s="1508"/>
      <c r="F7649" s="1504"/>
      <c r="G7649" s="1504"/>
      <c r="H7649" s="1504"/>
      <c r="I7649" s="1504"/>
      <c r="J7649" s="1504"/>
    </row>
    <row r="7650" spans="2:10" x14ac:dyDescent="0.25">
      <c r="B7650" s="1508"/>
      <c r="C7650" s="1508"/>
      <c r="D7650" s="1508"/>
      <c r="E7650" s="1508"/>
      <c r="F7650" s="1504"/>
      <c r="G7650" s="1504"/>
      <c r="H7650" s="1504"/>
      <c r="I7650" s="1504"/>
      <c r="J7650" s="1504"/>
    </row>
    <row r="7651" spans="2:10" x14ac:dyDescent="0.25">
      <c r="B7651" s="1508"/>
      <c r="C7651" s="1508"/>
      <c r="D7651" s="1508"/>
      <c r="E7651" s="1508"/>
      <c r="F7651" s="1504"/>
      <c r="G7651" s="1504"/>
      <c r="H7651" s="1504"/>
      <c r="I7651" s="1504"/>
      <c r="J7651" s="1504"/>
    </row>
    <row r="7652" spans="2:10" x14ac:dyDescent="0.25">
      <c r="B7652" s="1508"/>
      <c r="C7652" s="1508"/>
      <c r="D7652" s="1508"/>
      <c r="E7652" s="1508"/>
      <c r="F7652" s="1504"/>
      <c r="G7652" s="1504"/>
      <c r="H7652" s="1504"/>
      <c r="I7652" s="1504"/>
      <c r="J7652" s="1504"/>
    </row>
    <row r="7653" spans="2:10" x14ac:dyDescent="0.25">
      <c r="B7653" s="1508"/>
      <c r="C7653" s="1508"/>
      <c r="D7653" s="1508"/>
      <c r="E7653" s="1508"/>
      <c r="F7653" s="1504"/>
      <c r="G7653" s="1504"/>
      <c r="H7653" s="1504"/>
      <c r="I7653" s="1504"/>
      <c r="J7653" s="1504"/>
    </row>
    <row r="7654" spans="2:10" x14ac:dyDescent="0.25">
      <c r="B7654" s="1508"/>
      <c r="C7654" s="1508"/>
      <c r="D7654" s="1508"/>
      <c r="E7654" s="1508"/>
      <c r="F7654" s="1504"/>
      <c r="G7654" s="1504"/>
      <c r="H7654" s="1504"/>
      <c r="I7654" s="1504"/>
      <c r="J7654" s="1504"/>
    </row>
    <row r="7655" spans="2:10" x14ac:dyDescent="0.25">
      <c r="B7655" s="1508"/>
      <c r="C7655" s="1508"/>
      <c r="D7655" s="1508"/>
      <c r="E7655" s="1508"/>
      <c r="F7655" s="1504"/>
      <c r="G7655" s="1504"/>
      <c r="H7655" s="1504"/>
      <c r="I7655" s="1504"/>
      <c r="J7655" s="1504"/>
    </row>
    <row r="7656" spans="2:10" x14ac:dyDescent="0.25">
      <c r="B7656" s="1508"/>
      <c r="C7656" s="1508"/>
      <c r="D7656" s="1508"/>
      <c r="E7656" s="1508"/>
      <c r="F7656" s="1504"/>
      <c r="G7656" s="1504"/>
      <c r="H7656" s="1504"/>
      <c r="I7656" s="1504"/>
      <c r="J7656" s="1504"/>
    </row>
    <row r="7657" spans="2:10" x14ac:dyDescent="0.25">
      <c r="B7657" s="1508"/>
      <c r="C7657" s="1508"/>
      <c r="D7657" s="1508"/>
      <c r="E7657" s="1508"/>
      <c r="F7657" s="1504"/>
      <c r="G7657" s="1504"/>
      <c r="H7657" s="1504"/>
      <c r="I7657" s="1504"/>
      <c r="J7657" s="1504"/>
    </row>
    <row r="7658" spans="2:10" x14ac:dyDescent="0.25">
      <c r="B7658" s="1508"/>
      <c r="C7658" s="1508"/>
      <c r="D7658" s="1508"/>
      <c r="E7658" s="1508"/>
      <c r="F7658" s="1504"/>
      <c r="G7658" s="1504"/>
      <c r="H7658" s="1504"/>
      <c r="I7658" s="1504"/>
      <c r="J7658" s="1504"/>
    </row>
    <row r="7659" spans="2:10" x14ac:dyDescent="0.25">
      <c r="B7659" s="1508"/>
      <c r="C7659" s="1508"/>
      <c r="D7659" s="1508"/>
      <c r="E7659" s="1508"/>
      <c r="F7659" s="1504"/>
      <c r="G7659" s="1504"/>
      <c r="H7659" s="1504"/>
      <c r="I7659" s="1504"/>
      <c r="J7659" s="1504"/>
    </row>
    <row r="7660" spans="2:10" x14ac:dyDescent="0.25">
      <c r="B7660" s="1508"/>
      <c r="C7660" s="1508"/>
      <c r="D7660" s="1508"/>
      <c r="E7660" s="1508"/>
      <c r="F7660" s="1504"/>
      <c r="G7660" s="1504"/>
      <c r="H7660" s="1504"/>
      <c r="I7660" s="1504"/>
      <c r="J7660" s="1504"/>
    </row>
    <row r="7661" spans="2:10" x14ac:dyDescent="0.25">
      <c r="B7661" s="1508"/>
      <c r="C7661" s="1508"/>
      <c r="D7661" s="1508"/>
      <c r="E7661" s="1508"/>
      <c r="F7661" s="1504"/>
      <c r="G7661" s="1504"/>
      <c r="H7661" s="1504"/>
      <c r="I7661" s="1504"/>
      <c r="J7661" s="1504"/>
    </row>
    <row r="7662" spans="2:10" x14ac:dyDescent="0.25">
      <c r="B7662" s="1508"/>
      <c r="C7662" s="1508"/>
      <c r="D7662" s="1508"/>
      <c r="E7662" s="1508"/>
      <c r="F7662" s="1504"/>
      <c r="G7662" s="1504"/>
      <c r="H7662" s="1504"/>
      <c r="I7662" s="1504"/>
      <c r="J7662" s="1504"/>
    </row>
    <row r="7663" spans="2:10" x14ac:dyDescent="0.25">
      <c r="B7663" s="1508"/>
      <c r="C7663" s="1508"/>
      <c r="D7663" s="1508"/>
      <c r="E7663" s="1508"/>
      <c r="F7663" s="1504"/>
      <c r="G7663" s="1504"/>
      <c r="H7663" s="1504"/>
      <c r="I7663" s="1504"/>
      <c r="J7663" s="1504"/>
    </row>
    <row r="7664" spans="2:10" x14ac:dyDescent="0.25">
      <c r="B7664" s="1508"/>
      <c r="C7664" s="1508"/>
      <c r="D7664" s="1508"/>
      <c r="E7664" s="1508"/>
      <c r="F7664" s="1504"/>
      <c r="G7664" s="1504"/>
      <c r="H7664" s="1504"/>
      <c r="I7664" s="1504"/>
      <c r="J7664" s="1504"/>
    </row>
    <row r="7665" spans="2:10" x14ac:dyDescent="0.25">
      <c r="B7665" s="1508"/>
      <c r="C7665" s="1508"/>
      <c r="D7665" s="1508"/>
      <c r="E7665" s="1508"/>
      <c r="F7665" s="1504"/>
      <c r="G7665" s="1504"/>
      <c r="H7665" s="1504"/>
      <c r="I7665" s="1504"/>
      <c r="J7665" s="1504"/>
    </row>
    <row r="7666" spans="2:10" x14ac:dyDescent="0.25">
      <c r="B7666" s="1508"/>
      <c r="C7666" s="1508"/>
      <c r="D7666" s="1508"/>
      <c r="E7666" s="1508"/>
      <c r="F7666" s="1504"/>
      <c r="G7666" s="1504"/>
      <c r="H7666" s="1504"/>
      <c r="I7666" s="1504"/>
      <c r="J7666" s="1504"/>
    </row>
    <row r="7667" spans="2:10" x14ac:dyDescent="0.25">
      <c r="B7667" s="1508"/>
      <c r="C7667" s="1508"/>
      <c r="D7667" s="1508"/>
      <c r="E7667" s="1508"/>
      <c r="F7667" s="1504"/>
      <c r="G7667" s="1504"/>
      <c r="H7667" s="1504"/>
      <c r="I7667" s="1504"/>
      <c r="J7667" s="1504"/>
    </row>
    <row r="7668" spans="2:10" x14ac:dyDescent="0.25">
      <c r="B7668" s="1508"/>
      <c r="C7668" s="1508"/>
      <c r="D7668" s="1508"/>
      <c r="E7668" s="1508"/>
      <c r="F7668" s="1504"/>
      <c r="G7668" s="1504"/>
      <c r="H7668" s="1504"/>
      <c r="I7668" s="1504"/>
      <c r="J7668" s="1504"/>
    </row>
    <row r="7669" spans="2:10" x14ac:dyDescent="0.25">
      <c r="B7669" s="1508"/>
      <c r="C7669" s="1508"/>
      <c r="D7669" s="1508"/>
      <c r="E7669" s="1508"/>
      <c r="F7669" s="1504"/>
      <c r="G7669" s="1504"/>
      <c r="H7669" s="1504"/>
      <c r="I7669" s="1504"/>
      <c r="J7669" s="1504"/>
    </row>
    <row r="7670" spans="2:10" x14ac:dyDescent="0.25">
      <c r="B7670" s="1508"/>
      <c r="C7670" s="1508"/>
      <c r="D7670" s="1508"/>
      <c r="E7670" s="1508"/>
      <c r="F7670" s="1504"/>
      <c r="G7670" s="1504"/>
      <c r="H7670" s="1504"/>
      <c r="I7670" s="1504"/>
      <c r="J7670" s="1504"/>
    </row>
    <row r="7671" spans="2:10" x14ac:dyDescent="0.25">
      <c r="B7671" s="1508"/>
      <c r="C7671" s="1508"/>
      <c r="D7671" s="1508"/>
      <c r="E7671" s="1508"/>
      <c r="F7671" s="1504"/>
      <c r="G7671" s="1504"/>
      <c r="H7671" s="1504"/>
      <c r="I7671" s="1504"/>
      <c r="J7671" s="1504"/>
    </row>
    <row r="7672" spans="2:10" x14ac:dyDescent="0.25">
      <c r="B7672" s="1508"/>
      <c r="C7672" s="1508"/>
      <c r="D7672" s="1508"/>
      <c r="E7672" s="1508"/>
      <c r="F7672" s="1504"/>
      <c r="G7672" s="1504"/>
      <c r="H7672" s="1504"/>
      <c r="I7672" s="1504"/>
      <c r="J7672" s="1504"/>
    </row>
    <row r="7673" spans="2:10" x14ac:dyDescent="0.25">
      <c r="B7673" s="1508"/>
      <c r="C7673" s="1508"/>
      <c r="D7673" s="1508"/>
      <c r="E7673" s="1508"/>
      <c r="F7673" s="1504"/>
      <c r="G7673" s="1504"/>
      <c r="H7673" s="1504"/>
      <c r="I7673" s="1504"/>
      <c r="J7673" s="1504"/>
    </row>
    <row r="7674" spans="2:10" x14ac:dyDescent="0.25">
      <c r="B7674" s="1508"/>
      <c r="C7674" s="1508"/>
      <c r="D7674" s="1508"/>
      <c r="E7674" s="1508"/>
      <c r="F7674" s="1504"/>
      <c r="G7674" s="1504"/>
      <c r="H7674" s="1504"/>
      <c r="I7674" s="1504"/>
      <c r="J7674" s="1504"/>
    </row>
    <row r="7675" spans="2:10" x14ac:dyDescent="0.25">
      <c r="B7675" s="1508"/>
      <c r="C7675" s="1508"/>
      <c r="D7675" s="1508"/>
      <c r="E7675" s="1508"/>
      <c r="F7675" s="1504"/>
      <c r="G7675" s="1504"/>
      <c r="H7675" s="1504"/>
      <c r="I7675" s="1504"/>
      <c r="J7675" s="1504"/>
    </row>
    <row r="7676" spans="2:10" x14ac:dyDescent="0.25">
      <c r="B7676" s="1508"/>
      <c r="C7676" s="1508"/>
      <c r="D7676" s="1508"/>
      <c r="E7676" s="1508"/>
      <c r="F7676" s="1504"/>
      <c r="G7676" s="1504"/>
      <c r="H7676" s="1504"/>
      <c r="I7676" s="1504"/>
      <c r="J7676" s="1504"/>
    </row>
    <row r="7677" spans="2:10" x14ac:dyDescent="0.25">
      <c r="B7677" s="1508"/>
      <c r="C7677" s="1508"/>
      <c r="D7677" s="1508"/>
      <c r="E7677" s="1508"/>
      <c r="F7677" s="1504"/>
      <c r="G7677" s="1504"/>
      <c r="H7677" s="1504"/>
      <c r="I7677" s="1504"/>
      <c r="J7677" s="1504"/>
    </row>
    <row r="7678" spans="2:10" x14ac:dyDescent="0.25">
      <c r="B7678" s="1508"/>
      <c r="C7678" s="1508"/>
      <c r="D7678" s="1508"/>
      <c r="E7678" s="1508"/>
      <c r="F7678" s="1504"/>
      <c r="G7678" s="1504"/>
      <c r="H7678" s="1504"/>
      <c r="I7678" s="1504"/>
      <c r="J7678" s="1504"/>
    </row>
    <row r="7679" spans="2:10" x14ac:dyDescent="0.25">
      <c r="B7679" s="1508"/>
      <c r="C7679" s="1508"/>
      <c r="D7679" s="1508"/>
      <c r="E7679" s="1508"/>
      <c r="F7679" s="1504"/>
      <c r="G7679" s="1504"/>
      <c r="H7679" s="1504"/>
      <c r="I7679" s="1504"/>
      <c r="J7679" s="1504"/>
    </row>
    <row r="7680" spans="2:10" x14ac:dyDescent="0.25">
      <c r="B7680" s="1508"/>
      <c r="C7680" s="1508"/>
      <c r="D7680" s="1508"/>
      <c r="E7680" s="1508"/>
      <c r="F7680" s="1504"/>
      <c r="G7680" s="1504"/>
      <c r="H7680" s="1504"/>
      <c r="I7680" s="1504"/>
      <c r="J7680" s="1504"/>
    </row>
    <row r="7681" spans="2:10" x14ac:dyDescent="0.25">
      <c r="B7681" s="1508"/>
      <c r="C7681" s="1508"/>
      <c r="D7681" s="1508"/>
      <c r="E7681" s="1508"/>
      <c r="F7681" s="1504"/>
      <c r="G7681" s="1504"/>
      <c r="H7681" s="1504"/>
      <c r="I7681" s="1504"/>
      <c r="J7681" s="1504"/>
    </row>
    <row r="7682" spans="2:10" x14ac:dyDescent="0.25">
      <c r="B7682" s="1508"/>
      <c r="C7682" s="1508"/>
      <c r="D7682" s="1508"/>
      <c r="E7682" s="1508"/>
      <c r="F7682" s="1504"/>
      <c r="G7682" s="1504"/>
      <c r="H7682" s="1504"/>
      <c r="I7682" s="1504"/>
      <c r="J7682" s="1504"/>
    </row>
    <row r="7683" spans="2:10" x14ac:dyDescent="0.25">
      <c r="B7683" s="1508"/>
      <c r="C7683" s="1508"/>
      <c r="D7683" s="1508"/>
      <c r="E7683" s="1508"/>
      <c r="F7683" s="1504"/>
      <c r="G7683" s="1504"/>
      <c r="H7683" s="1504"/>
      <c r="I7683" s="1504"/>
      <c r="J7683" s="1504"/>
    </row>
    <row r="7684" spans="2:10" x14ac:dyDescent="0.25">
      <c r="B7684" s="1508"/>
      <c r="C7684" s="1508"/>
      <c r="D7684" s="1508"/>
      <c r="E7684" s="1508"/>
      <c r="F7684" s="1504"/>
      <c r="G7684" s="1504"/>
      <c r="H7684" s="1504"/>
      <c r="I7684" s="1504"/>
      <c r="J7684" s="1504"/>
    </row>
    <row r="7685" spans="2:10" x14ac:dyDescent="0.25">
      <c r="B7685" s="1508"/>
      <c r="C7685" s="1508"/>
      <c r="D7685" s="1508"/>
      <c r="E7685" s="1508"/>
      <c r="F7685" s="1504"/>
      <c r="G7685" s="1504"/>
      <c r="H7685" s="1504"/>
      <c r="I7685" s="1504"/>
      <c r="J7685" s="1504"/>
    </row>
    <row r="7686" spans="2:10" x14ac:dyDescent="0.25">
      <c r="B7686" s="1508"/>
      <c r="C7686" s="1508"/>
      <c r="D7686" s="1508"/>
      <c r="E7686" s="1508"/>
      <c r="F7686" s="1504"/>
      <c r="G7686" s="1504"/>
      <c r="H7686" s="1504"/>
      <c r="I7686" s="1504"/>
      <c r="J7686" s="1504"/>
    </row>
    <row r="7687" spans="2:10" x14ac:dyDescent="0.25">
      <c r="B7687" s="1508"/>
      <c r="C7687" s="1508"/>
      <c r="D7687" s="1508"/>
      <c r="E7687" s="1508"/>
      <c r="F7687" s="1504"/>
      <c r="G7687" s="1504"/>
      <c r="H7687" s="1504"/>
      <c r="I7687" s="1504"/>
      <c r="J7687" s="1504"/>
    </row>
    <row r="7688" spans="2:10" x14ac:dyDescent="0.25">
      <c r="B7688" s="1508"/>
      <c r="C7688" s="1508"/>
      <c r="D7688" s="1508"/>
      <c r="E7688" s="1508"/>
      <c r="F7688" s="1504"/>
      <c r="G7688" s="1504"/>
      <c r="H7688" s="1504"/>
      <c r="I7688" s="1504"/>
      <c r="J7688" s="1504"/>
    </row>
    <row r="7689" spans="2:10" x14ac:dyDescent="0.25">
      <c r="B7689" s="1508"/>
      <c r="C7689" s="1508"/>
      <c r="D7689" s="1508"/>
      <c r="E7689" s="1508"/>
      <c r="F7689" s="1504"/>
      <c r="G7689" s="1504"/>
      <c r="H7689" s="1504"/>
      <c r="I7689" s="1504"/>
      <c r="J7689" s="1504"/>
    </row>
    <row r="7690" spans="2:10" x14ac:dyDescent="0.25">
      <c r="B7690" s="1508"/>
      <c r="C7690" s="1508"/>
      <c r="D7690" s="1508"/>
      <c r="E7690" s="1508"/>
      <c r="F7690" s="1504"/>
      <c r="G7690" s="1504"/>
      <c r="H7690" s="1504"/>
      <c r="I7690" s="1504"/>
      <c r="J7690" s="1504"/>
    </row>
    <row r="7691" spans="2:10" x14ac:dyDescent="0.25">
      <c r="B7691" s="1508"/>
      <c r="C7691" s="1508"/>
      <c r="D7691" s="1508"/>
      <c r="E7691" s="1508"/>
      <c r="F7691" s="1504"/>
      <c r="G7691" s="1504"/>
      <c r="H7691" s="1504"/>
      <c r="I7691" s="1504"/>
      <c r="J7691" s="1504"/>
    </row>
    <row r="7692" spans="2:10" x14ac:dyDescent="0.25">
      <c r="B7692" s="1508"/>
      <c r="C7692" s="1508"/>
      <c r="D7692" s="1508"/>
      <c r="E7692" s="1508"/>
      <c r="F7692" s="1504"/>
      <c r="G7692" s="1504"/>
      <c r="H7692" s="1504"/>
      <c r="I7692" s="1504"/>
      <c r="J7692" s="1504"/>
    </row>
    <row r="7693" spans="2:10" x14ac:dyDescent="0.25">
      <c r="B7693" s="1508"/>
      <c r="C7693" s="1508"/>
      <c r="D7693" s="1508"/>
      <c r="E7693" s="1508"/>
      <c r="F7693" s="1504"/>
      <c r="G7693" s="1504"/>
      <c r="H7693" s="1504"/>
      <c r="I7693" s="1504"/>
      <c r="J7693" s="1504"/>
    </row>
    <row r="7694" spans="2:10" x14ac:dyDescent="0.25">
      <c r="B7694" s="1508"/>
      <c r="C7694" s="1508"/>
      <c r="D7694" s="1508"/>
      <c r="E7694" s="1508"/>
      <c r="F7694" s="1504"/>
      <c r="G7694" s="1504"/>
      <c r="H7694" s="1504"/>
      <c r="I7694" s="1504"/>
      <c r="J7694" s="1504"/>
    </row>
    <row r="7695" spans="2:10" x14ac:dyDescent="0.25">
      <c r="B7695" s="1508"/>
      <c r="C7695" s="1508"/>
      <c r="D7695" s="1508"/>
      <c r="E7695" s="1508"/>
      <c r="F7695" s="1504"/>
      <c r="G7695" s="1504"/>
      <c r="H7695" s="1504"/>
      <c r="I7695" s="1504"/>
      <c r="J7695" s="1504"/>
    </row>
    <row r="7696" spans="2:10" x14ac:dyDescent="0.25">
      <c r="B7696" s="1508"/>
      <c r="C7696" s="1508"/>
      <c r="D7696" s="1508"/>
      <c r="E7696" s="1508"/>
      <c r="F7696" s="1504"/>
      <c r="G7696" s="1504"/>
      <c r="H7696" s="1504"/>
      <c r="I7696" s="1504"/>
      <c r="J7696" s="1504"/>
    </row>
    <row r="7697" spans="2:10" x14ac:dyDescent="0.25">
      <c r="B7697" s="1508"/>
      <c r="C7697" s="1508"/>
      <c r="D7697" s="1508"/>
      <c r="E7697" s="1508"/>
      <c r="F7697" s="1504"/>
      <c r="G7697" s="1504"/>
      <c r="H7697" s="1504"/>
      <c r="I7697" s="1504"/>
      <c r="J7697" s="1504"/>
    </row>
    <row r="7698" spans="2:10" x14ac:dyDescent="0.25">
      <c r="B7698" s="1508"/>
      <c r="C7698" s="1508"/>
      <c r="D7698" s="1508"/>
      <c r="E7698" s="1508"/>
      <c r="F7698" s="1504"/>
      <c r="G7698" s="1504"/>
      <c r="H7698" s="1504"/>
      <c r="I7698" s="1504"/>
      <c r="J7698" s="1504"/>
    </row>
    <row r="7699" spans="2:10" x14ac:dyDescent="0.25">
      <c r="B7699" s="1508"/>
      <c r="C7699" s="1508"/>
      <c r="D7699" s="1508"/>
      <c r="E7699" s="1508"/>
      <c r="F7699" s="1504"/>
      <c r="G7699" s="1504"/>
      <c r="H7699" s="1504"/>
      <c r="I7699" s="1504"/>
      <c r="J7699" s="1504"/>
    </row>
    <row r="7700" spans="2:10" x14ac:dyDescent="0.25">
      <c r="B7700" s="1508"/>
      <c r="C7700" s="1508"/>
      <c r="D7700" s="1508"/>
      <c r="E7700" s="1508"/>
      <c r="F7700" s="1504"/>
      <c r="G7700" s="1504"/>
      <c r="H7700" s="1504"/>
      <c r="I7700" s="1504"/>
      <c r="J7700" s="1504"/>
    </row>
    <row r="7701" spans="2:10" x14ac:dyDescent="0.25">
      <c r="B7701" s="1508"/>
      <c r="C7701" s="1508"/>
      <c r="D7701" s="1508"/>
      <c r="E7701" s="1508"/>
      <c r="F7701" s="1504"/>
      <c r="G7701" s="1504"/>
      <c r="H7701" s="1504"/>
      <c r="I7701" s="1504"/>
      <c r="J7701" s="1504"/>
    </row>
    <row r="7702" spans="2:10" x14ac:dyDescent="0.25">
      <c r="B7702" s="1508"/>
      <c r="C7702" s="1508"/>
      <c r="D7702" s="1508"/>
      <c r="E7702" s="1508"/>
      <c r="F7702" s="1504"/>
      <c r="G7702" s="1504"/>
      <c r="H7702" s="1504"/>
      <c r="I7702" s="1504"/>
      <c r="J7702" s="1504"/>
    </row>
    <row r="7703" spans="2:10" x14ac:dyDescent="0.25">
      <c r="B7703" s="1508"/>
      <c r="C7703" s="1508"/>
      <c r="D7703" s="1508"/>
      <c r="E7703" s="1508"/>
      <c r="F7703" s="1504"/>
      <c r="G7703" s="1504"/>
      <c r="H7703" s="1504"/>
      <c r="I7703" s="1504"/>
      <c r="J7703" s="1504"/>
    </row>
    <row r="7704" spans="2:10" x14ac:dyDescent="0.25">
      <c r="B7704" s="1508"/>
      <c r="C7704" s="1508"/>
      <c r="D7704" s="1508"/>
      <c r="E7704" s="1508"/>
      <c r="F7704" s="1504"/>
      <c r="G7704" s="1504"/>
      <c r="H7704" s="1504"/>
      <c r="I7704" s="1504"/>
      <c r="J7704" s="1504"/>
    </row>
    <row r="7705" spans="2:10" x14ac:dyDescent="0.25">
      <c r="B7705" s="1508"/>
      <c r="C7705" s="1508"/>
      <c r="D7705" s="1508"/>
      <c r="E7705" s="1508"/>
      <c r="F7705" s="1504"/>
      <c r="G7705" s="1504"/>
      <c r="H7705" s="1504"/>
      <c r="I7705" s="1504"/>
      <c r="J7705" s="1504"/>
    </row>
    <row r="7706" spans="2:10" x14ac:dyDescent="0.25">
      <c r="B7706" s="1508"/>
      <c r="C7706" s="1508"/>
      <c r="D7706" s="1508"/>
      <c r="E7706" s="1508"/>
      <c r="F7706" s="1504"/>
      <c r="G7706" s="1504"/>
      <c r="H7706" s="1504"/>
      <c r="I7706" s="1504"/>
      <c r="J7706" s="1504"/>
    </row>
    <row r="7707" spans="2:10" x14ac:dyDescent="0.25">
      <c r="B7707" s="1508"/>
      <c r="C7707" s="1508"/>
      <c r="D7707" s="1508"/>
      <c r="E7707" s="1508"/>
      <c r="F7707" s="1504"/>
      <c r="G7707" s="1504"/>
      <c r="H7707" s="1504"/>
      <c r="I7707" s="1504"/>
      <c r="J7707" s="1504"/>
    </row>
    <row r="7708" spans="2:10" x14ac:dyDescent="0.25">
      <c r="B7708" s="1508"/>
      <c r="C7708" s="1508"/>
      <c r="D7708" s="1508"/>
      <c r="E7708" s="1508"/>
      <c r="F7708" s="1504"/>
      <c r="G7708" s="1504"/>
      <c r="H7708" s="1504"/>
      <c r="I7708" s="1504"/>
      <c r="J7708" s="1504"/>
    </row>
    <row r="7709" spans="2:10" x14ac:dyDescent="0.25">
      <c r="B7709" s="1508"/>
      <c r="C7709" s="1508"/>
      <c r="D7709" s="1508"/>
      <c r="E7709" s="1508"/>
      <c r="F7709" s="1504"/>
      <c r="G7709" s="1504"/>
      <c r="H7709" s="1504"/>
      <c r="I7709" s="1504"/>
      <c r="J7709" s="1504"/>
    </row>
    <row r="7710" spans="2:10" x14ac:dyDescent="0.25">
      <c r="B7710" s="1508"/>
      <c r="C7710" s="1508"/>
      <c r="D7710" s="1508"/>
      <c r="E7710" s="1508"/>
      <c r="F7710" s="1504"/>
      <c r="G7710" s="1504"/>
      <c r="H7710" s="1504"/>
      <c r="I7710" s="1504"/>
      <c r="J7710" s="1504"/>
    </row>
    <row r="7711" spans="2:10" x14ac:dyDescent="0.25">
      <c r="B7711" s="1508"/>
      <c r="C7711" s="1508"/>
      <c r="D7711" s="1508"/>
      <c r="E7711" s="1508"/>
      <c r="F7711" s="1504"/>
      <c r="G7711" s="1504"/>
      <c r="H7711" s="1504"/>
      <c r="I7711" s="1504"/>
      <c r="J7711" s="1504"/>
    </row>
    <row r="7712" spans="2:10" x14ac:dyDescent="0.25">
      <c r="B7712" s="1508"/>
      <c r="C7712" s="1508"/>
      <c r="D7712" s="1508"/>
      <c r="E7712" s="1508"/>
      <c r="F7712" s="1504"/>
      <c r="G7712" s="1504"/>
      <c r="H7712" s="1504"/>
      <c r="I7712" s="1504"/>
      <c r="J7712" s="1504"/>
    </row>
    <row r="7713" spans="2:10" x14ac:dyDescent="0.25">
      <c r="B7713" s="1508"/>
      <c r="C7713" s="1508"/>
      <c r="D7713" s="1508"/>
      <c r="E7713" s="1508"/>
      <c r="F7713" s="1504"/>
      <c r="G7713" s="1504"/>
      <c r="H7713" s="1504"/>
      <c r="I7713" s="1504"/>
      <c r="J7713" s="1504"/>
    </row>
    <row r="7714" spans="2:10" x14ac:dyDescent="0.25">
      <c r="B7714" s="1508"/>
      <c r="C7714" s="1508"/>
      <c r="D7714" s="1508"/>
      <c r="E7714" s="1508"/>
      <c r="F7714" s="1504"/>
      <c r="G7714" s="1504"/>
      <c r="H7714" s="1504"/>
      <c r="I7714" s="1504"/>
      <c r="J7714" s="1504"/>
    </row>
    <row r="7715" spans="2:10" x14ac:dyDescent="0.25">
      <c r="B7715" s="1508"/>
      <c r="C7715" s="1508"/>
      <c r="D7715" s="1508"/>
      <c r="E7715" s="1508"/>
      <c r="F7715" s="1504"/>
      <c r="G7715" s="1504"/>
      <c r="H7715" s="1504"/>
      <c r="I7715" s="1504"/>
      <c r="J7715" s="1504"/>
    </row>
    <row r="7716" spans="2:10" x14ac:dyDescent="0.25">
      <c r="B7716" s="1508"/>
      <c r="C7716" s="1508"/>
      <c r="D7716" s="1508"/>
      <c r="E7716" s="1508"/>
      <c r="F7716" s="1504"/>
      <c r="G7716" s="1504"/>
      <c r="H7716" s="1504"/>
      <c r="I7716" s="1504"/>
      <c r="J7716" s="1504"/>
    </row>
    <row r="7717" spans="2:10" x14ac:dyDescent="0.25">
      <c r="B7717" s="1508"/>
      <c r="C7717" s="1508"/>
      <c r="D7717" s="1508"/>
      <c r="E7717" s="1508"/>
      <c r="F7717" s="1504"/>
      <c r="G7717" s="1504"/>
      <c r="H7717" s="1504"/>
      <c r="I7717" s="1504"/>
      <c r="J7717" s="1504"/>
    </row>
    <row r="7718" spans="2:10" x14ac:dyDescent="0.25">
      <c r="B7718" s="1508"/>
      <c r="C7718" s="1508"/>
      <c r="D7718" s="1508"/>
      <c r="E7718" s="1508"/>
      <c r="F7718" s="1504"/>
      <c r="G7718" s="1504"/>
      <c r="H7718" s="1504"/>
      <c r="I7718" s="1504"/>
      <c r="J7718" s="1504"/>
    </row>
    <row r="7719" spans="2:10" x14ac:dyDescent="0.25">
      <c r="B7719" s="1508"/>
      <c r="C7719" s="1508"/>
      <c r="D7719" s="1508"/>
      <c r="E7719" s="1508"/>
      <c r="F7719" s="1504"/>
      <c r="G7719" s="1504"/>
      <c r="H7719" s="1504"/>
      <c r="I7719" s="1504"/>
      <c r="J7719" s="1504"/>
    </row>
    <row r="7720" spans="2:10" x14ac:dyDescent="0.25">
      <c r="B7720" s="1508"/>
      <c r="C7720" s="1508"/>
      <c r="D7720" s="1508"/>
      <c r="E7720" s="1508"/>
      <c r="F7720" s="1504"/>
      <c r="G7720" s="1504"/>
      <c r="H7720" s="1504"/>
      <c r="I7720" s="1504"/>
      <c r="J7720" s="1504"/>
    </row>
    <row r="7721" spans="2:10" x14ac:dyDescent="0.25">
      <c r="B7721" s="1508"/>
      <c r="C7721" s="1508"/>
      <c r="D7721" s="1508"/>
      <c r="E7721" s="1508"/>
      <c r="F7721" s="1504"/>
      <c r="G7721" s="1504"/>
      <c r="H7721" s="1504"/>
      <c r="I7721" s="1504"/>
      <c r="J7721" s="1504"/>
    </row>
    <row r="7722" spans="2:10" x14ac:dyDescent="0.25">
      <c r="B7722" s="1508"/>
      <c r="C7722" s="1508"/>
      <c r="D7722" s="1508"/>
      <c r="E7722" s="1508"/>
      <c r="F7722" s="1504"/>
      <c r="G7722" s="1504"/>
      <c r="H7722" s="1504"/>
      <c r="I7722" s="1504"/>
      <c r="J7722" s="1504"/>
    </row>
    <row r="7723" spans="2:10" x14ac:dyDescent="0.25">
      <c r="B7723" s="1508"/>
      <c r="C7723" s="1508"/>
      <c r="D7723" s="1508"/>
      <c r="E7723" s="1508"/>
      <c r="F7723" s="1504"/>
      <c r="G7723" s="1504"/>
      <c r="H7723" s="1504"/>
      <c r="I7723" s="1504"/>
      <c r="J7723" s="1504"/>
    </row>
    <row r="7724" spans="2:10" x14ac:dyDescent="0.25">
      <c r="B7724" s="1508"/>
      <c r="C7724" s="1508"/>
      <c r="D7724" s="1508"/>
      <c r="E7724" s="1508"/>
      <c r="F7724" s="1504"/>
      <c r="G7724" s="1504"/>
      <c r="H7724" s="1504"/>
      <c r="I7724" s="1504"/>
      <c r="J7724" s="1504"/>
    </row>
    <row r="7725" spans="2:10" x14ac:dyDescent="0.25">
      <c r="B7725" s="1508"/>
      <c r="C7725" s="1508"/>
      <c r="D7725" s="1508"/>
      <c r="E7725" s="1508"/>
      <c r="F7725" s="1504"/>
      <c r="G7725" s="1504"/>
      <c r="H7725" s="1504"/>
      <c r="I7725" s="1504"/>
      <c r="J7725" s="1504"/>
    </row>
    <row r="7726" spans="2:10" x14ac:dyDescent="0.25">
      <c r="B7726" s="1508"/>
      <c r="C7726" s="1508"/>
      <c r="D7726" s="1508"/>
      <c r="E7726" s="1508"/>
      <c r="F7726" s="1504"/>
      <c r="G7726" s="1504"/>
      <c r="H7726" s="1504"/>
      <c r="I7726" s="1504"/>
      <c r="J7726" s="1504"/>
    </row>
    <row r="7727" spans="2:10" x14ac:dyDescent="0.25">
      <c r="B7727" s="1508"/>
      <c r="C7727" s="1508"/>
      <c r="D7727" s="1508"/>
      <c r="E7727" s="1508"/>
      <c r="F7727" s="1504"/>
      <c r="G7727" s="1504"/>
      <c r="H7727" s="1504"/>
      <c r="I7727" s="1504"/>
      <c r="J7727" s="1504"/>
    </row>
    <row r="7728" spans="2:10" x14ac:dyDescent="0.25">
      <c r="B7728" s="1508"/>
      <c r="C7728" s="1508"/>
      <c r="D7728" s="1508"/>
      <c r="E7728" s="1508"/>
      <c r="F7728" s="1504"/>
      <c r="G7728" s="1504"/>
      <c r="H7728" s="1504"/>
      <c r="I7728" s="1504"/>
      <c r="J7728" s="1504"/>
    </row>
    <row r="7729" spans="2:10" x14ac:dyDescent="0.25">
      <c r="B7729" s="1508"/>
      <c r="C7729" s="1508"/>
      <c r="D7729" s="1508"/>
      <c r="E7729" s="1508"/>
      <c r="F7729" s="1504"/>
      <c r="G7729" s="1504"/>
      <c r="H7729" s="1504"/>
      <c r="I7729" s="1504"/>
      <c r="J7729" s="1504"/>
    </row>
    <row r="7730" spans="2:10" x14ac:dyDescent="0.25">
      <c r="B7730" s="1508"/>
      <c r="C7730" s="1508"/>
      <c r="D7730" s="1508"/>
      <c r="E7730" s="1508"/>
      <c r="F7730" s="1504"/>
      <c r="G7730" s="1504"/>
      <c r="H7730" s="1504"/>
      <c r="I7730" s="1504"/>
      <c r="J7730" s="1504"/>
    </row>
    <row r="7731" spans="2:10" x14ac:dyDescent="0.25">
      <c r="B7731" s="1508"/>
      <c r="C7731" s="1508"/>
      <c r="D7731" s="1508"/>
      <c r="E7731" s="1508"/>
      <c r="F7731" s="1504"/>
      <c r="G7731" s="1504"/>
      <c r="H7731" s="1504"/>
      <c r="I7731" s="1504"/>
      <c r="J7731" s="1504"/>
    </row>
    <row r="7732" spans="2:10" x14ac:dyDescent="0.25">
      <c r="B7732" s="1508"/>
      <c r="C7732" s="1508"/>
      <c r="D7732" s="1508"/>
      <c r="E7732" s="1508"/>
      <c r="F7732" s="1504"/>
      <c r="G7732" s="1504"/>
      <c r="H7732" s="1504"/>
      <c r="I7732" s="1504"/>
      <c r="J7732" s="1504"/>
    </row>
    <row r="7733" spans="2:10" x14ac:dyDescent="0.25">
      <c r="B7733" s="1508"/>
      <c r="C7733" s="1508"/>
      <c r="D7733" s="1508"/>
      <c r="E7733" s="1508"/>
      <c r="F7733" s="1504"/>
      <c r="G7733" s="1504"/>
      <c r="H7733" s="1504"/>
      <c r="I7733" s="1504"/>
      <c r="J7733" s="1504"/>
    </row>
    <row r="7734" spans="2:10" x14ac:dyDescent="0.25">
      <c r="B7734" s="1508"/>
      <c r="C7734" s="1508"/>
      <c r="D7734" s="1508"/>
      <c r="E7734" s="1508"/>
      <c r="F7734" s="1504"/>
      <c r="G7734" s="1504"/>
      <c r="H7734" s="1504"/>
      <c r="I7734" s="1504"/>
      <c r="J7734" s="1504"/>
    </row>
    <row r="7735" spans="2:10" x14ac:dyDescent="0.25">
      <c r="B7735" s="1508"/>
      <c r="C7735" s="1508"/>
      <c r="D7735" s="1508"/>
      <c r="E7735" s="1508"/>
      <c r="F7735" s="1504"/>
      <c r="G7735" s="1504"/>
      <c r="H7735" s="1504"/>
      <c r="I7735" s="1504"/>
      <c r="J7735" s="1504"/>
    </row>
    <row r="7736" spans="2:10" x14ac:dyDescent="0.25">
      <c r="B7736" s="1508"/>
      <c r="C7736" s="1508"/>
      <c r="D7736" s="1508"/>
      <c r="E7736" s="1508"/>
      <c r="F7736" s="1504"/>
      <c r="G7736" s="1504"/>
      <c r="H7736" s="1504"/>
      <c r="I7736" s="1504"/>
      <c r="J7736" s="1504"/>
    </row>
    <row r="7737" spans="2:10" x14ac:dyDescent="0.25">
      <c r="B7737" s="1508"/>
      <c r="C7737" s="1508"/>
      <c r="D7737" s="1508"/>
      <c r="E7737" s="1508"/>
      <c r="F7737" s="1504"/>
      <c r="G7737" s="1504"/>
      <c r="H7737" s="1504"/>
      <c r="I7737" s="1504"/>
      <c r="J7737" s="1504"/>
    </row>
    <row r="7738" spans="2:10" x14ac:dyDescent="0.25">
      <c r="B7738" s="1508"/>
      <c r="C7738" s="1508"/>
      <c r="D7738" s="1508"/>
      <c r="E7738" s="1508"/>
      <c r="F7738" s="1504"/>
      <c r="G7738" s="1504"/>
      <c r="H7738" s="1504"/>
      <c r="I7738" s="1504"/>
      <c r="J7738" s="1504"/>
    </row>
    <row r="7739" spans="2:10" x14ac:dyDescent="0.25">
      <c r="B7739" s="1508"/>
      <c r="C7739" s="1508"/>
      <c r="D7739" s="1508"/>
      <c r="E7739" s="1508"/>
      <c r="F7739" s="1504"/>
      <c r="G7739" s="1504"/>
      <c r="H7739" s="1504"/>
      <c r="I7739" s="1504"/>
      <c r="J7739" s="1504"/>
    </row>
    <row r="7740" spans="2:10" x14ac:dyDescent="0.25">
      <c r="B7740" s="1508"/>
      <c r="C7740" s="1508"/>
      <c r="D7740" s="1508"/>
      <c r="E7740" s="1508"/>
      <c r="F7740" s="1504"/>
      <c r="G7740" s="1504"/>
      <c r="H7740" s="1504"/>
      <c r="I7740" s="1504"/>
      <c r="J7740" s="1504"/>
    </row>
    <row r="7741" spans="2:10" x14ac:dyDescent="0.25">
      <c r="B7741" s="1508"/>
      <c r="C7741" s="1508"/>
      <c r="D7741" s="1508"/>
      <c r="E7741" s="1508"/>
      <c r="F7741" s="1504"/>
      <c r="G7741" s="1504"/>
      <c r="H7741" s="1504"/>
      <c r="I7741" s="1504"/>
      <c r="J7741" s="1504"/>
    </row>
    <row r="7742" spans="2:10" x14ac:dyDescent="0.25">
      <c r="B7742" s="1508"/>
      <c r="C7742" s="1508"/>
      <c r="D7742" s="1508"/>
      <c r="E7742" s="1508"/>
      <c r="F7742" s="1504"/>
      <c r="G7742" s="1504"/>
      <c r="H7742" s="1504"/>
      <c r="I7742" s="1504"/>
      <c r="J7742" s="1504"/>
    </row>
    <row r="7743" spans="2:10" x14ac:dyDescent="0.25">
      <c r="B7743" s="1508"/>
      <c r="C7743" s="1508"/>
      <c r="D7743" s="1508"/>
      <c r="E7743" s="1508"/>
      <c r="F7743" s="1504"/>
      <c r="G7743" s="1504"/>
      <c r="H7743" s="1504"/>
      <c r="I7743" s="1504"/>
      <c r="J7743" s="1504"/>
    </row>
    <row r="7744" spans="2:10" x14ac:dyDescent="0.25">
      <c r="B7744" s="1508"/>
      <c r="C7744" s="1508"/>
      <c r="D7744" s="1508"/>
      <c r="E7744" s="1508"/>
      <c r="F7744" s="1504"/>
      <c r="G7744" s="1504"/>
      <c r="H7744" s="1504"/>
      <c r="I7744" s="1504"/>
      <c r="J7744" s="1504"/>
    </row>
    <row r="7745" spans="2:10" x14ac:dyDescent="0.25">
      <c r="B7745" s="1508"/>
      <c r="C7745" s="1508"/>
      <c r="D7745" s="1508"/>
      <c r="E7745" s="1508"/>
      <c r="F7745" s="1504"/>
      <c r="G7745" s="1504"/>
      <c r="H7745" s="1504"/>
      <c r="I7745" s="1504"/>
      <c r="J7745" s="1504"/>
    </row>
    <row r="7746" spans="2:10" x14ac:dyDescent="0.25">
      <c r="B7746" s="1508"/>
      <c r="C7746" s="1508"/>
      <c r="D7746" s="1508"/>
      <c r="E7746" s="1508"/>
      <c r="F7746" s="1504"/>
      <c r="G7746" s="1504"/>
      <c r="H7746" s="1504"/>
      <c r="I7746" s="1504"/>
      <c r="J7746" s="1504"/>
    </row>
    <row r="7747" spans="2:10" x14ac:dyDescent="0.25">
      <c r="B7747" s="1508"/>
      <c r="C7747" s="1508"/>
      <c r="D7747" s="1508"/>
      <c r="E7747" s="1508"/>
      <c r="F7747" s="1504"/>
      <c r="G7747" s="1504"/>
      <c r="H7747" s="1504"/>
      <c r="I7747" s="1504"/>
      <c r="J7747" s="1504"/>
    </row>
    <row r="7748" spans="2:10" x14ac:dyDescent="0.25">
      <c r="B7748" s="1508"/>
      <c r="C7748" s="1508"/>
      <c r="D7748" s="1508"/>
      <c r="E7748" s="1508"/>
      <c r="F7748" s="1504"/>
      <c r="G7748" s="1504"/>
      <c r="H7748" s="1504"/>
      <c r="I7748" s="1504"/>
      <c r="J7748" s="1504"/>
    </row>
    <row r="7749" spans="2:10" x14ac:dyDescent="0.25">
      <c r="B7749" s="1508"/>
      <c r="C7749" s="1508"/>
      <c r="D7749" s="1508"/>
      <c r="E7749" s="1508"/>
      <c r="F7749" s="1504"/>
      <c r="G7749" s="1504"/>
      <c r="H7749" s="1504"/>
      <c r="I7749" s="1504"/>
      <c r="J7749" s="1504"/>
    </row>
    <row r="7750" spans="2:10" x14ac:dyDescent="0.25">
      <c r="B7750" s="1508"/>
      <c r="C7750" s="1508"/>
      <c r="D7750" s="1508"/>
      <c r="E7750" s="1508"/>
      <c r="F7750" s="1504"/>
      <c r="G7750" s="1504"/>
      <c r="H7750" s="1504"/>
      <c r="I7750" s="1504"/>
      <c r="J7750" s="1504"/>
    </row>
    <row r="7751" spans="2:10" x14ac:dyDescent="0.25">
      <c r="B7751" s="1508"/>
      <c r="C7751" s="1508"/>
      <c r="D7751" s="1508"/>
      <c r="E7751" s="1508"/>
      <c r="F7751" s="1504"/>
      <c r="G7751" s="1504"/>
      <c r="H7751" s="1504"/>
      <c r="I7751" s="1504"/>
      <c r="J7751" s="1504"/>
    </row>
    <row r="7752" spans="2:10" x14ac:dyDescent="0.25">
      <c r="B7752" s="1508"/>
      <c r="C7752" s="1508"/>
      <c r="D7752" s="1508"/>
      <c r="E7752" s="1508"/>
      <c r="F7752" s="1504"/>
      <c r="G7752" s="1504"/>
      <c r="H7752" s="1504"/>
      <c r="I7752" s="1504"/>
      <c r="J7752" s="1504"/>
    </row>
    <row r="7753" spans="2:10" x14ac:dyDescent="0.25">
      <c r="B7753" s="1508"/>
      <c r="C7753" s="1508"/>
      <c r="D7753" s="1508"/>
      <c r="E7753" s="1508"/>
      <c r="F7753" s="1504"/>
      <c r="G7753" s="1504"/>
      <c r="H7753" s="1504"/>
      <c r="I7753" s="1504"/>
      <c r="J7753" s="1504"/>
    </row>
    <row r="7754" spans="2:10" x14ac:dyDescent="0.25">
      <c r="B7754" s="1508"/>
      <c r="C7754" s="1508"/>
      <c r="D7754" s="1508"/>
      <c r="E7754" s="1508"/>
      <c r="F7754" s="1504"/>
      <c r="G7754" s="1504"/>
      <c r="H7754" s="1504"/>
      <c r="I7754" s="1504"/>
      <c r="J7754" s="1504"/>
    </row>
    <row r="7755" spans="2:10" x14ac:dyDescent="0.25">
      <c r="B7755" s="1508"/>
      <c r="C7755" s="1508"/>
      <c r="D7755" s="1508"/>
      <c r="E7755" s="1508"/>
      <c r="F7755" s="1504"/>
      <c r="G7755" s="1504"/>
      <c r="H7755" s="1504"/>
      <c r="I7755" s="1504"/>
      <c r="J7755" s="1504"/>
    </row>
    <row r="7756" spans="2:10" x14ac:dyDescent="0.25">
      <c r="B7756" s="1508"/>
      <c r="C7756" s="1508"/>
      <c r="D7756" s="1508"/>
      <c r="E7756" s="1508"/>
      <c r="F7756" s="1504"/>
      <c r="G7756" s="1504"/>
      <c r="H7756" s="1504"/>
      <c r="I7756" s="1504"/>
      <c r="J7756" s="1504"/>
    </row>
    <row r="7757" spans="2:10" x14ac:dyDescent="0.25">
      <c r="B7757" s="1508"/>
      <c r="C7757" s="1508"/>
      <c r="D7757" s="1508"/>
      <c r="E7757" s="1508"/>
      <c r="F7757" s="1504"/>
      <c r="G7757" s="1504"/>
      <c r="H7757" s="1504"/>
      <c r="I7757" s="1504"/>
      <c r="J7757" s="1504"/>
    </row>
    <row r="7758" spans="2:10" x14ac:dyDescent="0.25">
      <c r="B7758" s="1508"/>
      <c r="C7758" s="1508"/>
      <c r="D7758" s="1508"/>
      <c r="E7758" s="1508"/>
      <c r="F7758" s="1504"/>
      <c r="G7758" s="1504"/>
      <c r="H7758" s="1504"/>
      <c r="I7758" s="1504"/>
      <c r="J7758" s="1504"/>
    </row>
    <row r="7759" spans="2:10" x14ac:dyDescent="0.25">
      <c r="B7759" s="1508"/>
      <c r="C7759" s="1508"/>
      <c r="D7759" s="1508"/>
      <c r="E7759" s="1508"/>
      <c r="F7759" s="1504"/>
      <c r="G7759" s="1504"/>
      <c r="H7759" s="1504"/>
      <c r="I7759" s="1504"/>
      <c r="J7759" s="1504"/>
    </row>
    <row r="7760" spans="2:10" x14ac:dyDescent="0.25">
      <c r="B7760" s="1508"/>
      <c r="C7760" s="1508"/>
      <c r="D7760" s="1508"/>
      <c r="E7760" s="1508"/>
      <c r="F7760" s="1504"/>
      <c r="G7760" s="1504"/>
      <c r="H7760" s="1504"/>
      <c r="I7760" s="1504"/>
      <c r="J7760" s="1504"/>
    </row>
    <row r="7761" spans="2:10" x14ac:dyDescent="0.25">
      <c r="B7761" s="1508"/>
      <c r="C7761" s="1508"/>
      <c r="D7761" s="1508"/>
      <c r="E7761" s="1508"/>
      <c r="F7761" s="1504"/>
      <c r="G7761" s="1504"/>
      <c r="H7761" s="1504"/>
      <c r="I7761" s="1504"/>
      <c r="J7761" s="1504"/>
    </row>
    <row r="7762" spans="2:10" x14ac:dyDescent="0.25">
      <c r="B7762" s="1508"/>
      <c r="C7762" s="1508"/>
      <c r="D7762" s="1508"/>
      <c r="E7762" s="1508"/>
      <c r="F7762" s="1504"/>
      <c r="G7762" s="1504"/>
      <c r="H7762" s="1504"/>
      <c r="I7762" s="1504"/>
      <c r="J7762" s="1504"/>
    </row>
    <row r="7763" spans="2:10" x14ac:dyDescent="0.25">
      <c r="B7763" s="1508"/>
      <c r="C7763" s="1508"/>
      <c r="D7763" s="1508"/>
      <c r="E7763" s="1508"/>
      <c r="F7763" s="1504"/>
      <c r="G7763" s="1504"/>
      <c r="H7763" s="1504"/>
      <c r="I7763" s="1504"/>
      <c r="J7763" s="1504"/>
    </row>
    <row r="7764" spans="2:10" x14ac:dyDescent="0.25">
      <c r="B7764" s="1508"/>
      <c r="C7764" s="1508"/>
      <c r="D7764" s="1508"/>
      <c r="E7764" s="1508"/>
      <c r="F7764" s="1504"/>
      <c r="G7764" s="1504"/>
      <c r="H7764" s="1504"/>
      <c r="I7764" s="1504"/>
      <c r="J7764" s="1504"/>
    </row>
    <row r="7765" spans="2:10" x14ac:dyDescent="0.25">
      <c r="B7765" s="1508"/>
      <c r="C7765" s="1508"/>
      <c r="D7765" s="1508"/>
      <c r="E7765" s="1508"/>
      <c r="F7765" s="1504"/>
      <c r="G7765" s="1504"/>
      <c r="H7765" s="1504"/>
      <c r="I7765" s="1504"/>
      <c r="J7765" s="1504"/>
    </row>
    <row r="7766" spans="2:10" x14ac:dyDescent="0.25">
      <c r="B7766" s="1508"/>
      <c r="C7766" s="1508"/>
      <c r="D7766" s="1508"/>
      <c r="E7766" s="1508"/>
      <c r="F7766" s="1504"/>
      <c r="G7766" s="1504"/>
      <c r="H7766" s="1504"/>
      <c r="I7766" s="1504"/>
      <c r="J7766" s="1504"/>
    </row>
    <row r="7767" spans="2:10" x14ac:dyDescent="0.25">
      <c r="B7767" s="1508"/>
      <c r="C7767" s="1508"/>
      <c r="D7767" s="1508"/>
      <c r="E7767" s="1508"/>
      <c r="F7767" s="1504"/>
      <c r="G7767" s="1504"/>
      <c r="H7767" s="1504"/>
      <c r="I7767" s="1504"/>
      <c r="J7767" s="1504"/>
    </row>
    <row r="7768" spans="2:10" x14ac:dyDescent="0.25">
      <c r="B7768" s="1508"/>
      <c r="C7768" s="1508"/>
      <c r="D7768" s="1508"/>
      <c r="E7768" s="1508"/>
      <c r="F7768" s="1504"/>
      <c r="G7768" s="1504"/>
      <c r="H7768" s="1504"/>
      <c r="I7768" s="1504"/>
      <c r="J7768" s="1504"/>
    </row>
    <row r="7769" spans="2:10" x14ac:dyDescent="0.25">
      <c r="B7769" s="1508"/>
      <c r="C7769" s="1508"/>
      <c r="D7769" s="1508"/>
      <c r="E7769" s="1508"/>
      <c r="F7769" s="1504"/>
      <c r="G7769" s="1504"/>
      <c r="H7769" s="1504"/>
      <c r="I7769" s="1504"/>
      <c r="J7769" s="1504"/>
    </row>
    <row r="7770" spans="2:10" x14ac:dyDescent="0.25">
      <c r="B7770" s="1508"/>
      <c r="C7770" s="1508"/>
      <c r="D7770" s="1508"/>
      <c r="E7770" s="1508"/>
      <c r="F7770" s="1504"/>
      <c r="G7770" s="1504"/>
      <c r="H7770" s="1504"/>
      <c r="I7770" s="1504"/>
      <c r="J7770" s="1504"/>
    </row>
    <row r="7771" spans="2:10" x14ac:dyDescent="0.25">
      <c r="B7771" s="1508"/>
      <c r="C7771" s="1508"/>
      <c r="D7771" s="1508"/>
      <c r="E7771" s="1508"/>
      <c r="F7771" s="1504"/>
      <c r="G7771" s="1504"/>
      <c r="H7771" s="1504"/>
      <c r="I7771" s="1504"/>
      <c r="J7771" s="1504"/>
    </row>
    <row r="7772" spans="2:10" x14ac:dyDescent="0.25">
      <c r="B7772" s="1508"/>
      <c r="C7772" s="1508"/>
      <c r="D7772" s="1508"/>
      <c r="E7772" s="1508"/>
      <c r="F7772" s="1504"/>
      <c r="G7772" s="1504"/>
      <c r="H7772" s="1504"/>
      <c r="I7772" s="1504"/>
      <c r="J7772" s="1504"/>
    </row>
    <row r="7773" spans="2:10" x14ac:dyDescent="0.25">
      <c r="B7773" s="1508"/>
      <c r="C7773" s="1508"/>
      <c r="D7773" s="1508"/>
      <c r="E7773" s="1508"/>
      <c r="F7773" s="1504"/>
      <c r="G7773" s="1504"/>
      <c r="H7773" s="1504"/>
      <c r="I7773" s="1504"/>
      <c r="J7773" s="1504"/>
    </row>
    <row r="7774" spans="2:10" x14ac:dyDescent="0.25">
      <c r="B7774" s="1508"/>
      <c r="C7774" s="1508"/>
      <c r="D7774" s="1508"/>
      <c r="E7774" s="1508"/>
      <c r="F7774" s="1504"/>
      <c r="G7774" s="1504"/>
      <c r="H7774" s="1504"/>
      <c r="I7774" s="1504"/>
      <c r="J7774" s="1504"/>
    </row>
    <row r="7775" spans="2:10" x14ac:dyDescent="0.25">
      <c r="B7775" s="1508"/>
      <c r="C7775" s="1508"/>
      <c r="D7775" s="1508"/>
      <c r="E7775" s="1508"/>
      <c r="F7775" s="1504"/>
      <c r="G7775" s="1504"/>
      <c r="H7775" s="1504"/>
      <c r="I7775" s="1504"/>
      <c r="J7775" s="1504"/>
    </row>
    <row r="7776" spans="2:10" x14ac:dyDescent="0.25">
      <c r="B7776" s="1508"/>
      <c r="C7776" s="1508"/>
      <c r="D7776" s="1508"/>
      <c r="E7776" s="1508"/>
      <c r="F7776" s="1504"/>
      <c r="G7776" s="1504"/>
      <c r="H7776" s="1504"/>
      <c r="I7776" s="1504"/>
      <c r="J7776" s="1504"/>
    </row>
    <row r="7777" spans="2:10" x14ac:dyDescent="0.25">
      <c r="B7777" s="1508"/>
      <c r="C7777" s="1508"/>
      <c r="D7777" s="1508"/>
      <c r="E7777" s="1508"/>
      <c r="F7777" s="1504"/>
      <c r="G7777" s="1504"/>
      <c r="H7777" s="1504"/>
      <c r="I7777" s="1504"/>
      <c r="J7777" s="1504"/>
    </row>
    <row r="7778" spans="2:10" x14ac:dyDescent="0.25">
      <c r="B7778" s="1508"/>
      <c r="C7778" s="1508"/>
      <c r="D7778" s="1508"/>
      <c r="E7778" s="1508"/>
      <c r="F7778" s="1504"/>
      <c r="G7778" s="1504"/>
      <c r="H7778" s="1504"/>
      <c r="I7778" s="1504"/>
      <c r="J7778" s="1504"/>
    </row>
    <row r="7779" spans="2:10" x14ac:dyDescent="0.25">
      <c r="B7779" s="1508"/>
      <c r="C7779" s="1508"/>
      <c r="D7779" s="1508"/>
      <c r="E7779" s="1508"/>
      <c r="F7779" s="1504"/>
      <c r="G7779" s="1504"/>
      <c r="H7779" s="1504"/>
      <c r="I7779" s="1504"/>
      <c r="J7779" s="1504"/>
    </row>
    <row r="7780" spans="2:10" x14ac:dyDescent="0.25">
      <c r="B7780" s="1508"/>
      <c r="C7780" s="1508"/>
      <c r="D7780" s="1508"/>
      <c r="E7780" s="1508"/>
      <c r="F7780" s="1504"/>
      <c r="G7780" s="1504"/>
      <c r="H7780" s="1504"/>
      <c r="I7780" s="1504"/>
      <c r="J7780" s="1504"/>
    </row>
    <row r="7781" spans="2:10" x14ac:dyDescent="0.25">
      <c r="B7781" s="1508"/>
      <c r="C7781" s="1508"/>
      <c r="D7781" s="1508"/>
      <c r="E7781" s="1508"/>
      <c r="F7781" s="1504"/>
      <c r="G7781" s="1504"/>
      <c r="H7781" s="1504"/>
      <c r="I7781" s="1504"/>
      <c r="J7781" s="1504"/>
    </row>
    <row r="7782" spans="2:10" x14ac:dyDescent="0.25">
      <c r="B7782" s="1508"/>
      <c r="C7782" s="1508"/>
      <c r="D7782" s="1508"/>
      <c r="E7782" s="1508"/>
      <c r="F7782" s="1504"/>
      <c r="G7782" s="1504"/>
      <c r="H7782" s="1504"/>
      <c r="I7782" s="1504"/>
      <c r="J7782" s="1504"/>
    </row>
    <row r="7783" spans="2:10" x14ac:dyDescent="0.25">
      <c r="B7783" s="1508"/>
      <c r="C7783" s="1508"/>
      <c r="D7783" s="1508"/>
      <c r="E7783" s="1508"/>
      <c r="F7783" s="1504"/>
      <c r="G7783" s="1504"/>
      <c r="H7783" s="1504"/>
      <c r="I7783" s="1504"/>
      <c r="J7783" s="1504"/>
    </row>
    <row r="7784" spans="2:10" x14ac:dyDescent="0.25">
      <c r="B7784" s="1508"/>
      <c r="C7784" s="1508"/>
      <c r="D7784" s="1508"/>
      <c r="E7784" s="1508"/>
      <c r="F7784" s="1504"/>
      <c r="G7784" s="1504"/>
      <c r="H7784" s="1504"/>
      <c r="I7784" s="1504"/>
      <c r="J7784" s="1504"/>
    </row>
    <row r="7785" spans="2:10" x14ac:dyDescent="0.25">
      <c r="B7785" s="1508"/>
      <c r="C7785" s="1508"/>
      <c r="D7785" s="1508"/>
      <c r="E7785" s="1508"/>
      <c r="F7785" s="1504"/>
      <c r="G7785" s="1504"/>
      <c r="H7785" s="1504"/>
      <c r="I7785" s="1504"/>
      <c r="J7785" s="1504"/>
    </row>
    <row r="7786" spans="2:10" x14ac:dyDescent="0.25">
      <c r="B7786" s="1508"/>
      <c r="C7786" s="1508"/>
      <c r="D7786" s="1508"/>
      <c r="E7786" s="1508"/>
      <c r="F7786" s="1504"/>
      <c r="G7786" s="1504"/>
      <c r="H7786" s="1504"/>
      <c r="I7786" s="1504"/>
      <c r="J7786" s="1504"/>
    </row>
    <row r="7787" spans="2:10" x14ac:dyDescent="0.25">
      <c r="B7787" s="1508"/>
      <c r="C7787" s="1508"/>
      <c r="D7787" s="1508"/>
      <c r="E7787" s="1508"/>
      <c r="F7787" s="1504"/>
      <c r="G7787" s="1504"/>
      <c r="H7787" s="1504"/>
      <c r="I7787" s="1504"/>
      <c r="J7787" s="1504"/>
    </row>
    <row r="7788" spans="2:10" x14ac:dyDescent="0.25">
      <c r="B7788" s="1508"/>
      <c r="C7788" s="1508"/>
      <c r="D7788" s="1508"/>
      <c r="E7788" s="1508"/>
      <c r="F7788" s="1504"/>
      <c r="G7788" s="1504"/>
      <c r="H7788" s="1504"/>
      <c r="I7788" s="1504"/>
      <c r="J7788" s="1504"/>
    </row>
    <row r="7789" spans="2:10" x14ac:dyDescent="0.25">
      <c r="B7789" s="1508"/>
      <c r="C7789" s="1508"/>
      <c r="D7789" s="1508"/>
      <c r="E7789" s="1508"/>
      <c r="F7789" s="1504"/>
      <c r="G7789" s="1504"/>
      <c r="H7789" s="1504"/>
      <c r="I7789" s="1504"/>
      <c r="J7789" s="1504"/>
    </row>
    <row r="7790" spans="2:10" x14ac:dyDescent="0.25">
      <c r="B7790" s="1508"/>
      <c r="C7790" s="1508"/>
      <c r="D7790" s="1508"/>
      <c r="E7790" s="1508"/>
      <c r="F7790" s="1504"/>
      <c r="G7790" s="1504"/>
      <c r="H7790" s="1504"/>
      <c r="I7790" s="1504"/>
      <c r="J7790" s="1504"/>
    </row>
    <row r="7791" spans="2:10" x14ac:dyDescent="0.25">
      <c r="B7791" s="1508"/>
      <c r="C7791" s="1508"/>
      <c r="D7791" s="1508"/>
      <c r="E7791" s="1508"/>
      <c r="F7791" s="1504"/>
      <c r="G7791" s="1504"/>
      <c r="H7791" s="1504"/>
      <c r="I7791" s="1504"/>
      <c r="J7791" s="1504"/>
    </row>
    <row r="7792" spans="2:10" x14ac:dyDescent="0.25">
      <c r="B7792" s="1508"/>
      <c r="C7792" s="1508"/>
      <c r="D7792" s="1508"/>
      <c r="E7792" s="1508"/>
      <c r="F7792" s="1504"/>
      <c r="G7792" s="1504"/>
      <c r="H7792" s="1504"/>
      <c r="I7792" s="1504"/>
      <c r="J7792" s="1504"/>
    </row>
    <row r="7793" spans="2:10" x14ac:dyDescent="0.25">
      <c r="B7793" s="1508"/>
      <c r="C7793" s="1508"/>
      <c r="D7793" s="1508"/>
      <c r="E7793" s="1508"/>
      <c r="F7793" s="1504"/>
      <c r="G7793" s="1504"/>
      <c r="H7793" s="1504"/>
      <c r="I7793" s="1504"/>
      <c r="J7793" s="1504"/>
    </row>
    <row r="7794" spans="2:10" x14ac:dyDescent="0.25">
      <c r="B7794" s="1508"/>
      <c r="C7794" s="1508"/>
      <c r="D7794" s="1508"/>
      <c r="E7794" s="1508"/>
      <c r="F7794" s="1504"/>
      <c r="G7794" s="1504"/>
      <c r="H7794" s="1504"/>
      <c r="I7794" s="1504"/>
      <c r="J7794" s="1504"/>
    </row>
    <row r="7795" spans="2:10" x14ac:dyDescent="0.25">
      <c r="B7795" s="1508"/>
      <c r="C7795" s="1508"/>
      <c r="D7795" s="1508"/>
      <c r="E7795" s="1508"/>
      <c r="F7795" s="1504"/>
      <c r="G7795" s="1504"/>
      <c r="H7795" s="1504"/>
      <c r="I7795" s="1504"/>
      <c r="J7795" s="1504"/>
    </row>
    <row r="7796" spans="2:10" x14ac:dyDescent="0.25">
      <c r="B7796" s="1508"/>
      <c r="C7796" s="1508"/>
      <c r="D7796" s="1508"/>
      <c r="E7796" s="1508"/>
      <c r="F7796" s="1504"/>
      <c r="G7796" s="1504"/>
      <c r="H7796" s="1504"/>
      <c r="I7796" s="1504"/>
      <c r="J7796" s="1504"/>
    </row>
    <row r="7797" spans="2:10" x14ac:dyDescent="0.25">
      <c r="B7797" s="1508"/>
      <c r="C7797" s="1508"/>
      <c r="D7797" s="1508"/>
      <c r="E7797" s="1508"/>
      <c r="F7797" s="1504"/>
      <c r="G7797" s="1504"/>
      <c r="H7797" s="1504"/>
      <c r="I7797" s="1504"/>
      <c r="J7797" s="1504"/>
    </row>
    <row r="7798" spans="2:10" x14ac:dyDescent="0.25">
      <c r="B7798" s="1508"/>
      <c r="C7798" s="1508"/>
      <c r="D7798" s="1508"/>
      <c r="E7798" s="1508"/>
      <c r="F7798" s="1504"/>
      <c r="G7798" s="1504"/>
      <c r="H7798" s="1504"/>
      <c r="I7798" s="1504"/>
      <c r="J7798" s="1504"/>
    </row>
    <row r="7799" spans="2:10" x14ac:dyDescent="0.25">
      <c r="B7799" s="1508"/>
      <c r="C7799" s="1508"/>
      <c r="D7799" s="1508"/>
      <c r="E7799" s="1508"/>
      <c r="F7799" s="1504"/>
      <c r="G7799" s="1504"/>
      <c r="H7799" s="1504"/>
      <c r="I7799" s="1504"/>
      <c r="J7799" s="1504"/>
    </row>
    <row r="7800" spans="2:10" x14ac:dyDescent="0.25">
      <c r="B7800" s="1508"/>
      <c r="C7800" s="1508"/>
      <c r="D7800" s="1508"/>
      <c r="E7800" s="1508"/>
      <c r="F7800" s="1504"/>
      <c r="G7800" s="1504"/>
      <c r="H7800" s="1504"/>
      <c r="I7800" s="1504"/>
      <c r="J7800" s="1504"/>
    </row>
    <row r="7801" spans="2:10" x14ac:dyDescent="0.25">
      <c r="B7801" s="1508"/>
      <c r="C7801" s="1508"/>
      <c r="D7801" s="1508"/>
      <c r="E7801" s="1508"/>
      <c r="F7801" s="1504"/>
      <c r="G7801" s="1504"/>
      <c r="H7801" s="1504"/>
      <c r="I7801" s="1504"/>
      <c r="J7801" s="1504"/>
    </row>
    <row r="7802" spans="2:10" x14ac:dyDescent="0.25">
      <c r="B7802" s="1508"/>
      <c r="C7802" s="1508"/>
      <c r="D7802" s="1508"/>
      <c r="E7802" s="1508"/>
      <c r="F7802" s="1504"/>
      <c r="G7802" s="1504"/>
      <c r="H7802" s="1504"/>
      <c r="I7802" s="1504"/>
      <c r="J7802" s="1504"/>
    </row>
    <row r="7803" spans="2:10" x14ac:dyDescent="0.25">
      <c r="B7803" s="1508"/>
      <c r="C7803" s="1508"/>
      <c r="D7803" s="1508"/>
      <c r="E7803" s="1508"/>
      <c r="F7803" s="1504"/>
      <c r="G7803" s="1504"/>
      <c r="H7803" s="1504"/>
      <c r="I7803" s="1504"/>
      <c r="J7803" s="1504"/>
    </row>
    <row r="7804" spans="2:10" x14ac:dyDescent="0.25">
      <c r="B7804" s="1508"/>
      <c r="C7804" s="1508"/>
      <c r="D7804" s="1508"/>
      <c r="E7804" s="1508"/>
      <c r="F7804" s="1504"/>
      <c r="G7804" s="1504"/>
      <c r="H7804" s="1504"/>
      <c r="I7804" s="1504"/>
      <c r="J7804" s="1504"/>
    </row>
    <row r="7805" spans="2:10" x14ac:dyDescent="0.25">
      <c r="B7805" s="1508"/>
      <c r="C7805" s="1508"/>
      <c r="D7805" s="1508"/>
      <c r="E7805" s="1508"/>
      <c r="F7805" s="1504"/>
      <c r="G7805" s="1504"/>
      <c r="H7805" s="1504"/>
      <c r="I7805" s="1504"/>
      <c r="J7805" s="1504"/>
    </row>
    <row r="7806" spans="2:10" x14ac:dyDescent="0.25">
      <c r="B7806" s="1508"/>
      <c r="C7806" s="1508"/>
      <c r="D7806" s="1508"/>
      <c r="E7806" s="1508"/>
      <c r="F7806" s="1504"/>
      <c r="G7806" s="1504"/>
      <c r="H7806" s="1504"/>
      <c r="I7806" s="1504"/>
      <c r="J7806" s="1504"/>
    </row>
    <row r="7807" spans="2:10" x14ac:dyDescent="0.25">
      <c r="B7807" s="1508"/>
      <c r="C7807" s="1508"/>
      <c r="D7807" s="1508"/>
      <c r="E7807" s="1508"/>
      <c r="F7807" s="1504"/>
      <c r="G7807" s="1504"/>
      <c r="H7807" s="1504"/>
      <c r="I7807" s="1504"/>
      <c r="J7807" s="1504"/>
    </row>
    <row r="7808" spans="2:10" x14ac:dyDescent="0.25">
      <c r="B7808" s="1508"/>
      <c r="C7808" s="1508"/>
      <c r="D7808" s="1508"/>
      <c r="E7808" s="1508"/>
      <c r="F7808" s="1504"/>
      <c r="G7808" s="1504"/>
      <c r="H7808" s="1504"/>
      <c r="I7808" s="1504"/>
      <c r="J7808" s="1504"/>
    </row>
    <row r="7809" spans="2:10" x14ac:dyDescent="0.25">
      <c r="B7809" s="1508"/>
      <c r="C7809" s="1508"/>
      <c r="D7809" s="1508"/>
      <c r="E7809" s="1508"/>
      <c r="F7809" s="1504"/>
      <c r="G7809" s="1504"/>
      <c r="H7809" s="1504"/>
      <c r="I7809" s="1504"/>
      <c r="J7809" s="1504"/>
    </row>
    <row r="7810" spans="2:10" x14ac:dyDescent="0.25">
      <c r="B7810" s="1508"/>
      <c r="C7810" s="1508"/>
      <c r="D7810" s="1508"/>
      <c r="E7810" s="1508"/>
      <c r="F7810" s="1504"/>
      <c r="G7810" s="1504"/>
      <c r="H7810" s="1504"/>
      <c r="I7810" s="1504"/>
      <c r="J7810" s="1504"/>
    </row>
    <row r="7811" spans="2:10" x14ac:dyDescent="0.25">
      <c r="B7811" s="1508"/>
      <c r="C7811" s="1508"/>
      <c r="D7811" s="1508"/>
      <c r="E7811" s="1508"/>
      <c r="F7811" s="1504"/>
      <c r="G7811" s="1504"/>
      <c r="H7811" s="1504"/>
      <c r="I7811" s="1504"/>
      <c r="J7811" s="1504"/>
    </row>
    <row r="7812" spans="2:10" x14ac:dyDescent="0.25">
      <c r="B7812" s="1508"/>
      <c r="C7812" s="1508"/>
      <c r="D7812" s="1508"/>
      <c r="E7812" s="1508"/>
      <c r="F7812" s="1504"/>
      <c r="G7812" s="1504"/>
      <c r="H7812" s="1504"/>
      <c r="I7812" s="1504"/>
      <c r="J7812" s="1504"/>
    </row>
    <row r="7813" spans="2:10" x14ac:dyDescent="0.25">
      <c r="B7813" s="1508"/>
      <c r="C7813" s="1508"/>
      <c r="D7813" s="1508"/>
      <c r="E7813" s="1508"/>
      <c r="F7813" s="1504"/>
      <c r="G7813" s="1504"/>
      <c r="H7813" s="1504"/>
      <c r="I7813" s="1504"/>
      <c r="J7813" s="1504"/>
    </row>
    <row r="7814" spans="2:10" x14ac:dyDescent="0.25">
      <c r="B7814" s="1508"/>
      <c r="C7814" s="1508"/>
      <c r="D7814" s="1508"/>
      <c r="E7814" s="1508"/>
      <c r="F7814" s="1504"/>
      <c r="G7814" s="1504"/>
      <c r="H7814" s="1504"/>
      <c r="I7814" s="1504"/>
      <c r="J7814" s="1504"/>
    </row>
    <row r="7815" spans="2:10" x14ac:dyDescent="0.25">
      <c r="B7815" s="1508"/>
      <c r="C7815" s="1508"/>
      <c r="D7815" s="1508"/>
      <c r="E7815" s="1508"/>
      <c r="F7815" s="1504"/>
      <c r="G7815" s="1504"/>
      <c r="H7815" s="1504"/>
      <c r="I7815" s="1504"/>
      <c r="J7815" s="1504"/>
    </row>
    <row r="7816" spans="2:10" x14ac:dyDescent="0.25">
      <c r="B7816" s="1508"/>
      <c r="C7816" s="1508"/>
      <c r="D7816" s="1508"/>
      <c r="E7816" s="1508"/>
      <c r="F7816" s="1504"/>
      <c r="G7816" s="1504"/>
      <c r="H7816" s="1504"/>
      <c r="I7816" s="1504"/>
      <c r="J7816" s="1504"/>
    </row>
    <row r="7817" spans="2:10" x14ac:dyDescent="0.25">
      <c r="B7817" s="1508"/>
      <c r="C7817" s="1508"/>
      <c r="D7817" s="1508"/>
      <c r="E7817" s="1508"/>
      <c r="F7817" s="1504"/>
      <c r="G7817" s="1504"/>
      <c r="H7817" s="1504"/>
      <c r="I7817" s="1504"/>
      <c r="J7817" s="1504"/>
    </row>
    <row r="7818" spans="2:10" x14ac:dyDescent="0.25">
      <c r="B7818" s="1508"/>
      <c r="C7818" s="1508"/>
      <c r="D7818" s="1508"/>
      <c r="E7818" s="1508"/>
      <c r="F7818" s="1504"/>
      <c r="G7818" s="1504"/>
      <c r="H7818" s="1504"/>
      <c r="I7818" s="1504"/>
      <c r="J7818" s="1504"/>
    </row>
    <row r="7819" spans="2:10" x14ac:dyDescent="0.25">
      <c r="B7819" s="1508"/>
      <c r="C7819" s="1508"/>
      <c r="D7819" s="1508"/>
      <c r="E7819" s="1508"/>
      <c r="F7819" s="1504"/>
      <c r="G7819" s="1504"/>
      <c r="H7819" s="1504"/>
      <c r="I7819" s="1504"/>
      <c r="J7819" s="1504"/>
    </row>
    <row r="7820" spans="2:10" x14ac:dyDescent="0.25">
      <c r="B7820" s="1508"/>
      <c r="C7820" s="1508"/>
      <c r="D7820" s="1508"/>
      <c r="E7820" s="1508"/>
      <c r="F7820" s="1504"/>
      <c r="G7820" s="1504"/>
      <c r="H7820" s="1504"/>
      <c r="I7820" s="1504"/>
      <c r="J7820" s="1504"/>
    </row>
    <row r="7821" spans="2:10" x14ac:dyDescent="0.25">
      <c r="B7821" s="1508"/>
      <c r="C7821" s="1508"/>
      <c r="D7821" s="1508"/>
      <c r="E7821" s="1508"/>
      <c r="F7821" s="1504"/>
      <c r="G7821" s="1504"/>
      <c r="H7821" s="1504"/>
      <c r="I7821" s="1504"/>
      <c r="J7821" s="1504"/>
    </row>
    <row r="7822" spans="2:10" x14ac:dyDescent="0.25">
      <c r="B7822" s="1508"/>
      <c r="C7822" s="1508"/>
      <c r="D7822" s="1508"/>
      <c r="E7822" s="1508"/>
      <c r="F7822" s="1504"/>
      <c r="G7822" s="1504"/>
      <c r="H7822" s="1504"/>
      <c r="I7822" s="1504"/>
      <c r="J7822" s="1504"/>
    </row>
    <row r="7823" spans="2:10" x14ac:dyDescent="0.25">
      <c r="B7823" s="1508"/>
      <c r="C7823" s="1508"/>
      <c r="D7823" s="1508"/>
      <c r="E7823" s="1508"/>
      <c r="F7823" s="1504"/>
      <c r="G7823" s="1504"/>
      <c r="H7823" s="1504"/>
      <c r="I7823" s="1504"/>
      <c r="J7823" s="1504"/>
    </row>
    <row r="7824" spans="2:10" x14ac:dyDescent="0.25">
      <c r="B7824" s="1508"/>
      <c r="C7824" s="1508"/>
      <c r="D7824" s="1508"/>
      <c r="E7824" s="1508"/>
      <c r="F7824" s="1504"/>
      <c r="G7824" s="1504"/>
      <c r="H7824" s="1504"/>
      <c r="I7824" s="1504"/>
      <c r="J7824" s="1504"/>
    </row>
    <row r="7825" spans="2:10" x14ac:dyDescent="0.25">
      <c r="B7825" s="1508"/>
      <c r="C7825" s="1508"/>
      <c r="D7825" s="1508"/>
      <c r="E7825" s="1508"/>
      <c r="F7825" s="1504"/>
      <c r="G7825" s="1504"/>
      <c r="H7825" s="1504"/>
      <c r="I7825" s="1504"/>
      <c r="J7825" s="1504"/>
    </row>
    <row r="7826" spans="2:10" x14ac:dyDescent="0.25">
      <c r="B7826" s="1508"/>
      <c r="C7826" s="1508"/>
      <c r="D7826" s="1508"/>
      <c r="E7826" s="1508"/>
      <c r="F7826" s="1504"/>
      <c r="G7826" s="1504"/>
      <c r="H7826" s="1504"/>
      <c r="I7826" s="1504"/>
      <c r="J7826" s="1504"/>
    </row>
    <row r="7827" spans="2:10" x14ac:dyDescent="0.25">
      <c r="B7827" s="1508"/>
      <c r="C7827" s="1508"/>
      <c r="D7827" s="1508"/>
      <c r="E7827" s="1508"/>
      <c r="F7827" s="1504"/>
      <c r="G7827" s="1504"/>
      <c r="H7827" s="1504"/>
      <c r="I7827" s="1504"/>
      <c r="J7827" s="1504"/>
    </row>
    <row r="7828" spans="2:10" x14ac:dyDescent="0.25">
      <c r="B7828" s="1508"/>
      <c r="C7828" s="1508"/>
      <c r="D7828" s="1508"/>
      <c r="E7828" s="1508"/>
      <c r="F7828" s="1504"/>
      <c r="G7828" s="1504"/>
      <c r="H7828" s="1504"/>
      <c r="I7828" s="1504"/>
      <c r="J7828" s="1504"/>
    </row>
    <row r="7829" spans="2:10" x14ac:dyDescent="0.25">
      <c r="B7829" s="1508"/>
      <c r="C7829" s="1508"/>
      <c r="D7829" s="1508"/>
      <c r="E7829" s="1508"/>
      <c r="F7829" s="1504"/>
      <c r="G7829" s="1504"/>
      <c r="H7829" s="1504"/>
      <c r="I7829" s="1504"/>
      <c r="J7829" s="1504"/>
    </row>
    <row r="7830" spans="2:10" x14ac:dyDescent="0.25">
      <c r="B7830" s="1508"/>
      <c r="C7830" s="1508"/>
      <c r="D7830" s="1508"/>
      <c r="E7830" s="1508"/>
      <c r="F7830" s="1504"/>
      <c r="G7830" s="1504"/>
      <c r="H7830" s="1504"/>
      <c r="I7830" s="1504"/>
      <c r="J7830" s="1504"/>
    </row>
    <row r="7831" spans="2:10" x14ac:dyDescent="0.25">
      <c r="B7831" s="1508"/>
      <c r="C7831" s="1508"/>
      <c r="D7831" s="1508"/>
      <c r="E7831" s="1508"/>
      <c r="F7831" s="1504"/>
      <c r="G7831" s="1504"/>
      <c r="H7831" s="1504"/>
      <c r="I7831" s="1504"/>
      <c r="J7831" s="1504"/>
    </row>
    <row r="7832" spans="2:10" x14ac:dyDescent="0.25">
      <c r="B7832" s="1508"/>
      <c r="C7832" s="1508"/>
      <c r="D7832" s="1508"/>
      <c r="E7832" s="1508"/>
      <c r="F7832" s="1504"/>
      <c r="G7832" s="1504"/>
      <c r="H7832" s="1504"/>
      <c r="I7832" s="1504"/>
      <c r="J7832" s="1504"/>
    </row>
    <row r="7833" spans="2:10" x14ac:dyDescent="0.25">
      <c r="B7833" s="1508"/>
      <c r="C7833" s="1508"/>
      <c r="D7833" s="1508"/>
      <c r="E7833" s="1508"/>
      <c r="F7833" s="1504"/>
      <c r="G7833" s="1504"/>
      <c r="H7833" s="1504"/>
      <c r="I7833" s="1504"/>
      <c r="J7833" s="1504"/>
    </row>
    <row r="7834" spans="2:10" x14ac:dyDescent="0.25">
      <c r="B7834" s="1508"/>
      <c r="C7834" s="1508"/>
      <c r="D7834" s="1508"/>
      <c r="E7834" s="1508"/>
      <c r="F7834" s="1504"/>
      <c r="G7834" s="1504"/>
      <c r="H7834" s="1504"/>
      <c r="I7834" s="1504"/>
      <c r="J7834" s="1504"/>
    </row>
    <row r="7835" spans="2:10" x14ac:dyDescent="0.25">
      <c r="B7835" s="1508"/>
      <c r="C7835" s="1508"/>
      <c r="D7835" s="1508"/>
      <c r="E7835" s="1508"/>
      <c r="F7835" s="1504"/>
      <c r="G7835" s="1504"/>
      <c r="H7835" s="1504"/>
      <c r="I7835" s="1504"/>
      <c r="J7835" s="1504"/>
    </row>
    <row r="7836" spans="2:10" x14ac:dyDescent="0.25">
      <c r="B7836" s="1508"/>
      <c r="C7836" s="1508"/>
      <c r="D7836" s="1508"/>
      <c r="E7836" s="1508"/>
      <c r="F7836" s="1504"/>
      <c r="G7836" s="1504"/>
      <c r="H7836" s="1504"/>
      <c r="I7836" s="1504"/>
      <c r="J7836" s="1504"/>
    </row>
    <row r="7837" spans="2:10" x14ac:dyDescent="0.25">
      <c r="B7837" s="1508"/>
      <c r="C7837" s="1508"/>
      <c r="D7837" s="1508"/>
      <c r="E7837" s="1508"/>
      <c r="F7837" s="1504"/>
      <c r="G7837" s="1504"/>
      <c r="H7837" s="1504"/>
      <c r="I7837" s="1504"/>
      <c r="J7837" s="1504"/>
    </row>
    <row r="7838" spans="2:10" x14ac:dyDescent="0.25">
      <c r="B7838" s="1508"/>
      <c r="C7838" s="1508"/>
      <c r="D7838" s="1508"/>
      <c r="E7838" s="1508"/>
      <c r="F7838" s="1504"/>
      <c r="G7838" s="1504"/>
      <c r="H7838" s="1504"/>
      <c r="I7838" s="1504"/>
      <c r="J7838" s="1504"/>
    </row>
    <row r="7839" spans="2:10" x14ac:dyDescent="0.25">
      <c r="B7839" s="1508"/>
      <c r="C7839" s="1508"/>
      <c r="D7839" s="1508"/>
      <c r="E7839" s="1508"/>
      <c r="F7839" s="1504"/>
      <c r="G7839" s="1504"/>
      <c r="H7839" s="1504"/>
      <c r="I7839" s="1504"/>
      <c r="J7839" s="1504"/>
    </row>
    <row r="7840" spans="2:10" x14ac:dyDescent="0.25">
      <c r="B7840" s="1508"/>
      <c r="C7840" s="1508"/>
      <c r="D7840" s="1508"/>
      <c r="E7840" s="1508"/>
      <c r="F7840" s="1504"/>
      <c r="G7840" s="1504"/>
      <c r="H7840" s="1504"/>
      <c r="I7840" s="1504"/>
      <c r="J7840" s="1504"/>
    </row>
    <row r="7841" spans="2:10" x14ac:dyDescent="0.25">
      <c r="B7841" s="1508"/>
      <c r="C7841" s="1508"/>
      <c r="D7841" s="1508"/>
      <c r="E7841" s="1508"/>
      <c r="F7841" s="1504"/>
      <c r="G7841" s="1504"/>
      <c r="H7841" s="1504"/>
      <c r="I7841" s="1504"/>
      <c r="J7841" s="1504"/>
    </row>
    <row r="7842" spans="2:10" x14ac:dyDescent="0.25">
      <c r="B7842" s="1508"/>
      <c r="C7842" s="1508"/>
      <c r="D7842" s="1508"/>
      <c r="E7842" s="1508"/>
      <c r="F7842" s="1504"/>
      <c r="G7842" s="1504"/>
      <c r="H7842" s="1504"/>
      <c r="I7842" s="1504"/>
      <c r="J7842" s="1504"/>
    </row>
    <row r="7843" spans="2:10" x14ac:dyDescent="0.25">
      <c r="B7843" s="1508"/>
      <c r="C7843" s="1508"/>
      <c r="D7843" s="1508"/>
      <c r="E7843" s="1508"/>
      <c r="F7843" s="1504"/>
      <c r="G7843" s="1504"/>
      <c r="H7843" s="1504"/>
      <c r="I7843" s="1504"/>
      <c r="J7843" s="1504"/>
    </row>
    <row r="7844" spans="2:10" x14ac:dyDescent="0.25">
      <c r="B7844" s="1508"/>
      <c r="C7844" s="1508"/>
      <c r="D7844" s="1508"/>
      <c r="E7844" s="1508"/>
      <c r="F7844" s="1504"/>
      <c r="G7844" s="1504"/>
      <c r="H7844" s="1504"/>
      <c r="I7844" s="1504"/>
      <c r="J7844" s="1504"/>
    </row>
    <row r="7845" spans="2:10" x14ac:dyDescent="0.25">
      <c r="B7845" s="1508"/>
      <c r="C7845" s="1508"/>
      <c r="D7845" s="1508"/>
      <c r="E7845" s="1508"/>
      <c r="F7845" s="1504"/>
      <c r="G7845" s="1504"/>
      <c r="H7845" s="1504"/>
      <c r="I7845" s="1504"/>
      <c r="J7845" s="1504"/>
    </row>
    <row r="7846" spans="2:10" x14ac:dyDescent="0.25">
      <c r="B7846" s="1508"/>
      <c r="C7846" s="1508"/>
      <c r="D7846" s="1508"/>
      <c r="E7846" s="1508"/>
      <c r="F7846" s="1504"/>
      <c r="G7846" s="1504"/>
      <c r="H7846" s="1504"/>
      <c r="I7846" s="1504"/>
      <c r="J7846" s="1504"/>
    </row>
    <row r="7847" spans="2:10" x14ac:dyDescent="0.25">
      <c r="B7847" s="1508"/>
      <c r="C7847" s="1508"/>
      <c r="D7847" s="1508"/>
      <c r="E7847" s="1508"/>
      <c r="F7847" s="1504"/>
      <c r="G7847" s="1504"/>
      <c r="H7847" s="1504"/>
      <c r="I7847" s="1504"/>
      <c r="J7847" s="1504"/>
    </row>
    <row r="7848" spans="2:10" x14ac:dyDescent="0.25">
      <c r="B7848" s="1508"/>
      <c r="C7848" s="1508"/>
      <c r="D7848" s="1508"/>
      <c r="E7848" s="1508"/>
      <c r="F7848" s="1504"/>
      <c r="G7848" s="1504"/>
      <c r="H7848" s="1504"/>
      <c r="I7848" s="1504"/>
      <c r="J7848" s="1504"/>
    </row>
    <row r="7849" spans="2:10" x14ac:dyDescent="0.25">
      <c r="B7849" s="1508"/>
      <c r="C7849" s="1508"/>
      <c r="D7849" s="1508"/>
      <c r="E7849" s="1508"/>
      <c r="F7849" s="1504"/>
      <c r="G7849" s="1504"/>
      <c r="H7849" s="1504"/>
      <c r="I7849" s="1504"/>
      <c r="J7849" s="1504"/>
    </row>
    <row r="7850" spans="2:10" x14ac:dyDescent="0.25">
      <c r="B7850" s="1508"/>
      <c r="C7850" s="1508"/>
      <c r="D7850" s="1508"/>
      <c r="E7850" s="1508"/>
      <c r="F7850" s="1504"/>
      <c r="G7850" s="1504"/>
      <c r="H7850" s="1504"/>
      <c r="I7850" s="1504"/>
      <c r="J7850" s="1504"/>
    </row>
    <row r="7851" spans="2:10" x14ac:dyDescent="0.25">
      <c r="B7851" s="1508"/>
      <c r="C7851" s="1508"/>
      <c r="D7851" s="1508"/>
      <c r="E7851" s="1508"/>
      <c r="F7851" s="1504"/>
      <c r="G7851" s="1504"/>
      <c r="H7851" s="1504"/>
      <c r="I7851" s="1504"/>
      <c r="J7851" s="1504"/>
    </row>
    <row r="7852" spans="2:10" x14ac:dyDescent="0.25">
      <c r="B7852" s="1508"/>
      <c r="C7852" s="1508"/>
      <c r="D7852" s="1508"/>
      <c r="E7852" s="1508"/>
      <c r="F7852" s="1504"/>
      <c r="G7852" s="1504"/>
      <c r="H7852" s="1504"/>
      <c r="I7852" s="1504"/>
      <c r="J7852" s="1504"/>
    </row>
    <row r="7853" spans="2:10" x14ac:dyDescent="0.25">
      <c r="B7853" s="1508"/>
      <c r="C7853" s="1508"/>
      <c r="D7853" s="1508"/>
      <c r="E7853" s="1508"/>
      <c r="F7853" s="1504"/>
      <c r="G7853" s="1504"/>
      <c r="H7853" s="1504"/>
      <c r="I7853" s="1504"/>
      <c r="J7853" s="1504"/>
    </row>
    <row r="7854" spans="2:10" x14ac:dyDescent="0.25">
      <c r="B7854" s="1508"/>
      <c r="C7854" s="1508"/>
      <c r="D7854" s="1508"/>
      <c r="E7854" s="1508"/>
      <c r="F7854" s="1504"/>
      <c r="G7854" s="1504"/>
      <c r="H7854" s="1504"/>
      <c r="I7854" s="1504"/>
      <c r="J7854" s="1504"/>
    </row>
    <row r="7855" spans="2:10" x14ac:dyDescent="0.25">
      <c r="B7855" s="1508"/>
      <c r="C7855" s="1508"/>
      <c r="D7855" s="1508"/>
      <c r="E7855" s="1508"/>
      <c r="F7855" s="1504"/>
      <c r="G7855" s="1504"/>
      <c r="H7855" s="1504"/>
      <c r="I7855" s="1504"/>
      <c r="J7855" s="1504"/>
    </row>
    <row r="7856" spans="2:10" x14ac:dyDescent="0.25">
      <c r="B7856" s="1508"/>
      <c r="C7856" s="1508"/>
      <c r="D7856" s="1508"/>
      <c r="E7856" s="1508"/>
      <c r="F7856" s="1504"/>
      <c r="G7856" s="1504"/>
      <c r="H7856" s="1504"/>
      <c r="I7856" s="1504"/>
      <c r="J7856" s="1504"/>
    </row>
    <row r="7857" spans="2:10" x14ac:dyDescent="0.25">
      <c r="B7857" s="1508"/>
      <c r="C7857" s="1508"/>
      <c r="D7857" s="1508"/>
      <c r="E7857" s="1508"/>
      <c r="F7857" s="1504"/>
      <c r="G7857" s="1504"/>
      <c r="H7857" s="1504"/>
      <c r="I7857" s="1504"/>
      <c r="J7857" s="1504"/>
    </row>
    <row r="7858" spans="2:10" x14ac:dyDescent="0.25">
      <c r="B7858" s="1508"/>
      <c r="C7858" s="1508"/>
      <c r="D7858" s="1508"/>
      <c r="E7858" s="1508"/>
      <c r="F7858" s="1504"/>
      <c r="G7858" s="1504"/>
      <c r="H7858" s="1504"/>
      <c r="I7858" s="1504"/>
      <c r="J7858" s="1504"/>
    </row>
    <row r="7859" spans="2:10" x14ac:dyDescent="0.25">
      <c r="B7859" s="1508"/>
      <c r="C7859" s="1508"/>
      <c r="D7859" s="1508"/>
      <c r="E7859" s="1508"/>
      <c r="F7859" s="1504"/>
      <c r="G7859" s="1504"/>
      <c r="H7859" s="1504"/>
      <c r="I7859" s="1504"/>
      <c r="J7859" s="1504"/>
    </row>
    <row r="7860" spans="2:10" x14ac:dyDescent="0.25">
      <c r="B7860" s="1508"/>
      <c r="C7860" s="1508"/>
      <c r="D7860" s="1508"/>
      <c r="E7860" s="1508"/>
      <c r="F7860" s="1504"/>
      <c r="G7860" s="1504"/>
      <c r="H7860" s="1504"/>
      <c r="I7860" s="1504"/>
      <c r="J7860" s="1504"/>
    </row>
    <row r="7861" spans="2:10" x14ac:dyDescent="0.25">
      <c r="B7861" s="1508"/>
      <c r="C7861" s="1508"/>
      <c r="D7861" s="1508"/>
      <c r="E7861" s="1508"/>
      <c r="F7861" s="1504"/>
      <c r="G7861" s="1504"/>
      <c r="H7861" s="1504"/>
      <c r="I7861" s="1504"/>
      <c r="J7861" s="1504"/>
    </row>
    <row r="7862" spans="2:10" x14ac:dyDescent="0.25">
      <c r="B7862" s="1508"/>
      <c r="C7862" s="1508"/>
      <c r="D7862" s="1508"/>
      <c r="E7862" s="1508"/>
      <c r="F7862" s="1504"/>
      <c r="G7862" s="1504"/>
      <c r="H7862" s="1504"/>
      <c r="I7862" s="1504"/>
      <c r="J7862" s="1504"/>
    </row>
    <row r="7863" spans="2:10" x14ac:dyDescent="0.25">
      <c r="B7863" s="1508"/>
      <c r="C7863" s="1508"/>
      <c r="D7863" s="1508"/>
      <c r="E7863" s="1508"/>
      <c r="F7863" s="1504"/>
      <c r="G7863" s="1504"/>
      <c r="H7863" s="1504"/>
      <c r="I7863" s="1504"/>
      <c r="J7863" s="1504"/>
    </row>
    <row r="7864" spans="2:10" x14ac:dyDescent="0.25">
      <c r="B7864" s="1508"/>
      <c r="C7864" s="1508"/>
      <c r="D7864" s="1508"/>
      <c r="E7864" s="1508"/>
      <c r="F7864" s="1504"/>
      <c r="G7864" s="1504"/>
      <c r="H7864" s="1504"/>
      <c r="I7864" s="1504"/>
      <c r="J7864" s="1504"/>
    </row>
    <row r="7865" spans="2:10" x14ac:dyDescent="0.25">
      <c r="B7865" s="1508"/>
      <c r="C7865" s="1508"/>
      <c r="D7865" s="1508"/>
      <c r="E7865" s="1508"/>
      <c r="F7865" s="1504"/>
      <c r="G7865" s="1504"/>
      <c r="H7865" s="1504"/>
      <c r="I7865" s="1504"/>
      <c r="J7865" s="1504"/>
    </row>
    <row r="7866" spans="2:10" x14ac:dyDescent="0.25">
      <c r="B7866" s="1508"/>
      <c r="C7866" s="1508"/>
      <c r="D7866" s="1508"/>
      <c r="E7866" s="1508"/>
      <c r="F7866" s="1504"/>
      <c r="G7866" s="1504"/>
      <c r="H7866" s="1504"/>
      <c r="I7866" s="1504"/>
      <c r="J7866" s="1504"/>
    </row>
    <row r="7867" spans="2:10" x14ac:dyDescent="0.25">
      <c r="B7867" s="1508"/>
      <c r="C7867" s="1508"/>
      <c r="D7867" s="1508"/>
      <c r="E7867" s="1508"/>
      <c r="F7867" s="1504"/>
      <c r="G7867" s="1504"/>
      <c r="H7867" s="1504"/>
      <c r="I7867" s="1504"/>
      <c r="J7867" s="1504"/>
    </row>
    <row r="7868" spans="2:10" x14ac:dyDescent="0.25">
      <c r="B7868" s="1508"/>
      <c r="C7868" s="1508"/>
      <c r="D7868" s="1508"/>
      <c r="E7868" s="1508"/>
      <c r="F7868" s="1504"/>
      <c r="G7868" s="1504"/>
      <c r="H7868" s="1504"/>
      <c r="I7868" s="1504"/>
      <c r="J7868" s="1504"/>
    </row>
    <row r="7869" spans="2:10" x14ac:dyDescent="0.25">
      <c r="B7869" s="1508"/>
      <c r="C7869" s="1508"/>
      <c r="D7869" s="1508"/>
      <c r="E7869" s="1508"/>
      <c r="F7869" s="1504"/>
      <c r="G7869" s="1504"/>
      <c r="H7869" s="1504"/>
      <c r="I7869" s="1504"/>
      <c r="J7869" s="1504"/>
    </row>
    <row r="7870" spans="2:10" x14ac:dyDescent="0.25">
      <c r="B7870" s="1508"/>
      <c r="C7870" s="1508"/>
      <c r="D7870" s="1508"/>
      <c r="E7870" s="1508"/>
      <c r="F7870" s="1504"/>
      <c r="G7870" s="1504"/>
      <c r="H7870" s="1504"/>
      <c r="I7870" s="1504"/>
      <c r="J7870" s="1504"/>
    </row>
    <row r="7871" spans="2:10" x14ac:dyDescent="0.25">
      <c r="B7871" s="1508"/>
      <c r="C7871" s="1508"/>
      <c r="D7871" s="1508"/>
      <c r="E7871" s="1508"/>
      <c r="F7871" s="1504"/>
      <c r="G7871" s="1504"/>
      <c r="H7871" s="1504"/>
      <c r="I7871" s="1504"/>
      <c r="J7871" s="1504"/>
    </row>
    <row r="7872" spans="2:10" x14ac:dyDescent="0.25">
      <c r="B7872" s="1508"/>
      <c r="C7872" s="1508"/>
      <c r="D7872" s="1508"/>
      <c r="E7872" s="1508"/>
      <c r="F7872" s="1504"/>
      <c r="G7872" s="1504"/>
      <c r="H7872" s="1504"/>
      <c r="I7872" s="1504"/>
      <c r="J7872" s="1504"/>
    </row>
    <row r="7873" spans="2:10" x14ac:dyDescent="0.25">
      <c r="B7873" s="1508"/>
      <c r="C7873" s="1508"/>
      <c r="D7873" s="1508"/>
      <c r="E7873" s="1508"/>
      <c r="F7873" s="1504"/>
      <c r="G7873" s="1504"/>
      <c r="H7873" s="1504"/>
      <c r="I7873" s="1504"/>
      <c r="J7873" s="1504"/>
    </row>
    <row r="7874" spans="2:10" x14ac:dyDescent="0.25">
      <c r="B7874" s="1508"/>
      <c r="C7874" s="1508"/>
      <c r="D7874" s="1508"/>
      <c r="E7874" s="1508"/>
      <c r="F7874" s="1504"/>
      <c r="G7874" s="1504"/>
      <c r="H7874" s="1504"/>
      <c r="I7874" s="1504"/>
      <c r="J7874" s="1504"/>
    </row>
    <row r="7875" spans="2:10" x14ac:dyDescent="0.25">
      <c r="B7875" s="1508"/>
      <c r="C7875" s="1508"/>
      <c r="D7875" s="1508"/>
      <c r="E7875" s="1508"/>
      <c r="F7875" s="1504"/>
      <c r="G7875" s="1504"/>
      <c r="H7875" s="1504"/>
      <c r="I7875" s="1504"/>
      <c r="J7875" s="1504"/>
    </row>
    <row r="7876" spans="2:10" x14ac:dyDescent="0.25">
      <c r="B7876" s="1508"/>
      <c r="C7876" s="1508"/>
      <c r="D7876" s="1508"/>
      <c r="E7876" s="1508"/>
      <c r="F7876" s="1504"/>
      <c r="G7876" s="1504"/>
      <c r="H7876" s="1504"/>
      <c r="I7876" s="1504"/>
      <c r="J7876" s="1504"/>
    </row>
    <row r="7877" spans="2:10" x14ac:dyDescent="0.25">
      <c r="B7877" s="1508"/>
      <c r="C7877" s="1508"/>
      <c r="D7877" s="1508"/>
      <c r="E7877" s="1508"/>
      <c r="F7877" s="1504"/>
      <c r="G7877" s="1504"/>
      <c r="H7877" s="1504"/>
      <c r="I7877" s="1504"/>
      <c r="J7877" s="1504"/>
    </row>
    <row r="7878" spans="2:10" x14ac:dyDescent="0.25">
      <c r="B7878" s="1508"/>
      <c r="C7878" s="1508"/>
      <c r="D7878" s="1508"/>
      <c r="E7878" s="1508"/>
      <c r="F7878" s="1504"/>
      <c r="G7878" s="1504"/>
      <c r="H7878" s="1504"/>
      <c r="I7878" s="1504"/>
      <c r="J7878" s="1504"/>
    </row>
    <row r="7879" spans="2:10" x14ac:dyDescent="0.25">
      <c r="B7879" s="1508"/>
      <c r="C7879" s="1508"/>
      <c r="D7879" s="1508"/>
      <c r="E7879" s="1508"/>
      <c r="F7879" s="1504"/>
      <c r="G7879" s="1504"/>
      <c r="H7879" s="1504"/>
      <c r="I7879" s="1504"/>
      <c r="J7879" s="1504"/>
    </row>
    <row r="7880" spans="2:10" x14ac:dyDescent="0.25">
      <c r="B7880" s="1508"/>
      <c r="C7880" s="1508"/>
      <c r="D7880" s="1508"/>
      <c r="E7880" s="1508"/>
      <c r="F7880" s="1504"/>
      <c r="G7880" s="1504"/>
      <c r="H7880" s="1504"/>
      <c r="I7880" s="1504"/>
      <c r="J7880" s="1504"/>
    </row>
    <row r="7881" spans="2:10" x14ac:dyDescent="0.25">
      <c r="B7881" s="1508"/>
      <c r="C7881" s="1508"/>
      <c r="D7881" s="1508"/>
      <c r="E7881" s="1508"/>
      <c r="F7881" s="1504"/>
      <c r="G7881" s="1504"/>
      <c r="H7881" s="1504"/>
      <c r="I7881" s="1504"/>
      <c r="J7881" s="1504"/>
    </row>
    <row r="7882" spans="2:10" x14ac:dyDescent="0.25">
      <c r="B7882" s="1508"/>
      <c r="C7882" s="1508"/>
      <c r="D7882" s="1508"/>
      <c r="E7882" s="1508"/>
      <c r="F7882" s="1504"/>
      <c r="G7882" s="1504"/>
      <c r="H7882" s="1504"/>
      <c r="I7882" s="1504"/>
      <c r="J7882" s="1504"/>
    </row>
    <row r="7883" spans="2:10" x14ac:dyDescent="0.25">
      <c r="B7883" s="1508"/>
      <c r="C7883" s="1508"/>
      <c r="D7883" s="1508"/>
      <c r="E7883" s="1508"/>
      <c r="F7883" s="1504"/>
      <c r="G7883" s="1504"/>
      <c r="H7883" s="1504"/>
      <c r="I7883" s="1504"/>
      <c r="J7883" s="1504"/>
    </row>
    <row r="7884" spans="2:10" x14ac:dyDescent="0.25">
      <c r="B7884" s="1508"/>
      <c r="C7884" s="1508"/>
      <c r="D7884" s="1508"/>
      <c r="E7884" s="1508"/>
      <c r="F7884" s="1504"/>
      <c r="G7884" s="1504"/>
      <c r="H7884" s="1504"/>
      <c r="I7884" s="1504"/>
      <c r="J7884" s="1504"/>
    </row>
    <row r="7885" spans="2:10" x14ac:dyDescent="0.25">
      <c r="B7885" s="1508"/>
      <c r="C7885" s="1508"/>
      <c r="D7885" s="1508"/>
      <c r="E7885" s="1508"/>
      <c r="F7885" s="1504"/>
      <c r="G7885" s="1504"/>
      <c r="H7885" s="1504"/>
      <c r="I7885" s="1504"/>
      <c r="J7885" s="1504"/>
    </row>
    <row r="7886" spans="2:10" x14ac:dyDescent="0.25">
      <c r="B7886" s="1508"/>
      <c r="C7886" s="1508"/>
      <c r="D7886" s="1508"/>
      <c r="E7886" s="1508"/>
      <c r="F7886" s="1504"/>
      <c r="G7886" s="1504"/>
      <c r="H7886" s="1504"/>
      <c r="I7886" s="1504"/>
      <c r="J7886" s="1504"/>
    </row>
    <row r="7887" spans="2:10" x14ac:dyDescent="0.25">
      <c r="B7887" s="1508"/>
      <c r="C7887" s="1508"/>
      <c r="D7887" s="1508"/>
      <c r="E7887" s="1508"/>
      <c r="F7887" s="1504"/>
      <c r="G7887" s="1504"/>
      <c r="H7887" s="1504"/>
      <c r="I7887" s="1504"/>
      <c r="J7887" s="1504"/>
    </row>
    <row r="7888" spans="2:10" x14ac:dyDescent="0.25">
      <c r="B7888" s="1508"/>
      <c r="C7888" s="1508"/>
      <c r="D7888" s="1508"/>
      <c r="E7888" s="1508"/>
      <c r="F7888" s="1504"/>
      <c r="G7888" s="1504"/>
      <c r="H7888" s="1504"/>
      <c r="I7888" s="1504"/>
      <c r="J7888" s="1504"/>
    </row>
    <row r="7889" spans="2:10" x14ac:dyDescent="0.25">
      <c r="B7889" s="1508"/>
      <c r="C7889" s="1508"/>
      <c r="D7889" s="1508"/>
      <c r="E7889" s="1508"/>
      <c r="F7889" s="1504"/>
      <c r="G7889" s="1504"/>
      <c r="H7889" s="1504"/>
      <c r="I7889" s="1504"/>
      <c r="J7889" s="1504"/>
    </row>
    <row r="7890" spans="2:10" x14ac:dyDescent="0.25">
      <c r="B7890" s="1508"/>
      <c r="C7890" s="1508"/>
      <c r="D7890" s="1508"/>
      <c r="E7890" s="1508"/>
      <c r="F7890" s="1504"/>
      <c r="G7890" s="1504"/>
      <c r="H7890" s="1504"/>
      <c r="I7890" s="1504"/>
      <c r="J7890" s="1504"/>
    </row>
    <row r="7891" spans="2:10" x14ac:dyDescent="0.25">
      <c r="B7891" s="1508"/>
      <c r="C7891" s="1508"/>
      <c r="D7891" s="1508"/>
      <c r="E7891" s="1508"/>
      <c r="F7891" s="1504"/>
      <c r="G7891" s="1504"/>
      <c r="H7891" s="1504"/>
      <c r="I7891" s="1504"/>
      <c r="J7891" s="1504"/>
    </row>
    <row r="7892" spans="2:10" x14ac:dyDescent="0.25">
      <c r="B7892" s="1508"/>
      <c r="C7892" s="1508"/>
      <c r="D7892" s="1508"/>
      <c r="E7892" s="1508"/>
      <c r="F7892" s="1504"/>
      <c r="G7892" s="1504"/>
      <c r="H7892" s="1504"/>
      <c r="I7892" s="1504"/>
      <c r="J7892" s="1504"/>
    </row>
    <row r="7893" spans="2:10" x14ac:dyDescent="0.25">
      <c r="B7893" s="1508"/>
      <c r="C7893" s="1508"/>
      <c r="D7893" s="1508"/>
      <c r="E7893" s="1508"/>
      <c r="F7893" s="1504"/>
      <c r="G7893" s="1504"/>
      <c r="H7893" s="1504"/>
      <c r="I7893" s="1504"/>
      <c r="J7893" s="1504"/>
    </row>
    <row r="7894" spans="2:10" x14ac:dyDescent="0.25">
      <c r="B7894" s="1508"/>
      <c r="C7894" s="1508"/>
      <c r="D7894" s="1508"/>
      <c r="E7894" s="1508"/>
      <c r="F7894" s="1504"/>
      <c r="G7894" s="1504"/>
      <c r="H7894" s="1504"/>
      <c r="I7894" s="1504"/>
      <c r="J7894" s="1504"/>
    </row>
    <row r="7895" spans="2:10" x14ac:dyDescent="0.25">
      <c r="B7895" s="1508"/>
      <c r="C7895" s="1508"/>
      <c r="D7895" s="1508"/>
      <c r="E7895" s="1508"/>
      <c r="F7895" s="1504"/>
      <c r="G7895" s="1504"/>
      <c r="H7895" s="1504"/>
      <c r="I7895" s="1504"/>
      <c r="J7895" s="1504"/>
    </row>
    <row r="7896" spans="2:10" x14ac:dyDescent="0.25">
      <c r="B7896" s="1508"/>
      <c r="C7896" s="1508"/>
      <c r="D7896" s="1508"/>
      <c r="E7896" s="1508"/>
      <c r="F7896" s="1504"/>
      <c r="G7896" s="1504"/>
      <c r="H7896" s="1504"/>
      <c r="I7896" s="1504"/>
      <c r="J7896" s="1504"/>
    </row>
    <row r="7897" spans="2:10" x14ac:dyDescent="0.25">
      <c r="B7897" s="1508"/>
      <c r="C7897" s="1508"/>
      <c r="D7897" s="1508"/>
      <c r="E7897" s="1508"/>
      <c r="F7897" s="1504"/>
      <c r="G7897" s="1504"/>
      <c r="H7897" s="1504"/>
      <c r="I7897" s="1504"/>
      <c r="J7897" s="1504"/>
    </row>
    <row r="7898" spans="2:10" x14ac:dyDescent="0.25">
      <c r="B7898" s="1508"/>
      <c r="C7898" s="1508"/>
      <c r="D7898" s="1508"/>
      <c r="E7898" s="1508"/>
      <c r="F7898" s="1504"/>
      <c r="G7898" s="1504"/>
      <c r="H7898" s="1504"/>
      <c r="I7898" s="1504"/>
      <c r="J7898" s="1504"/>
    </row>
    <row r="7899" spans="2:10" x14ac:dyDescent="0.25">
      <c r="B7899" s="1508"/>
      <c r="C7899" s="1508"/>
      <c r="D7899" s="1508"/>
      <c r="E7899" s="1508"/>
      <c r="F7899" s="1504"/>
      <c r="G7899" s="1504"/>
      <c r="H7899" s="1504"/>
      <c r="I7899" s="1504"/>
      <c r="J7899" s="1504"/>
    </row>
    <row r="7900" spans="2:10" x14ac:dyDescent="0.25">
      <c r="B7900" s="1508"/>
      <c r="C7900" s="1508"/>
      <c r="D7900" s="1508"/>
      <c r="E7900" s="1508"/>
      <c r="F7900" s="1504"/>
      <c r="G7900" s="1504"/>
      <c r="H7900" s="1504"/>
      <c r="I7900" s="1504"/>
      <c r="J7900" s="1504"/>
    </row>
    <row r="7901" spans="2:10" x14ac:dyDescent="0.25">
      <c r="B7901" s="1508"/>
      <c r="C7901" s="1508"/>
      <c r="D7901" s="1508"/>
      <c r="E7901" s="1508"/>
      <c r="F7901" s="1504"/>
      <c r="G7901" s="1504"/>
      <c r="H7901" s="1504"/>
      <c r="I7901" s="1504"/>
      <c r="J7901" s="1504"/>
    </row>
    <row r="7902" spans="2:10" x14ac:dyDescent="0.25">
      <c r="B7902" s="1508"/>
      <c r="C7902" s="1508"/>
      <c r="D7902" s="1508"/>
      <c r="E7902" s="1508"/>
      <c r="F7902" s="1504"/>
      <c r="G7902" s="1504"/>
      <c r="H7902" s="1504"/>
      <c r="I7902" s="1504"/>
      <c r="J7902" s="1504"/>
    </row>
    <row r="7903" spans="2:10" x14ac:dyDescent="0.25">
      <c r="B7903" s="1508"/>
      <c r="C7903" s="1508"/>
      <c r="D7903" s="1508"/>
      <c r="E7903" s="1508"/>
      <c r="F7903" s="1504"/>
      <c r="G7903" s="1504"/>
      <c r="H7903" s="1504"/>
      <c r="I7903" s="1504"/>
      <c r="J7903" s="1504"/>
    </row>
    <row r="7904" spans="2:10" x14ac:dyDescent="0.25">
      <c r="B7904" s="1508"/>
      <c r="C7904" s="1508"/>
      <c r="D7904" s="1508"/>
      <c r="E7904" s="1508"/>
      <c r="F7904" s="1504"/>
      <c r="G7904" s="1504"/>
      <c r="H7904" s="1504"/>
      <c r="I7904" s="1504"/>
      <c r="J7904" s="1504"/>
    </row>
    <row r="7905" spans="2:10" x14ac:dyDescent="0.25">
      <c r="B7905" s="1508"/>
      <c r="C7905" s="1508"/>
      <c r="D7905" s="1508"/>
      <c r="E7905" s="1508"/>
      <c r="F7905" s="1504"/>
      <c r="G7905" s="1504"/>
      <c r="H7905" s="1504"/>
      <c r="I7905" s="1504"/>
      <c r="J7905" s="1504"/>
    </row>
    <row r="7906" spans="2:10" x14ac:dyDescent="0.25">
      <c r="B7906" s="1508"/>
      <c r="C7906" s="1508"/>
      <c r="D7906" s="1508"/>
      <c r="E7906" s="1508"/>
      <c r="F7906" s="1504"/>
      <c r="G7906" s="1504"/>
      <c r="H7906" s="1504"/>
      <c r="I7906" s="1504"/>
      <c r="J7906" s="1504"/>
    </row>
    <row r="7907" spans="2:10" x14ac:dyDescent="0.25">
      <c r="B7907" s="1508"/>
      <c r="C7907" s="1508"/>
      <c r="D7907" s="1508"/>
      <c r="E7907" s="1508"/>
      <c r="F7907" s="1504"/>
      <c r="G7907" s="1504"/>
      <c r="H7907" s="1504"/>
      <c r="I7907" s="1504"/>
      <c r="J7907" s="1504"/>
    </row>
    <row r="7908" spans="2:10" x14ac:dyDescent="0.25">
      <c r="B7908" s="1508"/>
      <c r="C7908" s="1508"/>
      <c r="D7908" s="1508"/>
      <c r="E7908" s="1508"/>
      <c r="F7908" s="1504"/>
      <c r="G7908" s="1504"/>
      <c r="H7908" s="1504"/>
      <c r="I7908" s="1504"/>
      <c r="J7908" s="1504"/>
    </row>
    <row r="7909" spans="2:10" x14ac:dyDescent="0.25">
      <c r="B7909" s="1508"/>
      <c r="C7909" s="1508"/>
      <c r="D7909" s="1508"/>
      <c r="E7909" s="1508"/>
      <c r="F7909" s="1504"/>
      <c r="G7909" s="1504"/>
      <c r="H7909" s="1504"/>
      <c r="I7909" s="1504"/>
      <c r="J7909" s="1504"/>
    </row>
    <row r="7910" spans="2:10" x14ac:dyDescent="0.25">
      <c r="B7910" s="1508"/>
      <c r="C7910" s="1508"/>
      <c r="D7910" s="1508"/>
      <c r="E7910" s="1508"/>
      <c r="F7910" s="1504"/>
      <c r="G7910" s="1504"/>
      <c r="H7910" s="1504"/>
      <c r="I7910" s="1504"/>
      <c r="J7910" s="1504"/>
    </row>
    <row r="7911" spans="2:10" x14ac:dyDescent="0.25">
      <c r="B7911" s="1508"/>
      <c r="C7911" s="1508"/>
      <c r="D7911" s="1508"/>
      <c r="E7911" s="1508"/>
      <c r="F7911" s="1504"/>
      <c r="G7911" s="1504"/>
      <c r="H7911" s="1504"/>
      <c r="I7911" s="1504"/>
      <c r="J7911" s="1504"/>
    </row>
    <row r="7912" spans="2:10" x14ac:dyDescent="0.25">
      <c r="B7912" s="1508"/>
      <c r="C7912" s="1508"/>
      <c r="D7912" s="1508"/>
      <c r="E7912" s="1508"/>
      <c r="F7912" s="1504"/>
      <c r="G7912" s="1504"/>
      <c r="H7912" s="1504"/>
      <c r="I7912" s="1504"/>
      <c r="J7912" s="1504"/>
    </row>
    <row r="7913" spans="2:10" x14ac:dyDescent="0.25">
      <c r="B7913" s="1508"/>
      <c r="C7913" s="1508"/>
      <c r="D7913" s="1508"/>
      <c r="E7913" s="1508"/>
      <c r="F7913" s="1504"/>
      <c r="G7913" s="1504"/>
      <c r="H7913" s="1504"/>
      <c r="I7913" s="1504"/>
      <c r="J7913" s="1504"/>
    </row>
    <row r="7914" spans="2:10" x14ac:dyDescent="0.25">
      <c r="B7914" s="1508"/>
      <c r="C7914" s="1508"/>
      <c r="D7914" s="1508"/>
      <c r="E7914" s="1508"/>
      <c r="F7914" s="1504"/>
      <c r="G7914" s="1504"/>
      <c r="H7914" s="1504"/>
      <c r="I7914" s="1504"/>
      <c r="J7914" s="1504"/>
    </row>
    <row r="7915" spans="2:10" x14ac:dyDescent="0.25">
      <c r="B7915" s="1508"/>
      <c r="C7915" s="1508"/>
      <c r="D7915" s="1508"/>
      <c r="E7915" s="1508"/>
      <c r="F7915" s="1504"/>
      <c r="G7915" s="1504"/>
      <c r="H7915" s="1504"/>
      <c r="I7915" s="1504"/>
      <c r="J7915" s="1504"/>
    </row>
    <row r="7916" spans="2:10" x14ac:dyDescent="0.25">
      <c r="B7916" s="1508"/>
      <c r="C7916" s="1508"/>
      <c r="D7916" s="1508"/>
      <c r="E7916" s="1508"/>
      <c r="F7916" s="1504"/>
      <c r="G7916" s="1504"/>
      <c r="H7916" s="1504"/>
      <c r="I7916" s="1504"/>
      <c r="J7916" s="1504"/>
    </row>
    <row r="7917" spans="2:10" x14ac:dyDescent="0.25">
      <c r="B7917" s="1508"/>
      <c r="C7917" s="1508"/>
      <c r="D7917" s="1508"/>
      <c r="E7917" s="1508"/>
      <c r="F7917" s="1504"/>
      <c r="G7917" s="1504"/>
      <c r="H7917" s="1504"/>
      <c r="I7917" s="1504"/>
      <c r="J7917" s="1504"/>
    </row>
    <row r="7918" spans="2:10" x14ac:dyDescent="0.25">
      <c r="B7918" s="1508"/>
      <c r="C7918" s="1508"/>
      <c r="D7918" s="1508"/>
      <c r="E7918" s="1508"/>
      <c r="F7918" s="1504"/>
      <c r="G7918" s="1504"/>
      <c r="H7918" s="1504"/>
      <c r="I7918" s="1504"/>
      <c r="J7918" s="1504"/>
    </row>
    <row r="7919" spans="2:10" x14ac:dyDescent="0.25">
      <c r="B7919" s="1508"/>
      <c r="C7919" s="1508"/>
      <c r="D7919" s="1508"/>
      <c r="E7919" s="1508"/>
      <c r="F7919" s="1504"/>
      <c r="G7919" s="1504"/>
      <c r="H7919" s="1504"/>
      <c r="I7919" s="1504"/>
      <c r="J7919" s="1504"/>
    </row>
    <row r="7920" spans="2:10" x14ac:dyDescent="0.25">
      <c r="B7920" s="1508"/>
      <c r="C7920" s="1508"/>
      <c r="D7920" s="1508"/>
      <c r="E7920" s="1508"/>
      <c r="F7920" s="1504"/>
      <c r="G7920" s="1504"/>
      <c r="H7920" s="1504"/>
      <c r="I7920" s="1504"/>
      <c r="J7920" s="1504"/>
    </row>
    <row r="7921" spans="2:10" x14ac:dyDescent="0.25">
      <c r="B7921" s="1508"/>
      <c r="C7921" s="1508"/>
      <c r="D7921" s="1508"/>
      <c r="E7921" s="1508"/>
      <c r="F7921" s="1504"/>
      <c r="G7921" s="1504"/>
      <c r="H7921" s="1504"/>
      <c r="I7921" s="1504"/>
      <c r="J7921" s="1504"/>
    </row>
    <row r="7922" spans="2:10" x14ac:dyDescent="0.25">
      <c r="B7922" s="1508"/>
      <c r="C7922" s="1508"/>
      <c r="D7922" s="1508"/>
      <c r="E7922" s="1508"/>
      <c r="F7922" s="1504"/>
      <c r="G7922" s="1504"/>
      <c r="H7922" s="1504"/>
      <c r="I7922" s="1504"/>
      <c r="J7922" s="1504"/>
    </row>
    <row r="7923" spans="2:10" x14ac:dyDescent="0.25">
      <c r="B7923" s="1508"/>
      <c r="C7923" s="1508"/>
      <c r="D7923" s="1508"/>
      <c r="E7923" s="1508"/>
      <c r="F7923" s="1504"/>
      <c r="G7923" s="1504"/>
      <c r="H7923" s="1504"/>
      <c r="I7923" s="1504"/>
      <c r="J7923" s="1504"/>
    </row>
    <row r="7924" spans="2:10" x14ac:dyDescent="0.25">
      <c r="B7924" s="1508"/>
      <c r="C7924" s="1508"/>
      <c r="D7924" s="1508"/>
      <c r="E7924" s="1508"/>
      <c r="F7924" s="1504"/>
      <c r="G7924" s="1504"/>
      <c r="H7924" s="1504"/>
      <c r="I7924" s="1504"/>
      <c r="J7924" s="1504"/>
    </row>
    <row r="7925" spans="2:10" x14ac:dyDescent="0.25">
      <c r="B7925" s="1508"/>
      <c r="C7925" s="1508"/>
      <c r="D7925" s="1508"/>
      <c r="E7925" s="1508"/>
      <c r="F7925" s="1504"/>
      <c r="G7925" s="1504"/>
      <c r="H7925" s="1504"/>
      <c r="I7925" s="1504"/>
      <c r="J7925" s="1504"/>
    </row>
    <row r="7926" spans="2:10" x14ac:dyDescent="0.25">
      <c r="B7926" s="1508"/>
      <c r="C7926" s="1508"/>
      <c r="D7926" s="1508"/>
      <c r="E7926" s="1508"/>
      <c r="F7926" s="1504"/>
      <c r="G7926" s="1504"/>
      <c r="H7926" s="1504"/>
      <c r="I7926" s="1504"/>
      <c r="J7926" s="1504"/>
    </row>
    <row r="7927" spans="2:10" x14ac:dyDescent="0.25">
      <c r="B7927" s="1508"/>
      <c r="C7927" s="1508"/>
      <c r="D7927" s="1508"/>
      <c r="E7927" s="1508"/>
      <c r="F7927" s="1504"/>
      <c r="G7927" s="1504"/>
      <c r="H7927" s="1504"/>
      <c r="I7927" s="1504"/>
      <c r="J7927" s="1504"/>
    </row>
    <row r="7928" spans="2:10" x14ac:dyDescent="0.25">
      <c r="B7928" s="1508"/>
      <c r="C7928" s="1508"/>
      <c r="D7928" s="1508"/>
      <c r="E7928" s="1508"/>
      <c r="F7928" s="1504"/>
      <c r="G7928" s="1504"/>
      <c r="H7928" s="1504"/>
      <c r="I7928" s="1504"/>
      <c r="J7928" s="1504"/>
    </row>
    <row r="7929" spans="2:10" x14ac:dyDescent="0.25">
      <c r="B7929" s="1508"/>
      <c r="C7929" s="1508"/>
      <c r="D7929" s="1508"/>
      <c r="E7929" s="1508"/>
      <c r="F7929" s="1504"/>
      <c r="G7929" s="1504"/>
      <c r="H7929" s="1504"/>
      <c r="I7929" s="1504"/>
      <c r="J7929" s="1504"/>
    </row>
    <row r="7930" spans="2:10" x14ac:dyDescent="0.25">
      <c r="B7930" s="1508"/>
      <c r="C7930" s="1508"/>
      <c r="D7930" s="1508"/>
      <c r="E7930" s="1508"/>
      <c r="F7930" s="1504"/>
      <c r="G7930" s="1504"/>
      <c r="H7930" s="1504"/>
      <c r="I7930" s="1504"/>
      <c r="J7930" s="1504"/>
    </row>
    <row r="7931" spans="2:10" x14ac:dyDescent="0.25">
      <c r="B7931" s="1508"/>
      <c r="C7931" s="1508"/>
      <c r="D7931" s="1508"/>
      <c r="E7931" s="1508"/>
      <c r="F7931" s="1504"/>
      <c r="G7931" s="1504"/>
      <c r="H7931" s="1504"/>
      <c r="I7931" s="1504"/>
      <c r="J7931" s="1504"/>
    </row>
    <row r="7932" spans="2:10" x14ac:dyDescent="0.25">
      <c r="B7932" s="1508"/>
      <c r="C7932" s="1508"/>
      <c r="D7932" s="1508"/>
      <c r="E7932" s="1508"/>
      <c r="F7932" s="1504"/>
      <c r="G7932" s="1504"/>
      <c r="H7932" s="1504"/>
      <c r="I7932" s="1504"/>
      <c r="J7932" s="1504"/>
    </row>
    <row r="7933" spans="2:10" x14ac:dyDescent="0.25">
      <c r="B7933" s="1508"/>
      <c r="C7933" s="1508"/>
      <c r="D7933" s="1508"/>
      <c r="E7933" s="1508"/>
      <c r="F7933" s="1504"/>
      <c r="G7933" s="1504"/>
      <c r="H7933" s="1504"/>
      <c r="I7933" s="1504"/>
      <c r="J7933" s="1504"/>
    </row>
    <row r="7934" spans="2:10" x14ac:dyDescent="0.25">
      <c r="B7934" s="1508"/>
      <c r="C7934" s="1508"/>
      <c r="D7934" s="1508"/>
      <c r="E7934" s="1508"/>
      <c r="F7934" s="1504"/>
      <c r="G7934" s="1504"/>
      <c r="H7934" s="1504"/>
      <c r="I7934" s="1504"/>
      <c r="J7934" s="1504"/>
    </row>
    <row r="7935" spans="2:10" x14ac:dyDescent="0.25">
      <c r="B7935" s="1508"/>
      <c r="C7935" s="1508"/>
      <c r="D7935" s="1508"/>
      <c r="E7935" s="1508"/>
      <c r="F7935" s="1504"/>
      <c r="G7935" s="1504"/>
      <c r="H7935" s="1504"/>
      <c r="I7935" s="1504"/>
      <c r="J7935" s="1504"/>
    </row>
    <row r="7936" spans="2:10" x14ac:dyDescent="0.25">
      <c r="B7936" s="1508"/>
      <c r="C7936" s="1508"/>
      <c r="D7936" s="1508"/>
      <c r="E7936" s="1508"/>
      <c r="F7936" s="1504"/>
      <c r="G7936" s="1504"/>
      <c r="H7936" s="1504"/>
      <c r="I7936" s="1504"/>
      <c r="J7936" s="1504"/>
    </row>
    <row r="7937" spans="2:10" x14ac:dyDescent="0.25">
      <c r="B7937" s="1508"/>
      <c r="C7937" s="1508"/>
      <c r="D7937" s="1508"/>
      <c r="E7937" s="1508"/>
      <c r="F7937" s="1504"/>
      <c r="G7937" s="1504"/>
      <c r="H7937" s="1504"/>
      <c r="I7937" s="1504"/>
      <c r="J7937" s="1504"/>
    </row>
    <row r="7938" spans="2:10" x14ac:dyDescent="0.25">
      <c r="B7938" s="1508"/>
      <c r="C7938" s="1508"/>
      <c r="D7938" s="1508"/>
      <c r="E7938" s="1508"/>
      <c r="F7938" s="1504"/>
      <c r="G7938" s="1504"/>
      <c r="H7938" s="1504"/>
      <c r="I7938" s="1504"/>
      <c r="J7938" s="1504"/>
    </row>
    <row r="7939" spans="2:10" x14ac:dyDescent="0.25">
      <c r="B7939" s="1508"/>
      <c r="C7939" s="1508"/>
      <c r="D7939" s="1508"/>
      <c r="E7939" s="1508"/>
      <c r="F7939" s="1504"/>
      <c r="G7939" s="1504"/>
      <c r="H7939" s="1504"/>
      <c r="I7939" s="1504"/>
      <c r="J7939" s="1504"/>
    </row>
    <row r="7940" spans="2:10" x14ac:dyDescent="0.25">
      <c r="B7940" s="1508"/>
      <c r="C7940" s="1508"/>
      <c r="D7940" s="1508"/>
      <c r="E7940" s="1508"/>
      <c r="F7940" s="1504"/>
      <c r="G7940" s="1504"/>
      <c r="H7940" s="1504"/>
      <c r="I7940" s="1504"/>
      <c r="J7940" s="1504"/>
    </row>
    <row r="7941" spans="2:10" x14ac:dyDescent="0.25">
      <c r="B7941" s="1508"/>
      <c r="C7941" s="1508"/>
      <c r="D7941" s="1508"/>
      <c r="E7941" s="1508"/>
      <c r="F7941" s="1504"/>
      <c r="G7941" s="1504"/>
      <c r="H7941" s="1504"/>
      <c r="I7941" s="1504"/>
      <c r="J7941" s="1504"/>
    </row>
    <row r="7942" spans="2:10" x14ac:dyDescent="0.25">
      <c r="B7942" s="1508"/>
      <c r="C7942" s="1508"/>
      <c r="D7942" s="1508"/>
      <c r="E7942" s="1508"/>
      <c r="F7942" s="1504"/>
      <c r="G7942" s="1504"/>
      <c r="H7942" s="1504"/>
      <c r="I7942" s="1504"/>
      <c r="J7942" s="1504"/>
    </row>
    <row r="7943" spans="2:10" x14ac:dyDescent="0.25">
      <c r="B7943" s="1508"/>
      <c r="C7943" s="1508"/>
      <c r="D7943" s="1508"/>
      <c r="E7943" s="1508"/>
      <c r="F7943" s="1504"/>
      <c r="G7943" s="1504"/>
      <c r="H7943" s="1504"/>
      <c r="I7943" s="1504"/>
      <c r="J7943" s="1504"/>
    </row>
    <row r="7944" spans="2:10" x14ac:dyDescent="0.25">
      <c r="B7944" s="1508"/>
      <c r="C7944" s="1508"/>
      <c r="D7944" s="1508"/>
      <c r="E7944" s="1508"/>
      <c r="F7944" s="1504"/>
      <c r="G7944" s="1504"/>
      <c r="H7944" s="1504"/>
      <c r="I7944" s="1504"/>
      <c r="J7944" s="1504"/>
    </row>
    <row r="7945" spans="2:10" x14ac:dyDescent="0.25">
      <c r="B7945" s="1508"/>
      <c r="C7945" s="1508"/>
      <c r="D7945" s="1508"/>
      <c r="E7945" s="1508"/>
      <c r="F7945" s="1504"/>
      <c r="G7945" s="1504"/>
      <c r="H7945" s="1504"/>
      <c r="I7945" s="1504"/>
      <c r="J7945" s="1504"/>
    </row>
    <row r="7946" spans="2:10" x14ac:dyDescent="0.25">
      <c r="B7946" s="1508"/>
      <c r="C7946" s="1508"/>
      <c r="D7946" s="1508"/>
      <c r="E7946" s="1508"/>
      <c r="F7946" s="1504"/>
      <c r="G7946" s="1504"/>
      <c r="H7946" s="1504"/>
      <c r="I7946" s="1504"/>
      <c r="J7946" s="1504"/>
    </row>
    <row r="7947" spans="2:10" x14ac:dyDescent="0.25">
      <c r="B7947" s="1508"/>
      <c r="C7947" s="1508"/>
      <c r="D7947" s="1508"/>
      <c r="E7947" s="1508"/>
      <c r="F7947" s="1504"/>
      <c r="G7947" s="1504"/>
      <c r="H7947" s="1504"/>
      <c r="I7947" s="1504"/>
      <c r="J7947" s="1504"/>
    </row>
    <row r="7948" spans="2:10" x14ac:dyDescent="0.25">
      <c r="B7948" s="1508"/>
      <c r="C7948" s="1508"/>
      <c r="D7948" s="1508"/>
      <c r="E7948" s="1508"/>
      <c r="F7948" s="1504"/>
      <c r="G7948" s="1504"/>
      <c r="H7948" s="1504"/>
      <c r="I7948" s="1504"/>
      <c r="J7948" s="1504"/>
    </row>
    <row r="7949" spans="2:10" x14ac:dyDescent="0.25">
      <c r="B7949" s="1508"/>
      <c r="C7949" s="1508"/>
      <c r="D7949" s="1508"/>
      <c r="E7949" s="1508"/>
      <c r="F7949" s="1504"/>
      <c r="G7949" s="1504"/>
      <c r="H7949" s="1504"/>
      <c r="I7949" s="1504"/>
      <c r="J7949" s="1504"/>
    </row>
    <row r="7950" spans="2:10" x14ac:dyDescent="0.25">
      <c r="B7950" s="1508"/>
      <c r="C7950" s="1508"/>
      <c r="D7950" s="1508"/>
      <c r="E7950" s="1508"/>
      <c r="F7950" s="1504"/>
      <c r="G7950" s="1504"/>
      <c r="H7950" s="1504"/>
      <c r="I7950" s="1504"/>
      <c r="J7950" s="1504"/>
    </row>
    <row r="7951" spans="2:10" x14ac:dyDescent="0.25">
      <c r="B7951" s="1508"/>
      <c r="C7951" s="1508"/>
      <c r="D7951" s="1508"/>
      <c r="E7951" s="1508"/>
      <c r="F7951" s="1504"/>
      <c r="G7951" s="1504"/>
      <c r="H7951" s="1504"/>
      <c r="I7951" s="1504"/>
      <c r="J7951" s="1504"/>
    </row>
    <row r="7952" spans="2:10" x14ac:dyDescent="0.25">
      <c r="B7952" s="1508"/>
      <c r="C7952" s="1508"/>
      <c r="D7952" s="1508"/>
      <c r="E7952" s="1508"/>
      <c r="F7952" s="1504"/>
      <c r="G7952" s="1504"/>
      <c r="H7952" s="1504"/>
      <c r="I7952" s="1504"/>
      <c r="J7952" s="1504"/>
    </row>
    <row r="7953" spans="2:10" x14ac:dyDescent="0.25">
      <c r="B7953" s="1508"/>
      <c r="C7953" s="1508"/>
      <c r="D7953" s="1508"/>
      <c r="E7953" s="1508"/>
      <c r="F7953" s="1504"/>
      <c r="G7953" s="1504"/>
      <c r="H7953" s="1504"/>
      <c r="I7953" s="1504"/>
      <c r="J7953" s="1504"/>
    </row>
    <row r="7954" spans="2:10" x14ac:dyDescent="0.25">
      <c r="B7954" s="1508"/>
      <c r="C7954" s="1508"/>
      <c r="D7954" s="1508"/>
      <c r="E7954" s="1508"/>
      <c r="F7954" s="1504"/>
      <c r="G7954" s="1504"/>
      <c r="H7954" s="1504"/>
      <c r="I7954" s="1504"/>
      <c r="J7954" s="1504"/>
    </row>
    <row r="7955" spans="2:10" x14ac:dyDescent="0.25">
      <c r="B7955" s="1508"/>
      <c r="C7955" s="1508"/>
      <c r="D7955" s="1508"/>
      <c r="E7955" s="1508"/>
      <c r="F7955" s="1504"/>
      <c r="G7955" s="1504"/>
      <c r="H7955" s="1504"/>
      <c r="I7955" s="1504"/>
      <c r="J7955" s="1504"/>
    </row>
    <row r="7956" spans="2:10" x14ac:dyDescent="0.25">
      <c r="B7956" s="1508"/>
      <c r="C7956" s="1508"/>
      <c r="D7956" s="1508"/>
      <c r="E7956" s="1508"/>
      <c r="F7956" s="1504"/>
      <c r="G7956" s="1504"/>
      <c r="H7956" s="1504"/>
      <c r="I7956" s="1504"/>
      <c r="J7956" s="1504"/>
    </row>
    <row r="7957" spans="2:10" x14ac:dyDescent="0.25">
      <c r="B7957" s="1508"/>
      <c r="C7957" s="1508"/>
      <c r="D7957" s="1508"/>
      <c r="E7957" s="1508"/>
      <c r="F7957" s="1504"/>
      <c r="G7957" s="1504"/>
      <c r="H7957" s="1504"/>
      <c r="I7957" s="1504"/>
      <c r="J7957" s="1504"/>
    </row>
    <row r="7958" spans="2:10" x14ac:dyDescent="0.25">
      <c r="B7958" s="1508"/>
      <c r="C7958" s="1508"/>
      <c r="D7958" s="1508"/>
      <c r="E7958" s="1508"/>
      <c r="F7958" s="1504"/>
      <c r="G7958" s="1504"/>
      <c r="H7958" s="1504"/>
      <c r="I7958" s="1504"/>
      <c r="J7958" s="1504"/>
    </row>
    <row r="7959" spans="2:10" x14ac:dyDescent="0.25">
      <c r="B7959" s="1508"/>
      <c r="C7959" s="1508"/>
      <c r="D7959" s="1508"/>
      <c r="E7959" s="1508"/>
      <c r="F7959" s="1504"/>
      <c r="G7959" s="1504"/>
      <c r="H7959" s="1504"/>
      <c r="I7959" s="1504"/>
      <c r="J7959" s="1504"/>
    </row>
    <row r="7960" spans="2:10" x14ac:dyDescent="0.25">
      <c r="B7960" s="1508"/>
      <c r="C7960" s="1508"/>
      <c r="D7960" s="1508"/>
      <c r="E7960" s="1508"/>
      <c r="F7960" s="1504"/>
      <c r="G7960" s="1504"/>
      <c r="H7960" s="1504"/>
      <c r="I7960" s="1504"/>
      <c r="J7960" s="1504"/>
    </row>
    <row r="7961" spans="2:10" x14ac:dyDescent="0.25">
      <c r="B7961" s="1508"/>
      <c r="C7961" s="1508"/>
      <c r="D7961" s="1508"/>
      <c r="E7961" s="1508"/>
      <c r="F7961" s="1504"/>
      <c r="G7961" s="1504"/>
      <c r="H7961" s="1504"/>
      <c r="I7961" s="1504"/>
      <c r="J7961" s="1504"/>
    </row>
    <row r="7962" spans="2:10" x14ac:dyDescent="0.25">
      <c r="B7962" s="1508"/>
      <c r="C7962" s="1508"/>
      <c r="D7962" s="1508"/>
      <c r="E7962" s="1508"/>
      <c r="F7962" s="1504"/>
      <c r="G7962" s="1504"/>
      <c r="H7962" s="1504"/>
      <c r="I7962" s="1504"/>
      <c r="J7962" s="1504"/>
    </row>
    <row r="7963" spans="2:10" x14ac:dyDescent="0.25">
      <c r="B7963" s="1508"/>
      <c r="C7963" s="1508"/>
      <c r="D7963" s="1508"/>
      <c r="E7963" s="1508"/>
      <c r="F7963" s="1504"/>
      <c r="G7963" s="1504"/>
      <c r="H7963" s="1504"/>
      <c r="I7963" s="1504"/>
      <c r="J7963" s="1504"/>
    </row>
    <row r="7964" spans="2:10" x14ac:dyDescent="0.25">
      <c r="B7964" s="1508"/>
      <c r="C7964" s="1508"/>
      <c r="D7964" s="1508"/>
      <c r="E7964" s="1508"/>
      <c r="F7964" s="1504"/>
      <c r="G7964" s="1504"/>
      <c r="H7964" s="1504"/>
      <c r="I7964" s="1504"/>
      <c r="J7964" s="1504"/>
    </row>
    <row r="7965" spans="2:10" x14ac:dyDescent="0.25">
      <c r="B7965" s="1508"/>
      <c r="C7965" s="1508"/>
      <c r="D7965" s="1508"/>
      <c r="E7965" s="1508"/>
      <c r="F7965" s="1504"/>
      <c r="G7965" s="1504"/>
      <c r="H7965" s="1504"/>
      <c r="I7965" s="1504"/>
      <c r="J7965" s="1504"/>
    </row>
    <row r="7966" spans="2:10" x14ac:dyDescent="0.25">
      <c r="B7966" s="1508"/>
      <c r="C7966" s="1508"/>
      <c r="D7966" s="1508"/>
      <c r="E7966" s="1508"/>
      <c r="F7966" s="1504"/>
      <c r="G7966" s="1504"/>
      <c r="H7966" s="1504"/>
      <c r="I7966" s="1504"/>
      <c r="J7966" s="1504"/>
    </row>
    <row r="7967" spans="2:10" x14ac:dyDescent="0.25">
      <c r="B7967" s="1508"/>
      <c r="C7967" s="1508"/>
      <c r="D7967" s="1508"/>
      <c r="E7967" s="1508"/>
      <c r="F7967" s="1504"/>
      <c r="G7967" s="1504"/>
      <c r="H7967" s="1504"/>
      <c r="I7967" s="1504"/>
      <c r="J7967" s="1504"/>
    </row>
    <row r="7968" spans="2:10" x14ac:dyDescent="0.25">
      <c r="B7968" s="1508"/>
      <c r="C7968" s="1508"/>
      <c r="D7968" s="1508"/>
      <c r="E7968" s="1508"/>
      <c r="F7968" s="1504"/>
      <c r="G7968" s="1504"/>
      <c r="H7968" s="1504"/>
      <c r="I7968" s="1504"/>
      <c r="J7968" s="1504"/>
    </row>
    <row r="7969" spans="2:10" x14ac:dyDescent="0.25">
      <c r="B7969" s="1508"/>
      <c r="C7969" s="1508"/>
      <c r="D7969" s="1508"/>
      <c r="E7969" s="1508"/>
      <c r="F7969" s="1504"/>
      <c r="G7969" s="1504"/>
      <c r="H7969" s="1504"/>
      <c r="I7969" s="1504"/>
      <c r="J7969" s="1504"/>
    </row>
    <row r="7970" spans="2:10" x14ac:dyDescent="0.25">
      <c r="B7970" s="1508"/>
      <c r="C7970" s="1508"/>
      <c r="D7970" s="1508"/>
      <c r="E7970" s="1508"/>
      <c r="F7970" s="1504"/>
      <c r="G7970" s="1504"/>
      <c r="H7970" s="1504"/>
      <c r="I7970" s="1504"/>
      <c r="J7970" s="1504"/>
    </row>
    <row r="7971" spans="2:10" x14ac:dyDescent="0.25">
      <c r="B7971" s="1508"/>
      <c r="C7971" s="1508"/>
      <c r="D7971" s="1508"/>
      <c r="E7971" s="1508"/>
      <c r="F7971" s="1504"/>
      <c r="G7971" s="1504"/>
      <c r="H7971" s="1504"/>
      <c r="I7971" s="1504"/>
      <c r="J7971" s="1504"/>
    </row>
    <row r="7972" spans="2:10" x14ac:dyDescent="0.25">
      <c r="B7972" s="1508"/>
      <c r="C7972" s="1508"/>
      <c r="D7972" s="1508"/>
      <c r="E7972" s="1508"/>
      <c r="F7972" s="1504"/>
      <c r="G7972" s="1504"/>
      <c r="H7972" s="1504"/>
      <c r="I7972" s="1504"/>
      <c r="J7972" s="1504"/>
    </row>
    <row r="7973" spans="2:10" x14ac:dyDescent="0.25">
      <c r="B7973" s="1508"/>
      <c r="C7973" s="1508"/>
      <c r="D7973" s="1508"/>
      <c r="E7973" s="1508"/>
      <c r="F7973" s="1504"/>
      <c r="G7973" s="1504"/>
      <c r="H7973" s="1504"/>
      <c r="I7973" s="1504"/>
      <c r="J7973" s="1504"/>
    </row>
    <row r="7974" spans="2:10" x14ac:dyDescent="0.25">
      <c r="B7974" s="1508"/>
      <c r="C7974" s="1508"/>
      <c r="D7974" s="1508"/>
      <c r="E7974" s="1508"/>
      <c r="F7974" s="1504"/>
      <c r="G7974" s="1504"/>
      <c r="H7974" s="1504"/>
      <c r="I7974" s="1504"/>
      <c r="J7974" s="1504"/>
    </row>
    <row r="7975" spans="2:10" x14ac:dyDescent="0.25">
      <c r="B7975" s="1508"/>
      <c r="C7975" s="1508"/>
      <c r="D7975" s="1508"/>
      <c r="E7975" s="1508"/>
      <c r="F7975" s="1504"/>
      <c r="G7975" s="1504"/>
      <c r="H7975" s="1504"/>
      <c r="I7975" s="1504"/>
      <c r="J7975" s="1504"/>
    </row>
    <row r="7976" spans="2:10" x14ac:dyDescent="0.25">
      <c r="B7976" s="1508"/>
      <c r="C7976" s="1508"/>
      <c r="D7976" s="1508"/>
      <c r="E7976" s="1508"/>
      <c r="F7976" s="1504"/>
      <c r="G7976" s="1504"/>
      <c r="H7976" s="1504"/>
      <c r="I7976" s="1504"/>
      <c r="J7976" s="1504"/>
    </row>
    <row r="7977" spans="2:10" x14ac:dyDescent="0.25">
      <c r="B7977" s="1508"/>
      <c r="C7977" s="1508"/>
      <c r="D7977" s="1508"/>
      <c r="E7977" s="1508"/>
      <c r="F7977" s="1504"/>
      <c r="G7977" s="1504"/>
      <c r="H7977" s="1504"/>
      <c r="I7977" s="1504"/>
      <c r="J7977" s="1504"/>
    </row>
    <row r="7978" spans="2:10" x14ac:dyDescent="0.25">
      <c r="B7978" s="1508"/>
      <c r="C7978" s="1508"/>
      <c r="D7978" s="1508"/>
      <c r="E7978" s="1508"/>
      <c r="F7978" s="1504"/>
      <c r="G7978" s="1504"/>
      <c r="H7978" s="1504"/>
      <c r="I7978" s="1504"/>
      <c r="J7978" s="1504"/>
    </row>
    <row r="7979" spans="2:10" x14ac:dyDescent="0.25">
      <c r="B7979" s="1508"/>
      <c r="C7979" s="1508"/>
      <c r="D7979" s="1508"/>
      <c r="E7979" s="1508"/>
      <c r="F7979" s="1504"/>
      <c r="G7979" s="1504"/>
      <c r="H7979" s="1504"/>
      <c r="I7979" s="1504"/>
      <c r="J7979" s="1504"/>
    </row>
    <row r="7980" spans="2:10" x14ac:dyDescent="0.25">
      <c r="B7980" s="1508"/>
      <c r="C7980" s="1508"/>
      <c r="D7980" s="1508"/>
      <c r="E7980" s="1508"/>
      <c r="F7980" s="1504"/>
      <c r="G7980" s="1504"/>
      <c r="H7980" s="1504"/>
      <c r="I7980" s="1504"/>
      <c r="J7980" s="1504"/>
    </row>
    <row r="7981" spans="2:10" x14ac:dyDescent="0.25">
      <c r="B7981" s="1508"/>
      <c r="C7981" s="1508"/>
      <c r="D7981" s="1508"/>
      <c r="E7981" s="1508"/>
      <c r="F7981" s="1504"/>
      <c r="G7981" s="1504"/>
      <c r="H7981" s="1504"/>
      <c r="I7981" s="1504"/>
      <c r="J7981" s="1504"/>
    </row>
    <row r="7982" spans="2:10" x14ac:dyDescent="0.25">
      <c r="B7982" s="1508"/>
      <c r="C7982" s="1508"/>
      <c r="D7982" s="1508"/>
      <c r="E7982" s="1508"/>
      <c r="F7982" s="1504"/>
      <c r="G7982" s="1504"/>
      <c r="H7982" s="1504"/>
      <c r="I7982" s="1504"/>
      <c r="J7982" s="1504"/>
    </row>
    <row r="7983" spans="2:10" x14ac:dyDescent="0.25">
      <c r="B7983" s="1508"/>
      <c r="C7983" s="1508"/>
      <c r="D7983" s="1508"/>
      <c r="E7983" s="1508"/>
      <c r="F7983" s="1504"/>
      <c r="G7983" s="1504"/>
      <c r="H7983" s="1504"/>
      <c r="I7983" s="1504"/>
      <c r="J7983" s="1504"/>
    </row>
    <row r="7984" spans="2:10" x14ac:dyDescent="0.25">
      <c r="B7984" s="1508"/>
      <c r="C7984" s="1508"/>
      <c r="D7984" s="1508"/>
      <c r="E7984" s="1508"/>
      <c r="F7984" s="1504"/>
      <c r="G7984" s="1504"/>
      <c r="H7984" s="1504"/>
      <c r="I7984" s="1504"/>
      <c r="J7984" s="1504"/>
    </row>
    <row r="7985" spans="2:10" x14ac:dyDescent="0.25">
      <c r="B7985" s="1508"/>
      <c r="C7985" s="1508"/>
      <c r="D7985" s="1508"/>
      <c r="E7985" s="1508"/>
      <c r="F7985" s="1504"/>
      <c r="G7985" s="1504"/>
      <c r="H7985" s="1504"/>
      <c r="I7985" s="1504"/>
      <c r="J7985" s="1504"/>
    </row>
    <row r="7986" spans="2:10" x14ac:dyDescent="0.25">
      <c r="B7986" s="1508"/>
      <c r="C7986" s="1508"/>
      <c r="D7986" s="1508"/>
      <c r="E7986" s="1508"/>
      <c r="F7986" s="1504"/>
      <c r="G7986" s="1504"/>
      <c r="H7986" s="1504"/>
      <c r="I7986" s="1504"/>
      <c r="J7986" s="1504"/>
    </row>
    <row r="7987" spans="2:10" x14ac:dyDescent="0.25">
      <c r="B7987" s="1508"/>
      <c r="C7987" s="1508"/>
      <c r="D7987" s="1508"/>
      <c r="E7987" s="1508"/>
      <c r="F7987" s="1504"/>
      <c r="G7987" s="1504"/>
      <c r="H7987" s="1504"/>
      <c r="I7987" s="1504"/>
      <c r="J7987" s="1504"/>
    </row>
    <row r="7988" spans="2:10" x14ac:dyDescent="0.25">
      <c r="B7988" s="1508"/>
      <c r="C7988" s="1508"/>
      <c r="D7988" s="1508"/>
      <c r="E7988" s="1508"/>
      <c r="F7988" s="1504"/>
      <c r="G7988" s="1504"/>
      <c r="H7988" s="1504"/>
      <c r="I7988" s="1504"/>
      <c r="J7988" s="1504"/>
    </row>
    <row r="7989" spans="2:10" x14ac:dyDescent="0.25">
      <c r="B7989" s="1508"/>
      <c r="C7989" s="1508"/>
      <c r="D7989" s="1508"/>
      <c r="E7989" s="1508"/>
      <c r="F7989" s="1504"/>
      <c r="G7989" s="1504"/>
      <c r="H7989" s="1504"/>
      <c r="I7989" s="1504"/>
      <c r="J7989" s="1504"/>
    </row>
    <row r="7990" spans="2:10" x14ac:dyDescent="0.25">
      <c r="B7990" s="1508"/>
      <c r="C7990" s="1508"/>
      <c r="D7990" s="1508"/>
      <c r="E7990" s="1508"/>
      <c r="F7990" s="1504"/>
      <c r="G7990" s="1504"/>
      <c r="H7990" s="1504"/>
      <c r="I7990" s="1504"/>
      <c r="J7990" s="1504"/>
    </row>
    <row r="7991" spans="2:10" x14ac:dyDescent="0.25">
      <c r="B7991" s="1508"/>
      <c r="C7991" s="1508"/>
      <c r="D7991" s="1508"/>
      <c r="E7991" s="1508"/>
      <c r="F7991" s="1504"/>
      <c r="G7991" s="1504"/>
      <c r="H7991" s="1504"/>
      <c r="I7991" s="1504"/>
      <c r="J7991" s="1504"/>
    </row>
    <row r="7992" spans="2:10" x14ac:dyDescent="0.25">
      <c r="B7992" s="1508"/>
      <c r="C7992" s="1508"/>
      <c r="D7992" s="1508"/>
      <c r="E7992" s="1508"/>
      <c r="F7992" s="1504"/>
      <c r="G7992" s="1504"/>
      <c r="H7992" s="1504"/>
      <c r="I7992" s="1504"/>
      <c r="J7992" s="1504"/>
    </row>
    <row r="7993" spans="2:10" x14ac:dyDescent="0.25">
      <c r="B7993" s="1508"/>
      <c r="C7993" s="1508"/>
      <c r="D7993" s="1508"/>
      <c r="E7993" s="1508"/>
      <c r="F7993" s="1504"/>
      <c r="G7993" s="1504"/>
      <c r="H7993" s="1504"/>
      <c r="I7993" s="1504"/>
      <c r="J7993" s="1504"/>
    </row>
    <row r="7994" spans="2:10" x14ac:dyDescent="0.25">
      <c r="B7994" s="1508"/>
      <c r="C7994" s="1508"/>
      <c r="D7994" s="1508"/>
      <c r="E7994" s="1508"/>
      <c r="F7994" s="1504"/>
      <c r="G7994" s="1504"/>
      <c r="H7994" s="1504"/>
      <c r="I7994" s="1504"/>
      <c r="J7994" s="1504"/>
    </row>
    <row r="7995" spans="2:10" x14ac:dyDescent="0.25">
      <c r="B7995" s="1508"/>
      <c r="C7995" s="1508"/>
      <c r="D7995" s="1508"/>
      <c r="E7995" s="1508"/>
      <c r="F7995" s="1504"/>
      <c r="G7995" s="1504"/>
      <c r="H7995" s="1504"/>
      <c r="I7995" s="1504"/>
      <c r="J7995" s="1504"/>
    </row>
    <row r="7996" spans="2:10" x14ac:dyDescent="0.25">
      <c r="B7996" s="1508"/>
      <c r="C7996" s="1508"/>
      <c r="D7996" s="1508"/>
      <c r="E7996" s="1508"/>
      <c r="F7996" s="1504"/>
      <c r="G7996" s="1504"/>
      <c r="H7996" s="1504"/>
      <c r="I7996" s="1504"/>
      <c r="J7996" s="1504"/>
    </row>
    <row r="7997" spans="2:10" x14ac:dyDescent="0.25">
      <c r="B7997" s="1508"/>
      <c r="C7997" s="1508"/>
      <c r="D7997" s="1508"/>
      <c r="E7997" s="1508"/>
      <c r="F7997" s="1504"/>
      <c r="G7997" s="1504"/>
      <c r="H7997" s="1504"/>
      <c r="I7997" s="1504"/>
      <c r="J7997" s="1504"/>
    </row>
    <row r="7998" spans="2:10" x14ac:dyDescent="0.25">
      <c r="B7998" s="1508"/>
      <c r="C7998" s="1508"/>
      <c r="D7998" s="1508"/>
      <c r="E7998" s="1508"/>
      <c r="F7998" s="1504"/>
      <c r="G7998" s="1504"/>
      <c r="H7998" s="1504"/>
      <c r="I7998" s="1504"/>
      <c r="J7998" s="1504"/>
    </row>
    <row r="7999" spans="2:10" x14ac:dyDescent="0.25">
      <c r="B7999" s="1508"/>
      <c r="C7999" s="1508"/>
      <c r="D7999" s="1508"/>
      <c r="E7999" s="1508"/>
      <c r="F7999" s="1504"/>
      <c r="G7999" s="1504"/>
      <c r="H7999" s="1504"/>
      <c r="I7999" s="1504"/>
      <c r="J7999" s="1504"/>
    </row>
    <row r="8000" spans="2:10" x14ac:dyDescent="0.25">
      <c r="B8000" s="1508"/>
      <c r="C8000" s="1508"/>
      <c r="D8000" s="1508"/>
      <c r="E8000" s="1508"/>
      <c r="F8000" s="1504"/>
      <c r="G8000" s="1504"/>
      <c r="H8000" s="1504"/>
      <c r="I8000" s="1504"/>
      <c r="J8000" s="1504"/>
    </row>
    <row r="8001" spans="2:10" x14ac:dyDescent="0.25">
      <c r="B8001" s="1508"/>
      <c r="C8001" s="1508"/>
      <c r="D8001" s="1508"/>
      <c r="E8001" s="1508"/>
      <c r="F8001" s="1504"/>
      <c r="G8001" s="1504"/>
      <c r="H8001" s="1504"/>
      <c r="I8001" s="1504"/>
      <c r="J8001" s="1504"/>
    </row>
    <row r="8002" spans="2:10" x14ac:dyDescent="0.25">
      <c r="B8002" s="1508"/>
      <c r="C8002" s="1508"/>
      <c r="D8002" s="1508"/>
      <c r="E8002" s="1508"/>
      <c r="F8002" s="1504"/>
      <c r="G8002" s="1504"/>
      <c r="H8002" s="1504"/>
      <c r="I8002" s="1504"/>
      <c r="J8002" s="1504"/>
    </row>
    <row r="8003" spans="2:10" x14ac:dyDescent="0.25">
      <c r="B8003" s="1508"/>
      <c r="C8003" s="1508"/>
      <c r="D8003" s="1508"/>
      <c r="E8003" s="1508"/>
      <c r="F8003" s="1504"/>
      <c r="G8003" s="1504"/>
      <c r="H8003" s="1504"/>
      <c r="I8003" s="1504"/>
      <c r="J8003" s="1504"/>
    </row>
    <row r="8004" spans="2:10" x14ac:dyDescent="0.25">
      <c r="B8004" s="1508"/>
      <c r="C8004" s="1508"/>
      <c r="D8004" s="1508"/>
      <c r="E8004" s="1508"/>
      <c r="F8004" s="1504"/>
      <c r="G8004" s="1504"/>
      <c r="H8004" s="1504"/>
      <c r="I8004" s="1504"/>
      <c r="J8004" s="1504"/>
    </row>
    <row r="8005" spans="2:10" x14ac:dyDescent="0.25">
      <c r="B8005" s="1508"/>
      <c r="C8005" s="1508"/>
      <c r="D8005" s="1508"/>
      <c r="E8005" s="1508"/>
      <c r="F8005" s="1504"/>
      <c r="G8005" s="1504"/>
      <c r="H8005" s="1504"/>
      <c r="I8005" s="1504"/>
      <c r="J8005" s="1504"/>
    </row>
    <row r="8006" spans="2:10" x14ac:dyDescent="0.25">
      <c r="B8006" s="1508"/>
      <c r="C8006" s="1508"/>
      <c r="D8006" s="1508"/>
      <c r="E8006" s="1508"/>
      <c r="F8006" s="1504"/>
      <c r="G8006" s="1504"/>
      <c r="H8006" s="1504"/>
      <c r="I8006" s="1504"/>
      <c r="J8006" s="1504"/>
    </row>
    <row r="8007" spans="2:10" x14ac:dyDescent="0.25">
      <c r="B8007" s="1508"/>
      <c r="C8007" s="1508"/>
      <c r="D8007" s="1508"/>
      <c r="E8007" s="1508"/>
      <c r="F8007" s="1504"/>
      <c r="G8007" s="1504"/>
      <c r="H8007" s="1504"/>
      <c r="I8007" s="1504"/>
      <c r="J8007" s="1504"/>
    </row>
    <row r="8008" spans="2:10" x14ac:dyDescent="0.25">
      <c r="B8008" s="1508"/>
      <c r="C8008" s="1508"/>
      <c r="D8008" s="1508"/>
      <c r="E8008" s="1508"/>
      <c r="F8008" s="1504"/>
      <c r="G8008" s="1504"/>
      <c r="H8008" s="1504"/>
      <c r="I8008" s="1504"/>
      <c r="J8008" s="1504"/>
    </row>
    <row r="8009" spans="2:10" x14ac:dyDescent="0.25">
      <c r="B8009" s="1508"/>
      <c r="C8009" s="1508"/>
      <c r="D8009" s="1508"/>
      <c r="E8009" s="1508"/>
      <c r="F8009" s="1504"/>
      <c r="G8009" s="1504"/>
      <c r="H8009" s="1504"/>
      <c r="I8009" s="1504"/>
      <c r="J8009" s="1504"/>
    </row>
    <row r="8010" spans="2:10" x14ac:dyDescent="0.25">
      <c r="B8010" s="1508"/>
      <c r="C8010" s="1508"/>
      <c r="D8010" s="1508"/>
      <c r="E8010" s="1508"/>
      <c r="F8010" s="1504"/>
      <c r="G8010" s="1504"/>
      <c r="H8010" s="1504"/>
      <c r="I8010" s="1504"/>
      <c r="J8010" s="1504"/>
    </row>
    <row r="8011" spans="2:10" x14ac:dyDescent="0.25">
      <c r="B8011" s="1508"/>
      <c r="C8011" s="1508"/>
      <c r="D8011" s="1508"/>
      <c r="E8011" s="1508"/>
      <c r="F8011" s="1504"/>
      <c r="G8011" s="1504"/>
      <c r="H8011" s="1504"/>
      <c r="I8011" s="1504"/>
      <c r="J8011" s="1504"/>
    </row>
    <row r="8012" spans="2:10" x14ac:dyDescent="0.25">
      <c r="B8012" s="1508"/>
      <c r="C8012" s="1508"/>
      <c r="D8012" s="1508"/>
      <c r="E8012" s="1508"/>
      <c r="F8012" s="1504"/>
      <c r="G8012" s="1504"/>
      <c r="H8012" s="1504"/>
      <c r="I8012" s="1504"/>
      <c r="J8012" s="1504"/>
    </row>
    <row r="8013" spans="2:10" x14ac:dyDescent="0.25">
      <c r="B8013" s="1508"/>
      <c r="C8013" s="1508"/>
      <c r="D8013" s="1508"/>
      <c r="E8013" s="1508"/>
      <c r="F8013" s="1504"/>
      <c r="G8013" s="1504"/>
      <c r="H8013" s="1504"/>
      <c r="I8013" s="1504"/>
      <c r="J8013" s="1504"/>
    </row>
    <row r="8014" spans="2:10" x14ac:dyDescent="0.25">
      <c r="B8014" s="1508"/>
      <c r="C8014" s="1508"/>
      <c r="D8014" s="1508"/>
      <c r="E8014" s="1508"/>
      <c r="F8014" s="1504"/>
      <c r="G8014" s="1504"/>
      <c r="H8014" s="1504"/>
      <c r="I8014" s="1504"/>
      <c r="J8014" s="1504"/>
    </row>
    <row r="8015" spans="2:10" x14ac:dyDescent="0.25">
      <c r="B8015" s="1508"/>
      <c r="C8015" s="1508"/>
      <c r="D8015" s="1508"/>
      <c r="E8015" s="1508"/>
      <c r="F8015" s="1504"/>
      <c r="G8015" s="1504"/>
      <c r="H8015" s="1504"/>
      <c r="I8015" s="1504"/>
      <c r="J8015" s="1504"/>
    </row>
    <row r="8016" spans="2:10" x14ac:dyDescent="0.25">
      <c r="B8016" s="1508"/>
      <c r="C8016" s="1508"/>
      <c r="D8016" s="1508"/>
      <c r="E8016" s="1508"/>
      <c r="F8016" s="1504"/>
      <c r="G8016" s="1504"/>
      <c r="H8016" s="1504"/>
      <c r="I8016" s="1504"/>
      <c r="J8016" s="1504"/>
    </row>
    <row r="8017" spans="2:10" x14ac:dyDescent="0.25">
      <c r="B8017" s="1508"/>
      <c r="C8017" s="1508"/>
      <c r="D8017" s="1508"/>
      <c r="E8017" s="1508"/>
      <c r="F8017" s="1504"/>
      <c r="G8017" s="1504"/>
      <c r="H8017" s="1504"/>
      <c r="I8017" s="1504"/>
      <c r="J8017" s="1504"/>
    </row>
    <row r="8018" spans="2:10" x14ac:dyDescent="0.25">
      <c r="B8018" s="1508"/>
      <c r="C8018" s="1508"/>
      <c r="D8018" s="1508"/>
      <c r="E8018" s="1508"/>
      <c r="F8018" s="1504"/>
      <c r="G8018" s="1504"/>
      <c r="H8018" s="1504"/>
      <c r="I8018" s="1504"/>
      <c r="J8018" s="1504"/>
    </row>
    <row r="8019" spans="2:10" x14ac:dyDescent="0.25">
      <c r="B8019" s="1508"/>
      <c r="C8019" s="1508"/>
      <c r="D8019" s="1508"/>
      <c r="E8019" s="1508"/>
      <c r="F8019" s="1504"/>
      <c r="G8019" s="1504"/>
      <c r="H8019" s="1504"/>
      <c r="I8019" s="1504"/>
      <c r="J8019" s="1504"/>
    </row>
    <row r="8020" spans="2:10" x14ac:dyDescent="0.25">
      <c r="B8020" s="1508"/>
      <c r="C8020" s="1508"/>
      <c r="D8020" s="1508"/>
      <c r="E8020" s="1508"/>
      <c r="F8020" s="1504"/>
      <c r="G8020" s="1504"/>
      <c r="H8020" s="1504"/>
      <c r="I8020" s="1504"/>
      <c r="J8020" s="1504"/>
    </row>
    <row r="8021" spans="2:10" x14ac:dyDescent="0.25">
      <c r="B8021" s="1508"/>
      <c r="C8021" s="1508"/>
      <c r="D8021" s="1508"/>
      <c r="E8021" s="1508"/>
      <c r="F8021" s="1504"/>
      <c r="G8021" s="1504"/>
      <c r="H8021" s="1504"/>
      <c r="I8021" s="1504"/>
      <c r="J8021" s="1504"/>
    </row>
    <row r="8022" spans="2:10" x14ac:dyDescent="0.25">
      <c r="B8022" s="1508"/>
      <c r="C8022" s="1508"/>
      <c r="D8022" s="1508"/>
      <c r="E8022" s="1508"/>
      <c r="F8022" s="1504"/>
      <c r="G8022" s="1504"/>
      <c r="H8022" s="1504"/>
      <c r="I8022" s="1504"/>
      <c r="J8022" s="1504"/>
    </row>
    <row r="8023" spans="2:10" x14ac:dyDescent="0.25">
      <c r="B8023" s="1508"/>
      <c r="C8023" s="1508"/>
      <c r="D8023" s="1508"/>
      <c r="E8023" s="1508"/>
      <c r="F8023" s="1504"/>
      <c r="G8023" s="1504"/>
      <c r="H8023" s="1504"/>
      <c r="I8023" s="1504"/>
      <c r="J8023" s="1504"/>
    </row>
    <row r="8024" spans="2:10" x14ac:dyDescent="0.25">
      <c r="B8024" s="1508"/>
      <c r="C8024" s="1508"/>
      <c r="D8024" s="1508"/>
      <c r="E8024" s="1508"/>
      <c r="F8024" s="1504"/>
      <c r="G8024" s="1504"/>
      <c r="H8024" s="1504"/>
      <c r="I8024" s="1504"/>
      <c r="J8024" s="1504"/>
    </row>
    <row r="8025" spans="2:10" x14ac:dyDescent="0.25">
      <c r="B8025" s="1508"/>
      <c r="C8025" s="1508"/>
      <c r="D8025" s="1508"/>
      <c r="E8025" s="1508"/>
      <c r="F8025" s="1504"/>
      <c r="G8025" s="1504"/>
      <c r="H8025" s="1504"/>
      <c r="I8025" s="1504"/>
      <c r="J8025" s="1504"/>
    </row>
    <row r="8026" spans="2:10" x14ac:dyDescent="0.25">
      <c r="B8026" s="1508"/>
      <c r="C8026" s="1508"/>
      <c r="D8026" s="1508"/>
      <c r="E8026" s="1508"/>
      <c r="F8026" s="1504"/>
      <c r="G8026" s="1504"/>
      <c r="H8026" s="1504"/>
      <c r="I8026" s="1504"/>
      <c r="J8026" s="1504"/>
    </row>
    <row r="8027" spans="2:10" x14ac:dyDescent="0.25">
      <c r="B8027" s="1508"/>
      <c r="C8027" s="1508"/>
      <c r="D8027" s="1508"/>
      <c r="E8027" s="1508"/>
      <c r="F8027" s="1504"/>
      <c r="G8027" s="1504"/>
      <c r="H8027" s="1504"/>
      <c r="I8027" s="1504"/>
      <c r="J8027" s="1504"/>
    </row>
    <row r="8028" spans="2:10" x14ac:dyDescent="0.25">
      <c r="B8028" s="1508"/>
      <c r="C8028" s="1508"/>
      <c r="D8028" s="1508"/>
      <c r="E8028" s="1508"/>
      <c r="F8028" s="1504"/>
      <c r="G8028" s="1504"/>
      <c r="H8028" s="1504"/>
      <c r="I8028" s="1504"/>
      <c r="J8028" s="1504"/>
    </row>
    <row r="8029" spans="2:10" x14ac:dyDescent="0.25">
      <c r="B8029" s="1508"/>
      <c r="C8029" s="1508"/>
      <c r="D8029" s="1508"/>
      <c r="E8029" s="1508"/>
      <c r="F8029" s="1504"/>
      <c r="G8029" s="1504"/>
      <c r="H8029" s="1504"/>
      <c r="I8029" s="1504"/>
      <c r="J8029" s="1504"/>
    </row>
    <row r="8030" spans="2:10" x14ac:dyDescent="0.25">
      <c r="B8030" s="1508"/>
      <c r="C8030" s="1508"/>
      <c r="D8030" s="1508"/>
      <c r="E8030" s="1508"/>
      <c r="F8030" s="1504"/>
      <c r="G8030" s="1504"/>
      <c r="H8030" s="1504"/>
      <c r="I8030" s="1504"/>
      <c r="J8030" s="1504"/>
    </row>
    <row r="8031" spans="2:10" x14ac:dyDescent="0.25">
      <c r="B8031" s="1508"/>
      <c r="C8031" s="1508"/>
      <c r="D8031" s="1508"/>
      <c r="E8031" s="1508"/>
      <c r="F8031" s="1504"/>
      <c r="G8031" s="1504"/>
      <c r="H8031" s="1504"/>
      <c r="I8031" s="1504"/>
      <c r="J8031" s="1504"/>
    </row>
    <row r="8032" spans="2:10" x14ac:dyDescent="0.25">
      <c r="B8032" s="1508"/>
      <c r="C8032" s="1508"/>
      <c r="D8032" s="1508"/>
      <c r="E8032" s="1508"/>
      <c r="F8032" s="1504"/>
      <c r="G8032" s="1504"/>
      <c r="H8032" s="1504"/>
      <c r="I8032" s="1504"/>
      <c r="J8032" s="1504"/>
    </row>
    <row r="8033" spans="2:10" x14ac:dyDescent="0.25">
      <c r="B8033" s="1508"/>
      <c r="C8033" s="1508"/>
      <c r="D8033" s="1508"/>
      <c r="E8033" s="1508"/>
      <c r="F8033" s="1504"/>
      <c r="G8033" s="1504"/>
      <c r="H8033" s="1504"/>
      <c r="I8033" s="1504"/>
      <c r="J8033" s="1504"/>
    </row>
    <row r="8034" spans="2:10" x14ac:dyDescent="0.25">
      <c r="B8034" s="1508"/>
      <c r="C8034" s="1508"/>
      <c r="D8034" s="1508"/>
      <c r="E8034" s="1508"/>
      <c r="F8034" s="1504"/>
      <c r="G8034" s="1504"/>
      <c r="H8034" s="1504"/>
      <c r="I8034" s="1504"/>
      <c r="J8034" s="1504"/>
    </row>
    <row r="8035" spans="2:10" x14ac:dyDescent="0.25">
      <c r="B8035" s="1508"/>
      <c r="C8035" s="1508"/>
      <c r="D8035" s="1508"/>
      <c r="E8035" s="1508"/>
      <c r="F8035" s="1504"/>
      <c r="G8035" s="1504"/>
      <c r="H8035" s="1504"/>
      <c r="I8035" s="1504"/>
      <c r="J8035" s="1504"/>
    </row>
    <row r="8036" spans="2:10" x14ac:dyDescent="0.25">
      <c r="B8036" s="1508"/>
      <c r="C8036" s="1508"/>
      <c r="D8036" s="1508"/>
      <c r="E8036" s="1508"/>
      <c r="F8036" s="1504"/>
      <c r="G8036" s="1504"/>
      <c r="H8036" s="1504"/>
      <c r="I8036" s="1504"/>
      <c r="J8036" s="1504"/>
    </row>
    <row r="8037" spans="2:10" x14ac:dyDescent="0.25">
      <c r="B8037" s="1508"/>
      <c r="C8037" s="1508"/>
      <c r="D8037" s="1508"/>
      <c r="E8037" s="1508"/>
      <c r="F8037" s="1504"/>
      <c r="G8037" s="1504"/>
      <c r="H8037" s="1504"/>
      <c r="I8037" s="1504"/>
      <c r="J8037" s="1504"/>
    </row>
    <row r="8038" spans="2:10" x14ac:dyDescent="0.25">
      <c r="B8038" s="1508"/>
      <c r="C8038" s="1508"/>
      <c r="D8038" s="1508"/>
      <c r="E8038" s="1508"/>
      <c r="F8038" s="1504"/>
      <c r="G8038" s="1504"/>
      <c r="H8038" s="1504"/>
      <c r="I8038" s="1504"/>
      <c r="J8038" s="1504"/>
    </row>
    <row r="8039" spans="2:10" x14ac:dyDescent="0.25">
      <c r="B8039" s="1508"/>
      <c r="C8039" s="1508"/>
      <c r="D8039" s="1508"/>
      <c r="E8039" s="1508"/>
      <c r="F8039" s="1504"/>
      <c r="G8039" s="1504"/>
      <c r="H8039" s="1504"/>
      <c r="I8039" s="1504"/>
      <c r="J8039" s="1504"/>
    </row>
    <row r="8040" spans="2:10" x14ac:dyDescent="0.25">
      <c r="B8040" s="1508"/>
      <c r="C8040" s="1508"/>
      <c r="D8040" s="1508"/>
      <c r="E8040" s="1508"/>
      <c r="F8040" s="1504"/>
      <c r="G8040" s="1504"/>
      <c r="H8040" s="1504"/>
      <c r="I8040" s="1504"/>
      <c r="J8040" s="1504"/>
    </row>
    <row r="8041" spans="2:10" x14ac:dyDescent="0.25">
      <c r="B8041" s="1508"/>
      <c r="C8041" s="1508"/>
      <c r="D8041" s="1508"/>
      <c r="E8041" s="1508"/>
      <c r="F8041" s="1504"/>
      <c r="G8041" s="1504"/>
      <c r="H8041" s="1504"/>
      <c r="I8041" s="1504"/>
      <c r="J8041" s="1504"/>
    </row>
    <row r="8042" spans="2:10" x14ac:dyDescent="0.25">
      <c r="B8042" s="1508"/>
      <c r="C8042" s="1508"/>
      <c r="D8042" s="1508"/>
      <c r="E8042" s="1508"/>
      <c r="F8042" s="1504"/>
      <c r="G8042" s="1504"/>
      <c r="H8042" s="1504"/>
      <c r="I8042" s="1504"/>
      <c r="J8042" s="1504"/>
    </row>
    <row r="8043" spans="2:10" x14ac:dyDescent="0.25">
      <c r="B8043" s="1508"/>
      <c r="C8043" s="1508"/>
      <c r="D8043" s="1508"/>
      <c r="E8043" s="1508"/>
      <c r="F8043" s="1504"/>
      <c r="G8043" s="1504"/>
      <c r="H8043" s="1504"/>
      <c r="I8043" s="1504"/>
      <c r="J8043" s="1504"/>
    </row>
    <row r="8044" spans="2:10" x14ac:dyDescent="0.25">
      <c r="B8044" s="1508"/>
      <c r="C8044" s="1508"/>
      <c r="D8044" s="1508"/>
      <c r="E8044" s="1508"/>
      <c r="F8044" s="1504"/>
      <c r="G8044" s="1504"/>
      <c r="H8044" s="1504"/>
      <c r="I8044" s="1504"/>
      <c r="J8044" s="1504"/>
    </row>
    <row r="8045" spans="2:10" x14ac:dyDescent="0.25">
      <c r="B8045" s="1508"/>
      <c r="C8045" s="1508"/>
      <c r="D8045" s="1508"/>
      <c r="E8045" s="1508"/>
      <c r="F8045" s="1504"/>
      <c r="G8045" s="1504"/>
      <c r="H8045" s="1504"/>
      <c r="I8045" s="1504"/>
      <c r="J8045" s="1504"/>
    </row>
    <row r="8046" spans="2:10" x14ac:dyDescent="0.25">
      <c r="B8046" s="1508"/>
      <c r="C8046" s="1508"/>
      <c r="D8046" s="1508"/>
      <c r="E8046" s="1508"/>
      <c r="F8046" s="1504"/>
      <c r="G8046" s="1504"/>
      <c r="H8046" s="1504"/>
      <c r="I8046" s="1504"/>
      <c r="J8046" s="1504"/>
    </row>
    <row r="8047" spans="2:10" x14ac:dyDescent="0.25">
      <c r="B8047" s="1508"/>
      <c r="C8047" s="1508"/>
      <c r="D8047" s="1508"/>
      <c r="E8047" s="1508"/>
      <c r="F8047" s="1504"/>
      <c r="G8047" s="1504"/>
      <c r="H8047" s="1504"/>
      <c r="I8047" s="1504"/>
      <c r="J8047" s="1504"/>
    </row>
    <row r="8048" spans="2:10" x14ac:dyDescent="0.25">
      <c r="B8048" s="1508"/>
      <c r="C8048" s="1508"/>
      <c r="D8048" s="1508"/>
      <c r="E8048" s="1508"/>
      <c r="F8048" s="1504"/>
      <c r="G8048" s="1504"/>
      <c r="H8048" s="1504"/>
      <c r="I8048" s="1504"/>
      <c r="J8048" s="1504"/>
    </row>
    <row r="8049" spans="2:10" x14ac:dyDescent="0.25">
      <c r="B8049" s="1508"/>
      <c r="C8049" s="1508"/>
      <c r="D8049" s="1508"/>
      <c r="E8049" s="1508"/>
      <c r="F8049" s="1504"/>
      <c r="G8049" s="1504"/>
      <c r="H8049" s="1504"/>
      <c r="I8049" s="1504"/>
      <c r="J8049" s="1504"/>
    </row>
    <row r="8050" spans="2:10" x14ac:dyDescent="0.25">
      <c r="B8050" s="1508"/>
      <c r="C8050" s="1508"/>
      <c r="D8050" s="1508"/>
      <c r="E8050" s="1508"/>
      <c r="F8050" s="1504"/>
      <c r="G8050" s="1504"/>
      <c r="H8050" s="1504"/>
      <c r="I8050" s="1504"/>
      <c r="J8050" s="1504"/>
    </row>
    <row r="8051" spans="2:10" x14ac:dyDescent="0.25">
      <c r="B8051" s="1508"/>
      <c r="C8051" s="1508"/>
      <c r="D8051" s="1508"/>
      <c r="E8051" s="1508"/>
      <c r="F8051" s="1504"/>
      <c r="G8051" s="1504"/>
      <c r="H8051" s="1504"/>
      <c r="I8051" s="1504"/>
      <c r="J8051" s="1504"/>
    </row>
    <row r="8052" spans="2:10" x14ac:dyDescent="0.25">
      <c r="B8052" s="1508"/>
      <c r="C8052" s="1508"/>
      <c r="D8052" s="1508"/>
      <c r="E8052" s="1508"/>
      <c r="F8052" s="1504"/>
      <c r="G8052" s="1504"/>
      <c r="H8052" s="1504"/>
      <c r="I8052" s="1504"/>
      <c r="J8052" s="1504"/>
    </row>
    <row r="8053" spans="2:10" x14ac:dyDescent="0.25">
      <c r="B8053" s="1508"/>
      <c r="C8053" s="1508"/>
      <c r="D8053" s="1508"/>
      <c r="E8053" s="1508"/>
      <c r="F8053" s="1504"/>
      <c r="G8053" s="1504"/>
      <c r="H8053" s="1504"/>
      <c r="I8053" s="1504"/>
      <c r="J8053" s="1504"/>
    </row>
    <row r="8054" spans="2:10" x14ac:dyDescent="0.25">
      <c r="B8054" s="1508"/>
      <c r="C8054" s="1508"/>
      <c r="D8054" s="1508"/>
      <c r="E8054" s="1508"/>
      <c r="F8054" s="1504"/>
      <c r="G8054" s="1504"/>
      <c r="H8054" s="1504"/>
      <c r="I8054" s="1504"/>
      <c r="J8054" s="1504"/>
    </row>
    <row r="8055" spans="2:10" x14ac:dyDescent="0.25">
      <c r="B8055" s="1508"/>
      <c r="C8055" s="1508"/>
      <c r="D8055" s="1508"/>
      <c r="E8055" s="1508"/>
      <c r="F8055" s="1504"/>
      <c r="G8055" s="1504"/>
      <c r="H8055" s="1504"/>
      <c r="I8055" s="1504"/>
      <c r="J8055" s="1504"/>
    </row>
    <row r="8056" spans="2:10" x14ac:dyDescent="0.25">
      <c r="B8056" s="1508"/>
      <c r="C8056" s="1508"/>
      <c r="D8056" s="1508"/>
      <c r="E8056" s="1508"/>
      <c r="F8056" s="1504"/>
      <c r="G8056" s="1504"/>
      <c r="H8056" s="1504"/>
      <c r="I8056" s="1504"/>
      <c r="J8056" s="1504"/>
    </row>
    <row r="8057" spans="2:10" x14ac:dyDescent="0.25">
      <c r="B8057" s="1508"/>
      <c r="C8057" s="1508"/>
      <c r="D8057" s="1508"/>
      <c r="E8057" s="1508"/>
      <c r="F8057" s="1504"/>
      <c r="G8057" s="1504"/>
      <c r="H8057" s="1504"/>
      <c r="I8057" s="1504"/>
      <c r="J8057" s="1504"/>
    </row>
    <row r="8058" spans="2:10" x14ac:dyDescent="0.25">
      <c r="B8058" s="1508"/>
      <c r="C8058" s="1508"/>
      <c r="D8058" s="1508"/>
      <c r="E8058" s="1508"/>
      <c r="F8058" s="1504"/>
      <c r="G8058" s="1504"/>
      <c r="H8058" s="1504"/>
      <c r="I8058" s="1504"/>
      <c r="J8058" s="1504"/>
    </row>
    <row r="8059" spans="2:10" x14ac:dyDescent="0.25">
      <c r="B8059" s="1508"/>
      <c r="C8059" s="1508"/>
      <c r="D8059" s="1508"/>
      <c r="E8059" s="1508"/>
      <c r="F8059" s="1504"/>
      <c r="G8059" s="1504"/>
      <c r="H8059" s="1504"/>
      <c r="I8059" s="1504"/>
      <c r="J8059" s="1504"/>
    </row>
    <row r="8060" spans="2:10" x14ac:dyDescent="0.25">
      <c r="B8060" s="1508"/>
      <c r="C8060" s="1508"/>
      <c r="D8060" s="1508"/>
      <c r="E8060" s="1508"/>
      <c r="F8060" s="1504"/>
      <c r="G8060" s="1504"/>
      <c r="H8060" s="1504"/>
      <c r="I8060" s="1504"/>
      <c r="J8060" s="1504"/>
    </row>
    <row r="8061" spans="2:10" x14ac:dyDescent="0.25">
      <c r="B8061" s="1508"/>
      <c r="C8061" s="1508"/>
      <c r="D8061" s="1508"/>
      <c r="E8061" s="1508"/>
      <c r="F8061" s="1504"/>
      <c r="G8061" s="1504"/>
      <c r="H8061" s="1504"/>
      <c r="I8061" s="1504"/>
      <c r="J8061" s="1504"/>
    </row>
    <row r="8062" spans="2:10" x14ac:dyDescent="0.25">
      <c r="B8062" s="1508"/>
      <c r="C8062" s="1508"/>
      <c r="D8062" s="1508"/>
      <c r="E8062" s="1508"/>
      <c r="F8062" s="1504"/>
      <c r="G8062" s="1504"/>
      <c r="H8062" s="1504"/>
      <c r="I8062" s="1504"/>
      <c r="J8062" s="1504"/>
    </row>
    <row r="8063" spans="2:10" x14ac:dyDescent="0.25">
      <c r="B8063" s="1508"/>
      <c r="C8063" s="1508"/>
      <c r="D8063" s="1508"/>
      <c r="E8063" s="1508"/>
      <c r="F8063" s="1504"/>
      <c r="G8063" s="1504"/>
      <c r="H8063" s="1504"/>
      <c r="I8063" s="1504"/>
      <c r="J8063" s="1504"/>
    </row>
    <row r="8064" spans="2:10" x14ac:dyDescent="0.25">
      <c r="B8064" s="1508"/>
      <c r="C8064" s="1508"/>
      <c r="D8064" s="1508"/>
      <c r="E8064" s="1508"/>
      <c r="F8064" s="1504"/>
      <c r="G8064" s="1504"/>
      <c r="H8064" s="1504"/>
      <c r="I8064" s="1504"/>
      <c r="J8064" s="1504"/>
    </row>
    <row r="8065" spans="2:10" x14ac:dyDescent="0.25">
      <c r="B8065" s="1508"/>
      <c r="C8065" s="1508"/>
      <c r="D8065" s="1508"/>
      <c r="E8065" s="1508"/>
      <c r="F8065" s="1504"/>
      <c r="G8065" s="1504"/>
      <c r="H8065" s="1504"/>
      <c r="I8065" s="1504"/>
      <c r="J8065" s="1504"/>
    </row>
    <row r="8066" spans="2:10" x14ac:dyDescent="0.25">
      <c r="B8066" s="1508"/>
      <c r="C8066" s="1508"/>
      <c r="D8066" s="1508"/>
      <c r="E8066" s="1508"/>
      <c r="F8066" s="1504"/>
      <c r="G8066" s="1504"/>
      <c r="H8066" s="1504"/>
      <c r="I8066" s="1504"/>
      <c r="J8066" s="1504"/>
    </row>
    <row r="8067" spans="2:10" x14ac:dyDescent="0.25">
      <c r="B8067" s="1508"/>
      <c r="C8067" s="1508"/>
      <c r="D8067" s="1508"/>
      <c r="E8067" s="1508"/>
      <c r="F8067" s="1504"/>
      <c r="G8067" s="1504"/>
      <c r="H8067" s="1504"/>
      <c r="I8067" s="1504"/>
      <c r="J8067" s="1504"/>
    </row>
    <row r="8068" spans="2:10" x14ac:dyDescent="0.25">
      <c r="B8068" s="1508"/>
      <c r="C8068" s="1508"/>
      <c r="D8068" s="1508"/>
      <c r="E8068" s="1508"/>
      <c r="F8068" s="1504"/>
      <c r="G8068" s="1504"/>
      <c r="H8068" s="1504"/>
      <c r="I8068" s="1504"/>
      <c r="J8068" s="1504"/>
    </row>
    <row r="8069" spans="2:10" x14ac:dyDescent="0.25">
      <c r="B8069" s="1508"/>
      <c r="C8069" s="1508"/>
      <c r="D8069" s="1508"/>
      <c r="E8069" s="1508"/>
      <c r="F8069" s="1504"/>
      <c r="G8069" s="1504"/>
      <c r="H8069" s="1504"/>
      <c r="I8069" s="1504"/>
      <c r="J8069" s="1504"/>
    </row>
    <row r="8070" spans="2:10" x14ac:dyDescent="0.25">
      <c r="B8070" s="1508"/>
      <c r="C8070" s="1508"/>
      <c r="D8070" s="1508"/>
      <c r="E8070" s="1508"/>
      <c r="F8070" s="1504"/>
      <c r="G8070" s="1504"/>
      <c r="H8070" s="1504"/>
      <c r="I8070" s="1504"/>
      <c r="J8070" s="1504"/>
    </row>
    <row r="8071" spans="2:10" x14ac:dyDescent="0.25">
      <c r="B8071" s="1508"/>
      <c r="C8071" s="1508"/>
      <c r="D8071" s="1508"/>
      <c r="E8071" s="1508"/>
      <c r="F8071" s="1504"/>
      <c r="G8071" s="1504"/>
      <c r="H8071" s="1504"/>
      <c r="I8071" s="1504"/>
      <c r="J8071" s="1504"/>
    </row>
    <row r="8072" spans="2:10" x14ac:dyDescent="0.25">
      <c r="B8072" s="1508"/>
      <c r="C8072" s="1508"/>
      <c r="D8072" s="1508"/>
      <c r="E8072" s="1508"/>
      <c r="F8072" s="1504"/>
      <c r="G8072" s="1504"/>
      <c r="H8072" s="1504"/>
      <c r="I8072" s="1504"/>
      <c r="J8072" s="1504"/>
    </row>
    <row r="8073" spans="2:10" x14ac:dyDescent="0.25">
      <c r="B8073" s="1508"/>
      <c r="C8073" s="1508"/>
      <c r="D8073" s="1508"/>
      <c r="E8073" s="1508"/>
      <c r="F8073" s="1504"/>
      <c r="G8073" s="1504"/>
      <c r="H8073" s="1504"/>
      <c r="I8073" s="1504"/>
      <c r="J8073" s="1504"/>
    </row>
    <row r="8074" spans="2:10" x14ac:dyDescent="0.25">
      <c r="B8074" s="1508"/>
      <c r="C8074" s="1508"/>
      <c r="D8074" s="1508"/>
      <c r="E8074" s="1508"/>
      <c r="F8074" s="1504"/>
      <c r="G8074" s="1504"/>
      <c r="H8074" s="1504"/>
      <c r="I8074" s="1504"/>
      <c r="J8074" s="1504"/>
    </row>
    <row r="8075" spans="2:10" x14ac:dyDescent="0.25">
      <c r="B8075" s="1508"/>
      <c r="C8075" s="1508"/>
      <c r="D8075" s="1508"/>
      <c r="E8075" s="1508"/>
      <c r="F8075" s="1504"/>
      <c r="G8075" s="1504"/>
      <c r="H8075" s="1504"/>
      <c r="I8075" s="1504"/>
      <c r="J8075" s="1504"/>
    </row>
    <row r="8076" spans="2:10" x14ac:dyDescent="0.25">
      <c r="B8076" s="1508"/>
      <c r="C8076" s="1508"/>
      <c r="D8076" s="1508"/>
      <c r="E8076" s="1508"/>
      <c r="F8076" s="1504"/>
      <c r="G8076" s="1504"/>
      <c r="H8076" s="1504"/>
      <c r="I8076" s="1504"/>
      <c r="J8076" s="1504"/>
    </row>
    <row r="8077" spans="2:10" x14ac:dyDescent="0.25">
      <c r="B8077" s="1508"/>
      <c r="C8077" s="1508"/>
      <c r="D8077" s="1508"/>
      <c r="E8077" s="1508"/>
      <c r="F8077" s="1504"/>
      <c r="G8077" s="1504"/>
      <c r="H8077" s="1504"/>
      <c r="I8077" s="1504"/>
      <c r="J8077" s="1504"/>
    </row>
    <row r="8078" spans="2:10" x14ac:dyDescent="0.25">
      <c r="B8078" s="1508"/>
      <c r="C8078" s="1508"/>
      <c r="D8078" s="1508"/>
      <c r="E8078" s="1508"/>
      <c r="F8078" s="1504"/>
      <c r="G8078" s="1504"/>
      <c r="H8078" s="1504"/>
      <c r="I8078" s="1504"/>
      <c r="J8078" s="1504"/>
    </row>
    <row r="8079" spans="2:10" x14ac:dyDescent="0.25">
      <c r="B8079" s="1508"/>
      <c r="C8079" s="1508"/>
      <c r="D8079" s="1508"/>
      <c r="E8079" s="1508"/>
      <c r="F8079" s="1504"/>
      <c r="G8079" s="1504"/>
      <c r="H8079" s="1504"/>
      <c r="I8079" s="1504"/>
      <c r="J8079" s="1504"/>
    </row>
    <row r="8080" spans="2:10" x14ac:dyDescent="0.25">
      <c r="B8080" s="1508"/>
      <c r="C8080" s="1508"/>
      <c r="D8080" s="1508"/>
      <c r="E8080" s="1508"/>
      <c r="F8080" s="1504"/>
      <c r="G8080" s="1504"/>
      <c r="H8080" s="1504"/>
      <c r="I8080" s="1504"/>
      <c r="J8080" s="1504"/>
    </row>
    <row r="8081" spans="2:10" x14ac:dyDescent="0.25">
      <c r="B8081" s="1508"/>
      <c r="C8081" s="1508"/>
      <c r="D8081" s="1508"/>
      <c r="E8081" s="1508"/>
      <c r="F8081" s="1504"/>
      <c r="G8081" s="1504"/>
      <c r="H8081" s="1504"/>
      <c r="I8081" s="1504"/>
      <c r="J8081" s="1504"/>
    </row>
    <row r="8082" spans="2:10" x14ac:dyDescent="0.25">
      <c r="B8082" s="1508"/>
      <c r="C8082" s="1508"/>
      <c r="D8082" s="1508"/>
      <c r="E8082" s="1508"/>
      <c r="F8082" s="1504"/>
      <c r="G8082" s="1504"/>
      <c r="H8082" s="1504"/>
      <c r="I8082" s="1504"/>
      <c r="J8082" s="1504"/>
    </row>
    <row r="8083" spans="2:10" x14ac:dyDescent="0.25">
      <c r="B8083" s="1508"/>
      <c r="C8083" s="1508"/>
      <c r="D8083" s="1508"/>
      <c r="E8083" s="1508"/>
      <c r="F8083" s="1504"/>
      <c r="G8083" s="1504"/>
      <c r="H8083" s="1504"/>
      <c r="I8083" s="1504"/>
      <c r="J8083" s="1504"/>
    </row>
    <row r="8084" spans="2:10" x14ac:dyDescent="0.25">
      <c r="B8084" s="1508"/>
      <c r="C8084" s="1508"/>
      <c r="D8084" s="1508"/>
      <c r="E8084" s="1508"/>
      <c r="F8084" s="1504"/>
      <c r="G8084" s="1504"/>
      <c r="H8084" s="1504"/>
      <c r="I8084" s="1504"/>
      <c r="J8084" s="1504"/>
    </row>
    <row r="8085" spans="2:10" x14ac:dyDescent="0.25">
      <c r="B8085" s="1508"/>
      <c r="C8085" s="1508"/>
      <c r="D8085" s="1508"/>
      <c r="E8085" s="1508"/>
      <c r="F8085" s="1504"/>
      <c r="G8085" s="1504"/>
      <c r="H8085" s="1504"/>
      <c r="I8085" s="1504"/>
      <c r="J8085" s="1504"/>
    </row>
    <row r="8086" spans="2:10" x14ac:dyDescent="0.25">
      <c r="B8086" s="1508"/>
      <c r="C8086" s="1508"/>
      <c r="D8086" s="1508"/>
      <c r="E8086" s="1508"/>
      <c r="F8086" s="1504"/>
      <c r="G8086" s="1504"/>
      <c r="H8086" s="1504"/>
      <c r="I8086" s="1504"/>
      <c r="J8086" s="1504"/>
    </row>
    <row r="8087" spans="2:10" x14ac:dyDescent="0.25">
      <c r="B8087" s="1508"/>
      <c r="C8087" s="1508"/>
      <c r="D8087" s="1508"/>
      <c r="E8087" s="1508"/>
      <c r="F8087" s="1504"/>
      <c r="G8087" s="1504"/>
      <c r="H8087" s="1504"/>
      <c r="I8087" s="1504"/>
      <c r="J8087" s="1504"/>
    </row>
    <row r="8088" spans="2:10" x14ac:dyDescent="0.25">
      <c r="B8088" s="1508"/>
      <c r="C8088" s="1508"/>
      <c r="D8088" s="1508"/>
      <c r="E8088" s="1508"/>
      <c r="F8088" s="1504"/>
      <c r="G8088" s="1504"/>
      <c r="H8088" s="1504"/>
      <c r="I8088" s="1504"/>
      <c r="J8088" s="1504"/>
    </row>
    <row r="8089" spans="2:10" x14ac:dyDescent="0.25">
      <c r="B8089" s="1508"/>
      <c r="C8089" s="1508"/>
      <c r="D8089" s="1508"/>
      <c r="E8089" s="1508"/>
      <c r="F8089" s="1504"/>
      <c r="G8089" s="1504"/>
      <c r="H8089" s="1504"/>
      <c r="I8089" s="1504"/>
      <c r="J8089" s="1504"/>
    </row>
    <row r="8090" spans="2:10" x14ac:dyDescent="0.25">
      <c r="B8090" s="1508"/>
      <c r="C8090" s="1508"/>
      <c r="D8090" s="1508"/>
      <c r="E8090" s="1508"/>
      <c r="F8090" s="1504"/>
      <c r="G8090" s="1504"/>
      <c r="H8090" s="1504"/>
      <c r="I8090" s="1504"/>
      <c r="J8090" s="1504"/>
    </row>
    <row r="8091" spans="2:10" x14ac:dyDescent="0.25">
      <c r="B8091" s="1508"/>
      <c r="C8091" s="1508"/>
      <c r="D8091" s="1508"/>
      <c r="E8091" s="1508"/>
      <c r="F8091" s="1504"/>
      <c r="G8091" s="1504"/>
      <c r="H8091" s="1504"/>
      <c r="I8091" s="1504"/>
      <c r="J8091" s="1504"/>
    </row>
    <row r="8092" spans="2:10" x14ac:dyDescent="0.25">
      <c r="B8092" s="1508"/>
      <c r="C8092" s="1508"/>
      <c r="D8092" s="1508"/>
      <c r="E8092" s="1508"/>
      <c r="F8092" s="1504"/>
      <c r="G8092" s="1504"/>
      <c r="H8092" s="1504"/>
      <c r="I8092" s="1504"/>
      <c r="J8092" s="1504"/>
    </row>
    <row r="8093" spans="2:10" x14ac:dyDescent="0.25">
      <c r="B8093" s="1508"/>
      <c r="C8093" s="1508"/>
      <c r="D8093" s="1508"/>
      <c r="E8093" s="1508"/>
      <c r="F8093" s="1504"/>
      <c r="G8093" s="1504"/>
      <c r="H8093" s="1504"/>
      <c r="I8093" s="1504"/>
      <c r="J8093" s="1504"/>
    </row>
    <row r="8094" spans="2:10" x14ac:dyDescent="0.25">
      <c r="B8094" s="1508"/>
      <c r="C8094" s="1508"/>
      <c r="D8094" s="1508"/>
      <c r="E8094" s="1508"/>
      <c r="F8094" s="1504"/>
      <c r="G8094" s="1504"/>
      <c r="H8094" s="1504"/>
      <c r="I8094" s="1504"/>
      <c r="J8094" s="1504"/>
    </row>
    <row r="8095" spans="2:10" x14ac:dyDescent="0.25">
      <c r="B8095" s="1508"/>
      <c r="C8095" s="1508"/>
      <c r="D8095" s="1508"/>
      <c r="E8095" s="1508"/>
      <c r="F8095" s="1504"/>
      <c r="G8095" s="1504"/>
      <c r="H8095" s="1504"/>
      <c r="I8095" s="1504"/>
      <c r="J8095" s="1504"/>
    </row>
    <row r="8096" spans="2:10" x14ac:dyDescent="0.25">
      <c r="B8096" s="1508"/>
      <c r="C8096" s="1508"/>
      <c r="D8096" s="1508"/>
      <c r="E8096" s="1508"/>
      <c r="F8096" s="1504"/>
      <c r="G8096" s="1504"/>
      <c r="H8096" s="1504"/>
      <c r="I8096" s="1504"/>
      <c r="J8096" s="1504"/>
    </row>
    <row r="8097" spans="2:10" x14ac:dyDescent="0.25">
      <c r="B8097" s="1508"/>
      <c r="C8097" s="1508"/>
      <c r="D8097" s="1508"/>
      <c r="E8097" s="1508"/>
      <c r="F8097" s="1504"/>
      <c r="G8097" s="1504"/>
      <c r="H8097" s="1504"/>
      <c r="I8097" s="1504"/>
      <c r="J8097" s="1504"/>
    </row>
    <row r="8098" spans="2:10" x14ac:dyDescent="0.25">
      <c r="B8098" s="1508"/>
      <c r="C8098" s="1508"/>
      <c r="D8098" s="1508"/>
      <c r="E8098" s="1508"/>
      <c r="F8098" s="1504"/>
      <c r="G8098" s="1504"/>
      <c r="H8098" s="1504"/>
      <c r="I8098" s="1504"/>
      <c r="J8098" s="1504"/>
    </row>
    <row r="8099" spans="2:10" x14ac:dyDescent="0.25">
      <c r="B8099" s="1508"/>
      <c r="C8099" s="1508"/>
      <c r="D8099" s="1508"/>
      <c r="E8099" s="1508"/>
      <c r="F8099" s="1504"/>
      <c r="G8099" s="1504"/>
      <c r="H8099" s="1504"/>
      <c r="I8099" s="1504"/>
      <c r="J8099" s="1504"/>
    </row>
    <row r="8100" spans="2:10" x14ac:dyDescent="0.25">
      <c r="B8100" s="1508"/>
      <c r="C8100" s="1508"/>
      <c r="D8100" s="1508"/>
      <c r="E8100" s="1508"/>
      <c r="F8100" s="1504"/>
      <c r="G8100" s="1504"/>
      <c r="H8100" s="1504"/>
      <c r="I8100" s="1504"/>
      <c r="J8100" s="1504"/>
    </row>
    <row r="8101" spans="2:10" x14ac:dyDescent="0.25">
      <c r="B8101" s="1508"/>
      <c r="C8101" s="1508"/>
      <c r="D8101" s="1508"/>
      <c r="E8101" s="1508"/>
      <c r="F8101" s="1504"/>
      <c r="G8101" s="1504"/>
      <c r="H8101" s="1504"/>
      <c r="I8101" s="1504"/>
      <c r="J8101" s="1504"/>
    </row>
    <row r="8102" spans="2:10" x14ac:dyDescent="0.25">
      <c r="B8102" s="1508"/>
      <c r="C8102" s="1508"/>
      <c r="D8102" s="1508"/>
      <c r="E8102" s="1508"/>
      <c r="F8102" s="1504"/>
      <c r="G8102" s="1504"/>
      <c r="H8102" s="1504"/>
      <c r="I8102" s="1504"/>
      <c r="J8102" s="1504"/>
    </row>
    <row r="8103" spans="2:10" x14ac:dyDescent="0.25">
      <c r="B8103" s="1508"/>
      <c r="C8103" s="1508"/>
      <c r="D8103" s="1508"/>
      <c r="E8103" s="1508"/>
      <c r="F8103" s="1504"/>
      <c r="G8103" s="1504"/>
      <c r="H8103" s="1504"/>
      <c r="I8103" s="1504"/>
      <c r="J8103" s="1504"/>
    </row>
    <row r="8104" spans="2:10" x14ac:dyDescent="0.25">
      <c r="B8104" s="1508"/>
      <c r="C8104" s="1508"/>
      <c r="D8104" s="1508"/>
      <c r="E8104" s="1508"/>
      <c r="F8104" s="1504"/>
      <c r="G8104" s="1504"/>
      <c r="H8104" s="1504"/>
      <c r="I8104" s="1504"/>
      <c r="J8104" s="1504"/>
    </row>
    <row r="8105" spans="2:10" x14ac:dyDescent="0.25">
      <c r="B8105" s="1508"/>
      <c r="C8105" s="1508"/>
      <c r="D8105" s="1508"/>
      <c r="E8105" s="1508"/>
      <c r="F8105" s="1504"/>
      <c r="G8105" s="1504"/>
      <c r="H8105" s="1504"/>
      <c r="I8105" s="1504"/>
      <c r="J8105" s="1504"/>
    </row>
    <row r="8106" spans="2:10" x14ac:dyDescent="0.25">
      <c r="B8106" s="1508"/>
      <c r="C8106" s="1508"/>
      <c r="D8106" s="1508"/>
      <c r="E8106" s="1508"/>
      <c r="F8106" s="1504"/>
      <c r="G8106" s="1504"/>
      <c r="H8106" s="1504"/>
      <c r="I8106" s="1504"/>
      <c r="J8106" s="1504"/>
    </row>
    <row r="8107" spans="2:10" x14ac:dyDescent="0.25">
      <c r="B8107" s="1508"/>
      <c r="C8107" s="1508"/>
      <c r="D8107" s="1508"/>
      <c r="E8107" s="1508"/>
      <c r="F8107" s="1504"/>
      <c r="G8107" s="1504"/>
      <c r="H8107" s="1504"/>
      <c r="I8107" s="1504"/>
      <c r="J8107" s="1504"/>
    </row>
    <row r="8108" spans="2:10" x14ac:dyDescent="0.25">
      <c r="B8108" s="1508"/>
      <c r="C8108" s="1508"/>
      <c r="D8108" s="1508"/>
      <c r="E8108" s="1508"/>
      <c r="F8108" s="1504"/>
      <c r="G8108" s="1504"/>
      <c r="H8108" s="1504"/>
      <c r="I8108" s="1504"/>
      <c r="J8108" s="1504"/>
    </row>
    <row r="8109" spans="2:10" x14ac:dyDescent="0.25">
      <c r="B8109" s="1508"/>
      <c r="C8109" s="1508"/>
      <c r="D8109" s="1508"/>
      <c r="E8109" s="1508"/>
      <c r="F8109" s="1504"/>
      <c r="G8109" s="1504"/>
      <c r="H8109" s="1504"/>
      <c r="I8109" s="1504"/>
      <c r="J8109" s="1504"/>
    </row>
    <row r="8110" spans="2:10" x14ac:dyDescent="0.25">
      <c r="B8110" s="1508"/>
      <c r="C8110" s="1508"/>
      <c r="D8110" s="1508"/>
      <c r="E8110" s="1508"/>
      <c r="F8110" s="1504"/>
      <c r="G8110" s="1504"/>
      <c r="H8110" s="1504"/>
      <c r="I8110" s="1504"/>
      <c r="J8110" s="1504"/>
    </row>
    <row r="8111" spans="2:10" x14ac:dyDescent="0.25">
      <c r="B8111" s="1508"/>
      <c r="C8111" s="1508"/>
      <c r="D8111" s="1508"/>
      <c r="E8111" s="1508"/>
      <c r="F8111" s="1504"/>
      <c r="G8111" s="1504"/>
      <c r="H8111" s="1504"/>
      <c r="I8111" s="1504"/>
      <c r="J8111" s="1504"/>
    </row>
    <row r="8112" spans="2:10" x14ac:dyDescent="0.25">
      <c r="B8112" s="1508"/>
      <c r="C8112" s="1508"/>
      <c r="D8112" s="1508"/>
      <c r="E8112" s="1508"/>
      <c r="F8112" s="1504"/>
      <c r="G8112" s="1504"/>
      <c r="H8112" s="1504"/>
      <c r="I8112" s="1504"/>
      <c r="J8112" s="1504"/>
    </row>
    <row r="8113" spans="2:10" x14ac:dyDescent="0.25">
      <c r="B8113" s="1508"/>
      <c r="C8113" s="1508"/>
      <c r="D8113" s="1508"/>
      <c r="E8113" s="1508"/>
      <c r="F8113" s="1504"/>
      <c r="G8113" s="1504"/>
      <c r="H8113" s="1504"/>
      <c r="I8113" s="1504"/>
      <c r="J8113" s="1504"/>
    </row>
    <row r="8114" spans="2:10" x14ac:dyDescent="0.25">
      <c r="B8114" s="1508"/>
      <c r="C8114" s="1508"/>
      <c r="D8114" s="1508"/>
      <c r="E8114" s="1508"/>
      <c r="F8114" s="1504"/>
      <c r="G8114" s="1504"/>
      <c r="H8114" s="1504"/>
      <c r="I8114" s="1504"/>
      <c r="J8114" s="1504"/>
    </row>
    <row r="8115" spans="2:10" x14ac:dyDescent="0.25">
      <c r="B8115" s="1508"/>
      <c r="C8115" s="1508"/>
      <c r="D8115" s="1508"/>
      <c r="E8115" s="1508"/>
      <c r="F8115" s="1504"/>
      <c r="G8115" s="1504"/>
      <c r="H8115" s="1504"/>
      <c r="I8115" s="1504"/>
      <c r="J8115" s="1504"/>
    </row>
    <row r="8116" spans="2:10" x14ac:dyDescent="0.25">
      <c r="B8116" s="1508"/>
      <c r="C8116" s="1508"/>
      <c r="D8116" s="1508"/>
      <c r="E8116" s="1508"/>
      <c r="F8116" s="1504"/>
      <c r="G8116" s="1504"/>
      <c r="H8116" s="1504"/>
      <c r="I8116" s="1504"/>
      <c r="J8116" s="1504"/>
    </row>
    <row r="8117" spans="2:10" x14ac:dyDescent="0.25">
      <c r="B8117" s="1508"/>
      <c r="C8117" s="1508"/>
      <c r="D8117" s="1508"/>
      <c r="E8117" s="1508"/>
      <c r="F8117" s="1504"/>
      <c r="G8117" s="1504"/>
      <c r="H8117" s="1504"/>
      <c r="I8117" s="1504"/>
      <c r="J8117" s="1504"/>
    </row>
    <row r="8118" spans="2:10" x14ac:dyDescent="0.25">
      <c r="B8118" s="1508"/>
      <c r="C8118" s="1508"/>
      <c r="D8118" s="1508"/>
      <c r="E8118" s="1508"/>
      <c r="F8118" s="1504"/>
      <c r="G8118" s="1504"/>
      <c r="H8118" s="1504"/>
      <c r="I8118" s="1504"/>
      <c r="J8118" s="1504"/>
    </row>
    <row r="8119" spans="2:10" x14ac:dyDescent="0.25">
      <c r="B8119" s="1508"/>
      <c r="C8119" s="1508"/>
      <c r="D8119" s="1508"/>
      <c r="E8119" s="1508"/>
      <c r="F8119" s="1504"/>
      <c r="G8119" s="1504"/>
      <c r="H8119" s="1504"/>
      <c r="I8119" s="1504"/>
      <c r="J8119" s="1504"/>
    </row>
    <row r="8120" spans="2:10" x14ac:dyDescent="0.25">
      <c r="B8120" s="1508"/>
      <c r="C8120" s="1508"/>
      <c r="D8120" s="1508"/>
      <c r="E8120" s="1508"/>
      <c r="F8120" s="1504"/>
      <c r="G8120" s="1504"/>
      <c r="H8120" s="1504"/>
      <c r="I8120" s="1504"/>
      <c r="J8120" s="1504"/>
    </row>
    <row r="8121" spans="2:10" x14ac:dyDescent="0.25">
      <c r="B8121" s="1508"/>
      <c r="C8121" s="1508"/>
      <c r="D8121" s="1508"/>
      <c r="E8121" s="1508"/>
      <c r="F8121" s="1504"/>
      <c r="G8121" s="1504"/>
      <c r="H8121" s="1504"/>
      <c r="I8121" s="1504"/>
      <c r="J8121" s="1504"/>
    </row>
    <row r="8122" spans="2:10" x14ac:dyDescent="0.25">
      <c r="B8122" s="1508"/>
      <c r="C8122" s="1508"/>
      <c r="D8122" s="1508"/>
      <c r="E8122" s="1508"/>
      <c r="F8122" s="1504"/>
      <c r="G8122" s="1504"/>
      <c r="H8122" s="1504"/>
      <c r="I8122" s="1504"/>
      <c r="J8122" s="1504"/>
    </row>
    <row r="8123" spans="2:10" x14ac:dyDescent="0.25">
      <c r="B8123" s="1508"/>
      <c r="C8123" s="1508"/>
      <c r="D8123" s="1508"/>
      <c r="E8123" s="1508"/>
      <c r="F8123" s="1504"/>
      <c r="G8123" s="1504"/>
      <c r="H8123" s="1504"/>
      <c r="I8123" s="1504"/>
      <c r="J8123" s="1504"/>
    </row>
    <row r="8124" spans="2:10" x14ac:dyDescent="0.25">
      <c r="B8124" s="1508"/>
      <c r="C8124" s="1508"/>
      <c r="D8124" s="1508"/>
      <c r="E8124" s="1508"/>
      <c r="F8124" s="1504"/>
      <c r="G8124" s="1504"/>
      <c r="H8124" s="1504"/>
      <c r="I8124" s="1504"/>
      <c r="J8124" s="1504"/>
    </row>
    <row r="8125" spans="2:10" x14ac:dyDescent="0.25">
      <c r="B8125" s="1508"/>
      <c r="C8125" s="1508"/>
      <c r="D8125" s="1508"/>
      <c r="E8125" s="1508"/>
      <c r="F8125" s="1504"/>
      <c r="G8125" s="1504"/>
      <c r="H8125" s="1504"/>
      <c r="I8125" s="1504"/>
      <c r="J8125" s="1504"/>
    </row>
    <row r="8126" spans="2:10" x14ac:dyDescent="0.25">
      <c r="B8126" s="1508"/>
      <c r="C8126" s="1508"/>
      <c r="D8126" s="1508"/>
      <c r="E8126" s="1508"/>
      <c r="F8126" s="1504"/>
      <c r="G8126" s="1504"/>
      <c r="H8126" s="1504"/>
      <c r="I8126" s="1504"/>
      <c r="J8126" s="1504"/>
    </row>
    <row r="8127" spans="2:10" x14ac:dyDescent="0.25">
      <c r="B8127" s="1508"/>
      <c r="C8127" s="1508"/>
      <c r="D8127" s="1508"/>
      <c r="E8127" s="1508"/>
      <c r="F8127" s="1504"/>
      <c r="G8127" s="1504"/>
      <c r="H8127" s="1504"/>
      <c r="I8127" s="1504"/>
      <c r="J8127" s="1504"/>
    </row>
    <row r="8128" spans="2:10" x14ac:dyDescent="0.25">
      <c r="B8128" s="1508"/>
      <c r="C8128" s="1508"/>
      <c r="D8128" s="1508"/>
      <c r="E8128" s="1508"/>
      <c r="F8128" s="1504"/>
      <c r="G8128" s="1504"/>
      <c r="H8128" s="1504"/>
      <c r="I8128" s="1504"/>
      <c r="J8128" s="1504"/>
    </row>
    <row r="8129" spans="2:10" x14ac:dyDescent="0.25">
      <c r="B8129" s="1508"/>
      <c r="C8129" s="1508"/>
      <c r="D8129" s="1508"/>
      <c r="E8129" s="1508"/>
      <c r="F8129" s="1504"/>
      <c r="G8129" s="1504"/>
      <c r="H8129" s="1504"/>
      <c r="I8129" s="1504"/>
      <c r="J8129" s="1504"/>
    </row>
    <row r="8130" spans="2:10" x14ac:dyDescent="0.25">
      <c r="B8130" s="1508"/>
      <c r="C8130" s="1508"/>
      <c r="D8130" s="1508"/>
      <c r="E8130" s="1508"/>
      <c r="F8130" s="1504"/>
      <c r="G8130" s="1504"/>
      <c r="H8130" s="1504"/>
      <c r="I8130" s="1504"/>
      <c r="J8130" s="1504"/>
    </row>
    <row r="8131" spans="2:10" x14ac:dyDescent="0.25">
      <c r="B8131" s="1508"/>
      <c r="C8131" s="1508"/>
      <c r="D8131" s="1508"/>
      <c r="E8131" s="1508"/>
      <c r="F8131" s="1504"/>
      <c r="G8131" s="1504"/>
      <c r="H8131" s="1504"/>
      <c r="I8131" s="1504"/>
      <c r="J8131" s="1504"/>
    </row>
    <row r="8132" spans="2:10" x14ac:dyDescent="0.25">
      <c r="B8132" s="1508"/>
      <c r="C8132" s="1508"/>
      <c r="D8132" s="1508"/>
      <c r="E8132" s="1508"/>
      <c r="F8132" s="1504"/>
      <c r="G8132" s="1504"/>
      <c r="H8132" s="1504"/>
      <c r="I8132" s="1504"/>
      <c r="J8132" s="1504"/>
    </row>
    <row r="8133" spans="2:10" x14ac:dyDescent="0.25">
      <c r="B8133" s="1508"/>
      <c r="C8133" s="1508"/>
      <c r="D8133" s="1508"/>
      <c r="E8133" s="1508"/>
      <c r="F8133" s="1504"/>
      <c r="G8133" s="1504"/>
      <c r="H8133" s="1504"/>
      <c r="I8133" s="1504"/>
      <c r="J8133" s="1504"/>
    </row>
    <row r="8134" spans="2:10" x14ac:dyDescent="0.25">
      <c r="B8134" s="1508"/>
      <c r="C8134" s="1508"/>
      <c r="D8134" s="1508"/>
      <c r="E8134" s="1508"/>
      <c r="F8134" s="1504"/>
      <c r="G8134" s="1504"/>
      <c r="H8134" s="1504"/>
      <c r="I8134" s="1504"/>
      <c r="J8134" s="1504"/>
    </row>
    <row r="8135" spans="2:10" x14ac:dyDescent="0.25">
      <c r="B8135" s="1508"/>
      <c r="C8135" s="1508"/>
      <c r="D8135" s="1508"/>
      <c r="E8135" s="1508"/>
      <c r="F8135" s="1504"/>
      <c r="G8135" s="1504"/>
      <c r="H8135" s="1504"/>
      <c r="I8135" s="1504"/>
      <c r="J8135" s="1504"/>
    </row>
    <row r="8136" spans="2:10" x14ac:dyDescent="0.25">
      <c r="B8136" s="1508"/>
      <c r="C8136" s="1508"/>
      <c r="D8136" s="1508"/>
      <c r="E8136" s="1508"/>
      <c r="F8136" s="1504"/>
      <c r="G8136" s="1504"/>
      <c r="H8136" s="1504"/>
      <c r="I8136" s="1504"/>
      <c r="J8136" s="1504"/>
    </row>
    <row r="8137" spans="2:10" x14ac:dyDescent="0.25">
      <c r="B8137" s="1508"/>
      <c r="C8137" s="1508"/>
      <c r="D8137" s="1508"/>
      <c r="E8137" s="1508"/>
      <c r="F8137" s="1504"/>
      <c r="G8137" s="1504"/>
      <c r="H8137" s="1504"/>
      <c r="I8137" s="1504"/>
      <c r="J8137" s="1504"/>
    </row>
    <row r="8138" spans="2:10" x14ac:dyDescent="0.25">
      <c r="B8138" s="1508"/>
      <c r="C8138" s="1508"/>
      <c r="D8138" s="1508"/>
      <c r="E8138" s="1508"/>
      <c r="F8138" s="1504"/>
      <c r="G8138" s="1504"/>
      <c r="H8138" s="1504"/>
      <c r="I8138" s="1504"/>
      <c r="J8138" s="1504"/>
    </row>
    <row r="8139" spans="2:10" x14ac:dyDescent="0.25">
      <c r="B8139" s="1508"/>
      <c r="C8139" s="1508"/>
      <c r="D8139" s="1508"/>
      <c r="E8139" s="1508"/>
      <c r="F8139" s="1504"/>
      <c r="G8139" s="1504"/>
      <c r="H8139" s="1504"/>
      <c r="I8139" s="1504"/>
      <c r="J8139" s="1504"/>
    </row>
    <row r="8140" spans="2:10" x14ac:dyDescent="0.25">
      <c r="B8140" s="1508"/>
      <c r="C8140" s="1508"/>
      <c r="D8140" s="1508"/>
      <c r="E8140" s="1508"/>
      <c r="F8140" s="1504"/>
      <c r="G8140" s="1504"/>
      <c r="H8140" s="1504"/>
      <c r="I8140" s="1504"/>
      <c r="J8140" s="1504"/>
    </row>
    <row r="8141" spans="2:10" x14ac:dyDescent="0.25">
      <c r="B8141" s="1508"/>
      <c r="C8141" s="1508"/>
      <c r="D8141" s="1508"/>
      <c r="E8141" s="1508"/>
      <c r="F8141" s="1504"/>
      <c r="G8141" s="1504"/>
      <c r="H8141" s="1504"/>
      <c r="I8141" s="1504"/>
      <c r="J8141" s="1504"/>
    </row>
    <row r="8142" spans="2:10" x14ac:dyDescent="0.25">
      <c r="B8142" s="1508"/>
      <c r="C8142" s="1508"/>
      <c r="D8142" s="1508"/>
      <c r="E8142" s="1508"/>
      <c r="F8142" s="1504"/>
      <c r="G8142" s="1504"/>
      <c r="H8142" s="1504"/>
      <c r="I8142" s="1504"/>
      <c r="J8142" s="1504"/>
    </row>
    <row r="8143" spans="2:10" x14ac:dyDescent="0.25">
      <c r="B8143" s="1508"/>
      <c r="C8143" s="1508"/>
      <c r="D8143" s="1508"/>
      <c r="E8143" s="1508"/>
      <c r="F8143" s="1504"/>
      <c r="G8143" s="1504"/>
      <c r="H8143" s="1504"/>
      <c r="I8143" s="1504"/>
      <c r="J8143" s="1504"/>
    </row>
    <row r="8144" spans="2:10" x14ac:dyDescent="0.25">
      <c r="B8144" s="1508"/>
      <c r="C8144" s="1508"/>
      <c r="D8144" s="1508"/>
      <c r="E8144" s="1508"/>
      <c r="F8144" s="1504"/>
      <c r="G8144" s="1504"/>
      <c r="H8144" s="1504"/>
      <c r="I8144" s="1504"/>
      <c r="J8144" s="1504"/>
    </row>
    <row r="8145" spans="2:10" x14ac:dyDescent="0.25">
      <c r="B8145" s="1508"/>
      <c r="C8145" s="1508"/>
      <c r="D8145" s="1508"/>
      <c r="E8145" s="1508"/>
      <c r="F8145" s="1504"/>
      <c r="G8145" s="1504"/>
      <c r="H8145" s="1504"/>
      <c r="I8145" s="1504"/>
      <c r="J8145" s="1504"/>
    </row>
    <row r="8146" spans="2:10" x14ac:dyDescent="0.25">
      <c r="B8146" s="1508"/>
      <c r="C8146" s="1508"/>
      <c r="D8146" s="1508"/>
      <c r="E8146" s="1508"/>
      <c r="F8146" s="1504"/>
      <c r="G8146" s="1504"/>
      <c r="H8146" s="1504"/>
      <c r="I8146" s="1504"/>
      <c r="J8146" s="1504"/>
    </row>
    <row r="8147" spans="2:10" x14ac:dyDescent="0.25">
      <c r="B8147" s="1508"/>
      <c r="C8147" s="1508"/>
      <c r="D8147" s="1508"/>
      <c r="E8147" s="1508"/>
      <c r="F8147" s="1504"/>
      <c r="G8147" s="1504"/>
      <c r="H8147" s="1504"/>
      <c r="I8147" s="1504"/>
      <c r="J8147" s="1504"/>
    </row>
    <row r="8148" spans="2:10" x14ac:dyDescent="0.25">
      <c r="B8148" s="1508"/>
      <c r="C8148" s="1508"/>
      <c r="D8148" s="1508"/>
      <c r="E8148" s="1508"/>
      <c r="F8148" s="1504"/>
      <c r="G8148" s="1504"/>
      <c r="H8148" s="1504"/>
      <c r="I8148" s="1504"/>
      <c r="J8148" s="1504"/>
    </row>
    <row r="8149" spans="2:10" x14ac:dyDescent="0.25">
      <c r="B8149" s="1508"/>
      <c r="C8149" s="1508"/>
      <c r="D8149" s="1508"/>
      <c r="E8149" s="1508"/>
      <c r="F8149" s="1504"/>
      <c r="G8149" s="1504"/>
      <c r="H8149" s="1504"/>
      <c r="I8149" s="1504"/>
      <c r="J8149" s="1504"/>
    </row>
    <row r="8150" spans="2:10" x14ac:dyDescent="0.25">
      <c r="B8150" s="1508"/>
      <c r="C8150" s="1508"/>
      <c r="D8150" s="1508"/>
      <c r="E8150" s="1508"/>
      <c r="F8150" s="1504"/>
      <c r="G8150" s="1504"/>
      <c r="H8150" s="1504"/>
      <c r="I8150" s="1504"/>
      <c r="J8150" s="1504"/>
    </row>
    <row r="8151" spans="2:10" x14ac:dyDescent="0.25">
      <c r="B8151" s="1508"/>
      <c r="C8151" s="1508"/>
      <c r="D8151" s="1508"/>
      <c r="E8151" s="1508"/>
      <c r="F8151" s="1504"/>
      <c r="G8151" s="1504"/>
      <c r="H8151" s="1504"/>
      <c r="I8151" s="1504"/>
      <c r="J8151" s="1504"/>
    </row>
    <row r="8152" spans="2:10" x14ac:dyDescent="0.25">
      <c r="B8152" s="1508"/>
      <c r="C8152" s="1508"/>
      <c r="D8152" s="1508"/>
      <c r="E8152" s="1508"/>
      <c r="F8152" s="1504"/>
      <c r="G8152" s="1504"/>
      <c r="H8152" s="1504"/>
      <c r="I8152" s="1504"/>
      <c r="J8152" s="1504"/>
    </row>
    <row r="8153" spans="2:10" x14ac:dyDescent="0.25">
      <c r="B8153" s="1508"/>
      <c r="C8153" s="1508"/>
      <c r="D8153" s="1508"/>
      <c r="E8153" s="1508"/>
      <c r="F8153" s="1504"/>
      <c r="G8153" s="1504"/>
      <c r="H8153" s="1504"/>
      <c r="I8153" s="1504"/>
      <c r="J8153" s="1504"/>
    </row>
    <row r="8154" spans="2:10" x14ac:dyDescent="0.25">
      <c r="B8154" s="1508"/>
      <c r="C8154" s="1508"/>
      <c r="D8154" s="1508"/>
      <c r="E8154" s="1508"/>
      <c r="F8154" s="1504"/>
      <c r="G8154" s="1504"/>
      <c r="H8154" s="1504"/>
      <c r="I8154" s="1504"/>
      <c r="J8154" s="1504"/>
    </row>
    <row r="8155" spans="2:10" x14ac:dyDescent="0.25">
      <c r="B8155" s="1508"/>
      <c r="C8155" s="1508"/>
      <c r="D8155" s="1508"/>
      <c r="E8155" s="1508"/>
      <c r="F8155" s="1504"/>
      <c r="G8155" s="1504"/>
      <c r="H8155" s="1504"/>
      <c r="I8155" s="1504"/>
      <c r="J8155" s="1504"/>
    </row>
    <row r="8156" spans="2:10" x14ac:dyDescent="0.25">
      <c r="B8156" s="1508"/>
      <c r="C8156" s="1508"/>
      <c r="D8156" s="1508"/>
      <c r="E8156" s="1508"/>
      <c r="F8156" s="1504"/>
      <c r="G8156" s="1504"/>
      <c r="H8156" s="1504"/>
      <c r="I8156" s="1504"/>
      <c r="J8156" s="1504"/>
    </row>
    <row r="8157" spans="2:10" x14ac:dyDescent="0.25">
      <c r="B8157" s="1508"/>
      <c r="C8157" s="1508"/>
      <c r="D8157" s="1508"/>
      <c r="E8157" s="1508"/>
      <c r="F8157" s="1504"/>
      <c r="G8157" s="1504"/>
      <c r="H8157" s="1504"/>
      <c r="I8157" s="1504"/>
      <c r="J8157" s="1504"/>
    </row>
    <row r="8158" spans="2:10" x14ac:dyDescent="0.25">
      <c r="B8158" s="1508"/>
      <c r="C8158" s="1508"/>
      <c r="D8158" s="1508"/>
      <c r="E8158" s="1508"/>
      <c r="F8158" s="1504"/>
      <c r="G8158" s="1504"/>
      <c r="H8158" s="1504"/>
      <c r="I8158" s="1504"/>
      <c r="J8158" s="1504"/>
    </row>
    <row r="8159" spans="2:10" x14ac:dyDescent="0.25">
      <c r="B8159" s="1508"/>
      <c r="C8159" s="1508"/>
      <c r="D8159" s="1508"/>
      <c r="E8159" s="1508"/>
      <c r="F8159" s="1504"/>
      <c r="G8159" s="1504"/>
      <c r="H8159" s="1504"/>
      <c r="I8159" s="1504"/>
      <c r="J8159" s="1504"/>
    </row>
    <row r="8160" spans="2:10" x14ac:dyDescent="0.25">
      <c r="B8160" s="1508"/>
      <c r="C8160" s="1508"/>
      <c r="D8160" s="1508"/>
      <c r="E8160" s="1508"/>
      <c r="F8160" s="1504"/>
      <c r="G8160" s="1504"/>
      <c r="H8160" s="1504"/>
      <c r="I8160" s="1504"/>
      <c r="J8160" s="1504"/>
    </row>
    <row r="8161" spans="2:10" x14ac:dyDescent="0.25">
      <c r="B8161" s="1508"/>
      <c r="C8161" s="1508"/>
      <c r="D8161" s="1508"/>
      <c r="E8161" s="1508"/>
      <c r="F8161" s="1504"/>
      <c r="G8161" s="1504"/>
      <c r="H8161" s="1504"/>
      <c r="I8161" s="1504"/>
      <c r="J8161" s="1504"/>
    </row>
    <row r="8162" spans="2:10" x14ac:dyDescent="0.25">
      <c r="B8162" s="1508"/>
      <c r="C8162" s="1508"/>
      <c r="D8162" s="1508"/>
      <c r="E8162" s="1508"/>
      <c r="F8162" s="1504"/>
      <c r="G8162" s="1504"/>
      <c r="H8162" s="1504"/>
      <c r="I8162" s="1504"/>
      <c r="J8162" s="1504"/>
    </row>
    <row r="8163" spans="2:10" x14ac:dyDescent="0.25">
      <c r="B8163" s="1508"/>
      <c r="C8163" s="1508"/>
      <c r="D8163" s="1508"/>
      <c r="E8163" s="1508"/>
      <c r="F8163" s="1504"/>
      <c r="G8163" s="1504"/>
      <c r="H8163" s="1504"/>
      <c r="I8163" s="1504"/>
      <c r="J8163" s="1504"/>
    </row>
    <row r="8164" spans="2:10" x14ac:dyDescent="0.25">
      <c r="B8164" s="1508"/>
      <c r="C8164" s="1508"/>
      <c r="D8164" s="1508"/>
      <c r="E8164" s="1508"/>
      <c r="F8164" s="1504"/>
      <c r="G8164" s="1504"/>
      <c r="H8164" s="1504"/>
      <c r="I8164" s="1504"/>
      <c r="J8164" s="1504"/>
    </row>
    <row r="8165" spans="2:10" x14ac:dyDescent="0.25">
      <c r="B8165" s="1508"/>
      <c r="C8165" s="1508"/>
      <c r="D8165" s="1508"/>
      <c r="E8165" s="1508"/>
      <c r="F8165" s="1504"/>
      <c r="G8165" s="1504"/>
      <c r="H8165" s="1504"/>
      <c r="I8165" s="1504"/>
      <c r="J8165" s="1504"/>
    </row>
    <row r="8166" spans="2:10" x14ac:dyDescent="0.25">
      <c r="B8166" s="1508"/>
      <c r="C8166" s="1508"/>
      <c r="D8166" s="1508"/>
      <c r="E8166" s="1508"/>
      <c r="F8166" s="1504"/>
      <c r="G8166" s="1504"/>
      <c r="H8166" s="1504"/>
      <c r="I8166" s="1504"/>
      <c r="J8166" s="1504"/>
    </row>
    <row r="8167" spans="2:10" x14ac:dyDescent="0.25">
      <c r="B8167" s="1508"/>
      <c r="C8167" s="1508"/>
      <c r="D8167" s="1508"/>
      <c r="E8167" s="1508"/>
      <c r="F8167" s="1504"/>
      <c r="G8167" s="1504"/>
      <c r="H8167" s="1504"/>
      <c r="I8167" s="1504"/>
      <c r="J8167" s="1504"/>
    </row>
    <row r="8168" spans="2:10" x14ac:dyDescent="0.25">
      <c r="B8168" s="1508"/>
      <c r="C8168" s="1508"/>
      <c r="D8168" s="1508"/>
      <c r="E8168" s="1508"/>
      <c r="F8168" s="1504"/>
      <c r="G8168" s="1504"/>
      <c r="H8168" s="1504"/>
      <c r="I8168" s="1504"/>
      <c r="J8168" s="1504"/>
    </row>
    <row r="8169" spans="2:10" x14ac:dyDescent="0.25">
      <c r="B8169" s="1508"/>
      <c r="C8169" s="1508"/>
      <c r="D8169" s="1508"/>
      <c r="E8169" s="1508"/>
      <c r="F8169" s="1504"/>
      <c r="G8169" s="1504"/>
      <c r="H8169" s="1504"/>
      <c r="I8169" s="1504"/>
      <c r="J8169" s="1504"/>
    </row>
    <row r="8170" spans="2:10" x14ac:dyDescent="0.25">
      <c r="B8170" s="1508"/>
      <c r="C8170" s="1508"/>
      <c r="D8170" s="1508"/>
      <c r="E8170" s="1508"/>
      <c r="F8170" s="1504"/>
      <c r="G8170" s="1504"/>
      <c r="H8170" s="1504"/>
      <c r="I8170" s="1504"/>
      <c r="J8170" s="1504"/>
    </row>
    <row r="8171" spans="2:10" x14ac:dyDescent="0.25">
      <c r="B8171" s="1508"/>
      <c r="C8171" s="1508"/>
      <c r="D8171" s="1508"/>
      <c r="E8171" s="1508"/>
      <c r="F8171" s="1504"/>
      <c r="G8171" s="1504"/>
      <c r="H8171" s="1504"/>
      <c r="I8171" s="1504"/>
      <c r="J8171" s="1504"/>
    </row>
    <row r="8172" spans="2:10" x14ac:dyDescent="0.25">
      <c r="B8172" s="1508"/>
      <c r="C8172" s="1508"/>
      <c r="D8172" s="1508"/>
      <c r="E8172" s="1508"/>
      <c r="F8172" s="1504"/>
      <c r="G8172" s="1504"/>
      <c r="H8172" s="1504"/>
      <c r="I8172" s="1504"/>
      <c r="J8172" s="1504"/>
    </row>
    <row r="8173" spans="2:10" x14ac:dyDescent="0.25">
      <c r="B8173" s="1508"/>
      <c r="C8173" s="1508"/>
      <c r="D8173" s="1508"/>
      <c r="E8173" s="1508"/>
      <c r="F8173" s="1504"/>
      <c r="G8173" s="1504"/>
      <c r="H8173" s="1504"/>
      <c r="I8173" s="1504"/>
      <c r="J8173" s="1504"/>
    </row>
    <row r="8174" spans="2:10" x14ac:dyDescent="0.25">
      <c r="B8174" s="1508"/>
      <c r="C8174" s="1508"/>
      <c r="D8174" s="1508"/>
      <c r="E8174" s="1508"/>
      <c r="F8174" s="1504"/>
      <c r="G8174" s="1504"/>
      <c r="H8174" s="1504"/>
      <c r="I8174" s="1504"/>
      <c r="J8174" s="1504"/>
    </row>
    <row r="8175" spans="2:10" x14ac:dyDescent="0.25">
      <c r="B8175" s="1508"/>
      <c r="C8175" s="1508"/>
      <c r="D8175" s="1508"/>
      <c r="E8175" s="1508"/>
      <c r="F8175" s="1504"/>
      <c r="G8175" s="1504"/>
      <c r="H8175" s="1504"/>
      <c r="I8175" s="1504"/>
      <c r="J8175" s="1504"/>
    </row>
    <row r="8176" spans="2:10" x14ac:dyDescent="0.25">
      <c r="B8176" s="1508"/>
      <c r="C8176" s="1508"/>
      <c r="D8176" s="1508"/>
      <c r="E8176" s="1508"/>
      <c r="F8176" s="1504"/>
      <c r="G8176" s="1504"/>
      <c r="H8176" s="1504"/>
      <c r="I8176" s="1504"/>
      <c r="J8176" s="1504"/>
    </row>
    <row r="8177" spans="2:10" x14ac:dyDescent="0.25">
      <c r="B8177" s="1508"/>
      <c r="C8177" s="1508"/>
      <c r="D8177" s="1508"/>
      <c r="E8177" s="1508"/>
      <c r="F8177" s="1504"/>
      <c r="G8177" s="1504"/>
      <c r="H8177" s="1504"/>
      <c r="I8177" s="1504"/>
      <c r="J8177" s="1504"/>
    </row>
    <row r="8178" spans="2:10" x14ac:dyDescent="0.25">
      <c r="B8178" s="1508"/>
      <c r="C8178" s="1508"/>
      <c r="D8178" s="1508"/>
      <c r="E8178" s="1508"/>
      <c r="F8178" s="1504"/>
      <c r="G8178" s="1504"/>
      <c r="H8178" s="1504"/>
      <c r="I8178" s="1504"/>
      <c r="J8178" s="1504"/>
    </row>
    <row r="8179" spans="2:10" x14ac:dyDescent="0.25">
      <c r="B8179" s="1508"/>
      <c r="C8179" s="1508"/>
      <c r="D8179" s="1508"/>
      <c r="E8179" s="1508"/>
      <c r="F8179" s="1504"/>
      <c r="G8179" s="1504"/>
      <c r="H8179" s="1504"/>
      <c r="I8179" s="1504"/>
      <c r="J8179" s="1504"/>
    </row>
    <row r="8180" spans="2:10" x14ac:dyDescent="0.25">
      <c r="B8180" s="1508"/>
      <c r="C8180" s="1508"/>
      <c r="D8180" s="1508"/>
      <c r="E8180" s="1508"/>
      <c r="F8180" s="1504"/>
      <c r="G8180" s="1504"/>
      <c r="H8180" s="1504"/>
      <c r="I8180" s="1504"/>
      <c r="J8180" s="1504"/>
    </row>
    <row r="8181" spans="2:10" x14ac:dyDescent="0.25">
      <c r="B8181" s="1508"/>
      <c r="C8181" s="1508"/>
      <c r="D8181" s="1508"/>
      <c r="E8181" s="1508"/>
      <c r="F8181" s="1504"/>
      <c r="G8181" s="1504"/>
      <c r="H8181" s="1504"/>
      <c r="I8181" s="1504"/>
      <c r="J8181" s="1504"/>
    </row>
    <row r="8182" spans="2:10" x14ac:dyDescent="0.25">
      <c r="B8182" s="1508"/>
      <c r="C8182" s="1508"/>
      <c r="D8182" s="1508"/>
      <c r="E8182" s="1508"/>
      <c r="F8182" s="1504"/>
      <c r="G8182" s="1504"/>
      <c r="H8182" s="1504"/>
      <c r="I8182" s="1504"/>
      <c r="J8182" s="1504"/>
    </row>
    <row r="8183" spans="2:10" x14ac:dyDescent="0.25">
      <c r="B8183" s="1508"/>
      <c r="C8183" s="1508"/>
      <c r="D8183" s="1508"/>
      <c r="E8183" s="1508"/>
      <c r="F8183" s="1504"/>
      <c r="G8183" s="1504"/>
      <c r="H8183" s="1504"/>
      <c r="I8183" s="1504"/>
      <c r="J8183" s="1504"/>
    </row>
    <row r="8184" spans="2:10" x14ac:dyDescent="0.25">
      <c r="B8184" s="1508"/>
      <c r="C8184" s="1508"/>
      <c r="D8184" s="1508"/>
      <c r="E8184" s="1508"/>
      <c r="F8184" s="1504"/>
      <c r="G8184" s="1504"/>
      <c r="H8184" s="1504"/>
      <c r="I8184" s="1504"/>
      <c r="J8184" s="1504"/>
    </row>
    <row r="8185" spans="2:10" x14ac:dyDescent="0.25">
      <c r="B8185" s="1508"/>
      <c r="C8185" s="1508"/>
      <c r="D8185" s="1508"/>
      <c r="E8185" s="1508"/>
      <c r="F8185" s="1504"/>
      <c r="G8185" s="1504"/>
      <c r="H8185" s="1504"/>
      <c r="I8185" s="1504"/>
      <c r="J8185" s="1504"/>
    </row>
    <row r="8186" spans="2:10" x14ac:dyDescent="0.25">
      <c r="B8186" s="1508"/>
      <c r="C8186" s="1508"/>
      <c r="D8186" s="1508"/>
      <c r="E8186" s="1508"/>
      <c r="F8186" s="1504"/>
      <c r="G8186" s="1504"/>
      <c r="H8186" s="1504"/>
      <c r="I8186" s="1504"/>
      <c r="J8186" s="1504"/>
    </row>
    <row r="8187" spans="2:10" x14ac:dyDescent="0.25">
      <c r="B8187" s="1508"/>
      <c r="C8187" s="1508"/>
      <c r="D8187" s="1508"/>
      <c r="E8187" s="1508"/>
      <c r="F8187" s="1504"/>
      <c r="G8187" s="1504"/>
      <c r="H8187" s="1504"/>
      <c r="I8187" s="1504"/>
      <c r="J8187" s="1504"/>
    </row>
    <row r="8188" spans="2:10" x14ac:dyDescent="0.25">
      <c r="B8188" s="1508"/>
      <c r="C8188" s="1508"/>
      <c r="D8188" s="1508"/>
      <c r="E8188" s="1508"/>
      <c r="F8188" s="1504"/>
      <c r="G8188" s="1504"/>
      <c r="H8188" s="1504"/>
      <c r="I8188" s="1504"/>
      <c r="J8188" s="1504"/>
    </row>
    <row r="8189" spans="2:10" x14ac:dyDescent="0.25">
      <c r="B8189" s="1508"/>
      <c r="C8189" s="1508"/>
      <c r="D8189" s="1508"/>
      <c r="E8189" s="1508"/>
      <c r="F8189" s="1504"/>
      <c r="G8189" s="1504"/>
      <c r="H8189" s="1504"/>
      <c r="I8189" s="1504"/>
      <c r="J8189" s="1504"/>
    </row>
    <row r="8190" spans="2:10" x14ac:dyDescent="0.25">
      <c r="B8190" s="1508"/>
      <c r="C8190" s="1508"/>
      <c r="D8190" s="1508"/>
      <c r="E8190" s="1508"/>
      <c r="F8190" s="1504"/>
      <c r="G8190" s="1504"/>
      <c r="H8190" s="1504"/>
      <c r="I8190" s="1504"/>
      <c r="J8190" s="1504"/>
    </row>
    <row r="8191" spans="2:10" x14ac:dyDescent="0.25">
      <c r="B8191" s="1508"/>
      <c r="C8191" s="1508"/>
      <c r="D8191" s="1508"/>
      <c r="E8191" s="1508"/>
      <c r="F8191" s="1504"/>
      <c r="G8191" s="1504"/>
      <c r="H8191" s="1504"/>
      <c r="I8191" s="1504"/>
      <c r="J8191" s="1504"/>
    </row>
    <row r="8192" spans="2:10" x14ac:dyDescent="0.25">
      <c r="B8192" s="1508"/>
      <c r="C8192" s="1508"/>
      <c r="D8192" s="1508"/>
      <c r="E8192" s="1508"/>
      <c r="F8192" s="1504"/>
      <c r="G8192" s="1504"/>
      <c r="H8192" s="1504"/>
      <c r="I8192" s="1504"/>
      <c r="J8192" s="1504"/>
    </row>
    <row r="8193" spans="2:10" x14ac:dyDescent="0.25">
      <c r="B8193" s="1508"/>
      <c r="C8193" s="1508"/>
      <c r="D8193" s="1508"/>
      <c r="E8193" s="1508"/>
      <c r="F8193" s="1504"/>
      <c r="G8193" s="1504"/>
      <c r="H8193" s="1504"/>
      <c r="I8193" s="1504"/>
      <c r="J8193" s="1504"/>
    </row>
    <row r="8194" spans="2:10" x14ac:dyDescent="0.25">
      <c r="B8194" s="1508"/>
      <c r="C8194" s="1508"/>
      <c r="D8194" s="1508"/>
      <c r="E8194" s="1508"/>
      <c r="F8194" s="1504"/>
      <c r="G8194" s="1504"/>
      <c r="H8194" s="1504"/>
      <c r="I8194" s="1504"/>
      <c r="J8194" s="1504"/>
    </row>
    <row r="8195" spans="2:10" x14ac:dyDescent="0.25">
      <c r="B8195" s="1508"/>
      <c r="C8195" s="1508"/>
      <c r="D8195" s="1508"/>
      <c r="E8195" s="1508"/>
      <c r="F8195" s="1504"/>
      <c r="G8195" s="1504"/>
      <c r="H8195" s="1504"/>
      <c r="I8195" s="1504"/>
      <c r="J8195" s="1504"/>
    </row>
    <row r="8196" spans="2:10" x14ac:dyDescent="0.25">
      <c r="B8196" s="1508"/>
      <c r="C8196" s="1508"/>
      <c r="D8196" s="1508"/>
      <c r="E8196" s="1508"/>
      <c r="F8196" s="1504"/>
      <c r="G8196" s="1504"/>
      <c r="H8196" s="1504"/>
      <c r="I8196" s="1504"/>
      <c r="J8196" s="1504"/>
    </row>
    <row r="8197" spans="2:10" x14ac:dyDescent="0.25">
      <c r="B8197" s="1508"/>
      <c r="C8197" s="1508"/>
      <c r="D8197" s="1508"/>
      <c r="E8197" s="1508"/>
      <c r="F8197" s="1504"/>
      <c r="G8197" s="1504"/>
      <c r="H8197" s="1504"/>
      <c r="I8197" s="1504"/>
      <c r="J8197" s="1504"/>
    </row>
    <row r="8198" spans="2:10" x14ac:dyDescent="0.25">
      <c r="B8198" s="1508"/>
      <c r="C8198" s="1508"/>
      <c r="D8198" s="1508"/>
      <c r="E8198" s="1508"/>
      <c r="F8198" s="1504"/>
      <c r="G8198" s="1504"/>
      <c r="H8198" s="1504"/>
      <c r="I8198" s="1504"/>
      <c r="J8198" s="1504"/>
    </row>
    <row r="8199" spans="2:10" x14ac:dyDescent="0.25">
      <c r="B8199" s="1508"/>
      <c r="C8199" s="1508"/>
      <c r="D8199" s="1508"/>
      <c r="E8199" s="1508"/>
      <c r="F8199" s="1504"/>
      <c r="G8199" s="1504"/>
      <c r="H8199" s="1504"/>
      <c r="I8199" s="1504"/>
      <c r="J8199" s="1504"/>
    </row>
    <row r="8200" spans="2:10" x14ac:dyDescent="0.25">
      <c r="B8200" s="1508"/>
      <c r="C8200" s="1508"/>
      <c r="D8200" s="1508"/>
      <c r="E8200" s="1508"/>
      <c r="F8200" s="1504"/>
      <c r="G8200" s="1504"/>
      <c r="H8200" s="1504"/>
      <c r="I8200" s="1504"/>
      <c r="J8200" s="1504"/>
    </row>
    <row r="8201" spans="2:10" x14ac:dyDescent="0.25">
      <c r="B8201" s="1508"/>
      <c r="C8201" s="1508"/>
      <c r="D8201" s="1508"/>
      <c r="E8201" s="1508"/>
      <c r="F8201" s="1504"/>
      <c r="G8201" s="1504"/>
      <c r="H8201" s="1504"/>
      <c r="I8201" s="1504"/>
      <c r="J8201" s="1504"/>
    </row>
    <row r="8202" spans="2:10" x14ac:dyDescent="0.25">
      <c r="B8202" s="1508"/>
      <c r="C8202" s="1508"/>
      <c r="D8202" s="1508"/>
      <c r="E8202" s="1508"/>
      <c r="F8202" s="1504"/>
      <c r="G8202" s="1504"/>
      <c r="H8202" s="1504"/>
      <c r="I8202" s="1504"/>
      <c r="J8202" s="1504"/>
    </row>
    <row r="8203" spans="2:10" x14ac:dyDescent="0.25">
      <c r="B8203" s="1508"/>
      <c r="C8203" s="1508"/>
      <c r="D8203" s="1508"/>
      <c r="E8203" s="1508"/>
      <c r="F8203" s="1504"/>
      <c r="G8203" s="1504"/>
      <c r="H8203" s="1504"/>
      <c r="I8203" s="1504"/>
      <c r="J8203" s="1504"/>
    </row>
    <row r="8204" spans="2:10" x14ac:dyDescent="0.25">
      <c r="B8204" s="1508"/>
      <c r="C8204" s="1508"/>
      <c r="D8204" s="1508"/>
      <c r="E8204" s="1508"/>
      <c r="F8204" s="1504"/>
      <c r="G8204" s="1504"/>
      <c r="H8204" s="1504"/>
      <c r="I8204" s="1504"/>
      <c r="J8204" s="1504"/>
    </row>
    <row r="8205" spans="2:10" x14ac:dyDescent="0.25">
      <c r="B8205" s="1508"/>
      <c r="C8205" s="1508"/>
      <c r="D8205" s="1508"/>
      <c r="E8205" s="1508"/>
      <c r="F8205" s="1504"/>
      <c r="G8205" s="1504"/>
      <c r="H8205" s="1504"/>
      <c r="I8205" s="1504"/>
      <c r="J8205" s="1504"/>
    </row>
    <row r="8206" spans="2:10" x14ac:dyDescent="0.25">
      <c r="B8206" s="1508"/>
      <c r="C8206" s="1508"/>
      <c r="D8206" s="1508"/>
      <c r="E8206" s="1508"/>
      <c r="F8206" s="1504"/>
      <c r="G8206" s="1504"/>
      <c r="H8206" s="1504"/>
      <c r="I8206" s="1504"/>
      <c r="J8206" s="1504"/>
    </row>
    <row r="8207" spans="2:10" x14ac:dyDescent="0.25">
      <c r="B8207" s="1508"/>
      <c r="C8207" s="1508"/>
      <c r="D8207" s="1508"/>
      <c r="E8207" s="1508"/>
      <c r="F8207" s="1504"/>
      <c r="G8207" s="1504"/>
      <c r="H8207" s="1504"/>
      <c r="I8207" s="1504"/>
      <c r="J8207" s="1504"/>
    </row>
    <row r="8208" spans="2:10" x14ac:dyDescent="0.25">
      <c r="B8208" s="1508"/>
      <c r="C8208" s="1508"/>
      <c r="D8208" s="1508"/>
      <c r="E8208" s="1508"/>
      <c r="F8208" s="1504"/>
      <c r="G8208" s="1504"/>
      <c r="H8208" s="1504"/>
      <c r="I8208" s="1504"/>
      <c r="J8208" s="1504"/>
    </row>
    <row r="8209" spans="2:10" x14ac:dyDescent="0.25">
      <c r="B8209" s="1508"/>
      <c r="C8209" s="1508"/>
      <c r="D8209" s="1508"/>
      <c r="E8209" s="1508"/>
      <c r="F8209" s="1504"/>
      <c r="G8209" s="1504"/>
      <c r="H8209" s="1504"/>
      <c r="I8209" s="1504"/>
      <c r="J8209" s="1504"/>
    </row>
    <row r="8210" spans="2:10" x14ac:dyDescent="0.25">
      <c r="B8210" s="1508"/>
      <c r="C8210" s="1508"/>
      <c r="D8210" s="1508"/>
      <c r="E8210" s="1508"/>
      <c r="F8210" s="1504"/>
      <c r="G8210" s="1504"/>
      <c r="H8210" s="1504"/>
      <c r="I8210" s="1504"/>
      <c r="J8210" s="1504"/>
    </row>
    <row r="8211" spans="2:10" x14ac:dyDescent="0.25">
      <c r="B8211" s="1508"/>
      <c r="C8211" s="1508"/>
      <c r="D8211" s="1508"/>
      <c r="E8211" s="1508"/>
      <c r="F8211" s="1504"/>
      <c r="G8211" s="1504"/>
      <c r="H8211" s="1504"/>
      <c r="I8211" s="1504"/>
      <c r="J8211" s="1504"/>
    </row>
    <row r="8212" spans="2:10" x14ac:dyDescent="0.25">
      <c r="B8212" s="1508"/>
      <c r="C8212" s="1508"/>
      <c r="D8212" s="1508"/>
      <c r="E8212" s="1508"/>
      <c r="F8212" s="1504"/>
      <c r="G8212" s="1504"/>
      <c r="H8212" s="1504"/>
      <c r="I8212" s="1504"/>
      <c r="J8212" s="1504"/>
    </row>
    <row r="8213" spans="2:10" x14ac:dyDescent="0.25">
      <c r="B8213" s="1508"/>
      <c r="C8213" s="1508"/>
      <c r="D8213" s="1508"/>
      <c r="E8213" s="1508"/>
      <c r="F8213" s="1504"/>
      <c r="G8213" s="1504"/>
      <c r="H8213" s="1504"/>
      <c r="I8213" s="1504"/>
      <c r="J8213" s="1504"/>
    </row>
    <row r="8214" spans="2:10" x14ac:dyDescent="0.25">
      <c r="B8214" s="1508"/>
      <c r="C8214" s="1508"/>
      <c r="D8214" s="1508"/>
      <c r="E8214" s="1508"/>
      <c r="F8214" s="1504"/>
      <c r="G8214" s="1504"/>
      <c r="H8214" s="1504"/>
      <c r="I8214" s="1504"/>
      <c r="J8214" s="1504"/>
    </row>
    <row r="8215" spans="2:10" x14ac:dyDescent="0.25">
      <c r="B8215" s="1508"/>
      <c r="C8215" s="1508"/>
      <c r="D8215" s="1508"/>
      <c r="E8215" s="1508"/>
      <c r="F8215" s="1504"/>
      <c r="G8215" s="1504"/>
      <c r="H8215" s="1504"/>
      <c r="I8215" s="1504"/>
      <c r="J8215" s="1504"/>
    </row>
    <row r="8216" spans="2:10" x14ac:dyDescent="0.25">
      <c r="B8216" s="1508"/>
      <c r="C8216" s="1508"/>
      <c r="D8216" s="1508"/>
      <c r="E8216" s="1508"/>
      <c r="F8216" s="1504"/>
      <c r="G8216" s="1504"/>
      <c r="H8216" s="1504"/>
      <c r="I8216" s="1504"/>
      <c r="J8216" s="1504"/>
    </row>
    <row r="8217" spans="2:10" x14ac:dyDescent="0.25">
      <c r="B8217" s="1508"/>
      <c r="C8217" s="1508"/>
      <c r="D8217" s="1508"/>
      <c r="E8217" s="1508"/>
      <c r="F8217" s="1504"/>
      <c r="G8217" s="1504"/>
      <c r="H8217" s="1504"/>
      <c r="I8217" s="1504"/>
      <c r="J8217" s="1504"/>
    </row>
    <row r="8218" spans="2:10" x14ac:dyDescent="0.25">
      <c r="B8218" s="1508"/>
      <c r="C8218" s="1508"/>
      <c r="D8218" s="1508"/>
      <c r="E8218" s="1508"/>
      <c r="F8218" s="1504"/>
      <c r="G8218" s="1504"/>
      <c r="H8218" s="1504"/>
      <c r="I8218" s="1504"/>
      <c r="J8218" s="1504"/>
    </row>
    <row r="8219" spans="2:10" x14ac:dyDescent="0.25">
      <c r="B8219" s="1508"/>
      <c r="C8219" s="1508"/>
      <c r="D8219" s="1508"/>
      <c r="E8219" s="1508"/>
      <c r="F8219" s="1504"/>
      <c r="G8219" s="1504"/>
      <c r="H8219" s="1504"/>
      <c r="I8219" s="1504"/>
      <c r="J8219" s="1504"/>
    </row>
    <row r="8220" spans="2:10" x14ac:dyDescent="0.25">
      <c r="B8220" s="1508"/>
      <c r="C8220" s="1508"/>
      <c r="D8220" s="1508"/>
      <c r="E8220" s="1508"/>
      <c r="F8220" s="1504"/>
      <c r="G8220" s="1504"/>
      <c r="H8220" s="1504"/>
      <c r="I8220" s="1504"/>
      <c r="J8220" s="1504"/>
    </row>
    <row r="8221" spans="2:10" x14ac:dyDescent="0.25">
      <c r="B8221" s="1508"/>
      <c r="C8221" s="1508"/>
      <c r="D8221" s="1508"/>
      <c r="E8221" s="1508"/>
      <c r="F8221" s="1504"/>
      <c r="G8221" s="1504"/>
      <c r="H8221" s="1504"/>
      <c r="I8221" s="1504"/>
      <c r="J8221" s="1504"/>
    </row>
    <row r="8222" spans="2:10" x14ac:dyDescent="0.25">
      <c r="B8222" s="1508"/>
      <c r="C8222" s="1508"/>
      <c r="D8222" s="1508"/>
      <c r="E8222" s="1508"/>
      <c r="F8222" s="1504"/>
      <c r="G8222" s="1504"/>
      <c r="H8222" s="1504"/>
      <c r="I8222" s="1504"/>
      <c r="J8222" s="1504"/>
    </row>
    <row r="8223" spans="2:10" x14ac:dyDescent="0.25">
      <c r="B8223" s="1508"/>
      <c r="C8223" s="1508"/>
      <c r="D8223" s="1508"/>
      <c r="E8223" s="1508"/>
      <c r="F8223" s="1504"/>
      <c r="G8223" s="1504"/>
      <c r="H8223" s="1504"/>
      <c r="I8223" s="1504"/>
      <c r="J8223" s="1504"/>
    </row>
    <row r="8224" spans="2:10" x14ac:dyDescent="0.25">
      <c r="B8224" s="1508"/>
      <c r="C8224" s="1508"/>
      <c r="D8224" s="1508"/>
      <c r="E8224" s="1508"/>
      <c r="F8224" s="1504"/>
      <c r="G8224" s="1504"/>
      <c r="H8224" s="1504"/>
      <c r="I8224" s="1504"/>
      <c r="J8224" s="1504"/>
    </row>
    <row r="8225" spans="2:10" x14ac:dyDescent="0.25">
      <c r="B8225" s="1508"/>
      <c r="C8225" s="1508"/>
      <c r="D8225" s="1508"/>
      <c r="E8225" s="1508"/>
      <c r="F8225" s="1504"/>
      <c r="G8225" s="1504"/>
      <c r="H8225" s="1504"/>
      <c r="I8225" s="1504"/>
      <c r="J8225" s="1504"/>
    </row>
    <row r="8226" spans="2:10" x14ac:dyDescent="0.25">
      <c r="B8226" s="1508"/>
      <c r="C8226" s="1508"/>
      <c r="D8226" s="1508"/>
      <c r="E8226" s="1508"/>
      <c r="F8226" s="1504"/>
      <c r="G8226" s="1504"/>
      <c r="H8226" s="1504"/>
      <c r="I8226" s="1504"/>
      <c r="J8226" s="1504"/>
    </row>
    <row r="8227" spans="2:10" x14ac:dyDescent="0.25">
      <c r="B8227" s="1508"/>
      <c r="C8227" s="1508"/>
      <c r="D8227" s="1508"/>
      <c r="E8227" s="1508"/>
      <c r="F8227" s="1504"/>
      <c r="G8227" s="1504"/>
      <c r="H8227" s="1504"/>
      <c r="I8227" s="1504"/>
      <c r="J8227" s="1504"/>
    </row>
    <row r="8228" spans="2:10" x14ac:dyDescent="0.25">
      <c r="B8228" s="1508"/>
      <c r="C8228" s="1508"/>
      <c r="D8228" s="1508"/>
      <c r="E8228" s="1508"/>
      <c r="F8228" s="1504"/>
      <c r="G8228" s="1504"/>
      <c r="H8228" s="1504"/>
      <c r="I8228" s="1504"/>
      <c r="J8228" s="1504"/>
    </row>
    <row r="8229" spans="2:10" x14ac:dyDescent="0.25">
      <c r="B8229" s="1508"/>
      <c r="C8229" s="1508"/>
      <c r="D8229" s="1508"/>
      <c r="E8229" s="1508"/>
      <c r="F8229" s="1504"/>
      <c r="G8229" s="1504"/>
      <c r="H8229" s="1504"/>
      <c r="I8229" s="1504"/>
      <c r="J8229" s="1504"/>
    </row>
    <row r="8230" spans="2:10" x14ac:dyDescent="0.25">
      <c r="B8230" s="1508"/>
      <c r="C8230" s="1508"/>
      <c r="D8230" s="1508"/>
      <c r="E8230" s="1508"/>
      <c r="F8230" s="1504"/>
      <c r="G8230" s="1504"/>
      <c r="H8230" s="1504"/>
      <c r="I8230" s="1504"/>
      <c r="J8230" s="1504"/>
    </row>
    <row r="8231" spans="2:10" x14ac:dyDescent="0.25">
      <c r="B8231" s="1508"/>
      <c r="C8231" s="1508"/>
      <c r="D8231" s="1508"/>
      <c r="E8231" s="1508"/>
      <c r="F8231" s="1504"/>
      <c r="G8231" s="1504"/>
      <c r="H8231" s="1504"/>
      <c r="I8231" s="1504"/>
      <c r="J8231" s="1504"/>
    </row>
    <row r="8232" spans="2:10" x14ac:dyDescent="0.25">
      <c r="B8232" s="1508"/>
      <c r="C8232" s="1508"/>
      <c r="D8232" s="1508"/>
      <c r="E8232" s="1508"/>
      <c r="F8232" s="1504"/>
      <c r="G8232" s="1504"/>
      <c r="H8232" s="1504"/>
      <c r="I8232" s="1504"/>
      <c r="J8232" s="1504"/>
    </row>
    <row r="8233" spans="2:10" x14ac:dyDescent="0.25">
      <c r="B8233" s="1508"/>
      <c r="C8233" s="1508"/>
      <c r="D8233" s="1508"/>
      <c r="E8233" s="1508"/>
      <c r="F8233" s="1504"/>
      <c r="G8233" s="1504"/>
      <c r="H8233" s="1504"/>
      <c r="I8233" s="1504"/>
      <c r="J8233" s="1504"/>
    </row>
    <row r="8234" spans="2:10" x14ac:dyDescent="0.25">
      <c r="B8234" s="1508"/>
      <c r="C8234" s="1508"/>
      <c r="D8234" s="1508"/>
      <c r="E8234" s="1508"/>
      <c r="F8234" s="1504"/>
      <c r="G8234" s="1504"/>
      <c r="H8234" s="1504"/>
      <c r="I8234" s="1504"/>
      <c r="J8234" s="1504"/>
    </row>
    <row r="8235" spans="2:10" x14ac:dyDescent="0.25">
      <c r="B8235" s="1508"/>
      <c r="C8235" s="1508"/>
      <c r="D8235" s="1508"/>
      <c r="E8235" s="1508"/>
      <c r="F8235" s="1504"/>
      <c r="G8235" s="1504"/>
      <c r="H8235" s="1504"/>
      <c r="I8235" s="1504"/>
      <c r="J8235" s="1504"/>
    </row>
    <row r="8236" spans="2:10" x14ac:dyDescent="0.25">
      <c r="B8236" s="1508"/>
      <c r="C8236" s="1508"/>
      <c r="D8236" s="1508"/>
      <c r="E8236" s="1508"/>
      <c r="F8236" s="1504"/>
      <c r="G8236" s="1504"/>
      <c r="H8236" s="1504"/>
      <c r="I8236" s="1504"/>
      <c r="J8236" s="1504"/>
    </row>
    <row r="8237" spans="2:10" x14ac:dyDescent="0.25">
      <c r="B8237" s="1508"/>
      <c r="C8237" s="1508"/>
      <c r="D8237" s="1508"/>
      <c r="E8237" s="1508"/>
      <c r="F8237" s="1504"/>
      <c r="G8237" s="1504"/>
      <c r="H8237" s="1504"/>
      <c r="I8237" s="1504"/>
      <c r="J8237" s="1504"/>
    </row>
    <row r="8238" spans="2:10" x14ac:dyDescent="0.25">
      <c r="B8238" s="1508"/>
      <c r="C8238" s="1508"/>
      <c r="D8238" s="1508"/>
      <c r="E8238" s="1508"/>
      <c r="F8238" s="1504"/>
      <c r="G8238" s="1504"/>
      <c r="H8238" s="1504"/>
      <c r="I8238" s="1504"/>
      <c r="J8238" s="1504"/>
    </row>
    <row r="8239" spans="2:10" x14ac:dyDescent="0.25">
      <c r="B8239" s="1508"/>
      <c r="C8239" s="1508"/>
      <c r="D8239" s="1508"/>
      <c r="E8239" s="1508"/>
      <c r="F8239" s="1504"/>
      <c r="G8239" s="1504"/>
      <c r="H8239" s="1504"/>
      <c r="I8239" s="1504"/>
      <c r="J8239" s="1504"/>
    </row>
    <row r="8240" spans="2:10" x14ac:dyDescent="0.25">
      <c r="B8240" s="1508"/>
      <c r="C8240" s="1508"/>
      <c r="D8240" s="1508"/>
      <c r="E8240" s="1508"/>
      <c r="F8240" s="1504"/>
      <c r="G8240" s="1504"/>
      <c r="H8240" s="1504"/>
      <c r="I8240" s="1504"/>
      <c r="J8240" s="1504"/>
    </row>
    <row r="8241" spans="2:10" x14ac:dyDescent="0.25">
      <c r="B8241" s="1508"/>
      <c r="C8241" s="1508"/>
      <c r="D8241" s="1508"/>
      <c r="E8241" s="1508"/>
      <c r="F8241" s="1504"/>
      <c r="G8241" s="1504"/>
      <c r="H8241" s="1504"/>
      <c r="I8241" s="1504"/>
      <c r="J8241" s="1504"/>
    </row>
    <row r="8242" spans="2:10" x14ac:dyDescent="0.25">
      <c r="B8242" s="1508"/>
      <c r="C8242" s="1508"/>
      <c r="D8242" s="1508"/>
      <c r="E8242" s="1508"/>
      <c r="F8242" s="1504"/>
      <c r="G8242" s="1504"/>
      <c r="H8242" s="1504"/>
      <c r="I8242" s="1504"/>
      <c r="J8242" s="1504"/>
    </row>
    <row r="8243" spans="2:10" x14ac:dyDescent="0.25">
      <c r="B8243" s="1508"/>
      <c r="C8243" s="1508"/>
      <c r="D8243" s="1508"/>
      <c r="E8243" s="1508"/>
      <c r="F8243" s="1504"/>
      <c r="G8243" s="1504"/>
      <c r="H8243" s="1504"/>
      <c r="I8243" s="1504"/>
      <c r="J8243" s="1504"/>
    </row>
    <row r="8244" spans="2:10" x14ac:dyDescent="0.25">
      <c r="B8244" s="1508"/>
      <c r="C8244" s="1508"/>
      <c r="D8244" s="1508"/>
      <c r="E8244" s="1508"/>
      <c r="F8244" s="1504"/>
      <c r="G8244" s="1504"/>
      <c r="H8244" s="1504"/>
      <c r="I8244" s="1504"/>
      <c r="J8244" s="1504"/>
    </row>
    <row r="8245" spans="2:10" x14ac:dyDescent="0.25">
      <c r="B8245" s="1508"/>
      <c r="C8245" s="1508"/>
      <c r="D8245" s="1508"/>
      <c r="E8245" s="1508"/>
      <c r="F8245" s="1504"/>
      <c r="G8245" s="1504"/>
      <c r="H8245" s="1504"/>
      <c r="I8245" s="1504"/>
      <c r="J8245" s="1504"/>
    </row>
    <row r="8246" spans="2:10" x14ac:dyDescent="0.25">
      <c r="B8246" s="1508"/>
      <c r="C8246" s="1508"/>
      <c r="D8246" s="1508"/>
      <c r="E8246" s="1508"/>
      <c r="F8246" s="1504"/>
      <c r="G8246" s="1504"/>
      <c r="H8246" s="1504"/>
      <c r="I8246" s="1504"/>
      <c r="J8246" s="1504"/>
    </row>
    <row r="8247" spans="2:10" x14ac:dyDescent="0.25">
      <c r="B8247" s="1508"/>
      <c r="C8247" s="1508"/>
      <c r="D8247" s="1508"/>
      <c r="E8247" s="1508"/>
      <c r="F8247" s="1504"/>
      <c r="G8247" s="1504"/>
      <c r="H8247" s="1504"/>
      <c r="I8247" s="1504"/>
      <c r="J8247" s="1504"/>
    </row>
    <row r="8248" spans="2:10" x14ac:dyDescent="0.25">
      <c r="B8248" s="1508"/>
      <c r="C8248" s="1508"/>
      <c r="D8248" s="1508"/>
      <c r="E8248" s="1508"/>
      <c r="F8248" s="1504"/>
      <c r="G8248" s="1504"/>
      <c r="H8248" s="1504"/>
      <c r="I8248" s="1504"/>
      <c r="J8248" s="1504"/>
    </row>
    <row r="8249" spans="2:10" x14ac:dyDescent="0.25">
      <c r="B8249" s="1508"/>
      <c r="C8249" s="1508"/>
      <c r="D8249" s="1508"/>
      <c r="E8249" s="1508"/>
      <c r="F8249" s="1504"/>
      <c r="G8249" s="1504"/>
      <c r="H8249" s="1504"/>
      <c r="I8249" s="1504"/>
      <c r="J8249" s="1504"/>
    </row>
    <row r="8250" spans="2:10" x14ac:dyDescent="0.25">
      <c r="B8250" s="1508"/>
      <c r="C8250" s="1508"/>
      <c r="D8250" s="1508"/>
      <c r="E8250" s="1508"/>
      <c r="F8250" s="1504"/>
      <c r="G8250" s="1504"/>
      <c r="H8250" s="1504"/>
      <c r="I8250" s="1504"/>
      <c r="J8250" s="1504"/>
    </row>
    <row r="8251" spans="2:10" x14ac:dyDescent="0.25">
      <c r="B8251" s="1508"/>
      <c r="C8251" s="1508"/>
      <c r="D8251" s="1508"/>
      <c r="E8251" s="1508"/>
      <c r="F8251" s="1504"/>
      <c r="G8251" s="1504"/>
      <c r="H8251" s="1504"/>
      <c r="I8251" s="1504"/>
      <c r="J8251" s="1504"/>
    </row>
    <row r="8252" spans="2:10" x14ac:dyDescent="0.25">
      <c r="B8252" s="1508"/>
      <c r="C8252" s="1508"/>
      <c r="D8252" s="1508"/>
      <c r="E8252" s="1508"/>
      <c r="F8252" s="1504"/>
      <c r="G8252" s="1504"/>
      <c r="H8252" s="1504"/>
      <c r="I8252" s="1504"/>
      <c r="J8252" s="1504"/>
    </row>
    <row r="8253" spans="2:10" x14ac:dyDescent="0.25">
      <c r="B8253" s="1508"/>
      <c r="C8253" s="1508"/>
      <c r="D8253" s="1508"/>
      <c r="E8253" s="1508"/>
      <c r="F8253" s="1504"/>
      <c r="G8253" s="1504"/>
      <c r="H8253" s="1504"/>
      <c r="I8253" s="1504"/>
      <c r="J8253" s="1504"/>
    </row>
    <row r="8254" spans="2:10" x14ac:dyDescent="0.25">
      <c r="B8254" s="1508"/>
      <c r="C8254" s="1508"/>
      <c r="D8254" s="1508"/>
      <c r="E8254" s="1508"/>
      <c r="F8254" s="1504"/>
      <c r="G8254" s="1504"/>
      <c r="H8254" s="1504"/>
      <c r="I8254" s="1504"/>
      <c r="J8254" s="1504"/>
    </row>
    <row r="8255" spans="2:10" x14ac:dyDescent="0.25">
      <c r="B8255" s="1508"/>
      <c r="C8255" s="1508"/>
      <c r="D8255" s="1508"/>
      <c r="E8255" s="1508"/>
      <c r="F8255" s="1504"/>
      <c r="G8255" s="1504"/>
      <c r="H8255" s="1504"/>
      <c r="I8255" s="1504"/>
      <c r="J8255" s="1504"/>
    </row>
    <row r="8256" spans="2:10" x14ac:dyDescent="0.25">
      <c r="B8256" s="1508"/>
      <c r="C8256" s="1508"/>
      <c r="D8256" s="1508"/>
      <c r="E8256" s="1508"/>
      <c r="F8256" s="1504"/>
      <c r="G8256" s="1504"/>
      <c r="H8256" s="1504"/>
      <c r="I8256" s="1504"/>
      <c r="J8256" s="1504"/>
    </row>
    <row r="8257" spans="2:10" x14ac:dyDescent="0.25">
      <c r="B8257" s="1508"/>
      <c r="C8257" s="1508"/>
      <c r="D8257" s="1508"/>
      <c r="E8257" s="1508"/>
      <c r="F8257" s="1504"/>
      <c r="G8257" s="1504"/>
      <c r="H8257" s="1504"/>
      <c r="I8257" s="1504"/>
      <c r="J8257" s="1504"/>
    </row>
    <row r="8258" spans="2:10" x14ac:dyDescent="0.25">
      <c r="B8258" s="1508"/>
      <c r="C8258" s="1508"/>
      <c r="D8258" s="1508"/>
      <c r="E8258" s="1508"/>
      <c r="F8258" s="1504"/>
      <c r="G8258" s="1504"/>
      <c r="H8258" s="1504"/>
      <c r="I8258" s="1504"/>
      <c r="J8258" s="1504"/>
    </row>
    <row r="8259" spans="2:10" x14ac:dyDescent="0.25">
      <c r="B8259" s="1508"/>
      <c r="C8259" s="1508"/>
      <c r="D8259" s="1508"/>
      <c r="E8259" s="1508"/>
      <c r="F8259" s="1504"/>
      <c r="G8259" s="1504"/>
      <c r="H8259" s="1504"/>
      <c r="I8259" s="1504"/>
      <c r="J8259" s="1504"/>
    </row>
    <row r="8260" spans="2:10" x14ac:dyDescent="0.25">
      <c r="B8260" s="1508"/>
      <c r="C8260" s="1508"/>
      <c r="D8260" s="1508"/>
      <c r="E8260" s="1508"/>
      <c r="F8260" s="1504"/>
      <c r="G8260" s="1504"/>
      <c r="H8260" s="1504"/>
      <c r="I8260" s="1504"/>
      <c r="J8260" s="1504"/>
    </row>
    <row r="8261" spans="2:10" x14ac:dyDescent="0.25">
      <c r="B8261" s="1508"/>
      <c r="C8261" s="1508"/>
      <c r="D8261" s="1508"/>
      <c r="E8261" s="1508"/>
      <c r="F8261" s="1504"/>
      <c r="G8261" s="1504"/>
      <c r="H8261" s="1504"/>
      <c r="I8261" s="1504"/>
      <c r="J8261" s="1504"/>
    </row>
    <row r="8262" spans="2:10" x14ac:dyDescent="0.25">
      <c r="B8262" s="1508"/>
      <c r="C8262" s="1508"/>
      <c r="D8262" s="1508"/>
      <c r="E8262" s="1508"/>
      <c r="F8262" s="1504"/>
      <c r="G8262" s="1504"/>
      <c r="H8262" s="1504"/>
      <c r="I8262" s="1504"/>
      <c r="J8262" s="1504"/>
    </row>
    <row r="8263" spans="2:10" x14ac:dyDescent="0.25">
      <c r="B8263" s="1508"/>
      <c r="C8263" s="1508"/>
      <c r="D8263" s="1508"/>
      <c r="E8263" s="1508"/>
      <c r="F8263" s="1504"/>
      <c r="G8263" s="1504"/>
      <c r="H8263" s="1504"/>
      <c r="I8263" s="1504"/>
      <c r="J8263" s="1504"/>
    </row>
    <row r="8264" spans="2:10" x14ac:dyDescent="0.25">
      <c r="B8264" s="1508"/>
      <c r="C8264" s="1508"/>
      <c r="D8264" s="1508"/>
      <c r="E8264" s="1508"/>
      <c r="F8264" s="1504"/>
      <c r="G8264" s="1504"/>
      <c r="H8264" s="1504"/>
      <c r="I8264" s="1504"/>
      <c r="J8264" s="1504"/>
    </row>
    <row r="8265" spans="2:10" x14ac:dyDescent="0.25">
      <c r="B8265" s="1508"/>
      <c r="C8265" s="1508"/>
      <c r="D8265" s="1508"/>
      <c r="E8265" s="1508"/>
      <c r="F8265" s="1504"/>
      <c r="G8265" s="1504"/>
      <c r="H8265" s="1504"/>
      <c r="I8265" s="1504"/>
      <c r="J8265" s="1504"/>
    </row>
    <row r="8266" spans="2:10" x14ac:dyDescent="0.25">
      <c r="B8266" s="1508"/>
      <c r="C8266" s="1508"/>
      <c r="D8266" s="1508"/>
      <c r="E8266" s="1508"/>
      <c r="F8266" s="1504"/>
      <c r="G8266" s="1504"/>
      <c r="H8266" s="1504"/>
      <c r="I8266" s="1504"/>
      <c r="J8266" s="1504"/>
    </row>
    <row r="8267" spans="2:10" x14ac:dyDescent="0.25">
      <c r="B8267" s="1508"/>
      <c r="C8267" s="1508"/>
      <c r="D8267" s="1508"/>
      <c r="E8267" s="1508"/>
      <c r="F8267" s="1504"/>
      <c r="G8267" s="1504"/>
      <c r="H8267" s="1504"/>
      <c r="I8267" s="1504"/>
      <c r="J8267" s="1504"/>
    </row>
    <row r="8268" spans="2:10" x14ac:dyDescent="0.25">
      <c r="B8268" s="1508"/>
      <c r="C8268" s="1508"/>
      <c r="D8268" s="1508"/>
      <c r="E8268" s="1508"/>
      <c r="F8268" s="1504"/>
      <c r="G8268" s="1504"/>
      <c r="H8268" s="1504"/>
      <c r="I8268" s="1504"/>
      <c r="J8268" s="1504"/>
    </row>
    <row r="8269" spans="2:10" x14ac:dyDescent="0.25">
      <c r="B8269" s="1508"/>
      <c r="C8269" s="1508"/>
      <c r="D8269" s="1508"/>
      <c r="E8269" s="1508"/>
      <c r="F8269" s="1504"/>
      <c r="G8269" s="1504"/>
      <c r="H8269" s="1504"/>
      <c r="I8269" s="1504"/>
      <c r="J8269" s="1504"/>
    </row>
    <row r="8270" spans="2:10" x14ac:dyDescent="0.25">
      <c r="B8270" s="1508"/>
      <c r="C8270" s="1508"/>
      <c r="D8270" s="1508"/>
      <c r="E8270" s="1508"/>
      <c r="F8270" s="1504"/>
      <c r="G8270" s="1504"/>
      <c r="H8270" s="1504"/>
      <c r="I8270" s="1504"/>
      <c r="J8270" s="1504"/>
    </row>
    <row r="8271" spans="2:10" x14ac:dyDescent="0.25">
      <c r="B8271" s="1508"/>
      <c r="C8271" s="1508"/>
      <c r="D8271" s="1508"/>
      <c r="E8271" s="1508"/>
      <c r="F8271" s="1504"/>
      <c r="G8271" s="1504"/>
      <c r="H8271" s="1504"/>
      <c r="I8271" s="1504"/>
      <c r="J8271" s="1504"/>
    </row>
    <row r="8272" spans="2:10" x14ac:dyDescent="0.25">
      <c r="B8272" s="1508"/>
      <c r="C8272" s="1508"/>
      <c r="D8272" s="1508"/>
      <c r="E8272" s="1508"/>
      <c r="F8272" s="1504"/>
      <c r="G8272" s="1504"/>
      <c r="H8272" s="1504"/>
      <c r="I8272" s="1504"/>
      <c r="J8272" s="1504"/>
    </row>
    <row r="8273" spans="2:10" x14ac:dyDescent="0.25">
      <c r="B8273" s="1508"/>
      <c r="C8273" s="1508"/>
      <c r="D8273" s="1508"/>
      <c r="E8273" s="1508"/>
      <c r="F8273" s="1504"/>
      <c r="G8273" s="1504"/>
      <c r="H8273" s="1504"/>
      <c r="I8273" s="1504"/>
      <c r="J8273" s="1504"/>
    </row>
    <row r="8274" spans="2:10" x14ac:dyDescent="0.25">
      <c r="B8274" s="1508"/>
      <c r="C8274" s="1508"/>
      <c r="D8274" s="1508"/>
      <c r="E8274" s="1508"/>
      <c r="F8274" s="1504"/>
      <c r="G8274" s="1504"/>
      <c r="H8274" s="1504"/>
      <c r="I8274" s="1504"/>
      <c r="J8274" s="1504"/>
    </row>
    <row r="8275" spans="2:10" x14ac:dyDescent="0.25">
      <c r="B8275" s="1508"/>
      <c r="C8275" s="1508"/>
      <c r="D8275" s="1508"/>
      <c r="E8275" s="1508"/>
      <c r="F8275" s="1504"/>
      <c r="G8275" s="1504"/>
      <c r="H8275" s="1504"/>
      <c r="I8275" s="1504"/>
      <c r="J8275" s="1504"/>
    </row>
    <row r="8276" spans="2:10" x14ac:dyDescent="0.25">
      <c r="B8276" s="1508"/>
      <c r="C8276" s="1508"/>
      <c r="D8276" s="1508"/>
      <c r="E8276" s="1508"/>
      <c r="F8276" s="1504"/>
      <c r="G8276" s="1504"/>
      <c r="H8276" s="1504"/>
      <c r="I8276" s="1504"/>
      <c r="J8276" s="1504"/>
    </row>
    <row r="8277" spans="2:10" x14ac:dyDescent="0.25">
      <c r="B8277" s="1508"/>
      <c r="C8277" s="1508"/>
      <c r="D8277" s="1508"/>
      <c r="E8277" s="1508"/>
      <c r="F8277" s="1504"/>
      <c r="G8277" s="1504"/>
      <c r="H8277" s="1504"/>
      <c r="I8277" s="1504"/>
      <c r="J8277" s="1504"/>
    </row>
    <row r="8278" spans="2:10" x14ac:dyDescent="0.25">
      <c r="B8278" s="1508"/>
      <c r="C8278" s="1508"/>
      <c r="D8278" s="1508"/>
      <c r="E8278" s="1508"/>
      <c r="F8278" s="1504"/>
      <c r="G8278" s="1504"/>
      <c r="H8278" s="1504"/>
      <c r="I8278" s="1504"/>
      <c r="J8278" s="1504"/>
    </row>
    <row r="8279" spans="2:10" x14ac:dyDescent="0.25">
      <c r="B8279" s="1508"/>
      <c r="C8279" s="1508"/>
      <c r="D8279" s="1508"/>
      <c r="E8279" s="1508"/>
      <c r="F8279" s="1504"/>
      <c r="G8279" s="1504"/>
      <c r="H8279" s="1504"/>
      <c r="I8279" s="1504"/>
      <c r="J8279" s="1504"/>
    </row>
    <row r="8280" spans="2:10" x14ac:dyDescent="0.25">
      <c r="B8280" s="1508"/>
      <c r="C8280" s="1508"/>
      <c r="D8280" s="1508"/>
      <c r="E8280" s="1508"/>
      <c r="F8280" s="1504"/>
      <c r="G8280" s="1504"/>
      <c r="H8280" s="1504"/>
      <c r="I8280" s="1504"/>
      <c r="J8280" s="1504"/>
    </row>
    <row r="8281" spans="2:10" x14ac:dyDescent="0.25">
      <c r="B8281" s="1508"/>
      <c r="C8281" s="1508"/>
      <c r="D8281" s="1508"/>
      <c r="E8281" s="1508"/>
      <c r="F8281" s="1504"/>
      <c r="G8281" s="1504"/>
      <c r="H8281" s="1504"/>
      <c r="I8281" s="1504"/>
      <c r="J8281" s="1504"/>
    </row>
    <row r="8282" spans="2:10" x14ac:dyDescent="0.25">
      <c r="B8282" s="1508"/>
      <c r="C8282" s="1508"/>
      <c r="D8282" s="1508"/>
      <c r="E8282" s="1508"/>
      <c r="F8282" s="1504"/>
      <c r="G8282" s="1504"/>
      <c r="H8282" s="1504"/>
      <c r="I8282" s="1504"/>
      <c r="J8282" s="1504"/>
    </row>
    <row r="8283" spans="2:10" x14ac:dyDescent="0.25">
      <c r="B8283" s="1508"/>
      <c r="C8283" s="1508"/>
      <c r="D8283" s="1508"/>
      <c r="E8283" s="1508"/>
      <c r="F8283" s="1504"/>
      <c r="G8283" s="1504"/>
      <c r="H8283" s="1504"/>
      <c r="I8283" s="1504"/>
      <c r="J8283" s="1504"/>
    </row>
    <row r="8284" spans="2:10" x14ac:dyDescent="0.25">
      <c r="B8284" s="1508"/>
      <c r="C8284" s="1508"/>
      <c r="D8284" s="1508"/>
      <c r="E8284" s="1508"/>
      <c r="F8284" s="1504"/>
      <c r="G8284" s="1504"/>
      <c r="H8284" s="1504"/>
      <c r="I8284" s="1504"/>
      <c r="J8284" s="1504"/>
    </row>
    <row r="8285" spans="2:10" x14ac:dyDescent="0.25">
      <c r="B8285" s="1508"/>
      <c r="C8285" s="1508"/>
      <c r="D8285" s="1508"/>
      <c r="E8285" s="1508"/>
      <c r="F8285" s="1504"/>
      <c r="G8285" s="1504"/>
      <c r="H8285" s="1504"/>
      <c r="I8285" s="1504"/>
      <c r="J8285" s="1504"/>
    </row>
    <row r="8286" spans="2:10" x14ac:dyDescent="0.25">
      <c r="B8286" s="1508"/>
      <c r="C8286" s="1508"/>
      <c r="D8286" s="1508"/>
      <c r="E8286" s="1508"/>
      <c r="F8286" s="1504"/>
      <c r="G8286" s="1504"/>
      <c r="H8286" s="1504"/>
      <c r="I8286" s="1504"/>
      <c r="J8286" s="1504"/>
    </row>
    <row r="8287" spans="2:10" x14ac:dyDescent="0.25">
      <c r="B8287" s="1508"/>
      <c r="C8287" s="1508"/>
      <c r="D8287" s="1508"/>
      <c r="E8287" s="1508"/>
      <c r="F8287" s="1504"/>
      <c r="G8287" s="1504"/>
      <c r="H8287" s="1504"/>
      <c r="I8287" s="1504"/>
      <c r="J8287" s="1504"/>
    </row>
    <row r="8288" spans="2:10" x14ac:dyDescent="0.25">
      <c r="B8288" s="1508"/>
      <c r="C8288" s="1508"/>
      <c r="D8288" s="1508"/>
      <c r="E8288" s="1508"/>
      <c r="F8288" s="1504"/>
      <c r="G8288" s="1504"/>
      <c r="H8288" s="1504"/>
      <c r="I8288" s="1504"/>
      <c r="J8288" s="1504"/>
    </row>
    <row r="8289" spans="2:10" x14ac:dyDescent="0.25">
      <c r="B8289" s="1508"/>
      <c r="C8289" s="1508"/>
      <c r="D8289" s="1508"/>
      <c r="E8289" s="1508"/>
      <c r="F8289" s="1504"/>
      <c r="G8289" s="1504"/>
      <c r="H8289" s="1504"/>
      <c r="I8289" s="1504"/>
      <c r="J8289" s="1504"/>
    </row>
    <row r="8290" spans="2:10" x14ac:dyDescent="0.25">
      <c r="B8290" s="1508"/>
      <c r="C8290" s="1508"/>
      <c r="D8290" s="1508"/>
      <c r="E8290" s="1508"/>
      <c r="F8290" s="1504"/>
      <c r="G8290" s="1504"/>
      <c r="H8290" s="1504"/>
      <c r="I8290" s="1504"/>
      <c r="J8290" s="1504"/>
    </row>
    <row r="8291" spans="2:10" x14ac:dyDescent="0.25">
      <c r="B8291" s="1508"/>
      <c r="C8291" s="1508"/>
      <c r="D8291" s="1508"/>
      <c r="E8291" s="1508"/>
      <c r="F8291" s="1504"/>
      <c r="G8291" s="1504"/>
      <c r="H8291" s="1504"/>
      <c r="I8291" s="1504"/>
      <c r="J8291" s="1504"/>
    </row>
    <row r="8292" spans="2:10" x14ac:dyDescent="0.25">
      <c r="B8292" s="1508"/>
      <c r="C8292" s="1508"/>
      <c r="D8292" s="1508"/>
      <c r="E8292" s="1508"/>
      <c r="F8292" s="1504"/>
      <c r="G8292" s="1504"/>
      <c r="H8292" s="1504"/>
      <c r="I8292" s="1504"/>
      <c r="J8292" s="1504"/>
    </row>
    <row r="8293" spans="2:10" x14ac:dyDescent="0.25">
      <c r="B8293" s="1508"/>
      <c r="C8293" s="1508"/>
      <c r="D8293" s="1508"/>
      <c r="E8293" s="1508"/>
      <c r="F8293" s="1504"/>
      <c r="G8293" s="1504"/>
      <c r="H8293" s="1504"/>
      <c r="I8293" s="1504"/>
      <c r="J8293" s="1504"/>
    </row>
    <row r="8294" spans="2:10" x14ac:dyDescent="0.25">
      <c r="B8294" s="1508"/>
      <c r="C8294" s="1508"/>
      <c r="D8294" s="1508"/>
      <c r="E8294" s="1508"/>
      <c r="F8294" s="1504"/>
      <c r="G8294" s="1504"/>
      <c r="H8294" s="1504"/>
      <c r="I8294" s="1504"/>
      <c r="J8294" s="1504"/>
    </row>
    <row r="8295" spans="2:10" x14ac:dyDescent="0.25">
      <c r="B8295" s="1508"/>
      <c r="C8295" s="1508"/>
      <c r="D8295" s="1508"/>
      <c r="E8295" s="1508"/>
      <c r="F8295" s="1504"/>
      <c r="G8295" s="1504"/>
      <c r="H8295" s="1504"/>
      <c r="I8295" s="1504"/>
      <c r="J8295" s="1504"/>
    </row>
    <row r="8296" spans="2:10" x14ac:dyDescent="0.25">
      <c r="B8296" s="1508"/>
      <c r="C8296" s="1508"/>
      <c r="D8296" s="1508"/>
      <c r="E8296" s="1508"/>
      <c r="F8296" s="1504"/>
      <c r="G8296" s="1504"/>
      <c r="H8296" s="1504"/>
      <c r="I8296" s="1504"/>
      <c r="J8296" s="1504"/>
    </row>
    <row r="8297" spans="2:10" x14ac:dyDescent="0.25">
      <c r="B8297" s="1508"/>
      <c r="C8297" s="1508"/>
      <c r="D8297" s="1508"/>
      <c r="E8297" s="1508"/>
      <c r="F8297" s="1504"/>
      <c r="G8297" s="1504"/>
      <c r="H8297" s="1504"/>
      <c r="I8297" s="1504"/>
      <c r="J8297" s="1504"/>
    </row>
    <row r="8298" spans="2:10" x14ac:dyDescent="0.25">
      <c r="B8298" s="1508"/>
      <c r="C8298" s="1508"/>
      <c r="D8298" s="1508"/>
      <c r="E8298" s="1508"/>
      <c r="F8298" s="1504"/>
      <c r="G8298" s="1504"/>
      <c r="H8298" s="1504"/>
      <c r="I8298" s="1504"/>
      <c r="J8298" s="1504"/>
    </row>
    <row r="8299" spans="2:10" x14ac:dyDescent="0.25">
      <c r="B8299" s="1508"/>
      <c r="C8299" s="1508"/>
      <c r="D8299" s="1508"/>
      <c r="E8299" s="1508"/>
      <c r="F8299" s="1504"/>
      <c r="G8299" s="1504"/>
      <c r="H8299" s="1504"/>
      <c r="I8299" s="1504"/>
      <c r="J8299" s="1504"/>
    </row>
    <row r="8300" spans="2:10" x14ac:dyDescent="0.25">
      <c r="B8300" s="1508"/>
      <c r="C8300" s="1508"/>
      <c r="D8300" s="1508"/>
      <c r="E8300" s="1508"/>
      <c r="F8300" s="1504"/>
      <c r="G8300" s="1504"/>
      <c r="H8300" s="1504"/>
      <c r="I8300" s="1504"/>
      <c r="J8300" s="1504"/>
    </row>
    <row r="8301" spans="2:10" x14ac:dyDescent="0.25">
      <c r="B8301" s="1508"/>
      <c r="C8301" s="1508"/>
      <c r="D8301" s="1508"/>
      <c r="E8301" s="1508"/>
      <c r="F8301" s="1504"/>
      <c r="G8301" s="1504"/>
      <c r="H8301" s="1504"/>
      <c r="I8301" s="1504"/>
      <c r="J8301" s="1504"/>
    </row>
    <row r="8302" spans="2:10" x14ac:dyDescent="0.25">
      <c r="B8302" s="1508"/>
      <c r="C8302" s="1508"/>
      <c r="D8302" s="1508"/>
      <c r="E8302" s="1508"/>
      <c r="F8302" s="1504"/>
      <c r="G8302" s="1504"/>
      <c r="H8302" s="1504"/>
      <c r="I8302" s="1504"/>
      <c r="J8302" s="1504"/>
    </row>
    <row r="8303" spans="2:10" x14ac:dyDescent="0.25">
      <c r="B8303" s="1508"/>
      <c r="C8303" s="1508"/>
      <c r="D8303" s="1508"/>
      <c r="E8303" s="1508"/>
      <c r="F8303" s="1504"/>
      <c r="G8303" s="1504"/>
      <c r="H8303" s="1504"/>
      <c r="I8303" s="1504"/>
      <c r="J8303" s="1504"/>
    </row>
    <row r="8304" spans="2:10" x14ac:dyDescent="0.25">
      <c r="B8304" s="1508"/>
      <c r="C8304" s="1508"/>
      <c r="D8304" s="1508"/>
      <c r="E8304" s="1508"/>
      <c r="F8304" s="1504"/>
      <c r="G8304" s="1504"/>
      <c r="H8304" s="1504"/>
      <c r="I8304" s="1504"/>
      <c r="J8304" s="1504"/>
    </row>
    <row r="8305" spans="2:10" x14ac:dyDescent="0.25">
      <c r="B8305" s="1508"/>
      <c r="C8305" s="1508"/>
      <c r="D8305" s="1508"/>
      <c r="E8305" s="1508"/>
      <c r="F8305" s="1504"/>
      <c r="G8305" s="1504"/>
      <c r="H8305" s="1504"/>
      <c r="I8305" s="1504"/>
      <c r="J8305" s="1504"/>
    </row>
    <row r="8306" spans="2:10" x14ac:dyDescent="0.25">
      <c r="B8306" s="1508"/>
      <c r="C8306" s="1508"/>
      <c r="D8306" s="1508"/>
      <c r="E8306" s="1508"/>
      <c r="F8306" s="1504"/>
      <c r="G8306" s="1504"/>
      <c r="H8306" s="1504"/>
      <c r="I8306" s="1504"/>
      <c r="J8306" s="1504"/>
    </row>
    <row r="8307" spans="2:10" x14ac:dyDescent="0.25">
      <c r="B8307" s="1508"/>
      <c r="C8307" s="1508"/>
      <c r="D8307" s="1508"/>
      <c r="E8307" s="1508"/>
      <c r="F8307" s="1504"/>
      <c r="G8307" s="1504"/>
      <c r="H8307" s="1504"/>
      <c r="I8307" s="1504"/>
      <c r="J8307" s="1504"/>
    </row>
    <row r="8308" spans="2:10" x14ac:dyDescent="0.25">
      <c r="B8308" s="1508"/>
      <c r="C8308" s="1508"/>
      <c r="D8308" s="1508"/>
      <c r="E8308" s="1508"/>
      <c r="F8308" s="1504"/>
      <c r="G8308" s="1504"/>
      <c r="H8308" s="1504"/>
      <c r="I8308" s="1504"/>
      <c r="J8308" s="1504"/>
    </row>
    <row r="8309" spans="2:10" x14ac:dyDescent="0.25">
      <c r="B8309" s="1508"/>
      <c r="C8309" s="1508"/>
      <c r="D8309" s="1508"/>
      <c r="E8309" s="1508"/>
      <c r="F8309" s="1504"/>
      <c r="G8309" s="1504"/>
      <c r="H8309" s="1504"/>
      <c r="I8309" s="1504"/>
      <c r="J8309" s="1504"/>
    </row>
    <row r="8310" spans="2:10" x14ac:dyDescent="0.25">
      <c r="B8310" s="1508"/>
      <c r="C8310" s="1508"/>
      <c r="D8310" s="1508"/>
      <c r="E8310" s="1508"/>
      <c r="F8310" s="1504"/>
      <c r="G8310" s="1504"/>
      <c r="H8310" s="1504"/>
      <c r="I8310" s="1504"/>
      <c r="J8310" s="1504"/>
    </row>
    <row r="8311" spans="2:10" x14ac:dyDescent="0.25">
      <c r="B8311" s="1508"/>
      <c r="C8311" s="1508"/>
      <c r="D8311" s="1508"/>
      <c r="E8311" s="1508"/>
      <c r="F8311" s="1504"/>
      <c r="G8311" s="1504"/>
      <c r="H8311" s="1504"/>
      <c r="I8311" s="1504"/>
      <c r="J8311" s="1504"/>
    </row>
    <row r="8312" spans="2:10" x14ac:dyDescent="0.25">
      <c r="B8312" s="1508"/>
      <c r="C8312" s="1508"/>
      <c r="D8312" s="1508"/>
      <c r="E8312" s="1508"/>
      <c r="F8312" s="1504"/>
      <c r="G8312" s="1504"/>
      <c r="H8312" s="1504"/>
      <c r="I8312" s="1504"/>
      <c r="J8312" s="1504"/>
    </row>
    <row r="8313" spans="2:10" x14ac:dyDescent="0.25">
      <c r="B8313" s="1508"/>
      <c r="C8313" s="1508"/>
      <c r="D8313" s="1508"/>
      <c r="E8313" s="1508"/>
      <c r="F8313" s="1504"/>
      <c r="G8313" s="1504"/>
      <c r="H8313" s="1504"/>
      <c r="I8313" s="1504"/>
      <c r="J8313" s="1504"/>
    </row>
    <row r="8314" spans="2:10" x14ac:dyDescent="0.25">
      <c r="B8314" s="1508"/>
      <c r="C8314" s="1508"/>
      <c r="D8314" s="1508"/>
      <c r="E8314" s="1508"/>
      <c r="F8314" s="1504"/>
      <c r="G8314" s="1504"/>
      <c r="H8314" s="1504"/>
      <c r="I8314" s="1504"/>
      <c r="J8314" s="1504"/>
    </row>
    <row r="8315" spans="2:10" x14ac:dyDescent="0.25">
      <c r="B8315" s="1508"/>
      <c r="C8315" s="1508"/>
      <c r="D8315" s="1508"/>
      <c r="E8315" s="1508"/>
      <c r="F8315" s="1504"/>
      <c r="G8315" s="1504"/>
      <c r="H8315" s="1504"/>
      <c r="I8315" s="1504"/>
      <c r="J8315" s="1504"/>
    </row>
    <row r="8316" spans="2:10" x14ac:dyDescent="0.25">
      <c r="B8316" s="1508"/>
      <c r="C8316" s="1508"/>
      <c r="D8316" s="1508"/>
      <c r="E8316" s="1508"/>
      <c r="F8316" s="1504"/>
      <c r="G8316" s="1504"/>
      <c r="H8316" s="1504"/>
      <c r="I8316" s="1504"/>
      <c r="J8316" s="1504"/>
    </row>
    <row r="8317" spans="2:10" x14ac:dyDescent="0.25">
      <c r="B8317" s="1508"/>
      <c r="C8317" s="1508"/>
      <c r="D8317" s="1508"/>
      <c r="E8317" s="1508"/>
      <c r="F8317" s="1504"/>
      <c r="G8317" s="1504"/>
      <c r="H8317" s="1504"/>
      <c r="I8317" s="1504"/>
      <c r="J8317" s="1504"/>
    </row>
    <row r="8318" spans="2:10" x14ac:dyDescent="0.25">
      <c r="B8318" s="1508"/>
      <c r="C8318" s="1508"/>
      <c r="D8318" s="1508"/>
      <c r="E8318" s="1508"/>
      <c r="F8318" s="1504"/>
      <c r="G8318" s="1504"/>
      <c r="H8318" s="1504"/>
      <c r="I8318" s="1504"/>
      <c r="J8318" s="1504"/>
    </row>
    <row r="8319" spans="2:10" x14ac:dyDescent="0.25">
      <c r="B8319" s="1508"/>
      <c r="C8319" s="1508"/>
      <c r="D8319" s="1508"/>
      <c r="E8319" s="1508"/>
      <c r="F8319" s="1504"/>
      <c r="G8319" s="1504"/>
      <c r="H8319" s="1504"/>
      <c r="I8319" s="1504"/>
      <c r="J8319" s="1504"/>
    </row>
    <row r="8320" spans="2:10" x14ac:dyDescent="0.25">
      <c r="B8320" s="1508"/>
      <c r="C8320" s="1508"/>
      <c r="D8320" s="1508"/>
      <c r="E8320" s="1508"/>
      <c r="F8320" s="1504"/>
      <c r="G8320" s="1504"/>
      <c r="H8320" s="1504"/>
      <c r="I8320" s="1504"/>
      <c r="J8320" s="1504"/>
    </row>
    <row r="8321" spans="2:10" x14ac:dyDescent="0.25">
      <c r="B8321" s="1508"/>
      <c r="C8321" s="1508"/>
      <c r="D8321" s="1508"/>
      <c r="E8321" s="1508"/>
      <c r="F8321" s="1504"/>
      <c r="G8321" s="1504"/>
      <c r="H8321" s="1504"/>
      <c r="I8321" s="1504"/>
      <c r="J8321" s="1504"/>
    </row>
    <row r="8322" spans="2:10" x14ac:dyDescent="0.25">
      <c r="B8322" s="1508"/>
      <c r="C8322" s="1508"/>
      <c r="D8322" s="1508"/>
      <c r="E8322" s="1508"/>
      <c r="F8322" s="1504"/>
      <c r="G8322" s="1504"/>
      <c r="H8322" s="1504"/>
      <c r="I8322" s="1504"/>
      <c r="J8322" s="1504"/>
    </row>
    <row r="8323" spans="2:10" x14ac:dyDescent="0.25">
      <c r="B8323" s="1508"/>
      <c r="C8323" s="1508"/>
      <c r="D8323" s="1508"/>
      <c r="E8323" s="1508"/>
      <c r="F8323" s="1504"/>
      <c r="G8323" s="1504"/>
      <c r="H8323" s="1504"/>
      <c r="I8323" s="1504"/>
      <c r="J8323" s="1504"/>
    </row>
    <row r="8324" spans="2:10" x14ac:dyDescent="0.25">
      <c r="B8324" s="1508"/>
      <c r="C8324" s="1508"/>
      <c r="D8324" s="1508"/>
      <c r="E8324" s="1508"/>
      <c r="F8324" s="1504"/>
      <c r="G8324" s="1504"/>
      <c r="H8324" s="1504"/>
      <c r="I8324" s="1504"/>
      <c r="J8324" s="1504"/>
    </row>
    <row r="8325" spans="2:10" x14ac:dyDescent="0.25">
      <c r="B8325" s="1508"/>
      <c r="C8325" s="1508"/>
      <c r="D8325" s="1508"/>
      <c r="E8325" s="1508"/>
      <c r="F8325" s="1504"/>
      <c r="G8325" s="1504"/>
      <c r="H8325" s="1504"/>
      <c r="I8325" s="1504"/>
      <c r="J8325" s="1504"/>
    </row>
    <row r="8326" spans="2:10" x14ac:dyDescent="0.25">
      <c r="B8326" s="1508"/>
      <c r="C8326" s="1508"/>
      <c r="D8326" s="1508"/>
      <c r="E8326" s="1508"/>
      <c r="F8326" s="1504"/>
      <c r="G8326" s="1504"/>
      <c r="H8326" s="1504"/>
      <c r="I8326" s="1504"/>
      <c r="J8326" s="1504"/>
    </row>
    <row r="8327" spans="2:10" x14ac:dyDescent="0.25">
      <c r="B8327" s="1508"/>
      <c r="C8327" s="1508"/>
      <c r="D8327" s="1508"/>
      <c r="E8327" s="1508"/>
      <c r="F8327" s="1504"/>
      <c r="G8327" s="1504"/>
      <c r="H8327" s="1504"/>
      <c r="I8327" s="1504"/>
      <c r="J8327" s="1504"/>
    </row>
    <row r="8328" spans="2:10" x14ac:dyDescent="0.25">
      <c r="B8328" s="1508"/>
      <c r="C8328" s="1508"/>
      <c r="D8328" s="1508"/>
      <c r="E8328" s="1508"/>
      <c r="F8328" s="1504"/>
      <c r="G8328" s="1504"/>
      <c r="H8328" s="1504"/>
      <c r="I8328" s="1504"/>
      <c r="J8328" s="1504"/>
    </row>
    <row r="8329" spans="2:10" x14ac:dyDescent="0.25">
      <c r="B8329" s="1508"/>
      <c r="C8329" s="1508"/>
      <c r="D8329" s="1508"/>
      <c r="E8329" s="1508"/>
      <c r="F8329" s="1504"/>
      <c r="G8329" s="1504"/>
      <c r="H8329" s="1504"/>
      <c r="I8329" s="1504"/>
      <c r="J8329" s="1504"/>
    </row>
    <row r="8330" spans="2:10" x14ac:dyDescent="0.25">
      <c r="B8330" s="1508"/>
      <c r="C8330" s="1508"/>
      <c r="D8330" s="1508"/>
      <c r="E8330" s="1508"/>
      <c r="F8330" s="1504"/>
      <c r="G8330" s="1504"/>
      <c r="H8330" s="1504"/>
      <c r="I8330" s="1504"/>
      <c r="J8330" s="1504"/>
    </row>
    <row r="8331" spans="2:10" x14ac:dyDescent="0.25">
      <c r="B8331" s="1508"/>
      <c r="C8331" s="1508"/>
      <c r="D8331" s="1508"/>
      <c r="E8331" s="1508"/>
      <c r="F8331" s="1504"/>
      <c r="G8331" s="1504"/>
      <c r="H8331" s="1504"/>
      <c r="I8331" s="1504"/>
      <c r="J8331" s="1504"/>
    </row>
    <row r="8332" spans="2:10" x14ac:dyDescent="0.25">
      <c r="B8332" s="1508"/>
      <c r="C8332" s="1508"/>
      <c r="D8332" s="1508"/>
      <c r="E8332" s="1508"/>
      <c r="F8332" s="1504"/>
      <c r="G8332" s="1504"/>
      <c r="H8332" s="1504"/>
      <c r="I8332" s="1504"/>
      <c r="J8332" s="1504"/>
    </row>
    <row r="8333" spans="2:10" x14ac:dyDescent="0.25">
      <c r="B8333" s="1508"/>
      <c r="C8333" s="1508"/>
      <c r="D8333" s="1508"/>
      <c r="E8333" s="1508"/>
      <c r="F8333" s="1504"/>
      <c r="G8333" s="1504"/>
      <c r="H8333" s="1504"/>
      <c r="I8333" s="1504"/>
      <c r="J8333" s="1504"/>
    </row>
    <row r="8334" spans="2:10" x14ac:dyDescent="0.25">
      <c r="B8334" s="1508"/>
      <c r="C8334" s="1508"/>
      <c r="D8334" s="1508"/>
      <c r="E8334" s="1508"/>
      <c r="F8334" s="1504"/>
      <c r="G8334" s="1504"/>
      <c r="H8334" s="1504"/>
      <c r="I8334" s="1504"/>
      <c r="J8334" s="1504"/>
    </row>
    <row r="8335" spans="2:10" x14ac:dyDescent="0.25">
      <c r="B8335" s="1508"/>
      <c r="C8335" s="1508"/>
      <c r="D8335" s="1508"/>
      <c r="E8335" s="1508"/>
      <c r="F8335" s="1504"/>
      <c r="G8335" s="1504"/>
      <c r="H8335" s="1504"/>
      <c r="I8335" s="1504"/>
      <c r="J8335" s="1504"/>
    </row>
    <row r="8336" spans="2:10" x14ac:dyDescent="0.25">
      <c r="B8336" s="1508"/>
      <c r="C8336" s="1508"/>
      <c r="D8336" s="1508"/>
      <c r="E8336" s="1508"/>
      <c r="F8336" s="1504"/>
      <c r="G8336" s="1504"/>
      <c r="H8336" s="1504"/>
      <c r="I8336" s="1504"/>
      <c r="J8336" s="1504"/>
    </row>
    <row r="8337" spans="2:10" x14ac:dyDescent="0.25">
      <c r="B8337" s="1508"/>
      <c r="C8337" s="1508"/>
      <c r="D8337" s="1508"/>
      <c r="E8337" s="1508"/>
      <c r="F8337" s="1504"/>
      <c r="G8337" s="1504"/>
      <c r="H8337" s="1504"/>
      <c r="I8337" s="1504"/>
      <c r="J8337" s="1504"/>
    </row>
    <row r="8338" spans="2:10" x14ac:dyDescent="0.25">
      <c r="B8338" s="1508"/>
      <c r="C8338" s="1508"/>
      <c r="D8338" s="1508"/>
      <c r="E8338" s="1508"/>
      <c r="F8338" s="1504"/>
      <c r="G8338" s="1504"/>
      <c r="H8338" s="1504"/>
      <c r="I8338" s="1504"/>
      <c r="J8338" s="1504"/>
    </row>
    <row r="8339" spans="2:10" x14ac:dyDescent="0.25">
      <c r="B8339" s="1508"/>
      <c r="C8339" s="1508"/>
      <c r="D8339" s="1508"/>
      <c r="E8339" s="1508"/>
      <c r="F8339" s="1504"/>
      <c r="G8339" s="1504"/>
      <c r="H8339" s="1504"/>
      <c r="I8339" s="1504"/>
      <c r="J8339" s="1504"/>
    </row>
    <row r="8340" spans="2:10" x14ac:dyDescent="0.25">
      <c r="B8340" s="1508"/>
      <c r="C8340" s="1508"/>
      <c r="D8340" s="1508"/>
      <c r="E8340" s="1508"/>
      <c r="F8340" s="1504"/>
      <c r="G8340" s="1504"/>
      <c r="H8340" s="1504"/>
      <c r="I8340" s="1504"/>
      <c r="J8340" s="1504"/>
    </row>
    <row r="8341" spans="2:10" x14ac:dyDescent="0.25">
      <c r="B8341" s="1508"/>
      <c r="C8341" s="1508"/>
      <c r="D8341" s="1508"/>
      <c r="E8341" s="1508"/>
      <c r="F8341" s="1504"/>
      <c r="G8341" s="1504"/>
      <c r="H8341" s="1504"/>
      <c r="I8341" s="1504"/>
      <c r="J8341" s="1504"/>
    </row>
    <row r="8342" spans="2:10" x14ac:dyDescent="0.25">
      <c r="B8342" s="1508"/>
      <c r="C8342" s="1508"/>
      <c r="D8342" s="1508"/>
      <c r="E8342" s="1508"/>
      <c r="F8342" s="1504"/>
      <c r="G8342" s="1504"/>
      <c r="H8342" s="1504"/>
      <c r="I8342" s="1504"/>
      <c r="J8342" s="1504"/>
    </row>
    <row r="8343" spans="2:10" x14ac:dyDescent="0.25">
      <c r="B8343" s="1508"/>
      <c r="C8343" s="1508"/>
      <c r="D8343" s="1508"/>
      <c r="E8343" s="1508"/>
      <c r="F8343" s="1504"/>
      <c r="G8343" s="1504"/>
      <c r="H8343" s="1504"/>
      <c r="I8343" s="1504"/>
      <c r="J8343" s="1504"/>
    </row>
    <row r="8344" spans="2:10" x14ac:dyDescent="0.25">
      <c r="B8344" s="1508"/>
      <c r="C8344" s="1508"/>
      <c r="D8344" s="1508"/>
      <c r="E8344" s="1508"/>
      <c r="F8344" s="1504"/>
      <c r="G8344" s="1504"/>
      <c r="H8344" s="1504"/>
      <c r="I8344" s="1504"/>
      <c r="J8344" s="1504"/>
    </row>
    <row r="8345" spans="2:10" x14ac:dyDescent="0.25">
      <c r="B8345" s="1508"/>
      <c r="C8345" s="1508"/>
      <c r="D8345" s="1508"/>
      <c r="E8345" s="1508"/>
      <c r="F8345" s="1504"/>
      <c r="G8345" s="1504"/>
      <c r="H8345" s="1504"/>
      <c r="I8345" s="1504"/>
      <c r="J8345" s="1504"/>
    </row>
    <row r="8346" spans="2:10" x14ac:dyDescent="0.25">
      <c r="B8346" s="1508"/>
      <c r="C8346" s="1508"/>
      <c r="D8346" s="1508"/>
      <c r="E8346" s="1508"/>
      <c r="F8346" s="1504"/>
      <c r="G8346" s="1504"/>
      <c r="H8346" s="1504"/>
      <c r="I8346" s="1504"/>
      <c r="J8346" s="1504"/>
    </row>
    <row r="8347" spans="2:10" x14ac:dyDescent="0.25">
      <c r="B8347" s="1508"/>
      <c r="C8347" s="1508"/>
      <c r="D8347" s="1508"/>
      <c r="E8347" s="1508"/>
      <c r="F8347" s="1504"/>
      <c r="G8347" s="1504"/>
      <c r="H8347" s="1504"/>
      <c r="I8347" s="1504"/>
      <c r="J8347" s="1504"/>
    </row>
    <row r="8348" spans="2:10" x14ac:dyDescent="0.25">
      <c r="B8348" s="1508"/>
      <c r="C8348" s="1508"/>
      <c r="D8348" s="1508"/>
      <c r="E8348" s="1508"/>
      <c r="F8348" s="1504"/>
      <c r="G8348" s="1504"/>
      <c r="H8348" s="1504"/>
      <c r="I8348" s="1504"/>
      <c r="J8348" s="1504"/>
    </row>
    <row r="8349" spans="2:10" x14ac:dyDescent="0.25">
      <c r="B8349" s="1508"/>
      <c r="C8349" s="1508"/>
      <c r="D8349" s="1508"/>
      <c r="E8349" s="1508"/>
      <c r="F8349" s="1504"/>
      <c r="G8349" s="1504"/>
      <c r="H8349" s="1504"/>
      <c r="I8349" s="1504"/>
      <c r="J8349" s="1504"/>
    </row>
    <row r="8350" spans="2:10" x14ac:dyDescent="0.25">
      <c r="B8350" s="1508"/>
      <c r="C8350" s="1508"/>
      <c r="D8350" s="1508"/>
      <c r="E8350" s="1508"/>
      <c r="F8350" s="1504"/>
      <c r="G8350" s="1504"/>
      <c r="H8350" s="1504"/>
      <c r="I8350" s="1504"/>
      <c r="J8350" s="1504"/>
    </row>
    <row r="8351" spans="2:10" x14ac:dyDescent="0.25">
      <c r="B8351" s="1508"/>
      <c r="C8351" s="1508"/>
      <c r="D8351" s="1508"/>
      <c r="E8351" s="1508"/>
      <c r="F8351" s="1504"/>
      <c r="G8351" s="1504"/>
      <c r="H8351" s="1504"/>
      <c r="I8351" s="1504"/>
      <c r="J8351" s="1504"/>
    </row>
    <row r="8352" spans="2:10" x14ac:dyDescent="0.25">
      <c r="B8352" s="1508"/>
      <c r="C8352" s="1508"/>
      <c r="D8352" s="1508"/>
      <c r="E8352" s="1508"/>
      <c r="F8352" s="1504"/>
      <c r="G8352" s="1504"/>
      <c r="H8352" s="1504"/>
      <c r="I8352" s="1504"/>
      <c r="J8352" s="1504"/>
    </row>
    <row r="8353" spans="2:10" x14ac:dyDescent="0.25">
      <c r="B8353" s="1508"/>
      <c r="C8353" s="1508"/>
      <c r="D8353" s="1508"/>
      <c r="E8353" s="1508"/>
      <c r="F8353" s="1504"/>
      <c r="G8353" s="1504"/>
      <c r="H8353" s="1504"/>
      <c r="I8353" s="1504"/>
      <c r="J8353" s="1504"/>
    </row>
    <row r="8354" spans="2:10" x14ac:dyDescent="0.25">
      <c r="B8354" s="1508"/>
      <c r="C8354" s="1508"/>
      <c r="D8354" s="1508"/>
      <c r="E8354" s="1508"/>
      <c r="F8354" s="1504"/>
      <c r="G8354" s="1504"/>
      <c r="H8354" s="1504"/>
      <c r="I8354" s="1504"/>
      <c r="J8354" s="1504"/>
    </row>
    <row r="8355" spans="2:10" x14ac:dyDescent="0.25">
      <c r="B8355" s="1508"/>
      <c r="C8355" s="1508"/>
      <c r="D8355" s="1508"/>
      <c r="E8355" s="1508"/>
      <c r="F8355" s="1504"/>
      <c r="G8355" s="1504"/>
      <c r="H8355" s="1504"/>
      <c r="I8355" s="1504"/>
      <c r="J8355" s="1504"/>
    </row>
    <row r="8356" spans="2:10" x14ac:dyDescent="0.25">
      <c r="B8356" s="1508"/>
      <c r="C8356" s="1508"/>
      <c r="D8356" s="1508"/>
      <c r="E8356" s="1508"/>
      <c r="F8356" s="1504"/>
      <c r="G8356" s="1504"/>
      <c r="H8356" s="1504"/>
      <c r="I8356" s="1504"/>
      <c r="J8356" s="1504"/>
    </row>
    <row r="8357" spans="2:10" x14ac:dyDescent="0.25">
      <c r="B8357" s="1508"/>
      <c r="C8357" s="1508"/>
      <c r="D8357" s="1508"/>
      <c r="E8357" s="1508"/>
      <c r="F8357" s="1504"/>
      <c r="G8357" s="1504"/>
      <c r="H8357" s="1504"/>
      <c r="I8357" s="1504"/>
      <c r="J8357" s="1504"/>
    </row>
    <row r="8358" spans="2:10" x14ac:dyDescent="0.25">
      <c r="B8358" s="1508"/>
      <c r="C8358" s="1508"/>
      <c r="D8358" s="1508"/>
      <c r="E8358" s="1508"/>
      <c r="F8358" s="1504"/>
      <c r="G8358" s="1504"/>
      <c r="H8358" s="1504"/>
      <c r="I8358" s="1504"/>
      <c r="J8358" s="1504"/>
    </row>
    <row r="8359" spans="2:10" x14ac:dyDescent="0.25">
      <c r="B8359" s="1508"/>
      <c r="C8359" s="1508"/>
      <c r="D8359" s="1508"/>
      <c r="E8359" s="1508"/>
      <c r="F8359" s="1504"/>
      <c r="G8359" s="1504"/>
      <c r="H8359" s="1504"/>
      <c r="I8359" s="1504"/>
      <c r="J8359" s="1504"/>
    </row>
    <row r="8360" spans="2:10" x14ac:dyDescent="0.25">
      <c r="B8360" s="1508"/>
      <c r="C8360" s="1508"/>
      <c r="D8360" s="1508"/>
      <c r="E8360" s="1508"/>
      <c r="F8360" s="1504"/>
      <c r="G8360" s="1504"/>
      <c r="H8360" s="1504"/>
      <c r="I8360" s="1504"/>
      <c r="J8360" s="1504"/>
    </row>
    <row r="8361" spans="2:10" x14ac:dyDescent="0.25">
      <c r="B8361" s="1508"/>
      <c r="C8361" s="1508"/>
      <c r="D8361" s="1508"/>
      <c r="E8361" s="1508"/>
      <c r="F8361" s="1504"/>
      <c r="G8361" s="1504"/>
      <c r="H8361" s="1504"/>
      <c r="I8361" s="1504"/>
      <c r="J8361" s="1504"/>
    </row>
    <row r="8362" spans="2:10" x14ac:dyDescent="0.25">
      <c r="B8362" s="1508"/>
      <c r="C8362" s="1508"/>
      <c r="D8362" s="1508"/>
      <c r="E8362" s="1508"/>
      <c r="F8362" s="1504"/>
      <c r="G8362" s="1504"/>
      <c r="H8362" s="1504"/>
      <c r="I8362" s="1504"/>
      <c r="J8362" s="1504"/>
    </row>
    <row r="8363" spans="2:10" x14ac:dyDescent="0.25">
      <c r="B8363" s="1508"/>
      <c r="C8363" s="1508"/>
      <c r="D8363" s="1508"/>
      <c r="E8363" s="1508"/>
      <c r="F8363" s="1504"/>
      <c r="G8363" s="1504"/>
      <c r="H8363" s="1504"/>
      <c r="I8363" s="1504"/>
      <c r="J8363" s="1504"/>
    </row>
    <row r="8364" spans="2:10" x14ac:dyDescent="0.25">
      <c r="B8364" s="1508"/>
      <c r="C8364" s="1508"/>
      <c r="D8364" s="1508"/>
      <c r="E8364" s="1508"/>
      <c r="F8364" s="1504"/>
      <c r="G8364" s="1504"/>
      <c r="H8364" s="1504"/>
      <c r="I8364" s="1504"/>
      <c r="J8364" s="1504"/>
    </row>
    <row r="8365" spans="2:10" x14ac:dyDescent="0.25">
      <c r="B8365" s="1508"/>
      <c r="C8365" s="1508"/>
      <c r="D8365" s="1508"/>
      <c r="E8365" s="1508"/>
      <c r="F8365" s="1504"/>
      <c r="G8365" s="1504"/>
      <c r="H8365" s="1504"/>
      <c r="I8365" s="1504"/>
      <c r="J8365" s="1504"/>
    </row>
    <row r="8366" spans="2:10" x14ac:dyDescent="0.25">
      <c r="B8366" s="1508"/>
      <c r="C8366" s="1508"/>
      <c r="D8366" s="1508"/>
      <c r="E8366" s="1508"/>
      <c r="F8366" s="1504"/>
      <c r="G8366" s="1504"/>
      <c r="H8366" s="1504"/>
      <c r="I8366" s="1504"/>
      <c r="J8366" s="1504"/>
    </row>
    <row r="8367" spans="2:10" x14ac:dyDescent="0.25">
      <c r="B8367" s="1508"/>
      <c r="C8367" s="1508"/>
      <c r="D8367" s="1508"/>
      <c r="E8367" s="1508"/>
      <c r="F8367" s="1504"/>
      <c r="G8367" s="1504"/>
      <c r="H8367" s="1504"/>
      <c r="I8367" s="1504"/>
      <c r="J8367" s="1504"/>
    </row>
    <row r="8368" spans="2:10" x14ac:dyDescent="0.25">
      <c r="B8368" s="1508"/>
      <c r="C8368" s="1508"/>
      <c r="D8368" s="1508"/>
      <c r="E8368" s="1508"/>
      <c r="F8368" s="1504"/>
      <c r="G8368" s="1504"/>
      <c r="H8368" s="1504"/>
      <c r="I8368" s="1504"/>
      <c r="J8368" s="1504"/>
    </row>
    <row r="8369" spans="2:10" x14ac:dyDescent="0.25">
      <c r="B8369" s="1508"/>
      <c r="C8369" s="1508"/>
      <c r="D8369" s="1508"/>
      <c r="E8369" s="1508"/>
      <c r="F8369" s="1504"/>
      <c r="G8369" s="1504"/>
      <c r="H8369" s="1504"/>
      <c r="I8369" s="1504"/>
      <c r="J8369" s="1504"/>
    </row>
    <row r="8370" spans="2:10" x14ac:dyDescent="0.25">
      <c r="B8370" s="1508"/>
      <c r="C8370" s="1508"/>
      <c r="D8370" s="1508"/>
      <c r="E8370" s="1508"/>
      <c r="F8370" s="1504"/>
      <c r="G8370" s="1504"/>
      <c r="H8370" s="1504"/>
      <c r="I8370" s="1504"/>
      <c r="J8370" s="1504"/>
    </row>
    <row r="8371" spans="2:10" x14ac:dyDescent="0.25">
      <c r="B8371" s="1508"/>
      <c r="C8371" s="1508"/>
      <c r="D8371" s="1508"/>
      <c r="E8371" s="1508"/>
      <c r="F8371" s="1504"/>
      <c r="G8371" s="1504"/>
      <c r="H8371" s="1504"/>
      <c r="I8371" s="1504"/>
      <c r="J8371" s="1504"/>
    </row>
    <row r="8372" spans="2:10" x14ac:dyDescent="0.25">
      <c r="B8372" s="1508"/>
      <c r="C8372" s="1508"/>
      <c r="D8372" s="1508"/>
      <c r="E8372" s="1508"/>
      <c r="F8372" s="1504"/>
      <c r="G8372" s="1504"/>
      <c r="H8372" s="1504"/>
      <c r="I8372" s="1504"/>
      <c r="J8372" s="1504"/>
    </row>
    <row r="8373" spans="2:10" x14ac:dyDescent="0.25">
      <c r="B8373" s="1508"/>
      <c r="C8373" s="1508"/>
      <c r="D8373" s="1508"/>
      <c r="E8373" s="1508"/>
      <c r="F8373" s="1504"/>
      <c r="G8373" s="1504"/>
      <c r="H8373" s="1504"/>
      <c r="I8373" s="1504"/>
      <c r="J8373" s="1504"/>
    </row>
    <row r="8374" spans="2:10" x14ac:dyDescent="0.25">
      <c r="B8374" s="1508"/>
      <c r="C8374" s="1508"/>
      <c r="D8374" s="1508"/>
      <c r="E8374" s="1508"/>
      <c r="F8374" s="1504"/>
      <c r="G8374" s="1504"/>
      <c r="H8374" s="1504"/>
      <c r="I8374" s="1504"/>
      <c r="J8374" s="1504"/>
    </row>
    <row r="8375" spans="2:10" x14ac:dyDescent="0.25">
      <c r="B8375" s="1508"/>
      <c r="C8375" s="1508"/>
      <c r="D8375" s="1508"/>
      <c r="E8375" s="1508"/>
      <c r="F8375" s="1504"/>
      <c r="G8375" s="1504"/>
      <c r="H8375" s="1504"/>
      <c r="I8375" s="1504"/>
      <c r="J8375" s="1504"/>
    </row>
    <row r="8376" spans="2:10" x14ac:dyDescent="0.25">
      <c r="B8376" s="1508"/>
      <c r="C8376" s="1508"/>
      <c r="D8376" s="1508"/>
      <c r="E8376" s="1508"/>
      <c r="F8376" s="1504"/>
      <c r="G8376" s="1504"/>
      <c r="H8376" s="1504"/>
      <c r="I8376" s="1504"/>
      <c r="J8376" s="1504"/>
    </row>
    <row r="8377" spans="2:10" x14ac:dyDescent="0.25">
      <c r="B8377" s="1508"/>
      <c r="C8377" s="1508"/>
      <c r="D8377" s="1508"/>
      <c r="E8377" s="1508"/>
      <c r="F8377" s="1504"/>
      <c r="G8377" s="1504"/>
      <c r="H8377" s="1504"/>
      <c r="I8377" s="1504"/>
      <c r="J8377" s="1504"/>
    </row>
    <row r="8378" spans="2:10" x14ac:dyDescent="0.25">
      <c r="B8378" s="1508"/>
      <c r="C8378" s="1508"/>
      <c r="D8378" s="1508"/>
      <c r="E8378" s="1508"/>
      <c r="F8378" s="1504"/>
      <c r="G8378" s="1504"/>
      <c r="H8378" s="1504"/>
      <c r="I8378" s="1504"/>
      <c r="J8378" s="1504"/>
    </row>
    <row r="8379" spans="2:10" x14ac:dyDescent="0.25">
      <c r="B8379" s="1508"/>
      <c r="C8379" s="1508"/>
      <c r="D8379" s="1508"/>
      <c r="E8379" s="1508"/>
      <c r="F8379" s="1504"/>
      <c r="G8379" s="1504"/>
      <c r="H8379" s="1504"/>
      <c r="I8379" s="1504"/>
      <c r="J8379" s="1504"/>
    </row>
    <row r="8380" spans="2:10" x14ac:dyDescent="0.25">
      <c r="B8380" s="1508"/>
      <c r="C8380" s="1508"/>
      <c r="D8380" s="1508"/>
      <c r="E8380" s="1508"/>
      <c r="F8380" s="1504"/>
      <c r="G8380" s="1504"/>
      <c r="H8380" s="1504"/>
      <c r="I8380" s="1504"/>
      <c r="J8380" s="1504"/>
    </row>
    <row r="8381" spans="2:10" x14ac:dyDescent="0.25">
      <c r="B8381" s="1508"/>
      <c r="C8381" s="1508"/>
      <c r="D8381" s="1508"/>
      <c r="E8381" s="1508"/>
      <c r="F8381" s="1504"/>
      <c r="G8381" s="1504"/>
      <c r="H8381" s="1504"/>
      <c r="I8381" s="1504"/>
      <c r="J8381" s="1504"/>
    </row>
    <row r="8382" spans="2:10" x14ac:dyDescent="0.25">
      <c r="B8382" s="1508"/>
      <c r="C8382" s="1508"/>
      <c r="D8382" s="1508"/>
      <c r="E8382" s="1508"/>
      <c r="F8382" s="1504"/>
      <c r="G8382" s="1504"/>
      <c r="H8382" s="1504"/>
      <c r="I8382" s="1504"/>
      <c r="J8382" s="1504"/>
    </row>
    <row r="8383" spans="2:10" x14ac:dyDescent="0.25">
      <c r="B8383" s="1508"/>
      <c r="C8383" s="1508"/>
      <c r="D8383" s="1508"/>
      <c r="E8383" s="1508"/>
      <c r="F8383" s="1504"/>
      <c r="G8383" s="1504"/>
      <c r="H8383" s="1504"/>
      <c r="I8383" s="1504"/>
      <c r="J8383" s="1504"/>
    </row>
    <row r="8384" spans="2:10" x14ac:dyDescent="0.25">
      <c r="B8384" s="1508"/>
      <c r="C8384" s="1508"/>
      <c r="D8384" s="1508"/>
      <c r="E8384" s="1508"/>
      <c r="F8384" s="1504"/>
      <c r="G8384" s="1504"/>
      <c r="H8384" s="1504"/>
      <c r="I8384" s="1504"/>
      <c r="J8384" s="1504"/>
    </row>
    <row r="8385" spans="2:10" x14ac:dyDescent="0.25">
      <c r="B8385" s="1508"/>
      <c r="C8385" s="1508"/>
      <c r="D8385" s="1508"/>
      <c r="E8385" s="1508"/>
      <c r="F8385" s="1504"/>
      <c r="G8385" s="1504"/>
      <c r="H8385" s="1504"/>
      <c r="I8385" s="1504"/>
      <c r="J8385" s="1504"/>
    </row>
    <row r="8386" spans="2:10" x14ac:dyDescent="0.25">
      <c r="B8386" s="1508"/>
      <c r="C8386" s="1508"/>
      <c r="D8386" s="1508"/>
      <c r="E8386" s="1508"/>
      <c r="F8386" s="1504"/>
      <c r="G8386" s="1504"/>
      <c r="H8386" s="1504"/>
      <c r="I8386" s="1504"/>
      <c r="J8386" s="1504"/>
    </row>
    <row r="8387" spans="2:10" x14ac:dyDescent="0.25">
      <c r="B8387" s="1508"/>
      <c r="C8387" s="1508"/>
      <c r="D8387" s="1508"/>
      <c r="E8387" s="1508"/>
      <c r="F8387" s="1504"/>
      <c r="G8387" s="1504"/>
      <c r="H8387" s="1504"/>
      <c r="I8387" s="1504"/>
      <c r="J8387" s="1504"/>
    </row>
    <row r="8388" spans="2:10" x14ac:dyDescent="0.25">
      <c r="B8388" s="1508"/>
      <c r="C8388" s="1508"/>
      <c r="D8388" s="1508"/>
      <c r="E8388" s="1508"/>
      <c r="F8388" s="1504"/>
      <c r="G8388" s="1504"/>
      <c r="H8388" s="1504"/>
      <c r="I8388" s="1504"/>
      <c r="J8388" s="1504"/>
    </row>
    <row r="8389" spans="2:10" x14ac:dyDescent="0.25">
      <c r="B8389" s="1508"/>
      <c r="C8389" s="1508"/>
      <c r="D8389" s="1508"/>
      <c r="E8389" s="1508"/>
      <c r="F8389" s="1504"/>
      <c r="G8389" s="1504"/>
      <c r="H8389" s="1504"/>
      <c r="I8389" s="1504"/>
      <c r="J8389" s="1504"/>
    </row>
    <row r="8390" spans="2:10" x14ac:dyDescent="0.25">
      <c r="B8390" s="1508"/>
      <c r="C8390" s="1508"/>
      <c r="D8390" s="1508"/>
      <c r="E8390" s="1508"/>
      <c r="F8390" s="1504"/>
      <c r="G8390" s="1504"/>
      <c r="H8390" s="1504"/>
      <c r="I8390" s="1504"/>
      <c r="J8390" s="1504"/>
    </row>
    <row r="8391" spans="2:10" x14ac:dyDescent="0.25">
      <c r="B8391" s="1508"/>
      <c r="C8391" s="1508"/>
      <c r="D8391" s="1508"/>
      <c r="E8391" s="1508"/>
      <c r="F8391" s="1504"/>
      <c r="G8391" s="1504"/>
      <c r="H8391" s="1504"/>
      <c r="I8391" s="1504"/>
      <c r="J8391" s="1504"/>
    </row>
    <row r="8392" spans="2:10" x14ac:dyDescent="0.25">
      <c r="B8392" s="1508"/>
      <c r="C8392" s="1508"/>
      <c r="D8392" s="1508"/>
      <c r="E8392" s="1508"/>
      <c r="F8392" s="1504"/>
      <c r="G8392" s="1504"/>
      <c r="H8392" s="1504"/>
      <c r="I8392" s="1504"/>
      <c r="J8392" s="1504"/>
    </row>
    <row r="8393" spans="2:10" x14ac:dyDescent="0.25">
      <c r="B8393" s="1508"/>
      <c r="C8393" s="1508"/>
      <c r="D8393" s="1508"/>
      <c r="E8393" s="1508"/>
      <c r="F8393" s="1504"/>
      <c r="G8393" s="1504"/>
      <c r="H8393" s="1504"/>
      <c r="I8393" s="1504"/>
      <c r="J8393" s="1504"/>
    </row>
    <row r="8394" spans="2:10" x14ac:dyDescent="0.25">
      <c r="B8394" s="1508"/>
      <c r="C8394" s="1508"/>
      <c r="D8394" s="1508"/>
      <c r="E8394" s="1508"/>
      <c r="F8394" s="1504"/>
      <c r="G8394" s="1504"/>
      <c r="H8394" s="1504"/>
      <c r="I8394" s="1504"/>
      <c r="J8394" s="1504"/>
    </row>
    <row r="8395" spans="2:10" x14ac:dyDescent="0.25">
      <c r="B8395" s="1508"/>
      <c r="C8395" s="1508"/>
      <c r="D8395" s="1508"/>
      <c r="E8395" s="1508"/>
      <c r="F8395" s="1504"/>
      <c r="G8395" s="1504"/>
      <c r="H8395" s="1504"/>
      <c r="I8395" s="1504"/>
      <c r="J8395" s="1504"/>
    </row>
    <row r="8396" spans="2:10" x14ac:dyDescent="0.25">
      <c r="B8396" s="1508"/>
      <c r="C8396" s="1508"/>
      <c r="D8396" s="1508"/>
      <c r="E8396" s="1508"/>
      <c r="F8396" s="1504"/>
      <c r="G8396" s="1504"/>
      <c r="H8396" s="1504"/>
      <c r="I8396" s="1504"/>
      <c r="J8396" s="1504"/>
    </row>
    <row r="8397" spans="2:10" x14ac:dyDescent="0.25">
      <c r="B8397" s="1508"/>
      <c r="C8397" s="1508"/>
      <c r="D8397" s="1508"/>
      <c r="E8397" s="1508"/>
      <c r="F8397" s="1504"/>
      <c r="G8397" s="1504"/>
      <c r="H8397" s="1504"/>
      <c r="I8397" s="1504"/>
      <c r="J8397" s="1504"/>
    </row>
    <row r="8398" spans="2:10" x14ac:dyDescent="0.25">
      <c r="B8398" s="1508"/>
      <c r="C8398" s="1508"/>
      <c r="D8398" s="1508"/>
      <c r="E8398" s="1508"/>
      <c r="F8398" s="1504"/>
      <c r="G8398" s="1504"/>
      <c r="H8398" s="1504"/>
      <c r="I8398" s="1504"/>
      <c r="J8398" s="1504"/>
    </row>
    <row r="8399" spans="2:10" x14ac:dyDescent="0.25">
      <c r="B8399" s="1508"/>
      <c r="C8399" s="1508"/>
      <c r="D8399" s="1508"/>
      <c r="E8399" s="1508"/>
      <c r="F8399" s="1504"/>
      <c r="G8399" s="1504"/>
      <c r="H8399" s="1504"/>
      <c r="I8399" s="1504"/>
      <c r="J8399" s="1504"/>
    </row>
    <row r="8400" spans="2:10" x14ac:dyDescent="0.25">
      <c r="B8400" s="1508"/>
      <c r="C8400" s="1508"/>
      <c r="D8400" s="1508"/>
      <c r="E8400" s="1508"/>
      <c r="F8400" s="1504"/>
      <c r="G8400" s="1504"/>
      <c r="H8400" s="1504"/>
      <c r="I8400" s="1504"/>
      <c r="J8400" s="1504"/>
    </row>
    <row r="8401" spans="2:10" x14ac:dyDescent="0.25">
      <c r="B8401" s="1508"/>
      <c r="C8401" s="1508"/>
      <c r="D8401" s="1508"/>
      <c r="E8401" s="1508"/>
      <c r="F8401" s="1504"/>
      <c r="G8401" s="1504"/>
      <c r="H8401" s="1504"/>
      <c r="I8401" s="1504"/>
      <c r="J8401" s="1504"/>
    </row>
    <row r="8402" spans="2:10" x14ac:dyDescent="0.25">
      <c r="B8402" s="1508"/>
      <c r="C8402" s="1508"/>
      <c r="D8402" s="1508"/>
      <c r="E8402" s="1508"/>
      <c r="F8402" s="1504"/>
      <c r="G8402" s="1504"/>
      <c r="H8402" s="1504"/>
      <c r="I8402" s="1504"/>
      <c r="J8402" s="1504"/>
    </row>
    <row r="8403" spans="2:10" x14ac:dyDescent="0.25">
      <c r="B8403" s="1508"/>
      <c r="C8403" s="1508"/>
      <c r="D8403" s="1508"/>
      <c r="E8403" s="1508"/>
      <c r="F8403" s="1504"/>
      <c r="G8403" s="1504"/>
      <c r="H8403" s="1504"/>
      <c r="I8403" s="1504"/>
      <c r="J8403" s="1504"/>
    </row>
    <row r="8404" spans="2:10" x14ac:dyDescent="0.25">
      <c r="B8404" s="1508"/>
      <c r="C8404" s="1508"/>
      <c r="D8404" s="1508"/>
      <c r="E8404" s="1508"/>
      <c r="F8404" s="1504"/>
      <c r="G8404" s="1504"/>
      <c r="H8404" s="1504"/>
      <c r="I8404" s="1504"/>
      <c r="J8404" s="1504"/>
    </row>
    <row r="8405" spans="2:10" x14ac:dyDescent="0.25">
      <c r="B8405" s="1508"/>
      <c r="C8405" s="1508"/>
      <c r="D8405" s="1508"/>
      <c r="E8405" s="1508"/>
      <c r="F8405" s="1504"/>
      <c r="G8405" s="1504"/>
      <c r="H8405" s="1504"/>
      <c r="I8405" s="1504"/>
      <c r="J8405" s="1504"/>
    </row>
    <row r="8406" spans="2:10" x14ac:dyDescent="0.25">
      <c r="B8406" s="1508"/>
      <c r="C8406" s="1508"/>
      <c r="D8406" s="1508"/>
      <c r="E8406" s="1508"/>
      <c r="F8406" s="1504"/>
      <c r="G8406" s="1504"/>
      <c r="H8406" s="1504"/>
      <c r="I8406" s="1504"/>
      <c r="J8406" s="1504"/>
    </row>
    <row r="8407" spans="2:10" x14ac:dyDescent="0.25">
      <c r="B8407" s="1508"/>
      <c r="C8407" s="1508"/>
      <c r="D8407" s="1508"/>
      <c r="E8407" s="1508"/>
      <c r="F8407" s="1504"/>
      <c r="G8407" s="1504"/>
      <c r="H8407" s="1504"/>
      <c r="I8407" s="1504"/>
      <c r="J8407" s="1504"/>
    </row>
    <row r="8408" spans="2:10" x14ac:dyDescent="0.25">
      <c r="B8408" s="1508"/>
      <c r="C8408" s="1508"/>
      <c r="D8408" s="1508"/>
      <c r="E8408" s="1508"/>
      <c r="F8408" s="1504"/>
      <c r="G8408" s="1504"/>
      <c r="H8408" s="1504"/>
      <c r="I8408" s="1504"/>
      <c r="J8408" s="1504"/>
    </row>
    <row r="8409" spans="2:10" x14ac:dyDescent="0.25">
      <c r="B8409" s="1508"/>
      <c r="C8409" s="1508"/>
      <c r="D8409" s="1508"/>
      <c r="E8409" s="1508"/>
      <c r="F8409" s="1504"/>
      <c r="G8409" s="1504"/>
      <c r="H8409" s="1504"/>
      <c r="I8409" s="1504"/>
      <c r="J8409" s="1504"/>
    </row>
    <row r="8410" spans="2:10" x14ac:dyDescent="0.25">
      <c r="B8410" s="1508"/>
      <c r="C8410" s="1508"/>
      <c r="D8410" s="1508"/>
      <c r="E8410" s="1508"/>
      <c r="F8410" s="1504"/>
      <c r="G8410" s="1504"/>
      <c r="H8410" s="1504"/>
      <c r="I8410" s="1504"/>
      <c r="J8410" s="1504"/>
    </row>
    <row r="8411" spans="2:10" x14ac:dyDescent="0.25">
      <c r="B8411" s="1508"/>
      <c r="C8411" s="1508"/>
      <c r="D8411" s="1508"/>
      <c r="E8411" s="1508"/>
      <c r="F8411" s="1504"/>
      <c r="G8411" s="1504"/>
      <c r="H8411" s="1504"/>
      <c r="I8411" s="1504"/>
      <c r="J8411" s="1504"/>
    </row>
    <row r="8412" spans="2:10" x14ac:dyDescent="0.25">
      <c r="B8412" s="1508"/>
      <c r="C8412" s="1508"/>
      <c r="D8412" s="1508"/>
      <c r="E8412" s="1508"/>
      <c r="F8412" s="1504"/>
      <c r="G8412" s="1504"/>
      <c r="H8412" s="1504"/>
      <c r="I8412" s="1504"/>
      <c r="J8412" s="1504"/>
    </row>
    <row r="8413" spans="2:10" x14ac:dyDescent="0.25">
      <c r="B8413" s="1508"/>
      <c r="C8413" s="1508"/>
      <c r="D8413" s="1508"/>
      <c r="E8413" s="1508"/>
      <c r="F8413" s="1504"/>
      <c r="G8413" s="1504"/>
      <c r="H8413" s="1504"/>
      <c r="I8413" s="1504"/>
      <c r="J8413" s="1504"/>
    </row>
    <row r="8414" spans="2:10" x14ac:dyDescent="0.25">
      <c r="B8414" s="1508"/>
      <c r="C8414" s="1508"/>
      <c r="D8414" s="1508"/>
      <c r="E8414" s="1508"/>
      <c r="F8414" s="1504"/>
      <c r="G8414" s="1504"/>
      <c r="H8414" s="1504"/>
      <c r="I8414" s="1504"/>
      <c r="J8414" s="1504"/>
    </row>
    <row r="8415" spans="2:10" x14ac:dyDescent="0.25">
      <c r="B8415" s="1508"/>
      <c r="C8415" s="1508"/>
      <c r="D8415" s="1508"/>
      <c r="E8415" s="1508"/>
      <c r="F8415" s="1504"/>
      <c r="G8415" s="1504"/>
      <c r="H8415" s="1504"/>
      <c r="I8415" s="1504"/>
      <c r="J8415" s="1504"/>
    </row>
    <row r="8416" spans="2:10" x14ac:dyDescent="0.25">
      <c r="B8416" s="1508"/>
      <c r="C8416" s="1508"/>
      <c r="D8416" s="1508"/>
      <c r="E8416" s="1508"/>
      <c r="F8416" s="1504"/>
      <c r="G8416" s="1504"/>
      <c r="H8416" s="1504"/>
      <c r="I8416" s="1504"/>
      <c r="J8416" s="1504"/>
    </row>
    <row r="8417" spans="2:10" x14ac:dyDescent="0.25">
      <c r="B8417" s="1508"/>
      <c r="C8417" s="1508"/>
      <c r="D8417" s="1508"/>
      <c r="E8417" s="1508"/>
      <c r="F8417" s="1504"/>
      <c r="G8417" s="1504"/>
      <c r="H8417" s="1504"/>
      <c r="I8417" s="1504"/>
      <c r="J8417" s="1504"/>
    </row>
    <row r="8418" spans="2:10" x14ac:dyDescent="0.25">
      <c r="B8418" s="1508"/>
      <c r="C8418" s="1508"/>
      <c r="D8418" s="1508"/>
      <c r="E8418" s="1508"/>
      <c r="F8418" s="1504"/>
      <c r="G8418" s="1504"/>
      <c r="H8418" s="1504"/>
      <c r="I8418" s="1504"/>
      <c r="J8418" s="1504"/>
    </row>
    <row r="8419" spans="2:10" x14ac:dyDescent="0.25">
      <c r="B8419" s="1508"/>
      <c r="C8419" s="1508"/>
      <c r="D8419" s="1508"/>
      <c r="E8419" s="1508"/>
      <c r="F8419" s="1504"/>
      <c r="G8419" s="1504"/>
      <c r="H8419" s="1504"/>
      <c r="I8419" s="1504"/>
      <c r="J8419" s="1504"/>
    </row>
    <row r="8420" spans="2:10" x14ac:dyDescent="0.25">
      <c r="B8420" s="1508"/>
      <c r="C8420" s="1508"/>
      <c r="D8420" s="1508"/>
      <c r="E8420" s="1508"/>
      <c r="F8420" s="1504"/>
      <c r="G8420" s="1504"/>
      <c r="H8420" s="1504"/>
      <c r="I8420" s="1504"/>
      <c r="J8420" s="1504"/>
    </row>
    <row r="8421" spans="2:10" x14ac:dyDescent="0.25">
      <c r="B8421" s="1508"/>
      <c r="C8421" s="1508"/>
      <c r="D8421" s="1508"/>
      <c r="E8421" s="1508"/>
      <c r="F8421" s="1504"/>
      <c r="G8421" s="1504"/>
      <c r="H8421" s="1504"/>
      <c r="I8421" s="1504"/>
      <c r="J8421" s="1504"/>
    </row>
    <row r="8422" spans="2:10" x14ac:dyDescent="0.25">
      <c r="B8422" s="1508"/>
      <c r="C8422" s="1508"/>
      <c r="D8422" s="1508"/>
      <c r="E8422" s="1508"/>
      <c r="F8422" s="1504"/>
      <c r="G8422" s="1504"/>
      <c r="H8422" s="1504"/>
      <c r="I8422" s="1504"/>
      <c r="J8422" s="1504"/>
    </row>
    <row r="8423" spans="2:10" x14ac:dyDescent="0.25">
      <c r="B8423" s="1508"/>
      <c r="C8423" s="1508"/>
      <c r="D8423" s="1508"/>
      <c r="E8423" s="1508"/>
      <c r="F8423" s="1504"/>
      <c r="G8423" s="1504"/>
      <c r="H8423" s="1504"/>
      <c r="I8423" s="1504"/>
      <c r="J8423" s="1504"/>
    </row>
    <row r="8424" spans="2:10" x14ac:dyDescent="0.25">
      <c r="B8424" s="1508"/>
      <c r="C8424" s="1508"/>
      <c r="D8424" s="1508"/>
      <c r="E8424" s="1508"/>
      <c r="F8424" s="1504"/>
      <c r="G8424" s="1504"/>
      <c r="H8424" s="1504"/>
      <c r="I8424" s="1504"/>
      <c r="J8424" s="1504"/>
    </row>
    <row r="8425" spans="2:10" x14ac:dyDescent="0.25">
      <c r="B8425" s="1508"/>
      <c r="C8425" s="1508"/>
      <c r="D8425" s="1508"/>
      <c r="E8425" s="1508"/>
      <c r="F8425" s="1504"/>
      <c r="G8425" s="1504"/>
      <c r="H8425" s="1504"/>
      <c r="I8425" s="1504"/>
      <c r="J8425" s="1504"/>
    </row>
    <row r="8426" spans="2:10" x14ac:dyDescent="0.25">
      <c r="B8426" s="1508"/>
      <c r="C8426" s="1508"/>
      <c r="D8426" s="1508"/>
      <c r="E8426" s="1508"/>
      <c r="F8426" s="1504"/>
      <c r="G8426" s="1504"/>
      <c r="H8426" s="1504"/>
      <c r="I8426" s="1504"/>
      <c r="J8426" s="1504"/>
    </row>
    <row r="8427" spans="2:10" x14ac:dyDescent="0.25">
      <c r="B8427" s="1508"/>
      <c r="C8427" s="1508"/>
      <c r="D8427" s="1508"/>
      <c r="E8427" s="1508"/>
      <c r="F8427" s="1504"/>
      <c r="G8427" s="1504"/>
      <c r="H8427" s="1504"/>
      <c r="I8427" s="1504"/>
      <c r="J8427" s="1504"/>
    </row>
    <row r="8428" spans="2:10" x14ac:dyDescent="0.25">
      <c r="B8428" s="1508"/>
      <c r="C8428" s="1508"/>
      <c r="D8428" s="1508"/>
      <c r="E8428" s="1508"/>
      <c r="F8428" s="1504"/>
      <c r="G8428" s="1504"/>
      <c r="H8428" s="1504"/>
      <c r="I8428" s="1504"/>
      <c r="J8428" s="1504"/>
    </row>
    <row r="8429" spans="2:10" x14ac:dyDescent="0.25">
      <c r="B8429" s="1508"/>
      <c r="C8429" s="1508"/>
      <c r="D8429" s="1508"/>
      <c r="E8429" s="1508"/>
      <c r="F8429" s="1504"/>
      <c r="G8429" s="1504"/>
      <c r="H8429" s="1504"/>
      <c r="I8429" s="1504"/>
      <c r="J8429" s="1504"/>
    </row>
    <row r="8430" spans="2:10" x14ac:dyDescent="0.25">
      <c r="B8430" s="1508"/>
      <c r="C8430" s="1508"/>
      <c r="D8430" s="1508"/>
      <c r="E8430" s="1508"/>
      <c r="F8430" s="1504"/>
      <c r="G8430" s="1504"/>
      <c r="H8430" s="1504"/>
      <c r="I8430" s="1504"/>
      <c r="J8430" s="1504"/>
    </row>
    <row r="8431" spans="2:10" x14ac:dyDescent="0.25">
      <c r="B8431" s="1508"/>
      <c r="C8431" s="1508"/>
      <c r="D8431" s="1508"/>
      <c r="E8431" s="1508"/>
      <c r="F8431" s="1504"/>
      <c r="G8431" s="1504"/>
      <c r="H8431" s="1504"/>
      <c r="I8431" s="1504"/>
      <c r="J8431" s="1504"/>
    </row>
    <row r="8432" spans="2:10" x14ac:dyDescent="0.25">
      <c r="B8432" s="1508"/>
      <c r="C8432" s="1508"/>
      <c r="D8432" s="1508"/>
      <c r="E8432" s="1508"/>
      <c r="F8432" s="1504"/>
      <c r="G8432" s="1504"/>
      <c r="H8432" s="1504"/>
      <c r="I8432" s="1504"/>
      <c r="J8432" s="1504"/>
    </row>
    <row r="8433" spans="2:10" x14ac:dyDescent="0.25">
      <c r="B8433" s="1508"/>
      <c r="C8433" s="1508"/>
      <c r="D8433" s="1508"/>
      <c r="E8433" s="1508"/>
      <c r="F8433" s="1504"/>
      <c r="G8433" s="1504"/>
      <c r="H8433" s="1504"/>
      <c r="I8433" s="1504"/>
      <c r="J8433" s="1504"/>
    </row>
    <row r="8434" spans="2:10" x14ac:dyDescent="0.25">
      <c r="B8434" s="1508"/>
      <c r="C8434" s="1508"/>
      <c r="D8434" s="1508"/>
      <c r="E8434" s="1508"/>
      <c r="F8434" s="1504"/>
      <c r="G8434" s="1504"/>
      <c r="H8434" s="1504"/>
      <c r="I8434" s="1504"/>
      <c r="J8434" s="1504"/>
    </row>
    <row r="8435" spans="2:10" x14ac:dyDescent="0.25">
      <c r="B8435" s="1508"/>
      <c r="C8435" s="1508"/>
      <c r="D8435" s="1508"/>
      <c r="E8435" s="1508"/>
      <c r="F8435" s="1504"/>
      <c r="G8435" s="1504"/>
      <c r="H8435" s="1504"/>
      <c r="I8435" s="1504"/>
      <c r="J8435" s="1504"/>
    </row>
    <row r="8436" spans="2:10" x14ac:dyDescent="0.25">
      <c r="B8436" s="1508"/>
      <c r="C8436" s="1508"/>
      <c r="D8436" s="1508"/>
      <c r="E8436" s="1508"/>
      <c r="F8436" s="1504"/>
      <c r="G8436" s="1504"/>
      <c r="H8436" s="1504"/>
      <c r="I8436" s="1504"/>
      <c r="J8436" s="1504"/>
    </row>
    <row r="8437" spans="2:10" x14ac:dyDescent="0.25">
      <c r="B8437" s="1508"/>
      <c r="C8437" s="1508"/>
      <c r="D8437" s="1508"/>
      <c r="E8437" s="1508"/>
      <c r="F8437" s="1504"/>
      <c r="G8437" s="1504"/>
      <c r="H8437" s="1504"/>
      <c r="I8437" s="1504"/>
      <c r="J8437" s="1504"/>
    </row>
    <row r="8438" spans="2:10" x14ac:dyDescent="0.25">
      <c r="B8438" s="1508"/>
      <c r="C8438" s="1508"/>
      <c r="D8438" s="1508"/>
      <c r="E8438" s="1508"/>
      <c r="F8438" s="1504"/>
      <c r="G8438" s="1504"/>
      <c r="H8438" s="1504"/>
      <c r="I8438" s="1504"/>
      <c r="J8438" s="1504"/>
    </row>
    <row r="8439" spans="2:10" x14ac:dyDescent="0.25">
      <c r="B8439" s="1508"/>
      <c r="C8439" s="1508"/>
      <c r="D8439" s="1508"/>
      <c r="E8439" s="1508"/>
      <c r="F8439" s="1504"/>
      <c r="G8439" s="1504"/>
      <c r="H8439" s="1504"/>
      <c r="I8439" s="1504"/>
      <c r="J8439" s="1504"/>
    </row>
    <row r="8440" spans="2:10" x14ac:dyDescent="0.25">
      <c r="B8440" s="1508"/>
      <c r="C8440" s="1508"/>
      <c r="D8440" s="1508"/>
      <c r="E8440" s="1508"/>
      <c r="F8440" s="1504"/>
      <c r="G8440" s="1504"/>
      <c r="H8440" s="1504"/>
      <c r="I8440" s="1504"/>
      <c r="J8440" s="1504"/>
    </row>
    <row r="8441" spans="2:10" x14ac:dyDescent="0.25">
      <c r="B8441" s="1508"/>
      <c r="C8441" s="1508"/>
      <c r="D8441" s="1508"/>
      <c r="E8441" s="1508"/>
      <c r="F8441" s="1504"/>
      <c r="G8441" s="1504"/>
      <c r="H8441" s="1504"/>
      <c r="I8441" s="1504"/>
      <c r="J8441" s="1504"/>
    </row>
    <row r="8442" spans="2:10" x14ac:dyDescent="0.25">
      <c r="B8442" s="1508"/>
      <c r="C8442" s="1508"/>
      <c r="D8442" s="1508"/>
      <c r="E8442" s="1508"/>
      <c r="F8442" s="1504"/>
      <c r="G8442" s="1504"/>
      <c r="H8442" s="1504"/>
      <c r="I8442" s="1504"/>
      <c r="J8442" s="1504"/>
    </row>
    <row r="8443" spans="2:10" x14ac:dyDescent="0.25">
      <c r="B8443" s="1508"/>
      <c r="C8443" s="1508"/>
      <c r="D8443" s="1508"/>
      <c r="E8443" s="1508"/>
      <c r="F8443" s="1504"/>
      <c r="G8443" s="1504"/>
      <c r="H8443" s="1504"/>
      <c r="I8443" s="1504"/>
      <c r="J8443" s="1504"/>
    </row>
    <row r="8444" spans="2:10" x14ac:dyDescent="0.25">
      <c r="B8444" s="1508"/>
      <c r="C8444" s="1508"/>
      <c r="D8444" s="1508"/>
      <c r="E8444" s="1508"/>
      <c r="F8444" s="1504"/>
      <c r="G8444" s="1504"/>
      <c r="H8444" s="1504"/>
      <c r="I8444" s="1504"/>
      <c r="J8444" s="1504"/>
    </row>
    <row r="8445" spans="2:10" x14ac:dyDescent="0.25">
      <c r="B8445" s="1508"/>
      <c r="C8445" s="1508"/>
      <c r="D8445" s="1508"/>
      <c r="E8445" s="1508"/>
      <c r="F8445" s="1504"/>
      <c r="G8445" s="1504"/>
      <c r="H8445" s="1504"/>
      <c r="I8445" s="1504"/>
      <c r="J8445" s="1504"/>
    </row>
    <row r="8446" spans="2:10" x14ac:dyDescent="0.25">
      <c r="B8446" s="1508"/>
      <c r="C8446" s="1508"/>
      <c r="D8446" s="1508"/>
      <c r="E8446" s="1508"/>
      <c r="F8446" s="1504"/>
      <c r="G8446" s="1504"/>
      <c r="H8446" s="1504"/>
      <c r="I8446" s="1504"/>
      <c r="J8446" s="1504"/>
    </row>
    <row r="8447" spans="2:10" x14ac:dyDescent="0.25">
      <c r="B8447" s="1508"/>
      <c r="C8447" s="1508"/>
      <c r="D8447" s="1508"/>
      <c r="E8447" s="1508"/>
      <c r="F8447" s="1504"/>
      <c r="G8447" s="1504"/>
      <c r="H8447" s="1504"/>
      <c r="I8447" s="1504"/>
      <c r="J8447" s="1504"/>
    </row>
    <row r="8448" spans="2:10" x14ac:dyDescent="0.25">
      <c r="B8448" s="1508"/>
      <c r="C8448" s="1508"/>
      <c r="D8448" s="1508"/>
      <c r="E8448" s="1508"/>
      <c r="F8448" s="1504"/>
      <c r="G8448" s="1504"/>
      <c r="H8448" s="1504"/>
      <c r="I8448" s="1504"/>
      <c r="J8448" s="1504"/>
    </row>
    <row r="8449" spans="2:10" x14ac:dyDescent="0.25">
      <c r="B8449" s="1508"/>
      <c r="C8449" s="1508"/>
      <c r="D8449" s="1508"/>
      <c r="E8449" s="1508"/>
      <c r="F8449" s="1504"/>
      <c r="G8449" s="1504"/>
      <c r="H8449" s="1504"/>
      <c r="I8449" s="1504"/>
      <c r="J8449" s="1504"/>
    </row>
    <row r="8450" spans="2:10" x14ac:dyDescent="0.25">
      <c r="B8450" s="1508"/>
      <c r="C8450" s="1508"/>
      <c r="D8450" s="1508"/>
      <c r="E8450" s="1508"/>
      <c r="F8450" s="1504"/>
      <c r="G8450" s="1504"/>
      <c r="H8450" s="1504"/>
      <c r="I8450" s="1504"/>
      <c r="J8450" s="1504"/>
    </row>
    <row r="8451" spans="2:10" x14ac:dyDescent="0.25">
      <c r="B8451" s="1508"/>
      <c r="C8451" s="1508"/>
      <c r="D8451" s="1508"/>
      <c r="E8451" s="1508"/>
      <c r="F8451" s="1504"/>
      <c r="G8451" s="1504"/>
      <c r="H8451" s="1504"/>
      <c r="I8451" s="1504"/>
      <c r="J8451" s="1504"/>
    </row>
    <row r="8452" spans="2:10" x14ac:dyDescent="0.25">
      <c r="B8452" s="1508"/>
      <c r="C8452" s="1508"/>
      <c r="D8452" s="1508"/>
      <c r="E8452" s="1508"/>
      <c r="F8452" s="1504"/>
      <c r="G8452" s="1504"/>
      <c r="H8452" s="1504"/>
      <c r="I8452" s="1504"/>
      <c r="J8452" s="1504"/>
    </row>
    <row r="8453" spans="2:10" x14ac:dyDescent="0.25">
      <c r="B8453" s="1508"/>
      <c r="C8453" s="1508"/>
      <c r="D8453" s="1508"/>
      <c r="E8453" s="1508"/>
      <c r="F8453" s="1504"/>
      <c r="G8453" s="1504"/>
      <c r="H8453" s="1504"/>
      <c r="I8453" s="1504"/>
      <c r="J8453" s="1504"/>
    </row>
    <row r="8454" spans="2:10" x14ac:dyDescent="0.25">
      <c r="B8454" s="1508"/>
      <c r="C8454" s="1508"/>
      <c r="D8454" s="1508"/>
      <c r="E8454" s="1508"/>
      <c r="F8454" s="1504"/>
      <c r="G8454" s="1504"/>
      <c r="H8454" s="1504"/>
      <c r="I8454" s="1504"/>
      <c r="J8454" s="1504"/>
    </row>
    <row r="8455" spans="2:10" x14ac:dyDescent="0.25">
      <c r="B8455" s="1508"/>
      <c r="C8455" s="1508"/>
      <c r="D8455" s="1508"/>
      <c r="E8455" s="1508"/>
      <c r="F8455" s="1504"/>
      <c r="G8455" s="1504"/>
      <c r="H8455" s="1504"/>
      <c r="I8455" s="1504"/>
      <c r="J8455" s="1504"/>
    </row>
    <row r="8456" spans="2:10" x14ac:dyDescent="0.25">
      <c r="B8456" s="1508"/>
      <c r="C8456" s="1508"/>
      <c r="D8456" s="1508"/>
      <c r="E8456" s="1508"/>
      <c r="F8456" s="1504"/>
      <c r="G8456" s="1504"/>
      <c r="H8456" s="1504"/>
      <c r="I8456" s="1504"/>
      <c r="J8456" s="1504"/>
    </row>
    <row r="8457" spans="2:10" x14ac:dyDescent="0.25">
      <c r="B8457" s="1508"/>
      <c r="C8457" s="1508"/>
      <c r="D8457" s="1508"/>
      <c r="E8457" s="1508"/>
      <c r="F8457" s="1504"/>
      <c r="G8457" s="1504"/>
      <c r="H8457" s="1504"/>
      <c r="I8457" s="1504"/>
      <c r="J8457" s="1504"/>
    </row>
    <row r="8458" spans="2:10" x14ac:dyDescent="0.25">
      <c r="B8458" s="1508"/>
      <c r="C8458" s="1508"/>
      <c r="D8458" s="1508"/>
      <c r="E8458" s="1508"/>
      <c r="F8458" s="1504"/>
      <c r="G8458" s="1504"/>
      <c r="H8458" s="1504"/>
      <c r="I8458" s="1504"/>
      <c r="J8458" s="1504"/>
    </row>
    <row r="8459" spans="2:10" x14ac:dyDescent="0.25">
      <c r="B8459" s="1508"/>
      <c r="C8459" s="1508"/>
      <c r="D8459" s="1508"/>
      <c r="E8459" s="1508"/>
      <c r="F8459" s="1504"/>
      <c r="G8459" s="1504"/>
      <c r="H8459" s="1504"/>
      <c r="I8459" s="1504"/>
      <c r="J8459" s="1504"/>
    </row>
    <row r="8460" spans="2:10" x14ac:dyDescent="0.25">
      <c r="B8460" s="1508"/>
      <c r="C8460" s="1508"/>
      <c r="D8460" s="1508"/>
      <c r="E8460" s="1508"/>
      <c r="F8460" s="1504"/>
      <c r="G8460" s="1504"/>
      <c r="H8460" s="1504"/>
      <c r="I8460" s="1504"/>
      <c r="J8460" s="1504"/>
    </row>
    <row r="8461" spans="2:10" x14ac:dyDescent="0.25">
      <c r="B8461" s="1508"/>
      <c r="C8461" s="1508"/>
      <c r="D8461" s="1508"/>
      <c r="E8461" s="1508"/>
      <c r="F8461" s="1504"/>
      <c r="G8461" s="1504"/>
      <c r="H8461" s="1504"/>
      <c r="I8461" s="1504"/>
      <c r="J8461" s="1504"/>
    </row>
    <row r="8462" spans="2:10" x14ac:dyDescent="0.25">
      <c r="B8462" s="1508"/>
      <c r="C8462" s="1508"/>
      <c r="D8462" s="1508"/>
      <c r="E8462" s="1508"/>
      <c r="F8462" s="1504"/>
      <c r="G8462" s="1504"/>
      <c r="H8462" s="1504"/>
      <c r="I8462" s="1504"/>
      <c r="J8462" s="1504"/>
    </row>
    <row r="8463" spans="2:10" x14ac:dyDescent="0.25">
      <c r="B8463" s="1508"/>
      <c r="C8463" s="1508"/>
      <c r="D8463" s="1508"/>
      <c r="E8463" s="1508"/>
      <c r="F8463" s="1504"/>
      <c r="G8463" s="1504"/>
      <c r="H8463" s="1504"/>
      <c r="I8463" s="1504"/>
      <c r="J8463" s="1504"/>
    </row>
    <row r="8464" spans="2:10" x14ac:dyDescent="0.25">
      <c r="B8464" s="1508"/>
      <c r="C8464" s="1508"/>
      <c r="D8464" s="1508"/>
      <c r="E8464" s="1508"/>
      <c r="F8464" s="1504"/>
      <c r="G8464" s="1504"/>
      <c r="H8464" s="1504"/>
      <c r="I8464" s="1504"/>
      <c r="J8464" s="1504"/>
    </row>
    <row r="8465" spans="2:10" x14ac:dyDescent="0.25">
      <c r="B8465" s="1508"/>
      <c r="C8465" s="1508"/>
      <c r="D8465" s="1508"/>
      <c r="E8465" s="1508"/>
      <c r="F8465" s="1504"/>
      <c r="G8465" s="1504"/>
      <c r="H8465" s="1504"/>
      <c r="I8465" s="1504"/>
      <c r="J8465" s="1504"/>
    </row>
    <row r="8466" spans="2:10" x14ac:dyDescent="0.25">
      <c r="B8466" s="1508"/>
      <c r="C8466" s="1508"/>
      <c r="D8466" s="1508"/>
      <c r="E8466" s="1508"/>
      <c r="F8466" s="1504"/>
      <c r="G8466" s="1504"/>
      <c r="H8466" s="1504"/>
      <c r="I8466" s="1504"/>
      <c r="J8466" s="1504"/>
    </row>
    <row r="8467" spans="2:10" x14ac:dyDescent="0.25">
      <c r="B8467" s="1508"/>
      <c r="C8467" s="1508"/>
      <c r="D8467" s="1508"/>
      <c r="E8467" s="1508"/>
      <c r="F8467" s="1504"/>
      <c r="G8467" s="1504"/>
      <c r="H8467" s="1504"/>
      <c r="I8467" s="1504"/>
      <c r="J8467" s="1504"/>
    </row>
    <row r="8468" spans="2:10" x14ac:dyDescent="0.25">
      <c r="B8468" s="1508"/>
      <c r="C8468" s="1508"/>
      <c r="D8468" s="1508"/>
      <c r="E8468" s="1508"/>
      <c r="F8468" s="1504"/>
      <c r="G8468" s="1504"/>
      <c r="H8468" s="1504"/>
      <c r="I8468" s="1504"/>
      <c r="J8468" s="1504"/>
    </row>
    <row r="8469" spans="2:10" x14ac:dyDescent="0.25">
      <c r="B8469" s="1508"/>
      <c r="C8469" s="1508"/>
      <c r="D8469" s="1508"/>
      <c r="E8469" s="1508"/>
      <c r="F8469" s="1504"/>
      <c r="G8469" s="1504"/>
      <c r="H8469" s="1504"/>
      <c r="I8469" s="1504"/>
      <c r="J8469" s="1504"/>
    </row>
    <row r="8470" spans="2:10" x14ac:dyDescent="0.25">
      <c r="B8470" s="1508"/>
      <c r="C8470" s="1508"/>
      <c r="D8470" s="1508"/>
      <c r="E8470" s="1508"/>
      <c r="F8470" s="1504"/>
      <c r="G8470" s="1504"/>
      <c r="H8470" s="1504"/>
      <c r="I8470" s="1504"/>
      <c r="J8470" s="1504"/>
    </row>
    <row r="8471" spans="2:10" x14ac:dyDescent="0.25">
      <c r="B8471" s="1508"/>
      <c r="C8471" s="1508"/>
      <c r="D8471" s="1508"/>
      <c r="E8471" s="1508"/>
      <c r="F8471" s="1504"/>
      <c r="G8471" s="1504"/>
      <c r="H8471" s="1504"/>
      <c r="I8471" s="1504"/>
      <c r="J8471" s="1504"/>
    </row>
    <row r="8472" spans="2:10" x14ac:dyDescent="0.25">
      <c r="B8472" s="1508"/>
      <c r="C8472" s="1508"/>
      <c r="D8472" s="1508"/>
      <c r="E8472" s="1508"/>
      <c r="F8472" s="1504"/>
      <c r="G8472" s="1504"/>
      <c r="H8472" s="1504"/>
      <c r="I8472" s="1504"/>
      <c r="J8472" s="1504"/>
    </row>
    <row r="8473" spans="2:10" x14ac:dyDescent="0.25">
      <c r="B8473" s="1508"/>
      <c r="C8473" s="1508"/>
      <c r="D8473" s="1508"/>
      <c r="E8473" s="1508"/>
      <c r="F8473" s="1504"/>
      <c r="G8473" s="1504"/>
      <c r="H8473" s="1504"/>
      <c r="I8473" s="1504"/>
      <c r="J8473" s="1504"/>
    </row>
    <row r="8474" spans="2:10" x14ac:dyDescent="0.25">
      <c r="B8474" s="1508"/>
      <c r="C8474" s="1508"/>
      <c r="D8474" s="1508"/>
      <c r="E8474" s="1508"/>
      <c r="F8474" s="1504"/>
      <c r="G8474" s="1504"/>
      <c r="H8474" s="1504"/>
      <c r="I8474" s="1504"/>
      <c r="J8474" s="1504"/>
    </row>
    <row r="8475" spans="2:10" x14ac:dyDescent="0.25">
      <c r="B8475" s="1508"/>
      <c r="C8475" s="1508"/>
      <c r="D8475" s="1508"/>
      <c r="E8475" s="1508"/>
      <c r="F8475" s="1504"/>
      <c r="G8475" s="1504"/>
      <c r="H8475" s="1504"/>
      <c r="I8475" s="1504"/>
      <c r="J8475" s="1504"/>
    </row>
    <row r="8476" spans="2:10" x14ac:dyDescent="0.25">
      <c r="B8476" s="1508"/>
      <c r="C8476" s="1508"/>
      <c r="D8476" s="1508"/>
      <c r="E8476" s="1508"/>
      <c r="F8476" s="1504"/>
      <c r="G8476" s="1504"/>
      <c r="H8476" s="1504"/>
      <c r="I8476" s="1504"/>
      <c r="J8476" s="1504"/>
    </row>
    <row r="8477" spans="2:10" x14ac:dyDescent="0.25">
      <c r="B8477" s="1508"/>
      <c r="C8477" s="1508"/>
      <c r="D8477" s="1508"/>
      <c r="E8477" s="1508"/>
      <c r="F8477" s="1504"/>
      <c r="G8477" s="1504"/>
      <c r="H8477" s="1504"/>
      <c r="I8477" s="1504"/>
      <c r="J8477" s="1504"/>
    </row>
    <row r="8478" spans="2:10" x14ac:dyDescent="0.25">
      <c r="B8478" s="1508"/>
      <c r="C8478" s="1508"/>
      <c r="D8478" s="1508"/>
      <c r="E8478" s="1508"/>
      <c r="F8478" s="1504"/>
      <c r="G8478" s="1504"/>
      <c r="H8478" s="1504"/>
      <c r="I8478" s="1504"/>
      <c r="J8478" s="1504"/>
    </row>
    <row r="8479" spans="2:10" x14ac:dyDescent="0.25">
      <c r="B8479" s="1508"/>
      <c r="C8479" s="1508"/>
      <c r="D8479" s="1508"/>
      <c r="E8479" s="1508"/>
      <c r="F8479" s="1504"/>
      <c r="G8479" s="1504"/>
      <c r="H8479" s="1504"/>
      <c r="I8479" s="1504"/>
      <c r="J8479" s="1504"/>
    </row>
    <row r="8480" spans="2:10" x14ac:dyDescent="0.25">
      <c r="B8480" s="1508"/>
      <c r="C8480" s="1508"/>
      <c r="D8480" s="1508"/>
      <c r="E8480" s="1508"/>
      <c r="F8480" s="1504"/>
      <c r="G8480" s="1504"/>
      <c r="H8480" s="1504"/>
      <c r="I8480" s="1504"/>
      <c r="J8480" s="1504"/>
    </row>
    <row r="8481" spans="2:10" x14ac:dyDescent="0.25">
      <c r="B8481" s="1508"/>
      <c r="C8481" s="1508"/>
      <c r="D8481" s="1508"/>
      <c r="E8481" s="1508"/>
      <c r="F8481" s="1504"/>
      <c r="G8481" s="1504"/>
      <c r="H8481" s="1504"/>
      <c r="I8481" s="1504"/>
      <c r="J8481" s="1504"/>
    </row>
    <row r="8482" spans="2:10" x14ac:dyDescent="0.25">
      <c r="B8482" s="1508"/>
      <c r="C8482" s="1508"/>
      <c r="D8482" s="1508"/>
      <c r="E8482" s="1508"/>
      <c r="F8482" s="1504"/>
      <c r="G8482" s="1504"/>
      <c r="H8482" s="1504"/>
      <c r="I8482" s="1504"/>
      <c r="J8482" s="1504"/>
    </row>
    <row r="8483" spans="2:10" x14ac:dyDescent="0.25">
      <c r="B8483" s="1508"/>
      <c r="C8483" s="1508"/>
      <c r="D8483" s="1508"/>
      <c r="E8483" s="1508"/>
      <c r="F8483" s="1504"/>
      <c r="G8483" s="1504"/>
      <c r="H8483" s="1504"/>
      <c r="I8483" s="1504"/>
      <c r="J8483" s="1504"/>
    </row>
    <row r="8484" spans="2:10" x14ac:dyDescent="0.25">
      <c r="B8484" s="1508"/>
      <c r="C8484" s="1508"/>
      <c r="D8484" s="1508"/>
      <c r="E8484" s="1508"/>
      <c r="F8484" s="1504"/>
      <c r="G8484" s="1504"/>
      <c r="H8484" s="1504"/>
      <c r="I8484" s="1504"/>
      <c r="J8484" s="1504"/>
    </row>
    <row r="8485" spans="2:10" x14ac:dyDescent="0.25">
      <c r="B8485" s="1508"/>
      <c r="C8485" s="1508"/>
      <c r="D8485" s="1508"/>
      <c r="E8485" s="1508"/>
      <c r="F8485" s="1504"/>
      <c r="G8485" s="1504"/>
      <c r="H8485" s="1504"/>
      <c r="I8485" s="1504"/>
      <c r="J8485" s="1504"/>
    </row>
    <row r="8486" spans="2:10" x14ac:dyDescent="0.25">
      <c r="B8486" s="1508"/>
      <c r="C8486" s="1508"/>
      <c r="D8486" s="1508"/>
      <c r="E8486" s="1508"/>
      <c r="F8486" s="1504"/>
      <c r="G8486" s="1504"/>
      <c r="H8486" s="1504"/>
      <c r="I8486" s="1504"/>
      <c r="J8486" s="1504"/>
    </row>
    <row r="8487" spans="2:10" x14ac:dyDescent="0.25">
      <c r="B8487" s="1508"/>
      <c r="C8487" s="1508"/>
      <c r="D8487" s="1508"/>
      <c r="E8487" s="1508"/>
      <c r="F8487" s="1504"/>
      <c r="G8487" s="1504"/>
      <c r="H8487" s="1504"/>
      <c r="I8487" s="1504"/>
      <c r="J8487" s="1504"/>
    </row>
    <row r="8488" spans="2:10" x14ac:dyDescent="0.25">
      <c r="B8488" s="1508"/>
      <c r="C8488" s="1508"/>
      <c r="D8488" s="1508"/>
      <c r="E8488" s="1508"/>
      <c r="F8488" s="1504"/>
      <c r="G8488" s="1504"/>
      <c r="H8488" s="1504"/>
      <c r="I8488" s="1504"/>
      <c r="J8488" s="1504"/>
    </row>
    <row r="8489" spans="2:10" x14ac:dyDescent="0.25">
      <c r="B8489" s="1508"/>
      <c r="C8489" s="1508"/>
      <c r="D8489" s="1508"/>
      <c r="E8489" s="1508"/>
      <c r="F8489" s="1504"/>
      <c r="G8489" s="1504"/>
      <c r="H8489" s="1504"/>
      <c r="I8489" s="1504"/>
      <c r="J8489" s="1504"/>
    </row>
    <row r="8490" spans="2:10" x14ac:dyDescent="0.25">
      <c r="B8490" s="1508"/>
      <c r="C8490" s="1508"/>
      <c r="D8490" s="1508"/>
      <c r="E8490" s="1508"/>
      <c r="F8490" s="1504"/>
      <c r="G8490" s="1504"/>
      <c r="H8490" s="1504"/>
      <c r="I8490" s="1504"/>
      <c r="J8490" s="1504"/>
    </row>
    <row r="8491" spans="2:10" x14ac:dyDescent="0.25">
      <c r="B8491" s="1508"/>
      <c r="C8491" s="1508"/>
      <c r="D8491" s="1508"/>
      <c r="E8491" s="1508"/>
      <c r="F8491" s="1504"/>
      <c r="G8491" s="1504"/>
      <c r="H8491" s="1504"/>
      <c r="I8491" s="1504"/>
      <c r="J8491" s="1504"/>
    </row>
    <row r="8492" spans="2:10" x14ac:dyDescent="0.25">
      <c r="B8492" s="1508"/>
      <c r="C8492" s="1508"/>
      <c r="D8492" s="1508"/>
      <c r="E8492" s="1508"/>
      <c r="F8492" s="1504"/>
      <c r="G8492" s="1504"/>
      <c r="H8492" s="1504"/>
      <c r="I8492" s="1504"/>
      <c r="J8492" s="1504"/>
    </row>
    <row r="8493" spans="2:10" x14ac:dyDescent="0.25">
      <c r="B8493" s="1508"/>
      <c r="C8493" s="1508"/>
      <c r="D8493" s="1508"/>
      <c r="E8493" s="1508"/>
      <c r="F8493" s="1504"/>
      <c r="G8493" s="1504"/>
      <c r="H8493" s="1504"/>
      <c r="I8493" s="1504"/>
      <c r="J8493" s="1504"/>
    </row>
    <row r="8494" spans="2:10" x14ac:dyDescent="0.25">
      <c r="B8494" s="1508"/>
      <c r="C8494" s="1508"/>
      <c r="D8494" s="1508"/>
      <c r="E8494" s="1508"/>
      <c r="F8494" s="1504"/>
      <c r="G8494" s="1504"/>
      <c r="H8494" s="1504"/>
      <c r="I8494" s="1504"/>
      <c r="J8494" s="1504"/>
    </row>
    <row r="8495" spans="2:10" x14ac:dyDescent="0.25">
      <c r="B8495" s="1508"/>
      <c r="C8495" s="1508"/>
      <c r="D8495" s="1508"/>
      <c r="E8495" s="1508"/>
      <c r="F8495" s="1504"/>
      <c r="G8495" s="1504"/>
      <c r="H8495" s="1504"/>
      <c r="I8495" s="1504"/>
      <c r="J8495" s="1504"/>
    </row>
    <row r="8496" spans="2:10" x14ac:dyDescent="0.25">
      <c r="B8496" s="1508"/>
      <c r="C8496" s="1508"/>
      <c r="D8496" s="1508"/>
      <c r="E8496" s="1508"/>
      <c r="F8496" s="1504"/>
      <c r="G8496" s="1504"/>
      <c r="H8496" s="1504"/>
      <c r="I8496" s="1504"/>
      <c r="J8496" s="1504"/>
    </row>
    <row r="8497" spans="2:10" x14ac:dyDescent="0.25">
      <c r="B8497" s="1508"/>
      <c r="C8497" s="1508"/>
      <c r="D8497" s="1508"/>
      <c r="E8497" s="1508"/>
      <c r="F8497" s="1504"/>
      <c r="G8497" s="1504"/>
      <c r="H8497" s="1504"/>
      <c r="I8497" s="1504"/>
      <c r="J8497" s="1504"/>
    </row>
    <row r="8498" spans="2:10" x14ac:dyDescent="0.25">
      <c r="B8498" s="1508"/>
      <c r="C8498" s="1508"/>
      <c r="D8498" s="1508"/>
      <c r="E8498" s="1508"/>
      <c r="F8498" s="1504"/>
      <c r="G8498" s="1504"/>
      <c r="H8498" s="1504"/>
      <c r="I8498" s="1504"/>
      <c r="J8498" s="1504"/>
    </row>
    <row r="8499" spans="2:10" x14ac:dyDescent="0.25">
      <c r="B8499" s="1508"/>
      <c r="C8499" s="1508"/>
      <c r="D8499" s="1508"/>
      <c r="E8499" s="1508"/>
      <c r="F8499" s="1504"/>
      <c r="G8499" s="1504"/>
      <c r="H8499" s="1504"/>
      <c r="I8499" s="1504"/>
      <c r="J8499" s="1504"/>
    </row>
    <row r="8500" spans="2:10" x14ac:dyDescent="0.25">
      <c r="B8500" s="1508"/>
      <c r="C8500" s="1508"/>
      <c r="D8500" s="1508"/>
      <c r="E8500" s="1508"/>
      <c r="F8500" s="1504"/>
      <c r="G8500" s="1504"/>
      <c r="H8500" s="1504"/>
      <c r="I8500" s="1504"/>
      <c r="J8500" s="1504"/>
    </row>
    <row r="8501" spans="2:10" x14ac:dyDescent="0.25">
      <c r="B8501" s="1508"/>
      <c r="C8501" s="1508"/>
      <c r="D8501" s="1508"/>
      <c r="E8501" s="1508"/>
      <c r="F8501" s="1504"/>
      <c r="G8501" s="1504"/>
      <c r="H8501" s="1504"/>
      <c r="I8501" s="1504"/>
      <c r="J8501" s="1504"/>
    </row>
    <row r="8502" spans="2:10" x14ac:dyDescent="0.25">
      <c r="B8502" s="1508"/>
      <c r="C8502" s="1508"/>
      <c r="D8502" s="1508"/>
      <c r="E8502" s="1508"/>
      <c r="F8502" s="1504"/>
      <c r="G8502" s="1504"/>
      <c r="H8502" s="1504"/>
      <c r="I8502" s="1504"/>
      <c r="J8502" s="1504"/>
    </row>
    <row r="8503" spans="2:10" x14ac:dyDescent="0.25">
      <c r="B8503" s="1508"/>
      <c r="C8503" s="1508"/>
      <c r="D8503" s="1508"/>
      <c r="E8503" s="1508"/>
      <c r="F8503" s="1504"/>
      <c r="G8503" s="1504"/>
      <c r="H8503" s="1504"/>
      <c r="I8503" s="1504"/>
      <c r="J8503" s="1504"/>
    </row>
    <row r="8504" spans="2:10" x14ac:dyDescent="0.25">
      <c r="B8504" s="1508"/>
      <c r="C8504" s="1508"/>
      <c r="D8504" s="1508"/>
      <c r="E8504" s="1508"/>
      <c r="F8504" s="1504"/>
      <c r="G8504" s="1504"/>
      <c r="H8504" s="1504"/>
      <c r="I8504" s="1504"/>
      <c r="J8504" s="1504"/>
    </row>
    <row r="8505" spans="2:10" x14ac:dyDescent="0.25">
      <c r="B8505" s="1508"/>
      <c r="C8505" s="1508"/>
      <c r="D8505" s="1508"/>
      <c r="E8505" s="1508"/>
      <c r="F8505" s="1504"/>
      <c r="G8505" s="1504"/>
      <c r="H8505" s="1504"/>
      <c r="I8505" s="1504"/>
      <c r="J8505" s="1504"/>
    </row>
    <row r="8506" spans="2:10" x14ac:dyDescent="0.25">
      <c r="B8506" s="1508"/>
      <c r="C8506" s="1508"/>
      <c r="D8506" s="1508"/>
      <c r="E8506" s="1508"/>
      <c r="F8506" s="1504"/>
      <c r="G8506" s="1504"/>
      <c r="H8506" s="1504"/>
      <c r="I8506" s="1504"/>
      <c r="J8506" s="1504"/>
    </row>
    <row r="8507" spans="2:10" x14ac:dyDescent="0.25">
      <c r="B8507" s="1508"/>
      <c r="C8507" s="1508"/>
      <c r="D8507" s="1508"/>
      <c r="E8507" s="1508"/>
      <c r="F8507" s="1504"/>
      <c r="G8507" s="1504"/>
      <c r="H8507" s="1504"/>
      <c r="I8507" s="1504"/>
      <c r="J8507" s="1504"/>
    </row>
    <row r="8508" spans="2:10" x14ac:dyDescent="0.25">
      <c r="B8508" s="1508"/>
      <c r="C8508" s="1508"/>
      <c r="D8508" s="1508"/>
      <c r="E8508" s="1508"/>
      <c r="F8508" s="1504"/>
      <c r="G8508" s="1504"/>
      <c r="H8508" s="1504"/>
      <c r="I8508" s="1504"/>
      <c r="J8508" s="1504"/>
    </row>
    <row r="8509" spans="2:10" x14ac:dyDescent="0.25">
      <c r="B8509" s="1508"/>
      <c r="C8509" s="1508"/>
      <c r="D8509" s="1508"/>
      <c r="E8509" s="1508"/>
      <c r="F8509" s="1504"/>
      <c r="G8509" s="1504"/>
      <c r="H8509" s="1504"/>
      <c r="I8509" s="1504"/>
      <c r="J8509" s="1504"/>
    </row>
    <row r="8510" spans="2:10" x14ac:dyDescent="0.25">
      <c r="B8510" s="1508"/>
      <c r="C8510" s="1508"/>
      <c r="D8510" s="1508"/>
      <c r="E8510" s="1508"/>
      <c r="F8510" s="1504"/>
      <c r="G8510" s="1504"/>
      <c r="H8510" s="1504"/>
      <c r="I8510" s="1504"/>
      <c r="J8510" s="1504"/>
    </row>
    <row r="8511" spans="2:10" x14ac:dyDescent="0.25">
      <c r="B8511" s="1508"/>
      <c r="C8511" s="1508"/>
      <c r="D8511" s="1508"/>
      <c r="E8511" s="1508"/>
      <c r="F8511" s="1504"/>
      <c r="G8511" s="1504"/>
      <c r="H8511" s="1504"/>
      <c r="I8511" s="1504"/>
      <c r="J8511" s="1504"/>
    </row>
    <row r="8512" spans="2:10" x14ac:dyDescent="0.25">
      <c r="B8512" s="1508"/>
      <c r="C8512" s="1508"/>
      <c r="D8512" s="1508"/>
      <c r="E8512" s="1508"/>
      <c r="F8512" s="1504"/>
      <c r="G8512" s="1504"/>
      <c r="H8512" s="1504"/>
      <c r="I8512" s="1504"/>
      <c r="J8512" s="1504"/>
    </row>
    <row r="8513" spans="2:10" x14ac:dyDescent="0.25">
      <c r="B8513" s="1508"/>
      <c r="C8513" s="1508"/>
      <c r="D8513" s="1508"/>
      <c r="E8513" s="1508"/>
      <c r="F8513" s="1504"/>
      <c r="G8513" s="1504"/>
      <c r="H8513" s="1504"/>
      <c r="I8513" s="1504"/>
      <c r="J8513" s="1504"/>
    </row>
    <row r="8514" spans="2:10" x14ac:dyDescent="0.25">
      <c r="B8514" s="1508"/>
      <c r="C8514" s="1508"/>
      <c r="D8514" s="1508"/>
      <c r="E8514" s="1508"/>
      <c r="F8514" s="1504"/>
      <c r="G8514" s="1504"/>
      <c r="H8514" s="1504"/>
      <c r="I8514" s="1504"/>
      <c r="J8514" s="1504"/>
    </row>
    <row r="8515" spans="2:10" x14ac:dyDescent="0.25">
      <c r="B8515" s="1508"/>
      <c r="C8515" s="1508"/>
      <c r="D8515" s="1508"/>
      <c r="E8515" s="1508"/>
      <c r="F8515" s="1504"/>
      <c r="G8515" s="1504"/>
      <c r="H8515" s="1504"/>
      <c r="I8515" s="1504"/>
      <c r="J8515" s="1504"/>
    </row>
    <row r="8516" spans="2:10" x14ac:dyDescent="0.25">
      <c r="B8516" s="1508"/>
      <c r="C8516" s="1508"/>
      <c r="D8516" s="1508"/>
      <c r="E8516" s="1508"/>
      <c r="F8516" s="1504"/>
      <c r="G8516" s="1504"/>
      <c r="H8516" s="1504"/>
      <c r="I8516" s="1504"/>
      <c r="J8516" s="1504"/>
    </row>
    <row r="8517" spans="2:10" x14ac:dyDescent="0.25">
      <c r="B8517" s="1508"/>
      <c r="C8517" s="1508"/>
      <c r="D8517" s="1508"/>
      <c r="E8517" s="1508"/>
      <c r="F8517" s="1504"/>
      <c r="G8517" s="1504"/>
      <c r="H8517" s="1504"/>
      <c r="I8517" s="1504"/>
      <c r="J8517" s="1504"/>
    </row>
    <row r="8518" spans="2:10" x14ac:dyDescent="0.25">
      <c r="B8518" s="1508"/>
      <c r="C8518" s="1508"/>
      <c r="D8518" s="1508"/>
      <c r="E8518" s="1508"/>
      <c r="F8518" s="1504"/>
      <c r="G8518" s="1504"/>
      <c r="H8518" s="1504"/>
      <c r="I8518" s="1504"/>
      <c r="J8518" s="1504"/>
    </row>
    <row r="8519" spans="2:10" x14ac:dyDescent="0.25">
      <c r="B8519" s="1508"/>
      <c r="C8519" s="1508"/>
      <c r="D8519" s="1508"/>
      <c r="E8519" s="1508"/>
      <c r="F8519" s="1504"/>
      <c r="G8519" s="1504"/>
      <c r="H8519" s="1504"/>
      <c r="I8519" s="1504"/>
      <c r="J8519" s="1504"/>
    </row>
    <row r="8520" spans="2:10" x14ac:dyDescent="0.25">
      <c r="B8520" s="1508"/>
      <c r="C8520" s="1508"/>
      <c r="D8520" s="1508"/>
      <c r="E8520" s="1508"/>
      <c r="F8520" s="1504"/>
      <c r="G8520" s="1504"/>
      <c r="H8520" s="1504"/>
      <c r="I8520" s="1504"/>
      <c r="J8520" s="1504"/>
    </row>
    <row r="8521" spans="2:10" x14ac:dyDescent="0.25">
      <c r="B8521" s="1508"/>
      <c r="C8521" s="1508"/>
      <c r="D8521" s="1508"/>
      <c r="E8521" s="1508"/>
      <c r="F8521" s="1504"/>
      <c r="G8521" s="1504"/>
      <c r="H8521" s="1504"/>
      <c r="I8521" s="1504"/>
      <c r="J8521" s="1504"/>
    </row>
    <row r="8522" spans="2:10" x14ac:dyDescent="0.25">
      <c r="B8522" s="1508"/>
      <c r="C8522" s="1508"/>
      <c r="D8522" s="1508"/>
      <c r="E8522" s="1508"/>
      <c r="F8522" s="1504"/>
      <c r="G8522" s="1504"/>
      <c r="H8522" s="1504"/>
      <c r="I8522" s="1504"/>
      <c r="J8522" s="1504"/>
    </row>
    <row r="8523" spans="2:10" x14ac:dyDescent="0.25">
      <c r="B8523" s="1508"/>
      <c r="C8523" s="1508"/>
      <c r="D8523" s="1508"/>
      <c r="E8523" s="1508"/>
      <c r="F8523" s="1504"/>
      <c r="G8523" s="1504"/>
      <c r="H8523" s="1504"/>
      <c r="I8523" s="1504"/>
      <c r="J8523" s="1504"/>
    </row>
    <row r="8524" spans="2:10" x14ac:dyDescent="0.25">
      <c r="B8524" s="1508"/>
      <c r="C8524" s="1508"/>
      <c r="D8524" s="1508"/>
      <c r="E8524" s="1508"/>
      <c r="F8524" s="1504"/>
      <c r="G8524" s="1504"/>
      <c r="H8524" s="1504"/>
      <c r="I8524" s="1504"/>
      <c r="J8524" s="1504"/>
    </row>
    <row r="8525" spans="2:10" x14ac:dyDescent="0.25">
      <c r="B8525" s="1508"/>
      <c r="C8525" s="1508"/>
      <c r="D8525" s="1508"/>
      <c r="E8525" s="1508"/>
      <c r="F8525" s="1504"/>
      <c r="G8525" s="1504"/>
      <c r="H8525" s="1504"/>
      <c r="I8525" s="1504"/>
      <c r="J8525" s="1504"/>
    </row>
    <row r="8526" spans="2:10" x14ac:dyDescent="0.25">
      <c r="B8526" s="1508"/>
      <c r="C8526" s="1508"/>
      <c r="D8526" s="1508"/>
      <c r="E8526" s="1508"/>
      <c r="F8526" s="1504"/>
      <c r="G8526" s="1504"/>
      <c r="H8526" s="1504"/>
      <c r="I8526" s="1504"/>
      <c r="J8526" s="1504"/>
    </row>
    <row r="8527" spans="2:10" x14ac:dyDescent="0.25">
      <c r="B8527" s="1508"/>
      <c r="C8527" s="1508"/>
      <c r="D8527" s="1508"/>
      <c r="E8527" s="1508"/>
      <c r="F8527" s="1504"/>
      <c r="G8527" s="1504"/>
      <c r="H8527" s="1504"/>
      <c r="I8527" s="1504"/>
      <c r="J8527" s="1504"/>
    </row>
    <row r="8528" spans="2:10" x14ac:dyDescent="0.25">
      <c r="B8528" s="1508"/>
      <c r="C8528" s="1508"/>
      <c r="D8528" s="1508"/>
      <c r="E8528" s="1508"/>
      <c r="F8528" s="1504"/>
      <c r="G8528" s="1504"/>
      <c r="H8528" s="1504"/>
      <c r="I8528" s="1504"/>
      <c r="J8528" s="1504"/>
    </row>
    <row r="8529" spans="2:10" x14ac:dyDescent="0.25">
      <c r="B8529" s="1508"/>
      <c r="C8529" s="1508"/>
      <c r="D8529" s="1508"/>
      <c r="E8529" s="1508"/>
      <c r="F8529" s="1504"/>
      <c r="G8529" s="1504"/>
      <c r="H8529" s="1504"/>
      <c r="I8529" s="1504"/>
      <c r="J8529" s="1504"/>
    </row>
    <row r="8530" spans="2:10" x14ac:dyDescent="0.25">
      <c r="B8530" s="1508"/>
      <c r="C8530" s="1508"/>
      <c r="D8530" s="1508"/>
      <c r="E8530" s="1508"/>
      <c r="F8530" s="1504"/>
      <c r="G8530" s="1504"/>
      <c r="H8530" s="1504"/>
      <c r="I8530" s="1504"/>
      <c r="J8530" s="1504"/>
    </row>
    <row r="8531" spans="2:10" x14ac:dyDescent="0.25">
      <c r="B8531" s="1508"/>
      <c r="C8531" s="1508"/>
      <c r="D8531" s="1508"/>
      <c r="E8531" s="1508"/>
      <c r="F8531" s="1504"/>
      <c r="G8531" s="1504"/>
      <c r="H8531" s="1504"/>
      <c r="I8531" s="1504"/>
      <c r="J8531" s="1504"/>
    </row>
    <row r="8532" spans="2:10" x14ac:dyDescent="0.25">
      <c r="B8532" s="1508"/>
      <c r="C8532" s="1508"/>
      <c r="D8532" s="1508"/>
      <c r="E8532" s="1508"/>
      <c r="F8532" s="1504"/>
      <c r="G8532" s="1504"/>
      <c r="H8532" s="1504"/>
      <c r="I8532" s="1504"/>
      <c r="J8532" s="1504"/>
    </row>
    <row r="8533" spans="2:10" x14ac:dyDescent="0.25">
      <c r="B8533" s="1508"/>
      <c r="C8533" s="1508"/>
      <c r="D8533" s="1508"/>
      <c r="E8533" s="1508"/>
      <c r="F8533" s="1504"/>
      <c r="G8533" s="1504"/>
      <c r="H8533" s="1504"/>
      <c r="I8533" s="1504"/>
      <c r="J8533" s="1504"/>
    </row>
    <row r="8534" spans="2:10" x14ac:dyDescent="0.25">
      <c r="B8534" s="1508"/>
      <c r="C8534" s="1508"/>
      <c r="D8534" s="1508"/>
      <c r="E8534" s="1508"/>
      <c r="F8534" s="1504"/>
      <c r="G8534" s="1504"/>
      <c r="H8534" s="1504"/>
      <c r="I8534" s="1504"/>
      <c r="J8534" s="1504"/>
    </row>
    <row r="8535" spans="2:10" x14ac:dyDescent="0.25">
      <c r="B8535" s="1508"/>
      <c r="C8535" s="1508"/>
      <c r="D8535" s="1508"/>
      <c r="E8535" s="1508"/>
      <c r="F8535" s="1504"/>
      <c r="G8535" s="1504"/>
      <c r="H8535" s="1504"/>
      <c r="I8535" s="1504"/>
      <c r="J8535" s="1504"/>
    </row>
    <row r="8536" spans="2:10" x14ac:dyDescent="0.25">
      <c r="B8536" s="1508"/>
      <c r="C8536" s="1508"/>
      <c r="D8536" s="1508"/>
      <c r="E8536" s="1508"/>
      <c r="F8536" s="1504"/>
      <c r="G8536" s="1504"/>
      <c r="H8536" s="1504"/>
      <c r="I8536" s="1504"/>
      <c r="J8536" s="1504"/>
    </row>
    <row r="8537" spans="2:10" x14ac:dyDescent="0.25">
      <c r="B8537" s="1508"/>
      <c r="C8537" s="1508"/>
      <c r="D8537" s="1508"/>
      <c r="E8537" s="1508"/>
      <c r="F8537" s="1504"/>
      <c r="G8537" s="1504"/>
      <c r="H8537" s="1504"/>
      <c r="I8537" s="1504"/>
      <c r="J8537" s="1504"/>
    </row>
    <row r="8538" spans="2:10" x14ac:dyDescent="0.25">
      <c r="B8538" s="1508"/>
      <c r="C8538" s="1508"/>
      <c r="D8538" s="1508"/>
      <c r="E8538" s="1508"/>
      <c r="F8538" s="1504"/>
      <c r="G8538" s="1504"/>
      <c r="H8538" s="1504"/>
      <c r="I8538" s="1504"/>
      <c r="J8538" s="1504"/>
    </row>
    <row r="8539" spans="2:10" x14ac:dyDescent="0.25">
      <c r="B8539" s="1508"/>
      <c r="C8539" s="1508"/>
      <c r="D8539" s="1508"/>
      <c r="E8539" s="1508"/>
      <c r="F8539" s="1504"/>
      <c r="G8539" s="1504"/>
      <c r="H8539" s="1504"/>
      <c r="I8539" s="1504"/>
      <c r="J8539" s="1504"/>
    </row>
    <row r="8540" spans="2:10" x14ac:dyDescent="0.25">
      <c r="B8540" s="1508"/>
      <c r="C8540" s="1508"/>
      <c r="D8540" s="1508"/>
      <c r="E8540" s="1508"/>
      <c r="F8540" s="1504"/>
      <c r="G8540" s="1504"/>
      <c r="H8540" s="1504"/>
      <c r="I8540" s="1504"/>
      <c r="J8540" s="1504"/>
    </row>
    <row r="8541" spans="2:10" x14ac:dyDescent="0.25">
      <c r="B8541" s="1508"/>
      <c r="C8541" s="1508"/>
      <c r="D8541" s="1508"/>
      <c r="E8541" s="1508"/>
      <c r="F8541" s="1504"/>
      <c r="G8541" s="1504"/>
      <c r="H8541" s="1504"/>
      <c r="I8541" s="1504"/>
      <c r="J8541" s="1504"/>
    </row>
    <row r="8542" spans="2:10" x14ac:dyDescent="0.25">
      <c r="B8542" s="1508"/>
      <c r="C8542" s="1508"/>
      <c r="D8542" s="1508"/>
      <c r="E8542" s="1508"/>
      <c r="F8542" s="1504"/>
      <c r="G8542" s="1504"/>
      <c r="H8542" s="1504"/>
      <c r="I8542" s="1504"/>
      <c r="J8542" s="1504"/>
    </row>
    <row r="8543" spans="2:10" x14ac:dyDescent="0.25">
      <c r="B8543" s="1508"/>
      <c r="C8543" s="1508"/>
      <c r="D8543" s="1508"/>
      <c r="E8543" s="1508"/>
      <c r="F8543" s="1504"/>
      <c r="G8543" s="1504"/>
      <c r="H8543" s="1504"/>
      <c r="I8543" s="1504"/>
      <c r="J8543" s="1504"/>
    </row>
    <row r="8544" spans="2:10" x14ac:dyDescent="0.25">
      <c r="B8544" s="1508"/>
      <c r="C8544" s="1508"/>
      <c r="D8544" s="1508"/>
      <c r="E8544" s="1508"/>
      <c r="F8544" s="1504"/>
      <c r="G8544" s="1504"/>
      <c r="H8544" s="1504"/>
      <c r="I8544" s="1504"/>
      <c r="J8544" s="1504"/>
    </row>
    <row r="8545" spans="2:10" x14ac:dyDescent="0.25">
      <c r="B8545" s="1508"/>
      <c r="C8545" s="1508"/>
      <c r="D8545" s="1508"/>
      <c r="E8545" s="1508"/>
      <c r="F8545" s="1504"/>
      <c r="G8545" s="1504"/>
      <c r="H8545" s="1504"/>
      <c r="I8545" s="1504"/>
      <c r="J8545" s="1504"/>
    </row>
    <row r="8546" spans="2:10" x14ac:dyDescent="0.25">
      <c r="B8546" s="1508"/>
      <c r="C8546" s="1508"/>
      <c r="D8546" s="1508"/>
      <c r="E8546" s="1508"/>
      <c r="F8546" s="1504"/>
      <c r="G8546" s="1504"/>
      <c r="H8546" s="1504"/>
      <c r="I8546" s="1504"/>
      <c r="J8546" s="1504"/>
    </row>
    <row r="8547" spans="2:10" x14ac:dyDescent="0.25">
      <c r="B8547" s="1508"/>
      <c r="C8547" s="1508"/>
      <c r="D8547" s="1508"/>
      <c r="E8547" s="1508"/>
      <c r="F8547" s="1504"/>
      <c r="G8547" s="1504"/>
      <c r="H8547" s="1504"/>
      <c r="I8547" s="1504"/>
      <c r="J8547" s="1504"/>
    </row>
    <row r="8548" spans="2:10" x14ac:dyDescent="0.25">
      <c r="B8548" s="1508"/>
      <c r="C8548" s="1508"/>
      <c r="D8548" s="1508"/>
      <c r="E8548" s="1508"/>
      <c r="F8548" s="1504"/>
      <c r="G8548" s="1504"/>
      <c r="H8548" s="1504"/>
      <c r="I8548" s="1504"/>
      <c r="J8548" s="1504"/>
    </row>
    <row r="8549" spans="2:10" x14ac:dyDescent="0.25">
      <c r="B8549" s="1508"/>
      <c r="C8549" s="1508"/>
      <c r="D8549" s="1508"/>
      <c r="E8549" s="1508"/>
      <c r="F8549" s="1504"/>
      <c r="G8549" s="1504"/>
      <c r="H8549" s="1504"/>
      <c r="I8549" s="1504"/>
      <c r="J8549" s="1504"/>
    </row>
    <row r="8550" spans="2:10" x14ac:dyDescent="0.25">
      <c r="B8550" s="1508"/>
      <c r="C8550" s="1508"/>
      <c r="D8550" s="1508"/>
      <c r="E8550" s="1508"/>
      <c r="F8550" s="1504"/>
      <c r="G8550" s="1504"/>
      <c r="H8550" s="1504"/>
      <c r="I8550" s="1504"/>
      <c r="J8550" s="1504"/>
    </row>
    <row r="8551" spans="2:10" x14ac:dyDescent="0.25">
      <c r="B8551" s="1508"/>
      <c r="C8551" s="1508"/>
      <c r="D8551" s="1508"/>
      <c r="E8551" s="1508"/>
      <c r="F8551" s="1504"/>
      <c r="G8551" s="1504"/>
      <c r="H8551" s="1504"/>
      <c r="I8551" s="1504"/>
      <c r="J8551" s="1504"/>
    </row>
    <row r="8552" spans="2:10" x14ac:dyDescent="0.25">
      <c r="B8552" s="1508"/>
      <c r="C8552" s="1508"/>
      <c r="D8552" s="1508"/>
      <c r="E8552" s="1508"/>
      <c r="F8552" s="1504"/>
      <c r="G8552" s="1504"/>
      <c r="H8552" s="1504"/>
      <c r="I8552" s="1504"/>
      <c r="J8552" s="1504"/>
    </row>
    <row r="8553" spans="2:10" x14ac:dyDescent="0.25">
      <c r="B8553" s="1508"/>
      <c r="C8553" s="1508"/>
      <c r="D8553" s="1508"/>
      <c r="E8553" s="1508"/>
      <c r="F8553" s="1504"/>
      <c r="G8553" s="1504"/>
      <c r="H8553" s="1504"/>
      <c r="I8553" s="1504"/>
      <c r="J8553" s="1504"/>
    </row>
    <row r="8554" spans="2:10" x14ac:dyDescent="0.25">
      <c r="B8554" s="1508"/>
      <c r="C8554" s="1508"/>
      <c r="D8554" s="1508"/>
      <c r="E8554" s="1508"/>
      <c r="F8554" s="1504"/>
      <c r="G8554" s="1504"/>
      <c r="H8554" s="1504"/>
      <c r="I8554" s="1504"/>
      <c r="J8554" s="1504"/>
    </row>
    <row r="8555" spans="2:10" x14ac:dyDescent="0.25">
      <c r="B8555" s="1508"/>
      <c r="C8555" s="1508"/>
      <c r="D8555" s="1508"/>
      <c r="E8555" s="1508"/>
      <c r="F8555" s="1504"/>
      <c r="G8555" s="1504"/>
      <c r="H8555" s="1504"/>
      <c r="I8555" s="1504"/>
      <c r="J8555" s="1504"/>
    </row>
    <row r="8556" spans="2:10" x14ac:dyDescent="0.25">
      <c r="B8556" s="1508"/>
      <c r="C8556" s="1508"/>
      <c r="D8556" s="1508"/>
      <c r="E8556" s="1508"/>
      <c r="F8556" s="1504"/>
      <c r="G8556" s="1504"/>
      <c r="H8556" s="1504"/>
      <c r="I8556" s="1504"/>
      <c r="J8556" s="1504"/>
    </row>
    <row r="8557" spans="2:10" x14ac:dyDescent="0.25">
      <c r="B8557" s="1508"/>
      <c r="C8557" s="1508"/>
      <c r="D8557" s="1508"/>
      <c r="E8557" s="1508"/>
      <c r="F8557" s="1504"/>
      <c r="G8557" s="1504"/>
      <c r="H8557" s="1504"/>
      <c r="I8557" s="1504"/>
      <c r="J8557" s="1504"/>
    </row>
    <row r="8558" spans="2:10" x14ac:dyDescent="0.25">
      <c r="B8558" s="1508"/>
      <c r="C8558" s="1508"/>
      <c r="D8558" s="1508"/>
      <c r="E8558" s="1508"/>
      <c r="F8558" s="1504"/>
      <c r="G8558" s="1504"/>
      <c r="H8558" s="1504"/>
      <c r="I8558" s="1504"/>
      <c r="J8558" s="1504"/>
    </row>
    <row r="8559" spans="2:10" x14ac:dyDescent="0.25">
      <c r="B8559" s="1508"/>
      <c r="C8559" s="1508"/>
      <c r="D8559" s="1508"/>
      <c r="E8559" s="1508"/>
      <c r="F8559" s="1504"/>
      <c r="G8559" s="1504"/>
      <c r="H8559" s="1504"/>
      <c r="I8559" s="1504"/>
      <c r="J8559" s="1504"/>
    </row>
    <row r="8560" spans="2:10" x14ac:dyDescent="0.25">
      <c r="B8560" s="1508"/>
      <c r="C8560" s="1508"/>
      <c r="D8560" s="1508"/>
      <c r="E8560" s="1508"/>
      <c r="F8560" s="1504"/>
      <c r="G8560" s="1504"/>
      <c r="H8560" s="1504"/>
      <c r="I8560" s="1504"/>
      <c r="J8560" s="1504"/>
    </row>
    <row r="8561" spans="2:10" x14ac:dyDescent="0.25">
      <c r="B8561" s="1508"/>
      <c r="C8561" s="1508"/>
      <c r="D8561" s="1508"/>
      <c r="E8561" s="1508"/>
      <c r="F8561" s="1504"/>
      <c r="G8561" s="1504"/>
      <c r="H8561" s="1504"/>
      <c r="I8561" s="1504"/>
      <c r="J8561" s="1504"/>
    </row>
    <row r="8562" spans="2:10" x14ac:dyDescent="0.25">
      <c r="B8562" s="1508"/>
      <c r="C8562" s="1508"/>
      <c r="D8562" s="1508"/>
      <c r="E8562" s="1508"/>
      <c r="F8562" s="1504"/>
      <c r="G8562" s="1504"/>
      <c r="H8562" s="1504"/>
      <c r="I8562" s="1504"/>
      <c r="J8562" s="1504"/>
    </row>
    <row r="8563" spans="2:10" x14ac:dyDescent="0.25">
      <c r="B8563" s="1508"/>
      <c r="C8563" s="1508"/>
      <c r="D8563" s="1508"/>
      <c r="E8563" s="1508"/>
      <c r="F8563" s="1504"/>
      <c r="G8563" s="1504"/>
      <c r="H8563" s="1504"/>
      <c r="I8563" s="1504"/>
      <c r="J8563" s="1504"/>
    </row>
    <row r="8564" spans="2:10" x14ac:dyDescent="0.25">
      <c r="B8564" s="1508"/>
      <c r="C8564" s="1508"/>
      <c r="D8564" s="1508"/>
      <c r="E8564" s="1508"/>
      <c r="F8564" s="1504"/>
      <c r="G8564" s="1504"/>
      <c r="H8564" s="1504"/>
      <c r="I8564" s="1504"/>
      <c r="J8564" s="1504"/>
    </row>
    <row r="8565" spans="2:10" x14ac:dyDescent="0.25">
      <c r="B8565" s="1508"/>
      <c r="C8565" s="1508"/>
      <c r="D8565" s="1508"/>
      <c r="E8565" s="1508"/>
      <c r="F8565" s="1504"/>
      <c r="G8565" s="1504"/>
      <c r="H8565" s="1504"/>
      <c r="I8565" s="1504"/>
      <c r="J8565" s="1504"/>
    </row>
    <row r="8566" spans="2:10" x14ac:dyDescent="0.25">
      <c r="B8566" s="1508"/>
      <c r="C8566" s="1508"/>
      <c r="D8566" s="1508"/>
      <c r="E8566" s="1508"/>
      <c r="F8566" s="1504"/>
      <c r="G8566" s="1504"/>
      <c r="H8566" s="1504"/>
      <c r="I8566" s="1504"/>
      <c r="J8566" s="1504"/>
    </row>
    <row r="8567" spans="2:10" x14ac:dyDescent="0.25">
      <c r="B8567" s="1508"/>
      <c r="C8567" s="1508"/>
      <c r="D8567" s="1508"/>
      <c r="E8567" s="1508"/>
      <c r="F8567" s="1504"/>
      <c r="G8567" s="1504"/>
      <c r="H8567" s="1504"/>
      <c r="I8567" s="1504"/>
      <c r="J8567" s="1504"/>
    </row>
    <row r="8568" spans="2:10" x14ac:dyDescent="0.25">
      <c r="B8568" s="1508"/>
      <c r="C8568" s="1508"/>
      <c r="D8568" s="1508"/>
      <c r="E8568" s="1508"/>
      <c r="F8568" s="1504"/>
      <c r="G8568" s="1504"/>
      <c r="H8568" s="1504"/>
      <c r="I8568" s="1504"/>
      <c r="J8568" s="1504"/>
    </row>
    <row r="8569" spans="2:10" x14ac:dyDescent="0.25">
      <c r="B8569" s="1508"/>
      <c r="C8569" s="1508"/>
      <c r="D8569" s="1508"/>
      <c r="E8569" s="1508"/>
      <c r="F8569" s="1504"/>
      <c r="G8569" s="1504"/>
      <c r="H8569" s="1504"/>
      <c r="I8569" s="1504"/>
      <c r="J8569" s="1504"/>
    </row>
    <row r="8570" spans="2:10" x14ac:dyDescent="0.25">
      <c r="B8570" s="1508"/>
      <c r="C8570" s="1508"/>
      <c r="D8570" s="1508"/>
      <c r="E8570" s="1508"/>
      <c r="F8570" s="1504"/>
      <c r="G8570" s="1504"/>
      <c r="H8570" s="1504"/>
      <c r="I8570" s="1504"/>
      <c r="J8570" s="1504"/>
    </row>
    <row r="8571" spans="2:10" x14ac:dyDescent="0.25">
      <c r="B8571" s="1508"/>
      <c r="C8571" s="1508"/>
      <c r="D8571" s="1508"/>
      <c r="E8571" s="1508"/>
      <c r="F8571" s="1504"/>
      <c r="G8571" s="1504"/>
      <c r="H8571" s="1504"/>
      <c r="I8571" s="1504"/>
      <c r="J8571" s="1504"/>
    </row>
    <row r="8572" spans="2:10" x14ac:dyDescent="0.25">
      <c r="B8572" s="1508"/>
      <c r="C8572" s="1508"/>
      <c r="D8572" s="1508"/>
      <c r="E8572" s="1508"/>
      <c r="F8572" s="1504"/>
      <c r="G8572" s="1504"/>
      <c r="H8572" s="1504"/>
      <c r="I8572" s="1504"/>
      <c r="J8572" s="1504"/>
    </row>
    <row r="8573" spans="2:10" x14ac:dyDescent="0.25">
      <c r="B8573" s="1508"/>
      <c r="C8573" s="1508"/>
      <c r="D8573" s="1508"/>
      <c r="E8573" s="1508"/>
      <c r="F8573" s="1504"/>
      <c r="G8573" s="1504"/>
      <c r="H8573" s="1504"/>
      <c r="I8573" s="1504"/>
      <c r="J8573" s="1504"/>
    </row>
    <row r="8574" spans="2:10" x14ac:dyDescent="0.25">
      <c r="B8574" s="1508"/>
      <c r="C8574" s="1508"/>
      <c r="D8574" s="1508"/>
      <c r="E8574" s="1508"/>
      <c r="F8574" s="1504"/>
      <c r="G8574" s="1504"/>
      <c r="H8574" s="1504"/>
      <c r="I8574" s="1504"/>
      <c r="J8574" s="1504"/>
    </row>
    <row r="8575" spans="2:10" x14ac:dyDescent="0.25">
      <c r="B8575" s="1508"/>
      <c r="C8575" s="1508"/>
      <c r="D8575" s="1508"/>
      <c r="E8575" s="1508"/>
      <c r="F8575" s="1504"/>
      <c r="G8575" s="1504"/>
      <c r="H8575" s="1504"/>
      <c r="I8575" s="1504"/>
      <c r="J8575" s="1504"/>
    </row>
    <row r="8576" spans="2:10" x14ac:dyDescent="0.25">
      <c r="B8576" s="1508"/>
      <c r="C8576" s="1508"/>
      <c r="D8576" s="1508"/>
      <c r="E8576" s="1508"/>
      <c r="F8576" s="1504"/>
      <c r="G8576" s="1504"/>
      <c r="H8576" s="1504"/>
      <c r="I8576" s="1504"/>
      <c r="J8576" s="1504"/>
    </row>
    <row r="8577" spans="2:10" x14ac:dyDescent="0.25">
      <c r="B8577" s="1508"/>
      <c r="C8577" s="1508"/>
      <c r="D8577" s="1508"/>
      <c r="E8577" s="1508"/>
      <c r="F8577" s="1504"/>
      <c r="G8577" s="1504"/>
      <c r="H8577" s="1504"/>
      <c r="I8577" s="1504"/>
      <c r="J8577" s="1504"/>
    </row>
    <row r="8578" spans="2:10" x14ac:dyDescent="0.25">
      <c r="B8578" s="1508"/>
      <c r="C8578" s="1508"/>
      <c r="D8578" s="1508"/>
      <c r="E8578" s="1508"/>
      <c r="F8578" s="1504"/>
      <c r="G8578" s="1504"/>
      <c r="H8578" s="1504"/>
      <c r="I8578" s="1504"/>
      <c r="J8578" s="1504"/>
    </row>
    <row r="8579" spans="2:10" x14ac:dyDescent="0.25">
      <c r="B8579" s="1508"/>
      <c r="C8579" s="1508"/>
      <c r="D8579" s="1508"/>
      <c r="E8579" s="1508"/>
      <c r="F8579" s="1504"/>
      <c r="G8579" s="1504"/>
      <c r="H8579" s="1504"/>
      <c r="I8579" s="1504"/>
      <c r="J8579" s="1504"/>
    </row>
    <row r="8580" spans="2:10" x14ac:dyDescent="0.25">
      <c r="B8580" s="1508"/>
      <c r="C8580" s="1508"/>
      <c r="D8580" s="1508"/>
      <c r="E8580" s="1508"/>
      <c r="F8580" s="1504"/>
      <c r="G8580" s="1504"/>
      <c r="H8580" s="1504"/>
      <c r="I8580" s="1504"/>
      <c r="J8580" s="1504"/>
    </row>
    <row r="8581" spans="2:10" x14ac:dyDescent="0.25">
      <c r="B8581" s="1508"/>
      <c r="C8581" s="1508"/>
      <c r="D8581" s="1508"/>
      <c r="E8581" s="1508"/>
      <c r="F8581" s="1504"/>
      <c r="G8581" s="1504"/>
      <c r="H8581" s="1504"/>
      <c r="I8581" s="1504"/>
      <c r="J8581" s="1504"/>
    </row>
    <row r="8582" spans="2:10" x14ac:dyDescent="0.25">
      <c r="B8582" s="1508"/>
      <c r="C8582" s="1508"/>
      <c r="D8582" s="1508"/>
      <c r="E8582" s="1508"/>
      <c r="F8582" s="1504"/>
      <c r="G8582" s="1504"/>
      <c r="H8582" s="1504"/>
      <c r="I8582" s="1504"/>
      <c r="J8582" s="1504"/>
    </row>
    <row r="8583" spans="2:10" x14ac:dyDescent="0.25">
      <c r="B8583" s="1508"/>
      <c r="C8583" s="1508"/>
      <c r="D8583" s="1508"/>
      <c r="E8583" s="1508"/>
      <c r="F8583" s="1504"/>
      <c r="G8583" s="1504"/>
      <c r="H8583" s="1504"/>
      <c r="I8583" s="1504"/>
      <c r="J8583" s="1504"/>
    </row>
    <row r="8584" spans="2:10" x14ac:dyDescent="0.25">
      <c r="B8584" s="1508"/>
      <c r="C8584" s="1508"/>
      <c r="D8584" s="1508"/>
      <c r="E8584" s="1508"/>
      <c r="F8584" s="1504"/>
      <c r="G8584" s="1504"/>
      <c r="H8584" s="1504"/>
      <c r="I8584" s="1504"/>
      <c r="J8584" s="1504"/>
    </row>
    <row r="8585" spans="2:10" x14ac:dyDescent="0.25">
      <c r="B8585" s="1508"/>
      <c r="C8585" s="1508"/>
      <c r="D8585" s="1508"/>
      <c r="E8585" s="1508"/>
      <c r="F8585" s="1504"/>
      <c r="G8585" s="1504"/>
      <c r="H8585" s="1504"/>
      <c r="I8585" s="1504"/>
      <c r="J8585" s="1504"/>
    </row>
    <row r="8586" spans="2:10" x14ac:dyDescent="0.25">
      <c r="B8586" s="1508"/>
      <c r="C8586" s="1508"/>
      <c r="D8586" s="1508"/>
      <c r="E8586" s="1508"/>
      <c r="F8586" s="1504"/>
      <c r="G8586" s="1504"/>
      <c r="H8586" s="1504"/>
      <c r="I8586" s="1504"/>
      <c r="J8586" s="1504"/>
    </row>
    <row r="8587" spans="2:10" x14ac:dyDescent="0.25">
      <c r="B8587" s="1508"/>
      <c r="C8587" s="1508"/>
      <c r="D8587" s="1508"/>
      <c r="E8587" s="1508"/>
      <c r="F8587" s="1504"/>
      <c r="G8587" s="1504"/>
      <c r="H8587" s="1504"/>
      <c r="I8587" s="1504"/>
      <c r="J8587" s="1504"/>
    </row>
    <row r="8588" spans="2:10" x14ac:dyDescent="0.25">
      <c r="B8588" s="1508"/>
      <c r="C8588" s="1508"/>
      <c r="D8588" s="1508"/>
      <c r="E8588" s="1508"/>
      <c r="F8588" s="1504"/>
      <c r="G8588" s="1504"/>
      <c r="H8588" s="1504"/>
      <c r="I8588" s="1504"/>
      <c r="J8588" s="1504"/>
    </row>
    <row r="8589" spans="2:10" x14ac:dyDescent="0.25">
      <c r="B8589" s="1508"/>
      <c r="C8589" s="1508"/>
      <c r="D8589" s="1508"/>
      <c r="E8589" s="1508"/>
      <c r="F8589" s="1504"/>
      <c r="G8589" s="1504"/>
      <c r="H8589" s="1504"/>
      <c r="I8589" s="1504"/>
      <c r="J8589" s="1504"/>
    </row>
    <row r="8590" spans="2:10" x14ac:dyDescent="0.25">
      <c r="B8590" s="1508"/>
      <c r="C8590" s="1508"/>
      <c r="D8590" s="1508"/>
      <c r="E8590" s="1508"/>
      <c r="F8590" s="1504"/>
      <c r="G8590" s="1504"/>
      <c r="H8590" s="1504"/>
      <c r="I8590" s="1504"/>
      <c r="J8590" s="1504"/>
    </row>
    <row r="8591" spans="2:10" x14ac:dyDescent="0.25">
      <c r="B8591" s="1508"/>
      <c r="C8591" s="1508"/>
      <c r="D8591" s="1508"/>
      <c r="E8591" s="1508"/>
      <c r="F8591" s="1504"/>
      <c r="G8591" s="1504"/>
      <c r="H8591" s="1504"/>
      <c r="I8591" s="1504"/>
      <c r="J8591" s="1504"/>
    </row>
    <row r="8592" spans="2:10" x14ac:dyDescent="0.25">
      <c r="B8592" s="1508"/>
      <c r="C8592" s="1508"/>
      <c r="D8592" s="1508"/>
      <c r="E8592" s="1508"/>
      <c r="F8592" s="1504"/>
      <c r="G8592" s="1504"/>
      <c r="H8592" s="1504"/>
      <c r="I8592" s="1504"/>
      <c r="J8592" s="1504"/>
    </row>
    <row r="8593" spans="2:10" x14ac:dyDescent="0.25">
      <c r="B8593" s="1508"/>
      <c r="C8593" s="1508"/>
      <c r="D8593" s="1508"/>
      <c r="E8593" s="1508"/>
      <c r="F8593" s="1504"/>
      <c r="G8593" s="1504"/>
      <c r="H8593" s="1504"/>
      <c r="I8593" s="1504"/>
      <c r="J8593" s="1504"/>
    </row>
    <row r="8594" spans="2:10" x14ac:dyDescent="0.25">
      <c r="B8594" s="1508"/>
      <c r="C8594" s="1508"/>
      <c r="D8594" s="1508"/>
      <c r="E8594" s="1508"/>
      <c r="F8594" s="1504"/>
      <c r="G8594" s="1504"/>
      <c r="H8594" s="1504"/>
      <c r="I8594" s="1504"/>
      <c r="J8594" s="1504"/>
    </row>
    <row r="8595" spans="2:10" x14ac:dyDescent="0.25">
      <c r="B8595" s="1508"/>
      <c r="C8595" s="1508"/>
      <c r="D8595" s="1508"/>
      <c r="E8595" s="1508"/>
      <c r="F8595" s="1504"/>
      <c r="G8595" s="1504"/>
      <c r="H8595" s="1504"/>
      <c r="I8595" s="1504"/>
      <c r="J8595" s="1504"/>
    </row>
    <row r="8596" spans="2:10" x14ac:dyDescent="0.25">
      <c r="B8596" s="1508"/>
      <c r="C8596" s="1508"/>
      <c r="D8596" s="1508"/>
      <c r="E8596" s="1508"/>
      <c r="F8596" s="1504"/>
      <c r="G8596" s="1504"/>
      <c r="H8596" s="1504"/>
      <c r="I8596" s="1504"/>
      <c r="J8596" s="1504"/>
    </row>
    <row r="8597" spans="2:10" x14ac:dyDescent="0.25">
      <c r="B8597" s="1508"/>
      <c r="C8597" s="1508"/>
      <c r="D8597" s="1508"/>
      <c r="E8597" s="1508"/>
      <c r="F8597" s="1504"/>
      <c r="G8597" s="1504"/>
      <c r="H8597" s="1504"/>
      <c r="I8597" s="1504"/>
      <c r="J8597" s="1504"/>
    </row>
    <row r="8598" spans="2:10" x14ac:dyDescent="0.25">
      <c r="B8598" s="1508"/>
      <c r="C8598" s="1508"/>
      <c r="D8598" s="1508"/>
      <c r="E8598" s="1508"/>
      <c r="F8598" s="1504"/>
      <c r="G8598" s="1504"/>
      <c r="H8598" s="1504"/>
      <c r="I8598" s="1504"/>
      <c r="J8598" s="1504"/>
    </row>
    <row r="8599" spans="2:10" x14ac:dyDescent="0.25">
      <c r="B8599" s="1508"/>
      <c r="C8599" s="1508"/>
      <c r="D8599" s="1508"/>
      <c r="E8599" s="1508"/>
      <c r="F8599" s="1504"/>
      <c r="G8599" s="1504"/>
      <c r="H8599" s="1504"/>
      <c r="I8599" s="1504"/>
      <c r="J8599" s="1504"/>
    </row>
    <row r="8600" spans="2:10" x14ac:dyDescent="0.25">
      <c r="B8600" s="1508"/>
      <c r="C8600" s="1508"/>
      <c r="D8600" s="1508"/>
      <c r="E8600" s="1508"/>
      <c r="F8600" s="1504"/>
      <c r="G8600" s="1504"/>
      <c r="H8600" s="1504"/>
      <c r="I8600" s="1504"/>
      <c r="J8600" s="1504"/>
    </row>
    <row r="8601" spans="2:10" x14ac:dyDescent="0.25">
      <c r="B8601" s="1508"/>
      <c r="C8601" s="1508"/>
      <c r="D8601" s="1508"/>
      <c r="E8601" s="1508"/>
      <c r="F8601" s="1504"/>
      <c r="G8601" s="1504"/>
      <c r="H8601" s="1504"/>
      <c r="I8601" s="1504"/>
      <c r="J8601" s="1504"/>
    </row>
    <row r="8602" spans="2:10" x14ac:dyDescent="0.25">
      <c r="B8602" s="1508"/>
      <c r="C8602" s="1508"/>
      <c r="D8602" s="1508"/>
      <c r="E8602" s="1508"/>
      <c r="F8602" s="1504"/>
      <c r="G8602" s="1504"/>
      <c r="H8602" s="1504"/>
      <c r="I8602" s="1504"/>
      <c r="J8602" s="1504"/>
    </row>
    <row r="8603" spans="2:10" x14ac:dyDescent="0.25">
      <c r="B8603" s="1508"/>
      <c r="C8603" s="1508"/>
      <c r="D8603" s="1508"/>
      <c r="E8603" s="1508"/>
      <c r="F8603" s="1504"/>
      <c r="G8603" s="1504"/>
      <c r="H8603" s="1504"/>
      <c r="I8603" s="1504"/>
      <c r="J8603" s="1504"/>
    </row>
    <row r="8604" spans="2:10" x14ac:dyDescent="0.25">
      <c r="B8604" s="1508"/>
      <c r="C8604" s="1508"/>
      <c r="D8604" s="1508"/>
      <c r="E8604" s="1508"/>
      <c r="F8604" s="1504"/>
      <c r="G8604" s="1504"/>
      <c r="H8604" s="1504"/>
      <c r="I8604" s="1504"/>
      <c r="J8604" s="1504"/>
    </row>
    <row r="8605" spans="2:10" x14ac:dyDescent="0.25">
      <c r="B8605" s="1508"/>
      <c r="C8605" s="1508"/>
      <c r="D8605" s="1508"/>
      <c r="E8605" s="1508"/>
      <c r="F8605" s="1504"/>
      <c r="G8605" s="1504"/>
      <c r="H8605" s="1504"/>
      <c r="I8605" s="1504"/>
      <c r="J8605" s="1504"/>
    </row>
    <row r="8606" spans="2:10" x14ac:dyDescent="0.25">
      <c r="B8606" s="1508"/>
      <c r="C8606" s="1508"/>
      <c r="D8606" s="1508"/>
      <c r="E8606" s="1508"/>
      <c r="F8606" s="1504"/>
      <c r="G8606" s="1504"/>
      <c r="H8606" s="1504"/>
      <c r="I8606" s="1504"/>
      <c r="J8606" s="1504"/>
    </row>
    <row r="8607" spans="2:10" x14ac:dyDescent="0.25">
      <c r="B8607" s="1508"/>
      <c r="C8607" s="1508"/>
      <c r="D8607" s="1508"/>
      <c r="E8607" s="1508"/>
      <c r="F8607" s="1504"/>
      <c r="G8607" s="1504"/>
      <c r="H8607" s="1504"/>
      <c r="I8607" s="1504"/>
      <c r="J8607" s="1504"/>
    </row>
    <row r="8608" spans="2:10" x14ac:dyDescent="0.25">
      <c r="B8608" s="1508"/>
      <c r="C8608" s="1508"/>
      <c r="D8608" s="1508"/>
      <c r="E8608" s="1508"/>
      <c r="F8608" s="1504"/>
      <c r="G8608" s="1504"/>
      <c r="H8608" s="1504"/>
      <c r="I8608" s="1504"/>
      <c r="J8608" s="1504"/>
    </row>
    <row r="8609" spans="2:10" x14ac:dyDescent="0.25">
      <c r="B8609" s="1508"/>
      <c r="C8609" s="1508"/>
      <c r="D8609" s="1508"/>
      <c r="E8609" s="1508"/>
      <c r="F8609" s="1504"/>
      <c r="G8609" s="1504"/>
      <c r="H8609" s="1504"/>
      <c r="I8609" s="1504"/>
      <c r="J8609" s="1504"/>
    </row>
    <row r="8610" spans="2:10" x14ac:dyDescent="0.25">
      <c r="B8610" s="1508"/>
      <c r="C8610" s="1508"/>
      <c r="D8610" s="1508"/>
      <c r="E8610" s="1508"/>
      <c r="F8610" s="1504"/>
      <c r="G8610" s="1504"/>
      <c r="H8610" s="1504"/>
      <c r="I8610" s="1504"/>
      <c r="J8610" s="1504"/>
    </row>
    <row r="8611" spans="2:10" x14ac:dyDescent="0.25">
      <c r="B8611" s="1508"/>
      <c r="C8611" s="1508"/>
      <c r="D8611" s="1508"/>
      <c r="E8611" s="1508"/>
      <c r="F8611" s="1504"/>
      <c r="G8611" s="1504"/>
      <c r="H8611" s="1504"/>
      <c r="I8611" s="1504"/>
      <c r="J8611" s="1504"/>
    </row>
    <row r="8612" spans="2:10" x14ac:dyDescent="0.25">
      <c r="B8612" s="1508"/>
      <c r="C8612" s="1508"/>
      <c r="D8612" s="1508"/>
      <c r="E8612" s="1508"/>
      <c r="F8612" s="1504"/>
      <c r="G8612" s="1504"/>
      <c r="H8612" s="1504"/>
      <c r="I8612" s="1504"/>
      <c r="J8612" s="1504"/>
    </row>
    <row r="8613" spans="2:10" x14ac:dyDescent="0.25">
      <c r="B8613" s="1508"/>
      <c r="C8613" s="1508"/>
      <c r="D8613" s="1508"/>
      <c r="E8613" s="1508"/>
      <c r="F8613" s="1504"/>
      <c r="G8613" s="1504"/>
      <c r="H8613" s="1504"/>
      <c r="I8613" s="1504"/>
      <c r="J8613" s="1504"/>
    </row>
    <row r="8614" spans="2:10" x14ac:dyDescent="0.25">
      <c r="B8614" s="1508"/>
      <c r="C8614" s="1508"/>
      <c r="D8614" s="1508"/>
      <c r="E8614" s="1508"/>
      <c r="F8614" s="1504"/>
      <c r="G8614" s="1504"/>
      <c r="H8614" s="1504"/>
      <c r="I8614" s="1504"/>
      <c r="J8614" s="1504"/>
    </row>
    <row r="8615" spans="2:10" x14ac:dyDescent="0.25">
      <c r="B8615" s="1508"/>
      <c r="C8615" s="1508"/>
      <c r="D8615" s="1508"/>
      <c r="E8615" s="1508"/>
      <c r="F8615" s="1504"/>
      <c r="G8615" s="1504"/>
      <c r="H8615" s="1504"/>
      <c r="I8615" s="1504"/>
      <c r="J8615" s="1504"/>
    </row>
    <row r="8616" spans="2:10" x14ac:dyDescent="0.25">
      <c r="B8616" s="1508"/>
      <c r="C8616" s="1508"/>
      <c r="D8616" s="1508"/>
      <c r="E8616" s="1508"/>
      <c r="F8616" s="1504"/>
      <c r="G8616" s="1504"/>
      <c r="H8616" s="1504"/>
      <c r="I8616" s="1504"/>
      <c r="J8616" s="1504"/>
    </row>
    <row r="8617" spans="2:10" x14ac:dyDescent="0.25">
      <c r="B8617" s="1508"/>
      <c r="C8617" s="1508"/>
      <c r="D8617" s="1508"/>
      <c r="E8617" s="1508"/>
      <c r="F8617" s="1504"/>
      <c r="G8617" s="1504"/>
      <c r="H8617" s="1504"/>
      <c r="I8617" s="1504"/>
      <c r="J8617" s="1504"/>
    </row>
    <row r="8618" spans="2:10" x14ac:dyDescent="0.25">
      <c r="B8618" s="1508"/>
      <c r="C8618" s="1508"/>
      <c r="D8618" s="1508"/>
      <c r="E8618" s="1508"/>
      <c r="F8618" s="1504"/>
      <c r="G8618" s="1504"/>
      <c r="H8618" s="1504"/>
      <c r="I8618" s="1504"/>
      <c r="J8618" s="1504"/>
    </row>
    <row r="8619" spans="2:10" x14ac:dyDescent="0.25">
      <c r="B8619" s="1508"/>
      <c r="C8619" s="1508"/>
      <c r="D8619" s="1508"/>
      <c r="E8619" s="1508"/>
      <c r="F8619" s="1504"/>
      <c r="G8619" s="1504"/>
      <c r="H8619" s="1504"/>
      <c r="I8619" s="1504"/>
      <c r="J8619" s="1504"/>
    </row>
    <row r="8620" spans="2:10" x14ac:dyDescent="0.25">
      <c r="B8620" s="1508"/>
      <c r="C8620" s="1508"/>
      <c r="D8620" s="1508"/>
      <c r="E8620" s="1508"/>
      <c r="F8620" s="1504"/>
      <c r="G8620" s="1504"/>
      <c r="H8620" s="1504"/>
      <c r="I8620" s="1504"/>
      <c r="J8620" s="1504"/>
    </row>
    <row r="8621" spans="2:10" x14ac:dyDescent="0.25">
      <c r="B8621" s="1508"/>
      <c r="C8621" s="1508"/>
      <c r="D8621" s="1508"/>
      <c r="E8621" s="1508"/>
      <c r="F8621" s="1504"/>
      <c r="G8621" s="1504"/>
      <c r="H8621" s="1504"/>
      <c r="I8621" s="1504"/>
      <c r="J8621" s="1504"/>
    </row>
    <row r="8622" spans="2:10" x14ac:dyDescent="0.25">
      <c r="B8622" s="1508"/>
      <c r="C8622" s="1508"/>
      <c r="D8622" s="1508"/>
      <c r="E8622" s="1508"/>
      <c r="F8622" s="1504"/>
      <c r="G8622" s="1504"/>
      <c r="H8622" s="1504"/>
      <c r="I8622" s="1504"/>
      <c r="J8622" s="1504"/>
    </row>
    <row r="8623" spans="2:10" x14ac:dyDescent="0.25">
      <c r="B8623" s="1508"/>
      <c r="C8623" s="1508"/>
      <c r="D8623" s="1508"/>
      <c r="E8623" s="1508"/>
      <c r="F8623" s="1504"/>
      <c r="G8623" s="1504"/>
      <c r="H8623" s="1504"/>
      <c r="I8623" s="1504"/>
      <c r="J8623" s="1504"/>
    </row>
    <row r="8624" spans="2:10" x14ac:dyDescent="0.25">
      <c r="B8624" s="1508"/>
      <c r="C8624" s="1508"/>
      <c r="D8624" s="1508"/>
      <c r="E8624" s="1508"/>
      <c r="F8624" s="1504"/>
      <c r="G8624" s="1504"/>
      <c r="H8624" s="1504"/>
      <c r="I8624" s="1504"/>
      <c r="J8624" s="1504"/>
    </row>
    <row r="8625" spans="2:10" x14ac:dyDescent="0.25">
      <c r="B8625" s="1508"/>
      <c r="C8625" s="1508"/>
      <c r="D8625" s="1508"/>
      <c r="E8625" s="1508"/>
      <c r="F8625" s="1504"/>
      <c r="G8625" s="1504"/>
      <c r="H8625" s="1504"/>
      <c r="I8625" s="1504"/>
      <c r="J8625" s="1504"/>
    </row>
    <row r="8626" spans="2:10" x14ac:dyDescent="0.25">
      <c r="B8626" s="1508"/>
      <c r="C8626" s="1508"/>
      <c r="D8626" s="1508"/>
      <c r="E8626" s="1508"/>
      <c r="F8626" s="1504"/>
      <c r="G8626" s="1504"/>
      <c r="H8626" s="1504"/>
      <c r="I8626" s="1504"/>
      <c r="J8626" s="1504"/>
    </row>
    <row r="8627" spans="2:10" x14ac:dyDescent="0.25">
      <c r="B8627" s="1508"/>
      <c r="C8627" s="1508"/>
      <c r="D8627" s="1508"/>
      <c r="E8627" s="1508"/>
      <c r="F8627" s="1504"/>
      <c r="G8627" s="1504"/>
      <c r="H8627" s="1504"/>
      <c r="I8627" s="1504"/>
      <c r="J8627" s="1504"/>
    </row>
    <row r="8628" spans="2:10" x14ac:dyDescent="0.25">
      <c r="B8628" s="1508"/>
      <c r="C8628" s="1508"/>
      <c r="D8628" s="1508"/>
      <c r="E8628" s="1508"/>
      <c r="F8628" s="1504"/>
      <c r="G8628" s="1504"/>
      <c r="H8628" s="1504"/>
      <c r="I8628" s="1504"/>
      <c r="J8628" s="1504"/>
    </row>
    <row r="8629" spans="2:10" x14ac:dyDescent="0.25">
      <c r="B8629" s="1508"/>
      <c r="C8629" s="1508"/>
      <c r="D8629" s="1508"/>
      <c r="E8629" s="1508"/>
      <c r="F8629" s="1504"/>
      <c r="G8629" s="1504"/>
      <c r="H8629" s="1504"/>
      <c r="I8629" s="1504"/>
      <c r="J8629" s="1504"/>
    </row>
    <row r="8630" spans="2:10" x14ac:dyDescent="0.25">
      <c r="B8630" s="1508"/>
      <c r="C8630" s="1508"/>
      <c r="D8630" s="1508"/>
      <c r="E8630" s="1508"/>
      <c r="F8630" s="1504"/>
      <c r="G8630" s="1504"/>
      <c r="H8630" s="1504"/>
      <c r="I8630" s="1504"/>
      <c r="J8630" s="1504"/>
    </row>
    <row r="8631" spans="2:10" x14ac:dyDescent="0.25">
      <c r="B8631" s="1508"/>
      <c r="C8631" s="1508"/>
      <c r="D8631" s="1508"/>
      <c r="E8631" s="1508"/>
      <c r="F8631" s="1504"/>
      <c r="G8631" s="1504"/>
      <c r="H8631" s="1504"/>
      <c r="I8631" s="1504"/>
      <c r="J8631" s="1504"/>
    </row>
    <row r="8632" spans="2:10" x14ac:dyDescent="0.25">
      <c r="B8632" s="1508"/>
      <c r="C8632" s="1508"/>
      <c r="D8632" s="1508"/>
      <c r="E8632" s="1508"/>
      <c r="F8632" s="1504"/>
      <c r="G8632" s="1504"/>
      <c r="H8632" s="1504"/>
      <c r="I8632" s="1504"/>
      <c r="J8632" s="1504"/>
    </row>
    <row r="8633" spans="2:10" x14ac:dyDescent="0.25">
      <c r="B8633" s="1508"/>
      <c r="C8633" s="1508"/>
      <c r="D8633" s="1508"/>
      <c r="E8633" s="1508"/>
      <c r="F8633" s="1504"/>
      <c r="G8633" s="1504"/>
      <c r="H8633" s="1504"/>
      <c r="I8633" s="1504"/>
      <c r="J8633" s="1504"/>
    </row>
    <row r="8634" spans="2:10" x14ac:dyDescent="0.25">
      <c r="B8634" s="1508"/>
      <c r="C8634" s="1508"/>
      <c r="D8634" s="1508"/>
      <c r="E8634" s="1508"/>
      <c r="F8634" s="1504"/>
      <c r="G8634" s="1504"/>
      <c r="H8634" s="1504"/>
      <c r="I8634" s="1504"/>
      <c r="J8634" s="1504"/>
    </row>
    <row r="8635" spans="2:10" x14ac:dyDescent="0.25">
      <c r="B8635" s="1508"/>
      <c r="C8635" s="1508"/>
      <c r="D8635" s="1508"/>
      <c r="E8635" s="1508"/>
      <c r="F8635" s="1504"/>
      <c r="G8635" s="1504"/>
      <c r="H8635" s="1504"/>
      <c r="I8635" s="1504"/>
      <c r="J8635" s="1504"/>
    </row>
    <row r="8636" spans="2:10" x14ac:dyDescent="0.25">
      <c r="B8636" s="1508"/>
      <c r="C8636" s="1508"/>
      <c r="D8636" s="1508"/>
      <c r="E8636" s="1508"/>
      <c r="F8636" s="1504"/>
      <c r="G8636" s="1504"/>
      <c r="H8636" s="1504"/>
      <c r="I8636" s="1504"/>
      <c r="J8636" s="1504"/>
    </row>
    <row r="8637" spans="2:10" x14ac:dyDescent="0.25">
      <c r="B8637" s="1508"/>
      <c r="C8637" s="1508"/>
      <c r="D8637" s="1508"/>
      <c r="E8637" s="1508"/>
      <c r="F8637" s="1504"/>
      <c r="G8637" s="1504"/>
      <c r="H8637" s="1504"/>
      <c r="I8637" s="1504"/>
      <c r="J8637" s="1504"/>
    </row>
    <row r="8638" spans="2:10" x14ac:dyDescent="0.25">
      <c r="B8638" s="1508"/>
      <c r="C8638" s="1508"/>
      <c r="D8638" s="1508"/>
      <c r="E8638" s="1508"/>
      <c r="F8638" s="1504"/>
      <c r="G8638" s="1504"/>
      <c r="H8638" s="1504"/>
      <c r="I8638" s="1504"/>
      <c r="J8638" s="1504"/>
    </row>
    <row r="8639" spans="2:10" x14ac:dyDescent="0.25">
      <c r="B8639" s="1508"/>
      <c r="C8639" s="1508"/>
      <c r="D8639" s="1508"/>
      <c r="E8639" s="1508"/>
      <c r="F8639" s="1504"/>
      <c r="G8639" s="1504"/>
      <c r="H8639" s="1504"/>
      <c r="I8639" s="1504"/>
      <c r="J8639" s="1504"/>
    </row>
    <row r="8640" spans="2:10" x14ac:dyDescent="0.25">
      <c r="B8640" s="1508"/>
      <c r="C8640" s="1508"/>
      <c r="D8640" s="1508"/>
      <c r="E8640" s="1508"/>
      <c r="F8640" s="1504"/>
      <c r="G8640" s="1504"/>
      <c r="H8640" s="1504"/>
      <c r="I8640" s="1504"/>
      <c r="J8640" s="1504"/>
    </row>
    <row r="8641" spans="2:10" x14ac:dyDescent="0.25">
      <c r="B8641" s="1508"/>
      <c r="C8641" s="1508"/>
      <c r="D8641" s="1508"/>
      <c r="E8641" s="1508"/>
      <c r="F8641" s="1504"/>
      <c r="G8641" s="1504"/>
      <c r="H8641" s="1504"/>
      <c r="I8641" s="1504"/>
      <c r="J8641" s="1504"/>
    </row>
    <row r="8642" spans="2:10" x14ac:dyDescent="0.25">
      <c r="B8642" s="1508"/>
      <c r="C8642" s="1508"/>
      <c r="D8642" s="1508"/>
      <c r="E8642" s="1508"/>
      <c r="F8642" s="1504"/>
      <c r="G8642" s="1504"/>
      <c r="H8642" s="1504"/>
      <c r="I8642" s="1504"/>
      <c r="J8642" s="1504"/>
    </row>
    <row r="8643" spans="2:10" x14ac:dyDescent="0.25">
      <c r="B8643" s="1508"/>
      <c r="C8643" s="1508"/>
      <c r="D8643" s="1508"/>
      <c r="E8643" s="1508"/>
      <c r="F8643" s="1504"/>
      <c r="G8643" s="1504"/>
      <c r="H8643" s="1504"/>
      <c r="I8643" s="1504"/>
      <c r="J8643" s="1504"/>
    </row>
    <row r="8644" spans="2:10" x14ac:dyDescent="0.25">
      <c r="B8644" s="1508"/>
      <c r="C8644" s="1508"/>
      <c r="D8644" s="1508"/>
      <c r="E8644" s="1508"/>
      <c r="F8644" s="1504"/>
      <c r="G8644" s="1504"/>
      <c r="H8644" s="1504"/>
      <c r="I8644" s="1504"/>
      <c r="J8644" s="1504"/>
    </row>
    <row r="8645" spans="2:10" x14ac:dyDescent="0.25">
      <c r="B8645" s="1508"/>
      <c r="C8645" s="1508"/>
      <c r="D8645" s="1508"/>
      <c r="E8645" s="1508"/>
      <c r="F8645" s="1504"/>
      <c r="G8645" s="1504"/>
      <c r="H8645" s="1504"/>
      <c r="I8645" s="1504"/>
      <c r="J8645" s="1504"/>
    </row>
    <row r="8646" spans="2:10" x14ac:dyDescent="0.25">
      <c r="B8646" s="1508"/>
      <c r="C8646" s="1508"/>
      <c r="D8646" s="1508"/>
      <c r="E8646" s="1508"/>
      <c r="F8646" s="1504"/>
      <c r="G8646" s="1504"/>
      <c r="H8646" s="1504"/>
      <c r="I8646" s="1504"/>
      <c r="J8646" s="1504"/>
    </row>
    <row r="8647" spans="2:10" x14ac:dyDescent="0.25">
      <c r="B8647" s="1508"/>
      <c r="C8647" s="1508"/>
      <c r="D8647" s="1508"/>
      <c r="E8647" s="1508"/>
      <c r="F8647" s="1504"/>
      <c r="G8647" s="1504"/>
      <c r="H8647" s="1504"/>
      <c r="I8647" s="1504"/>
      <c r="J8647" s="1504"/>
    </row>
    <row r="8648" spans="2:10" x14ac:dyDescent="0.25">
      <c r="B8648" s="1508"/>
      <c r="C8648" s="1508"/>
      <c r="D8648" s="1508"/>
      <c r="E8648" s="1508"/>
      <c r="F8648" s="1504"/>
      <c r="G8648" s="1504"/>
      <c r="H8648" s="1504"/>
      <c r="I8648" s="1504"/>
      <c r="J8648" s="1504"/>
    </row>
    <row r="8649" spans="2:10" x14ac:dyDescent="0.25">
      <c r="B8649" s="1508"/>
      <c r="C8649" s="1508"/>
      <c r="D8649" s="1508"/>
      <c r="E8649" s="1508"/>
      <c r="F8649" s="1504"/>
      <c r="G8649" s="1504"/>
      <c r="H8649" s="1504"/>
      <c r="I8649" s="1504"/>
      <c r="J8649" s="1504"/>
    </row>
    <row r="8650" spans="2:10" x14ac:dyDescent="0.25">
      <c r="B8650" s="1508"/>
      <c r="C8650" s="1508"/>
      <c r="D8650" s="1508"/>
      <c r="E8650" s="1508"/>
      <c r="F8650" s="1504"/>
      <c r="G8650" s="1504"/>
      <c r="H8650" s="1504"/>
      <c r="I8650" s="1504"/>
      <c r="J8650" s="1504"/>
    </row>
    <row r="8651" spans="2:10" x14ac:dyDescent="0.25">
      <c r="B8651" s="1508"/>
      <c r="C8651" s="1508"/>
      <c r="D8651" s="1508"/>
      <c r="E8651" s="1508"/>
      <c r="F8651" s="1504"/>
      <c r="G8651" s="1504"/>
      <c r="H8651" s="1504"/>
      <c r="I8651" s="1504"/>
      <c r="J8651" s="1504"/>
    </row>
    <row r="8652" spans="2:10" x14ac:dyDescent="0.25">
      <c r="B8652" s="1508"/>
      <c r="C8652" s="1508"/>
      <c r="D8652" s="1508"/>
      <c r="E8652" s="1508"/>
      <c r="F8652" s="1504"/>
      <c r="G8652" s="1504"/>
      <c r="H8652" s="1504"/>
      <c r="I8652" s="1504"/>
      <c r="J8652" s="1504"/>
    </row>
    <row r="8653" spans="2:10" x14ac:dyDescent="0.25">
      <c r="B8653" s="1508"/>
      <c r="C8653" s="1508"/>
      <c r="D8653" s="1508"/>
      <c r="E8653" s="1508"/>
      <c r="F8653" s="1504"/>
      <c r="G8653" s="1504"/>
      <c r="H8653" s="1504"/>
      <c r="I8653" s="1504"/>
      <c r="J8653" s="1504"/>
    </row>
    <row r="8654" spans="2:10" x14ac:dyDescent="0.25">
      <c r="B8654" s="1508"/>
      <c r="C8654" s="1508"/>
      <c r="D8654" s="1508"/>
      <c r="E8654" s="1508"/>
      <c r="F8654" s="1504"/>
      <c r="G8654" s="1504"/>
      <c r="H8654" s="1504"/>
      <c r="I8654" s="1504"/>
      <c r="J8654" s="1504"/>
    </row>
    <row r="8655" spans="2:10" x14ac:dyDescent="0.25">
      <c r="B8655" s="1508"/>
      <c r="C8655" s="1508"/>
      <c r="D8655" s="1508"/>
      <c r="E8655" s="1508"/>
      <c r="F8655" s="1504"/>
      <c r="G8655" s="1504"/>
      <c r="H8655" s="1504"/>
      <c r="I8655" s="1504"/>
      <c r="J8655" s="1504"/>
    </row>
    <row r="8656" spans="2:10" x14ac:dyDescent="0.25">
      <c r="B8656" s="1508"/>
      <c r="C8656" s="1508"/>
      <c r="D8656" s="1508"/>
      <c r="E8656" s="1508"/>
      <c r="F8656" s="1504"/>
      <c r="G8656" s="1504"/>
      <c r="H8656" s="1504"/>
      <c r="I8656" s="1504"/>
      <c r="J8656" s="1504"/>
    </row>
    <row r="8657" spans="2:10" x14ac:dyDescent="0.25">
      <c r="B8657" s="1508"/>
      <c r="C8657" s="1508"/>
      <c r="D8657" s="1508"/>
      <c r="E8657" s="1508"/>
      <c r="F8657" s="1504"/>
      <c r="G8657" s="1504"/>
      <c r="H8657" s="1504"/>
      <c r="I8657" s="1504"/>
      <c r="J8657" s="1504"/>
    </row>
    <row r="8658" spans="2:10" x14ac:dyDescent="0.25">
      <c r="B8658" s="1508"/>
      <c r="C8658" s="1508"/>
      <c r="D8658" s="1508"/>
      <c r="E8658" s="1508"/>
      <c r="F8658" s="1504"/>
      <c r="G8658" s="1504"/>
      <c r="H8658" s="1504"/>
      <c r="I8658" s="1504"/>
      <c r="J8658" s="1504"/>
    </row>
    <row r="8659" spans="2:10" x14ac:dyDescent="0.25">
      <c r="B8659" s="1508"/>
      <c r="C8659" s="1508"/>
      <c r="D8659" s="1508"/>
      <c r="E8659" s="1508"/>
      <c r="F8659" s="1504"/>
      <c r="G8659" s="1504"/>
      <c r="H8659" s="1504"/>
      <c r="I8659" s="1504"/>
      <c r="J8659" s="1504"/>
    </row>
    <row r="8660" spans="2:10" x14ac:dyDescent="0.25">
      <c r="B8660" s="1508"/>
      <c r="C8660" s="1508"/>
      <c r="D8660" s="1508"/>
      <c r="E8660" s="1508"/>
      <c r="F8660" s="1504"/>
      <c r="G8660" s="1504"/>
      <c r="H8660" s="1504"/>
      <c r="I8660" s="1504"/>
      <c r="J8660" s="1504"/>
    </row>
    <row r="8661" spans="2:10" x14ac:dyDescent="0.25">
      <c r="B8661" s="1508"/>
      <c r="C8661" s="1508"/>
      <c r="D8661" s="1508"/>
      <c r="E8661" s="1508"/>
      <c r="F8661" s="1504"/>
      <c r="G8661" s="1504"/>
      <c r="H8661" s="1504"/>
      <c r="I8661" s="1504"/>
      <c r="J8661" s="1504"/>
    </row>
    <row r="8662" spans="2:10" x14ac:dyDescent="0.25">
      <c r="B8662" s="1508"/>
      <c r="C8662" s="1508"/>
      <c r="D8662" s="1508"/>
      <c r="E8662" s="1508"/>
      <c r="F8662" s="1504"/>
      <c r="G8662" s="1504"/>
      <c r="H8662" s="1504"/>
      <c r="I8662" s="1504"/>
      <c r="J8662" s="1504"/>
    </row>
    <row r="8663" spans="2:10" x14ac:dyDescent="0.25">
      <c r="B8663" s="1508"/>
      <c r="C8663" s="1508"/>
      <c r="D8663" s="1508"/>
      <c r="E8663" s="1508"/>
      <c r="F8663" s="1504"/>
      <c r="G8663" s="1504"/>
      <c r="H8663" s="1504"/>
      <c r="I8663" s="1504"/>
      <c r="J8663" s="1504"/>
    </row>
    <row r="8664" spans="2:10" x14ac:dyDescent="0.25">
      <c r="B8664" s="1508"/>
      <c r="C8664" s="1508"/>
      <c r="D8664" s="1508"/>
      <c r="E8664" s="1508"/>
      <c r="F8664" s="1504"/>
      <c r="G8664" s="1504"/>
      <c r="H8664" s="1504"/>
      <c r="I8664" s="1504"/>
      <c r="J8664" s="1504"/>
    </row>
    <row r="8665" spans="2:10" x14ac:dyDescent="0.25">
      <c r="B8665" s="1508"/>
      <c r="C8665" s="1508"/>
      <c r="D8665" s="1508"/>
      <c r="E8665" s="1508"/>
      <c r="F8665" s="1504"/>
      <c r="G8665" s="1504"/>
      <c r="H8665" s="1504"/>
      <c r="I8665" s="1504"/>
      <c r="J8665" s="1504"/>
    </row>
    <row r="8666" spans="2:10" x14ac:dyDescent="0.25">
      <c r="B8666" s="1508"/>
      <c r="C8666" s="1508"/>
      <c r="D8666" s="1508"/>
      <c r="E8666" s="1508"/>
      <c r="F8666" s="1504"/>
      <c r="G8666" s="1504"/>
      <c r="H8666" s="1504"/>
      <c r="I8666" s="1504"/>
      <c r="J8666" s="1504"/>
    </row>
    <row r="8667" spans="2:10" x14ac:dyDescent="0.25">
      <c r="B8667" s="1508"/>
      <c r="C8667" s="1508"/>
      <c r="D8667" s="1508"/>
      <c r="E8667" s="1508"/>
      <c r="F8667" s="1504"/>
      <c r="G8667" s="1504"/>
      <c r="H8667" s="1504"/>
      <c r="I8667" s="1504"/>
      <c r="J8667" s="1504"/>
    </row>
    <row r="8668" spans="2:10" x14ac:dyDescent="0.25">
      <c r="B8668" s="1508"/>
      <c r="C8668" s="1508"/>
      <c r="D8668" s="1508"/>
      <c r="E8668" s="1508"/>
      <c r="F8668" s="1504"/>
      <c r="G8668" s="1504"/>
      <c r="H8668" s="1504"/>
      <c r="I8668" s="1504"/>
      <c r="J8668" s="1504"/>
    </row>
    <row r="8669" spans="2:10" x14ac:dyDescent="0.25">
      <c r="B8669" s="1508"/>
      <c r="C8669" s="1508"/>
      <c r="D8669" s="1508"/>
      <c r="E8669" s="1508"/>
      <c r="F8669" s="1504"/>
      <c r="G8669" s="1504"/>
      <c r="H8669" s="1504"/>
      <c r="I8669" s="1504"/>
      <c r="J8669" s="1504"/>
    </row>
    <row r="8670" spans="2:10" x14ac:dyDescent="0.25">
      <c r="B8670" s="1508"/>
      <c r="C8670" s="1508"/>
      <c r="D8670" s="1508"/>
      <c r="E8670" s="1508"/>
      <c r="F8670" s="1504"/>
      <c r="G8670" s="1504"/>
      <c r="H8670" s="1504"/>
      <c r="I8670" s="1504"/>
      <c r="J8670" s="1504"/>
    </row>
    <row r="8671" spans="2:10" x14ac:dyDescent="0.25">
      <c r="B8671" s="1508"/>
      <c r="C8671" s="1508"/>
      <c r="D8671" s="1508"/>
      <c r="E8671" s="1508"/>
      <c r="F8671" s="1504"/>
      <c r="G8671" s="1504"/>
      <c r="H8671" s="1504"/>
      <c r="I8671" s="1504"/>
      <c r="J8671" s="1504"/>
    </row>
    <row r="8672" spans="2:10" x14ac:dyDescent="0.25">
      <c r="B8672" s="1508"/>
      <c r="C8672" s="1508"/>
      <c r="D8672" s="1508"/>
      <c r="E8672" s="1508"/>
      <c r="F8672" s="1504"/>
      <c r="G8672" s="1504"/>
      <c r="H8672" s="1504"/>
      <c r="I8672" s="1504"/>
      <c r="J8672" s="1504"/>
    </row>
    <row r="8673" spans="2:10" x14ac:dyDescent="0.25">
      <c r="B8673" s="1508"/>
      <c r="C8673" s="1508"/>
      <c r="D8673" s="1508"/>
      <c r="E8673" s="1508"/>
      <c r="F8673" s="1504"/>
      <c r="G8673" s="1504"/>
      <c r="H8673" s="1504"/>
      <c r="I8673" s="1504"/>
      <c r="J8673" s="1504"/>
    </row>
    <row r="8674" spans="2:10" x14ac:dyDescent="0.25">
      <c r="B8674" s="1508"/>
      <c r="C8674" s="1508"/>
      <c r="D8674" s="1508"/>
      <c r="E8674" s="1508"/>
      <c r="F8674" s="1504"/>
      <c r="G8674" s="1504"/>
      <c r="H8674" s="1504"/>
      <c r="I8674" s="1504"/>
      <c r="J8674" s="1504"/>
    </row>
    <row r="8675" spans="2:10" x14ac:dyDescent="0.25">
      <c r="B8675" s="1508"/>
      <c r="C8675" s="1508"/>
      <c r="D8675" s="1508"/>
      <c r="E8675" s="1508"/>
      <c r="F8675" s="1504"/>
      <c r="G8675" s="1504"/>
      <c r="H8675" s="1504"/>
      <c r="I8675" s="1504"/>
      <c r="J8675" s="1504"/>
    </row>
    <row r="8676" spans="2:10" x14ac:dyDescent="0.25">
      <c r="B8676" s="1508"/>
      <c r="C8676" s="1508"/>
      <c r="D8676" s="1508"/>
      <c r="E8676" s="1508"/>
      <c r="F8676" s="1504"/>
      <c r="G8676" s="1504"/>
      <c r="H8676" s="1504"/>
      <c r="I8676" s="1504"/>
      <c r="J8676" s="1504"/>
    </row>
    <row r="8677" spans="2:10" x14ac:dyDescent="0.25">
      <c r="B8677" s="1508"/>
      <c r="C8677" s="1508"/>
      <c r="D8677" s="1508"/>
      <c r="E8677" s="1508"/>
      <c r="F8677" s="1504"/>
      <c r="G8677" s="1504"/>
      <c r="H8677" s="1504"/>
      <c r="I8677" s="1504"/>
      <c r="J8677" s="1504"/>
    </row>
    <row r="8678" spans="2:10" x14ac:dyDescent="0.25">
      <c r="B8678" s="1508"/>
      <c r="C8678" s="1508"/>
      <c r="D8678" s="1508"/>
      <c r="E8678" s="1508"/>
      <c r="F8678" s="1504"/>
      <c r="G8678" s="1504"/>
      <c r="H8678" s="1504"/>
      <c r="I8678" s="1504"/>
      <c r="J8678" s="1504"/>
    </row>
    <row r="8679" spans="2:10" x14ac:dyDescent="0.25">
      <c r="B8679" s="1508"/>
      <c r="C8679" s="1508"/>
      <c r="D8679" s="1508"/>
      <c r="E8679" s="1508"/>
      <c r="F8679" s="1504"/>
      <c r="G8679" s="1504"/>
      <c r="H8679" s="1504"/>
      <c r="I8679" s="1504"/>
      <c r="J8679" s="1504"/>
    </row>
    <row r="8680" spans="2:10" x14ac:dyDescent="0.25">
      <c r="B8680" s="1508"/>
      <c r="C8680" s="1508"/>
      <c r="D8680" s="1508"/>
      <c r="E8680" s="1508"/>
      <c r="F8680" s="1504"/>
      <c r="G8680" s="1504"/>
      <c r="H8680" s="1504"/>
      <c r="I8680" s="1504"/>
      <c r="J8680" s="1504"/>
    </row>
    <row r="8681" spans="2:10" x14ac:dyDescent="0.25">
      <c r="B8681" s="1508"/>
      <c r="C8681" s="1508"/>
      <c r="D8681" s="1508"/>
      <c r="E8681" s="1508"/>
      <c r="F8681" s="1504"/>
      <c r="G8681" s="1504"/>
      <c r="H8681" s="1504"/>
      <c r="I8681" s="1504"/>
      <c r="J8681" s="1504"/>
    </row>
    <row r="8682" spans="2:10" x14ac:dyDescent="0.25">
      <c r="B8682" s="1508"/>
      <c r="C8682" s="1508"/>
      <c r="D8682" s="1508"/>
      <c r="E8682" s="1508"/>
      <c r="F8682" s="1504"/>
      <c r="G8682" s="1504"/>
      <c r="H8682" s="1504"/>
      <c r="I8682" s="1504"/>
      <c r="J8682" s="1504"/>
    </row>
    <row r="8683" spans="2:10" x14ac:dyDescent="0.25">
      <c r="B8683" s="1508"/>
      <c r="C8683" s="1508"/>
      <c r="D8683" s="1508"/>
      <c r="E8683" s="1508"/>
      <c r="F8683" s="1504"/>
      <c r="G8683" s="1504"/>
      <c r="H8683" s="1504"/>
      <c r="I8683" s="1504"/>
      <c r="J8683" s="1504"/>
    </row>
    <row r="8684" spans="2:10" x14ac:dyDescent="0.25">
      <c r="B8684" s="1508"/>
      <c r="C8684" s="1508"/>
      <c r="D8684" s="1508"/>
      <c r="E8684" s="1508"/>
      <c r="F8684" s="1504"/>
      <c r="G8684" s="1504"/>
      <c r="H8684" s="1504"/>
      <c r="I8684" s="1504"/>
      <c r="J8684" s="1504"/>
    </row>
    <row r="8685" spans="2:10" x14ac:dyDescent="0.25">
      <c r="B8685" s="1508"/>
      <c r="C8685" s="1508"/>
      <c r="D8685" s="1508"/>
      <c r="E8685" s="1508"/>
      <c r="F8685" s="1504"/>
      <c r="G8685" s="1504"/>
      <c r="H8685" s="1504"/>
      <c r="I8685" s="1504"/>
      <c r="J8685" s="1504"/>
    </row>
    <row r="8686" spans="2:10" x14ac:dyDescent="0.25">
      <c r="B8686" s="1508"/>
      <c r="C8686" s="1508"/>
      <c r="D8686" s="1508"/>
      <c r="E8686" s="1508"/>
      <c r="F8686" s="1504"/>
      <c r="G8686" s="1504"/>
      <c r="H8686" s="1504"/>
      <c r="I8686" s="1504"/>
      <c r="J8686" s="1504"/>
    </row>
    <row r="8687" spans="2:10" x14ac:dyDescent="0.25">
      <c r="B8687" s="1508"/>
      <c r="C8687" s="1508"/>
      <c r="D8687" s="1508"/>
      <c r="E8687" s="1508"/>
      <c r="F8687" s="1504"/>
      <c r="G8687" s="1504"/>
      <c r="H8687" s="1504"/>
      <c r="I8687" s="1504"/>
      <c r="J8687" s="1504"/>
    </row>
    <row r="8688" spans="2:10" x14ac:dyDescent="0.25">
      <c r="B8688" s="1508"/>
      <c r="C8688" s="1508"/>
      <c r="D8688" s="1508"/>
      <c r="E8688" s="1508"/>
      <c r="F8688" s="1504"/>
      <c r="G8688" s="1504"/>
      <c r="H8688" s="1504"/>
      <c r="I8688" s="1504"/>
      <c r="J8688" s="1504"/>
    </row>
    <row r="8689" spans="2:10" x14ac:dyDescent="0.25">
      <c r="B8689" s="1508"/>
      <c r="C8689" s="1508"/>
      <c r="D8689" s="1508"/>
      <c r="E8689" s="1508"/>
      <c r="F8689" s="1504"/>
      <c r="G8689" s="1504"/>
      <c r="H8689" s="1504"/>
      <c r="I8689" s="1504"/>
      <c r="J8689" s="1504"/>
    </row>
    <row r="8690" spans="2:10" x14ac:dyDescent="0.25">
      <c r="B8690" s="1508"/>
      <c r="C8690" s="1508"/>
      <c r="D8690" s="1508"/>
      <c r="E8690" s="1508"/>
      <c r="F8690" s="1504"/>
      <c r="G8690" s="1504"/>
      <c r="H8690" s="1504"/>
      <c r="I8690" s="1504"/>
      <c r="J8690" s="1504"/>
    </row>
    <row r="8691" spans="2:10" x14ac:dyDescent="0.25">
      <c r="B8691" s="1508"/>
      <c r="C8691" s="1508"/>
      <c r="D8691" s="1508"/>
      <c r="E8691" s="1508"/>
      <c r="F8691" s="1504"/>
      <c r="G8691" s="1504"/>
      <c r="H8691" s="1504"/>
      <c r="I8691" s="1504"/>
      <c r="J8691" s="1504"/>
    </row>
    <row r="8692" spans="2:10" x14ac:dyDescent="0.25">
      <c r="B8692" s="1508"/>
      <c r="C8692" s="1508"/>
      <c r="D8692" s="1508"/>
      <c r="E8692" s="1508"/>
      <c r="F8692" s="1504"/>
      <c r="G8692" s="1504"/>
      <c r="H8692" s="1504"/>
      <c r="I8692" s="1504"/>
      <c r="J8692" s="1504"/>
    </row>
    <row r="8693" spans="2:10" x14ac:dyDescent="0.25">
      <c r="B8693" s="1508"/>
      <c r="C8693" s="1508"/>
      <c r="D8693" s="1508"/>
      <c r="E8693" s="1508"/>
      <c r="F8693" s="1504"/>
      <c r="G8693" s="1504"/>
      <c r="H8693" s="1504"/>
      <c r="I8693" s="1504"/>
      <c r="J8693" s="1504"/>
    </row>
    <row r="8694" spans="2:10" x14ac:dyDescent="0.25">
      <c r="B8694" s="1508"/>
      <c r="C8694" s="1508"/>
      <c r="D8694" s="1508"/>
      <c r="E8694" s="1508"/>
      <c r="F8694" s="1504"/>
      <c r="G8694" s="1504"/>
      <c r="H8694" s="1504"/>
      <c r="I8694" s="1504"/>
      <c r="J8694" s="1504"/>
    </row>
    <row r="8695" spans="2:10" x14ac:dyDescent="0.25">
      <c r="B8695" s="1508"/>
      <c r="C8695" s="1508"/>
      <c r="D8695" s="1508"/>
      <c r="E8695" s="1508"/>
      <c r="F8695" s="1504"/>
      <c r="G8695" s="1504"/>
      <c r="H8695" s="1504"/>
      <c r="I8695" s="1504"/>
      <c r="J8695" s="1504"/>
    </row>
    <row r="8696" spans="2:10" x14ac:dyDescent="0.25">
      <c r="B8696" s="1508"/>
      <c r="C8696" s="1508"/>
      <c r="D8696" s="1508"/>
      <c r="E8696" s="1508"/>
      <c r="F8696" s="1504"/>
      <c r="G8696" s="1504"/>
      <c r="H8696" s="1504"/>
      <c r="I8696" s="1504"/>
      <c r="J8696" s="1504"/>
    </row>
    <row r="8697" spans="2:10" x14ac:dyDescent="0.25">
      <c r="B8697" s="1508"/>
      <c r="C8697" s="1508"/>
      <c r="D8697" s="1508"/>
      <c r="E8697" s="1508"/>
      <c r="F8697" s="1504"/>
      <c r="G8697" s="1504"/>
      <c r="H8697" s="1504"/>
      <c r="I8697" s="1504"/>
      <c r="J8697" s="1504"/>
    </row>
    <row r="8698" spans="2:10" x14ac:dyDescent="0.25">
      <c r="B8698" s="1508"/>
      <c r="C8698" s="1508"/>
      <c r="D8698" s="1508"/>
      <c r="E8698" s="1508"/>
      <c r="F8698" s="1504"/>
      <c r="G8698" s="1504"/>
      <c r="H8698" s="1504"/>
      <c r="I8698" s="1504"/>
      <c r="J8698" s="1504"/>
    </row>
    <row r="8699" spans="2:10" x14ac:dyDescent="0.25">
      <c r="B8699" s="1508"/>
      <c r="C8699" s="1508"/>
      <c r="D8699" s="1508"/>
      <c r="E8699" s="1508"/>
      <c r="F8699" s="1504"/>
      <c r="G8699" s="1504"/>
      <c r="H8699" s="1504"/>
      <c r="I8699" s="1504"/>
      <c r="J8699" s="1504"/>
    </row>
    <row r="8700" spans="2:10" x14ac:dyDescent="0.25">
      <c r="B8700" s="1508"/>
      <c r="C8700" s="1508"/>
      <c r="D8700" s="1508"/>
      <c r="E8700" s="1508"/>
      <c r="F8700" s="1504"/>
      <c r="G8700" s="1504"/>
      <c r="H8700" s="1504"/>
      <c r="I8700" s="1504"/>
      <c r="J8700" s="1504"/>
    </row>
    <row r="8701" spans="2:10" x14ac:dyDescent="0.25">
      <c r="B8701" s="1508"/>
      <c r="C8701" s="1508"/>
      <c r="D8701" s="1508"/>
      <c r="E8701" s="1508"/>
      <c r="F8701" s="1504"/>
      <c r="G8701" s="1504"/>
      <c r="H8701" s="1504"/>
      <c r="I8701" s="1504"/>
      <c r="J8701" s="1504"/>
    </row>
    <row r="8702" spans="2:10" x14ac:dyDescent="0.25">
      <c r="B8702" s="1508"/>
      <c r="C8702" s="1508"/>
      <c r="D8702" s="1508"/>
      <c r="E8702" s="1508"/>
      <c r="F8702" s="1504"/>
      <c r="G8702" s="1504"/>
      <c r="H8702" s="1504"/>
      <c r="I8702" s="1504"/>
      <c r="J8702" s="1504"/>
    </row>
    <row r="8703" spans="2:10" x14ac:dyDescent="0.25">
      <c r="B8703" s="1508"/>
      <c r="C8703" s="1508"/>
      <c r="D8703" s="1508"/>
      <c r="E8703" s="1508"/>
      <c r="F8703" s="1504"/>
      <c r="G8703" s="1504"/>
      <c r="H8703" s="1504"/>
      <c r="I8703" s="1504"/>
      <c r="J8703" s="1504"/>
    </row>
    <row r="8704" spans="2:10" x14ac:dyDescent="0.25">
      <c r="B8704" s="1508"/>
      <c r="C8704" s="1508"/>
      <c r="D8704" s="1508"/>
      <c r="E8704" s="1508"/>
      <c r="F8704" s="1504"/>
      <c r="G8704" s="1504"/>
      <c r="H8704" s="1504"/>
      <c r="I8704" s="1504"/>
      <c r="J8704" s="1504"/>
    </row>
    <row r="8705" spans="2:10" x14ac:dyDescent="0.25">
      <c r="B8705" s="1508"/>
      <c r="C8705" s="1508"/>
      <c r="D8705" s="1508"/>
      <c r="E8705" s="1508"/>
      <c r="F8705" s="1504"/>
      <c r="G8705" s="1504"/>
      <c r="H8705" s="1504"/>
      <c r="I8705" s="1504"/>
      <c r="J8705" s="1504"/>
    </row>
    <row r="8706" spans="2:10" x14ac:dyDescent="0.25">
      <c r="B8706" s="1508"/>
      <c r="C8706" s="1508"/>
      <c r="D8706" s="1508"/>
      <c r="E8706" s="1508"/>
      <c r="F8706" s="1504"/>
      <c r="G8706" s="1504"/>
      <c r="H8706" s="1504"/>
      <c r="I8706" s="1504"/>
      <c r="J8706" s="1504"/>
    </row>
    <row r="8707" spans="2:10" x14ac:dyDescent="0.25">
      <c r="B8707" s="1508"/>
      <c r="C8707" s="1508"/>
      <c r="D8707" s="1508"/>
      <c r="E8707" s="1508"/>
      <c r="F8707" s="1504"/>
      <c r="G8707" s="1504"/>
      <c r="H8707" s="1504"/>
      <c r="I8707" s="1504"/>
      <c r="J8707" s="1504"/>
    </row>
    <row r="8708" spans="2:10" x14ac:dyDescent="0.25">
      <c r="B8708" s="1508"/>
      <c r="C8708" s="1508"/>
      <c r="D8708" s="1508"/>
      <c r="E8708" s="1508"/>
      <c r="F8708" s="1504"/>
      <c r="G8708" s="1504"/>
      <c r="H8708" s="1504"/>
      <c r="I8708" s="1504"/>
      <c r="J8708" s="1504"/>
    </row>
    <row r="8709" spans="2:10" x14ac:dyDescent="0.25">
      <c r="B8709" s="1508"/>
      <c r="C8709" s="1508"/>
      <c r="D8709" s="1508"/>
      <c r="E8709" s="1508"/>
      <c r="F8709" s="1504"/>
      <c r="G8709" s="1504"/>
      <c r="H8709" s="1504"/>
      <c r="I8709" s="1504"/>
      <c r="J8709" s="1504"/>
    </row>
    <row r="8710" spans="2:10" x14ac:dyDescent="0.25">
      <c r="B8710" s="1508"/>
      <c r="C8710" s="1508"/>
      <c r="D8710" s="1508"/>
      <c r="E8710" s="1508"/>
      <c r="F8710" s="1504"/>
      <c r="G8710" s="1504"/>
      <c r="H8710" s="1504"/>
      <c r="I8710" s="1504"/>
      <c r="J8710" s="1504"/>
    </row>
    <row r="8711" spans="2:10" x14ac:dyDescent="0.25">
      <c r="B8711" s="1508"/>
      <c r="C8711" s="1508"/>
      <c r="D8711" s="1508"/>
      <c r="E8711" s="1508"/>
      <c r="F8711" s="1504"/>
      <c r="G8711" s="1504"/>
      <c r="H8711" s="1504"/>
      <c r="I8711" s="1504"/>
      <c r="J8711" s="1504"/>
    </row>
    <row r="8712" spans="2:10" x14ac:dyDescent="0.25">
      <c r="B8712" s="1508"/>
      <c r="C8712" s="1508"/>
      <c r="D8712" s="1508"/>
      <c r="E8712" s="1508"/>
      <c r="F8712" s="1504"/>
      <c r="G8712" s="1504"/>
      <c r="H8712" s="1504"/>
      <c r="I8712" s="1504"/>
      <c r="J8712" s="1504"/>
    </row>
    <row r="8713" spans="2:10" x14ac:dyDescent="0.25">
      <c r="B8713" s="1508"/>
      <c r="C8713" s="1508"/>
      <c r="D8713" s="1508"/>
      <c r="E8713" s="1508"/>
      <c r="F8713" s="1504"/>
      <c r="G8713" s="1504"/>
      <c r="H8713" s="1504"/>
      <c r="I8713" s="1504"/>
      <c r="J8713" s="1504"/>
    </row>
    <row r="8714" spans="2:10" x14ac:dyDescent="0.25">
      <c r="B8714" s="1508"/>
      <c r="C8714" s="1508"/>
      <c r="D8714" s="1508"/>
      <c r="E8714" s="1508"/>
      <c r="F8714" s="1504"/>
      <c r="G8714" s="1504"/>
      <c r="H8714" s="1504"/>
      <c r="I8714" s="1504"/>
      <c r="J8714" s="1504"/>
    </row>
    <row r="8715" spans="2:10" x14ac:dyDescent="0.25">
      <c r="B8715" s="1508"/>
      <c r="C8715" s="1508"/>
      <c r="D8715" s="1508"/>
      <c r="E8715" s="1508"/>
      <c r="F8715" s="1504"/>
      <c r="G8715" s="1504"/>
      <c r="H8715" s="1504"/>
      <c r="I8715" s="1504"/>
      <c r="J8715" s="1504"/>
    </row>
    <row r="8716" spans="2:10" x14ac:dyDescent="0.25">
      <c r="B8716" s="1508"/>
      <c r="C8716" s="1508"/>
      <c r="D8716" s="1508"/>
      <c r="E8716" s="1508"/>
      <c r="F8716" s="1504"/>
      <c r="G8716" s="1504"/>
      <c r="H8716" s="1504"/>
      <c r="I8716" s="1504"/>
      <c r="J8716" s="1504"/>
    </row>
    <row r="8717" spans="2:10" x14ac:dyDescent="0.25">
      <c r="B8717" s="1508"/>
      <c r="C8717" s="1508"/>
      <c r="D8717" s="1508"/>
      <c r="E8717" s="1508"/>
      <c r="F8717" s="1504"/>
      <c r="G8717" s="1504"/>
      <c r="H8717" s="1504"/>
      <c r="I8717" s="1504"/>
      <c r="J8717" s="1504"/>
    </row>
    <row r="8718" spans="2:10" x14ac:dyDescent="0.25">
      <c r="B8718" s="1508"/>
      <c r="C8718" s="1508"/>
      <c r="D8718" s="1508"/>
      <c r="E8718" s="1508"/>
      <c r="F8718" s="1504"/>
      <c r="G8718" s="1504"/>
      <c r="H8718" s="1504"/>
      <c r="I8718" s="1504"/>
      <c r="J8718" s="1504"/>
    </row>
    <row r="8719" spans="2:10" x14ac:dyDescent="0.25">
      <c r="B8719" s="1508"/>
      <c r="C8719" s="1508"/>
      <c r="D8719" s="1508"/>
      <c r="E8719" s="1508"/>
      <c r="F8719" s="1504"/>
      <c r="G8719" s="1504"/>
      <c r="H8719" s="1504"/>
      <c r="I8719" s="1504"/>
      <c r="J8719" s="1504"/>
    </row>
    <row r="8720" spans="2:10" x14ac:dyDescent="0.25">
      <c r="B8720" s="1508"/>
      <c r="C8720" s="1508"/>
      <c r="D8720" s="1508"/>
      <c r="E8720" s="1508"/>
      <c r="F8720" s="1504"/>
      <c r="G8720" s="1504"/>
      <c r="H8720" s="1504"/>
      <c r="I8720" s="1504"/>
      <c r="J8720" s="1504"/>
    </row>
    <row r="8721" spans="2:10" x14ac:dyDescent="0.25">
      <c r="B8721" s="1508"/>
      <c r="C8721" s="1508"/>
      <c r="D8721" s="1508"/>
      <c r="E8721" s="1508"/>
      <c r="F8721" s="1504"/>
      <c r="G8721" s="1504"/>
      <c r="H8721" s="1504"/>
      <c r="I8721" s="1504"/>
      <c r="J8721" s="1504"/>
    </row>
    <row r="8722" spans="2:10" x14ac:dyDescent="0.25">
      <c r="B8722" s="1508"/>
      <c r="C8722" s="1508"/>
      <c r="D8722" s="1508"/>
      <c r="E8722" s="1508"/>
      <c r="F8722" s="1504"/>
      <c r="G8722" s="1504"/>
      <c r="H8722" s="1504"/>
      <c r="I8722" s="1504"/>
      <c r="J8722" s="1504"/>
    </row>
    <row r="8723" spans="2:10" x14ac:dyDescent="0.25">
      <c r="B8723" s="1508"/>
      <c r="C8723" s="1508"/>
      <c r="D8723" s="1508"/>
      <c r="E8723" s="1508"/>
      <c r="F8723" s="1504"/>
      <c r="G8723" s="1504"/>
      <c r="H8723" s="1504"/>
      <c r="I8723" s="1504"/>
      <c r="J8723" s="1504"/>
    </row>
    <row r="8724" spans="2:10" x14ac:dyDescent="0.25">
      <c r="B8724" s="1508"/>
      <c r="C8724" s="1508"/>
      <c r="D8724" s="1508"/>
      <c r="E8724" s="1508"/>
      <c r="F8724" s="1504"/>
      <c r="G8724" s="1504"/>
      <c r="H8724" s="1504"/>
      <c r="I8724" s="1504"/>
      <c r="J8724" s="1504"/>
    </row>
    <row r="8725" spans="2:10" x14ac:dyDescent="0.25">
      <c r="B8725" s="1508"/>
      <c r="C8725" s="1508"/>
      <c r="D8725" s="1508"/>
      <c r="E8725" s="1508"/>
      <c r="F8725" s="1504"/>
      <c r="G8725" s="1504"/>
      <c r="H8725" s="1504"/>
      <c r="I8725" s="1504"/>
      <c r="J8725" s="1504"/>
    </row>
    <row r="8726" spans="2:10" x14ac:dyDescent="0.25">
      <c r="B8726" s="1508"/>
      <c r="C8726" s="1508"/>
      <c r="D8726" s="1508"/>
      <c r="E8726" s="1508"/>
      <c r="F8726" s="1504"/>
      <c r="G8726" s="1504"/>
      <c r="H8726" s="1504"/>
      <c r="I8726" s="1504"/>
      <c r="J8726" s="1504"/>
    </row>
    <row r="8727" spans="2:10" x14ac:dyDescent="0.25">
      <c r="B8727" s="1508"/>
      <c r="C8727" s="1508"/>
      <c r="D8727" s="1508"/>
      <c r="E8727" s="1508"/>
      <c r="F8727" s="1504"/>
      <c r="G8727" s="1504"/>
      <c r="H8727" s="1504"/>
      <c r="I8727" s="1504"/>
      <c r="J8727" s="1504"/>
    </row>
    <row r="8728" spans="2:10" x14ac:dyDescent="0.25">
      <c r="B8728" s="1508"/>
      <c r="C8728" s="1508"/>
      <c r="D8728" s="1508"/>
      <c r="E8728" s="1508"/>
      <c r="F8728" s="1504"/>
      <c r="G8728" s="1504"/>
      <c r="H8728" s="1504"/>
      <c r="I8728" s="1504"/>
      <c r="J8728" s="1504"/>
    </row>
    <row r="8729" spans="2:10" x14ac:dyDescent="0.25">
      <c r="B8729" s="1508"/>
      <c r="C8729" s="1508"/>
      <c r="D8729" s="1508"/>
      <c r="E8729" s="1508"/>
      <c r="F8729" s="1504"/>
      <c r="G8729" s="1504"/>
      <c r="H8729" s="1504"/>
      <c r="I8729" s="1504"/>
      <c r="J8729" s="1504"/>
    </row>
    <row r="8730" spans="2:10" x14ac:dyDescent="0.25">
      <c r="B8730" s="1508"/>
      <c r="C8730" s="1508"/>
      <c r="D8730" s="1508"/>
      <c r="E8730" s="1508"/>
      <c r="F8730" s="1504"/>
      <c r="G8730" s="1504"/>
      <c r="H8730" s="1504"/>
      <c r="I8730" s="1504"/>
      <c r="J8730" s="1504"/>
    </row>
    <row r="8731" spans="2:10" x14ac:dyDescent="0.25">
      <c r="B8731" s="1508"/>
      <c r="C8731" s="1508"/>
      <c r="D8731" s="1508"/>
      <c r="E8731" s="1508"/>
      <c r="F8731" s="1504"/>
      <c r="G8731" s="1504"/>
      <c r="H8731" s="1504"/>
      <c r="I8731" s="1504"/>
      <c r="J8731" s="1504"/>
    </row>
    <row r="8732" spans="2:10" x14ac:dyDescent="0.25">
      <c r="B8732" s="1508"/>
      <c r="C8732" s="1508"/>
      <c r="D8732" s="1508"/>
      <c r="E8732" s="1508"/>
      <c r="F8732" s="1504"/>
      <c r="G8732" s="1504"/>
      <c r="H8732" s="1504"/>
      <c r="I8732" s="1504"/>
      <c r="J8732" s="1504"/>
    </row>
    <row r="8733" spans="2:10" x14ac:dyDescent="0.25">
      <c r="B8733" s="1508"/>
      <c r="C8733" s="1508"/>
      <c r="D8733" s="1508"/>
      <c r="E8733" s="1508"/>
      <c r="F8733" s="1504"/>
      <c r="G8733" s="1504"/>
      <c r="H8733" s="1504"/>
      <c r="I8733" s="1504"/>
      <c r="J8733" s="1504"/>
    </row>
    <row r="8734" spans="2:10" x14ac:dyDescent="0.25">
      <c r="B8734" s="1508"/>
      <c r="C8734" s="1508"/>
      <c r="D8734" s="1508"/>
      <c r="E8734" s="1508"/>
      <c r="F8734" s="1504"/>
      <c r="G8734" s="1504"/>
      <c r="H8734" s="1504"/>
      <c r="I8734" s="1504"/>
      <c r="J8734" s="1504"/>
    </row>
    <row r="8735" spans="2:10" x14ac:dyDescent="0.25">
      <c r="B8735" s="1508"/>
      <c r="C8735" s="1508"/>
      <c r="D8735" s="1508"/>
      <c r="E8735" s="1508"/>
      <c r="F8735" s="1504"/>
      <c r="G8735" s="1504"/>
      <c r="H8735" s="1504"/>
      <c r="I8735" s="1504"/>
      <c r="J8735" s="1504"/>
    </row>
    <row r="8736" spans="2:10" x14ac:dyDescent="0.25">
      <c r="B8736" s="1508"/>
      <c r="C8736" s="1508"/>
      <c r="D8736" s="1508"/>
      <c r="E8736" s="1508"/>
      <c r="F8736" s="1504"/>
      <c r="G8736" s="1504"/>
      <c r="H8736" s="1504"/>
      <c r="I8736" s="1504"/>
      <c r="J8736" s="1504"/>
    </row>
    <row r="8737" spans="2:10" x14ac:dyDescent="0.25">
      <c r="B8737" s="1508"/>
      <c r="C8737" s="1508"/>
      <c r="D8737" s="1508"/>
      <c r="E8737" s="1508"/>
      <c r="F8737" s="1504"/>
      <c r="G8737" s="1504"/>
      <c r="H8737" s="1504"/>
      <c r="I8737" s="1504"/>
      <c r="J8737" s="1504"/>
    </row>
    <row r="8738" spans="2:10" x14ac:dyDescent="0.25">
      <c r="B8738" s="1508"/>
      <c r="C8738" s="1508"/>
      <c r="D8738" s="1508"/>
      <c r="E8738" s="1508"/>
      <c r="F8738" s="1504"/>
      <c r="G8738" s="1504"/>
      <c r="H8738" s="1504"/>
      <c r="I8738" s="1504"/>
      <c r="J8738" s="1504"/>
    </row>
    <row r="8739" spans="2:10" x14ac:dyDescent="0.25">
      <c r="B8739" s="1508"/>
      <c r="C8739" s="1508"/>
      <c r="D8739" s="1508"/>
      <c r="E8739" s="1508"/>
      <c r="F8739" s="1504"/>
      <c r="G8739" s="1504"/>
      <c r="H8739" s="1504"/>
      <c r="I8739" s="1504"/>
      <c r="J8739" s="1504"/>
    </row>
    <row r="8740" spans="2:10" x14ac:dyDescent="0.25">
      <c r="B8740" s="1508"/>
      <c r="C8740" s="1508"/>
      <c r="D8740" s="1508"/>
      <c r="E8740" s="1508"/>
      <c r="F8740" s="1504"/>
      <c r="G8740" s="1504"/>
      <c r="H8740" s="1504"/>
      <c r="I8740" s="1504"/>
      <c r="J8740" s="1504"/>
    </row>
    <row r="8741" spans="2:10" x14ac:dyDescent="0.25">
      <c r="B8741" s="1508"/>
      <c r="C8741" s="1508"/>
      <c r="D8741" s="1508"/>
      <c r="E8741" s="1508"/>
      <c r="F8741" s="1504"/>
      <c r="G8741" s="1504"/>
      <c r="H8741" s="1504"/>
      <c r="I8741" s="1504"/>
      <c r="J8741" s="1504"/>
    </row>
    <row r="8742" spans="2:10" x14ac:dyDescent="0.25">
      <c r="B8742" s="1508"/>
      <c r="C8742" s="1508"/>
      <c r="D8742" s="1508"/>
      <c r="E8742" s="1508"/>
      <c r="F8742" s="1504"/>
      <c r="G8742" s="1504"/>
      <c r="H8742" s="1504"/>
      <c r="I8742" s="1504"/>
      <c r="J8742" s="1504"/>
    </row>
    <row r="8743" spans="2:10" x14ac:dyDescent="0.25">
      <c r="B8743" s="1508"/>
      <c r="C8743" s="1508"/>
      <c r="D8743" s="1508"/>
      <c r="E8743" s="1508"/>
      <c r="F8743" s="1504"/>
      <c r="G8743" s="1504"/>
      <c r="H8743" s="1504"/>
      <c r="I8743" s="1504"/>
      <c r="J8743" s="1504"/>
    </row>
    <row r="8744" spans="2:10" x14ac:dyDescent="0.25">
      <c r="B8744" s="1508"/>
      <c r="C8744" s="1508"/>
      <c r="D8744" s="1508"/>
      <c r="E8744" s="1508"/>
      <c r="F8744" s="1504"/>
      <c r="G8744" s="1504"/>
      <c r="H8744" s="1504"/>
      <c r="I8744" s="1504"/>
      <c r="J8744" s="1504"/>
    </row>
    <row r="8745" spans="2:10" x14ac:dyDescent="0.25">
      <c r="B8745" s="1508"/>
      <c r="C8745" s="1508"/>
      <c r="D8745" s="1508"/>
      <c r="E8745" s="1508"/>
      <c r="F8745" s="1504"/>
      <c r="G8745" s="1504"/>
      <c r="H8745" s="1504"/>
      <c r="I8745" s="1504"/>
      <c r="J8745" s="1504"/>
    </row>
    <row r="8746" spans="2:10" x14ac:dyDescent="0.25">
      <c r="B8746" s="1508"/>
      <c r="C8746" s="1508"/>
      <c r="D8746" s="1508"/>
      <c r="E8746" s="1508"/>
      <c r="F8746" s="1504"/>
      <c r="G8746" s="1504"/>
      <c r="H8746" s="1504"/>
      <c r="I8746" s="1504"/>
      <c r="J8746" s="1504"/>
    </row>
    <row r="8747" spans="2:10" x14ac:dyDescent="0.25">
      <c r="B8747" s="1508"/>
      <c r="C8747" s="1508"/>
      <c r="D8747" s="1508"/>
      <c r="E8747" s="1508"/>
      <c r="F8747" s="1504"/>
      <c r="G8747" s="1504"/>
      <c r="H8747" s="1504"/>
      <c r="I8747" s="1504"/>
      <c r="J8747" s="1504"/>
    </row>
    <row r="8748" spans="2:10" x14ac:dyDescent="0.25">
      <c r="B8748" s="1508"/>
      <c r="C8748" s="1508"/>
      <c r="D8748" s="1508"/>
      <c r="E8748" s="1508"/>
      <c r="F8748" s="1504"/>
      <c r="G8748" s="1504"/>
      <c r="H8748" s="1504"/>
      <c r="I8748" s="1504"/>
      <c r="J8748" s="1504"/>
    </row>
    <row r="8749" spans="2:10" x14ac:dyDescent="0.25">
      <c r="B8749" s="1508"/>
      <c r="C8749" s="1508"/>
      <c r="D8749" s="1508"/>
      <c r="E8749" s="1508"/>
      <c r="F8749" s="1504"/>
      <c r="G8749" s="1504"/>
      <c r="H8749" s="1504"/>
      <c r="I8749" s="1504"/>
      <c r="J8749" s="1504"/>
    </row>
    <row r="8750" spans="2:10" x14ac:dyDescent="0.25">
      <c r="B8750" s="1508"/>
      <c r="C8750" s="1508"/>
      <c r="D8750" s="1508"/>
      <c r="E8750" s="1508"/>
      <c r="F8750" s="1504"/>
      <c r="G8750" s="1504"/>
      <c r="H8750" s="1504"/>
      <c r="I8750" s="1504"/>
      <c r="J8750" s="1504"/>
    </row>
    <row r="8751" spans="2:10" x14ac:dyDescent="0.25">
      <c r="B8751" s="1508"/>
      <c r="C8751" s="1508"/>
      <c r="D8751" s="1508"/>
      <c r="E8751" s="1508"/>
      <c r="F8751" s="1504"/>
      <c r="G8751" s="1504"/>
      <c r="H8751" s="1504"/>
      <c r="I8751" s="1504"/>
      <c r="J8751" s="1504"/>
    </row>
    <row r="8752" spans="2:10" x14ac:dyDescent="0.25">
      <c r="B8752" s="1508"/>
      <c r="C8752" s="1508"/>
      <c r="D8752" s="1508"/>
      <c r="E8752" s="1508"/>
      <c r="F8752" s="1504"/>
      <c r="G8752" s="1504"/>
      <c r="H8752" s="1504"/>
      <c r="I8752" s="1504"/>
      <c r="J8752" s="1504"/>
    </row>
    <row r="8753" spans="2:10" x14ac:dyDescent="0.25">
      <c r="B8753" s="1508"/>
      <c r="C8753" s="1508"/>
      <c r="D8753" s="1508"/>
      <c r="E8753" s="1508"/>
      <c r="F8753" s="1504"/>
      <c r="G8753" s="1504"/>
      <c r="H8753" s="1504"/>
      <c r="I8753" s="1504"/>
      <c r="J8753" s="1504"/>
    </row>
    <row r="8754" spans="2:10" x14ac:dyDescent="0.25">
      <c r="B8754" s="1508"/>
      <c r="C8754" s="1508"/>
      <c r="D8754" s="1508"/>
      <c r="E8754" s="1508"/>
      <c r="F8754" s="1504"/>
      <c r="G8754" s="1504"/>
      <c r="H8754" s="1504"/>
      <c r="I8754" s="1504"/>
      <c r="J8754" s="1504"/>
    </row>
    <row r="8755" spans="2:10" x14ac:dyDescent="0.25">
      <c r="B8755" s="1508"/>
      <c r="C8755" s="1508"/>
      <c r="D8755" s="1508"/>
      <c r="E8755" s="1508"/>
      <c r="F8755" s="1504"/>
      <c r="G8755" s="1504"/>
      <c r="H8755" s="1504"/>
      <c r="I8755" s="1504"/>
      <c r="J8755" s="1504"/>
    </row>
    <row r="8756" spans="2:10" x14ac:dyDescent="0.25">
      <c r="B8756" s="1508"/>
      <c r="C8756" s="1508"/>
      <c r="D8756" s="1508"/>
      <c r="E8756" s="1508"/>
      <c r="F8756" s="1504"/>
      <c r="G8756" s="1504"/>
      <c r="H8756" s="1504"/>
      <c r="I8756" s="1504"/>
      <c r="J8756" s="1504"/>
    </row>
    <row r="8757" spans="2:10" x14ac:dyDescent="0.25">
      <c r="B8757" s="1508"/>
      <c r="C8757" s="1508"/>
      <c r="D8757" s="1508"/>
      <c r="E8757" s="1508"/>
      <c r="F8757" s="1504"/>
      <c r="G8757" s="1504"/>
      <c r="H8757" s="1504"/>
      <c r="I8757" s="1504"/>
      <c r="J8757" s="1504"/>
    </row>
    <row r="8758" spans="2:10" x14ac:dyDescent="0.25">
      <c r="B8758" s="1508"/>
      <c r="C8758" s="1508"/>
      <c r="D8758" s="1508"/>
      <c r="E8758" s="1508"/>
      <c r="F8758" s="1504"/>
      <c r="G8758" s="1504"/>
      <c r="H8758" s="1504"/>
      <c r="I8758" s="1504"/>
      <c r="J8758" s="1504"/>
    </row>
    <row r="8759" spans="2:10" x14ac:dyDescent="0.25">
      <c r="B8759" s="1508"/>
      <c r="C8759" s="1508"/>
      <c r="D8759" s="1508"/>
      <c r="E8759" s="1508"/>
      <c r="F8759" s="1504"/>
      <c r="G8759" s="1504"/>
      <c r="H8759" s="1504"/>
      <c r="I8759" s="1504"/>
      <c r="J8759" s="1504"/>
    </row>
    <row r="8760" spans="2:10" x14ac:dyDescent="0.25">
      <c r="B8760" s="1508"/>
      <c r="C8760" s="1508"/>
      <c r="D8760" s="1508"/>
      <c r="E8760" s="1508"/>
      <c r="F8760" s="1504"/>
      <c r="G8760" s="1504"/>
      <c r="H8760" s="1504"/>
      <c r="I8760" s="1504"/>
      <c r="J8760" s="1504"/>
    </row>
    <row r="8761" spans="2:10" x14ac:dyDescent="0.25">
      <c r="B8761" s="1508"/>
      <c r="C8761" s="1508"/>
      <c r="D8761" s="1508"/>
      <c r="E8761" s="1508"/>
      <c r="F8761" s="1504"/>
      <c r="G8761" s="1504"/>
      <c r="H8761" s="1504"/>
      <c r="I8761" s="1504"/>
      <c r="J8761" s="1504"/>
    </row>
    <row r="8762" spans="2:10" x14ac:dyDescent="0.25">
      <c r="B8762" s="1508"/>
      <c r="C8762" s="1508"/>
      <c r="D8762" s="1508"/>
      <c r="E8762" s="1508"/>
      <c r="F8762" s="1504"/>
      <c r="G8762" s="1504"/>
      <c r="H8762" s="1504"/>
      <c r="I8762" s="1504"/>
      <c r="J8762" s="1504"/>
    </row>
    <row r="8763" spans="2:10" x14ac:dyDescent="0.25">
      <c r="B8763" s="1508"/>
      <c r="C8763" s="1508"/>
      <c r="D8763" s="1508"/>
      <c r="E8763" s="1508"/>
      <c r="F8763" s="1504"/>
      <c r="G8763" s="1504"/>
      <c r="H8763" s="1504"/>
      <c r="I8763" s="1504"/>
      <c r="J8763" s="1504"/>
    </row>
    <row r="8764" spans="2:10" x14ac:dyDescent="0.25">
      <c r="B8764" s="1508"/>
      <c r="C8764" s="1508"/>
      <c r="D8764" s="1508"/>
      <c r="E8764" s="1508"/>
      <c r="F8764" s="1504"/>
      <c r="G8764" s="1504"/>
      <c r="H8764" s="1504"/>
      <c r="I8764" s="1504"/>
      <c r="J8764" s="1504"/>
    </row>
    <row r="8765" spans="2:10" x14ac:dyDescent="0.25">
      <c r="B8765" s="1508"/>
      <c r="C8765" s="1508"/>
      <c r="D8765" s="1508"/>
      <c r="E8765" s="1508"/>
      <c r="F8765" s="1504"/>
      <c r="G8765" s="1504"/>
      <c r="H8765" s="1504"/>
      <c r="I8765" s="1504"/>
      <c r="J8765" s="1504"/>
    </row>
    <row r="8766" spans="2:10" x14ac:dyDescent="0.25">
      <c r="B8766" s="1508"/>
      <c r="C8766" s="1508"/>
      <c r="D8766" s="1508"/>
      <c r="E8766" s="1508"/>
      <c r="F8766" s="1504"/>
      <c r="G8766" s="1504"/>
      <c r="H8766" s="1504"/>
      <c r="I8766" s="1504"/>
      <c r="J8766" s="1504"/>
    </row>
    <row r="8767" spans="2:10" x14ac:dyDescent="0.25">
      <c r="B8767" s="1508"/>
      <c r="C8767" s="1508"/>
      <c r="D8767" s="1508"/>
      <c r="E8767" s="1508"/>
      <c r="F8767" s="1504"/>
      <c r="G8767" s="1504"/>
      <c r="H8767" s="1504"/>
      <c r="I8767" s="1504"/>
      <c r="J8767" s="1504"/>
    </row>
    <row r="8768" spans="2:10" x14ac:dyDescent="0.25">
      <c r="B8768" s="1508"/>
      <c r="C8768" s="1508"/>
      <c r="D8768" s="1508"/>
      <c r="E8768" s="1508"/>
      <c r="F8768" s="1504"/>
      <c r="G8768" s="1504"/>
      <c r="H8768" s="1504"/>
      <c r="I8768" s="1504"/>
      <c r="J8768" s="1504"/>
    </row>
    <row r="8769" spans="2:10" x14ac:dyDescent="0.25">
      <c r="B8769" s="1508"/>
      <c r="C8769" s="1508"/>
      <c r="D8769" s="1508"/>
      <c r="E8769" s="1508"/>
      <c r="F8769" s="1504"/>
      <c r="G8769" s="1504"/>
      <c r="H8769" s="1504"/>
      <c r="I8769" s="1504"/>
      <c r="J8769" s="1504"/>
    </row>
    <row r="8770" spans="2:10" x14ac:dyDescent="0.25">
      <c r="B8770" s="1508"/>
      <c r="C8770" s="1508"/>
      <c r="D8770" s="1508"/>
      <c r="E8770" s="1508"/>
      <c r="F8770" s="1504"/>
      <c r="G8770" s="1504"/>
      <c r="H8770" s="1504"/>
      <c r="I8770" s="1504"/>
      <c r="J8770" s="1504"/>
    </row>
    <row r="8771" spans="2:10" x14ac:dyDescent="0.25">
      <c r="B8771" s="1508"/>
      <c r="C8771" s="1508"/>
      <c r="D8771" s="1508"/>
      <c r="E8771" s="1508"/>
      <c r="F8771" s="1504"/>
      <c r="G8771" s="1504"/>
      <c r="H8771" s="1504"/>
      <c r="I8771" s="1504"/>
      <c r="J8771" s="1504"/>
    </row>
    <row r="8772" spans="2:10" x14ac:dyDescent="0.25">
      <c r="B8772" s="1508"/>
      <c r="C8772" s="1508"/>
      <c r="D8772" s="1508"/>
      <c r="E8772" s="1508"/>
      <c r="F8772" s="1504"/>
      <c r="G8772" s="1504"/>
      <c r="H8772" s="1504"/>
      <c r="I8772" s="1504"/>
      <c r="J8772" s="1504"/>
    </row>
    <row r="8773" spans="2:10" x14ac:dyDescent="0.25">
      <c r="B8773" s="1508"/>
      <c r="C8773" s="1508"/>
      <c r="D8773" s="1508"/>
      <c r="E8773" s="1508"/>
      <c r="F8773" s="1504"/>
      <c r="G8773" s="1504"/>
      <c r="H8773" s="1504"/>
      <c r="I8773" s="1504"/>
      <c r="J8773" s="1504"/>
    </row>
    <row r="8774" spans="2:10" x14ac:dyDescent="0.25">
      <c r="B8774" s="1508"/>
      <c r="C8774" s="1508"/>
      <c r="D8774" s="1508"/>
      <c r="E8774" s="1508"/>
      <c r="F8774" s="1504"/>
      <c r="G8774" s="1504"/>
      <c r="H8774" s="1504"/>
      <c r="I8774" s="1504"/>
      <c r="J8774" s="1504"/>
    </row>
    <row r="8775" spans="2:10" x14ac:dyDescent="0.25">
      <c r="B8775" s="1508"/>
      <c r="C8775" s="1508"/>
      <c r="D8775" s="1508"/>
      <c r="E8775" s="1508"/>
      <c r="F8775" s="1504"/>
      <c r="G8775" s="1504"/>
      <c r="H8775" s="1504"/>
      <c r="I8775" s="1504"/>
      <c r="J8775" s="1504"/>
    </row>
    <row r="8776" spans="2:10" x14ac:dyDescent="0.25">
      <c r="B8776" s="1508"/>
      <c r="C8776" s="1508"/>
      <c r="D8776" s="1508"/>
      <c r="E8776" s="1508"/>
      <c r="F8776" s="1504"/>
      <c r="G8776" s="1504"/>
      <c r="H8776" s="1504"/>
      <c r="I8776" s="1504"/>
      <c r="J8776" s="1504"/>
    </row>
    <row r="8777" spans="2:10" x14ac:dyDescent="0.25">
      <c r="B8777" s="1508"/>
      <c r="C8777" s="1508"/>
      <c r="D8777" s="1508"/>
      <c r="E8777" s="1508"/>
      <c r="F8777" s="1504"/>
      <c r="G8777" s="1504"/>
      <c r="H8777" s="1504"/>
      <c r="I8777" s="1504"/>
      <c r="J8777" s="1504"/>
    </row>
    <row r="8778" spans="2:10" x14ac:dyDescent="0.25">
      <c r="B8778" s="1508"/>
      <c r="C8778" s="1508"/>
      <c r="D8778" s="1508"/>
      <c r="E8778" s="1508"/>
      <c r="F8778" s="1504"/>
      <c r="G8778" s="1504"/>
      <c r="H8778" s="1504"/>
      <c r="I8778" s="1504"/>
      <c r="J8778" s="1504"/>
    </row>
    <row r="8779" spans="2:10" x14ac:dyDescent="0.25">
      <c r="B8779" s="1508"/>
      <c r="C8779" s="1508"/>
      <c r="D8779" s="1508"/>
      <c r="E8779" s="1508"/>
      <c r="F8779" s="1504"/>
      <c r="G8779" s="1504"/>
      <c r="H8779" s="1504"/>
      <c r="I8779" s="1504"/>
      <c r="J8779" s="1504"/>
    </row>
    <row r="8780" spans="2:10" x14ac:dyDescent="0.25">
      <c r="B8780" s="1508"/>
      <c r="C8780" s="1508"/>
      <c r="D8780" s="1508"/>
      <c r="E8780" s="1508"/>
      <c r="F8780" s="1504"/>
      <c r="G8780" s="1504"/>
      <c r="H8780" s="1504"/>
      <c r="I8780" s="1504"/>
      <c r="J8780" s="1504"/>
    </row>
    <row r="8781" spans="2:10" x14ac:dyDescent="0.25">
      <c r="B8781" s="1508"/>
      <c r="C8781" s="1508"/>
      <c r="D8781" s="1508"/>
      <c r="E8781" s="1508"/>
      <c r="F8781" s="1504"/>
      <c r="G8781" s="1504"/>
      <c r="H8781" s="1504"/>
      <c r="I8781" s="1504"/>
      <c r="J8781" s="1504"/>
    </row>
    <row r="8782" spans="2:10" x14ac:dyDescent="0.25">
      <c r="B8782" s="1508"/>
      <c r="C8782" s="1508"/>
      <c r="D8782" s="1508"/>
      <c r="E8782" s="1508"/>
      <c r="F8782" s="1504"/>
      <c r="G8782" s="1504"/>
      <c r="H8782" s="1504"/>
      <c r="I8782" s="1504"/>
      <c r="J8782" s="1504"/>
    </row>
    <row r="8783" spans="2:10" x14ac:dyDescent="0.25">
      <c r="B8783" s="1508"/>
      <c r="C8783" s="1508"/>
      <c r="D8783" s="1508"/>
      <c r="E8783" s="1508"/>
      <c r="F8783" s="1504"/>
      <c r="G8783" s="1504"/>
      <c r="H8783" s="1504"/>
      <c r="I8783" s="1504"/>
      <c r="J8783" s="1504"/>
    </row>
    <row r="8784" spans="2:10" x14ac:dyDescent="0.25">
      <c r="B8784" s="1508"/>
      <c r="C8784" s="1508"/>
      <c r="D8784" s="1508"/>
      <c r="E8784" s="1508"/>
      <c r="F8784" s="1504"/>
      <c r="G8784" s="1504"/>
      <c r="H8784" s="1504"/>
      <c r="I8784" s="1504"/>
      <c r="J8784" s="1504"/>
    </row>
    <row r="8785" spans="2:10" x14ac:dyDescent="0.25">
      <c r="B8785" s="1508"/>
      <c r="C8785" s="1508"/>
      <c r="D8785" s="1508"/>
      <c r="E8785" s="1508"/>
      <c r="F8785" s="1504"/>
      <c r="G8785" s="1504"/>
      <c r="H8785" s="1504"/>
      <c r="I8785" s="1504"/>
      <c r="J8785" s="1504"/>
    </row>
    <row r="8786" spans="2:10" x14ac:dyDescent="0.25">
      <c r="B8786" s="1508"/>
      <c r="C8786" s="1508"/>
      <c r="D8786" s="1508"/>
      <c r="E8786" s="1508"/>
      <c r="F8786" s="1504"/>
      <c r="G8786" s="1504"/>
      <c r="H8786" s="1504"/>
      <c r="I8786" s="1504"/>
      <c r="J8786" s="1504"/>
    </row>
    <row r="8787" spans="2:10" x14ac:dyDescent="0.25">
      <c r="B8787" s="1508"/>
      <c r="C8787" s="1508"/>
      <c r="D8787" s="1508"/>
      <c r="E8787" s="1508"/>
      <c r="F8787" s="1504"/>
      <c r="G8787" s="1504"/>
      <c r="H8787" s="1504"/>
      <c r="I8787" s="1504"/>
      <c r="J8787" s="1504"/>
    </row>
    <row r="8788" spans="2:10" x14ac:dyDescent="0.25">
      <c r="B8788" s="1508"/>
      <c r="C8788" s="1508"/>
      <c r="D8788" s="1508"/>
      <c r="E8788" s="1508"/>
      <c r="F8788" s="1504"/>
      <c r="G8788" s="1504"/>
      <c r="H8788" s="1504"/>
      <c r="I8788" s="1504"/>
      <c r="J8788" s="1504"/>
    </row>
    <row r="8789" spans="2:10" x14ac:dyDescent="0.25">
      <c r="B8789" s="1508"/>
      <c r="C8789" s="1508"/>
      <c r="D8789" s="1508"/>
      <c r="E8789" s="1508"/>
      <c r="F8789" s="1504"/>
      <c r="G8789" s="1504"/>
      <c r="H8789" s="1504"/>
      <c r="I8789" s="1504"/>
      <c r="J8789" s="1504"/>
    </row>
    <row r="8790" spans="2:10" x14ac:dyDescent="0.25">
      <c r="B8790" s="1508"/>
      <c r="C8790" s="1508"/>
      <c r="D8790" s="1508"/>
      <c r="E8790" s="1508"/>
      <c r="F8790" s="1504"/>
      <c r="G8790" s="1504"/>
      <c r="H8790" s="1504"/>
      <c r="I8790" s="1504"/>
      <c r="J8790" s="1504"/>
    </row>
    <row r="8791" spans="2:10" x14ac:dyDescent="0.25">
      <c r="B8791" s="1508"/>
      <c r="C8791" s="1508"/>
      <c r="D8791" s="1508"/>
      <c r="E8791" s="1508"/>
      <c r="F8791" s="1504"/>
      <c r="G8791" s="1504"/>
      <c r="H8791" s="1504"/>
      <c r="I8791" s="1504"/>
      <c r="J8791" s="1504"/>
    </row>
    <row r="8792" spans="2:10" x14ac:dyDescent="0.25">
      <c r="B8792" s="1508"/>
      <c r="C8792" s="1508"/>
      <c r="D8792" s="1508"/>
      <c r="E8792" s="1508"/>
      <c r="F8792" s="1504"/>
      <c r="G8792" s="1504"/>
      <c r="H8792" s="1504"/>
      <c r="I8792" s="1504"/>
      <c r="J8792" s="1504"/>
    </row>
    <row r="8793" spans="2:10" x14ac:dyDescent="0.25">
      <c r="B8793" s="1508"/>
      <c r="C8793" s="1508"/>
      <c r="D8793" s="1508"/>
      <c r="E8793" s="1508"/>
      <c r="F8793" s="1504"/>
      <c r="G8793" s="1504"/>
      <c r="H8793" s="1504"/>
      <c r="I8793" s="1504"/>
      <c r="J8793" s="1504"/>
    </row>
    <row r="8794" spans="2:10" x14ac:dyDescent="0.25">
      <c r="B8794" s="1508"/>
      <c r="C8794" s="1508"/>
      <c r="D8794" s="1508"/>
      <c r="E8794" s="1508"/>
      <c r="F8794" s="1504"/>
      <c r="G8794" s="1504"/>
      <c r="H8794" s="1504"/>
      <c r="I8794" s="1504"/>
      <c r="J8794" s="1504"/>
    </row>
    <row r="8795" spans="2:10" x14ac:dyDescent="0.25">
      <c r="B8795" s="1508"/>
      <c r="C8795" s="1508"/>
      <c r="D8795" s="1508"/>
      <c r="E8795" s="1508"/>
      <c r="F8795" s="1504"/>
      <c r="G8795" s="1504"/>
      <c r="H8795" s="1504"/>
      <c r="I8795" s="1504"/>
      <c r="J8795" s="1504"/>
    </row>
    <row r="8796" spans="2:10" x14ac:dyDescent="0.25">
      <c r="B8796" s="1508"/>
      <c r="C8796" s="1508"/>
      <c r="D8796" s="1508"/>
      <c r="E8796" s="1508"/>
      <c r="F8796" s="1504"/>
      <c r="G8796" s="1504"/>
      <c r="H8796" s="1504"/>
      <c r="I8796" s="1504"/>
      <c r="J8796" s="1504"/>
    </row>
    <row r="8797" spans="2:10" x14ac:dyDescent="0.25">
      <c r="B8797" s="1508"/>
      <c r="C8797" s="1508"/>
      <c r="D8797" s="1508"/>
      <c r="E8797" s="1508"/>
      <c r="F8797" s="1504"/>
      <c r="G8797" s="1504"/>
      <c r="H8797" s="1504"/>
      <c r="I8797" s="1504"/>
      <c r="J8797" s="1504"/>
    </row>
    <row r="8798" spans="2:10" x14ac:dyDescent="0.25">
      <c r="B8798" s="1508"/>
      <c r="C8798" s="1508"/>
      <c r="D8798" s="1508"/>
      <c r="E8798" s="1508"/>
      <c r="F8798" s="1504"/>
      <c r="G8798" s="1504"/>
      <c r="H8798" s="1504"/>
      <c r="I8798" s="1504"/>
      <c r="J8798" s="1504"/>
    </row>
    <row r="8799" spans="2:10" x14ac:dyDescent="0.25">
      <c r="B8799" s="1508"/>
      <c r="C8799" s="1508"/>
      <c r="D8799" s="1508"/>
      <c r="E8799" s="1508"/>
      <c r="F8799" s="1504"/>
      <c r="G8799" s="1504"/>
      <c r="H8799" s="1504"/>
      <c r="I8799" s="1504"/>
      <c r="J8799" s="1504"/>
    </row>
    <row r="8800" spans="2:10" x14ac:dyDescent="0.25">
      <c r="B8800" s="1508"/>
      <c r="C8800" s="1508"/>
      <c r="D8800" s="1508"/>
      <c r="E8800" s="1508"/>
      <c r="F8800" s="1504"/>
      <c r="G8800" s="1504"/>
      <c r="H8800" s="1504"/>
      <c r="I8800" s="1504"/>
      <c r="J8800" s="1504"/>
    </row>
    <row r="8801" spans="2:10" x14ac:dyDescent="0.25">
      <c r="B8801" s="1508"/>
      <c r="C8801" s="1508"/>
      <c r="D8801" s="1508"/>
      <c r="E8801" s="1508"/>
      <c r="F8801" s="1504"/>
      <c r="G8801" s="1504"/>
      <c r="H8801" s="1504"/>
      <c r="I8801" s="1504"/>
      <c r="J8801" s="1504"/>
    </row>
    <row r="8802" spans="2:10" x14ac:dyDescent="0.25">
      <c r="B8802" s="1508"/>
      <c r="C8802" s="1508"/>
      <c r="D8802" s="1508"/>
      <c r="E8802" s="1508"/>
      <c r="F8802" s="1504"/>
      <c r="G8802" s="1504"/>
      <c r="H8802" s="1504"/>
      <c r="I8802" s="1504"/>
      <c r="J8802" s="1504"/>
    </row>
    <row r="8803" spans="2:10" x14ac:dyDescent="0.25">
      <c r="B8803" s="1508"/>
      <c r="C8803" s="1508"/>
      <c r="D8803" s="1508"/>
      <c r="E8803" s="1508"/>
      <c r="F8803" s="1504"/>
      <c r="G8803" s="1504"/>
      <c r="H8803" s="1504"/>
      <c r="I8803" s="1504"/>
      <c r="J8803" s="1504"/>
    </row>
    <row r="8804" spans="2:10" x14ac:dyDescent="0.25">
      <c r="B8804" s="1508"/>
      <c r="C8804" s="1508"/>
      <c r="D8804" s="1508"/>
      <c r="E8804" s="1508"/>
      <c r="F8804" s="1504"/>
      <c r="G8804" s="1504"/>
      <c r="H8804" s="1504"/>
      <c r="I8804" s="1504"/>
      <c r="J8804" s="1504"/>
    </row>
    <row r="8805" spans="2:10" x14ac:dyDescent="0.25">
      <c r="B8805" s="1508"/>
      <c r="C8805" s="1508"/>
      <c r="D8805" s="1508"/>
      <c r="E8805" s="1508"/>
      <c r="F8805" s="1504"/>
      <c r="G8805" s="1504"/>
      <c r="H8805" s="1504"/>
      <c r="I8805" s="1504"/>
      <c r="J8805" s="1504"/>
    </row>
    <row r="8806" spans="2:10" x14ac:dyDescent="0.25">
      <c r="B8806" s="1508"/>
      <c r="C8806" s="1508"/>
      <c r="D8806" s="1508"/>
      <c r="E8806" s="1508"/>
      <c r="F8806" s="1504"/>
      <c r="G8806" s="1504"/>
      <c r="H8806" s="1504"/>
      <c r="I8806" s="1504"/>
      <c r="J8806" s="1504"/>
    </row>
    <row r="8807" spans="2:10" x14ac:dyDescent="0.25">
      <c r="B8807" s="1508"/>
      <c r="C8807" s="1508"/>
      <c r="D8807" s="1508"/>
      <c r="E8807" s="1508"/>
      <c r="F8807" s="1504"/>
      <c r="G8807" s="1504"/>
      <c r="H8807" s="1504"/>
      <c r="I8807" s="1504"/>
      <c r="J8807" s="1504"/>
    </row>
    <row r="8808" spans="2:10" x14ac:dyDescent="0.25">
      <c r="B8808" s="1508"/>
      <c r="C8808" s="1508"/>
      <c r="D8808" s="1508"/>
      <c r="E8808" s="1508"/>
      <c r="F8808" s="1504"/>
      <c r="G8808" s="1504"/>
      <c r="H8808" s="1504"/>
      <c r="I8808" s="1504"/>
      <c r="J8808" s="1504"/>
    </row>
    <row r="8809" spans="2:10" x14ac:dyDescent="0.25">
      <c r="B8809" s="1508"/>
      <c r="C8809" s="1508"/>
      <c r="D8809" s="1508"/>
      <c r="E8809" s="1508"/>
      <c r="F8809" s="1504"/>
      <c r="G8809" s="1504"/>
      <c r="H8809" s="1504"/>
      <c r="I8809" s="1504"/>
      <c r="J8809" s="1504"/>
    </row>
    <row r="8810" spans="2:10" x14ac:dyDescent="0.25">
      <c r="B8810" s="1508"/>
      <c r="C8810" s="1508"/>
      <c r="D8810" s="1508"/>
      <c r="E8810" s="1508"/>
      <c r="F8810" s="1504"/>
      <c r="G8810" s="1504"/>
      <c r="H8810" s="1504"/>
      <c r="I8810" s="1504"/>
      <c r="J8810" s="1504"/>
    </row>
    <row r="8811" spans="2:10" x14ac:dyDescent="0.25">
      <c r="B8811" s="1508"/>
      <c r="C8811" s="1508"/>
      <c r="D8811" s="1508"/>
      <c r="E8811" s="1508"/>
      <c r="F8811" s="1504"/>
      <c r="G8811" s="1504"/>
      <c r="H8811" s="1504"/>
      <c r="I8811" s="1504"/>
      <c r="J8811" s="1504"/>
    </row>
    <row r="8812" spans="2:10" x14ac:dyDescent="0.25">
      <c r="B8812" s="1508"/>
      <c r="C8812" s="1508"/>
      <c r="D8812" s="1508"/>
      <c r="E8812" s="1508"/>
      <c r="F8812" s="1504"/>
      <c r="G8812" s="1504"/>
      <c r="H8812" s="1504"/>
      <c r="I8812" s="1504"/>
      <c r="J8812" s="1504"/>
    </row>
    <row r="8813" spans="2:10" x14ac:dyDescent="0.25">
      <c r="B8813" s="1508"/>
      <c r="C8813" s="1508"/>
      <c r="D8813" s="1508"/>
      <c r="E8813" s="1508"/>
      <c r="F8813" s="1504"/>
      <c r="G8813" s="1504"/>
      <c r="H8813" s="1504"/>
      <c r="I8813" s="1504"/>
      <c r="J8813" s="1504"/>
    </row>
    <row r="8814" spans="2:10" x14ac:dyDescent="0.25">
      <c r="B8814" s="1508"/>
      <c r="C8814" s="1508"/>
      <c r="D8814" s="1508"/>
      <c r="E8814" s="1508"/>
      <c r="F8814" s="1504"/>
      <c r="G8814" s="1504"/>
      <c r="H8814" s="1504"/>
      <c r="I8814" s="1504"/>
      <c r="J8814" s="1504"/>
    </row>
    <row r="8815" spans="2:10" x14ac:dyDescent="0.25">
      <c r="B8815" s="1508"/>
      <c r="C8815" s="1508"/>
      <c r="D8815" s="1508"/>
      <c r="E8815" s="1508"/>
      <c r="F8815" s="1504"/>
      <c r="G8815" s="1504"/>
      <c r="H8815" s="1504"/>
      <c r="I8815" s="1504"/>
      <c r="J8815" s="1504"/>
    </row>
    <row r="8816" spans="2:10" x14ac:dyDescent="0.25">
      <c r="B8816" s="1508"/>
      <c r="C8816" s="1508"/>
      <c r="D8816" s="1508"/>
      <c r="E8816" s="1508"/>
      <c r="F8816" s="1504"/>
      <c r="G8816" s="1504"/>
      <c r="H8816" s="1504"/>
      <c r="I8816" s="1504"/>
      <c r="J8816" s="1504"/>
    </row>
    <row r="8817" spans="2:10" x14ac:dyDescent="0.25">
      <c r="B8817" s="1508"/>
      <c r="C8817" s="1508"/>
      <c r="D8817" s="1508"/>
      <c r="E8817" s="1508"/>
      <c r="F8817" s="1504"/>
      <c r="G8817" s="1504"/>
      <c r="H8817" s="1504"/>
      <c r="I8817" s="1504"/>
      <c r="J8817" s="1504"/>
    </row>
    <row r="8818" spans="2:10" x14ac:dyDescent="0.25">
      <c r="B8818" s="1508"/>
      <c r="C8818" s="1508"/>
      <c r="D8818" s="1508"/>
      <c r="E8818" s="1508"/>
      <c r="F8818" s="1504"/>
      <c r="G8818" s="1504"/>
      <c r="H8818" s="1504"/>
      <c r="I8818" s="1504"/>
      <c r="J8818" s="1504"/>
    </row>
    <row r="8819" spans="2:10" x14ac:dyDescent="0.25">
      <c r="B8819" s="1508"/>
      <c r="C8819" s="1508"/>
      <c r="D8819" s="1508"/>
      <c r="E8819" s="1508"/>
      <c r="F8819" s="1504"/>
      <c r="G8819" s="1504"/>
      <c r="H8819" s="1504"/>
      <c r="I8819" s="1504"/>
      <c r="J8819" s="1504"/>
    </row>
    <row r="8820" spans="2:10" x14ac:dyDescent="0.25">
      <c r="B8820" s="1508"/>
      <c r="C8820" s="1508"/>
      <c r="D8820" s="1508"/>
      <c r="E8820" s="1508"/>
      <c r="F8820" s="1504"/>
      <c r="G8820" s="1504"/>
      <c r="H8820" s="1504"/>
      <c r="I8820" s="1504"/>
      <c r="J8820" s="1504"/>
    </row>
    <row r="8821" spans="2:10" x14ac:dyDescent="0.25">
      <c r="B8821" s="1508"/>
      <c r="C8821" s="1508"/>
      <c r="D8821" s="1508"/>
      <c r="E8821" s="1508"/>
      <c r="F8821" s="1504"/>
      <c r="G8821" s="1504"/>
      <c r="H8821" s="1504"/>
      <c r="I8821" s="1504"/>
      <c r="J8821" s="1504"/>
    </row>
    <row r="8822" spans="2:10" x14ac:dyDescent="0.25">
      <c r="B8822" s="1508"/>
      <c r="C8822" s="1508"/>
      <c r="D8822" s="1508"/>
      <c r="E8822" s="1508"/>
      <c r="F8822" s="1504"/>
      <c r="G8822" s="1504"/>
      <c r="H8822" s="1504"/>
      <c r="I8822" s="1504"/>
      <c r="J8822" s="1504"/>
    </row>
    <row r="8823" spans="2:10" x14ac:dyDescent="0.25">
      <c r="B8823" s="1508"/>
      <c r="C8823" s="1508"/>
      <c r="D8823" s="1508"/>
      <c r="E8823" s="1508"/>
      <c r="F8823" s="1504"/>
      <c r="G8823" s="1504"/>
      <c r="H8823" s="1504"/>
      <c r="I8823" s="1504"/>
      <c r="J8823" s="1504"/>
    </row>
    <row r="8824" spans="2:10" x14ac:dyDescent="0.25">
      <c r="B8824" s="1508"/>
      <c r="C8824" s="1508"/>
      <c r="D8824" s="1508"/>
      <c r="E8824" s="1508"/>
      <c r="F8824" s="1504"/>
      <c r="G8824" s="1504"/>
      <c r="H8824" s="1504"/>
      <c r="I8824" s="1504"/>
      <c r="J8824" s="1504"/>
    </row>
    <row r="8825" spans="2:10" x14ac:dyDescent="0.25">
      <c r="B8825" s="1508"/>
      <c r="C8825" s="1508"/>
      <c r="D8825" s="1508"/>
      <c r="E8825" s="1508"/>
      <c r="F8825" s="1504"/>
      <c r="G8825" s="1504"/>
      <c r="H8825" s="1504"/>
      <c r="I8825" s="1504"/>
      <c r="J8825" s="1504"/>
    </row>
    <row r="8826" spans="2:10" x14ac:dyDescent="0.25">
      <c r="B8826" s="1508"/>
      <c r="C8826" s="1508"/>
      <c r="D8826" s="1508"/>
      <c r="E8826" s="1508"/>
      <c r="F8826" s="1504"/>
      <c r="G8826" s="1504"/>
      <c r="H8826" s="1504"/>
      <c r="I8826" s="1504"/>
      <c r="J8826" s="1504"/>
    </row>
    <row r="8827" spans="2:10" x14ac:dyDescent="0.25">
      <c r="B8827" s="1508"/>
      <c r="C8827" s="1508"/>
      <c r="D8827" s="1508"/>
      <c r="E8827" s="1508"/>
      <c r="F8827" s="1504"/>
      <c r="G8827" s="1504"/>
      <c r="H8827" s="1504"/>
      <c r="I8827" s="1504"/>
      <c r="J8827" s="1504"/>
    </row>
    <row r="8828" spans="2:10" x14ac:dyDescent="0.25">
      <c r="B8828" s="1508"/>
      <c r="C8828" s="1508"/>
      <c r="D8828" s="1508"/>
      <c r="E8828" s="1508"/>
      <c r="F8828" s="1504"/>
      <c r="G8828" s="1504"/>
      <c r="H8828" s="1504"/>
      <c r="I8828" s="1504"/>
      <c r="J8828" s="1504"/>
    </row>
    <row r="8829" spans="2:10" x14ac:dyDescent="0.25">
      <c r="B8829" s="1508"/>
      <c r="C8829" s="1508"/>
      <c r="D8829" s="1508"/>
      <c r="E8829" s="1508"/>
      <c r="F8829" s="1504"/>
      <c r="G8829" s="1504"/>
      <c r="H8829" s="1504"/>
      <c r="I8829" s="1504"/>
      <c r="J8829" s="1504"/>
    </row>
    <row r="8830" spans="2:10" x14ac:dyDescent="0.25">
      <c r="B8830" s="1508"/>
      <c r="C8830" s="1508"/>
      <c r="D8830" s="1508"/>
      <c r="E8830" s="1508"/>
      <c r="F8830" s="1504"/>
      <c r="G8830" s="1504"/>
      <c r="H8830" s="1504"/>
      <c r="I8830" s="1504"/>
      <c r="J8830" s="1504"/>
    </row>
    <row r="8831" spans="2:10" x14ac:dyDescent="0.25">
      <c r="B8831" s="1508"/>
      <c r="C8831" s="1508"/>
      <c r="D8831" s="1508"/>
      <c r="E8831" s="1508"/>
      <c r="F8831" s="1504"/>
      <c r="G8831" s="1504"/>
      <c r="H8831" s="1504"/>
      <c r="I8831" s="1504"/>
      <c r="J8831" s="1504"/>
    </row>
    <row r="8832" spans="2:10" x14ac:dyDescent="0.25">
      <c r="B8832" s="1508"/>
      <c r="C8832" s="1508"/>
      <c r="D8832" s="1508"/>
      <c r="E8832" s="1508"/>
      <c r="F8832" s="1504"/>
      <c r="G8832" s="1504"/>
      <c r="H8832" s="1504"/>
      <c r="I8832" s="1504"/>
      <c r="J8832" s="1504"/>
    </row>
    <row r="8833" spans="2:10" x14ac:dyDescent="0.25">
      <c r="B8833" s="1508"/>
      <c r="C8833" s="1508"/>
      <c r="D8833" s="1508"/>
      <c r="E8833" s="1508"/>
      <c r="F8833" s="1504"/>
      <c r="G8833" s="1504"/>
      <c r="H8833" s="1504"/>
      <c r="I8833" s="1504"/>
      <c r="J8833" s="1504"/>
    </row>
    <row r="8834" spans="2:10" x14ac:dyDescent="0.25">
      <c r="B8834" s="1508"/>
      <c r="C8834" s="1508"/>
      <c r="D8834" s="1508"/>
      <c r="E8834" s="1508"/>
      <c r="F8834" s="1504"/>
      <c r="G8834" s="1504"/>
      <c r="H8834" s="1504"/>
      <c r="I8834" s="1504"/>
      <c r="J8834" s="1504"/>
    </row>
    <row r="8835" spans="2:10" x14ac:dyDescent="0.25">
      <c r="B8835" s="1508"/>
      <c r="C8835" s="1508"/>
      <c r="D8835" s="1508"/>
      <c r="E8835" s="1508"/>
      <c r="F8835" s="1504"/>
      <c r="G8835" s="1504"/>
      <c r="H8835" s="1504"/>
      <c r="I8835" s="1504"/>
      <c r="J8835" s="1504"/>
    </row>
    <row r="8836" spans="2:10" x14ac:dyDescent="0.25">
      <c r="B8836" s="1508"/>
      <c r="C8836" s="1508"/>
      <c r="D8836" s="1508"/>
      <c r="E8836" s="1508"/>
      <c r="F8836" s="1504"/>
      <c r="G8836" s="1504"/>
      <c r="H8836" s="1504"/>
      <c r="I8836" s="1504"/>
      <c r="J8836" s="1504"/>
    </row>
    <row r="8837" spans="2:10" x14ac:dyDescent="0.25">
      <c r="B8837" s="1508"/>
      <c r="C8837" s="1508"/>
      <c r="D8837" s="1508"/>
      <c r="E8837" s="1508"/>
      <c r="F8837" s="1504"/>
      <c r="G8837" s="1504"/>
      <c r="H8837" s="1504"/>
      <c r="I8837" s="1504"/>
      <c r="J8837" s="1504"/>
    </row>
    <row r="8838" spans="2:10" x14ac:dyDescent="0.25">
      <c r="B8838" s="1508"/>
      <c r="C8838" s="1508"/>
      <c r="D8838" s="1508"/>
      <c r="E8838" s="1508"/>
      <c r="F8838" s="1504"/>
      <c r="G8838" s="1504"/>
      <c r="H8838" s="1504"/>
      <c r="I8838" s="1504"/>
      <c r="J8838" s="1504"/>
    </row>
    <row r="8839" spans="2:10" x14ac:dyDescent="0.25">
      <c r="B8839" s="1508"/>
      <c r="C8839" s="1508"/>
      <c r="D8839" s="1508"/>
      <c r="E8839" s="1508"/>
      <c r="F8839" s="1504"/>
      <c r="G8839" s="1504"/>
      <c r="H8839" s="1504"/>
      <c r="I8839" s="1504"/>
      <c r="J8839" s="1504"/>
    </row>
    <row r="8840" spans="2:10" x14ac:dyDescent="0.25">
      <c r="B8840" s="1508"/>
      <c r="C8840" s="1508"/>
      <c r="D8840" s="1508"/>
      <c r="E8840" s="1508"/>
      <c r="F8840" s="1504"/>
      <c r="G8840" s="1504"/>
      <c r="H8840" s="1504"/>
      <c r="I8840" s="1504"/>
      <c r="J8840" s="1504"/>
    </row>
    <row r="8841" spans="2:10" x14ac:dyDescent="0.25">
      <c r="B8841" s="1508"/>
      <c r="C8841" s="1508"/>
      <c r="D8841" s="1508"/>
      <c r="E8841" s="1508"/>
      <c r="F8841" s="1504"/>
      <c r="G8841" s="1504"/>
      <c r="H8841" s="1504"/>
      <c r="I8841" s="1504"/>
      <c r="J8841" s="1504"/>
    </row>
    <row r="8842" spans="2:10" x14ac:dyDescent="0.25">
      <c r="B8842" s="1508"/>
      <c r="C8842" s="1508"/>
      <c r="D8842" s="1508"/>
      <c r="E8842" s="1508"/>
      <c r="F8842" s="1504"/>
      <c r="G8842" s="1504"/>
      <c r="H8842" s="1504"/>
      <c r="I8842" s="1504"/>
      <c r="J8842" s="1504"/>
    </row>
    <row r="8843" spans="2:10" x14ac:dyDescent="0.25">
      <c r="B8843" s="1508"/>
      <c r="C8843" s="1508"/>
      <c r="D8843" s="1508"/>
      <c r="E8843" s="1508"/>
      <c r="F8843" s="1504"/>
      <c r="G8843" s="1504"/>
      <c r="H8843" s="1504"/>
      <c r="I8843" s="1504"/>
      <c r="J8843" s="1504"/>
    </row>
    <row r="8844" spans="2:10" x14ac:dyDescent="0.25">
      <c r="B8844" s="1508"/>
      <c r="C8844" s="1508"/>
      <c r="D8844" s="1508"/>
      <c r="E8844" s="1508"/>
      <c r="F8844" s="1504"/>
      <c r="G8844" s="1504"/>
      <c r="H8844" s="1504"/>
      <c r="I8844" s="1504"/>
      <c r="J8844" s="1504"/>
    </row>
    <row r="8845" spans="2:10" x14ac:dyDescent="0.25">
      <c r="B8845" s="1508"/>
      <c r="C8845" s="1508"/>
      <c r="D8845" s="1508"/>
      <c r="E8845" s="1508"/>
      <c r="F8845" s="1504"/>
      <c r="G8845" s="1504"/>
      <c r="H8845" s="1504"/>
      <c r="I8845" s="1504"/>
      <c r="J8845" s="1504"/>
    </row>
    <row r="8846" spans="2:10" x14ac:dyDescent="0.25">
      <c r="B8846" s="1508"/>
      <c r="C8846" s="1508"/>
      <c r="D8846" s="1508"/>
      <c r="E8846" s="1508"/>
      <c r="F8846" s="1504"/>
      <c r="G8846" s="1504"/>
      <c r="H8846" s="1504"/>
      <c r="I8846" s="1504"/>
      <c r="J8846" s="1504"/>
    </row>
    <row r="8847" spans="2:10" x14ac:dyDescent="0.25">
      <c r="B8847" s="1508"/>
      <c r="C8847" s="1508"/>
      <c r="D8847" s="1508"/>
      <c r="E8847" s="1508"/>
      <c r="F8847" s="1504"/>
      <c r="G8847" s="1504"/>
      <c r="H8847" s="1504"/>
      <c r="I8847" s="1504"/>
      <c r="J8847" s="1504"/>
    </row>
    <row r="8848" spans="2:10" x14ac:dyDescent="0.25">
      <c r="B8848" s="1508"/>
      <c r="C8848" s="1508"/>
      <c r="D8848" s="1508"/>
      <c r="E8848" s="1508"/>
      <c r="F8848" s="1504"/>
      <c r="G8848" s="1504"/>
      <c r="H8848" s="1504"/>
      <c r="I8848" s="1504"/>
      <c r="J8848" s="1504"/>
    </row>
    <row r="8849" spans="2:10" x14ac:dyDescent="0.25">
      <c r="B8849" s="1508"/>
      <c r="C8849" s="1508"/>
      <c r="D8849" s="1508"/>
      <c r="E8849" s="1508"/>
      <c r="F8849" s="1504"/>
      <c r="G8849" s="1504"/>
      <c r="H8849" s="1504"/>
      <c r="I8849" s="1504"/>
      <c r="J8849" s="1504"/>
    </row>
    <row r="8850" spans="2:10" x14ac:dyDescent="0.25">
      <c r="B8850" s="1508"/>
      <c r="C8850" s="1508"/>
      <c r="D8850" s="1508"/>
      <c r="E8850" s="1508"/>
      <c r="F8850" s="1504"/>
      <c r="G8850" s="1504"/>
      <c r="H8850" s="1504"/>
      <c r="I8850" s="1504"/>
      <c r="J8850" s="1504"/>
    </row>
    <row r="8851" spans="2:10" x14ac:dyDescent="0.25">
      <c r="B8851" s="1508"/>
      <c r="C8851" s="1508"/>
      <c r="D8851" s="1508"/>
      <c r="E8851" s="1508"/>
      <c r="F8851" s="1504"/>
      <c r="G8851" s="1504"/>
      <c r="H8851" s="1504"/>
      <c r="I8851" s="1504"/>
      <c r="J8851" s="1504"/>
    </row>
    <row r="8852" spans="2:10" x14ac:dyDescent="0.25">
      <c r="B8852" s="1508"/>
      <c r="C8852" s="1508"/>
      <c r="D8852" s="1508"/>
      <c r="E8852" s="1508"/>
      <c r="F8852" s="1504"/>
      <c r="G8852" s="1504"/>
      <c r="H8852" s="1504"/>
      <c r="I8852" s="1504"/>
      <c r="J8852" s="1504"/>
    </row>
    <row r="8853" spans="2:10" x14ac:dyDescent="0.25">
      <c r="B8853" s="1508"/>
      <c r="C8853" s="1508"/>
      <c r="D8853" s="1508"/>
      <c r="E8853" s="1508"/>
      <c r="F8853" s="1504"/>
      <c r="G8853" s="1504"/>
      <c r="H8853" s="1504"/>
      <c r="I8853" s="1504"/>
      <c r="J8853" s="1504"/>
    </row>
    <row r="8854" spans="2:10" x14ac:dyDescent="0.25">
      <c r="B8854" s="1508"/>
      <c r="C8854" s="1508"/>
      <c r="D8854" s="1508"/>
      <c r="E8854" s="1508"/>
      <c r="F8854" s="1504"/>
      <c r="G8854" s="1504"/>
      <c r="H8854" s="1504"/>
      <c r="I8854" s="1504"/>
      <c r="J8854" s="1504"/>
    </row>
    <row r="8855" spans="2:10" x14ac:dyDescent="0.25">
      <c r="B8855" s="1508"/>
      <c r="C8855" s="1508"/>
      <c r="D8855" s="1508"/>
      <c r="E8855" s="1508"/>
      <c r="F8855" s="1504"/>
      <c r="G8855" s="1504"/>
      <c r="H8855" s="1504"/>
      <c r="I8855" s="1504"/>
      <c r="J8855" s="1504"/>
    </row>
    <row r="8856" spans="2:10" x14ac:dyDescent="0.25">
      <c r="B8856" s="1508"/>
      <c r="C8856" s="1508"/>
      <c r="D8856" s="1508"/>
      <c r="E8856" s="1508"/>
      <c r="F8856" s="1504"/>
      <c r="G8856" s="1504"/>
      <c r="H8856" s="1504"/>
      <c r="I8856" s="1504"/>
      <c r="J8856" s="1504"/>
    </row>
    <row r="8857" spans="2:10" x14ac:dyDescent="0.25">
      <c r="B8857" s="1508"/>
      <c r="C8857" s="1508"/>
      <c r="D8857" s="1508"/>
      <c r="E8857" s="1508"/>
      <c r="F8857" s="1504"/>
      <c r="G8857" s="1504"/>
      <c r="H8857" s="1504"/>
      <c r="I8857" s="1504"/>
      <c r="J8857" s="1504"/>
    </row>
    <row r="8858" spans="2:10" x14ac:dyDescent="0.25">
      <c r="B8858" s="1508"/>
      <c r="C8858" s="1508"/>
      <c r="D8858" s="1508"/>
      <c r="E8858" s="1508"/>
      <c r="F8858" s="1504"/>
      <c r="G8858" s="1504"/>
      <c r="H8858" s="1504"/>
      <c r="I8858" s="1504"/>
      <c r="J8858" s="1504"/>
    </row>
    <row r="8859" spans="2:10" x14ac:dyDescent="0.25">
      <c r="B8859" s="1508"/>
      <c r="C8859" s="1508"/>
      <c r="D8859" s="1508"/>
      <c r="E8859" s="1508"/>
      <c r="F8859" s="1504"/>
      <c r="G8859" s="1504"/>
      <c r="H8859" s="1504"/>
      <c r="I8859" s="1504"/>
      <c r="J8859" s="1504"/>
    </row>
    <row r="8860" spans="2:10" x14ac:dyDescent="0.25">
      <c r="B8860" s="1508"/>
      <c r="C8860" s="1508"/>
      <c r="D8860" s="1508"/>
      <c r="E8860" s="1508"/>
      <c r="F8860" s="1504"/>
      <c r="G8860" s="1504"/>
      <c r="H8860" s="1504"/>
      <c r="I8860" s="1504"/>
      <c r="J8860" s="1504"/>
    </row>
    <row r="8861" spans="2:10" x14ac:dyDescent="0.25">
      <c r="B8861" s="1508"/>
      <c r="C8861" s="1508"/>
      <c r="D8861" s="1508"/>
      <c r="E8861" s="1508"/>
      <c r="F8861" s="1504"/>
      <c r="G8861" s="1504"/>
      <c r="H8861" s="1504"/>
      <c r="I8861" s="1504"/>
      <c r="J8861" s="1504"/>
    </row>
    <row r="8862" spans="2:10" x14ac:dyDescent="0.25">
      <c r="B8862" s="1508"/>
      <c r="C8862" s="1508"/>
      <c r="D8862" s="1508"/>
      <c r="E8862" s="1508"/>
      <c r="F8862" s="1504"/>
      <c r="G8862" s="1504"/>
      <c r="H8862" s="1504"/>
      <c r="I8862" s="1504"/>
      <c r="J8862" s="1504"/>
    </row>
    <row r="8863" spans="2:10" x14ac:dyDescent="0.25">
      <c r="B8863" s="1508"/>
      <c r="C8863" s="1508"/>
      <c r="D8863" s="1508"/>
      <c r="E8863" s="1508"/>
      <c r="F8863" s="1504"/>
      <c r="G8863" s="1504"/>
      <c r="H8863" s="1504"/>
      <c r="I8863" s="1504"/>
      <c r="J8863" s="1504"/>
    </row>
    <row r="8864" spans="2:10" x14ac:dyDescent="0.25">
      <c r="B8864" s="1508"/>
      <c r="C8864" s="1508"/>
      <c r="D8864" s="1508"/>
      <c r="E8864" s="1508"/>
      <c r="F8864" s="1504"/>
      <c r="G8864" s="1504"/>
      <c r="H8864" s="1504"/>
      <c r="I8864" s="1504"/>
      <c r="J8864" s="1504"/>
    </row>
    <row r="8865" spans="2:10" x14ac:dyDescent="0.25">
      <c r="B8865" s="1508"/>
      <c r="C8865" s="1508"/>
      <c r="D8865" s="1508"/>
      <c r="E8865" s="1508"/>
      <c r="F8865" s="1504"/>
      <c r="G8865" s="1504"/>
      <c r="H8865" s="1504"/>
      <c r="I8865" s="1504"/>
      <c r="J8865" s="1504"/>
    </row>
    <row r="8866" spans="2:10" x14ac:dyDescent="0.25">
      <c r="B8866" s="1508"/>
      <c r="C8866" s="1508"/>
      <c r="D8866" s="1508"/>
      <c r="E8866" s="1508"/>
      <c r="F8866" s="1504"/>
      <c r="G8866" s="1504"/>
      <c r="H8866" s="1504"/>
      <c r="I8866" s="1504"/>
      <c r="J8866" s="1504"/>
    </row>
    <row r="8867" spans="2:10" x14ac:dyDescent="0.25">
      <c r="B8867" s="1508"/>
      <c r="C8867" s="1508"/>
      <c r="D8867" s="1508"/>
      <c r="E8867" s="1508"/>
      <c r="F8867" s="1504"/>
      <c r="G8867" s="1504"/>
      <c r="H8867" s="1504"/>
      <c r="I8867" s="1504"/>
      <c r="J8867" s="1504"/>
    </row>
    <row r="8868" spans="2:10" x14ac:dyDescent="0.25">
      <c r="B8868" s="1508"/>
      <c r="C8868" s="1508"/>
      <c r="D8868" s="1508"/>
      <c r="E8868" s="1508"/>
      <c r="F8868" s="1504"/>
      <c r="G8868" s="1504"/>
      <c r="H8868" s="1504"/>
      <c r="I8868" s="1504"/>
      <c r="J8868" s="1504"/>
    </row>
    <row r="8869" spans="2:10" x14ac:dyDescent="0.25">
      <c r="B8869" s="1508"/>
      <c r="C8869" s="1508"/>
      <c r="D8869" s="1508"/>
      <c r="E8869" s="1508"/>
      <c r="F8869" s="1504"/>
      <c r="G8869" s="1504"/>
      <c r="H8869" s="1504"/>
      <c r="I8869" s="1504"/>
      <c r="J8869" s="1504"/>
    </row>
    <row r="8870" spans="2:10" x14ac:dyDescent="0.25">
      <c r="B8870" s="1508"/>
      <c r="C8870" s="1508"/>
      <c r="D8870" s="1508"/>
      <c r="E8870" s="1508"/>
      <c r="F8870" s="1504"/>
      <c r="G8870" s="1504"/>
      <c r="H8870" s="1504"/>
      <c r="I8870" s="1504"/>
      <c r="J8870" s="1504"/>
    </row>
    <row r="8871" spans="2:10" x14ac:dyDescent="0.25">
      <c r="B8871" s="1508"/>
      <c r="C8871" s="1508"/>
      <c r="D8871" s="1508"/>
      <c r="E8871" s="1508"/>
      <c r="F8871" s="1504"/>
      <c r="G8871" s="1504"/>
      <c r="H8871" s="1504"/>
      <c r="I8871" s="1504"/>
      <c r="J8871" s="1504"/>
    </row>
    <row r="8872" spans="2:10" x14ac:dyDescent="0.25">
      <c r="B8872" s="1508"/>
      <c r="C8872" s="1508"/>
      <c r="D8872" s="1508"/>
      <c r="E8872" s="1508"/>
      <c r="F8872" s="1504"/>
      <c r="G8872" s="1504"/>
      <c r="H8872" s="1504"/>
      <c r="I8872" s="1504"/>
      <c r="J8872" s="1504"/>
    </row>
    <row r="8873" spans="2:10" x14ac:dyDescent="0.25">
      <c r="B8873" s="1508"/>
      <c r="C8873" s="1508"/>
      <c r="D8873" s="1508"/>
      <c r="E8873" s="1508"/>
      <c r="F8873" s="1504"/>
      <c r="G8873" s="1504"/>
      <c r="H8873" s="1504"/>
      <c r="I8873" s="1504"/>
      <c r="J8873" s="1504"/>
    </row>
    <row r="8874" spans="2:10" x14ac:dyDescent="0.25">
      <c r="B8874" s="1508"/>
      <c r="C8874" s="1508"/>
      <c r="D8874" s="1508"/>
      <c r="E8874" s="1508"/>
      <c r="F8874" s="1504"/>
      <c r="G8874" s="1504"/>
      <c r="H8874" s="1504"/>
      <c r="I8874" s="1504"/>
      <c r="J8874" s="1504"/>
    </row>
    <row r="8875" spans="2:10" x14ac:dyDescent="0.25">
      <c r="B8875" s="1508"/>
      <c r="C8875" s="1508"/>
      <c r="D8875" s="1508"/>
      <c r="E8875" s="1508"/>
      <c r="F8875" s="1504"/>
      <c r="G8875" s="1504"/>
      <c r="H8875" s="1504"/>
      <c r="I8875" s="1504"/>
      <c r="J8875" s="1504"/>
    </row>
    <row r="8876" spans="2:10" x14ac:dyDescent="0.25">
      <c r="B8876" s="1508"/>
      <c r="C8876" s="1508"/>
      <c r="D8876" s="1508"/>
      <c r="E8876" s="1508"/>
      <c r="F8876" s="1504"/>
      <c r="G8876" s="1504"/>
      <c r="H8876" s="1504"/>
      <c r="I8876" s="1504"/>
      <c r="J8876" s="1504"/>
    </row>
    <row r="8877" spans="2:10" x14ac:dyDescent="0.25">
      <c r="B8877" s="1508"/>
      <c r="C8877" s="1508"/>
      <c r="D8877" s="1508"/>
      <c r="E8877" s="1508"/>
      <c r="F8877" s="1504"/>
      <c r="G8877" s="1504"/>
      <c r="H8877" s="1504"/>
      <c r="I8877" s="1504"/>
      <c r="J8877" s="1504"/>
    </row>
    <row r="8878" spans="2:10" x14ac:dyDescent="0.25">
      <c r="B8878" s="1508"/>
      <c r="C8878" s="1508"/>
      <c r="D8878" s="1508"/>
      <c r="E8878" s="1508"/>
      <c r="F8878" s="1504"/>
      <c r="G8878" s="1504"/>
      <c r="H8878" s="1504"/>
      <c r="I8878" s="1504"/>
      <c r="J8878" s="1504"/>
    </row>
    <row r="8879" spans="2:10" x14ac:dyDescent="0.25">
      <c r="B8879" s="1508"/>
      <c r="C8879" s="1508"/>
      <c r="D8879" s="1508"/>
      <c r="E8879" s="1508"/>
      <c r="F8879" s="1504"/>
      <c r="G8879" s="1504"/>
      <c r="H8879" s="1504"/>
      <c r="I8879" s="1504"/>
      <c r="J8879" s="1504"/>
    </row>
    <row r="8880" spans="2:10" x14ac:dyDescent="0.25">
      <c r="B8880" s="1508"/>
      <c r="C8880" s="1508"/>
      <c r="D8880" s="1508"/>
      <c r="E8880" s="1508"/>
      <c r="F8880" s="1504"/>
      <c r="G8880" s="1504"/>
      <c r="H8880" s="1504"/>
      <c r="I8880" s="1504"/>
      <c r="J8880" s="1504"/>
    </row>
    <row r="8881" spans="2:10" x14ac:dyDescent="0.25">
      <c r="B8881" s="1508"/>
      <c r="C8881" s="1508"/>
      <c r="D8881" s="1508"/>
      <c r="E8881" s="1508"/>
      <c r="F8881" s="1504"/>
      <c r="G8881" s="1504"/>
      <c r="H8881" s="1504"/>
      <c r="I8881" s="1504"/>
      <c r="J8881" s="1504"/>
    </row>
    <row r="8882" spans="2:10" x14ac:dyDescent="0.25">
      <c r="B8882" s="1508"/>
      <c r="C8882" s="1508"/>
      <c r="D8882" s="1508"/>
      <c r="E8882" s="1508"/>
      <c r="F8882" s="1504"/>
      <c r="G8882" s="1504"/>
      <c r="H8882" s="1504"/>
      <c r="I8882" s="1504"/>
      <c r="J8882" s="1504"/>
    </row>
    <row r="8883" spans="2:10" x14ac:dyDescent="0.25">
      <c r="B8883" s="1508"/>
      <c r="C8883" s="1508"/>
      <c r="D8883" s="1508"/>
      <c r="E8883" s="1508"/>
      <c r="F8883" s="1504"/>
      <c r="G8883" s="1504"/>
      <c r="H8883" s="1504"/>
      <c r="I8883" s="1504"/>
      <c r="J8883" s="1504"/>
    </row>
    <row r="8884" spans="2:10" x14ac:dyDescent="0.25">
      <c r="B8884" s="1508"/>
      <c r="C8884" s="1508"/>
      <c r="D8884" s="1508"/>
      <c r="E8884" s="1508"/>
      <c r="F8884" s="1504"/>
      <c r="G8884" s="1504"/>
      <c r="H8884" s="1504"/>
      <c r="I8884" s="1504"/>
      <c r="J8884" s="1504"/>
    </row>
    <row r="8885" spans="2:10" x14ac:dyDescent="0.25">
      <c r="B8885" s="1508"/>
      <c r="C8885" s="1508"/>
      <c r="D8885" s="1508"/>
      <c r="E8885" s="1508"/>
      <c r="F8885" s="1504"/>
      <c r="G8885" s="1504"/>
      <c r="H8885" s="1504"/>
      <c r="I8885" s="1504"/>
      <c r="J8885" s="1504"/>
    </row>
    <row r="8886" spans="2:10" x14ac:dyDescent="0.25">
      <c r="B8886" s="1508"/>
      <c r="C8886" s="1508"/>
      <c r="D8886" s="1508"/>
      <c r="E8886" s="1508"/>
      <c r="F8886" s="1504"/>
      <c r="G8886" s="1504"/>
      <c r="H8886" s="1504"/>
      <c r="I8886" s="1504"/>
      <c r="J8886" s="1504"/>
    </row>
    <row r="8887" spans="2:10" x14ac:dyDescent="0.25">
      <c r="B8887" s="1508"/>
      <c r="C8887" s="1508"/>
      <c r="D8887" s="1508"/>
      <c r="E8887" s="1508"/>
      <c r="F8887" s="1504"/>
      <c r="G8887" s="1504"/>
      <c r="H8887" s="1504"/>
      <c r="I8887" s="1504"/>
      <c r="J8887" s="1504"/>
    </row>
    <row r="8888" spans="2:10" x14ac:dyDescent="0.25">
      <c r="B8888" s="1508"/>
      <c r="C8888" s="1508"/>
      <c r="D8888" s="1508"/>
      <c r="E8888" s="1508"/>
      <c r="F8888" s="1504"/>
      <c r="G8888" s="1504"/>
      <c r="H8888" s="1504"/>
      <c r="I8888" s="1504"/>
      <c r="J8888" s="1504"/>
    </row>
    <row r="8889" spans="2:10" x14ac:dyDescent="0.25">
      <c r="B8889" s="1508"/>
      <c r="C8889" s="1508"/>
      <c r="D8889" s="1508"/>
      <c r="E8889" s="1508"/>
      <c r="F8889" s="1504"/>
      <c r="G8889" s="1504"/>
      <c r="H8889" s="1504"/>
      <c r="I8889" s="1504"/>
      <c r="J8889" s="1504"/>
    </row>
    <row r="8890" spans="2:10" x14ac:dyDescent="0.25">
      <c r="B8890" s="1508"/>
      <c r="C8890" s="1508"/>
      <c r="D8890" s="1508"/>
      <c r="E8890" s="1508"/>
      <c r="F8890" s="1504"/>
      <c r="G8890" s="1504"/>
      <c r="H8890" s="1504"/>
      <c r="I8890" s="1504"/>
      <c r="J8890" s="1504"/>
    </row>
    <row r="8891" spans="2:10" x14ac:dyDescent="0.25">
      <c r="B8891" s="1508"/>
      <c r="C8891" s="1508"/>
      <c r="D8891" s="1508"/>
      <c r="E8891" s="1508"/>
      <c r="F8891" s="1504"/>
      <c r="G8891" s="1504"/>
      <c r="H8891" s="1504"/>
      <c r="I8891" s="1504"/>
      <c r="J8891" s="1504"/>
    </row>
    <row r="8892" spans="2:10" x14ac:dyDescent="0.25">
      <c r="B8892" s="1508"/>
      <c r="C8892" s="1508"/>
      <c r="D8892" s="1508"/>
      <c r="E8892" s="1508"/>
      <c r="F8892" s="1504"/>
      <c r="G8892" s="1504"/>
      <c r="H8892" s="1504"/>
      <c r="I8892" s="1504"/>
      <c r="J8892" s="1504"/>
    </row>
    <row r="8893" spans="2:10" x14ac:dyDescent="0.25">
      <c r="B8893" s="1508"/>
      <c r="C8893" s="1508"/>
      <c r="D8893" s="1508"/>
      <c r="E8893" s="1508"/>
      <c r="F8893" s="1504"/>
      <c r="G8893" s="1504"/>
      <c r="H8893" s="1504"/>
      <c r="I8893" s="1504"/>
      <c r="J8893" s="1504"/>
    </row>
    <row r="8894" spans="2:10" x14ac:dyDescent="0.25">
      <c r="B8894" s="1508"/>
      <c r="C8894" s="1508"/>
      <c r="D8894" s="1508"/>
      <c r="E8894" s="1508"/>
      <c r="F8894" s="1504"/>
      <c r="G8894" s="1504"/>
      <c r="H8894" s="1504"/>
      <c r="I8894" s="1504"/>
      <c r="J8894" s="1504"/>
    </row>
    <row r="8895" spans="2:10" x14ac:dyDescent="0.25">
      <c r="B8895" s="1508"/>
      <c r="C8895" s="1508"/>
      <c r="D8895" s="1508"/>
      <c r="E8895" s="1508"/>
      <c r="F8895" s="1504"/>
      <c r="G8895" s="1504"/>
      <c r="H8895" s="1504"/>
      <c r="I8895" s="1504"/>
      <c r="J8895" s="1504"/>
    </row>
    <row r="8896" spans="2:10" x14ac:dyDescent="0.25">
      <c r="B8896" s="1508"/>
      <c r="C8896" s="1508"/>
      <c r="D8896" s="1508"/>
      <c r="E8896" s="1508"/>
      <c r="F8896" s="1504"/>
      <c r="G8896" s="1504"/>
      <c r="H8896" s="1504"/>
      <c r="I8896" s="1504"/>
      <c r="J8896" s="1504"/>
    </row>
    <row r="8897" spans="2:10" x14ac:dyDescent="0.25">
      <c r="B8897" s="1508"/>
      <c r="C8897" s="1508"/>
      <c r="D8897" s="1508"/>
      <c r="E8897" s="1508"/>
      <c r="F8897" s="1504"/>
      <c r="G8897" s="1504"/>
      <c r="H8897" s="1504"/>
      <c r="I8897" s="1504"/>
      <c r="J8897" s="1504"/>
    </row>
    <row r="8898" spans="2:10" x14ac:dyDescent="0.25">
      <c r="B8898" s="1508"/>
      <c r="C8898" s="1508"/>
      <c r="D8898" s="1508"/>
      <c r="E8898" s="1508"/>
      <c r="F8898" s="1504"/>
      <c r="G8898" s="1504"/>
      <c r="H8898" s="1504"/>
      <c r="I8898" s="1504"/>
      <c r="J8898" s="1504"/>
    </row>
    <row r="8899" spans="2:10" x14ac:dyDescent="0.25">
      <c r="B8899" s="1508"/>
      <c r="C8899" s="1508"/>
      <c r="D8899" s="1508"/>
      <c r="E8899" s="1508"/>
      <c r="F8899" s="1504"/>
      <c r="G8899" s="1504"/>
      <c r="H8899" s="1504"/>
      <c r="I8899" s="1504"/>
      <c r="J8899" s="1504"/>
    </row>
    <row r="8900" spans="2:10" x14ac:dyDescent="0.25">
      <c r="B8900" s="1508"/>
      <c r="C8900" s="1508"/>
      <c r="D8900" s="1508"/>
      <c r="E8900" s="1508"/>
      <c r="F8900" s="1504"/>
      <c r="G8900" s="1504"/>
      <c r="H8900" s="1504"/>
      <c r="I8900" s="1504"/>
      <c r="J8900" s="1504"/>
    </row>
    <row r="8901" spans="2:10" x14ac:dyDescent="0.25">
      <c r="B8901" s="1508"/>
      <c r="C8901" s="1508"/>
      <c r="D8901" s="1508"/>
      <c r="E8901" s="1508"/>
      <c r="F8901" s="1504"/>
      <c r="G8901" s="1504"/>
      <c r="H8901" s="1504"/>
      <c r="I8901" s="1504"/>
      <c r="J8901" s="1504"/>
    </row>
    <row r="8902" spans="2:10" x14ac:dyDescent="0.25">
      <c r="B8902" s="1508"/>
      <c r="C8902" s="1508"/>
      <c r="D8902" s="1508"/>
      <c r="E8902" s="1508"/>
      <c r="F8902" s="1504"/>
      <c r="G8902" s="1504"/>
      <c r="H8902" s="1504"/>
      <c r="I8902" s="1504"/>
      <c r="J8902" s="1504"/>
    </row>
    <row r="8903" spans="2:10" x14ac:dyDescent="0.25">
      <c r="B8903" s="1508"/>
      <c r="C8903" s="1508"/>
      <c r="D8903" s="1508"/>
      <c r="E8903" s="1508"/>
      <c r="F8903" s="1504"/>
      <c r="G8903" s="1504"/>
      <c r="H8903" s="1504"/>
      <c r="I8903" s="1504"/>
      <c r="J8903" s="1504"/>
    </row>
    <row r="8904" spans="2:10" x14ac:dyDescent="0.25">
      <c r="B8904" s="1508"/>
      <c r="C8904" s="1508"/>
      <c r="D8904" s="1508"/>
      <c r="E8904" s="1508"/>
      <c r="F8904" s="1504"/>
      <c r="G8904" s="1504"/>
      <c r="H8904" s="1504"/>
      <c r="I8904" s="1504"/>
      <c r="J8904" s="1504"/>
    </row>
    <row r="8905" spans="2:10" x14ac:dyDescent="0.25">
      <c r="B8905" s="1508"/>
      <c r="C8905" s="1508"/>
      <c r="D8905" s="1508"/>
      <c r="E8905" s="1508"/>
      <c r="F8905" s="1504"/>
      <c r="G8905" s="1504"/>
      <c r="H8905" s="1504"/>
      <c r="I8905" s="1504"/>
      <c r="J8905" s="1504"/>
    </row>
    <row r="8906" spans="2:10" x14ac:dyDescent="0.25">
      <c r="B8906" s="1508"/>
      <c r="C8906" s="1508"/>
      <c r="D8906" s="1508"/>
      <c r="E8906" s="1508"/>
      <c r="F8906" s="1504"/>
      <c r="G8906" s="1504"/>
      <c r="H8906" s="1504"/>
      <c r="I8906" s="1504"/>
      <c r="J8906" s="1504"/>
    </row>
    <row r="8907" spans="2:10" x14ac:dyDescent="0.25">
      <c r="B8907" s="1508"/>
      <c r="C8907" s="1508"/>
      <c r="D8907" s="1508"/>
      <c r="E8907" s="1508"/>
      <c r="F8907" s="1504"/>
      <c r="G8907" s="1504"/>
      <c r="H8907" s="1504"/>
      <c r="I8907" s="1504"/>
      <c r="J8907" s="1504"/>
    </row>
    <row r="8908" spans="2:10" x14ac:dyDescent="0.25">
      <c r="B8908" s="1508"/>
      <c r="C8908" s="1508"/>
      <c r="D8908" s="1508"/>
      <c r="E8908" s="1508"/>
      <c r="F8908" s="1504"/>
      <c r="G8908" s="1504"/>
      <c r="H8908" s="1504"/>
      <c r="I8908" s="1504"/>
      <c r="J8908" s="1504"/>
    </row>
    <row r="8909" spans="2:10" x14ac:dyDescent="0.25">
      <c r="B8909" s="1508"/>
      <c r="C8909" s="1508"/>
      <c r="D8909" s="1508"/>
      <c r="E8909" s="1508"/>
      <c r="F8909" s="1504"/>
      <c r="G8909" s="1504"/>
      <c r="H8909" s="1504"/>
      <c r="I8909" s="1504"/>
      <c r="J8909" s="1504"/>
    </row>
    <row r="8910" spans="2:10" x14ac:dyDescent="0.25">
      <c r="B8910" s="1508"/>
      <c r="C8910" s="1508"/>
      <c r="D8910" s="1508"/>
      <c r="E8910" s="1508"/>
      <c r="F8910" s="1504"/>
      <c r="G8910" s="1504"/>
      <c r="H8910" s="1504"/>
      <c r="I8910" s="1504"/>
      <c r="J8910" s="1504"/>
    </row>
    <row r="8911" spans="2:10" x14ac:dyDescent="0.25">
      <c r="B8911" s="1508"/>
      <c r="C8911" s="1508"/>
      <c r="D8911" s="1508"/>
      <c r="E8911" s="1508"/>
      <c r="F8911" s="1504"/>
      <c r="G8911" s="1504"/>
      <c r="H8911" s="1504"/>
      <c r="I8911" s="1504"/>
      <c r="J8911" s="1504"/>
    </row>
    <row r="8912" spans="2:10" x14ac:dyDescent="0.25">
      <c r="B8912" s="1508"/>
      <c r="C8912" s="1508"/>
      <c r="D8912" s="1508"/>
      <c r="E8912" s="1508"/>
      <c r="F8912" s="1504"/>
      <c r="G8912" s="1504"/>
      <c r="H8912" s="1504"/>
      <c r="I8912" s="1504"/>
      <c r="J8912" s="1504"/>
    </row>
    <row r="8913" spans="2:10" x14ac:dyDescent="0.25">
      <c r="B8913" s="1508"/>
      <c r="C8913" s="1508"/>
      <c r="D8913" s="1508"/>
      <c r="E8913" s="1508"/>
      <c r="F8913" s="1504"/>
      <c r="G8913" s="1504"/>
      <c r="H8913" s="1504"/>
      <c r="I8913" s="1504"/>
      <c r="J8913" s="1504"/>
    </row>
    <row r="8914" spans="2:10" x14ac:dyDescent="0.25">
      <c r="B8914" s="1508"/>
      <c r="C8914" s="1508"/>
      <c r="D8914" s="1508"/>
      <c r="E8914" s="1508"/>
      <c r="F8914" s="1504"/>
      <c r="G8914" s="1504"/>
      <c r="H8914" s="1504"/>
      <c r="I8914" s="1504"/>
      <c r="J8914" s="1504"/>
    </row>
    <row r="8915" spans="2:10" x14ac:dyDescent="0.25">
      <c r="B8915" s="1508"/>
      <c r="C8915" s="1508"/>
      <c r="D8915" s="1508"/>
      <c r="E8915" s="1508"/>
      <c r="F8915" s="1504"/>
      <c r="G8915" s="1504"/>
      <c r="H8915" s="1504"/>
      <c r="I8915" s="1504"/>
      <c r="J8915" s="1504"/>
    </row>
    <row r="8916" spans="2:10" x14ac:dyDescent="0.25">
      <c r="B8916" s="1508"/>
      <c r="C8916" s="1508"/>
      <c r="D8916" s="1508"/>
      <c r="E8916" s="1508"/>
      <c r="F8916" s="1504"/>
      <c r="G8916" s="1504"/>
      <c r="H8916" s="1504"/>
      <c r="I8916" s="1504"/>
      <c r="J8916" s="1504"/>
    </row>
    <row r="8917" spans="2:10" x14ac:dyDescent="0.25">
      <c r="B8917" s="1508"/>
      <c r="C8917" s="1508"/>
      <c r="D8917" s="1508"/>
      <c r="E8917" s="1508"/>
      <c r="F8917" s="1504"/>
      <c r="G8917" s="1504"/>
      <c r="H8917" s="1504"/>
      <c r="I8917" s="1504"/>
      <c r="J8917" s="1504"/>
    </row>
    <row r="8918" spans="2:10" x14ac:dyDescent="0.25">
      <c r="B8918" s="1508"/>
      <c r="C8918" s="1508"/>
      <c r="D8918" s="1508"/>
      <c r="E8918" s="1508"/>
      <c r="F8918" s="1504"/>
      <c r="G8918" s="1504"/>
      <c r="H8918" s="1504"/>
      <c r="I8918" s="1504"/>
      <c r="J8918" s="1504"/>
    </row>
    <row r="8919" spans="2:10" x14ac:dyDescent="0.25">
      <c r="B8919" s="1508"/>
      <c r="C8919" s="1508"/>
      <c r="D8919" s="1508"/>
      <c r="E8919" s="1508"/>
      <c r="F8919" s="1504"/>
      <c r="G8919" s="1504"/>
      <c r="H8919" s="1504"/>
      <c r="I8919" s="1504"/>
      <c r="J8919" s="1504"/>
    </row>
    <row r="8920" spans="2:10" x14ac:dyDescent="0.25">
      <c r="B8920" s="1508"/>
      <c r="C8920" s="1508"/>
      <c r="D8920" s="1508"/>
      <c r="E8920" s="1508"/>
      <c r="F8920" s="1504"/>
      <c r="G8920" s="1504"/>
      <c r="H8920" s="1504"/>
      <c r="I8920" s="1504"/>
      <c r="J8920" s="1504"/>
    </row>
    <row r="8921" spans="2:10" x14ac:dyDescent="0.25">
      <c r="B8921" s="1508"/>
      <c r="C8921" s="1508"/>
      <c r="D8921" s="1508"/>
      <c r="E8921" s="1508"/>
      <c r="F8921" s="1504"/>
      <c r="G8921" s="1504"/>
      <c r="H8921" s="1504"/>
      <c r="I8921" s="1504"/>
      <c r="J8921" s="1504"/>
    </row>
    <row r="8922" spans="2:10" x14ac:dyDescent="0.25">
      <c r="B8922" s="1508"/>
      <c r="C8922" s="1508"/>
      <c r="D8922" s="1508"/>
      <c r="E8922" s="1508"/>
      <c r="F8922" s="1504"/>
      <c r="G8922" s="1504"/>
      <c r="H8922" s="1504"/>
      <c r="I8922" s="1504"/>
      <c r="J8922" s="1504"/>
    </row>
    <row r="8923" spans="2:10" x14ac:dyDescent="0.25">
      <c r="B8923" s="1508"/>
      <c r="C8923" s="1508"/>
      <c r="D8923" s="1508"/>
      <c r="E8923" s="1508"/>
      <c r="F8923" s="1504"/>
      <c r="G8923" s="1504"/>
      <c r="H8923" s="1504"/>
      <c r="I8923" s="1504"/>
      <c r="J8923" s="1504"/>
    </row>
    <row r="8924" spans="2:10" x14ac:dyDescent="0.25">
      <c r="B8924" s="1508"/>
      <c r="C8924" s="1508"/>
      <c r="D8924" s="1508"/>
      <c r="E8924" s="1508"/>
      <c r="F8924" s="1504"/>
      <c r="G8924" s="1504"/>
      <c r="H8924" s="1504"/>
      <c r="I8924" s="1504"/>
      <c r="J8924" s="1504"/>
    </row>
    <row r="8925" spans="2:10" x14ac:dyDescent="0.25">
      <c r="B8925" s="1508"/>
      <c r="C8925" s="1508"/>
      <c r="D8925" s="1508"/>
      <c r="E8925" s="1508"/>
      <c r="F8925" s="1504"/>
      <c r="G8925" s="1504"/>
      <c r="H8925" s="1504"/>
      <c r="I8925" s="1504"/>
      <c r="J8925" s="1504"/>
    </row>
    <row r="8926" spans="2:10" x14ac:dyDescent="0.25">
      <c r="B8926" s="1508"/>
      <c r="C8926" s="1508"/>
      <c r="D8926" s="1508"/>
      <c r="E8926" s="1508"/>
      <c r="F8926" s="1504"/>
      <c r="G8926" s="1504"/>
      <c r="H8926" s="1504"/>
      <c r="I8926" s="1504"/>
      <c r="J8926" s="1504"/>
    </row>
    <row r="8927" spans="2:10" x14ac:dyDescent="0.25">
      <c r="B8927" s="1508"/>
      <c r="C8927" s="1508"/>
      <c r="D8927" s="1508"/>
      <c r="E8927" s="1508"/>
      <c r="F8927" s="1504"/>
      <c r="G8927" s="1504"/>
      <c r="H8927" s="1504"/>
      <c r="I8927" s="1504"/>
      <c r="J8927" s="1504"/>
    </row>
    <row r="8928" spans="2:10" x14ac:dyDescent="0.25">
      <c r="B8928" s="1508"/>
      <c r="C8928" s="1508"/>
      <c r="D8928" s="1508"/>
      <c r="E8928" s="1508"/>
      <c r="F8928" s="1504"/>
      <c r="G8928" s="1504"/>
      <c r="H8928" s="1504"/>
      <c r="I8928" s="1504"/>
      <c r="J8928" s="1504"/>
    </row>
    <row r="8929" spans="2:10" x14ac:dyDescent="0.25">
      <c r="B8929" s="1508"/>
      <c r="C8929" s="1508"/>
      <c r="D8929" s="1508"/>
      <c r="E8929" s="1508"/>
      <c r="F8929" s="1504"/>
      <c r="G8929" s="1504"/>
      <c r="H8929" s="1504"/>
      <c r="I8929" s="1504"/>
      <c r="J8929" s="1504"/>
    </row>
    <row r="8930" spans="2:10" x14ac:dyDescent="0.25">
      <c r="B8930" s="1508"/>
      <c r="C8930" s="1508"/>
      <c r="D8930" s="1508"/>
      <c r="E8930" s="1508"/>
      <c r="F8930" s="1504"/>
      <c r="G8930" s="1504"/>
      <c r="H8930" s="1504"/>
      <c r="I8930" s="1504"/>
      <c r="J8930" s="1504"/>
    </row>
    <row r="8931" spans="2:10" x14ac:dyDescent="0.25">
      <c r="B8931" s="1508"/>
      <c r="C8931" s="1508"/>
      <c r="D8931" s="1508"/>
      <c r="E8931" s="1508"/>
      <c r="F8931" s="1504"/>
      <c r="G8931" s="1504"/>
      <c r="H8931" s="1504"/>
      <c r="I8931" s="1504"/>
      <c r="J8931" s="1504"/>
    </row>
    <row r="8932" spans="2:10" x14ac:dyDescent="0.25">
      <c r="B8932" s="1508"/>
      <c r="C8932" s="1508"/>
      <c r="D8932" s="1508"/>
      <c r="E8932" s="1508"/>
      <c r="F8932" s="1504"/>
      <c r="G8932" s="1504"/>
      <c r="H8932" s="1504"/>
      <c r="I8932" s="1504"/>
      <c r="J8932" s="1504"/>
    </row>
    <row r="8933" spans="2:10" x14ac:dyDescent="0.25">
      <c r="B8933" s="1508"/>
      <c r="C8933" s="1508"/>
      <c r="D8933" s="1508"/>
      <c r="E8933" s="1508"/>
      <c r="F8933" s="1504"/>
      <c r="G8933" s="1504"/>
      <c r="H8933" s="1504"/>
      <c r="I8933" s="1504"/>
      <c r="J8933" s="1504"/>
    </row>
    <row r="8934" spans="2:10" x14ac:dyDescent="0.25">
      <c r="B8934" s="1508"/>
      <c r="C8934" s="1508"/>
      <c r="D8934" s="1508"/>
      <c r="E8934" s="1508"/>
      <c r="F8934" s="1504"/>
      <c r="G8934" s="1504"/>
      <c r="H8934" s="1504"/>
      <c r="I8934" s="1504"/>
      <c r="J8934" s="1504"/>
    </row>
    <row r="8935" spans="2:10" x14ac:dyDescent="0.25">
      <c r="B8935" s="1508"/>
      <c r="C8935" s="1508"/>
      <c r="D8935" s="1508"/>
      <c r="E8935" s="1508"/>
      <c r="F8935" s="1504"/>
      <c r="G8935" s="1504"/>
      <c r="H8935" s="1504"/>
      <c r="I8935" s="1504"/>
      <c r="J8935" s="1504"/>
    </row>
    <row r="8936" spans="2:10" x14ac:dyDescent="0.25">
      <c r="B8936" s="1508"/>
      <c r="C8936" s="1508"/>
      <c r="D8936" s="1508"/>
      <c r="E8936" s="1508"/>
      <c r="F8936" s="1504"/>
      <c r="G8936" s="1504"/>
      <c r="H8936" s="1504"/>
      <c r="I8936" s="1504"/>
      <c r="J8936" s="1504"/>
    </row>
    <row r="8937" spans="2:10" x14ac:dyDescent="0.25">
      <c r="B8937" s="1508"/>
      <c r="C8937" s="1508"/>
      <c r="D8937" s="1508"/>
      <c r="E8937" s="1508"/>
      <c r="F8937" s="1504"/>
      <c r="G8937" s="1504"/>
      <c r="H8937" s="1504"/>
      <c r="I8937" s="1504"/>
      <c r="J8937" s="1504"/>
    </row>
    <row r="8938" spans="2:10" x14ac:dyDescent="0.25">
      <c r="B8938" s="1508"/>
      <c r="C8938" s="1508"/>
      <c r="D8938" s="1508"/>
      <c r="E8938" s="1508"/>
      <c r="F8938" s="1504"/>
      <c r="G8938" s="1504"/>
      <c r="H8938" s="1504"/>
      <c r="I8938" s="1504"/>
      <c r="J8938" s="1504"/>
    </row>
    <row r="8939" spans="2:10" x14ac:dyDescent="0.25">
      <c r="B8939" s="1508"/>
      <c r="C8939" s="1508"/>
      <c r="D8939" s="1508"/>
      <c r="E8939" s="1508"/>
      <c r="F8939" s="1504"/>
      <c r="G8939" s="1504"/>
      <c r="H8939" s="1504"/>
      <c r="I8939" s="1504"/>
      <c r="J8939" s="1504"/>
    </row>
    <row r="8940" spans="2:10" x14ac:dyDescent="0.25">
      <c r="B8940" s="1508"/>
      <c r="C8940" s="1508"/>
      <c r="D8940" s="1508"/>
      <c r="E8940" s="1508"/>
      <c r="F8940" s="1504"/>
      <c r="G8940" s="1504"/>
      <c r="H8940" s="1504"/>
      <c r="I8940" s="1504"/>
      <c r="J8940" s="1504"/>
    </row>
    <row r="8941" spans="2:10" x14ac:dyDescent="0.25">
      <c r="B8941" s="1508"/>
      <c r="C8941" s="1508"/>
      <c r="D8941" s="1508"/>
      <c r="E8941" s="1508"/>
      <c r="F8941" s="1504"/>
      <c r="G8941" s="1504"/>
      <c r="H8941" s="1504"/>
      <c r="I8941" s="1504"/>
      <c r="J8941" s="1504"/>
    </row>
    <row r="8942" spans="2:10" x14ac:dyDescent="0.25">
      <c r="B8942" s="1508"/>
      <c r="C8942" s="1508"/>
      <c r="D8942" s="1508"/>
      <c r="E8942" s="1508"/>
      <c r="F8942" s="1504"/>
      <c r="G8942" s="1504"/>
      <c r="H8942" s="1504"/>
      <c r="I8942" s="1504"/>
      <c r="J8942" s="1504"/>
    </row>
    <row r="8943" spans="2:10" x14ac:dyDescent="0.25">
      <c r="B8943" s="1508"/>
      <c r="C8943" s="1508"/>
      <c r="D8943" s="1508"/>
      <c r="E8943" s="1508"/>
      <c r="F8943" s="1504"/>
      <c r="G8943" s="1504"/>
      <c r="H8943" s="1504"/>
      <c r="I8943" s="1504"/>
      <c r="J8943" s="1504"/>
    </row>
    <row r="8944" spans="2:10" x14ac:dyDescent="0.25">
      <c r="B8944" s="1508"/>
      <c r="C8944" s="1508"/>
      <c r="D8944" s="1508"/>
      <c r="E8944" s="1508"/>
      <c r="F8944" s="1504"/>
      <c r="G8944" s="1504"/>
      <c r="H8944" s="1504"/>
      <c r="I8944" s="1504"/>
      <c r="J8944" s="1504"/>
    </row>
    <row r="8945" spans="2:10" x14ac:dyDescent="0.25">
      <c r="B8945" s="1508"/>
      <c r="C8945" s="1508"/>
      <c r="D8945" s="1508"/>
      <c r="E8945" s="1508"/>
      <c r="F8945" s="1504"/>
      <c r="G8945" s="1504"/>
      <c r="H8945" s="1504"/>
      <c r="I8945" s="1504"/>
      <c r="J8945" s="1504"/>
    </row>
    <row r="8946" spans="2:10" x14ac:dyDescent="0.25">
      <c r="B8946" s="1508"/>
      <c r="C8946" s="1508"/>
      <c r="D8946" s="1508"/>
      <c r="E8946" s="1508"/>
      <c r="F8946" s="1504"/>
      <c r="G8946" s="1504"/>
      <c r="H8946" s="1504"/>
      <c r="I8946" s="1504"/>
      <c r="J8946" s="1504"/>
    </row>
    <row r="8947" spans="2:10" x14ac:dyDescent="0.25">
      <c r="B8947" s="1508"/>
      <c r="C8947" s="1508"/>
      <c r="D8947" s="1508"/>
      <c r="E8947" s="1508"/>
      <c r="F8947" s="1504"/>
      <c r="G8947" s="1504"/>
      <c r="H8947" s="1504"/>
      <c r="I8947" s="1504"/>
      <c r="J8947" s="1504"/>
    </row>
    <row r="8948" spans="2:10" x14ac:dyDescent="0.25">
      <c r="B8948" s="1508"/>
      <c r="C8948" s="1508"/>
      <c r="D8948" s="1508"/>
      <c r="E8948" s="1508"/>
      <c r="F8948" s="1504"/>
      <c r="G8948" s="1504"/>
      <c r="H8948" s="1504"/>
      <c r="I8948" s="1504"/>
      <c r="J8948" s="1504"/>
    </row>
    <row r="8949" spans="2:10" x14ac:dyDescent="0.25">
      <c r="B8949" s="1508"/>
      <c r="C8949" s="1508"/>
      <c r="D8949" s="1508"/>
      <c r="E8949" s="1508"/>
      <c r="F8949" s="1504"/>
      <c r="G8949" s="1504"/>
      <c r="H8949" s="1504"/>
      <c r="I8949" s="1504"/>
      <c r="J8949" s="1504"/>
    </row>
    <row r="8950" spans="2:10" x14ac:dyDescent="0.25">
      <c r="B8950" s="1508"/>
      <c r="C8950" s="1508"/>
      <c r="D8950" s="1508"/>
      <c r="E8950" s="1508"/>
      <c r="F8950" s="1504"/>
      <c r="G8950" s="1504"/>
      <c r="H8950" s="1504"/>
      <c r="I8950" s="1504"/>
      <c r="J8950" s="1504"/>
    </row>
    <row r="8951" spans="2:10" x14ac:dyDescent="0.25">
      <c r="B8951" s="1508"/>
      <c r="C8951" s="1508"/>
      <c r="D8951" s="1508"/>
      <c r="E8951" s="1508"/>
      <c r="F8951" s="1504"/>
      <c r="G8951" s="1504"/>
      <c r="H8951" s="1504"/>
      <c r="I8951" s="1504"/>
      <c r="J8951" s="1504"/>
    </row>
    <row r="8952" spans="2:10" x14ac:dyDescent="0.25">
      <c r="B8952" s="1508"/>
      <c r="C8952" s="1508"/>
      <c r="D8952" s="1508"/>
      <c r="E8952" s="1508"/>
      <c r="F8952" s="1504"/>
      <c r="G8952" s="1504"/>
      <c r="H8952" s="1504"/>
      <c r="I8952" s="1504"/>
      <c r="J8952" s="1504"/>
    </row>
    <row r="8953" spans="2:10" x14ac:dyDescent="0.25">
      <c r="B8953" s="1508"/>
      <c r="C8953" s="1508"/>
      <c r="D8953" s="1508"/>
      <c r="E8953" s="1508"/>
      <c r="F8953" s="1504"/>
      <c r="G8953" s="1504"/>
      <c r="H8953" s="1504"/>
      <c r="I8953" s="1504"/>
      <c r="J8953" s="1504"/>
    </row>
    <row r="8954" spans="2:10" x14ac:dyDescent="0.25">
      <c r="B8954" s="1508"/>
      <c r="C8954" s="1508"/>
      <c r="D8954" s="1508"/>
      <c r="E8954" s="1508"/>
      <c r="F8954" s="1504"/>
      <c r="G8954" s="1504"/>
      <c r="H8954" s="1504"/>
      <c r="I8954" s="1504"/>
      <c r="J8954" s="1504"/>
    </row>
    <row r="8955" spans="2:10" x14ac:dyDescent="0.25">
      <c r="B8955" s="1508"/>
      <c r="C8955" s="1508"/>
      <c r="D8955" s="1508"/>
      <c r="E8955" s="1508"/>
      <c r="F8955" s="1504"/>
      <c r="G8955" s="1504"/>
      <c r="H8955" s="1504"/>
      <c r="I8955" s="1504"/>
      <c r="J8955" s="1504"/>
    </row>
    <row r="8956" spans="2:10" x14ac:dyDescent="0.25">
      <c r="B8956" s="1508"/>
      <c r="C8956" s="1508"/>
      <c r="D8956" s="1508"/>
      <c r="E8956" s="1508"/>
      <c r="F8956" s="1504"/>
      <c r="G8956" s="1504"/>
      <c r="H8956" s="1504"/>
      <c r="I8956" s="1504"/>
      <c r="J8956" s="1504"/>
    </row>
    <row r="8957" spans="2:10" x14ac:dyDescent="0.25">
      <c r="B8957" s="1508"/>
      <c r="C8957" s="1508"/>
      <c r="D8957" s="1508"/>
      <c r="E8957" s="1508"/>
      <c r="F8957" s="1504"/>
      <c r="G8957" s="1504"/>
      <c r="H8957" s="1504"/>
      <c r="I8957" s="1504"/>
      <c r="J8957" s="1504"/>
    </row>
    <row r="8958" spans="2:10" x14ac:dyDescent="0.25">
      <c r="B8958" s="1508"/>
      <c r="C8958" s="1508"/>
      <c r="D8958" s="1508"/>
      <c r="E8958" s="1508"/>
      <c r="F8958" s="1504"/>
      <c r="G8958" s="1504"/>
      <c r="H8958" s="1504"/>
      <c r="I8958" s="1504"/>
      <c r="J8958" s="1504"/>
    </row>
    <row r="8959" spans="2:10" x14ac:dyDescent="0.25">
      <c r="B8959" s="1508"/>
      <c r="C8959" s="1508"/>
      <c r="D8959" s="1508"/>
      <c r="E8959" s="1508"/>
      <c r="F8959" s="1504"/>
      <c r="G8959" s="1504"/>
      <c r="H8959" s="1504"/>
      <c r="I8959" s="1504"/>
      <c r="J8959" s="1504"/>
    </row>
    <row r="8960" spans="2:10" x14ac:dyDescent="0.25">
      <c r="B8960" s="1508"/>
      <c r="C8960" s="1508"/>
      <c r="D8960" s="1508"/>
      <c r="E8960" s="1508"/>
      <c r="F8960" s="1504"/>
      <c r="G8960" s="1504"/>
      <c r="H8960" s="1504"/>
      <c r="I8960" s="1504"/>
      <c r="J8960" s="1504"/>
    </row>
    <row r="8961" spans="2:10" x14ac:dyDescent="0.25">
      <c r="B8961" s="1508"/>
      <c r="C8961" s="1508"/>
      <c r="D8961" s="1508"/>
      <c r="E8961" s="1508"/>
      <c r="F8961" s="1504"/>
      <c r="G8961" s="1504"/>
      <c r="H8961" s="1504"/>
      <c r="I8961" s="1504"/>
      <c r="J8961" s="1504"/>
    </row>
    <row r="8962" spans="2:10" x14ac:dyDescent="0.25">
      <c r="B8962" s="1508"/>
      <c r="C8962" s="1508"/>
      <c r="D8962" s="1508"/>
      <c r="E8962" s="1508"/>
      <c r="F8962" s="1504"/>
      <c r="G8962" s="1504"/>
      <c r="H8962" s="1504"/>
      <c r="I8962" s="1504"/>
      <c r="J8962" s="1504"/>
    </row>
    <row r="8963" spans="2:10" x14ac:dyDescent="0.25">
      <c r="B8963" s="1508"/>
      <c r="C8963" s="1508"/>
      <c r="D8963" s="1508"/>
      <c r="E8963" s="1508"/>
      <c r="F8963" s="1504"/>
      <c r="G8963" s="1504"/>
      <c r="H8963" s="1504"/>
      <c r="I8963" s="1504"/>
      <c r="J8963" s="1504"/>
    </row>
    <row r="8964" spans="2:10" x14ac:dyDescent="0.25">
      <c r="B8964" s="1508"/>
      <c r="C8964" s="1508"/>
      <c r="D8964" s="1508"/>
      <c r="E8964" s="1508"/>
      <c r="F8964" s="1504"/>
      <c r="G8964" s="1504"/>
      <c r="H8964" s="1504"/>
      <c r="I8964" s="1504"/>
      <c r="J8964" s="1504"/>
    </row>
    <row r="8965" spans="2:10" x14ac:dyDescent="0.25">
      <c r="B8965" s="1508"/>
      <c r="C8965" s="1508"/>
      <c r="D8965" s="1508"/>
      <c r="E8965" s="1508"/>
      <c r="F8965" s="1504"/>
      <c r="G8965" s="1504"/>
      <c r="H8965" s="1504"/>
      <c r="I8965" s="1504"/>
      <c r="J8965" s="1504"/>
    </row>
    <row r="8966" spans="2:10" x14ac:dyDescent="0.25">
      <c r="B8966" s="1508"/>
      <c r="C8966" s="1508"/>
      <c r="D8966" s="1508"/>
      <c r="E8966" s="1508"/>
      <c r="F8966" s="1504"/>
      <c r="G8966" s="1504"/>
      <c r="H8966" s="1504"/>
      <c r="I8966" s="1504"/>
      <c r="J8966" s="1504"/>
    </row>
    <row r="8967" spans="2:10" x14ac:dyDescent="0.25">
      <c r="B8967" s="1508"/>
      <c r="C8967" s="1508"/>
      <c r="D8967" s="1508"/>
      <c r="E8967" s="1508"/>
      <c r="F8967" s="1504"/>
      <c r="G8967" s="1504"/>
      <c r="H8967" s="1504"/>
      <c r="I8967" s="1504"/>
      <c r="J8967" s="1504"/>
    </row>
    <row r="8968" spans="2:10" x14ac:dyDescent="0.25">
      <c r="B8968" s="1508"/>
      <c r="C8968" s="1508"/>
      <c r="D8968" s="1508"/>
      <c r="E8968" s="1508"/>
      <c r="F8968" s="1504"/>
      <c r="G8968" s="1504"/>
      <c r="H8968" s="1504"/>
      <c r="I8968" s="1504"/>
      <c r="J8968" s="1504"/>
    </row>
    <row r="8969" spans="2:10" x14ac:dyDescent="0.25">
      <c r="B8969" s="1508"/>
      <c r="C8969" s="1508"/>
      <c r="D8969" s="1508"/>
      <c r="E8969" s="1508"/>
      <c r="F8969" s="1504"/>
      <c r="G8969" s="1504"/>
      <c r="H8969" s="1504"/>
      <c r="I8969" s="1504"/>
      <c r="J8969" s="1504"/>
    </row>
    <row r="8970" spans="2:10" x14ac:dyDescent="0.25">
      <c r="B8970" s="1508"/>
      <c r="C8970" s="1508"/>
      <c r="D8970" s="1508"/>
      <c r="E8970" s="1508"/>
      <c r="F8970" s="1504"/>
      <c r="G8970" s="1504"/>
      <c r="H8970" s="1504"/>
      <c r="I8970" s="1504"/>
      <c r="J8970" s="1504"/>
    </row>
    <row r="8971" spans="2:10" x14ac:dyDescent="0.25">
      <c r="B8971" s="1508"/>
      <c r="C8971" s="1508"/>
      <c r="D8971" s="1508"/>
      <c r="E8971" s="1508"/>
      <c r="F8971" s="1504"/>
      <c r="G8971" s="1504"/>
      <c r="H8971" s="1504"/>
      <c r="I8971" s="1504"/>
      <c r="J8971" s="1504"/>
    </row>
    <row r="8972" spans="2:10" x14ac:dyDescent="0.25">
      <c r="B8972" s="1508"/>
      <c r="C8972" s="1508"/>
      <c r="D8972" s="1508"/>
      <c r="E8972" s="1508"/>
      <c r="F8972" s="1504"/>
      <c r="G8972" s="1504"/>
      <c r="H8972" s="1504"/>
      <c r="I8972" s="1504"/>
      <c r="J8972" s="1504"/>
    </row>
    <row r="8973" spans="2:10" x14ac:dyDescent="0.25">
      <c r="B8973" s="1508"/>
      <c r="C8973" s="1508"/>
      <c r="D8973" s="1508"/>
      <c r="E8973" s="1508"/>
      <c r="F8973" s="1504"/>
      <c r="G8973" s="1504"/>
      <c r="H8973" s="1504"/>
      <c r="I8973" s="1504"/>
      <c r="J8973" s="1504"/>
    </row>
    <row r="8974" spans="2:10" x14ac:dyDescent="0.25">
      <c r="B8974" s="1508"/>
      <c r="C8974" s="1508"/>
      <c r="D8974" s="1508"/>
      <c r="E8974" s="1508"/>
      <c r="F8974" s="1504"/>
      <c r="G8974" s="1504"/>
      <c r="H8974" s="1504"/>
      <c r="I8974" s="1504"/>
      <c r="J8974" s="1504"/>
    </row>
    <row r="8975" spans="2:10" x14ac:dyDescent="0.25">
      <c r="B8975" s="1508"/>
      <c r="C8975" s="1508"/>
      <c r="D8975" s="1508"/>
      <c r="E8975" s="1508"/>
      <c r="F8975" s="1504"/>
      <c r="G8975" s="1504"/>
      <c r="H8975" s="1504"/>
      <c r="I8975" s="1504"/>
      <c r="J8975" s="1504"/>
    </row>
    <row r="8976" spans="2:10" x14ac:dyDescent="0.25">
      <c r="B8976" s="1508"/>
      <c r="C8976" s="1508"/>
      <c r="D8976" s="1508"/>
      <c r="E8976" s="1508"/>
      <c r="F8976" s="1504"/>
      <c r="G8976" s="1504"/>
      <c r="H8976" s="1504"/>
      <c r="I8976" s="1504"/>
      <c r="J8976" s="1504"/>
    </row>
    <row r="8977" spans="2:10" x14ac:dyDescent="0.25">
      <c r="B8977" s="1508"/>
      <c r="C8977" s="1508"/>
      <c r="D8977" s="1508"/>
      <c r="E8977" s="1508"/>
      <c r="F8977" s="1504"/>
      <c r="G8977" s="1504"/>
      <c r="H8977" s="1504"/>
      <c r="I8977" s="1504"/>
      <c r="J8977" s="1504"/>
    </row>
    <row r="8978" spans="2:10" x14ac:dyDescent="0.25">
      <c r="B8978" s="1508"/>
      <c r="C8978" s="1508"/>
      <c r="D8978" s="1508"/>
      <c r="E8978" s="1508"/>
      <c r="F8978" s="1504"/>
      <c r="G8978" s="1504"/>
      <c r="H8978" s="1504"/>
      <c r="I8978" s="1504"/>
      <c r="J8978" s="1504"/>
    </row>
    <row r="8979" spans="2:10" x14ac:dyDescent="0.25">
      <c r="B8979" s="1508"/>
      <c r="C8979" s="1508"/>
      <c r="D8979" s="1508"/>
      <c r="E8979" s="1508"/>
      <c r="F8979" s="1504"/>
      <c r="G8979" s="1504"/>
      <c r="H8979" s="1504"/>
      <c r="I8979" s="1504"/>
      <c r="J8979" s="1504"/>
    </row>
    <row r="8980" spans="2:10" x14ac:dyDescent="0.25">
      <c r="B8980" s="1508"/>
      <c r="C8980" s="1508"/>
      <c r="D8980" s="1508"/>
      <c r="E8980" s="1508"/>
      <c r="F8980" s="1504"/>
      <c r="G8980" s="1504"/>
      <c r="H8980" s="1504"/>
      <c r="I8980" s="1504"/>
      <c r="J8980" s="1504"/>
    </row>
    <row r="8981" spans="2:10" x14ac:dyDescent="0.25">
      <c r="B8981" s="1508"/>
      <c r="C8981" s="1508"/>
      <c r="D8981" s="1508"/>
      <c r="E8981" s="1508"/>
      <c r="F8981" s="1504"/>
      <c r="G8981" s="1504"/>
      <c r="H8981" s="1504"/>
      <c r="I8981" s="1504"/>
      <c r="J8981" s="1504"/>
    </row>
    <row r="8982" spans="2:10" x14ac:dyDescent="0.25">
      <c r="B8982" s="1508"/>
      <c r="C8982" s="1508"/>
      <c r="D8982" s="1508"/>
      <c r="E8982" s="1508"/>
      <c r="F8982" s="1504"/>
      <c r="G8982" s="1504"/>
      <c r="H8982" s="1504"/>
      <c r="I8982" s="1504"/>
      <c r="J8982" s="1504"/>
    </row>
    <row r="8983" spans="2:10" x14ac:dyDescent="0.25">
      <c r="B8983" s="1508"/>
      <c r="C8983" s="1508"/>
      <c r="D8983" s="1508"/>
      <c r="E8983" s="1508"/>
      <c r="F8983" s="1504"/>
      <c r="G8983" s="1504"/>
      <c r="H8983" s="1504"/>
      <c r="I8983" s="1504"/>
      <c r="J8983" s="1504"/>
    </row>
    <row r="8984" spans="2:10" x14ac:dyDescent="0.25">
      <c r="B8984" s="1508"/>
      <c r="C8984" s="1508"/>
      <c r="D8984" s="1508"/>
      <c r="E8984" s="1508"/>
      <c r="F8984" s="1504"/>
      <c r="G8984" s="1504"/>
      <c r="H8984" s="1504"/>
      <c r="I8984" s="1504"/>
      <c r="J8984" s="1504"/>
    </row>
    <row r="8985" spans="2:10" x14ac:dyDescent="0.25">
      <c r="B8985" s="1508"/>
      <c r="C8985" s="1508"/>
      <c r="D8985" s="1508"/>
      <c r="E8985" s="1508"/>
      <c r="F8985" s="1504"/>
      <c r="G8985" s="1504"/>
      <c r="H8985" s="1504"/>
      <c r="I8985" s="1504"/>
      <c r="J8985" s="1504"/>
    </row>
    <row r="8986" spans="2:10" x14ac:dyDescent="0.25">
      <c r="B8986" s="1508"/>
      <c r="C8986" s="1508"/>
      <c r="D8986" s="1508"/>
      <c r="E8986" s="1508"/>
      <c r="F8986" s="1504"/>
      <c r="G8986" s="1504"/>
      <c r="H8986" s="1504"/>
      <c r="I8986" s="1504"/>
      <c r="J8986" s="1504"/>
    </row>
    <row r="8987" spans="2:10" x14ac:dyDescent="0.25">
      <c r="B8987" s="1508"/>
      <c r="C8987" s="1508"/>
      <c r="D8987" s="1508"/>
      <c r="E8987" s="1508"/>
      <c r="F8987" s="1504"/>
      <c r="G8987" s="1504"/>
      <c r="H8987" s="1504"/>
      <c r="I8987" s="1504"/>
      <c r="J8987" s="1504"/>
    </row>
    <row r="8988" spans="2:10" x14ac:dyDescent="0.25">
      <c r="B8988" s="1508"/>
      <c r="C8988" s="1508"/>
      <c r="D8988" s="1508"/>
      <c r="E8988" s="1508"/>
      <c r="F8988" s="1504"/>
      <c r="G8988" s="1504"/>
      <c r="H8988" s="1504"/>
      <c r="I8988" s="1504"/>
      <c r="J8988" s="1504"/>
    </row>
    <row r="8989" spans="2:10" x14ac:dyDescent="0.25">
      <c r="B8989" s="1508"/>
      <c r="C8989" s="1508"/>
      <c r="D8989" s="1508"/>
      <c r="E8989" s="1508"/>
      <c r="F8989" s="1504"/>
      <c r="G8989" s="1504"/>
      <c r="H8989" s="1504"/>
      <c r="I8989" s="1504"/>
      <c r="J8989" s="1504"/>
    </row>
    <row r="8990" spans="2:10" x14ac:dyDescent="0.25">
      <c r="B8990" s="1508"/>
      <c r="C8990" s="1508"/>
      <c r="D8990" s="1508"/>
      <c r="E8990" s="1508"/>
      <c r="F8990" s="1504"/>
      <c r="G8990" s="1504"/>
      <c r="H8990" s="1504"/>
      <c r="I8990" s="1504"/>
      <c r="J8990" s="1504"/>
    </row>
    <row r="8991" spans="2:10" x14ac:dyDescent="0.25">
      <c r="B8991" s="1508"/>
      <c r="C8991" s="1508"/>
      <c r="D8991" s="1508"/>
      <c r="E8991" s="1508"/>
      <c r="F8991" s="1504"/>
      <c r="G8991" s="1504"/>
      <c r="H8991" s="1504"/>
      <c r="I8991" s="1504"/>
      <c r="J8991" s="1504"/>
    </row>
    <row r="8992" spans="2:10" x14ac:dyDescent="0.25">
      <c r="B8992" s="1508"/>
      <c r="C8992" s="1508"/>
      <c r="D8992" s="1508"/>
      <c r="E8992" s="1508"/>
      <c r="F8992" s="1504"/>
      <c r="G8992" s="1504"/>
      <c r="H8992" s="1504"/>
      <c r="I8992" s="1504"/>
      <c r="J8992" s="1504"/>
    </row>
    <row r="8993" spans="2:10" x14ac:dyDescent="0.25">
      <c r="B8993" s="1508"/>
      <c r="C8993" s="1508"/>
      <c r="D8993" s="1508"/>
      <c r="E8993" s="1508"/>
      <c r="F8993" s="1504"/>
      <c r="G8993" s="1504"/>
      <c r="H8993" s="1504"/>
      <c r="I8993" s="1504"/>
      <c r="J8993" s="1504"/>
    </row>
    <row r="8994" spans="2:10" x14ac:dyDescent="0.25">
      <c r="B8994" s="1508"/>
      <c r="C8994" s="1508"/>
      <c r="D8994" s="1508"/>
      <c r="E8994" s="1508"/>
      <c r="F8994" s="1504"/>
      <c r="G8994" s="1504"/>
      <c r="H8994" s="1504"/>
      <c r="I8994" s="1504"/>
      <c r="J8994" s="1504"/>
    </row>
    <row r="8995" spans="2:10" x14ac:dyDescent="0.25">
      <c r="B8995" s="1508"/>
      <c r="C8995" s="1508"/>
      <c r="D8995" s="1508"/>
      <c r="E8995" s="1508"/>
      <c r="F8995" s="1504"/>
      <c r="G8995" s="1504"/>
      <c r="H8995" s="1504"/>
      <c r="I8995" s="1504"/>
      <c r="J8995" s="1504"/>
    </row>
    <row r="8996" spans="2:10" x14ac:dyDescent="0.25">
      <c r="B8996" s="1508"/>
      <c r="C8996" s="1508"/>
      <c r="D8996" s="1508"/>
      <c r="E8996" s="1508"/>
      <c r="F8996" s="1504"/>
      <c r="G8996" s="1504"/>
      <c r="H8996" s="1504"/>
      <c r="I8996" s="1504"/>
      <c r="J8996" s="1504"/>
    </row>
    <row r="8997" spans="2:10" x14ac:dyDescent="0.25">
      <c r="B8997" s="1508"/>
      <c r="C8997" s="1508"/>
      <c r="D8997" s="1508"/>
      <c r="E8997" s="1508"/>
      <c r="F8997" s="1504"/>
      <c r="G8997" s="1504"/>
      <c r="H8997" s="1504"/>
      <c r="I8997" s="1504"/>
      <c r="J8997" s="1504"/>
    </row>
    <row r="8998" spans="2:10" x14ac:dyDescent="0.25">
      <c r="B8998" s="1508"/>
      <c r="C8998" s="1508"/>
      <c r="D8998" s="1508"/>
      <c r="E8998" s="1508"/>
      <c r="F8998" s="1504"/>
      <c r="G8998" s="1504"/>
      <c r="H8998" s="1504"/>
      <c r="I8998" s="1504"/>
      <c r="J8998" s="1504"/>
    </row>
    <row r="8999" spans="2:10" x14ac:dyDescent="0.25">
      <c r="B8999" s="1508"/>
      <c r="C8999" s="1508"/>
      <c r="D8999" s="1508"/>
      <c r="E8999" s="1508"/>
      <c r="F8999" s="1504"/>
      <c r="G8999" s="1504"/>
      <c r="H8999" s="1504"/>
      <c r="I8999" s="1504"/>
      <c r="J8999" s="1504"/>
    </row>
    <row r="9000" spans="2:10" x14ac:dyDescent="0.25">
      <c r="B9000" s="1508"/>
      <c r="C9000" s="1508"/>
      <c r="D9000" s="1508"/>
      <c r="E9000" s="1508"/>
      <c r="F9000" s="1504"/>
      <c r="G9000" s="1504"/>
      <c r="H9000" s="1504"/>
      <c r="I9000" s="1504"/>
      <c r="J9000" s="1504"/>
    </row>
    <row r="9001" spans="2:10" x14ac:dyDescent="0.25">
      <c r="B9001" s="1508"/>
      <c r="C9001" s="1508"/>
      <c r="D9001" s="1508"/>
      <c r="E9001" s="1508"/>
      <c r="F9001" s="1504"/>
      <c r="G9001" s="1504"/>
      <c r="H9001" s="1504"/>
      <c r="I9001" s="1504"/>
      <c r="J9001" s="1504"/>
    </row>
    <row r="9002" spans="2:10" x14ac:dyDescent="0.25">
      <c r="B9002" s="1508"/>
      <c r="C9002" s="1508"/>
      <c r="D9002" s="1508"/>
      <c r="E9002" s="1508"/>
      <c r="F9002" s="1504"/>
      <c r="G9002" s="1504"/>
      <c r="H9002" s="1504"/>
      <c r="I9002" s="1504"/>
      <c r="J9002" s="1504"/>
    </row>
    <row r="9003" spans="2:10" x14ac:dyDescent="0.25">
      <c r="B9003" s="1508"/>
      <c r="C9003" s="1508"/>
      <c r="D9003" s="1508"/>
      <c r="E9003" s="1508"/>
      <c r="F9003" s="1504"/>
      <c r="G9003" s="1504"/>
      <c r="H9003" s="1504"/>
      <c r="I9003" s="1504"/>
      <c r="J9003" s="1504"/>
    </row>
    <row r="9004" spans="2:10" x14ac:dyDescent="0.25">
      <c r="B9004" s="1508"/>
      <c r="C9004" s="1508"/>
      <c r="D9004" s="1508"/>
      <c r="E9004" s="1508"/>
      <c r="F9004" s="1504"/>
      <c r="G9004" s="1504"/>
      <c r="H9004" s="1504"/>
      <c r="I9004" s="1504"/>
      <c r="J9004" s="1504"/>
    </row>
    <row r="9005" spans="2:10" x14ac:dyDescent="0.25">
      <c r="B9005" s="1508"/>
      <c r="C9005" s="1508"/>
      <c r="D9005" s="1508"/>
      <c r="E9005" s="1508"/>
      <c r="F9005" s="1504"/>
      <c r="G9005" s="1504"/>
      <c r="H9005" s="1504"/>
      <c r="I9005" s="1504"/>
      <c r="J9005" s="1504"/>
    </row>
    <row r="9006" spans="2:10" x14ac:dyDescent="0.25">
      <c r="B9006" s="1508"/>
      <c r="C9006" s="1508"/>
      <c r="D9006" s="1508"/>
      <c r="E9006" s="1508"/>
      <c r="F9006" s="1504"/>
      <c r="G9006" s="1504"/>
      <c r="H9006" s="1504"/>
      <c r="I9006" s="1504"/>
      <c r="J9006" s="1504"/>
    </row>
    <row r="9007" spans="2:10" x14ac:dyDescent="0.25">
      <c r="B9007" s="1508"/>
      <c r="C9007" s="1508"/>
      <c r="D9007" s="1508"/>
      <c r="E9007" s="1508"/>
      <c r="F9007" s="1504"/>
      <c r="G9007" s="1504"/>
      <c r="H9007" s="1504"/>
      <c r="I9007" s="1504"/>
      <c r="J9007" s="1504"/>
    </row>
    <row r="9008" spans="2:10" x14ac:dyDescent="0.25">
      <c r="B9008" s="1508"/>
      <c r="C9008" s="1508"/>
      <c r="D9008" s="1508"/>
      <c r="E9008" s="1508"/>
      <c r="F9008" s="1504"/>
      <c r="G9008" s="1504"/>
      <c r="H9008" s="1504"/>
      <c r="I9008" s="1504"/>
      <c r="J9008" s="1504"/>
    </row>
    <row r="9009" spans="2:10" x14ac:dyDescent="0.25">
      <c r="B9009" s="1508"/>
      <c r="C9009" s="1508"/>
      <c r="D9009" s="1508"/>
      <c r="E9009" s="1508"/>
      <c r="F9009" s="1504"/>
      <c r="G9009" s="1504"/>
      <c r="H9009" s="1504"/>
      <c r="I9009" s="1504"/>
      <c r="J9009" s="1504"/>
    </row>
    <row r="9010" spans="2:10" x14ac:dyDescent="0.25">
      <c r="B9010" s="1508"/>
      <c r="C9010" s="1508"/>
      <c r="D9010" s="1508"/>
      <c r="E9010" s="1508"/>
      <c r="F9010" s="1504"/>
      <c r="G9010" s="1504"/>
      <c r="H9010" s="1504"/>
      <c r="I9010" s="1504"/>
      <c r="J9010" s="1504"/>
    </row>
    <row r="9011" spans="2:10" x14ac:dyDescent="0.25">
      <c r="B9011" s="1508"/>
      <c r="C9011" s="1508"/>
      <c r="D9011" s="1508"/>
      <c r="E9011" s="1508"/>
      <c r="F9011" s="1504"/>
      <c r="G9011" s="1504"/>
      <c r="H9011" s="1504"/>
      <c r="I9011" s="1504"/>
      <c r="J9011" s="1504"/>
    </row>
    <row r="9012" spans="2:10" x14ac:dyDescent="0.25">
      <c r="B9012" s="1508"/>
      <c r="C9012" s="1508"/>
      <c r="D9012" s="1508"/>
      <c r="E9012" s="1508"/>
      <c r="F9012" s="1504"/>
      <c r="G9012" s="1504"/>
      <c r="H9012" s="1504"/>
      <c r="I9012" s="1504"/>
      <c r="J9012" s="1504"/>
    </row>
    <row r="9013" spans="2:10" x14ac:dyDescent="0.25">
      <c r="B9013" s="1508"/>
      <c r="C9013" s="1508"/>
      <c r="D9013" s="1508"/>
      <c r="E9013" s="1508"/>
      <c r="F9013" s="1504"/>
      <c r="G9013" s="1504"/>
      <c r="H9013" s="1504"/>
      <c r="I9013" s="1504"/>
      <c r="J9013" s="1504"/>
    </row>
    <row r="9014" spans="2:10" x14ac:dyDescent="0.25">
      <c r="B9014" s="1508"/>
      <c r="C9014" s="1508"/>
      <c r="D9014" s="1508"/>
      <c r="E9014" s="1508"/>
      <c r="F9014" s="1504"/>
      <c r="G9014" s="1504"/>
      <c r="H9014" s="1504"/>
      <c r="I9014" s="1504"/>
      <c r="J9014" s="1504"/>
    </row>
    <row r="9015" spans="2:10" x14ac:dyDescent="0.25">
      <c r="B9015" s="1508"/>
      <c r="C9015" s="1508"/>
      <c r="D9015" s="1508"/>
      <c r="E9015" s="1508"/>
      <c r="F9015" s="1504"/>
      <c r="G9015" s="1504"/>
      <c r="H9015" s="1504"/>
      <c r="I9015" s="1504"/>
      <c r="J9015" s="1504"/>
    </row>
    <row r="9016" spans="2:10" x14ac:dyDescent="0.25">
      <c r="B9016" s="1508"/>
      <c r="C9016" s="1508"/>
      <c r="D9016" s="1508"/>
      <c r="E9016" s="1508"/>
      <c r="F9016" s="1504"/>
      <c r="G9016" s="1504"/>
      <c r="H9016" s="1504"/>
      <c r="I9016" s="1504"/>
      <c r="J9016" s="1504"/>
    </row>
    <row r="9017" spans="2:10" x14ac:dyDescent="0.25">
      <c r="B9017" s="1508"/>
      <c r="C9017" s="1508"/>
      <c r="D9017" s="1508"/>
      <c r="E9017" s="1508"/>
      <c r="F9017" s="1504"/>
      <c r="G9017" s="1504"/>
      <c r="H9017" s="1504"/>
      <c r="I9017" s="1504"/>
      <c r="J9017" s="1504"/>
    </row>
    <row r="9018" spans="2:10" x14ac:dyDescent="0.25">
      <c r="B9018" s="1508"/>
      <c r="C9018" s="1508"/>
      <c r="D9018" s="1508"/>
      <c r="E9018" s="1508"/>
      <c r="F9018" s="1504"/>
      <c r="G9018" s="1504"/>
      <c r="H9018" s="1504"/>
      <c r="I9018" s="1504"/>
      <c r="J9018" s="1504"/>
    </row>
    <row r="9019" spans="2:10" x14ac:dyDescent="0.25">
      <c r="B9019" s="1508"/>
      <c r="C9019" s="1508"/>
      <c r="D9019" s="1508"/>
      <c r="E9019" s="1508"/>
      <c r="F9019" s="1504"/>
      <c r="G9019" s="1504"/>
      <c r="H9019" s="1504"/>
      <c r="I9019" s="1504"/>
      <c r="J9019" s="1504"/>
    </row>
    <row r="9020" spans="2:10" x14ac:dyDescent="0.25">
      <c r="B9020" s="1508"/>
      <c r="C9020" s="1508"/>
      <c r="D9020" s="1508"/>
      <c r="E9020" s="1508"/>
      <c r="F9020" s="1504"/>
      <c r="G9020" s="1504"/>
      <c r="H9020" s="1504"/>
      <c r="I9020" s="1504"/>
      <c r="J9020" s="1504"/>
    </row>
    <row r="9021" spans="2:10" x14ac:dyDescent="0.25">
      <c r="B9021" s="1508"/>
      <c r="C9021" s="1508"/>
      <c r="D9021" s="1508"/>
      <c r="E9021" s="1508"/>
      <c r="F9021" s="1504"/>
      <c r="G9021" s="1504"/>
      <c r="H9021" s="1504"/>
      <c r="I9021" s="1504"/>
      <c r="J9021" s="1504"/>
    </row>
    <row r="9022" spans="2:10" x14ac:dyDescent="0.25">
      <c r="B9022" s="1508"/>
      <c r="C9022" s="1508"/>
      <c r="D9022" s="1508"/>
      <c r="E9022" s="1508"/>
      <c r="F9022" s="1504"/>
      <c r="G9022" s="1504"/>
      <c r="H9022" s="1504"/>
      <c r="I9022" s="1504"/>
      <c r="J9022" s="1504"/>
    </row>
    <row r="9023" spans="2:10" x14ac:dyDescent="0.25">
      <c r="B9023" s="1508"/>
      <c r="C9023" s="1508"/>
      <c r="D9023" s="1508"/>
      <c r="E9023" s="1508"/>
      <c r="F9023" s="1504"/>
      <c r="G9023" s="1504"/>
      <c r="H9023" s="1504"/>
      <c r="I9023" s="1504"/>
      <c r="J9023" s="1504"/>
    </row>
    <row r="9024" spans="2:10" x14ac:dyDescent="0.25">
      <c r="B9024" s="1508"/>
      <c r="C9024" s="1508"/>
      <c r="D9024" s="1508"/>
      <c r="E9024" s="1508"/>
      <c r="F9024" s="1504"/>
      <c r="G9024" s="1504"/>
      <c r="H9024" s="1504"/>
      <c r="I9024" s="1504"/>
      <c r="J9024" s="1504"/>
    </row>
    <row r="9025" spans="2:10" x14ac:dyDescent="0.25">
      <c r="B9025" s="1508"/>
      <c r="C9025" s="1508"/>
      <c r="D9025" s="1508"/>
      <c r="E9025" s="1508"/>
      <c r="F9025" s="1504"/>
      <c r="G9025" s="1504"/>
      <c r="H9025" s="1504"/>
      <c r="I9025" s="1504"/>
      <c r="J9025" s="1504"/>
    </row>
    <row r="9026" spans="2:10" x14ac:dyDescent="0.25">
      <c r="B9026" s="1508"/>
      <c r="C9026" s="1508"/>
      <c r="D9026" s="1508"/>
      <c r="E9026" s="1508"/>
      <c r="F9026" s="1504"/>
      <c r="G9026" s="1504"/>
      <c r="H9026" s="1504"/>
      <c r="I9026" s="1504"/>
      <c r="J9026" s="1504"/>
    </row>
    <row r="9027" spans="2:10" x14ac:dyDescent="0.25">
      <c r="B9027" s="1508"/>
      <c r="C9027" s="1508"/>
      <c r="D9027" s="1508"/>
      <c r="E9027" s="1508"/>
      <c r="F9027" s="1504"/>
      <c r="G9027" s="1504"/>
      <c r="H9027" s="1504"/>
      <c r="I9027" s="1504"/>
      <c r="J9027" s="1504"/>
    </row>
    <row r="9028" spans="2:10" x14ac:dyDescent="0.25">
      <c r="B9028" s="1508"/>
      <c r="C9028" s="1508"/>
      <c r="D9028" s="1508"/>
      <c r="E9028" s="1508"/>
      <c r="F9028" s="1504"/>
      <c r="G9028" s="1504"/>
      <c r="H9028" s="1504"/>
      <c r="I9028" s="1504"/>
      <c r="J9028" s="1504"/>
    </row>
    <row r="9029" spans="2:10" x14ac:dyDescent="0.25">
      <c r="B9029" s="1508"/>
      <c r="C9029" s="1508"/>
      <c r="D9029" s="1508"/>
      <c r="E9029" s="1508"/>
      <c r="F9029" s="1504"/>
      <c r="G9029" s="1504"/>
      <c r="H9029" s="1504"/>
      <c r="I9029" s="1504"/>
      <c r="J9029" s="1504"/>
    </row>
    <row r="9030" spans="2:10" x14ac:dyDescent="0.25">
      <c r="B9030" s="1508"/>
      <c r="C9030" s="1508"/>
      <c r="D9030" s="1508"/>
      <c r="E9030" s="1508"/>
      <c r="F9030" s="1504"/>
      <c r="G9030" s="1504"/>
      <c r="H9030" s="1504"/>
      <c r="I9030" s="1504"/>
      <c r="J9030" s="1504"/>
    </row>
    <row r="9031" spans="2:10" x14ac:dyDescent="0.25">
      <c r="B9031" s="1508"/>
      <c r="C9031" s="1508"/>
      <c r="D9031" s="1508"/>
      <c r="E9031" s="1508"/>
      <c r="F9031" s="1504"/>
      <c r="G9031" s="1504"/>
      <c r="H9031" s="1504"/>
      <c r="I9031" s="1504"/>
      <c r="J9031" s="1504"/>
    </row>
    <row r="9032" spans="2:10" x14ac:dyDescent="0.25">
      <c r="B9032" s="1508"/>
      <c r="C9032" s="1508"/>
      <c r="D9032" s="1508"/>
      <c r="E9032" s="1508"/>
      <c r="F9032" s="1504"/>
      <c r="G9032" s="1504"/>
      <c r="H9032" s="1504"/>
      <c r="I9032" s="1504"/>
      <c r="J9032" s="1504"/>
    </row>
    <row r="9033" spans="2:10" x14ac:dyDescent="0.25">
      <c r="B9033" s="1508"/>
      <c r="C9033" s="1508"/>
      <c r="D9033" s="1508"/>
      <c r="E9033" s="1508"/>
      <c r="F9033" s="1504"/>
      <c r="G9033" s="1504"/>
      <c r="H9033" s="1504"/>
      <c r="I9033" s="1504"/>
      <c r="J9033" s="1504"/>
    </row>
    <row r="9034" spans="2:10" x14ac:dyDescent="0.25">
      <c r="B9034" s="1508"/>
      <c r="C9034" s="1508"/>
      <c r="D9034" s="1508"/>
      <c r="E9034" s="1508"/>
      <c r="F9034" s="1504"/>
      <c r="G9034" s="1504"/>
      <c r="H9034" s="1504"/>
      <c r="I9034" s="1504"/>
      <c r="J9034" s="1504"/>
    </row>
    <row r="9035" spans="2:10" x14ac:dyDescent="0.25">
      <c r="B9035" s="1508"/>
      <c r="C9035" s="1508"/>
      <c r="D9035" s="1508"/>
      <c r="E9035" s="1508"/>
      <c r="F9035" s="1504"/>
      <c r="G9035" s="1504"/>
      <c r="H9035" s="1504"/>
      <c r="I9035" s="1504"/>
      <c r="J9035" s="1504"/>
    </row>
    <row r="9036" spans="2:10" x14ac:dyDescent="0.25">
      <c r="B9036" s="1508"/>
      <c r="C9036" s="1508"/>
      <c r="D9036" s="1508"/>
      <c r="E9036" s="1508"/>
      <c r="F9036" s="1504"/>
      <c r="G9036" s="1504"/>
      <c r="H9036" s="1504"/>
      <c r="I9036" s="1504"/>
      <c r="J9036" s="1504"/>
    </row>
    <row r="9037" spans="2:10" x14ac:dyDescent="0.25">
      <c r="B9037" s="1508"/>
      <c r="C9037" s="1508"/>
      <c r="D9037" s="1508"/>
      <c r="E9037" s="1508"/>
      <c r="F9037" s="1504"/>
      <c r="G9037" s="1504"/>
      <c r="H9037" s="1504"/>
      <c r="I9037" s="1504"/>
      <c r="J9037" s="1504"/>
    </row>
    <row r="9038" spans="2:10" x14ac:dyDescent="0.25">
      <c r="B9038" s="1508"/>
      <c r="C9038" s="1508"/>
      <c r="D9038" s="1508"/>
      <c r="E9038" s="1508"/>
      <c r="F9038" s="1504"/>
      <c r="G9038" s="1504"/>
      <c r="H9038" s="1504"/>
      <c r="I9038" s="1504"/>
      <c r="J9038" s="1504"/>
    </row>
    <row r="9039" spans="2:10" x14ac:dyDescent="0.25">
      <c r="B9039" s="1508"/>
      <c r="C9039" s="1508"/>
      <c r="D9039" s="1508"/>
      <c r="E9039" s="1508"/>
      <c r="F9039" s="1504"/>
      <c r="G9039" s="1504"/>
      <c r="H9039" s="1504"/>
      <c r="I9039" s="1504"/>
      <c r="J9039" s="1504"/>
    </row>
    <row r="9040" spans="2:10" x14ac:dyDescent="0.25">
      <c r="B9040" s="1508"/>
      <c r="C9040" s="1508"/>
      <c r="D9040" s="1508"/>
      <c r="E9040" s="1508"/>
      <c r="F9040" s="1504"/>
      <c r="G9040" s="1504"/>
      <c r="H9040" s="1504"/>
      <c r="I9040" s="1504"/>
      <c r="J9040" s="1504"/>
    </row>
    <row r="9041" spans="2:10" x14ac:dyDescent="0.25">
      <c r="B9041" s="1508"/>
      <c r="C9041" s="1508"/>
      <c r="D9041" s="1508"/>
      <c r="E9041" s="1508"/>
      <c r="F9041" s="1504"/>
      <c r="G9041" s="1504"/>
      <c r="H9041" s="1504"/>
      <c r="I9041" s="1504"/>
      <c r="J9041" s="1504"/>
    </row>
    <row r="9042" spans="2:10" x14ac:dyDescent="0.25">
      <c r="B9042" s="1508"/>
      <c r="C9042" s="1508"/>
      <c r="D9042" s="1508"/>
      <c r="E9042" s="1508"/>
      <c r="F9042" s="1504"/>
      <c r="G9042" s="1504"/>
      <c r="H9042" s="1504"/>
      <c r="I9042" s="1504"/>
      <c r="J9042" s="1504"/>
    </row>
    <row r="9043" spans="2:10" x14ac:dyDescent="0.25">
      <c r="B9043" s="1508"/>
      <c r="C9043" s="1508"/>
      <c r="D9043" s="1508"/>
      <c r="E9043" s="1508"/>
      <c r="F9043" s="1504"/>
      <c r="G9043" s="1504"/>
      <c r="H9043" s="1504"/>
      <c r="I9043" s="1504"/>
      <c r="J9043" s="1504"/>
    </row>
    <row r="9044" spans="2:10" x14ac:dyDescent="0.25">
      <c r="B9044" s="1508"/>
      <c r="C9044" s="1508"/>
      <c r="D9044" s="1508"/>
      <c r="E9044" s="1508"/>
      <c r="F9044" s="1504"/>
      <c r="G9044" s="1504"/>
      <c r="H9044" s="1504"/>
      <c r="I9044" s="1504"/>
      <c r="J9044" s="1504"/>
    </row>
    <row r="9045" spans="2:10" x14ac:dyDescent="0.25">
      <c r="B9045" s="1508"/>
      <c r="C9045" s="1508"/>
      <c r="D9045" s="1508"/>
      <c r="E9045" s="1508"/>
      <c r="F9045" s="1504"/>
      <c r="G9045" s="1504"/>
      <c r="H9045" s="1504"/>
      <c r="I9045" s="1504"/>
      <c r="J9045" s="1504"/>
    </row>
    <row r="9046" spans="2:10" x14ac:dyDescent="0.25">
      <c r="B9046" s="1508"/>
      <c r="C9046" s="1508"/>
      <c r="D9046" s="1508"/>
      <c r="E9046" s="1508"/>
      <c r="F9046" s="1504"/>
      <c r="G9046" s="1504"/>
      <c r="H9046" s="1504"/>
      <c r="I9046" s="1504"/>
      <c r="J9046" s="1504"/>
    </row>
    <row r="9047" spans="2:10" x14ac:dyDescent="0.25">
      <c r="B9047" s="1508"/>
      <c r="C9047" s="1508"/>
      <c r="D9047" s="1508"/>
      <c r="E9047" s="1508"/>
      <c r="F9047" s="1504"/>
      <c r="G9047" s="1504"/>
      <c r="H9047" s="1504"/>
      <c r="I9047" s="1504"/>
      <c r="J9047" s="1504"/>
    </row>
    <row r="9048" spans="2:10" x14ac:dyDescent="0.25">
      <c r="B9048" s="1508"/>
      <c r="C9048" s="1508"/>
      <c r="D9048" s="1508"/>
      <c r="E9048" s="1508"/>
      <c r="F9048" s="1504"/>
      <c r="G9048" s="1504"/>
      <c r="H9048" s="1504"/>
      <c r="I9048" s="1504"/>
      <c r="J9048" s="1504"/>
    </row>
    <row r="9049" spans="2:10" x14ac:dyDescent="0.25">
      <c r="B9049" s="1508"/>
      <c r="C9049" s="1508"/>
      <c r="D9049" s="1508"/>
      <c r="E9049" s="1508"/>
      <c r="F9049" s="1504"/>
      <c r="G9049" s="1504"/>
      <c r="H9049" s="1504"/>
      <c r="I9049" s="1504"/>
      <c r="J9049" s="1504"/>
    </row>
    <row r="9050" spans="2:10" x14ac:dyDescent="0.25">
      <c r="B9050" s="1508"/>
      <c r="C9050" s="1508"/>
      <c r="D9050" s="1508"/>
      <c r="E9050" s="1508"/>
      <c r="F9050" s="1504"/>
      <c r="G9050" s="1504"/>
      <c r="H9050" s="1504"/>
      <c r="I9050" s="1504"/>
      <c r="J9050" s="1504"/>
    </row>
    <row r="9051" spans="2:10" x14ac:dyDescent="0.25">
      <c r="B9051" s="1508"/>
      <c r="C9051" s="1508"/>
      <c r="D9051" s="1508"/>
      <c r="E9051" s="1508"/>
      <c r="F9051" s="1504"/>
      <c r="G9051" s="1504"/>
      <c r="H9051" s="1504"/>
      <c r="I9051" s="1504"/>
      <c r="J9051" s="1504"/>
    </row>
    <row r="9052" spans="2:10" x14ac:dyDescent="0.25">
      <c r="B9052" s="1508"/>
      <c r="C9052" s="1508"/>
      <c r="D9052" s="1508"/>
      <c r="E9052" s="1508"/>
      <c r="F9052" s="1504"/>
      <c r="G9052" s="1504"/>
      <c r="H9052" s="1504"/>
      <c r="I9052" s="1504"/>
      <c r="J9052" s="1504"/>
    </row>
    <row r="9053" spans="2:10" x14ac:dyDescent="0.25">
      <c r="B9053" s="1508"/>
      <c r="C9053" s="1508"/>
      <c r="D9053" s="1508"/>
      <c r="E9053" s="1508"/>
      <c r="F9053" s="1504"/>
      <c r="G9053" s="1504"/>
      <c r="H9053" s="1504"/>
      <c r="I9053" s="1504"/>
      <c r="J9053" s="1504"/>
    </row>
    <row r="9054" spans="2:10" x14ac:dyDescent="0.25">
      <c r="B9054" s="1508"/>
      <c r="C9054" s="1508"/>
      <c r="D9054" s="1508"/>
      <c r="E9054" s="1508"/>
      <c r="F9054" s="1504"/>
      <c r="G9054" s="1504"/>
      <c r="H9054" s="1504"/>
      <c r="I9054" s="1504"/>
      <c r="J9054" s="1504"/>
    </row>
    <row r="9055" spans="2:10" x14ac:dyDescent="0.25">
      <c r="B9055" s="1508"/>
      <c r="C9055" s="1508"/>
      <c r="D9055" s="1508"/>
      <c r="E9055" s="1508"/>
      <c r="F9055" s="1504"/>
      <c r="G9055" s="1504"/>
      <c r="H9055" s="1504"/>
      <c r="I9055" s="1504"/>
      <c r="J9055" s="1504"/>
    </row>
    <row r="9056" spans="2:10" x14ac:dyDescent="0.25">
      <c r="B9056" s="1508"/>
      <c r="C9056" s="1508"/>
      <c r="D9056" s="1508"/>
      <c r="E9056" s="1508"/>
      <c r="F9056" s="1504"/>
      <c r="G9056" s="1504"/>
      <c r="H9056" s="1504"/>
      <c r="I9056" s="1504"/>
      <c r="J9056" s="1504"/>
    </row>
    <row r="9057" spans="2:10" x14ac:dyDescent="0.25">
      <c r="B9057" s="1508"/>
      <c r="C9057" s="1508"/>
      <c r="D9057" s="1508"/>
      <c r="E9057" s="1508"/>
      <c r="F9057" s="1504"/>
      <c r="G9057" s="1504"/>
      <c r="H9057" s="1504"/>
      <c r="I9057" s="1504"/>
      <c r="J9057" s="1504"/>
    </row>
    <row r="9058" spans="2:10" x14ac:dyDescent="0.25">
      <c r="B9058" s="1508"/>
      <c r="C9058" s="1508"/>
      <c r="D9058" s="1508"/>
      <c r="E9058" s="1508"/>
      <c r="F9058" s="1504"/>
      <c r="G9058" s="1504"/>
      <c r="H9058" s="1504"/>
      <c r="I9058" s="1504"/>
      <c r="J9058" s="1504"/>
    </row>
    <row r="9059" spans="2:10" x14ac:dyDescent="0.25">
      <c r="B9059" s="1508"/>
      <c r="C9059" s="1508"/>
      <c r="D9059" s="1508"/>
      <c r="E9059" s="1508"/>
      <c r="F9059" s="1504"/>
      <c r="G9059" s="1504"/>
      <c r="H9059" s="1504"/>
      <c r="I9059" s="1504"/>
      <c r="J9059" s="1504"/>
    </row>
    <row r="9060" spans="2:10" x14ac:dyDescent="0.25">
      <c r="B9060" s="1508"/>
      <c r="C9060" s="1508"/>
      <c r="D9060" s="1508"/>
      <c r="E9060" s="1508"/>
      <c r="F9060" s="1504"/>
      <c r="G9060" s="1504"/>
      <c r="H9060" s="1504"/>
      <c r="I9060" s="1504"/>
      <c r="J9060" s="1504"/>
    </row>
    <row r="9061" spans="2:10" x14ac:dyDescent="0.25">
      <c r="B9061" s="1508"/>
      <c r="C9061" s="1508"/>
      <c r="D9061" s="1508"/>
      <c r="E9061" s="1508"/>
      <c r="F9061" s="1504"/>
      <c r="G9061" s="1504"/>
      <c r="H9061" s="1504"/>
      <c r="I9061" s="1504"/>
      <c r="J9061" s="1504"/>
    </row>
    <row r="9062" spans="2:10" x14ac:dyDescent="0.25">
      <c r="B9062" s="1508"/>
      <c r="C9062" s="1508"/>
      <c r="D9062" s="1508"/>
      <c r="E9062" s="1508"/>
      <c r="F9062" s="1504"/>
      <c r="G9062" s="1504"/>
      <c r="H9062" s="1504"/>
      <c r="I9062" s="1504"/>
      <c r="J9062" s="1504"/>
    </row>
    <row r="9063" spans="2:10" x14ac:dyDescent="0.25">
      <c r="B9063" s="1508"/>
      <c r="C9063" s="1508"/>
      <c r="D9063" s="1508"/>
      <c r="E9063" s="1508"/>
      <c r="F9063" s="1504"/>
      <c r="G9063" s="1504"/>
      <c r="H9063" s="1504"/>
      <c r="I9063" s="1504"/>
      <c r="J9063" s="1504"/>
    </row>
    <row r="9064" spans="2:10" x14ac:dyDescent="0.25">
      <c r="B9064" s="1508"/>
      <c r="C9064" s="1508"/>
      <c r="D9064" s="1508"/>
      <c r="E9064" s="1508"/>
      <c r="F9064" s="1504"/>
      <c r="G9064" s="1504"/>
      <c r="H9064" s="1504"/>
      <c r="I9064" s="1504"/>
      <c r="J9064" s="1504"/>
    </row>
    <row r="9065" spans="2:10" x14ac:dyDescent="0.25">
      <c r="B9065" s="1508"/>
      <c r="C9065" s="1508"/>
      <c r="D9065" s="1508"/>
      <c r="E9065" s="1508"/>
      <c r="F9065" s="1504"/>
      <c r="G9065" s="1504"/>
      <c r="H9065" s="1504"/>
      <c r="I9065" s="1504"/>
      <c r="J9065" s="1504"/>
    </row>
    <row r="9066" spans="2:10" x14ac:dyDescent="0.25">
      <c r="B9066" s="1508"/>
      <c r="C9066" s="1508"/>
      <c r="D9066" s="1508"/>
      <c r="E9066" s="1508"/>
      <c r="F9066" s="1504"/>
      <c r="G9066" s="1504"/>
      <c r="H9066" s="1504"/>
      <c r="I9066" s="1504"/>
      <c r="J9066" s="1504"/>
    </row>
    <row r="9067" spans="2:10" x14ac:dyDescent="0.25">
      <c r="B9067" s="1508"/>
      <c r="C9067" s="1508"/>
      <c r="D9067" s="1508"/>
      <c r="E9067" s="1508"/>
      <c r="F9067" s="1504"/>
      <c r="G9067" s="1504"/>
      <c r="H9067" s="1504"/>
      <c r="I9067" s="1504"/>
      <c r="J9067" s="1504"/>
    </row>
    <row r="9068" spans="2:10" x14ac:dyDescent="0.25">
      <c r="B9068" s="1508"/>
      <c r="C9068" s="1508"/>
      <c r="D9068" s="1508"/>
      <c r="E9068" s="1508"/>
      <c r="F9068" s="1504"/>
      <c r="G9068" s="1504"/>
      <c r="H9068" s="1504"/>
      <c r="I9068" s="1504"/>
      <c r="J9068" s="1504"/>
    </row>
    <row r="9069" spans="2:10" x14ac:dyDescent="0.25">
      <c r="B9069" s="1508"/>
      <c r="C9069" s="1508"/>
      <c r="D9069" s="1508"/>
      <c r="E9069" s="1508"/>
      <c r="F9069" s="1504"/>
      <c r="G9069" s="1504"/>
      <c r="H9069" s="1504"/>
      <c r="I9069" s="1504"/>
      <c r="J9069" s="1504"/>
    </row>
    <row r="9070" spans="2:10" x14ac:dyDescent="0.25">
      <c r="B9070" s="1508"/>
      <c r="C9070" s="1508"/>
      <c r="D9070" s="1508"/>
      <c r="E9070" s="1508"/>
      <c r="F9070" s="1504"/>
      <c r="G9070" s="1504"/>
      <c r="H9070" s="1504"/>
      <c r="I9070" s="1504"/>
      <c r="J9070" s="1504"/>
    </row>
    <row r="9071" spans="2:10" x14ac:dyDescent="0.25">
      <c r="B9071" s="1508"/>
      <c r="C9071" s="1508"/>
      <c r="D9071" s="1508"/>
      <c r="E9071" s="1508"/>
      <c r="F9071" s="1504"/>
      <c r="G9071" s="1504"/>
      <c r="H9071" s="1504"/>
      <c r="I9071" s="1504"/>
      <c r="J9071" s="1504"/>
    </row>
    <row r="9072" spans="2:10" x14ac:dyDescent="0.25">
      <c r="B9072" s="1508"/>
      <c r="C9072" s="1508"/>
      <c r="D9072" s="1508"/>
      <c r="E9072" s="1508"/>
      <c r="F9072" s="1504"/>
      <c r="G9072" s="1504"/>
      <c r="H9072" s="1504"/>
      <c r="I9072" s="1504"/>
      <c r="J9072" s="1504"/>
    </row>
    <row r="9073" spans="2:10" x14ac:dyDescent="0.25">
      <c r="B9073" s="1508"/>
      <c r="C9073" s="1508"/>
      <c r="D9073" s="1508"/>
      <c r="E9073" s="1508"/>
      <c r="F9073" s="1504"/>
      <c r="G9073" s="1504"/>
      <c r="H9073" s="1504"/>
      <c r="I9073" s="1504"/>
      <c r="J9073" s="1504"/>
    </row>
    <row r="9074" spans="2:10" x14ac:dyDescent="0.25">
      <c r="B9074" s="1508"/>
      <c r="C9074" s="1508"/>
      <c r="D9074" s="1508"/>
      <c r="E9074" s="1508"/>
      <c r="F9074" s="1504"/>
      <c r="G9074" s="1504"/>
      <c r="H9074" s="1504"/>
      <c r="I9074" s="1504"/>
      <c r="J9074" s="1504"/>
    </row>
    <row r="9075" spans="2:10" x14ac:dyDescent="0.25">
      <c r="B9075" s="1508"/>
      <c r="C9075" s="1508"/>
      <c r="D9075" s="1508"/>
      <c r="E9075" s="1508"/>
      <c r="F9075" s="1504"/>
      <c r="G9075" s="1504"/>
      <c r="H9075" s="1504"/>
      <c r="I9075" s="1504"/>
      <c r="J9075" s="1504"/>
    </row>
    <row r="9076" spans="2:10" x14ac:dyDescent="0.25">
      <c r="B9076" s="1508"/>
      <c r="C9076" s="1508"/>
      <c r="D9076" s="1508"/>
      <c r="E9076" s="1508"/>
      <c r="F9076" s="1504"/>
      <c r="G9076" s="1504"/>
      <c r="H9076" s="1504"/>
      <c r="I9076" s="1504"/>
      <c r="J9076" s="1504"/>
    </row>
    <row r="9077" spans="2:10" x14ac:dyDescent="0.25">
      <c r="B9077" s="1508"/>
      <c r="C9077" s="1508"/>
      <c r="D9077" s="1508"/>
      <c r="E9077" s="1508"/>
      <c r="F9077" s="1504"/>
      <c r="G9077" s="1504"/>
      <c r="H9077" s="1504"/>
      <c r="I9077" s="1504"/>
      <c r="J9077" s="1504"/>
    </row>
    <row r="9078" spans="2:10" x14ac:dyDescent="0.25">
      <c r="B9078" s="1508"/>
      <c r="C9078" s="1508"/>
      <c r="D9078" s="1508"/>
      <c r="E9078" s="1508"/>
      <c r="F9078" s="1504"/>
      <c r="G9078" s="1504"/>
      <c r="H9078" s="1504"/>
      <c r="I9078" s="1504"/>
      <c r="J9078" s="1504"/>
    </row>
    <row r="9079" spans="2:10" x14ac:dyDescent="0.25">
      <c r="B9079" s="1508"/>
      <c r="C9079" s="1508"/>
      <c r="D9079" s="1508"/>
      <c r="E9079" s="1508"/>
      <c r="F9079" s="1504"/>
      <c r="G9079" s="1504"/>
      <c r="H9079" s="1504"/>
      <c r="I9079" s="1504"/>
      <c r="J9079" s="1504"/>
    </row>
    <row r="9080" spans="2:10" x14ac:dyDescent="0.25">
      <c r="B9080" s="1508"/>
      <c r="C9080" s="1508"/>
      <c r="D9080" s="1508"/>
      <c r="E9080" s="1508"/>
      <c r="F9080" s="1504"/>
      <c r="G9080" s="1504"/>
      <c r="H9080" s="1504"/>
      <c r="I9080" s="1504"/>
      <c r="J9080" s="1504"/>
    </row>
    <row r="9081" spans="2:10" x14ac:dyDescent="0.25">
      <c r="B9081" s="1508"/>
      <c r="C9081" s="1508"/>
      <c r="D9081" s="1508"/>
      <c r="E9081" s="1508"/>
      <c r="F9081" s="1504"/>
      <c r="G9081" s="1504"/>
      <c r="H9081" s="1504"/>
      <c r="I9081" s="1504"/>
      <c r="J9081" s="1504"/>
    </row>
    <row r="9082" spans="2:10" x14ac:dyDescent="0.25">
      <c r="B9082" s="1508"/>
      <c r="C9082" s="1508"/>
      <c r="D9082" s="1508"/>
      <c r="E9082" s="1508"/>
      <c r="F9082" s="1504"/>
      <c r="G9082" s="1504"/>
      <c r="H9082" s="1504"/>
      <c r="I9082" s="1504"/>
      <c r="J9082" s="1504"/>
    </row>
    <row r="9083" spans="2:10" x14ac:dyDescent="0.25">
      <c r="B9083" s="1508"/>
      <c r="C9083" s="1508"/>
      <c r="D9083" s="1508"/>
      <c r="E9083" s="1508"/>
      <c r="F9083" s="1504"/>
      <c r="G9083" s="1504"/>
      <c r="H9083" s="1504"/>
      <c r="I9083" s="1504"/>
      <c r="J9083" s="1504"/>
    </row>
    <row r="9084" spans="2:10" x14ac:dyDescent="0.25">
      <c r="B9084" s="1508"/>
      <c r="C9084" s="1508"/>
      <c r="D9084" s="1508"/>
      <c r="E9084" s="1508"/>
      <c r="F9084" s="1504"/>
      <c r="G9084" s="1504"/>
      <c r="H9084" s="1504"/>
      <c r="I9084" s="1504"/>
      <c r="J9084" s="1504"/>
    </row>
    <row r="9085" spans="2:10" x14ac:dyDescent="0.25">
      <c r="B9085" s="1508"/>
      <c r="C9085" s="1508"/>
      <c r="D9085" s="1508"/>
      <c r="E9085" s="1508"/>
      <c r="F9085" s="1504"/>
      <c r="G9085" s="1504"/>
      <c r="H9085" s="1504"/>
      <c r="I9085" s="1504"/>
      <c r="J9085" s="1504"/>
    </row>
    <row r="9086" spans="2:10" x14ac:dyDescent="0.25">
      <c r="B9086" s="1508"/>
      <c r="C9086" s="1508"/>
      <c r="D9086" s="1508"/>
      <c r="E9086" s="1508"/>
      <c r="F9086" s="1504"/>
      <c r="G9086" s="1504"/>
      <c r="H9086" s="1504"/>
      <c r="I9086" s="1504"/>
      <c r="J9086" s="1504"/>
    </row>
    <row r="9087" spans="2:10" x14ac:dyDescent="0.25">
      <c r="B9087" s="1508"/>
      <c r="C9087" s="1508"/>
      <c r="D9087" s="1508"/>
      <c r="E9087" s="1508"/>
      <c r="F9087" s="1504"/>
      <c r="G9087" s="1504"/>
      <c r="H9087" s="1504"/>
      <c r="I9087" s="1504"/>
      <c r="J9087" s="1504"/>
    </row>
    <row r="9088" spans="2:10" x14ac:dyDescent="0.25">
      <c r="B9088" s="1508"/>
      <c r="C9088" s="1508"/>
      <c r="D9088" s="1508"/>
      <c r="E9088" s="1508"/>
      <c r="F9088" s="1504"/>
      <c r="G9088" s="1504"/>
      <c r="H9088" s="1504"/>
      <c r="I9088" s="1504"/>
      <c r="J9088" s="1504"/>
    </row>
    <row r="9089" spans="2:10" x14ac:dyDescent="0.25">
      <c r="B9089" s="1508"/>
      <c r="C9089" s="1508"/>
      <c r="D9089" s="1508"/>
      <c r="E9089" s="1508"/>
      <c r="F9089" s="1504"/>
      <c r="G9089" s="1504"/>
      <c r="H9089" s="1504"/>
      <c r="I9089" s="1504"/>
      <c r="J9089" s="1504"/>
    </row>
    <row r="9090" spans="2:10" x14ac:dyDescent="0.25">
      <c r="B9090" s="1508"/>
      <c r="C9090" s="1508"/>
      <c r="D9090" s="1508"/>
      <c r="E9090" s="1508"/>
      <c r="F9090" s="1504"/>
      <c r="G9090" s="1504"/>
      <c r="H9090" s="1504"/>
      <c r="I9090" s="1504"/>
      <c r="J9090" s="1504"/>
    </row>
    <row r="9091" spans="2:10" x14ac:dyDescent="0.25">
      <c r="B9091" s="1508"/>
      <c r="C9091" s="1508"/>
      <c r="D9091" s="1508"/>
      <c r="E9091" s="1508"/>
      <c r="F9091" s="1504"/>
      <c r="G9091" s="1504"/>
      <c r="H9091" s="1504"/>
      <c r="I9091" s="1504"/>
      <c r="J9091" s="1504"/>
    </row>
    <row r="9092" spans="2:10" x14ac:dyDescent="0.25">
      <c r="B9092" s="1508"/>
      <c r="C9092" s="1508"/>
      <c r="D9092" s="1508"/>
      <c r="E9092" s="1508"/>
      <c r="F9092" s="1504"/>
      <c r="G9092" s="1504"/>
      <c r="H9092" s="1504"/>
      <c r="I9092" s="1504"/>
      <c r="J9092" s="1504"/>
    </row>
    <row r="9093" spans="2:10" x14ac:dyDescent="0.25">
      <c r="B9093" s="1508"/>
      <c r="C9093" s="1508"/>
      <c r="D9093" s="1508"/>
      <c r="E9093" s="1508"/>
      <c r="F9093" s="1504"/>
      <c r="G9093" s="1504"/>
      <c r="H9093" s="1504"/>
      <c r="I9093" s="1504"/>
      <c r="J9093" s="1504"/>
    </row>
    <row r="9094" spans="2:10" x14ac:dyDescent="0.25">
      <c r="B9094" s="1508"/>
      <c r="C9094" s="1508"/>
      <c r="D9094" s="1508"/>
      <c r="E9094" s="1508"/>
      <c r="F9094" s="1504"/>
      <c r="G9094" s="1504"/>
      <c r="H9094" s="1504"/>
      <c r="I9094" s="1504"/>
      <c r="J9094" s="1504"/>
    </row>
    <row r="9095" spans="2:10" x14ac:dyDescent="0.25">
      <c r="B9095" s="1508"/>
      <c r="C9095" s="1508"/>
      <c r="D9095" s="1508"/>
      <c r="E9095" s="1508"/>
      <c r="F9095" s="1504"/>
      <c r="G9095" s="1504"/>
      <c r="H9095" s="1504"/>
      <c r="I9095" s="1504"/>
      <c r="J9095" s="1504"/>
    </row>
    <row r="9096" spans="2:10" x14ac:dyDescent="0.25">
      <c r="B9096" s="1508"/>
      <c r="C9096" s="1508"/>
      <c r="D9096" s="1508"/>
      <c r="E9096" s="1508"/>
      <c r="F9096" s="1504"/>
      <c r="G9096" s="1504"/>
      <c r="H9096" s="1504"/>
      <c r="I9096" s="1504"/>
      <c r="J9096" s="1504"/>
    </row>
    <row r="9097" spans="2:10" x14ac:dyDescent="0.25">
      <c r="B9097" s="1508"/>
      <c r="C9097" s="1508"/>
      <c r="D9097" s="1508"/>
      <c r="E9097" s="1508"/>
      <c r="F9097" s="1504"/>
      <c r="G9097" s="1504"/>
      <c r="H9097" s="1504"/>
      <c r="I9097" s="1504"/>
      <c r="J9097" s="1504"/>
    </row>
    <row r="9098" spans="2:10" x14ac:dyDescent="0.25">
      <c r="B9098" s="1508"/>
      <c r="C9098" s="1508"/>
      <c r="D9098" s="1508"/>
      <c r="E9098" s="1508"/>
      <c r="F9098" s="1504"/>
      <c r="G9098" s="1504"/>
      <c r="H9098" s="1504"/>
      <c r="I9098" s="1504"/>
      <c r="J9098" s="1504"/>
    </row>
    <row r="9099" spans="2:10" x14ac:dyDescent="0.25">
      <c r="B9099" s="1508"/>
      <c r="C9099" s="1508"/>
      <c r="D9099" s="1508"/>
      <c r="E9099" s="1508"/>
      <c r="F9099" s="1504"/>
      <c r="G9099" s="1504"/>
      <c r="H9099" s="1504"/>
      <c r="I9099" s="1504"/>
      <c r="J9099" s="1504"/>
    </row>
    <row r="9100" spans="2:10" x14ac:dyDescent="0.25">
      <c r="B9100" s="1508"/>
      <c r="C9100" s="1508"/>
      <c r="D9100" s="1508"/>
      <c r="E9100" s="1508"/>
      <c r="F9100" s="1504"/>
      <c r="G9100" s="1504"/>
      <c r="H9100" s="1504"/>
      <c r="I9100" s="1504"/>
      <c r="J9100" s="1504"/>
    </row>
    <row r="9101" spans="2:10" x14ac:dyDescent="0.25">
      <c r="B9101" s="1508"/>
      <c r="C9101" s="1508"/>
      <c r="D9101" s="1508"/>
      <c r="E9101" s="1508"/>
      <c r="F9101" s="1504"/>
      <c r="G9101" s="1504"/>
      <c r="H9101" s="1504"/>
      <c r="I9101" s="1504"/>
      <c r="J9101" s="1504"/>
    </row>
    <row r="9102" spans="2:10" x14ac:dyDescent="0.25">
      <c r="B9102" s="1508"/>
      <c r="C9102" s="1508"/>
      <c r="D9102" s="1508"/>
      <c r="E9102" s="1508"/>
      <c r="F9102" s="1504"/>
      <c r="G9102" s="1504"/>
      <c r="H9102" s="1504"/>
      <c r="I9102" s="1504"/>
      <c r="J9102" s="1504"/>
    </row>
    <row r="9103" spans="2:10" x14ac:dyDescent="0.25">
      <c r="B9103" s="1508"/>
      <c r="C9103" s="1508"/>
      <c r="D9103" s="1508"/>
      <c r="E9103" s="1508"/>
      <c r="F9103" s="1504"/>
      <c r="G9103" s="1504"/>
      <c r="H9103" s="1504"/>
      <c r="I9103" s="1504"/>
      <c r="J9103" s="1504"/>
    </row>
    <row r="9104" spans="2:10" x14ac:dyDescent="0.25">
      <c r="B9104" s="1508"/>
      <c r="C9104" s="1508"/>
      <c r="D9104" s="1508"/>
      <c r="E9104" s="1508"/>
      <c r="F9104" s="1504"/>
      <c r="G9104" s="1504"/>
      <c r="H9104" s="1504"/>
      <c r="I9104" s="1504"/>
      <c r="J9104" s="1504"/>
    </row>
    <row r="9105" spans="2:10" x14ac:dyDescent="0.25">
      <c r="B9105" s="1508"/>
      <c r="C9105" s="1508"/>
      <c r="D9105" s="1508"/>
      <c r="E9105" s="1508"/>
      <c r="F9105" s="1504"/>
      <c r="G9105" s="1504"/>
      <c r="H9105" s="1504"/>
      <c r="I9105" s="1504"/>
      <c r="J9105" s="1504"/>
    </row>
    <row r="9106" spans="2:10" x14ac:dyDescent="0.25">
      <c r="B9106" s="1508"/>
      <c r="C9106" s="1508"/>
      <c r="D9106" s="1508"/>
      <c r="E9106" s="1508"/>
      <c r="F9106" s="1504"/>
      <c r="G9106" s="1504"/>
      <c r="H9106" s="1504"/>
      <c r="I9106" s="1504"/>
      <c r="J9106" s="1504"/>
    </row>
    <row r="9107" spans="2:10" x14ac:dyDescent="0.25">
      <c r="B9107" s="1508"/>
      <c r="C9107" s="1508"/>
      <c r="D9107" s="1508"/>
      <c r="E9107" s="1508"/>
      <c r="F9107" s="1504"/>
      <c r="G9107" s="1504"/>
      <c r="H9107" s="1504"/>
      <c r="I9107" s="1504"/>
      <c r="J9107" s="1504"/>
    </row>
    <row r="9108" spans="2:10" x14ac:dyDescent="0.25">
      <c r="B9108" s="1508"/>
      <c r="C9108" s="1508"/>
      <c r="D9108" s="1508"/>
      <c r="E9108" s="1508"/>
      <c r="F9108" s="1504"/>
      <c r="G9108" s="1504"/>
      <c r="H9108" s="1504"/>
      <c r="I9108" s="1504"/>
      <c r="J9108" s="1504"/>
    </row>
    <row r="9109" spans="2:10" x14ac:dyDescent="0.25">
      <c r="B9109" s="1508"/>
      <c r="C9109" s="1508"/>
      <c r="D9109" s="1508"/>
      <c r="E9109" s="1508"/>
      <c r="F9109" s="1504"/>
      <c r="G9109" s="1504"/>
      <c r="H9109" s="1504"/>
      <c r="I9109" s="1504"/>
      <c r="J9109" s="1504"/>
    </row>
    <row r="9110" spans="2:10" x14ac:dyDescent="0.25">
      <c r="B9110" s="1508"/>
      <c r="C9110" s="1508"/>
      <c r="D9110" s="1508"/>
      <c r="E9110" s="1508"/>
      <c r="F9110" s="1504"/>
      <c r="G9110" s="1504"/>
      <c r="H9110" s="1504"/>
      <c r="I9110" s="1504"/>
      <c r="J9110" s="1504"/>
    </row>
    <row r="9111" spans="2:10" x14ac:dyDescent="0.25">
      <c r="B9111" s="1508"/>
      <c r="C9111" s="1508"/>
      <c r="D9111" s="1508"/>
      <c r="E9111" s="1508"/>
      <c r="F9111" s="1504"/>
      <c r="G9111" s="1504"/>
      <c r="H9111" s="1504"/>
      <c r="I9111" s="1504"/>
      <c r="J9111" s="1504"/>
    </row>
    <row r="9112" spans="2:10" x14ac:dyDescent="0.25">
      <c r="B9112" s="1508"/>
      <c r="C9112" s="1508"/>
      <c r="D9112" s="1508"/>
      <c r="E9112" s="1508"/>
      <c r="F9112" s="1504"/>
      <c r="G9112" s="1504"/>
      <c r="H9112" s="1504"/>
      <c r="I9112" s="1504"/>
      <c r="J9112" s="1504"/>
    </row>
    <row r="9113" spans="2:10" x14ac:dyDescent="0.25">
      <c r="B9113" s="1508"/>
      <c r="C9113" s="1508"/>
      <c r="D9113" s="1508"/>
      <c r="E9113" s="1508"/>
      <c r="F9113" s="1504"/>
      <c r="G9113" s="1504"/>
      <c r="H9113" s="1504"/>
      <c r="I9113" s="1504"/>
      <c r="J9113" s="1504"/>
    </row>
    <row r="9114" spans="2:10" x14ac:dyDescent="0.25">
      <c r="B9114" s="1508"/>
      <c r="C9114" s="1508"/>
      <c r="D9114" s="1508"/>
      <c r="E9114" s="1508"/>
      <c r="F9114" s="1504"/>
      <c r="G9114" s="1504"/>
      <c r="H9114" s="1504"/>
      <c r="I9114" s="1504"/>
      <c r="J9114" s="1504"/>
    </row>
    <row r="9115" spans="2:10" x14ac:dyDescent="0.25">
      <c r="B9115" s="1508"/>
      <c r="C9115" s="1508"/>
      <c r="D9115" s="1508"/>
      <c r="E9115" s="1508"/>
      <c r="F9115" s="1504"/>
      <c r="G9115" s="1504"/>
      <c r="H9115" s="1504"/>
      <c r="I9115" s="1504"/>
      <c r="J9115" s="1504"/>
    </row>
    <row r="9116" spans="2:10" x14ac:dyDescent="0.25">
      <c r="B9116" s="1508"/>
      <c r="C9116" s="1508"/>
      <c r="D9116" s="1508"/>
      <c r="E9116" s="1508"/>
      <c r="F9116" s="1504"/>
      <c r="G9116" s="1504"/>
      <c r="H9116" s="1504"/>
      <c r="I9116" s="1504"/>
      <c r="J9116" s="1504"/>
    </row>
    <row r="9117" spans="2:10" x14ac:dyDescent="0.25">
      <c r="B9117" s="1508"/>
      <c r="C9117" s="1508"/>
      <c r="D9117" s="1508"/>
      <c r="E9117" s="1508"/>
      <c r="F9117" s="1504"/>
      <c r="G9117" s="1504"/>
      <c r="H9117" s="1504"/>
      <c r="I9117" s="1504"/>
      <c r="J9117" s="1504"/>
    </row>
    <row r="9118" spans="2:10" x14ac:dyDescent="0.25">
      <c r="B9118" s="1508"/>
      <c r="C9118" s="1508"/>
      <c r="D9118" s="1508"/>
      <c r="E9118" s="1508"/>
      <c r="F9118" s="1504"/>
      <c r="G9118" s="1504"/>
      <c r="H9118" s="1504"/>
      <c r="I9118" s="1504"/>
      <c r="J9118" s="1504"/>
    </row>
    <row r="9119" spans="2:10" x14ac:dyDescent="0.25">
      <c r="B9119" s="1508"/>
      <c r="C9119" s="1508"/>
      <c r="D9119" s="1508"/>
      <c r="E9119" s="1508"/>
      <c r="F9119" s="1504"/>
      <c r="G9119" s="1504"/>
      <c r="H9119" s="1504"/>
      <c r="I9119" s="1504"/>
      <c r="J9119" s="1504"/>
    </row>
    <row r="9120" spans="2:10" x14ac:dyDescent="0.25">
      <c r="B9120" s="1508"/>
      <c r="C9120" s="1508"/>
      <c r="D9120" s="1508"/>
      <c r="E9120" s="1508"/>
      <c r="F9120" s="1504"/>
      <c r="G9120" s="1504"/>
      <c r="H9120" s="1504"/>
      <c r="I9120" s="1504"/>
      <c r="J9120" s="1504"/>
    </row>
    <row r="9121" spans="2:10" x14ac:dyDescent="0.25">
      <c r="B9121" s="1508"/>
      <c r="C9121" s="1508"/>
      <c r="D9121" s="1508"/>
      <c r="E9121" s="1508"/>
      <c r="F9121" s="1504"/>
      <c r="G9121" s="1504"/>
      <c r="H9121" s="1504"/>
      <c r="I9121" s="1504"/>
      <c r="J9121" s="1504"/>
    </row>
    <row r="9122" spans="2:10" x14ac:dyDescent="0.25">
      <c r="B9122" s="1508"/>
      <c r="C9122" s="1508"/>
      <c r="D9122" s="1508"/>
      <c r="E9122" s="1508"/>
      <c r="F9122" s="1504"/>
      <c r="G9122" s="1504"/>
      <c r="H9122" s="1504"/>
      <c r="I9122" s="1504"/>
      <c r="J9122" s="1504"/>
    </row>
    <row r="9123" spans="2:10" x14ac:dyDescent="0.25">
      <c r="B9123" s="1508"/>
      <c r="C9123" s="1508"/>
      <c r="D9123" s="1508"/>
      <c r="E9123" s="1508"/>
      <c r="F9123" s="1504"/>
      <c r="G9123" s="1504"/>
      <c r="H9123" s="1504"/>
      <c r="I9123" s="1504"/>
      <c r="J9123" s="1504"/>
    </row>
    <row r="9124" spans="2:10" x14ac:dyDescent="0.25">
      <c r="B9124" s="1508"/>
      <c r="C9124" s="1508"/>
      <c r="D9124" s="1508"/>
      <c r="E9124" s="1508"/>
      <c r="F9124" s="1504"/>
      <c r="G9124" s="1504"/>
      <c r="H9124" s="1504"/>
      <c r="I9124" s="1504"/>
      <c r="J9124" s="1504"/>
    </row>
    <row r="9125" spans="2:10" x14ac:dyDescent="0.25">
      <c r="B9125" s="1508"/>
      <c r="C9125" s="1508"/>
      <c r="D9125" s="1508"/>
      <c r="E9125" s="1508"/>
      <c r="F9125" s="1504"/>
      <c r="G9125" s="1504"/>
      <c r="H9125" s="1504"/>
      <c r="I9125" s="1504"/>
      <c r="J9125" s="1504"/>
    </row>
    <row r="9126" spans="2:10" x14ac:dyDescent="0.25">
      <c r="B9126" s="1508"/>
      <c r="C9126" s="1508"/>
      <c r="D9126" s="1508"/>
      <c r="E9126" s="1508"/>
      <c r="F9126" s="1504"/>
      <c r="G9126" s="1504"/>
      <c r="H9126" s="1504"/>
      <c r="I9126" s="1504"/>
      <c r="J9126" s="1504"/>
    </row>
    <row r="9127" spans="2:10" x14ac:dyDescent="0.25">
      <c r="B9127" s="1508"/>
      <c r="C9127" s="1508"/>
      <c r="D9127" s="1508"/>
      <c r="E9127" s="1508"/>
      <c r="F9127" s="1504"/>
      <c r="G9127" s="1504"/>
      <c r="H9127" s="1504"/>
      <c r="I9127" s="1504"/>
      <c r="J9127" s="1504"/>
    </row>
    <row r="9128" spans="2:10" x14ac:dyDescent="0.25">
      <c r="B9128" s="1508"/>
      <c r="C9128" s="1508"/>
      <c r="D9128" s="1508"/>
      <c r="E9128" s="1508"/>
      <c r="F9128" s="1504"/>
      <c r="G9128" s="1504"/>
      <c r="H9128" s="1504"/>
      <c r="I9128" s="1504"/>
      <c r="J9128" s="1504"/>
    </row>
    <row r="9129" spans="2:10" x14ac:dyDescent="0.25">
      <c r="B9129" s="1508"/>
      <c r="C9129" s="1508"/>
      <c r="D9129" s="1508"/>
      <c r="E9129" s="1508"/>
      <c r="F9129" s="1504"/>
      <c r="G9129" s="1504"/>
      <c r="H9129" s="1504"/>
      <c r="I9129" s="1504"/>
      <c r="J9129" s="1504"/>
    </row>
    <row r="9130" spans="2:10" x14ac:dyDescent="0.25">
      <c r="B9130" s="1508"/>
      <c r="C9130" s="1508"/>
      <c r="D9130" s="1508"/>
      <c r="E9130" s="1508"/>
      <c r="F9130" s="1504"/>
      <c r="G9130" s="1504"/>
      <c r="H9130" s="1504"/>
      <c r="I9130" s="1504"/>
      <c r="J9130" s="1504"/>
    </row>
    <row r="9131" spans="2:10" x14ac:dyDescent="0.25">
      <c r="B9131" s="1508"/>
      <c r="C9131" s="1508"/>
      <c r="D9131" s="1508"/>
      <c r="E9131" s="1508"/>
      <c r="F9131" s="1504"/>
      <c r="G9131" s="1504"/>
      <c r="H9131" s="1504"/>
      <c r="I9131" s="1504"/>
      <c r="J9131" s="1504"/>
    </row>
    <row r="9132" spans="2:10" x14ac:dyDescent="0.25">
      <c r="B9132" s="1508"/>
      <c r="C9132" s="1508"/>
      <c r="D9132" s="1508"/>
      <c r="E9132" s="1508"/>
      <c r="F9132" s="1504"/>
      <c r="G9132" s="1504"/>
      <c r="H9132" s="1504"/>
      <c r="I9132" s="1504"/>
      <c r="J9132" s="1504"/>
    </row>
    <row r="9133" spans="2:10" x14ac:dyDescent="0.25">
      <c r="B9133" s="1508"/>
      <c r="C9133" s="1508"/>
      <c r="D9133" s="1508"/>
      <c r="E9133" s="1508"/>
      <c r="F9133" s="1504"/>
      <c r="G9133" s="1504"/>
      <c r="H9133" s="1504"/>
      <c r="I9133" s="1504"/>
      <c r="J9133" s="1504"/>
    </row>
    <row r="9134" spans="2:10" x14ac:dyDescent="0.25">
      <c r="B9134" s="1508"/>
      <c r="C9134" s="1508"/>
      <c r="D9134" s="1508"/>
      <c r="E9134" s="1508"/>
      <c r="F9134" s="1504"/>
      <c r="G9134" s="1504"/>
      <c r="H9134" s="1504"/>
      <c r="I9134" s="1504"/>
      <c r="J9134" s="1504"/>
    </row>
    <row r="9135" spans="2:10" x14ac:dyDescent="0.25">
      <c r="B9135" s="1508"/>
      <c r="C9135" s="1508"/>
      <c r="D9135" s="1508"/>
      <c r="E9135" s="1508"/>
      <c r="F9135" s="1504"/>
      <c r="G9135" s="1504"/>
      <c r="H9135" s="1504"/>
      <c r="I9135" s="1504"/>
      <c r="J9135" s="1504"/>
    </row>
    <row r="9136" spans="2:10" x14ac:dyDescent="0.25">
      <c r="B9136" s="1508"/>
      <c r="C9136" s="1508"/>
      <c r="D9136" s="1508"/>
      <c r="E9136" s="1508"/>
      <c r="F9136" s="1504"/>
      <c r="G9136" s="1504"/>
      <c r="H9136" s="1504"/>
      <c r="I9136" s="1504"/>
      <c r="J9136" s="1504"/>
    </row>
    <row r="9137" spans="2:10" x14ac:dyDescent="0.25">
      <c r="B9137" s="1508"/>
      <c r="C9137" s="1508"/>
      <c r="D9137" s="1508"/>
      <c r="E9137" s="1508"/>
      <c r="F9137" s="1504"/>
      <c r="G9137" s="1504"/>
      <c r="H9137" s="1504"/>
      <c r="I9137" s="1504"/>
      <c r="J9137" s="1504"/>
    </row>
    <row r="9138" spans="2:10" x14ac:dyDescent="0.25">
      <c r="B9138" s="1508"/>
      <c r="C9138" s="1508"/>
      <c r="D9138" s="1508"/>
      <c r="E9138" s="1508"/>
      <c r="F9138" s="1504"/>
      <c r="G9138" s="1504"/>
      <c r="H9138" s="1504"/>
      <c r="I9138" s="1504"/>
      <c r="J9138" s="1504"/>
    </row>
    <row r="9139" spans="2:10" x14ac:dyDescent="0.25">
      <c r="B9139" s="1508"/>
      <c r="C9139" s="1508"/>
      <c r="D9139" s="1508"/>
      <c r="E9139" s="1508"/>
      <c r="F9139" s="1504"/>
      <c r="G9139" s="1504"/>
      <c r="H9139" s="1504"/>
      <c r="I9139" s="1504"/>
      <c r="J9139" s="1504"/>
    </row>
    <row r="9140" spans="2:10" x14ac:dyDescent="0.25">
      <c r="B9140" s="1508"/>
      <c r="C9140" s="1508"/>
      <c r="D9140" s="1508"/>
      <c r="E9140" s="1508"/>
      <c r="F9140" s="1504"/>
      <c r="G9140" s="1504"/>
      <c r="H9140" s="1504"/>
      <c r="I9140" s="1504"/>
      <c r="J9140" s="1504"/>
    </row>
    <row r="9141" spans="2:10" x14ac:dyDescent="0.25">
      <c r="B9141" s="1508"/>
      <c r="C9141" s="1508"/>
      <c r="D9141" s="1508"/>
      <c r="E9141" s="1508"/>
      <c r="F9141" s="1504"/>
      <c r="G9141" s="1504"/>
      <c r="H9141" s="1504"/>
      <c r="I9141" s="1504"/>
      <c r="J9141" s="1504"/>
    </row>
    <row r="9142" spans="2:10" x14ac:dyDescent="0.25">
      <c r="B9142" s="1508"/>
      <c r="C9142" s="1508"/>
      <c r="D9142" s="1508"/>
      <c r="E9142" s="1508"/>
      <c r="F9142" s="1504"/>
      <c r="G9142" s="1504"/>
      <c r="H9142" s="1504"/>
      <c r="I9142" s="1504"/>
      <c r="J9142" s="1504"/>
    </row>
    <row r="9143" spans="2:10" x14ac:dyDescent="0.25">
      <c r="B9143" s="1508"/>
      <c r="C9143" s="1508"/>
      <c r="D9143" s="1508"/>
      <c r="E9143" s="1508"/>
      <c r="F9143" s="1504"/>
      <c r="G9143" s="1504"/>
      <c r="H9143" s="1504"/>
      <c r="I9143" s="1504"/>
      <c r="J9143" s="1504"/>
    </row>
    <row r="9144" spans="2:10" x14ac:dyDescent="0.25">
      <c r="B9144" s="1508"/>
      <c r="C9144" s="1508"/>
      <c r="D9144" s="1508"/>
      <c r="E9144" s="1508"/>
      <c r="F9144" s="1504"/>
      <c r="G9144" s="1504"/>
      <c r="H9144" s="1504"/>
      <c r="I9144" s="1504"/>
      <c r="J9144" s="1504"/>
    </row>
    <row r="9145" spans="2:10" x14ac:dyDescent="0.25">
      <c r="B9145" s="1508"/>
      <c r="C9145" s="1508"/>
      <c r="D9145" s="1508"/>
      <c r="E9145" s="1508"/>
      <c r="F9145" s="1504"/>
      <c r="G9145" s="1504"/>
      <c r="H9145" s="1504"/>
      <c r="I9145" s="1504"/>
      <c r="J9145" s="1504"/>
    </row>
    <row r="9146" spans="2:10" x14ac:dyDescent="0.25">
      <c r="B9146" s="1508"/>
      <c r="C9146" s="1508"/>
      <c r="D9146" s="1508"/>
      <c r="E9146" s="1508"/>
      <c r="F9146" s="1504"/>
      <c r="G9146" s="1504"/>
      <c r="H9146" s="1504"/>
      <c r="I9146" s="1504"/>
      <c r="J9146" s="1504"/>
    </row>
    <row r="9147" spans="2:10" x14ac:dyDescent="0.25">
      <c r="B9147" s="1508"/>
      <c r="C9147" s="1508"/>
      <c r="D9147" s="1508"/>
      <c r="E9147" s="1508"/>
      <c r="F9147" s="1504"/>
      <c r="G9147" s="1504"/>
      <c r="H9147" s="1504"/>
      <c r="I9147" s="1504"/>
      <c r="J9147" s="1504"/>
    </row>
    <row r="9148" spans="2:10" x14ac:dyDescent="0.25">
      <c r="B9148" s="1508"/>
      <c r="C9148" s="1508"/>
      <c r="D9148" s="1508"/>
      <c r="E9148" s="1508"/>
      <c r="F9148" s="1504"/>
      <c r="G9148" s="1504"/>
      <c r="H9148" s="1504"/>
      <c r="I9148" s="1504"/>
      <c r="J9148" s="1504"/>
    </row>
    <row r="9149" spans="2:10" x14ac:dyDescent="0.25">
      <c r="B9149" s="1508"/>
      <c r="C9149" s="1508"/>
      <c r="D9149" s="1508"/>
      <c r="E9149" s="1508"/>
      <c r="F9149" s="1504"/>
      <c r="G9149" s="1504"/>
      <c r="H9149" s="1504"/>
      <c r="I9149" s="1504"/>
      <c r="J9149" s="1504"/>
    </row>
    <row r="9150" spans="2:10" x14ac:dyDescent="0.25">
      <c r="B9150" s="1508"/>
      <c r="C9150" s="1508"/>
      <c r="D9150" s="1508"/>
      <c r="E9150" s="1508"/>
      <c r="F9150" s="1504"/>
      <c r="G9150" s="1504"/>
      <c r="H9150" s="1504"/>
      <c r="I9150" s="1504"/>
      <c r="J9150" s="1504"/>
    </row>
    <row r="9151" spans="2:10" x14ac:dyDescent="0.25">
      <c r="B9151" s="1508"/>
      <c r="C9151" s="1508"/>
      <c r="D9151" s="1508"/>
      <c r="E9151" s="1508"/>
      <c r="F9151" s="1504"/>
      <c r="G9151" s="1504"/>
      <c r="H9151" s="1504"/>
      <c r="I9151" s="1504"/>
      <c r="J9151" s="1504"/>
    </row>
    <row r="9152" spans="2:10" x14ac:dyDescent="0.25">
      <c r="B9152" s="1508"/>
      <c r="C9152" s="1508"/>
      <c r="D9152" s="1508"/>
      <c r="E9152" s="1508"/>
      <c r="F9152" s="1504"/>
      <c r="G9152" s="1504"/>
      <c r="H9152" s="1504"/>
      <c r="I9152" s="1504"/>
      <c r="J9152" s="1504"/>
    </row>
    <row r="9153" spans="2:10" x14ac:dyDescent="0.25">
      <c r="B9153" s="1508"/>
      <c r="C9153" s="1508"/>
      <c r="D9153" s="1508"/>
      <c r="E9153" s="1508"/>
      <c r="F9153" s="1504"/>
      <c r="G9153" s="1504"/>
      <c r="H9153" s="1504"/>
      <c r="I9153" s="1504"/>
      <c r="J9153" s="1504"/>
    </row>
    <row r="9154" spans="2:10" x14ac:dyDescent="0.25">
      <c r="B9154" s="1508"/>
      <c r="C9154" s="1508"/>
      <c r="D9154" s="1508"/>
      <c r="E9154" s="1508"/>
      <c r="F9154" s="1504"/>
      <c r="G9154" s="1504"/>
      <c r="H9154" s="1504"/>
      <c r="I9154" s="1504"/>
      <c r="J9154" s="1504"/>
    </row>
    <row r="9155" spans="2:10" x14ac:dyDescent="0.25">
      <c r="B9155" s="1508"/>
      <c r="C9155" s="1508"/>
      <c r="D9155" s="1508"/>
      <c r="E9155" s="1508"/>
      <c r="F9155" s="1504"/>
      <c r="G9155" s="1504"/>
      <c r="H9155" s="1504"/>
      <c r="I9155" s="1504"/>
      <c r="J9155" s="1504"/>
    </row>
    <row r="9156" spans="2:10" x14ac:dyDescent="0.25">
      <c r="B9156" s="1508"/>
      <c r="C9156" s="1508"/>
      <c r="D9156" s="1508"/>
      <c r="E9156" s="1508"/>
      <c r="F9156" s="1504"/>
      <c r="G9156" s="1504"/>
      <c r="H9156" s="1504"/>
      <c r="I9156" s="1504"/>
      <c r="J9156" s="1504"/>
    </row>
    <row r="9157" spans="2:10" x14ac:dyDescent="0.25">
      <c r="B9157" s="1508"/>
      <c r="C9157" s="1508"/>
      <c r="D9157" s="1508"/>
      <c r="E9157" s="1508"/>
      <c r="F9157" s="1504"/>
      <c r="G9157" s="1504"/>
      <c r="H9157" s="1504"/>
      <c r="I9157" s="1504"/>
      <c r="J9157" s="1504"/>
    </row>
    <row r="9158" spans="2:10" x14ac:dyDescent="0.25">
      <c r="B9158" s="1508"/>
      <c r="C9158" s="1508"/>
      <c r="D9158" s="1508"/>
      <c r="E9158" s="1508"/>
      <c r="F9158" s="1504"/>
      <c r="G9158" s="1504"/>
      <c r="H9158" s="1504"/>
      <c r="I9158" s="1504"/>
      <c r="J9158" s="1504"/>
    </row>
    <row r="9159" spans="2:10" x14ac:dyDescent="0.25">
      <c r="B9159" s="1508"/>
      <c r="C9159" s="1508"/>
      <c r="D9159" s="1508"/>
      <c r="E9159" s="1508"/>
      <c r="F9159" s="1504"/>
      <c r="G9159" s="1504"/>
      <c r="H9159" s="1504"/>
      <c r="I9159" s="1504"/>
      <c r="J9159" s="1504"/>
    </row>
    <row r="9160" spans="2:10" x14ac:dyDescent="0.25">
      <c r="B9160" s="1508"/>
      <c r="C9160" s="1508"/>
      <c r="D9160" s="1508"/>
      <c r="E9160" s="1508"/>
      <c r="F9160" s="1504"/>
      <c r="G9160" s="1504"/>
      <c r="H9160" s="1504"/>
      <c r="I9160" s="1504"/>
      <c r="J9160" s="1504"/>
    </row>
    <row r="9161" spans="2:10" x14ac:dyDescent="0.25">
      <c r="B9161" s="1508"/>
      <c r="C9161" s="1508"/>
      <c r="D9161" s="1508"/>
      <c r="E9161" s="1508"/>
      <c r="F9161" s="1504"/>
      <c r="G9161" s="1504"/>
      <c r="H9161" s="1504"/>
      <c r="I9161" s="1504"/>
      <c r="J9161" s="1504"/>
    </row>
    <row r="9162" spans="2:10" x14ac:dyDescent="0.25">
      <c r="B9162" s="1508"/>
      <c r="C9162" s="1508"/>
      <c r="D9162" s="1508"/>
      <c r="E9162" s="1508"/>
      <c r="F9162" s="1504"/>
      <c r="G9162" s="1504"/>
      <c r="H9162" s="1504"/>
      <c r="I9162" s="1504"/>
      <c r="J9162" s="1504"/>
    </row>
    <row r="9163" spans="2:10" x14ac:dyDescent="0.25">
      <c r="B9163" s="1508"/>
      <c r="C9163" s="1508"/>
      <c r="D9163" s="1508"/>
      <c r="E9163" s="1508"/>
      <c r="F9163" s="1504"/>
      <c r="G9163" s="1504"/>
      <c r="H9163" s="1504"/>
      <c r="I9163" s="1504"/>
      <c r="J9163" s="1504"/>
    </row>
    <row r="9164" spans="2:10" x14ac:dyDescent="0.25">
      <c r="B9164" s="1508"/>
      <c r="C9164" s="1508"/>
      <c r="D9164" s="1508"/>
      <c r="E9164" s="1508"/>
      <c r="F9164" s="1504"/>
      <c r="G9164" s="1504"/>
      <c r="H9164" s="1504"/>
      <c r="I9164" s="1504"/>
      <c r="J9164" s="1504"/>
    </row>
    <row r="9165" spans="2:10" x14ac:dyDescent="0.25">
      <c r="B9165" s="1508"/>
      <c r="C9165" s="1508"/>
      <c r="D9165" s="1508"/>
      <c r="E9165" s="1508"/>
      <c r="F9165" s="1504"/>
      <c r="G9165" s="1504"/>
      <c r="H9165" s="1504"/>
      <c r="I9165" s="1504"/>
      <c r="J9165" s="1504"/>
    </row>
    <row r="9166" spans="2:10" x14ac:dyDescent="0.25">
      <c r="B9166" s="1508"/>
      <c r="C9166" s="1508"/>
      <c r="D9166" s="1508"/>
      <c r="E9166" s="1508"/>
      <c r="F9166" s="1504"/>
      <c r="G9166" s="1504"/>
      <c r="H9166" s="1504"/>
      <c r="I9166" s="1504"/>
      <c r="J9166" s="1504"/>
    </row>
    <row r="9167" spans="2:10" x14ac:dyDescent="0.25">
      <c r="B9167" s="1508"/>
      <c r="C9167" s="1508"/>
      <c r="D9167" s="1508"/>
      <c r="E9167" s="1508"/>
      <c r="F9167" s="1504"/>
      <c r="G9167" s="1504"/>
      <c r="H9167" s="1504"/>
      <c r="I9167" s="1504"/>
      <c r="J9167" s="1504"/>
    </row>
    <row r="9168" spans="2:10" x14ac:dyDescent="0.25">
      <c r="B9168" s="1508"/>
      <c r="C9168" s="1508"/>
      <c r="D9168" s="1508"/>
      <c r="E9168" s="1508"/>
      <c r="F9168" s="1504"/>
      <c r="G9168" s="1504"/>
      <c r="H9168" s="1504"/>
      <c r="I9168" s="1504"/>
      <c r="J9168" s="1504"/>
    </row>
    <row r="9169" spans="2:10" x14ac:dyDescent="0.25">
      <c r="B9169" s="1508"/>
      <c r="C9169" s="1508"/>
      <c r="D9169" s="1508"/>
      <c r="E9169" s="1508"/>
      <c r="F9169" s="1504"/>
      <c r="G9169" s="1504"/>
      <c r="H9169" s="1504"/>
      <c r="I9169" s="1504"/>
      <c r="J9169" s="1504"/>
    </row>
    <row r="9170" spans="2:10" x14ac:dyDescent="0.25">
      <c r="B9170" s="1508"/>
      <c r="C9170" s="1508"/>
      <c r="D9170" s="1508"/>
      <c r="E9170" s="1508"/>
      <c r="F9170" s="1504"/>
      <c r="G9170" s="1504"/>
      <c r="H9170" s="1504"/>
      <c r="I9170" s="1504"/>
      <c r="J9170" s="1504"/>
    </row>
    <row r="9171" spans="2:10" x14ac:dyDescent="0.25">
      <c r="B9171" s="1508"/>
      <c r="C9171" s="1508"/>
      <c r="D9171" s="1508"/>
      <c r="E9171" s="1508"/>
      <c r="F9171" s="1504"/>
      <c r="G9171" s="1504"/>
      <c r="H9171" s="1504"/>
      <c r="I9171" s="1504"/>
      <c r="J9171" s="1504"/>
    </row>
    <row r="9172" spans="2:10" x14ac:dyDescent="0.25">
      <c r="B9172" s="1508"/>
      <c r="C9172" s="1508"/>
      <c r="D9172" s="1508"/>
      <c r="E9172" s="1508"/>
      <c r="F9172" s="1504"/>
      <c r="G9172" s="1504"/>
      <c r="H9172" s="1504"/>
      <c r="I9172" s="1504"/>
      <c r="J9172" s="1504"/>
    </row>
    <row r="9173" spans="2:10" x14ac:dyDescent="0.25">
      <c r="B9173" s="1508"/>
      <c r="C9173" s="1508"/>
      <c r="D9173" s="1508"/>
      <c r="E9173" s="1508"/>
      <c r="F9173" s="1504"/>
      <c r="G9173" s="1504"/>
      <c r="H9173" s="1504"/>
      <c r="I9173" s="1504"/>
      <c r="J9173" s="1504"/>
    </row>
    <row r="9174" spans="2:10" x14ac:dyDescent="0.25">
      <c r="B9174" s="1508"/>
      <c r="C9174" s="1508"/>
      <c r="D9174" s="1508"/>
      <c r="E9174" s="1508"/>
      <c r="F9174" s="1504"/>
      <c r="G9174" s="1504"/>
      <c r="H9174" s="1504"/>
      <c r="I9174" s="1504"/>
      <c r="J9174" s="1504"/>
    </row>
    <row r="9175" spans="2:10" x14ac:dyDescent="0.25">
      <c r="B9175" s="1508"/>
      <c r="C9175" s="1508"/>
      <c r="D9175" s="1508"/>
      <c r="E9175" s="1508"/>
      <c r="F9175" s="1504"/>
      <c r="G9175" s="1504"/>
      <c r="H9175" s="1504"/>
      <c r="I9175" s="1504"/>
      <c r="J9175" s="1504"/>
    </row>
    <row r="9176" spans="2:10" x14ac:dyDescent="0.25">
      <c r="B9176" s="1508"/>
      <c r="C9176" s="1508"/>
      <c r="D9176" s="1508"/>
      <c r="E9176" s="1508"/>
      <c r="F9176" s="1504"/>
      <c r="G9176" s="1504"/>
      <c r="H9176" s="1504"/>
      <c r="I9176" s="1504"/>
      <c r="J9176" s="1504"/>
    </row>
    <row r="9177" spans="2:10" x14ac:dyDescent="0.25">
      <c r="B9177" s="1508"/>
      <c r="C9177" s="1508"/>
      <c r="D9177" s="1508"/>
      <c r="E9177" s="1508"/>
      <c r="F9177" s="1504"/>
      <c r="G9177" s="1504"/>
      <c r="H9177" s="1504"/>
      <c r="I9177" s="1504"/>
      <c r="J9177" s="1504"/>
    </row>
    <row r="9178" spans="2:10" x14ac:dyDescent="0.25">
      <c r="B9178" s="1508"/>
      <c r="C9178" s="1508"/>
      <c r="D9178" s="1508"/>
      <c r="E9178" s="1508"/>
      <c r="F9178" s="1504"/>
      <c r="G9178" s="1504"/>
      <c r="H9178" s="1504"/>
      <c r="I9178" s="1504"/>
      <c r="J9178" s="1504"/>
    </row>
    <row r="9179" spans="2:10" x14ac:dyDescent="0.25">
      <c r="B9179" s="1508"/>
      <c r="C9179" s="1508"/>
      <c r="D9179" s="1508"/>
      <c r="E9179" s="1508"/>
      <c r="F9179" s="1504"/>
      <c r="G9179" s="1504"/>
      <c r="H9179" s="1504"/>
      <c r="I9179" s="1504"/>
      <c r="J9179" s="1504"/>
    </row>
    <row r="9180" spans="2:10" x14ac:dyDescent="0.25">
      <c r="B9180" s="1508"/>
      <c r="C9180" s="1508"/>
      <c r="D9180" s="1508"/>
      <c r="E9180" s="1508"/>
      <c r="F9180" s="1504"/>
      <c r="G9180" s="1504"/>
      <c r="H9180" s="1504"/>
      <c r="I9180" s="1504"/>
      <c r="J9180" s="1504"/>
    </row>
    <row r="9181" spans="2:10" x14ac:dyDescent="0.25">
      <c r="B9181" s="1508"/>
      <c r="C9181" s="1508"/>
      <c r="D9181" s="1508"/>
      <c r="E9181" s="1508"/>
      <c r="F9181" s="1504"/>
      <c r="G9181" s="1504"/>
      <c r="H9181" s="1504"/>
      <c r="I9181" s="1504"/>
      <c r="J9181" s="1504"/>
    </row>
    <row r="9182" spans="2:10" x14ac:dyDescent="0.25">
      <c r="B9182" s="1508"/>
      <c r="C9182" s="1508"/>
      <c r="D9182" s="1508"/>
      <c r="E9182" s="1508"/>
      <c r="F9182" s="1504"/>
      <c r="G9182" s="1504"/>
      <c r="H9182" s="1504"/>
      <c r="I9182" s="1504"/>
      <c r="J9182" s="1504"/>
    </row>
    <row r="9183" spans="2:10" x14ac:dyDescent="0.25">
      <c r="B9183" s="1508"/>
      <c r="C9183" s="1508"/>
      <c r="D9183" s="1508"/>
      <c r="E9183" s="1508"/>
      <c r="F9183" s="1504"/>
      <c r="G9183" s="1504"/>
      <c r="H9183" s="1504"/>
      <c r="I9183" s="1504"/>
      <c r="J9183" s="1504"/>
    </row>
    <row r="9184" spans="2:10" x14ac:dyDescent="0.25">
      <c r="B9184" s="1508"/>
      <c r="C9184" s="1508"/>
      <c r="D9184" s="1508"/>
      <c r="E9184" s="1508"/>
      <c r="F9184" s="1504"/>
      <c r="G9184" s="1504"/>
      <c r="H9184" s="1504"/>
      <c r="I9184" s="1504"/>
      <c r="J9184" s="1504"/>
    </row>
    <row r="9185" spans="2:10" x14ac:dyDescent="0.25">
      <c r="B9185" s="1508"/>
      <c r="C9185" s="1508"/>
      <c r="D9185" s="1508"/>
      <c r="E9185" s="1508"/>
      <c r="F9185" s="1504"/>
      <c r="G9185" s="1504"/>
      <c r="H9185" s="1504"/>
      <c r="I9185" s="1504"/>
      <c r="J9185" s="1504"/>
    </row>
    <row r="9186" spans="2:10" x14ac:dyDescent="0.25">
      <c r="B9186" s="1508"/>
      <c r="C9186" s="1508"/>
      <c r="D9186" s="1508"/>
      <c r="E9186" s="1508"/>
      <c r="F9186" s="1504"/>
      <c r="G9186" s="1504"/>
      <c r="H9186" s="1504"/>
      <c r="I9186" s="1504"/>
      <c r="J9186" s="1504"/>
    </row>
    <row r="9187" spans="2:10" x14ac:dyDescent="0.25">
      <c r="B9187" s="1508"/>
      <c r="C9187" s="1508"/>
      <c r="D9187" s="1508"/>
      <c r="E9187" s="1508"/>
      <c r="F9187" s="1504"/>
      <c r="G9187" s="1504"/>
      <c r="H9187" s="1504"/>
      <c r="I9187" s="1504"/>
      <c r="J9187" s="1504"/>
    </row>
    <row r="9188" spans="2:10" x14ac:dyDescent="0.25">
      <c r="B9188" s="1508"/>
      <c r="C9188" s="1508"/>
      <c r="D9188" s="1508"/>
      <c r="E9188" s="1508"/>
      <c r="F9188" s="1504"/>
      <c r="G9188" s="1504"/>
      <c r="H9188" s="1504"/>
      <c r="I9188" s="1504"/>
      <c r="J9188" s="1504"/>
    </row>
    <row r="9189" spans="2:10" x14ac:dyDescent="0.25">
      <c r="B9189" s="1508"/>
      <c r="C9189" s="1508"/>
      <c r="D9189" s="1508"/>
      <c r="E9189" s="1508"/>
      <c r="F9189" s="1504"/>
      <c r="G9189" s="1504"/>
      <c r="H9189" s="1504"/>
      <c r="I9189" s="1504"/>
      <c r="J9189" s="1504"/>
    </row>
    <row r="9190" spans="2:10" x14ac:dyDescent="0.25">
      <c r="B9190" s="1508"/>
      <c r="C9190" s="1508"/>
      <c r="D9190" s="1508"/>
      <c r="E9190" s="1508"/>
      <c r="F9190" s="1504"/>
      <c r="G9190" s="1504"/>
      <c r="H9190" s="1504"/>
      <c r="I9190" s="1504"/>
      <c r="J9190" s="1504"/>
    </row>
    <row r="9191" spans="2:10" x14ac:dyDescent="0.25">
      <c r="B9191" s="1508"/>
      <c r="C9191" s="1508"/>
      <c r="D9191" s="1508"/>
      <c r="E9191" s="1508"/>
      <c r="F9191" s="1504"/>
      <c r="G9191" s="1504"/>
      <c r="H9191" s="1504"/>
      <c r="I9191" s="1504"/>
      <c r="J9191" s="1504"/>
    </row>
    <row r="9192" spans="2:10" x14ac:dyDescent="0.25">
      <c r="B9192" s="1508"/>
      <c r="C9192" s="1508"/>
      <c r="D9192" s="1508"/>
      <c r="E9192" s="1508"/>
      <c r="F9192" s="1504"/>
      <c r="G9192" s="1504"/>
      <c r="H9192" s="1504"/>
      <c r="I9192" s="1504"/>
      <c r="J9192" s="1504"/>
    </row>
    <row r="9193" spans="2:10" x14ac:dyDescent="0.25">
      <c r="B9193" s="1508"/>
      <c r="C9193" s="1508"/>
      <c r="D9193" s="1508"/>
      <c r="E9193" s="1508"/>
      <c r="F9193" s="1504"/>
      <c r="G9193" s="1504"/>
      <c r="H9193" s="1504"/>
      <c r="I9193" s="1504"/>
      <c r="J9193" s="1504"/>
    </row>
    <row r="9194" spans="2:10" x14ac:dyDescent="0.25">
      <c r="B9194" s="1508"/>
      <c r="C9194" s="1508"/>
      <c r="D9194" s="1508"/>
      <c r="E9194" s="1508"/>
      <c r="F9194" s="1504"/>
      <c r="G9194" s="1504"/>
      <c r="H9194" s="1504"/>
      <c r="I9194" s="1504"/>
      <c r="J9194" s="1504"/>
    </row>
    <row r="9195" spans="2:10" x14ac:dyDescent="0.25">
      <c r="B9195" s="1508"/>
      <c r="C9195" s="1508"/>
      <c r="D9195" s="1508"/>
      <c r="E9195" s="1508"/>
      <c r="F9195" s="1504"/>
      <c r="G9195" s="1504"/>
      <c r="H9195" s="1504"/>
      <c r="I9195" s="1504"/>
      <c r="J9195" s="1504"/>
    </row>
    <row r="9196" spans="2:10" x14ac:dyDescent="0.25">
      <c r="B9196" s="1508"/>
      <c r="C9196" s="1508"/>
      <c r="D9196" s="1508"/>
      <c r="E9196" s="1508"/>
      <c r="F9196" s="1504"/>
      <c r="G9196" s="1504"/>
      <c r="H9196" s="1504"/>
      <c r="I9196" s="1504"/>
      <c r="J9196" s="1504"/>
    </row>
    <row r="9197" spans="2:10" x14ac:dyDescent="0.25">
      <c r="B9197" s="1508"/>
      <c r="C9197" s="1508"/>
      <c r="D9197" s="1508"/>
      <c r="E9197" s="1508"/>
      <c r="F9197" s="1504"/>
      <c r="G9197" s="1504"/>
      <c r="H9197" s="1504"/>
      <c r="I9197" s="1504"/>
      <c r="J9197" s="1504"/>
    </row>
    <row r="9198" spans="2:10" x14ac:dyDescent="0.25">
      <c r="B9198" s="1508"/>
      <c r="C9198" s="1508"/>
      <c r="D9198" s="1508"/>
      <c r="E9198" s="1508"/>
      <c r="F9198" s="1504"/>
      <c r="G9198" s="1504"/>
      <c r="H9198" s="1504"/>
      <c r="I9198" s="1504"/>
      <c r="J9198" s="1504"/>
    </row>
    <row r="9199" spans="2:10" x14ac:dyDescent="0.25">
      <c r="B9199" s="1508"/>
      <c r="C9199" s="1508"/>
      <c r="D9199" s="1508"/>
      <c r="E9199" s="1508"/>
      <c r="F9199" s="1504"/>
      <c r="G9199" s="1504"/>
      <c r="H9199" s="1504"/>
      <c r="I9199" s="1504"/>
      <c r="J9199" s="1504"/>
    </row>
    <row r="9200" spans="2:10" x14ac:dyDescent="0.25">
      <c r="B9200" s="1508"/>
      <c r="C9200" s="1508"/>
      <c r="D9200" s="1508"/>
      <c r="E9200" s="1508"/>
      <c r="F9200" s="1504"/>
      <c r="G9200" s="1504"/>
      <c r="H9200" s="1504"/>
      <c r="I9200" s="1504"/>
      <c r="J9200" s="1504"/>
    </row>
    <row r="9201" spans="2:10" x14ac:dyDescent="0.25">
      <c r="B9201" s="1508"/>
      <c r="C9201" s="1508"/>
      <c r="D9201" s="1508"/>
      <c r="E9201" s="1508"/>
      <c r="F9201" s="1504"/>
      <c r="G9201" s="1504"/>
      <c r="H9201" s="1504"/>
      <c r="I9201" s="1504"/>
      <c r="J9201" s="1504"/>
    </row>
    <row r="9202" spans="2:10" x14ac:dyDescent="0.25">
      <c r="B9202" s="1508"/>
      <c r="C9202" s="1508"/>
      <c r="D9202" s="1508"/>
      <c r="E9202" s="1508"/>
      <c r="F9202" s="1504"/>
      <c r="G9202" s="1504"/>
      <c r="H9202" s="1504"/>
      <c r="I9202" s="1504"/>
      <c r="J9202" s="1504"/>
    </row>
    <row r="9203" spans="2:10" x14ac:dyDescent="0.25">
      <c r="B9203" s="1508"/>
      <c r="C9203" s="1508"/>
      <c r="D9203" s="1508"/>
      <c r="E9203" s="1508"/>
      <c r="F9203" s="1504"/>
      <c r="G9203" s="1504"/>
      <c r="H9203" s="1504"/>
      <c r="I9203" s="1504"/>
      <c r="J9203" s="1504"/>
    </row>
    <row r="9204" spans="2:10" x14ac:dyDescent="0.25">
      <c r="B9204" s="1508"/>
      <c r="C9204" s="1508"/>
      <c r="D9204" s="1508"/>
      <c r="E9204" s="1508"/>
      <c r="F9204" s="1504"/>
      <c r="G9204" s="1504"/>
      <c r="H9204" s="1504"/>
      <c r="I9204" s="1504"/>
      <c r="J9204" s="1504"/>
    </row>
    <row r="9205" spans="2:10" x14ac:dyDescent="0.25">
      <c r="B9205" s="1508"/>
      <c r="C9205" s="1508"/>
      <c r="D9205" s="1508"/>
      <c r="E9205" s="1508"/>
      <c r="F9205" s="1504"/>
      <c r="G9205" s="1504"/>
      <c r="H9205" s="1504"/>
      <c r="I9205" s="1504"/>
      <c r="J9205" s="1504"/>
    </row>
    <row r="9206" spans="2:10" x14ac:dyDescent="0.25">
      <c r="B9206" s="1508"/>
      <c r="C9206" s="1508"/>
      <c r="D9206" s="1508"/>
      <c r="E9206" s="1508"/>
      <c r="F9206" s="1504"/>
      <c r="G9206" s="1504"/>
      <c r="H9206" s="1504"/>
      <c r="I9206" s="1504"/>
      <c r="J9206" s="1504"/>
    </row>
    <row r="9207" spans="2:10" x14ac:dyDescent="0.25">
      <c r="B9207" s="1508"/>
      <c r="C9207" s="1508"/>
      <c r="D9207" s="1508"/>
      <c r="E9207" s="1508"/>
      <c r="F9207" s="1504"/>
      <c r="G9207" s="1504"/>
      <c r="H9207" s="1504"/>
      <c r="I9207" s="1504"/>
      <c r="J9207" s="1504"/>
    </row>
    <row r="9208" spans="2:10" x14ac:dyDescent="0.25">
      <c r="B9208" s="1508"/>
      <c r="C9208" s="1508"/>
      <c r="D9208" s="1508"/>
      <c r="E9208" s="1508"/>
      <c r="F9208" s="1504"/>
      <c r="G9208" s="1504"/>
      <c r="H9208" s="1504"/>
      <c r="I9208" s="1504"/>
      <c r="J9208" s="1504"/>
    </row>
    <row r="9209" spans="2:10" x14ac:dyDescent="0.25">
      <c r="B9209" s="1508"/>
      <c r="C9209" s="1508"/>
      <c r="D9209" s="1508"/>
      <c r="E9209" s="1508"/>
      <c r="F9209" s="1504"/>
      <c r="G9209" s="1504"/>
      <c r="H9209" s="1504"/>
      <c r="I9209" s="1504"/>
      <c r="J9209" s="1504"/>
    </row>
    <row r="9210" spans="2:10" x14ac:dyDescent="0.25">
      <c r="B9210" s="1508"/>
      <c r="C9210" s="1508"/>
      <c r="D9210" s="1508"/>
      <c r="E9210" s="1508"/>
      <c r="F9210" s="1504"/>
      <c r="G9210" s="1504"/>
      <c r="H9210" s="1504"/>
      <c r="I9210" s="1504"/>
      <c r="J9210" s="1504"/>
    </row>
    <row r="9211" spans="2:10" x14ac:dyDescent="0.25">
      <c r="B9211" s="1508"/>
      <c r="C9211" s="1508"/>
      <c r="D9211" s="1508"/>
      <c r="E9211" s="1508"/>
      <c r="F9211" s="1504"/>
      <c r="G9211" s="1504"/>
      <c r="H9211" s="1504"/>
      <c r="I9211" s="1504"/>
      <c r="J9211" s="1504"/>
    </row>
    <row r="9212" spans="2:10" x14ac:dyDescent="0.25">
      <c r="B9212" s="1508"/>
      <c r="C9212" s="1508"/>
      <c r="D9212" s="1508"/>
      <c r="E9212" s="1508"/>
      <c r="F9212" s="1504"/>
      <c r="G9212" s="1504"/>
      <c r="H9212" s="1504"/>
      <c r="I9212" s="1504"/>
      <c r="J9212" s="1504"/>
    </row>
    <row r="9213" spans="2:10" x14ac:dyDescent="0.25">
      <c r="B9213" s="1508"/>
      <c r="C9213" s="1508"/>
      <c r="D9213" s="1508"/>
      <c r="E9213" s="1508"/>
      <c r="F9213" s="1504"/>
      <c r="G9213" s="1504"/>
      <c r="H9213" s="1504"/>
      <c r="I9213" s="1504"/>
      <c r="J9213" s="1504"/>
    </row>
    <row r="9214" spans="2:10" x14ac:dyDescent="0.25">
      <c r="B9214" s="1508"/>
      <c r="C9214" s="1508"/>
      <c r="D9214" s="1508"/>
      <c r="E9214" s="1508"/>
      <c r="F9214" s="1504"/>
      <c r="G9214" s="1504"/>
      <c r="H9214" s="1504"/>
      <c r="I9214" s="1504"/>
      <c r="J9214" s="1504"/>
    </row>
    <row r="9215" spans="2:10" x14ac:dyDescent="0.25">
      <c r="B9215" s="1508"/>
      <c r="C9215" s="1508"/>
      <c r="D9215" s="1508"/>
      <c r="E9215" s="1508"/>
      <c r="F9215" s="1504"/>
      <c r="G9215" s="1504"/>
      <c r="H9215" s="1504"/>
      <c r="I9215" s="1504"/>
      <c r="J9215" s="1504"/>
    </row>
    <row r="9216" spans="2:10" x14ac:dyDescent="0.25">
      <c r="B9216" s="1508"/>
      <c r="C9216" s="1508"/>
      <c r="D9216" s="1508"/>
      <c r="E9216" s="1508"/>
      <c r="F9216" s="1504"/>
      <c r="G9216" s="1504"/>
      <c r="H9216" s="1504"/>
      <c r="I9216" s="1504"/>
      <c r="J9216" s="1504"/>
    </row>
    <row r="9217" spans="2:10" x14ac:dyDescent="0.25">
      <c r="B9217" s="1508"/>
      <c r="C9217" s="1508"/>
      <c r="D9217" s="1508"/>
      <c r="E9217" s="1508"/>
      <c r="F9217" s="1504"/>
      <c r="G9217" s="1504"/>
      <c r="H9217" s="1504"/>
      <c r="I9217" s="1504"/>
      <c r="J9217" s="1504"/>
    </row>
    <row r="9218" spans="2:10" x14ac:dyDescent="0.25">
      <c r="B9218" s="1508"/>
      <c r="C9218" s="1508"/>
      <c r="D9218" s="1508"/>
      <c r="E9218" s="1508"/>
      <c r="F9218" s="1504"/>
      <c r="G9218" s="1504"/>
      <c r="H9218" s="1504"/>
      <c r="I9218" s="1504"/>
      <c r="J9218" s="1504"/>
    </row>
    <row r="9219" spans="2:10" x14ac:dyDescent="0.25">
      <c r="B9219" s="1508"/>
      <c r="C9219" s="1508"/>
      <c r="D9219" s="1508"/>
      <c r="E9219" s="1508"/>
      <c r="F9219" s="1504"/>
      <c r="G9219" s="1504"/>
      <c r="H9219" s="1504"/>
      <c r="I9219" s="1504"/>
      <c r="J9219" s="1504"/>
    </row>
    <row r="9220" spans="2:10" x14ac:dyDescent="0.25">
      <c r="B9220" s="1508"/>
      <c r="C9220" s="1508"/>
      <c r="D9220" s="1508"/>
      <c r="E9220" s="1508"/>
      <c r="F9220" s="1504"/>
      <c r="G9220" s="1504"/>
      <c r="H9220" s="1504"/>
      <c r="I9220" s="1504"/>
      <c r="J9220" s="1504"/>
    </row>
    <row r="9221" spans="2:10" x14ac:dyDescent="0.25">
      <c r="B9221" s="1508"/>
      <c r="C9221" s="1508"/>
      <c r="D9221" s="1508"/>
      <c r="E9221" s="1508"/>
      <c r="F9221" s="1504"/>
      <c r="G9221" s="1504"/>
      <c r="H9221" s="1504"/>
      <c r="I9221" s="1504"/>
      <c r="J9221" s="1504"/>
    </row>
    <row r="9222" spans="2:10" x14ac:dyDescent="0.25">
      <c r="B9222" s="1508"/>
      <c r="C9222" s="1508"/>
      <c r="D9222" s="1508"/>
      <c r="E9222" s="1508"/>
      <c r="F9222" s="1504"/>
      <c r="G9222" s="1504"/>
      <c r="H9222" s="1504"/>
      <c r="I9222" s="1504"/>
      <c r="J9222" s="1504"/>
    </row>
    <row r="9223" spans="2:10" x14ac:dyDescent="0.25">
      <c r="B9223" s="1508"/>
      <c r="C9223" s="1508"/>
      <c r="D9223" s="1508"/>
      <c r="E9223" s="1508"/>
      <c r="F9223" s="1504"/>
      <c r="G9223" s="1504"/>
      <c r="H9223" s="1504"/>
      <c r="I9223" s="1504"/>
      <c r="J9223" s="1504"/>
    </row>
    <row r="9224" spans="2:10" x14ac:dyDescent="0.25">
      <c r="B9224" s="1508"/>
      <c r="C9224" s="1508"/>
      <c r="D9224" s="1508"/>
      <c r="E9224" s="1508"/>
      <c r="F9224" s="1504"/>
      <c r="G9224" s="1504"/>
      <c r="H9224" s="1504"/>
      <c r="I9224" s="1504"/>
      <c r="J9224" s="1504"/>
    </row>
    <row r="9225" spans="2:10" x14ac:dyDescent="0.25">
      <c r="B9225" s="1508"/>
      <c r="C9225" s="1508"/>
      <c r="D9225" s="1508"/>
      <c r="E9225" s="1508"/>
      <c r="F9225" s="1504"/>
      <c r="G9225" s="1504"/>
      <c r="H9225" s="1504"/>
      <c r="I9225" s="1504"/>
      <c r="J9225" s="1504"/>
    </row>
    <row r="9226" spans="2:10" x14ac:dyDescent="0.25">
      <c r="B9226" s="1508"/>
      <c r="C9226" s="1508"/>
      <c r="D9226" s="1508"/>
      <c r="E9226" s="1508"/>
      <c r="F9226" s="1504"/>
      <c r="G9226" s="1504"/>
      <c r="H9226" s="1504"/>
      <c r="I9226" s="1504"/>
      <c r="J9226" s="1504"/>
    </row>
    <row r="9227" spans="2:10" x14ac:dyDescent="0.25">
      <c r="B9227" s="1508"/>
      <c r="C9227" s="1508"/>
      <c r="D9227" s="1508"/>
      <c r="E9227" s="1508"/>
      <c r="F9227" s="1504"/>
      <c r="G9227" s="1504"/>
      <c r="H9227" s="1504"/>
      <c r="I9227" s="1504"/>
      <c r="J9227" s="1504"/>
    </row>
    <row r="9228" spans="2:10" x14ac:dyDescent="0.25">
      <c r="B9228" s="1508"/>
      <c r="C9228" s="1508"/>
      <c r="D9228" s="1508"/>
      <c r="E9228" s="1508"/>
      <c r="F9228" s="1504"/>
      <c r="G9228" s="1504"/>
      <c r="H9228" s="1504"/>
      <c r="I9228" s="1504"/>
      <c r="J9228" s="1504"/>
    </row>
    <row r="9229" spans="2:10" x14ac:dyDescent="0.25">
      <c r="B9229" s="1508"/>
      <c r="C9229" s="1508"/>
      <c r="D9229" s="1508"/>
      <c r="E9229" s="1508"/>
      <c r="F9229" s="1504"/>
      <c r="G9229" s="1504"/>
      <c r="H9229" s="1504"/>
      <c r="I9229" s="1504"/>
      <c r="J9229" s="1504"/>
    </row>
    <row r="9230" spans="2:10" x14ac:dyDescent="0.25">
      <c r="B9230" s="1508"/>
      <c r="C9230" s="1508"/>
      <c r="D9230" s="1508"/>
      <c r="E9230" s="1508"/>
      <c r="F9230" s="1504"/>
      <c r="G9230" s="1504"/>
      <c r="H9230" s="1504"/>
      <c r="I9230" s="1504"/>
      <c r="J9230" s="1504"/>
    </row>
    <row r="9231" spans="2:10" x14ac:dyDescent="0.25">
      <c r="B9231" s="1508"/>
      <c r="C9231" s="1508"/>
      <c r="D9231" s="1508"/>
      <c r="E9231" s="1508"/>
      <c r="F9231" s="1504"/>
      <c r="G9231" s="1504"/>
      <c r="H9231" s="1504"/>
      <c r="I9231" s="1504"/>
      <c r="J9231" s="1504"/>
    </row>
    <row r="9232" spans="2:10" x14ac:dyDescent="0.25">
      <c r="B9232" s="1508"/>
      <c r="C9232" s="1508"/>
      <c r="D9232" s="1508"/>
      <c r="E9232" s="1508"/>
      <c r="F9232" s="1504"/>
      <c r="G9232" s="1504"/>
      <c r="H9232" s="1504"/>
      <c r="I9232" s="1504"/>
      <c r="J9232" s="1504"/>
    </row>
    <row r="9233" spans="2:10" x14ac:dyDescent="0.25">
      <c r="B9233" s="1508"/>
      <c r="C9233" s="1508"/>
      <c r="D9233" s="1508"/>
      <c r="E9233" s="1508"/>
      <c r="F9233" s="1504"/>
      <c r="G9233" s="1504"/>
      <c r="H9233" s="1504"/>
      <c r="I9233" s="1504"/>
      <c r="J9233" s="1504"/>
    </row>
    <row r="9234" spans="2:10" x14ac:dyDescent="0.25">
      <c r="B9234" s="1508"/>
      <c r="C9234" s="1508"/>
      <c r="D9234" s="1508"/>
      <c r="E9234" s="1508"/>
      <c r="F9234" s="1504"/>
      <c r="G9234" s="1504"/>
      <c r="H9234" s="1504"/>
      <c r="I9234" s="1504"/>
      <c r="J9234" s="1504"/>
    </row>
    <row r="9235" spans="2:10" x14ac:dyDescent="0.25">
      <c r="B9235" s="1508"/>
      <c r="C9235" s="1508"/>
      <c r="D9235" s="1508"/>
      <c r="E9235" s="1508"/>
      <c r="F9235" s="1504"/>
      <c r="G9235" s="1504"/>
      <c r="H9235" s="1504"/>
      <c r="I9235" s="1504"/>
      <c r="J9235" s="1504"/>
    </row>
    <row r="9236" spans="2:10" x14ac:dyDescent="0.25">
      <c r="B9236" s="1508"/>
      <c r="C9236" s="1508"/>
      <c r="D9236" s="1508"/>
      <c r="E9236" s="1508"/>
      <c r="F9236" s="1504"/>
      <c r="G9236" s="1504"/>
      <c r="H9236" s="1504"/>
      <c r="I9236" s="1504"/>
      <c r="J9236" s="1504"/>
    </row>
    <row r="9237" spans="2:10" x14ac:dyDescent="0.25">
      <c r="B9237" s="1508"/>
      <c r="C9237" s="1508"/>
      <c r="D9237" s="1508"/>
      <c r="E9237" s="1508"/>
      <c r="F9237" s="1504"/>
      <c r="G9237" s="1504"/>
      <c r="H9237" s="1504"/>
      <c r="I9237" s="1504"/>
      <c r="J9237" s="1504"/>
    </row>
    <row r="9238" spans="2:10" x14ac:dyDescent="0.25">
      <c r="B9238" s="1508"/>
      <c r="C9238" s="1508"/>
      <c r="D9238" s="1508"/>
      <c r="E9238" s="1508"/>
      <c r="F9238" s="1504"/>
      <c r="G9238" s="1504"/>
      <c r="H9238" s="1504"/>
      <c r="I9238" s="1504"/>
      <c r="J9238" s="1504"/>
    </row>
    <row r="9239" spans="2:10" x14ac:dyDescent="0.25">
      <c r="B9239" s="1508"/>
      <c r="C9239" s="1508"/>
      <c r="D9239" s="1508"/>
      <c r="E9239" s="1508"/>
      <c r="F9239" s="1504"/>
      <c r="G9239" s="1504"/>
      <c r="H9239" s="1504"/>
      <c r="I9239" s="1504"/>
      <c r="J9239" s="1504"/>
    </row>
    <row r="9240" spans="2:10" x14ac:dyDescent="0.25">
      <c r="B9240" s="1508"/>
      <c r="C9240" s="1508"/>
      <c r="D9240" s="1508"/>
      <c r="E9240" s="1508"/>
      <c r="F9240" s="1504"/>
      <c r="G9240" s="1504"/>
      <c r="H9240" s="1504"/>
      <c r="I9240" s="1504"/>
      <c r="J9240" s="1504"/>
    </row>
    <row r="9241" spans="2:10" x14ac:dyDescent="0.25">
      <c r="B9241" s="1508"/>
      <c r="C9241" s="1508"/>
      <c r="D9241" s="1508"/>
      <c r="E9241" s="1508"/>
      <c r="F9241" s="1504"/>
      <c r="G9241" s="1504"/>
      <c r="H9241" s="1504"/>
      <c r="I9241" s="1504"/>
      <c r="J9241" s="1504"/>
    </row>
    <row r="9242" spans="2:10" x14ac:dyDescent="0.25">
      <c r="B9242" s="1508"/>
      <c r="C9242" s="1508"/>
      <c r="D9242" s="1508"/>
      <c r="E9242" s="1508"/>
      <c r="F9242" s="1504"/>
      <c r="G9242" s="1504"/>
      <c r="H9242" s="1504"/>
      <c r="I9242" s="1504"/>
      <c r="J9242" s="1504"/>
    </row>
    <row r="9243" spans="2:10" x14ac:dyDescent="0.25">
      <c r="B9243" s="1508"/>
      <c r="C9243" s="1508"/>
      <c r="D9243" s="1508"/>
      <c r="E9243" s="1508"/>
      <c r="F9243" s="1504"/>
      <c r="G9243" s="1504"/>
      <c r="H9243" s="1504"/>
      <c r="I9243" s="1504"/>
      <c r="J9243" s="1504"/>
    </row>
    <row r="9244" spans="2:10" x14ac:dyDescent="0.25">
      <c r="B9244" s="1508"/>
      <c r="C9244" s="1508"/>
      <c r="D9244" s="1508"/>
      <c r="E9244" s="1508"/>
      <c r="F9244" s="1504"/>
      <c r="G9244" s="1504"/>
      <c r="H9244" s="1504"/>
      <c r="I9244" s="1504"/>
      <c r="J9244" s="1504"/>
    </row>
    <row r="9245" spans="2:10" x14ac:dyDescent="0.25">
      <c r="B9245" s="1508"/>
      <c r="C9245" s="1508"/>
      <c r="D9245" s="1508"/>
      <c r="E9245" s="1508"/>
      <c r="F9245" s="1504"/>
      <c r="G9245" s="1504"/>
      <c r="H9245" s="1504"/>
      <c r="I9245" s="1504"/>
      <c r="J9245" s="1504"/>
    </row>
    <row r="9246" spans="2:10" x14ac:dyDescent="0.25">
      <c r="B9246" s="1508"/>
      <c r="C9246" s="1508"/>
      <c r="D9246" s="1508"/>
      <c r="E9246" s="1508"/>
      <c r="F9246" s="1504"/>
      <c r="G9246" s="1504"/>
      <c r="H9246" s="1504"/>
      <c r="I9246" s="1504"/>
      <c r="J9246" s="1504"/>
    </row>
    <row r="9247" spans="2:10" x14ac:dyDescent="0.25">
      <c r="B9247" s="1508"/>
      <c r="C9247" s="1508"/>
      <c r="D9247" s="1508"/>
      <c r="E9247" s="1508"/>
      <c r="F9247" s="1504"/>
      <c r="G9247" s="1504"/>
      <c r="H9247" s="1504"/>
      <c r="I9247" s="1504"/>
      <c r="J9247" s="1504"/>
    </row>
    <row r="9248" spans="2:10" x14ac:dyDescent="0.25">
      <c r="B9248" s="1508"/>
      <c r="C9248" s="1508"/>
      <c r="D9248" s="1508"/>
      <c r="E9248" s="1508"/>
      <c r="F9248" s="1504"/>
      <c r="G9248" s="1504"/>
      <c r="H9248" s="1504"/>
      <c r="I9248" s="1504"/>
      <c r="J9248" s="1504"/>
    </row>
    <row r="9249" spans="2:10" x14ac:dyDescent="0.25">
      <c r="B9249" s="1508"/>
      <c r="C9249" s="1508"/>
      <c r="D9249" s="1508"/>
      <c r="E9249" s="1508"/>
      <c r="F9249" s="1504"/>
      <c r="G9249" s="1504"/>
      <c r="H9249" s="1504"/>
      <c r="I9249" s="1504"/>
      <c r="J9249" s="1504"/>
    </row>
    <row r="9250" spans="2:10" x14ac:dyDescent="0.25">
      <c r="B9250" s="1508"/>
      <c r="C9250" s="1508"/>
      <c r="D9250" s="1508"/>
      <c r="E9250" s="1508"/>
      <c r="F9250" s="1504"/>
      <c r="G9250" s="1504"/>
      <c r="H9250" s="1504"/>
      <c r="I9250" s="1504"/>
      <c r="J9250" s="1504"/>
    </row>
    <row r="9251" spans="2:10" x14ac:dyDescent="0.25">
      <c r="B9251" s="1508"/>
      <c r="C9251" s="1508"/>
      <c r="D9251" s="1508"/>
      <c r="E9251" s="1508"/>
      <c r="F9251" s="1504"/>
      <c r="G9251" s="1504"/>
      <c r="H9251" s="1504"/>
      <c r="I9251" s="1504"/>
      <c r="J9251" s="1504"/>
    </row>
    <row r="9252" spans="2:10" x14ac:dyDescent="0.25">
      <c r="B9252" s="1508"/>
      <c r="C9252" s="1508"/>
      <c r="D9252" s="1508"/>
      <c r="E9252" s="1508"/>
      <c r="F9252" s="1504"/>
      <c r="G9252" s="1504"/>
      <c r="H9252" s="1504"/>
      <c r="I9252" s="1504"/>
      <c r="J9252" s="1504"/>
    </row>
    <row r="9253" spans="2:10" x14ac:dyDescent="0.25">
      <c r="B9253" s="1508"/>
      <c r="C9253" s="1508"/>
      <c r="D9253" s="1508"/>
      <c r="E9253" s="1508"/>
      <c r="F9253" s="1504"/>
      <c r="G9253" s="1504"/>
      <c r="H9253" s="1504"/>
      <c r="I9253" s="1504"/>
      <c r="J9253" s="1504"/>
    </row>
    <row r="9254" spans="2:10" x14ac:dyDescent="0.25">
      <c r="B9254" s="1508"/>
      <c r="C9254" s="1508"/>
      <c r="D9254" s="1508"/>
      <c r="E9254" s="1508"/>
      <c r="F9254" s="1504"/>
      <c r="G9254" s="1504"/>
      <c r="H9254" s="1504"/>
      <c r="I9254" s="1504"/>
      <c r="J9254" s="1504"/>
    </row>
    <row r="9255" spans="2:10" x14ac:dyDescent="0.25">
      <c r="B9255" s="1508"/>
      <c r="C9255" s="1508"/>
      <c r="D9255" s="1508"/>
      <c r="E9255" s="1508"/>
      <c r="F9255" s="1504"/>
      <c r="G9255" s="1504"/>
      <c r="H9255" s="1504"/>
      <c r="I9255" s="1504"/>
      <c r="J9255" s="1504"/>
    </row>
    <row r="9256" spans="2:10" x14ac:dyDescent="0.25">
      <c r="B9256" s="1508"/>
      <c r="C9256" s="1508"/>
      <c r="D9256" s="1508"/>
      <c r="E9256" s="1508"/>
      <c r="F9256" s="1504"/>
      <c r="G9256" s="1504"/>
      <c r="H9256" s="1504"/>
      <c r="I9256" s="1504"/>
      <c r="J9256" s="1504"/>
    </row>
    <row r="9257" spans="2:10" x14ac:dyDescent="0.25">
      <c r="B9257" s="1508"/>
      <c r="C9257" s="1508"/>
      <c r="D9257" s="1508"/>
      <c r="E9257" s="1508"/>
      <c r="F9257" s="1504"/>
      <c r="G9257" s="1504"/>
      <c r="H9257" s="1504"/>
      <c r="I9257" s="1504"/>
      <c r="J9257" s="1504"/>
    </row>
    <row r="9258" spans="2:10" x14ac:dyDescent="0.25">
      <c r="B9258" s="1508"/>
      <c r="C9258" s="1508"/>
      <c r="D9258" s="1508"/>
      <c r="E9258" s="1508"/>
      <c r="F9258" s="1504"/>
      <c r="G9258" s="1504"/>
      <c r="H9258" s="1504"/>
      <c r="I9258" s="1504"/>
      <c r="J9258" s="1504"/>
    </row>
    <row r="9259" spans="2:10" x14ac:dyDescent="0.25">
      <c r="B9259" s="1508"/>
      <c r="C9259" s="1508"/>
      <c r="D9259" s="1508"/>
      <c r="E9259" s="1508"/>
      <c r="F9259" s="1504"/>
      <c r="G9259" s="1504"/>
      <c r="H9259" s="1504"/>
      <c r="I9259" s="1504"/>
      <c r="J9259" s="1504"/>
    </row>
    <row r="9260" spans="2:10" x14ac:dyDescent="0.25">
      <c r="B9260" s="1508"/>
      <c r="C9260" s="1508"/>
      <c r="D9260" s="1508"/>
      <c r="E9260" s="1508"/>
      <c r="F9260" s="1504"/>
      <c r="G9260" s="1504"/>
      <c r="H9260" s="1504"/>
      <c r="I9260" s="1504"/>
      <c r="J9260" s="1504"/>
    </row>
    <row r="9261" spans="2:10" x14ac:dyDescent="0.25">
      <c r="B9261" s="1508"/>
      <c r="C9261" s="1508"/>
      <c r="D9261" s="1508"/>
      <c r="E9261" s="1508"/>
      <c r="F9261" s="1504"/>
      <c r="G9261" s="1504"/>
      <c r="H9261" s="1504"/>
      <c r="I9261" s="1504"/>
      <c r="J9261" s="1504"/>
    </row>
    <row r="9262" spans="2:10" x14ac:dyDescent="0.25">
      <c r="B9262" s="1508"/>
      <c r="C9262" s="1508"/>
      <c r="D9262" s="1508"/>
      <c r="E9262" s="1508"/>
      <c r="F9262" s="1504"/>
      <c r="G9262" s="1504"/>
      <c r="H9262" s="1504"/>
      <c r="I9262" s="1504"/>
      <c r="J9262" s="1504"/>
    </row>
    <row r="9263" spans="2:10" x14ac:dyDescent="0.25">
      <c r="B9263" s="1508"/>
      <c r="C9263" s="1508"/>
      <c r="D9263" s="1508"/>
      <c r="E9263" s="1508"/>
      <c r="F9263" s="1504"/>
      <c r="G9263" s="1504"/>
      <c r="H9263" s="1504"/>
      <c r="I9263" s="1504"/>
      <c r="J9263" s="1504"/>
    </row>
    <row r="9264" spans="2:10" x14ac:dyDescent="0.25">
      <c r="B9264" s="1508"/>
      <c r="C9264" s="1508"/>
      <c r="D9264" s="1508"/>
      <c r="E9264" s="1508"/>
      <c r="F9264" s="1504"/>
      <c r="G9264" s="1504"/>
      <c r="H9264" s="1504"/>
      <c r="I9264" s="1504"/>
      <c r="J9264" s="1504"/>
    </row>
    <row r="9265" spans="2:10" x14ac:dyDescent="0.25">
      <c r="B9265" s="1508"/>
      <c r="C9265" s="1508"/>
      <c r="D9265" s="1508"/>
      <c r="E9265" s="1508"/>
      <c r="F9265" s="1504"/>
      <c r="G9265" s="1504"/>
      <c r="H9265" s="1504"/>
      <c r="I9265" s="1504"/>
      <c r="J9265" s="1504"/>
    </row>
    <row r="9266" spans="2:10" x14ac:dyDescent="0.25">
      <c r="B9266" s="1508"/>
      <c r="C9266" s="1508"/>
      <c r="D9266" s="1508"/>
      <c r="E9266" s="1508"/>
      <c r="F9266" s="1504"/>
      <c r="G9266" s="1504"/>
      <c r="H9266" s="1504"/>
      <c r="I9266" s="1504"/>
      <c r="J9266" s="1504"/>
    </row>
    <row r="9267" spans="2:10" x14ac:dyDescent="0.25">
      <c r="B9267" s="1508"/>
      <c r="C9267" s="1508"/>
      <c r="D9267" s="1508"/>
      <c r="E9267" s="1508"/>
      <c r="F9267" s="1504"/>
      <c r="G9267" s="1504"/>
      <c r="H9267" s="1504"/>
      <c r="I9267" s="1504"/>
      <c r="J9267" s="1504"/>
    </row>
    <row r="9268" spans="2:10" x14ac:dyDescent="0.25">
      <c r="B9268" s="1508"/>
      <c r="C9268" s="1508"/>
      <c r="D9268" s="1508"/>
      <c r="E9268" s="1508"/>
      <c r="F9268" s="1504"/>
      <c r="G9268" s="1504"/>
      <c r="H9268" s="1504"/>
      <c r="I9268" s="1504"/>
      <c r="J9268" s="1504"/>
    </row>
    <row r="9269" spans="2:10" x14ac:dyDescent="0.25">
      <c r="B9269" s="1508"/>
      <c r="C9269" s="1508"/>
      <c r="D9269" s="1508"/>
      <c r="E9269" s="1508"/>
      <c r="F9269" s="1504"/>
      <c r="G9269" s="1504"/>
      <c r="H9269" s="1504"/>
      <c r="I9269" s="1504"/>
      <c r="J9269" s="1504"/>
    </row>
    <row r="9270" spans="2:10" x14ac:dyDescent="0.25">
      <c r="B9270" s="1508"/>
      <c r="C9270" s="1508"/>
      <c r="D9270" s="1508"/>
      <c r="E9270" s="1508"/>
      <c r="F9270" s="1504"/>
      <c r="G9270" s="1504"/>
      <c r="H9270" s="1504"/>
      <c r="I9270" s="1504"/>
      <c r="J9270" s="1504"/>
    </row>
    <row r="9271" spans="2:10" x14ac:dyDescent="0.25">
      <c r="B9271" s="1508"/>
      <c r="C9271" s="1508"/>
      <c r="D9271" s="1508"/>
      <c r="E9271" s="1508"/>
      <c r="F9271" s="1504"/>
      <c r="G9271" s="1504"/>
      <c r="H9271" s="1504"/>
      <c r="I9271" s="1504"/>
      <c r="J9271" s="1504"/>
    </row>
    <row r="9272" spans="2:10" x14ac:dyDescent="0.25">
      <c r="B9272" s="1508"/>
      <c r="C9272" s="1508"/>
      <c r="D9272" s="1508"/>
      <c r="E9272" s="1508"/>
      <c r="F9272" s="1504"/>
      <c r="G9272" s="1504"/>
      <c r="H9272" s="1504"/>
      <c r="I9272" s="1504"/>
      <c r="J9272" s="1504"/>
    </row>
    <row r="9273" spans="2:10" x14ac:dyDescent="0.25">
      <c r="B9273" s="1508"/>
      <c r="C9273" s="1508"/>
      <c r="D9273" s="1508"/>
      <c r="E9273" s="1508"/>
      <c r="F9273" s="1504"/>
      <c r="G9273" s="1504"/>
      <c r="H9273" s="1504"/>
      <c r="I9273" s="1504"/>
      <c r="J9273" s="1504"/>
    </row>
    <row r="9274" spans="2:10" x14ac:dyDescent="0.25">
      <c r="B9274" s="1508"/>
      <c r="C9274" s="1508"/>
      <c r="D9274" s="1508"/>
      <c r="E9274" s="1508"/>
      <c r="F9274" s="1504"/>
      <c r="G9274" s="1504"/>
      <c r="H9274" s="1504"/>
      <c r="I9274" s="1504"/>
      <c r="J9274" s="1504"/>
    </row>
    <row r="9275" spans="2:10" x14ac:dyDescent="0.25">
      <c r="B9275" s="1508"/>
      <c r="C9275" s="1508"/>
      <c r="D9275" s="1508"/>
      <c r="E9275" s="1508"/>
      <c r="F9275" s="1504"/>
      <c r="G9275" s="1504"/>
      <c r="H9275" s="1504"/>
      <c r="I9275" s="1504"/>
      <c r="J9275" s="1504"/>
    </row>
    <row r="9276" spans="2:10" x14ac:dyDescent="0.25">
      <c r="B9276" s="1508"/>
      <c r="C9276" s="1508"/>
      <c r="D9276" s="1508"/>
      <c r="E9276" s="1508"/>
      <c r="F9276" s="1504"/>
      <c r="G9276" s="1504"/>
      <c r="H9276" s="1504"/>
      <c r="I9276" s="1504"/>
      <c r="J9276" s="1504"/>
    </row>
    <row r="9277" spans="2:10" x14ac:dyDescent="0.25">
      <c r="B9277" s="1508"/>
      <c r="C9277" s="1508"/>
      <c r="D9277" s="1508"/>
      <c r="E9277" s="1508"/>
      <c r="F9277" s="1504"/>
      <c r="G9277" s="1504"/>
      <c r="H9277" s="1504"/>
      <c r="I9277" s="1504"/>
      <c r="J9277" s="1504"/>
    </row>
    <row r="9278" spans="2:10" x14ac:dyDescent="0.25">
      <c r="B9278" s="1508"/>
      <c r="C9278" s="1508"/>
      <c r="D9278" s="1508"/>
      <c r="E9278" s="1508"/>
      <c r="F9278" s="1504"/>
      <c r="G9278" s="1504"/>
      <c r="H9278" s="1504"/>
      <c r="I9278" s="1504"/>
      <c r="J9278" s="1504"/>
    </row>
    <row r="9279" spans="2:10" x14ac:dyDescent="0.25">
      <c r="B9279" s="1508"/>
      <c r="C9279" s="1508"/>
      <c r="D9279" s="1508"/>
      <c r="E9279" s="1508"/>
      <c r="F9279" s="1504"/>
      <c r="G9279" s="1504"/>
      <c r="H9279" s="1504"/>
      <c r="I9279" s="1504"/>
      <c r="J9279" s="1504"/>
    </row>
    <row r="9280" spans="2:10" x14ac:dyDescent="0.25">
      <c r="B9280" s="1508"/>
      <c r="C9280" s="1508"/>
      <c r="D9280" s="1508"/>
      <c r="E9280" s="1508"/>
      <c r="F9280" s="1504"/>
      <c r="G9280" s="1504"/>
      <c r="H9280" s="1504"/>
      <c r="I9280" s="1504"/>
      <c r="J9280" s="1504"/>
    </row>
    <row r="9281" spans="2:10" x14ac:dyDescent="0.25">
      <c r="B9281" s="1508"/>
      <c r="C9281" s="1508"/>
      <c r="D9281" s="1508"/>
      <c r="E9281" s="1508"/>
      <c r="F9281" s="1504"/>
      <c r="G9281" s="1504"/>
      <c r="H9281" s="1504"/>
      <c r="I9281" s="1504"/>
      <c r="J9281" s="1504"/>
    </row>
    <row r="9282" spans="2:10" x14ac:dyDescent="0.25">
      <c r="B9282" s="1508"/>
      <c r="C9282" s="1508"/>
      <c r="D9282" s="1508"/>
      <c r="E9282" s="1508"/>
      <c r="F9282" s="1504"/>
      <c r="G9282" s="1504"/>
      <c r="H9282" s="1504"/>
      <c r="I9282" s="1504"/>
      <c r="J9282" s="1504"/>
    </row>
    <row r="9283" spans="2:10" x14ac:dyDescent="0.25">
      <c r="B9283" s="1508"/>
      <c r="C9283" s="1508"/>
      <c r="D9283" s="1508"/>
      <c r="E9283" s="1508"/>
      <c r="F9283" s="1504"/>
      <c r="G9283" s="1504"/>
      <c r="H9283" s="1504"/>
      <c r="I9283" s="1504"/>
      <c r="J9283" s="1504"/>
    </row>
    <row r="9284" spans="2:10" x14ac:dyDescent="0.25">
      <c r="B9284" s="1508"/>
      <c r="C9284" s="1508"/>
      <c r="D9284" s="1508"/>
      <c r="E9284" s="1508"/>
      <c r="F9284" s="1504"/>
      <c r="G9284" s="1504"/>
      <c r="H9284" s="1504"/>
      <c r="I9284" s="1504"/>
      <c r="J9284" s="1504"/>
    </row>
    <row r="9285" spans="2:10" x14ac:dyDescent="0.25">
      <c r="B9285" s="1508"/>
      <c r="C9285" s="1508"/>
      <c r="D9285" s="1508"/>
      <c r="E9285" s="1508"/>
      <c r="F9285" s="1504"/>
      <c r="G9285" s="1504"/>
      <c r="H9285" s="1504"/>
      <c r="I9285" s="1504"/>
      <c r="J9285" s="1504"/>
    </row>
    <row r="9286" spans="2:10" x14ac:dyDescent="0.25">
      <c r="B9286" s="1508"/>
      <c r="C9286" s="1508"/>
      <c r="D9286" s="1508"/>
      <c r="E9286" s="1508"/>
      <c r="F9286" s="1504"/>
      <c r="G9286" s="1504"/>
      <c r="H9286" s="1504"/>
      <c r="I9286" s="1504"/>
      <c r="J9286" s="1504"/>
    </row>
    <row r="9287" spans="2:10" x14ac:dyDescent="0.25">
      <c r="B9287" s="1508"/>
      <c r="C9287" s="1508"/>
      <c r="D9287" s="1508"/>
      <c r="E9287" s="1508"/>
      <c r="F9287" s="1504"/>
      <c r="G9287" s="1504"/>
      <c r="H9287" s="1504"/>
      <c r="I9287" s="1504"/>
      <c r="J9287" s="1504"/>
    </row>
    <row r="9288" spans="2:10" x14ac:dyDescent="0.25">
      <c r="B9288" s="1508"/>
      <c r="C9288" s="1508"/>
      <c r="D9288" s="1508"/>
      <c r="E9288" s="1508"/>
      <c r="F9288" s="1504"/>
      <c r="G9288" s="1504"/>
      <c r="H9288" s="1504"/>
      <c r="I9288" s="1504"/>
      <c r="J9288" s="1504"/>
    </row>
    <row r="9289" spans="2:10" x14ac:dyDescent="0.25">
      <c r="B9289" s="1508"/>
      <c r="C9289" s="1508"/>
      <c r="D9289" s="1508"/>
      <c r="E9289" s="1508"/>
      <c r="F9289" s="1504"/>
      <c r="G9289" s="1504"/>
      <c r="H9289" s="1504"/>
      <c r="I9289" s="1504"/>
      <c r="J9289" s="1504"/>
    </row>
    <row r="9290" spans="2:10" x14ac:dyDescent="0.25">
      <c r="B9290" s="1508"/>
      <c r="C9290" s="1508"/>
      <c r="D9290" s="1508"/>
      <c r="E9290" s="1508"/>
      <c r="F9290" s="1504"/>
      <c r="G9290" s="1504"/>
      <c r="H9290" s="1504"/>
      <c r="I9290" s="1504"/>
      <c r="J9290" s="1504"/>
    </row>
    <row r="9291" spans="2:10" x14ac:dyDescent="0.25">
      <c r="B9291" s="1508"/>
      <c r="C9291" s="1508"/>
      <c r="D9291" s="1508"/>
      <c r="E9291" s="1508"/>
      <c r="F9291" s="1504"/>
      <c r="G9291" s="1504"/>
      <c r="H9291" s="1504"/>
      <c r="I9291" s="1504"/>
      <c r="J9291" s="1504"/>
    </row>
    <row r="9292" spans="2:10" x14ac:dyDescent="0.25">
      <c r="B9292" s="1508"/>
      <c r="C9292" s="1508"/>
      <c r="D9292" s="1508"/>
      <c r="E9292" s="1508"/>
      <c r="F9292" s="1504"/>
      <c r="G9292" s="1504"/>
      <c r="H9292" s="1504"/>
      <c r="I9292" s="1504"/>
      <c r="J9292" s="1504"/>
    </row>
    <row r="9293" spans="2:10" x14ac:dyDescent="0.25">
      <c r="B9293" s="1508"/>
      <c r="C9293" s="1508"/>
      <c r="D9293" s="1508"/>
      <c r="E9293" s="1508"/>
      <c r="F9293" s="1504"/>
      <c r="G9293" s="1504"/>
      <c r="H9293" s="1504"/>
      <c r="I9293" s="1504"/>
      <c r="J9293" s="1504"/>
    </row>
    <row r="9294" spans="2:10" x14ac:dyDescent="0.25">
      <c r="B9294" s="1508"/>
      <c r="C9294" s="1508"/>
      <c r="D9294" s="1508"/>
      <c r="E9294" s="1508"/>
      <c r="F9294" s="1504"/>
      <c r="G9294" s="1504"/>
      <c r="H9294" s="1504"/>
      <c r="I9294" s="1504"/>
      <c r="J9294" s="1504"/>
    </row>
    <row r="9295" spans="2:10" x14ac:dyDescent="0.25">
      <c r="B9295" s="1508"/>
      <c r="C9295" s="1508"/>
      <c r="D9295" s="1508"/>
      <c r="E9295" s="1508"/>
      <c r="F9295" s="1504"/>
      <c r="G9295" s="1504"/>
      <c r="H9295" s="1504"/>
      <c r="I9295" s="1504"/>
      <c r="J9295" s="1504"/>
    </row>
    <row r="9296" spans="2:10" x14ac:dyDescent="0.25">
      <c r="B9296" s="1508"/>
      <c r="C9296" s="1508"/>
      <c r="D9296" s="1508"/>
      <c r="E9296" s="1508"/>
      <c r="F9296" s="1504"/>
      <c r="G9296" s="1504"/>
      <c r="H9296" s="1504"/>
      <c r="I9296" s="1504"/>
      <c r="J9296" s="1504"/>
    </row>
    <row r="9297" spans="2:10" x14ac:dyDescent="0.25">
      <c r="B9297" s="1508"/>
      <c r="C9297" s="1508"/>
      <c r="D9297" s="1508"/>
      <c r="E9297" s="1508"/>
      <c r="F9297" s="1504"/>
      <c r="G9297" s="1504"/>
      <c r="H9297" s="1504"/>
      <c r="I9297" s="1504"/>
      <c r="J9297" s="1504"/>
    </row>
    <row r="9298" spans="2:10" x14ac:dyDescent="0.25">
      <c r="B9298" s="1508"/>
      <c r="C9298" s="1508"/>
      <c r="D9298" s="1508"/>
      <c r="E9298" s="1508"/>
      <c r="F9298" s="1504"/>
      <c r="G9298" s="1504"/>
      <c r="H9298" s="1504"/>
      <c r="I9298" s="1504"/>
      <c r="J9298" s="1504"/>
    </row>
    <row r="9299" spans="2:10" x14ac:dyDescent="0.25">
      <c r="B9299" s="1508"/>
      <c r="C9299" s="1508"/>
      <c r="D9299" s="1508"/>
      <c r="E9299" s="1508"/>
      <c r="F9299" s="1504"/>
      <c r="G9299" s="1504"/>
      <c r="H9299" s="1504"/>
      <c r="I9299" s="1504"/>
      <c r="J9299" s="1504"/>
    </row>
    <row r="9300" spans="2:10" x14ac:dyDescent="0.25">
      <c r="B9300" s="1508"/>
      <c r="C9300" s="1508"/>
      <c r="D9300" s="1508"/>
      <c r="E9300" s="1508"/>
      <c r="F9300" s="1504"/>
      <c r="G9300" s="1504"/>
      <c r="H9300" s="1504"/>
      <c r="I9300" s="1504"/>
      <c r="J9300" s="1504"/>
    </row>
    <row r="9301" spans="2:10" x14ac:dyDescent="0.25">
      <c r="B9301" s="1508"/>
      <c r="C9301" s="1508"/>
      <c r="D9301" s="1508"/>
      <c r="E9301" s="1508"/>
      <c r="F9301" s="1504"/>
      <c r="G9301" s="1504"/>
      <c r="H9301" s="1504"/>
      <c r="I9301" s="1504"/>
      <c r="J9301" s="1504"/>
    </row>
    <row r="9302" spans="2:10" x14ac:dyDescent="0.25">
      <c r="B9302" s="1508"/>
      <c r="C9302" s="1508"/>
      <c r="D9302" s="1508"/>
      <c r="E9302" s="1508"/>
      <c r="F9302" s="1504"/>
      <c r="G9302" s="1504"/>
      <c r="H9302" s="1504"/>
      <c r="I9302" s="1504"/>
      <c r="J9302" s="1504"/>
    </row>
    <row r="9303" spans="2:10" x14ac:dyDescent="0.25">
      <c r="B9303" s="1508"/>
      <c r="C9303" s="1508"/>
      <c r="D9303" s="1508"/>
      <c r="E9303" s="1508"/>
      <c r="F9303" s="1504"/>
      <c r="G9303" s="1504"/>
      <c r="H9303" s="1504"/>
      <c r="I9303" s="1504"/>
      <c r="J9303" s="1504"/>
    </row>
    <row r="9304" spans="2:10" x14ac:dyDescent="0.25">
      <c r="B9304" s="1508"/>
      <c r="C9304" s="1508"/>
      <c r="D9304" s="1508"/>
      <c r="E9304" s="1508"/>
      <c r="F9304" s="1504"/>
      <c r="G9304" s="1504"/>
      <c r="H9304" s="1504"/>
      <c r="I9304" s="1504"/>
      <c r="J9304" s="1504"/>
    </row>
    <row r="9305" spans="2:10" x14ac:dyDescent="0.25">
      <c r="B9305" s="1508"/>
      <c r="C9305" s="1508"/>
      <c r="D9305" s="1508"/>
      <c r="E9305" s="1508"/>
      <c r="F9305" s="1504"/>
      <c r="G9305" s="1504"/>
      <c r="H9305" s="1504"/>
      <c r="I9305" s="1504"/>
      <c r="J9305" s="1504"/>
    </row>
    <row r="9306" spans="2:10" x14ac:dyDescent="0.25">
      <c r="B9306" s="1508"/>
      <c r="C9306" s="1508"/>
      <c r="D9306" s="1508"/>
      <c r="E9306" s="1508"/>
      <c r="F9306" s="1504"/>
      <c r="G9306" s="1504"/>
      <c r="H9306" s="1504"/>
      <c r="I9306" s="1504"/>
      <c r="J9306" s="1504"/>
    </row>
    <row r="9307" spans="2:10" x14ac:dyDescent="0.25">
      <c r="B9307" s="1508"/>
      <c r="C9307" s="1508"/>
      <c r="D9307" s="1508"/>
      <c r="E9307" s="1508"/>
      <c r="F9307" s="1504"/>
      <c r="G9307" s="1504"/>
      <c r="H9307" s="1504"/>
      <c r="I9307" s="1504"/>
      <c r="J9307" s="1504"/>
    </row>
    <row r="9308" spans="2:10" x14ac:dyDescent="0.25">
      <c r="B9308" s="1508"/>
      <c r="C9308" s="1508"/>
      <c r="D9308" s="1508"/>
      <c r="E9308" s="1508"/>
      <c r="F9308" s="1504"/>
      <c r="G9308" s="1504"/>
      <c r="H9308" s="1504"/>
      <c r="I9308" s="1504"/>
      <c r="J9308" s="1504"/>
    </row>
    <row r="9309" spans="2:10" x14ac:dyDescent="0.25">
      <c r="B9309" s="1508"/>
      <c r="C9309" s="1508"/>
      <c r="D9309" s="1508"/>
      <c r="E9309" s="1508"/>
      <c r="F9309" s="1504"/>
      <c r="G9309" s="1504"/>
      <c r="H9309" s="1504"/>
      <c r="I9309" s="1504"/>
      <c r="J9309" s="1504"/>
    </row>
    <row r="9310" spans="2:10" x14ac:dyDescent="0.25">
      <c r="B9310" s="1508"/>
      <c r="C9310" s="1508"/>
      <c r="D9310" s="1508"/>
      <c r="E9310" s="1508"/>
      <c r="F9310" s="1504"/>
      <c r="G9310" s="1504"/>
      <c r="H9310" s="1504"/>
      <c r="I9310" s="1504"/>
      <c r="J9310" s="1504"/>
    </row>
    <row r="9311" spans="2:10" x14ac:dyDescent="0.25">
      <c r="B9311" s="1508"/>
      <c r="C9311" s="1508"/>
      <c r="D9311" s="1508"/>
      <c r="E9311" s="1508"/>
      <c r="F9311" s="1504"/>
      <c r="G9311" s="1504"/>
      <c r="H9311" s="1504"/>
      <c r="I9311" s="1504"/>
      <c r="J9311" s="1504"/>
    </row>
    <row r="9312" spans="2:10" x14ac:dyDescent="0.25">
      <c r="B9312" s="1508"/>
      <c r="C9312" s="1508"/>
      <c r="D9312" s="1508"/>
      <c r="E9312" s="1508"/>
      <c r="F9312" s="1504"/>
      <c r="G9312" s="1504"/>
      <c r="H9312" s="1504"/>
      <c r="I9312" s="1504"/>
      <c r="J9312" s="1504"/>
    </row>
    <row r="9313" spans="2:10" x14ac:dyDescent="0.25">
      <c r="B9313" s="1508"/>
      <c r="C9313" s="1508"/>
      <c r="D9313" s="1508"/>
      <c r="E9313" s="1508"/>
      <c r="F9313" s="1504"/>
      <c r="G9313" s="1504"/>
      <c r="H9313" s="1504"/>
      <c r="I9313" s="1504"/>
      <c r="J9313" s="1504"/>
    </row>
    <row r="9314" spans="2:10" x14ac:dyDescent="0.25">
      <c r="B9314" s="1508"/>
      <c r="C9314" s="1508"/>
      <c r="D9314" s="1508"/>
      <c r="E9314" s="1508"/>
      <c r="F9314" s="1504"/>
      <c r="G9314" s="1504"/>
      <c r="H9314" s="1504"/>
      <c r="I9314" s="1504"/>
      <c r="J9314" s="1504"/>
    </row>
    <row r="9315" spans="2:10" x14ac:dyDescent="0.25">
      <c r="B9315" s="1508"/>
      <c r="C9315" s="1508"/>
      <c r="D9315" s="1508"/>
      <c r="E9315" s="1508"/>
      <c r="F9315" s="1504"/>
      <c r="G9315" s="1504"/>
      <c r="H9315" s="1504"/>
      <c r="I9315" s="1504"/>
      <c r="J9315" s="1504"/>
    </row>
    <row r="9316" spans="2:10" x14ac:dyDescent="0.25">
      <c r="B9316" s="1508"/>
      <c r="C9316" s="1508"/>
      <c r="D9316" s="1508"/>
      <c r="E9316" s="1508"/>
      <c r="F9316" s="1504"/>
      <c r="G9316" s="1504"/>
      <c r="H9316" s="1504"/>
      <c r="I9316" s="1504"/>
      <c r="J9316" s="1504"/>
    </row>
    <row r="9317" spans="2:10" x14ac:dyDescent="0.25">
      <c r="B9317" s="1508"/>
      <c r="C9317" s="1508"/>
      <c r="D9317" s="1508"/>
      <c r="E9317" s="1508"/>
      <c r="F9317" s="1504"/>
      <c r="G9317" s="1504"/>
      <c r="H9317" s="1504"/>
      <c r="I9317" s="1504"/>
      <c r="J9317" s="1504"/>
    </row>
    <row r="9318" spans="2:10" x14ac:dyDescent="0.25">
      <c r="B9318" s="1508"/>
      <c r="C9318" s="1508"/>
      <c r="D9318" s="1508"/>
      <c r="E9318" s="1508"/>
      <c r="F9318" s="1504"/>
      <c r="G9318" s="1504"/>
      <c r="H9318" s="1504"/>
      <c r="I9318" s="1504"/>
      <c r="J9318" s="1504"/>
    </row>
    <row r="9319" spans="2:10" x14ac:dyDescent="0.25">
      <c r="B9319" s="1508"/>
      <c r="C9319" s="1508"/>
      <c r="D9319" s="1508"/>
      <c r="E9319" s="1508"/>
      <c r="F9319" s="1504"/>
      <c r="G9319" s="1504"/>
      <c r="H9319" s="1504"/>
      <c r="I9319" s="1504"/>
      <c r="J9319" s="1504"/>
    </row>
    <row r="9320" spans="2:10" x14ac:dyDescent="0.25">
      <c r="B9320" s="1508"/>
      <c r="C9320" s="1508"/>
      <c r="D9320" s="1508"/>
      <c r="E9320" s="1508"/>
      <c r="F9320" s="1504"/>
      <c r="G9320" s="1504"/>
      <c r="H9320" s="1504"/>
      <c r="I9320" s="1504"/>
      <c r="J9320" s="1504"/>
    </row>
    <row r="9321" spans="2:10" x14ac:dyDescent="0.25">
      <c r="B9321" s="1508"/>
      <c r="C9321" s="1508"/>
      <c r="D9321" s="1508"/>
      <c r="E9321" s="1508"/>
      <c r="F9321" s="1504"/>
      <c r="G9321" s="1504"/>
      <c r="H9321" s="1504"/>
      <c r="I9321" s="1504"/>
      <c r="J9321" s="1504"/>
    </row>
    <row r="9322" spans="2:10" x14ac:dyDescent="0.25">
      <c r="B9322" s="1508"/>
      <c r="C9322" s="1508"/>
      <c r="D9322" s="1508"/>
      <c r="E9322" s="1508"/>
      <c r="F9322" s="1504"/>
      <c r="G9322" s="1504"/>
      <c r="H9322" s="1504"/>
      <c r="I9322" s="1504"/>
      <c r="J9322" s="1504"/>
    </row>
    <row r="9323" spans="2:10" x14ac:dyDescent="0.25">
      <c r="B9323" s="1508"/>
      <c r="C9323" s="1508"/>
      <c r="D9323" s="1508"/>
      <c r="E9323" s="1508"/>
      <c r="F9323" s="1504"/>
      <c r="G9323" s="1504"/>
      <c r="H9323" s="1504"/>
      <c r="I9323" s="1504"/>
      <c r="J9323" s="1504"/>
    </row>
    <row r="9324" spans="2:10" x14ac:dyDescent="0.25">
      <c r="B9324" s="1508"/>
      <c r="C9324" s="1508"/>
      <c r="D9324" s="1508"/>
      <c r="E9324" s="1508"/>
      <c r="F9324" s="1504"/>
      <c r="G9324" s="1504"/>
      <c r="H9324" s="1504"/>
      <c r="I9324" s="1504"/>
      <c r="J9324" s="1504"/>
    </row>
    <row r="9325" spans="2:10" x14ac:dyDescent="0.25">
      <c r="B9325" s="1508"/>
      <c r="C9325" s="1508"/>
      <c r="D9325" s="1508"/>
      <c r="E9325" s="1508"/>
      <c r="F9325" s="1504"/>
      <c r="G9325" s="1504"/>
      <c r="H9325" s="1504"/>
      <c r="I9325" s="1504"/>
      <c r="J9325" s="1504"/>
    </row>
    <row r="9326" spans="2:10" x14ac:dyDescent="0.25">
      <c r="B9326" s="1508"/>
      <c r="C9326" s="1508"/>
      <c r="D9326" s="1508"/>
      <c r="E9326" s="1508"/>
      <c r="F9326" s="1504"/>
      <c r="G9326" s="1504"/>
      <c r="H9326" s="1504"/>
      <c r="I9326" s="1504"/>
      <c r="J9326" s="1504"/>
    </row>
    <row r="9327" spans="2:10" x14ac:dyDescent="0.25">
      <c r="B9327" s="1508"/>
      <c r="C9327" s="1508"/>
      <c r="D9327" s="1508"/>
      <c r="E9327" s="1508"/>
      <c r="F9327" s="1504"/>
      <c r="G9327" s="1504"/>
      <c r="H9327" s="1504"/>
      <c r="I9327" s="1504"/>
      <c r="J9327" s="1504"/>
    </row>
    <row r="9328" spans="2:10" x14ac:dyDescent="0.25">
      <c r="B9328" s="1508"/>
      <c r="C9328" s="1508"/>
      <c r="D9328" s="1508"/>
      <c r="E9328" s="1508"/>
      <c r="F9328" s="1504"/>
      <c r="G9328" s="1504"/>
      <c r="H9328" s="1504"/>
      <c r="I9328" s="1504"/>
      <c r="J9328" s="1504"/>
    </row>
    <row r="9329" spans="2:10" x14ac:dyDescent="0.25">
      <c r="B9329" s="1508"/>
      <c r="C9329" s="1508"/>
      <c r="D9329" s="1508"/>
      <c r="E9329" s="1508"/>
      <c r="F9329" s="1504"/>
      <c r="G9329" s="1504"/>
      <c r="H9329" s="1504"/>
      <c r="I9329" s="1504"/>
      <c r="J9329" s="1504"/>
    </row>
    <row r="9330" spans="2:10" x14ac:dyDescent="0.25">
      <c r="B9330" s="1508"/>
      <c r="C9330" s="1508"/>
      <c r="D9330" s="1508"/>
      <c r="E9330" s="1508"/>
      <c r="F9330" s="1504"/>
      <c r="G9330" s="1504"/>
      <c r="H9330" s="1504"/>
      <c r="I9330" s="1504"/>
      <c r="J9330" s="1504"/>
    </row>
    <row r="9331" spans="2:10" x14ac:dyDescent="0.25">
      <c r="B9331" s="1508"/>
      <c r="C9331" s="1508"/>
      <c r="D9331" s="1508"/>
      <c r="E9331" s="1508"/>
      <c r="F9331" s="1504"/>
      <c r="G9331" s="1504"/>
      <c r="H9331" s="1504"/>
      <c r="I9331" s="1504"/>
      <c r="J9331" s="1504"/>
    </row>
    <row r="9332" spans="2:10" x14ac:dyDescent="0.25">
      <c r="B9332" s="1508"/>
      <c r="C9332" s="1508"/>
      <c r="D9332" s="1508"/>
      <c r="E9332" s="1508"/>
      <c r="F9332" s="1504"/>
      <c r="G9332" s="1504"/>
      <c r="H9332" s="1504"/>
      <c r="I9332" s="1504"/>
      <c r="J9332" s="1504"/>
    </row>
    <row r="9333" spans="2:10" x14ac:dyDescent="0.25">
      <c r="B9333" s="1508"/>
      <c r="C9333" s="1508"/>
      <c r="D9333" s="1508"/>
      <c r="E9333" s="1508"/>
      <c r="F9333" s="1504"/>
      <c r="G9333" s="1504"/>
      <c r="H9333" s="1504"/>
      <c r="I9333" s="1504"/>
      <c r="J9333" s="1504"/>
    </row>
    <row r="9334" spans="2:10" x14ac:dyDescent="0.25">
      <c r="B9334" s="1508"/>
      <c r="C9334" s="1508"/>
      <c r="D9334" s="1508"/>
      <c r="E9334" s="1508"/>
      <c r="F9334" s="1504"/>
      <c r="G9334" s="1504"/>
      <c r="H9334" s="1504"/>
      <c r="I9334" s="1504"/>
      <c r="J9334" s="1504"/>
    </row>
    <row r="9335" spans="2:10" x14ac:dyDescent="0.25">
      <c r="B9335" s="1508"/>
      <c r="C9335" s="1508"/>
      <c r="D9335" s="1508"/>
      <c r="E9335" s="1508"/>
      <c r="F9335" s="1504"/>
      <c r="G9335" s="1504"/>
      <c r="H9335" s="1504"/>
      <c r="I9335" s="1504"/>
      <c r="J9335" s="1504"/>
    </row>
    <row r="9336" spans="2:10" x14ac:dyDescent="0.25">
      <c r="B9336" s="1508"/>
      <c r="C9336" s="1508"/>
      <c r="D9336" s="1508"/>
      <c r="E9336" s="1508"/>
      <c r="F9336" s="1504"/>
      <c r="G9336" s="1504"/>
      <c r="H9336" s="1504"/>
      <c r="I9336" s="1504"/>
      <c r="J9336" s="1504"/>
    </row>
    <row r="9337" spans="2:10" x14ac:dyDescent="0.25">
      <c r="B9337" s="1508"/>
      <c r="C9337" s="1508"/>
      <c r="D9337" s="1508"/>
      <c r="E9337" s="1508"/>
      <c r="F9337" s="1504"/>
      <c r="G9337" s="1504"/>
      <c r="H9337" s="1504"/>
      <c r="I9337" s="1504"/>
      <c r="J9337" s="1504"/>
    </row>
    <row r="9338" spans="2:10" x14ac:dyDescent="0.25">
      <c r="B9338" s="1508"/>
      <c r="C9338" s="1508"/>
      <c r="D9338" s="1508"/>
      <c r="E9338" s="1508"/>
      <c r="F9338" s="1504"/>
      <c r="G9338" s="1504"/>
      <c r="H9338" s="1504"/>
      <c r="I9338" s="1504"/>
      <c r="J9338" s="1504"/>
    </row>
    <row r="9339" spans="2:10" x14ac:dyDescent="0.25">
      <c r="B9339" s="1508"/>
      <c r="C9339" s="1508"/>
      <c r="D9339" s="1508"/>
      <c r="E9339" s="1508"/>
      <c r="F9339" s="1504"/>
      <c r="G9339" s="1504"/>
      <c r="H9339" s="1504"/>
      <c r="I9339" s="1504"/>
      <c r="J9339" s="1504"/>
    </row>
    <row r="9340" spans="2:10" x14ac:dyDescent="0.25">
      <c r="B9340" s="1508"/>
      <c r="C9340" s="1508"/>
      <c r="D9340" s="1508"/>
      <c r="E9340" s="1508"/>
      <c r="F9340" s="1504"/>
      <c r="G9340" s="1504"/>
      <c r="H9340" s="1504"/>
      <c r="I9340" s="1504"/>
      <c r="J9340" s="1504"/>
    </row>
    <row r="9341" spans="2:10" x14ac:dyDescent="0.25">
      <c r="B9341" s="1508"/>
      <c r="C9341" s="1508"/>
      <c r="D9341" s="1508"/>
      <c r="E9341" s="1508"/>
      <c r="F9341" s="1504"/>
      <c r="G9341" s="1504"/>
      <c r="H9341" s="1504"/>
      <c r="I9341" s="1504"/>
      <c r="J9341" s="1504"/>
    </row>
    <row r="9342" spans="2:10" x14ac:dyDescent="0.25">
      <c r="B9342" s="1508"/>
      <c r="C9342" s="1508"/>
      <c r="D9342" s="1508"/>
      <c r="E9342" s="1508"/>
      <c r="F9342" s="1504"/>
      <c r="G9342" s="1504"/>
      <c r="H9342" s="1504"/>
      <c r="I9342" s="1504"/>
      <c r="J9342" s="1504"/>
    </row>
    <row r="9343" spans="2:10" x14ac:dyDescent="0.25">
      <c r="B9343" s="1508"/>
      <c r="C9343" s="1508"/>
      <c r="D9343" s="1508"/>
      <c r="E9343" s="1508"/>
      <c r="F9343" s="1504"/>
      <c r="G9343" s="1504"/>
      <c r="H9343" s="1504"/>
      <c r="I9343" s="1504"/>
      <c r="J9343" s="1504"/>
    </row>
    <row r="9344" spans="2:10" x14ac:dyDescent="0.25">
      <c r="B9344" s="1508"/>
      <c r="C9344" s="1508"/>
      <c r="D9344" s="1508"/>
      <c r="E9344" s="1508"/>
      <c r="F9344" s="1504"/>
      <c r="G9344" s="1504"/>
      <c r="H9344" s="1504"/>
      <c r="I9344" s="1504"/>
      <c r="J9344" s="1504"/>
    </row>
    <row r="9345" spans="2:10" x14ac:dyDescent="0.25">
      <c r="B9345" s="1508"/>
      <c r="C9345" s="1508"/>
      <c r="D9345" s="1508"/>
      <c r="E9345" s="1508"/>
      <c r="F9345" s="1504"/>
      <c r="G9345" s="1504"/>
      <c r="H9345" s="1504"/>
      <c r="I9345" s="1504"/>
      <c r="J9345" s="1504"/>
    </row>
    <row r="9346" spans="2:10" x14ac:dyDescent="0.25">
      <c r="B9346" s="1508"/>
      <c r="C9346" s="1508"/>
      <c r="D9346" s="1508"/>
      <c r="E9346" s="1508"/>
      <c r="F9346" s="1504"/>
      <c r="G9346" s="1504"/>
      <c r="H9346" s="1504"/>
      <c r="I9346" s="1504"/>
      <c r="J9346" s="1504"/>
    </row>
    <row r="9347" spans="2:10" x14ac:dyDescent="0.25">
      <c r="B9347" s="1508"/>
      <c r="C9347" s="1508"/>
      <c r="D9347" s="1508"/>
      <c r="E9347" s="1508"/>
      <c r="F9347" s="1504"/>
      <c r="G9347" s="1504"/>
      <c r="H9347" s="1504"/>
      <c r="I9347" s="1504"/>
      <c r="J9347" s="1504"/>
    </row>
    <row r="9348" spans="2:10" x14ac:dyDescent="0.25">
      <c r="B9348" s="1508"/>
      <c r="C9348" s="1508"/>
      <c r="D9348" s="1508"/>
      <c r="E9348" s="1508"/>
      <c r="F9348" s="1504"/>
      <c r="G9348" s="1504"/>
      <c r="H9348" s="1504"/>
      <c r="I9348" s="1504"/>
      <c r="J9348" s="1504"/>
    </row>
    <row r="9349" spans="2:10" x14ac:dyDescent="0.25">
      <c r="B9349" s="1508"/>
      <c r="C9349" s="1508"/>
      <c r="D9349" s="1508"/>
      <c r="E9349" s="1508"/>
      <c r="F9349" s="1504"/>
      <c r="G9349" s="1504"/>
      <c r="H9349" s="1504"/>
      <c r="I9349" s="1504"/>
      <c r="J9349" s="1504"/>
    </row>
    <row r="9350" spans="2:10" x14ac:dyDescent="0.25">
      <c r="B9350" s="1508"/>
      <c r="C9350" s="1508"/>
      <c r="D9350" s="1508"/>
      <c r="E9350" s="1508"/>
      <c r="F9350" s="1504"/>
      <c r="G9350" s="1504"/>
      <c r="H9350" s="1504"/>
      <c r="I9350" s="1504"/>
      <c r="J9350" s="1504"/>
    </row>
    <row r="9351" spans="2:10" x14ac:dyDescent="0.25">
      <c r="B9351" s="1508"/>
      <c r="C9351" s="1508"/>
      <c r="D9351" s="1508"/>
      <c r="E9351" s="1508"/>
      <c r="F9351" s="1504"/>
      <c r="G9351" s="1504"/>
      <c r="H9351" s="1504"/>
      <c r="I9351" s="1504"/>
      <c r="J9351" s="1504"/>
    </row>
    <row r="9352" spans="2:10" x14ac:dyDescent="0.25">
      <c r="B9352" s="1508"/>
      <c r="C9352" s="1508"/>
      <c r="D9352" s="1508"/>
      <c r="E9352" s="1508"/>
      <c r="F9352" s="1504"/>
      <c r="G9352" s="1504"/>
      <c r="H9352" s="1504"/>
      <c r="I9352" s="1504"/>
      <c r="J9352" s="1504"/>
    </row>
    <row r="9353" spans="2:10" x14ac:dyDescent="0.25">
      <c r="B9353" s="1508"/>
      <c r="C9353" s="1508"/>
      <c r="D9353" s="1508"/>
      <c r="E9353" s="1508"/>
      <c r="F9353" s="1504"/>
      <c r="G9353" s="1504"/>
      <c r="H9353" s="1504"/>
      <c r="I9353" s="1504"/>
      <c r="J9353" s="1504"/>
    </row>
    <row r="9354" spans="2:10" x14ac:dyDescent="0.25">
      <c r="B9354" s="1508"/>
      <c r="C9354" s="1508"/>
      <c r="D9354" s="1508"/>
      <c r="E9354" s="1508"/>
      <c r="F9354" s="1504"/>
      <c r="G9354" s="1504"/>
      <c r="H9354" s="1504"/>
      <c r="I9354" s="1504"/>
      <c r="J9354" s="1504"/>
    </row>
    <row r="9355" spans="2:10" x14ac:dyDescent="0.25">
      <c r="B9355" s="1508"/>
      <c r="C9355" s="1508"/>
      <c r="D9355" s="1508"/>
      <c r="E9355" s="1508"/>
      <c r="F9355" s="1504"/>
      <c r="G9355" s="1504"/>
      <c r="H9355" s="1504"/>
      <c r="I9355" s="1504"/>
      <c r="J9355" s="1504"/>
    </row>
    <row r="9356" spans="2:10" x14ac:dyDescent="0.25">
      <c r="B9356" s="1508"/>
      <c r="C9356" s="1508"/>
      <c r="D9356" s="1508"/>
      <c r="E9356" s="1508"/>
      <c r="F9356" s="1504"/>
      <c r="G9356" s="1504"/>
      <c r="H9356" s="1504"/>
      <c r="I9356" s="1504"/>
      <c r="J9356" s="1504"/>
    </row>
    <row r="9357" spans="2:10" x14ac:dyDescent="0.25">
      <c r="B9357" s="1508"/>
      <c r="C9357" s="1508"/>
      <c r="D9357" s="1508"/>
      <c r="E9357" s="1508"/>
      <c r="F9357" s="1504"/>
      <c r="G9357" s="1504"/>
      <c r="H9357" s="1504"/>
      <c r="I9357" s="1504"/>
      <c r="J9357" s="1504"/>
    </row>
    <row r="9358" spans="2:10" x14ac:dyDescent="0.25">
      <c r="B9358" s="1508"/>
      <c r="C9358" s="1508"/>
      <c r="D9358" s="1508"/>
      <c r="E9358" s="1508"/>
      <c r="F9358" s="1504"/>
      <c r="G9358" s="1504"/>
      <c r="H9358" s="1504"/>
      <c r="I9358" s="1504"/>
      <c r="J9358" s="1504"/>
    </row>
    <row r="9359" spans="2:10" x14ac:dyDescent="0.25">
      <c r="B9359" s="1508"/>
      <c r="C9359" s="1508"/>
      <c r="D9359" s="1508"/>
      <c r="E9359" s="1508"/>
      <c r="F9359" s="1504"/>
      <c r="G9359" s="1504"/>
      <c r="H9359" s="1504"/>
      <c r="I9359" s="1504"/>
      <c r="J9359" s="1504"/>
    </row>
    <row r="9360" spans="2:10" x14ac:dyDescent="0.25">
      <c r="B9360" s="1508"/>
      <c r="C9360" s="1508"/>
      <c r="D9360" s="1508"/>
      <c r="E9360" s="1508"/>
      <c r="F9360" s="1504"/>
      <c r="G9360" s="1504"/>
      <c r="H9360" s="1504"/>
      <c r="I9360" s="1504"/>
      <c r="J9360" s="1504"/>
    </row>
    <row r="9361" spans="2:10" x14ac:dyDescent="0.25">
      <c r="B9361" s="1508"/>
      <c r="C9361" s="1508"/>
      <c r="D9361" s="1508"/>
      <c r="E9361" s="1508"/>
      <c r="F9361" s="1504"/>
      <c r="G9361" s="1504"/>
      <c r="H9361" s="1504"/>
      <c r="I9361" s="1504"/>
      <c r="J9361" s="1504"/>
    </row>
    <row r="9362" spans="2:10" x14ac:dyDescent="0.25">
      <c r="B9362" s="1508"/>
      <c r="C9362" s="1508"/>
      <c r="D9362" s="1508"/>
      <c r="E9362" s="1508"/>
      <c r="F9362" s="1504"/>
      <c r="G9362" s="1504"/>
      <c r="H9362" s="1504"/>
      <c r="I9362" s="1504"/>
      <c r="J9362" s="1504"/>
    </row>
    <row r="9363" spans="2:10" x14ac:dyDescent="0.25">
      <c r="B9363" s="1508"/>
      <c r="C9363" s="1508"/>
      <c r="D9363" s="1508"/>
      <c r="E9363" s="1508"/>
      <c r="F9363" s="1504"/>
      <c r="G9363" s="1504"/>
      <c r="H9363" s="1504"/>
      <c r="I9363" s="1504"/>
      <c r="J9363" s="1504"/>
    </row>
    <row r="9364" spans="2:10" x14ac:dyDescent="0.25">
      <c r="B9364" s="1508"/>
      <c r="C9364" s="1508"/>
      <c r="D9364" s="1508"/>
      <c r="E9364" s="1508"/>
      <c r="F9364" s="1504"/>
      <c r="G9364" s="1504"/>
      <c r="H9364" s="1504"/>
      <c r="I9364" s="1504"/>
      <c r="J9364" s="1504"/>
    </row>
    <row r="9365" spans="2:10" x14ac:dyDescent="0.25">
      <c r="B9365" s="1508"/>
      <c r="C9365" s="1508"/>
      <c r="D9365" s="1508"/>
      <c r="E9365" s="1508"/>
      <c r="F9365" s="1504"/>
      <c r="G9365" s="1504"/>
      <c r="H9365" s="1504"/>
      <c r="I9365" s="1504"/>
      <c r="J9365" s="1504"/>
    </row>
    <row r="9366" spans="2:10" x14ac:dyDescent="0.25">
      <c r="B9366" s="1508"/>
      <c r="C9366" s="1508"/>
      <c r="D9366" s="1508"/>
      <c r="E9366" s="1508"/>
      <c r="F9366" s="1504"/>
      <c r="G9366" s="1504"/>
      <c r="H9366" s="1504"/>
      <c r="I9366" s="1504"/>
      <c r="J9366" s="1504"/>
    </row>
    <row r="9367" spans="2:10" x14ac:dyDescent="0.25">
      <c r="B9367" s="1508"/>
      <c r="C9367" s="1508"/>
      <c r="D9367" s="1508"/>
      <c r="E9367" s="1508"/>
      <c r="F9367" s="1504"/>
      <c r="G9367" s="1504"/>
      <c r="H9367" s="1504"/>
      <c r="I9367" s="1504"/>
      <c r="J9367" s="1504"/>
    </row>
    <row r="9368" spans="2:10" x14ac:dyDescent="0.25">
      <c r="B9368" s="1508"/>
      <c r="C9368" s="1508"/>
      <c r="D9368" s="1508"/>
      <c r="E9368" s="1508"/>
      <c r="F9368" s="1504"/>
      <c r="G9368" s="1504"/>
      <c r="H9368" s="1504"/>
      <c r="I9368" s="1504"/>
      <c r="J9368" s="1504"/>
    </row>
    <row r="9369" spans="2:10" x14ac:dyDescent="0.25">
      <c r="B9369" s="1508"/>
      <c r="C9369" s="1508"/>
      <c r="D9369" s="1508"/>
      <c r="E9369" s="1508"/>
      <c r="F9369" s="1504"/>
      <c r="G9369" s="1504"/>
      <c r="H9369" s="1504"/>
      <c r="I9369" s="1504"/>
      <c r="J9369" s="1504"/>
    </row>
    <row r="9370" spans="2:10" x14ac:dyDescent="0.25">
      <c r="B9370" s="1508"/>
      <c r="C9370" s="1508"/>
      <c r="D9370" s="1508"/>
      <c r="E9370" s="1508"/>
      <c r="F9370" s="1504"/>
      <c r="G9370" s="1504"/>
      <c r="H9370" s="1504"/>
      <c r="I9370" s="1504"/>
      <c r="J9370" s="1504"/>
    </row>
    <row r="9371" spans="2:10" x14ac:dyDescent="0.25">
      <c r="B9371" s="1508"/>
      <c r="C9371" s="1508"/>
      <c r="D9371" s="1508"/>
      <c r="E9371" s="1508"/>
      <c r="F9371" s="1504"/>
      <c r="G9371" s="1504"/>
      <c r="H9371" s="1504"/>
      <c r="I9371" s="1504"/>
      <c r="J9371" s="1504"/>
    </row>
    <row r="9372" spans="2:10" x14ac:dyDescent="0.25">
      <c r="B9372" s="1508"/>
      <c r="C9372" s="1508"/>
      <c r="D9372" s="1508"/>
      <c r="E9372" s="1508"/>
      <c r="F9372" s="1504"/>
      <c r="G9372" s="1504"/>
      <c r="H9372" s="1504"/>
      <c r="I9372" s="1504"/>
      <c r="J9372" s="1504"/>
    </row>
    <row r="9373" spans="2:10" x14ac:dyDescent="0.25">
      <c r="B9373" s="1508"/>
      <c r="C9373" s="1508"/>
      <c r="D9373" s="1508"/>
      <c r="E9373" s="1508"/>
      <c r="F9373" s="1504"/>
      <c r="G9373" s="1504"/>
      <c r="H9373" s="1504"/>
      <c r="I9373" s="1504"/>
      <c r="J9373" s="1504"/>
    </row>
    <row r="9374" spans="2:10" x14ac:dyDescent="0.25">
      <c r="B9374" s="1508"/>
      <c r="C9374" s="1508"/>
      <c r="D9374" s="1508"/>
      <c r="E9374" s="1508"/>
      <c r="F9374" s="1504"/>
      <c r="G9374" s="1504"/>
      <c r="H9374" s="1504"/>
      <c r="I9374" s="1504"/>
      <c r="J9374" s="1504"/>
    </row>
    <row r="9375" spans="2:10" x14ac:dyDescent="0.25">
      <c r="B9375" s="1508"/>
      <c r="C9375" s="1508"/>
      <c r="D9375" s="1508"/>
      <c r="E9375" s="1508"/>
      <c r="F9375" s="1504"/>
      <c r="G9375" s="1504"/>
      <c r="H9375" s="1504"/>
      <c r="I9375" s="1504"/>
      <c r="J9375" s="1504"/>
    </row>
    <row r="9376" spans="2:10" x14ac:dyDescent="0.25">
      <c r="B9376" s="1508"/>
      <c r="C9376" s="1508"/>
      <c r="D9376" s="1508"/>
      <c r="E9376" s="1508"/>
      <c r="F9376" s="1504"/>
      <c r="G9376" s="1504"/>
      <c r="H9376" s="1504"/>
      <c r="I9376" s="1504"/>
      <c r="J9376" s="1504"/>
    </row>
    <row r="9377" spans="2:10" x14ac:dyDescent="0.25">
      <c r="B9377" s="1508"/>
      <c r="C9377" s="1508"/>
      <c r="D9377" s="1508"/>
      <c r="E9377" s="1508"/>
      <c r="F9377" s="1504"/>
      <c r="G9377" s="1504"/>
      <c r="H9377" s="1504"/>
      <c r="I9377" s="1504"/>
      <c r="J9377" s="1504"/>
    </row>
    <row r="9378" spans="2:10" x14ac:dyDescent="0.25">
      <c r="B9378" s="1508"/>
      <c r="C9378" s="1508"/>
      <c r="D9378" s="1508"/>
      <c r="E9378" s="1508"/>
      <c r="F9378" s="1504"/>
      <c r="G9378" s="1504"/>
      <c r="H9378" s="1504"/>
      <c r="I9378" s="1504"/>
      <c r="J9378" s="1504"/>
    </row>
    <row r="9379" spans="2:10" x14ac:dyDescent="0.25">
      <c r="B9379" s="1508"/>
      <c r="C9379" s="1508"/>
      <c r="D9379" s="1508"/>
      <c r="E9379" s="1508"/>
      <c r="F9379" s="1504"/>
      <c r="G9379" s="1504"/>
      <c r="H9379" s="1504"/>
      <c r="I9379" s="1504"/>
      <c r="J9379" s="1504"/>
    </row>
    <row r="9380" spans="2:10" x14ac:dyDescent="0.25">
      <c r="B9380" s="1508"/>
      <c r="C9380" s="1508"/>
      <c r="D9380" s="1508"/>
      <c r="E9380" s="1508"/>
      <c r="F9380" s="1504"/>
      <c r="G9380" s="1504"/>
      <c r="H9380" s="1504"/>
      <c r="I9380" s="1504"/>
      <c r="J9380" s="1504"/>
    </row>
    <row r="9381" spans="2:10" x14ac:dyDescent="0.25">
      <c r="B9381" s="1508"/>
      <c r="C9381" s="1508"/>
      <c r="D9381" s="1508"/>
      <c r="E9381" s="1508"/>
      <c r="F9381" s="1504"/>
      <c r="G9381" s="1504"/>
      <c r="H9381" s="1504"/>
      <c r="I9381" s="1504"/>
      <c r="J9381" s="1504"/>
    </row>
    <row r="9382" spans="2:10" x14ac:dyDescent="0.25">
      <c r="B9382" s="1508"/>
      <c r="C9382" s="1508"/>
      <c r="D9382" s="1508"/>
      <c r="E9382" s="1508"/>
      <c r="F9382" s="1504"/>
      <c r="G9382" s="1504"/>
      <c r="H9382" s="1504"/>
      <c r="I9382" s="1504"/>
      <c r="J9382" s="1504"/>
    </row>
    <row r="9383" spans="2:10" x14ac:dyDescent="0.25">
      <c r="B9383" s="1508"/>
      <c r="C9383" s="1508"/>
      <c r="D9383" s="1508"/>
      <c r="E9383" s="1508"/>
      <c r="F9383" s="1504"/>
      <c r="G9383" s="1504"/>
      <c r="H9383" s="1504"/>
      <c r="I9383" s="1504"/>
      <c r="J9383" s="1504"/>
    </row>
    <row r="9384" spans="2:10" x14ac:dyDescent="0.25">
      <c r="B9384" s="1508"/>
      <c r="C9384" s="1508"/>
      <c r="D9384" s="1508"/>
      <c r="E9384" s="1508"/>
      <c r="F9384" s="1504"/>
      <c r="G9384" s="1504"/>
      <c r="H9384" s="1504"/>
      <c r="I9384" s="1504"/>
      <c r="J9384" s="1504"/>
    </row>
    <row r="9385" spans="2:10" x14ac:dyDescent="0.25">
      <c r="B9385" s="1508"/>
      <c r="C9385" s="1508"/>
      <c r="D9385" s="1508"/>
      <c r="E9385" s="1508"/>
      <c r="F9385" s="1504"/>
      <c r="G9385" s="1504"/>
      <c r="H9385" s="1504"/>
      <c r="I9385" s="1504"/>
      <c r="J9385" s="1504"/>
    </row>
    <row r="9386" spans="2:10" x14ac:dyDescent="0.25">
      <c r="B9386" s="1508"/>
      <c r="C9386" s="1508"/>
      <c r="D9386" s="1508"/>
      <c r="E9386" s="1508"/>
      <c r="F9386" s="1504"/>
      <c r="G9386" s="1504"/>
      <c r="H9386" s="1504"/>
      <c r="I9386" s="1504"/>
      <c r="J9386" s="1504"/>
    </row>
    <row r="9387" spans="2:10" x14ac:dyDescent="0.25">
      <c r="B9387" s="1508"/>
      <c r="C9387" s="1508"/>
      <c r="D9387" s="1508"/>
      <c r="E9387" s="1508"/>
      <c r="F9387" s="1504"/>
      <c r="G9387" s="1504"/>
      <c r="H9387" s="1504"/>
      <c r="I9387" s="1504"/>
      <c r="J9387" s="1504"/>
    </row>
    <row r="9388" spans="2:10" x14ac:dyDescent="0.25">
      <c r="B9388" s="1508"/>
      <c r="C9388" s="1508"/>
      <c r="D9388" s="1508"/>
      <c r="E9388" s="1508"/>
      <c r="F9388" s="1504"/>
      <c r="G9388" s="1504"/>
      <c r="H9388" s="1504"/>
      <c r="I9388" s="1504"/>
      <c r="J9388" s="1504"/>
    </row>
    <row r="9389" spans="2:10" x14ac:dyDescent="0.25">
      <c r="B9389" s="1508"/>
      <c r="C9389" s="1508"/>
      <c r="D9389" s="1508"/>
      <c r="E9389" s="1508"/>
      <c r="F9389" s="1504"/>
      <c r="G9389" s="1504"/>
      <c r="H9389" s="1504"/>
      <c r="I9389" s="1504"/>
      <c r="J9389" s="1504"/>
    </row>
    <row r="9390" spans="2:10" x14ac:dyDescent="0.25">
      <c r="B9390" s="1508"/>
      <c r="C9390" s="1508"/>
      <c r="D9390" s="1508"/>
      <c r="E9390" s="1508"/>
      <c r="F9390" s="1504"/>
      <c r="G9390" s="1504"/>
      <c r="H9390" s="1504"/>
      <c r="I9390" s="1504"/>
      <c r="J9390" s="1504"/>
    </row>
    <row r="9391" spans="2:10" x14ac:dyDescent="0.25">
      <c r="B9391" s="1508"/>
      <c r="C9391" s="1508"/>
      <c r="D9391" s="1508"/>
      <c r="E9391" s="1508"/>
      <c r="F9391" s="1504"/>
      <c r="G9391" s="1504"/>
      <c r="H9391" s="1504"/>
      <c r="I9391" s="1504"/>
      <c r="J9391" s="1504"/>
    </row>
    <row r="9392" spans="2:10" x14ac:dyDescent="0.25">
      <c r="B9392" s="1508"/>
      <c r="C9392" s="1508"/>
      <c r="D9392" s="1508"/>
      <c r="E9392" s="1508"/>
      <c r="F9392" s="1504"/>
      <c r="G9392" s="1504"/>
      <c r="H9392" s="1504"/>
      <c r="I9392" s="1504"/>
      <c r="J9392" s="1504"/>
    </row>
    <row r="9393" spans="2:10" x14ac:dyDescent="0.25">
      <c r="B9393" s="1508"/>
      <c r="C9393" s="1508"/>
      <c r="D9393" s="1508"/>
      <c r="E9393" s="1508"/>
      <c r="F9393" s="1504"/>
      <c r="G9393" s="1504"/>
      <c r="H9393" s="1504"/>
      <c r="I9393" s="1504"/>
      <c r="J9393" s="1504"/>
    </row>
    <row r="9394" spans="2:10" x14ac:dyDescent="0.25">
      <c r="B9394" s="1508"/>
      <c r="C9394" s="1508"/>
      <c r="D9394" s="1508"/>
      <c r="E9394" s="1508"/>
      <c r="F9394" s="1504"/>
      <c r="G9394" s="1504"/>
      <c r="H9394" s="1504"/>
      <c r="I9394" s="1504"/>
      <c r="J9394" s="1504"/>
    </row>
    <row r="9395" spans="2:10" x14ac:dyDescent="0.25">
      <c r="B9395" s="1508"/>
      <c r="C9395" s="1508"/>
      <c r="D9395" s="1508"/>
      <c r="E9395" s="1508"/>
      <c r="F9395" s="1504"/>
      <c r="G9395" s="1504"/>
      <c r="H9395" s="1504"/>
      <c r="I9395" s="1504"/>
      <c r="J9395" s="1504"/>
    </row>
    <row r="9396" spans="2:10" x14ac:dyDescent="0.25">
      <c r="B9396" s="1508"/>
      <c r="C9396" s="1508"/>
      <c r="D9396" s="1508"/>
      <c r="E9396" s="1508"/>
      <c r="F9396" s="1504"/>
      <c r="G9396" s="1504"/>
      <c r="H9396" s="1504"/>
      <c r="I9396" s="1504"/>
      <c r="J9396" s="1504"/>
    </row>
    <row r="9397" spans="2:10" x14ac:dyDescent="0.25">
      <c r="B9397" s="1508"/>
      <c r="C9397" s="1508"/>
      <c r="D9397" s="1508"/>
      <c r="E9397" s="1508"/>
      <c r="F9397" s="1504"/>
      <c r="G9397" s="1504"/>
      <c r="H9397" s="1504"/>
      <c r="I9397" s="1504"/>
      <c r="J9397" s="1504"/>
    </row>
    <row r="9398" spans="2:10" x14ac:dyDescent="0.25">
      <c r="B9398" s="1508"/>
      <c r="C9398" s="1508"/>
      <c r="D9398" s="1508"/>
      <c r="E9398" s="1508"/>
      <c r="F9398" s="1504"/>
      <c r="G9398" s="1504"/>
      <c r="H9398" s="1504"/>
      <c r="I9398" s="1504"/>
      <c r="J9398" s="1504"/>
    </row>
    <row r="9399" spans="2:10" x14ac:dyDescent="0.25">
      <c r="B9399" s="1508"/>
      <c r="C9399" s="1508"/>
      <c r="D9399" s="1508"/>
      <c r="E9399" s="1508"/>
      <c r="F9399" s="1504"/>
      <c r="G9399" s="1504"/>
      <c r="H9399" s="1504"/>
      <c r="I9399" s="1504"/>
      <c r="J9399" s="1504"/>
    </row>
    <row r="9400" spans="2:10" x14ac:dyDescent="0.25">
      <c r="B9400" s="1508"/>
      <c r="C9400" s="1508"/>
      <c r="D9400" s="1508"/>
      <c r="E9400" s="1508"/>
      <c r="F9400" s="1504"/>
      <c r="G9400" s="1504"/>
      <c r="H9400" s="1504"/>
      <c r="I9400" s="1504"/>
      <c r="J9400" s="1504"/>
    </row>
    <row r="9401" spans="2:10" x14ac:dyDescent="0.25">
      <c r="B9401" s="1508"/>
      <c r="C9401" s="1508"/>
      <c r="D9401" s="1508"/>
      <c r="E9401" s="1508"/>
      <c r="F9401" s="1504"/>
      <c r="G9401" s="1504"/>
      <c r="H9401" s="1504"/>
      <c r="I9401" s="1504"/>
      <c r="J9401" s="1504"/>
    </row>
    <row r="9402" spans="2:10" x14ac:dyDescent="0.25">
      <c r="B9402" s="1508"/>
      <c r="C9402" s="1508"/>
      <c r="D9402" s="1508"/>
      <c r="E9402" s="1508"/>
      <c r="F9402" s="1504"/>
      <c r="G9402" s="1504"/>
      <c r="H9402" s="1504"/>
      <c r="I9402" s="1504"/>
      <c r="J9402" s="1504"/>
    </row>
    <row r="9403" spans="2:10" x14ac:dyDescent="0.25">
      <c r="B9403" s="1508"/>
      <c r="C9403" s="1508"/>
      <c r="D9403" s="1508"/>
      <c r="E9403" s="1508"/>
      <c r="F9403" s="1504"/>
      <c r="G9403" s="1504"/>
      <c r="H9403" s="1504"/>
      <c r="I9403" s="1504"/>
      <c r="J9403" s="1504"/>
    </row>
    <row r="9404" spans="2:10" x14ac:dyDescent="0.25">
      <c r="B9404" s="1508"/>
      <c r="C9404" s="1508"/>
      <c r="D9404" s="1508"/>
      <c r="E9404" s="1508"/>
      <c r="F9404" s="1504"/>
      <c r="G9404" s="1504"/>
      <c r="H9404" s="1504"/>
      <c r="I9404" s="1504"/>
      <c r="J9404" s="1504"/>
    </row>
    <row r="9405" spans="2:10" x14ac:dyDescent="0.25">
      <c r="B9405" s="1508"/>
      <c r="C9405" s="1508"/>
      <c r="D9405" s="1508"/>
      <c r="E9405" s="1508"/>
      <c r="F9405" s="1504"/>
      <c r="G9405" s="1504"/>
      <c r="H9405" s="1504"/>
      <c r="I9405" s="1504"/>
      <c r="J9405" s="1504"/>
    </row>
    <row r="9406" spans="2:10" x14ac:dyDescent="0.25">
      <c r="B9406" s="1508"/>
      <c r="C9406" s="1508"/>
      <c r="D9406" s="1508"/>
      <c r="E9406" s="1508"/>
      <c r="F9406" s="1504"/>
      <c r="G9406" s="1504"/>
      <c r="H9406" s="1504"/>
      <c r="I9406" s="1504"/>
      <c r="J9406" s="1504"/>
    </row>
    <row r="9407" spans="2:10" x14ac:dyDescent="0.25">
      <c r="B9407" s="1508"/>
      <c r="C9407" s="1508"/>
      <c r="D9407" s="1508"/>
      <c r="E9407" s="1508"/>
      <c r="F9407" s="1504"/>
      <c r="G9407" s="1504"/>
      <c r="H9407" s="1504"/>
      <c r="I9407" s="1504"/>
      <c r="J9407" s="1504"/>
    </row>
    <row r="9408" spans="2:10" x14ac:dyDescent="0.25">
      <c r="B9408" s="1508"/>
      <c r="C9408" s="1508"/>
      <c r="D9408" s="1508"/>
      <c r="E9408" s="1508"/>
      <c r="F9408" s="1504"/>
      <c r="G9408" s="1504"/>
      <c r="H9408" s="1504"/>
      <c r="I9408" s="1504"/>
      <c r="J9408" s="1504"/>
    </row>
    <row r="9409" spans="2:10" x14ac:dyDescent="0.25">
      <c r="B9409" s="1508"/>
      <c r="C9409" s="1508"/>
      <c r="D9409" s="1508"/>
      <c r="E9409" s="1508"/>
      <c r="F9409" s="1504"/>
      <c r="G9409" s="1504"/>
      <c r="H9409" s="1504"/>
      <c r="I9409" s="1504"/>
      <c r="J9409" s="1504"/>
    </row>
    <row r="9410" spans="2:10" x14ac:dyDescent="0.25">
      <c r="B9410" s="1508"/>
      <c r="C9410" s="1508"/>
      <c r="D9410" s="1508"/>
      <c r="E9410" s="1508"/>
      <c r="F9410" s="1504"/>
      <c r="G9410" s="1504"/>
      <c r="H9410" s="1504"/>
      <c r="I9410" s="1504"/>
      <c r="J9410" s="1504"/>
    </row>
    <row r="9411" spans="2:10" x14ac:dyDescent="0.25">
      <c r="B9411" s="1508"/>
      <c r="C9411" s="1508"/>
      <c r="D9411" s="1508"/>
      <c r="E9411" s="1508"/>
      <c r="F9411" s="1504"/>
      <c r="G9411" s="1504"/>
      <c r="H9411" s="1504"/>
      <c r="I9411" s="1504"/>
      <c r="J9411" s="1504"/>
    </row>
    <row r="9412" spans="2:10" x14ac:dyDescent="0.25">
      <c r="B9412" s="1508"/>
      <c r="C9412" s="1508"/>
      <c r="D9412" s="1508"/>
      <c r="E9412" s="1508"/>
      <c r="F9412" s="1504"/>
      <c r="G9412" s="1504"/>
      <c r="H9412" s="1504"/>
      <c r="I9412" s="1504"/>
      <c r="J9412" s="1504"/>
    </row>
    <row r="9413" spans="2:10" x14ac:dyDescent="0.25">
      <c r="B9413" s="1508"/>
      <c r="C9413" s="1508"/>
      <c r="D9413" s="1508"/>
      <c r="E9413" s="1508"/>
      <c r="F9413" s="1504"/>
      <c r="G9413" s="1504"/>
      <c r="H9413" s="1504"/>
      <c r="I9413" s="1504"/>
      <c r="J9413" s="1504"/>
    </row>
    <row r="9414" spans="2:10" x14ac:dyDescent="0.25">
      <c r="B9414" s="1508"/>
      <c r="C9414" s="1508"/>
      <c r="D9414" s="1508"/>
      <c r="E9414" s="1508"/>
      <c r="F9414" s="1504"/>
      <c r="G9414" s="1504"/>
      <c r="H9414" s="1504"/>
      <c r="I9414" s="1504"/>
      <c r="J9414" s="1504"/>
    </row>
    <row r="9415" spans="2:10" x14ac:dyDescent="0.25">
      <c r="B9415" s="1508"/>
      <c r="C9415" s="1508"/>
      <c r="D9415" s="1508"/>
      <c r="E9415" s="1508"/>
      <c r="F9415" s="1504"/>
      <c r="G9415" s="1504"/>
      <c r="H9415" s="1504"/>
      <c r="I9415" s="1504"/>
      <c r="J9415" s="1504"/>
    </row>
    <row r="9416" spans="2:10" x14ac:dyDescent="0.25">
      <c r="B9416" s="1508"/>
      <c r="C9416" s="1508"/>
      <c r="D9416" s="1508"/>
      <c r="E9416" s="1508"/>
      <c r="F9416" s="1504"/>
      <c r="G9416" s="1504"/>
      <c r="H9416" s="1504"/>
      <c r="I9416" s="1504"/>
      <c r="J9416" s="1504"/>
    </row>
    <row r="9417" spans="2:10" x14ac:dyDescent="0.25">
      <c r="B9417" s="1508"/>
      <c r="C9417" s="1508"/>
      <c r="D9417" s="1508"/>
      <c r="E9417" s="1508"/>
      <c r="F9417" s="1504"/>
      <c r="G9417" s="1504"/>
      <c r="H9417" s="1504"/>
      <c r="I9417" s="1504"/>
      <c r="J9417" s="1504"/>
    </row>
    <row r="9418" spans="2:10" x14ac:dyDescent="0.25">
      <c r="B9418" s="1508"/>
      <c r="C9418" s="1508"/>
      <c r="D9418" s="1508"/>
      <c r="E9418" s="1508"/>
      <c r="F9418" s="1504"/>
      <c r="G9418" s="1504"/>
      <c r="H9418" s="1504"/>
      <c r="I9418" s="1504"/>
      <c r="J9418" s="1504"/>
    </row>
    <row r="9419" spans="2:10" x14ac:dyDescent="0.25">
      <c r="B9419" s="1508"/>
      <c r="C9419" s="1508"/>
      <c r="D9419" s="1508"/>
      <c r="E9419" s="1508"/>
      <c r="F9419" s="1504"/>
      <c r="G9419" s="1504"/>
      <c r="H9419" s="1504"/>
      <c r="I9419" s="1504"/>
      <c r="J9419" s="1504"/>
    </row>
    <row r="9420" spans="2:10" x14ac:dyDescent="0.25">
      <c r="B9420" s="1508"/>
      <c r="C9420" s="1508"/>
      <c r="D9420" s="1508"/>
      <c r="E9420" s="1508"/>
      <c r="F9420" s="1504"/>
      <c r="G9420" s="1504"/>
      <c r="H9420" s="1504"/>
      <c r="I9420" s="1504"/>
      <c r="J9420" s="1504"/>
    </row>
    <row r="9421" spans="2:10" x14ac:dyDescent="0.25">
      <c r="B9421" s="1508"/>
      <c r="C9421" s="1508"/>
      <c r="D9421" s="1508"/>
      <c r="E9421" s="1508"/>
      <c r="F9421" s="1504"/>
      <c r="G9421" s="1504"/>
      <c r="H9421" s="1504"/>
      <c r="I9421" s="1504"/>
      <c r="J9421" s="1504"/>
    </row>
    <row r="9422" spans="2:10" x14ac:dyDescent="0.25">
      <c r="B9422" s="1508"/>
      <c r="C9422" s="1508"/>
      <c r="D9422" s="1508"/>
      <c r="E9422" s="1508"/>
      <c r="F9422" s="1504"/>
      <c r="G9422" s="1504"/>
      <c r="H9422" s="1504"/>
      <c r="I9422" s="1504"/>
      <c r="J9422" s="1504"/>
    </row>
    <row r="9423" spans="2:10" x14ac:dyDescent="0.25">
      <c r="B9423" s="1508"/>
      <c r="C9423" s="1508"/>
      <c r="D9423" s="1508"/>
      <c r="E9423" s="1508"/>
      <c r="F9423" s="1504"/>
      <c r="G9423" s="1504"/>
      <c r="H9423" s="1504"/>
      <c r="I9423" s="1504"/>
      <c r="J9423" s="1504"/>
    </row>
    <row r="9424" spans="2:10" x14ac:dyDescent="0.25">
      <c r="B9424" s="1508"/>
      <c r="C9424" s="1508"/>
      <c r="D9424" s="1508"/>
      <c r="E9424" s="1508"/>
      <c r="F9424" s="1504"/>
      <c r="G9424" s="1504"/>
      <c r="H9424" s="1504"/>
      <c r="I9424" s="1504"/>
      <c r="J9424" s="1504"/>
    </row>
    <row r="9425" spans="2:10" x14ac:dyDescent="0.25">
      <c r="B9425" s="1508"/>
      <c r="C9425" s="1508"/>
      <c r="D9425" s="1508"/>
      <c r="E9425" s="1508"/>
      <c r="F9425" s="1504"/>
      <c r="G9425" s="1504"/>
      <c r="H9425" s="1504"/>
      <c r="I9425" s="1504"/>
      <c r="J9425" s="1504"/>
    </row>
    <row r="9426" spans="2:10" x14ac:dyDescent="0.25">
      <c r="B9426" s="1508"/>
      <c r="C9426" s="1508"/>
      <c r="D9426" s="1508"/>
      <c r="E9426" s="1508"/>
      <c r="F9426" s="1504"/>
      <c r="G9426" s="1504"/>
      <c r="H9426" s="1504"/>
      <c r="I9426" s="1504"/>
      <c r="J9426" s="1504"/>
    </row>
    <row r="9427" spans="2:10" x14ac:dyDescent="0.25">
      <c r="B9427" s="1508"/>
      <c r="C9427" s="1508"/>
      <c r="D9427" s="1508"/>
      <c r="E9427" s="1508"/>
      <c r="F9427" s="1504"/>
      <c r="G9427" s="1504"/>
      <c r="H9427" s="1504"/>
      <c r="I9427" s="1504"/>
      <c r="J9427" s="1504"/>
    </row>
    <row r="9428" spans="2:10" x14ac:dyDescent="0.25">
      <c r="B9428" s="1508"/>
      <c r="C9428" s="1508"/>
      <c r="D9428" s="1508"/>
      <c r="E9428" s="1508"/>
      <c r="F9428" s="1504"/>
      <c r="G9428" s="1504"/>
      <c r="H9428" s="1504"/>
      <c r="I9428" s="1504"/>
      <c r="J9428" s="1504"/>
    </row>
    <row r="9429" spans="2:10" x14ac:dyDescent="0.25">
      <c r="B9429" s="1508"/>
      <c r="C9429" s="1508"/>
      <c r="D9429" s="1508"/>
      <c r="E9429" s="1508"/>
      <c r="F9429" s="1504"/>
      <c r="G9429" s="1504"/>
      <c r="H9429" s="1504"/>
      <c r="I9429" s="1504"/>
      <c r="J9429" s="1504"/>
    </row>
    <row r="9430" spans="2:10" x14ac:dyDescent="0.25">
      <c r="B9430" s="1508"/>
      <c r="C9430" s="1508"/>
      <c r="D9430" s="1508"/>
      <c r="E9430" s="1508"/>
      <c r="F9430" s="1504"/>
      <c r="G9430" s="1504"/>
      <c r="H9430" s="1504"/>
      <c r="I9430" s="1504"/>
      <c r="J9430" s="1504"/>
    </row>
    <row r="9431" spans="2:10" x14ac:dyDescent="0.25">
      <c r="B9431" s="1508"/>
      <c r="C9431" s="1508"/>
      <c r="D9431" s="1508"/>
      <c r="E9431" s="1508"/>
      <c r="F9431" s="1504"/>
      <c r="G9431" s="1504"/>
      <c r="H9431" s="1504"/>
      <c r="I9431" s="1504"/>
      <c r="J9431" s="1504"/>
    </row>
    <row r="9432" spans="2:10" x14ac:dyDescent="0.25">
      <c r="B9432" s="1508"/>
      <c r="C9432" s="1508"/>
      <c r="D9432" s="1508"/>
      <c r="E9432" s="1508"/>
      <c r="F9432" s="1504"/>
      <c r="G9432" s="1504"/>
      <c r="H9432" s="1504"/>
      <c r="I9432" s="1504"/>
      <c r="J9432" s="1504"/>
    </row>
    <row r="9433" spans="2:10" x14ac:dyDescent="0.25">
      <c r="B9433" s="1508"/>
      <c r="C9433" s="1508"/>
      <c r="D9433" s="1508"/>
      <c r="E9433" s="1508"/>
      <c r="F9433" s="1504"/>
      <c r="G9433" s="1504"/>
      <c r="H9433" s="1504"/>
      <c r="I9433" s="1504"/>
      <c r="J9433" s="1504"/>
    </row>
    <row r="9434" spans="2:10" x14ac:dyDescent="0.25">
      <c r="B9434" s="1508"/>
      <c r="C9434" s="1508"/>
      <c r="D9434" s="1508"/>
      <c r="E9434" s="1508"/>
      <c r="F9434" s="1504"/>
      <c r="G9434" s="1504"/>
      <c r="H9434" s="1504"/>
      <c r="I9434" s="1504"/>
      <c r="J9434" s="1504"/>
    </row>
    <row r="9435" spans="2:10" x14ac:dyDescent="0.25">
      <c r="B9435" s="1508"/>
      <c r="C9435" s="1508"/>
      <c r="D9435" s="1508"/>
      <c r="E9435" s="1508"/>
      <c r="F9435" s="1504"/>
      <c r="G9435" s="1504"/>
      <c r="H9435" s="1504"/>
      <c r="I9435" s="1504"/>
      <c r="J9435" s="1504"/>
    </row>
    <row r="9436" spans="2:10" x14ac:dyDescent="0.25">
      <c r="B9436" s="1508"/>
      <c r="C9436" s="1508"/>
      <c r="D9436" s="1508"/>
      <c r="E9436" s="1508"/>
      <c r="F9436" s="1504"/>
      <c r="G9436" s="1504"/>
      <c r="H9436" s="1504"/>
      <c r="I9436" s="1504"/>
      <c r="J9436" s="1504"/>
    </row>
    <row r="9437" spans="2:10" x14ac:dyDescent="0.25">
      <c r="B9437" s="1508"/>
      <c r="C9437" s="1508"/>
      <c r="D9437" s="1508"/>
      <c r="E9437" s="1508"/>
      <c r="F9437" s="1504"/>
      <c r="G9437" s="1504"/>
      <c r="H9437" s="1504"/>
      <c r="I9437" s="1504"/>
      <c r="J9437" s="1504"/>
    </row>
    <row r="9438" spans="2:10" x14ac:dyDescent="0.25">
      <c r="B9438" s="1508"/>
      <c r="C9438" s="1508"/>
      <c r="D9438" s="1508"/>
      <c r="E9438" s="1508"/>
      <c r="F9438" s="1504"/>
      <c r="G9438" s="1504"/>
      <c r="H9438" s="1504"/>
      <c r="I9438" s="1504"/>
      <c r="J9438" s="1504"/>
    </row>
    <row r="9439" spans="2:10" x14ac:dyDescent="0.25">
      <c r="B9439" s="1508"/>
      <c r="C9439" s="1508"/>
      <c r="D9439" s="1508"/>
      <c r="E9439" s="1508"/>
      <c r="F9439" s="1504"/>
      <c r="G9439" s="1504"/>
      <c r="H9439" s="1504"/>
      <c r="I9439" s="1504"/>
      <c r="J9439" s="1504"/>
    </row>
    <row r="9440" spans="2:10" x14ac:dyDescent="0.25">
      <c r="B9440" s="1508"/>
      <c r="C9440" s="1508"/>
      <c r="D9440" s="1508"/>
      <c r="E9440" s="1508"/>
      <c r="F9440" s="1504"/>
      <c r="G9440" s="1504"/>
      <c r="H9440" s="1504"/>
      <c r="I9440" s="1504"/>
      <c r="J9440" s="1504"/>
    </row>
    <row r="9441" spans="2:10" x14ac:dyDescent="0.25">
      <c r="B9441" s="1508"/>
      <c r="C9441" s="1508"/>
      <c r="D9441" s="1508"/>
      <c r="E9441" s="1508"/>
      <c r="F9441" s="1504"/>
      <c r="G9441" s="1504"/>
      <c r="H9441" s="1504"/>
      <c r="I9441" s="1504"/>
      <c r="J9441" s="1504"/>
    </row>
    <row r="9442" spans="2:10" x14ac:dyDescent="0.25">
      <c r="B9442" s="1508"/>
      <c r="C9442" s="1508"/>
      <c r="D9442" s="1508"/>
      <c r="E9442" s="1508"/>
      <c r="F9442" s="1504"/>
      <c r="G9442" s="1504"/>
      <c r="H9442" s="1504"/>
      <c r="I9442" s="1504"/>
      <c r="J9442" s="1504"/>
    </row>
    <row r="9443" spans="2:10" x14ac:dyDescent="0.25">
      <c r="B9443" s="1508"/>
      <c r="C9443" s="1508"/>
      <c r="D9443" s="1508"/>
      <c r="E9443" s="1508"/>
      <c r="F9443" s="1504"/>
      <c r="G9443" s="1504"/>
      <c r="H9443" s="1504"/>
      <c r="I9443" s="1504"/>
      <c r="J9443" s="1504"/>
    </row>
    <row r="9444" spans="2:10" x14ac:dyDescent="0.25">
      <c r="B9444" s="1508"/>
      <c r="C9444" s="1508"/>
      <c r="D9444" s="1508"/>
      <c r="E9444" s="1508"/>
      <c r="F9444" s="1504"/>
      <c r="G9444" s="1504"/>
      <c r="H9444" s="1504"/>
      <c r="I9444" s="1504"/>
      <c r="J9444" s="1504"/>
    </row>
    <row r="9445" spans="2:10" x14ac:dyDescent="0.25">
      <c r="B9445" s="1508"/>
      <c r="C9445" s="1508"/>
      <c r="D9445" s="1508"/>
      <c r="E9445" s="1508"/>
      <c r="F9445" s="1504"/>
      <c r="G9445" s="1504"/>
      <c r="H9445" s="1504"/>
      <c r="I9445" s="1504"/>
      <c r="J9445" s="1504"/>
    </row>
    <row r="9446" spans="2:10" x14ac:dyDescent="0.25">
      <c r="B9446" s="1508"/>
      <c r="C9446" s="1508"/>
      <c r="D9446" s="1508"/>
      <c r="E9446" s="1508"/>
      <c r="F9446" s="1504"/>
      <c r="G9446" s="1504"/>
      <c r="H9446" s="1504"/>
      <c r="I9446" s="1504"/>
      <c r="J9446" s="1504"/>
    </row>
    <row r="9447" spans="2:10" x14ac:dyDescent="0.25">
      <c r="B9447" s="1508"/>
      <c r="C9447" s="1508"/>
      <c r="D9447" s="1508"/>
      <c r="E9447" s="1508"/>
      <c r="F9447" s="1504"/>
      <c r="G9447" s="1504"/>
      <c r="H9447" s="1504"/>
      <c r="I9447" s="1504"/>
      <c r="J9447" s="1504"/>
    </row>
    <row r="9448" spans="2:10" x14ac:dyDescent="0.25">
      <c r="B9448" s="1508"/>
      <c r="C9448" s="1508"/>
      <c r="D9448" s="1508"/>
      <c r="E9448" s="1508"/>
      <c r="F9448" s="1504"/>
      <c r="G9448" s="1504"/>
      <c r="H9448" s="1504"/>
      <c r="I9448" s="1504"/>
      <c r="J9448" s="1504"/>
    </row>
    <row r="9449" spans="2:10" x14ac:dyDescent="0.25">
      <c r="B9449" s="1508"/>
      <c r="C9449" s="1508"/>
      <c r="D9449" s="1508"/>
      <c r="E9449" s="1508"/>
      <c r="F9449" s="1504"/>
      <c r="G9449" s="1504"/>
      <c r="H9449" s="1504"/>
      <c r="I9449" s="1504"/>
      <c r="J9449" s="1504"/>
    </row>
    <row r="9450" spans="2:10" x14ac:dyDescent="0.25">
      <c r="B9450" s="1508"/>
      <c r="C9450" s="1508"/>
      <c r="D9450" s="1508"/>
      <c r="E9450" s="1508"/>
      <c r="F9450" s="1504"/>
      <c r="G9450" s="1504"/>
      <c r="H9450" s="1504"/>
      <c r="I9450" s="1504"/>
      <c r="J9450" s="1504"/>
    </row>
    <row r="9451" spans="2:10" x14ac:dyDescent="0.25">
      <c r="B9451" s="1508"/>
      <c r="C9451" s="1508"/>
      <c r="D9451" s="1508"/>
      <c r="E9451" s="1508"/>
      <c r="F9451" s="1504"/>
      <c r="G9451" s="1504"/>
      <c r="H9451" s="1504"/>
      <c r="I9451" s="1504"/>
      <c r="J9451" s="1504"/>
    </row>
    <row r="9452" spans="2:10" x14ac:dyDescent="0.25">
      <c r="B9452" s="1508"/>
      <c r="C9452" s="1508"/>
      <c r="D9452" s="1508"/>
      <c r="E9452" s="1508"/>
      <c r="F9452" s="1504"/>
      <c r="G9452" s="1504"/>
      <c r="H9452" s="1504"/>
      <c r="I9452" s="1504"/>
      <c r="J9452" s="1504"/>
    </row>
    <row r="9453" spans="2:10" x14ac:dyDescent="0.25">
      <c r="B9453" s="1508"/>
      <c r="C9453" s="1508"/>
      <c r="D9453" s="1508"/>
      <c r="E9453" s="1508"/>
      <c r="F9453" s="1504"/>
      <c r="G9453" s="1504"/>
      <c r="H9453" s="1504"/>
      <c r="I9453" s="1504"/>
      <c r="J9453" s="1504"/>
    </row>
    <row r="9454" spans="2:10" x14ac:dyDescent="0.25">
      <c r="B9454" s="1508"/>
      <c r="C9454" s="1508"/>
      <c r="D9454" s="1508"/>
      <c r="E9454" s="1508"/>
      <c r="F9454" s="1504"/>
      <c r="G9454" s="1504"/>
      <c r="H9454" s="1504"/>
      <c r="I9454" s="1504"/>
      <c r="J9454" s="1504"/>
    </row>
    <row r="9455" spans="2:10" x14ac:dyDescent="0.25">
      <c r="B9455" s="1508"/>
      <c r="C9455" s="1508"/>
      <c r="D9455" s="1508"/>
      <c r="E9455" s="1508"/>
      <c r="F9455" s="1504"/>
      <c r="G9455" s="1504"/>
      <c r="H9455" s="1504"/>
      <c r="I9455" s="1504"/>
      <c r="J9455" s="1504"/>
    </row>
    <row r="9456" spans="2:10" x14ac:dyDescent="0.25">
      <c r="B9456" s="1508"/>
      <c r="C9456" s="1508"/>
      <c r="D9456" s="1508"/>
      <c r="E9456" s="1508"/>
      <c r="F9456" s="1504"/>
      <c r="G9456" s="1504"/>
      <c r="H9456" s="1504"/>
      <c r="I9456" s="1504"/>
      <c r="J9456" s="1504"/>
    </row>
    <row r="9457" spans="2:10" x14ac:dyDescent="0.25">
      <c r="B9457" s="1508"/>
      <c r="C9457" s="1508"/>
      <c r="D9457" s="1508"/>
      <c r="E9457" s="1508"/>
      <c r="F9457" s="1504"/>
      <c r="G9457" s="1504"/>
      <c r="H9457" s="1504"/>
      <c r="I9457" s="1504"/>
      <c r="J9457" s="1504"/>
    </row>
    <row r="9458" spans="2:10" x14ac:dyDescent="0.25">
      <c r="B9458" s="1508"/>
      <c r="C9458" s="1508"/>
      <c r="D9458" s="1508"/>
      <c r="E9458" s="1508"/>
      <c r="F9458" s="1504"/>
      <c r="G9458" s="1504"/>
      <c r="H9458" s="1504"/>
      <c r="I9458" s="1504"/>
      <c r="J9458" s="1504"/>
    </row>
    <row r="9459" spans="2:10" x14ac:dyDescent="0.25">
      <c r="B9459" s="1508"/>
      <c r="C9459" s="1508"/>
      <c r="D9459" s="1508"/>
      <c r="E9459" s="1508"/>
      <c r="F9459" s="1504"/>
      <c r="G9459" s="1504"/>
      <c r="H9459" s="1504"/>
      <c r="I9459" s="1504"/>
      <c r="J9459" s="1504"/>
    </row>
    <row r="9460" spans="2:10" x14ac:dyDescent="0.25">
      <c r="B9460" s="1508"/>
      <c r="C9460" s="1508"/>
      <c r="D9460" s="1508"/>
      <c r="E9460" s="1508"/>
      <c r="F9460" s="1504"/>
      <c r="G9460" s="1504"/>
      <c r="H9460" s="1504"/>
      <c r="I9460" s="1504"/>
      <c r="J9460" s="1504"/>
    </row>
    <row r="9461" spans="2:10" x14ac:dyDescent="0.25">
      <c r="B9461" s="1508"/>
      <c r="C9461" s="1508"/>
      <c r="D9461" s="1508"/>
      <c r="E9461" s="1508"/>
      <c r="F9461" s="1504"/>
      <c r="G9461" s="1504"/>
      <c r="H9461" s="1504"/>
      <c r="I9461" s="1504"/>
      <c r="J9461" s="1504"/>
    </row>
    <row r="9462" spans="2:10" x14ac:dyDescent="0.25">
      <c r="B9462" s="1508"/>
      <c r="C9462" s="1508"/>
      <c r="D9462" s="1508"/>
      <c r="E9462" s="1508"/>
      <c r="F9462" s="1504"/>
      <c r="G9462" s="1504"/>
      <c r="H9462" s="1504"/>
      <c r="I9462" s="1504"/>
      <c r="J9462" s="1504"/>
    </row>
    <row r="9463" spans="2:10" x14ac:dyDescent="0.25">
      <c r="B9463" s="1508"/>
      <c r="C9463" s="1508"/>
      <c r="D9463" s="1508"/>
      <c r="E9463" s="1508"/>
      <c r="F9463" s="1504"/>
      <c r="G9463" s="1504"/>
      <c r="H9463" s="1504"/>
      <c r="I9463" s="1504"/>
      <c r="J9463" s="1504"/>
    </row>
    <row r="9464" spans="2:10" x14ac:dyDescent="0.25">
      <c r="B9464" s="1508"/>
      <c r="C9464" s="1508"/>
      <c r="D9464" s="1508"/>
      <c r="E9464" s="1508"/>
      <c r="F9464" s="1504"/>
      <c r="G9464" s="1504"/>
      <c r="H9464" s="1504"/>
      <c r="I9464" s="1504"/>
      <c r="J9464" s="1504"/>
    </row>
    <row r="9465" spans="2:10" x14ac:dyDescent="0.25">
      <c r="B9465" s="1508"/>
      <c r="C9465" s="1508"/>
      <c r="D9465" s="1508"/>
      <c r="E9465" s="1508"/>
      <c r="F9465" s="1504"/>
      <c r="G9465" s="1504"/>
      <c r="H9465" s="1504"/>
      <c r="I9465" s="1504"/>
      <c r="J9465" s="1504"/>
    </row>
    <row r="9466" spans="2:10" x14ac:dyDescent="0.25">
      <c r="B9466" s="1508"/>
      <c r="C9466" s="1508"/>
      <c r="D9466" s="1508"/>
      <c r="E9466" s="1508"/>
      <c r="F9466" s="1504"/>
      <c r="G9466" s="1504"/>
      <c r="H9466" s="1504"/>
      <c r="I9466" s="1504"/>
      <c r="J9466" s="1504"/>
    </row>
    <row r="9467" spans="2:10" x14ac:dyDescent="0.25">
      <c r="B9467" s="1508"/>
      <c r="C9467" s="1508"/>
      <c r="D9467" s="1508"/>
      <c r="E9467" s="1508"/>
      <c r="F9467" s="1504"/>
      <c r="G9467" s="1504"/>
      <c r="H9467" s="1504"/>
      <c r="I9467" s="1504"/>
      <c r="J9467" s="1504"/>
    </row>
    <row r="9468" spans="2:10" x14ac:dyDescent="0.25">
      <c r="B9468" s="1508"/>
      <c r="C9468" s="1508"/>
      <c r="D9468" s="1508"/>
      <c r="E9468" s="1508"/>
      <c r="F9468" s="1504"/>
      <c r="G9468" s="1504"/>
      <c r="H9468" s="1504"/>
      <c r="I9468" s="1504"/>
      <c r="J9468" s="1504"/>
    </row>
    <row r="9469" spans="2:10" x14ac:dyDescent="0.25">
      <c r="B9469" s="1508"/>
      <c r="C9469" s="1508"/>
      <c r="D9469" s="1508"/>
      <c r="E9469" s="1508"/>
      <c r="F9469" s="1504"/>
      <c r="G9469" s="1504"/>
      <c r="H9469" s="1504"/>
      <c r="I9469" s="1504"/>
      <c r="J9469" s="1504"/>
    </row>
    <row r="9470" spans="2:10" x14ac:dyDescent="0.25">
      <c r="B9470" s="1508"/>
      <c r="C9470" s="1508"/>
      <c r="D9470" s="1508"/>
      <c r="E9470" s="1508"/>
      <c r="F9470" s="1504"/>
      <c r="G9470" s="1504"/>
      <c r="H9470" s="1504"/>
      <c r="I9470" s="1504"/>
      <c r="J9470" s="1504"/>
    </row>
    <row r="9471" spans="2:10" x14ac:dyDescent="0.25">
      <c r="B9471" s="1508"/>
      <c r="C9471" s="1508"/>
      <c r="D9471" s="1508"/>
      <c r="E9471" s="1508"/>
      <c r="F9471" s="1504"/>
      <c r="G9471" s="1504"/>
      <c r="H9471" s="1504"/>
      <c r="I9471" s="1504"/>
      <c r="J9471" s="1504"/>
    </row>
    <row r="9472" spans="2:10" x14ac:dyDescent="0.25">
      <c r="B9472" s="1508"/>
      <c r="C9472" s="1508"/>
      <c r="D9472" s="1508"/>
      <c r="E9472" s="1508"/>
      <c r="F9472" s="1504"/>
      <c r="G9472" s="1504"/>
      <c r="H9472" s="1504"/>
      <c r="I9472" s="1504"/>
      <c r="J9472" s="1504"/>
    </row>
    <row r="9473" spans="2:10" x14ac:dyDescent="0.25">
      <c r="B9473" s="1508"/>
      <c r="C9473" s="1508"/>
      <c r="D9473" s="1508"/>
      <c r="E9473" s="1508"/>
      <c r="F9473" s="1504"/>
      <c r="G9473" s="1504"/>
      <c r="H9473" s="1504"/>
      <c r="I9473" s="1504"/>
      <c r="J9473" s="1504"/>
    </row>
    <row r="9474" spans="2:10" x14ac:dyDescent="0.25">
      <c r="B9474" s="1508"/>
      <c r="C9474" s="1508"/>
      <c r="D9474" s="1508"/>
      <c r="E9474" s="1508"/>
      <c r="F9474" s="1504"/>
      <c r="G9474" s="1504"/>
      <c r="H9474" s="1504"/>
      <c r="I9474" s="1504"/>
      <c r="J9474" s="1504"/>
    </row>
    <row r="9475" spans="2:10" x14ac:dyDescent="0.25">
      <c r="B9475" s="1508"/>
      <c r="C9475" s="1508"/>
      <c r="D9475" s="1508"/>
      <c r="E9475" s="1508"/>
      <c r="F9475" s="1504"/>
      <c r="G9475" s="1504"/>
      <c r="H9475" s="1504"/>
      <c r="I9475" s="1504"/>
      <c r="J9475" s="1504"/>
    </row>
    <row r="9476" spans="2:10" x14ac:dyDescent="0.25">
      <c r="B9476" s="1508"/>
      <c r="C9476" s="1508"/>
      <c r="D9476" s="1508"/>
      <c r="E9476" s="1508"/>
      <c r="F9476" s="1504"/>
      <c r="G9476" s="1504"/>
      <c r="H9476" s="1504"/>
      <c r="I9476" s="1504"/>
      <c r="J9476" s="1504"/>
    </row>
    <row r="9477" spans="2:10" x14ac:dyDescent="0.25">
      <c r="B9477" s="1508"/>
      <c r="C9477" s="1508"/>
      <c r="D9477" s="1508"/>
      <c r="E9477" s="1508"/>
      <c r="F9477" s="1504"/>
      <c r="G9477" s="1504"/>
      <c r="H9477" s="1504"/>
      <c r="I9477" s="1504"/>
      <c r="J9477" s="1504"/>
    </row>
    <row r="9478" spans="2:10" x14ac:dyDescent="0.25">
      <c r="B9478" s="1508"/>
      <c r="C9478" s="1508"/>
      <c r="D9478" s="1508"/>
      <c r="E9478" s="1508"/>
      <c r="F9478" s="1504"/>
      <c r="G9478" s="1504"/>
      <c r="H9478" s="1504"/>
      <c r="I9478" s="1504"/>
      <c r="J9478" s="1504"/>
    </row>
    <row r="9479" spans="2:10" x14ac:dyDescent="0.25">
      <c r="B9479" s="1508"/>
      <c r="C9479" s="1508"/>
      <c r="D9479" s="1508"/>
      <c r="E9479" s="1508"/>
      <c r="F9479" s="1504"/>
      <c r="G9479" s="1504"/>
      <c r="H9479" s="1504"/>
      <c r="I9479" s="1504"/>
      <c r="J9479" s="1504"/>
    </row>
    <row r="9480" spans="2:10" x14ac:dyDescent="0.25">
      <c r="B9480" s="1508"/>
      <c r="C9480" s="1508"/>
      <c r="D9480" s="1508"/>
      <c r="E9480" s="1508"/>
      <c r="F9480" s="1504"/>
      <c r="G9480" s="1504"/>
      <c r="H9480" s="1504"/>
      <c r="I9480" s="1504"/>
      <c r="J9480" s="1504"/>
    </row>
    <row r="9481" spans="2:10" x14ac:dyDescent="0.25">
      <c r="B9481" s="1508"/>
      <c r="C9481" s="1508"/>
      <c r="D9481" s="1508"/>
      <c r="E9481" s="1508"/>
      <c r="F9481" s="1504"/>
      <c r="G9481" s="1504"/>
      <c r="H9481" s="1504"/>
      <c r="I9481" s="1504"/>
      <c r="J9481" s="1504"/>
    </row>
    <row r="9482" spans="2:10" x14ac:dyDescent="0.25">
      <c r="B9482" s="1508"/>
      <c r="C9482" s="1508"/>
      <c r="D9482" s="1508"/>
      <c r="E9482" s="1508"/>
      <c r="F9482" s="1504"/>
      <c r="G9482" s="1504"/>
      <c r="H9482" s="1504"/>
      <c r="I9482" s="1504"/>
      <c r="J9482" s="1504"/>
    </row>
    <row r="9483" spans="2:10" x14ac:dyDescent="0.25">
      <c r="B9483" s="1508"/>
      <c r="C9483" s="1508"/>
      <c r="D9483" s="1508"/>
      <c r="E9483" s="1508"/>
      <c r="F9483" s="1504"/>
      <c r="G9483" s="1504"/>
      <c r="H9483" s="1504"/>
      <c r="I9483" s="1504"/>
      <c r="J9483" s="1504"/>
    </row>
    <row r="9484" spans="2:10" x14ac:dyDescent="0.25">
      <c r="B9484" s="1508"/>
      <c r="C9484" s="1508"/>
      <c r="D9484" s="1508"/>
      <c r="E9484" s="1508"/>
      <c r="F9484" s="1504"/>
      <c r="G9484" s="1504"/>
      <c r="H9484" s="1504"/>
      <c r="I9484" s="1504"/>
      <c r="J9484" s="1504"/>
    </row>
    <row r="9485" spans="2:10" x14ac:dyDescent="0.25">
      <c r="B9485" s="1508"/>
      <c r="C9485" s="1508"/>
      <c r="D9485" s="1508"/>
      <c r="E9485" s="1508"/>
      <c r="F9485" s="1504"/>
      <c r="G9485" s="1504"/>
      <c r="H9485" s="1504"/>
      <c r="I9485" s="1504"/>
      <c r="J9485" s="1504"/>
    </row>
    <row r="9486" spans="2:10" x14ac:dyDescent="0.25">
      <c r="B9486" s="1508"/>
      <c r="C9486" s="1508"/>
      <c r="D9486" s="1508"/>
      <c r="E9486" s="1508"/>
      <c r="F9486" s="1504"/>
      <c r="G9486" s="1504"/>
      <c r="H9486" s="1504"/>
      <c r="I9486" s="1504"/>
      <c r="J9486" s="1504"/>
    </row>
    <row r="9487" spans="2:10" x14ac:dyDescent="0.25">
      <c r="B9487" s="1508"/>
      <c r="C9487" s="1508"/>
      <c r="D9487" s="1508"/>
      <c r="E9487" s="1508"/>
      <c r="F9487" s="1504"/>
      <c r="G9487" s="1504"/>
      <c r="H9487" s="1504"/>
      <c r="I9487" s="1504"/>
      <c r="J9487" s="1504"/>
    </row>
    <row r="9488" spans="2:10" x14ac:dyDescent="0.25">
      <c r="B9488" s="1508"/>
      <c r="C9488" s="1508"/>
      <c r="D9488" s="1508"/>
      <c r="E9488" s="1508"/>
      <c r="F9488" s="1504"/>
      <c r="G9488" s="1504"/>
      <c r="H9488" s="1504"/>
      <c r="I9488" s="1504"/>
      <c r="J9488" s="1504"/>
    </row>
    <row r="9489" spans="2:10" x14ac:dyDescent="0.25">
      <c r="B9489" s="1508"/>
      <c r="C9489" s="1508"/>
      <c r="D9489" s="1508"/>
      <c r="E9489" s="1508"/>
      <c r="F9489" s="1504"/>
      <c r="G9489" s="1504"/>
      <c r="H9489" s="1504"/>
      <c r="I9489" s="1504"/>
      <c r="J9489" s="1504"/>
    </row>
    <row r="9490" spans="2:10" x14ac:dyDescent="0.25">
      <c r="B9490" s="1508"/>
      <c r="C9490" s="1508"/>
      <c r="D9490" s="1508"/>
      <c r="E9490" s="1508"/>
      <c r="F9490" s="1504"/>
      <c r="G9490" s="1504"/>
      <c r="H9490" s="1504"/>
      <c r="I9490" s="1504"/>
      <c r="J9490" s="1504"/>
    </row>
    <row r="9491" spans="2:10" x14ac:dyDescent="0.25">
      <c r="B9491" s="1508"/>
      <c r="C9491" s="1508"/>
      <c r="D9491" s="1508"/>
      <c r="E9491" s="1508"/>
      <c r="F9491" s="1504"/>
      <c r="G9491" s="1504"/>
      <c r="H9491" s="1504"/>
      <c r="I9491" s="1504"/>
      <c r="J9491" s="1504"/>
    </row>
    <row r="9492" spans="2:10" x14ac:dyDescent="0.25">
      <c r="B9492" s="1508"/>
      <c r="C9492" s="1508"/>
      <c r="D9492" s="1508"/>
      <c r="E9492" s="1508"/>
      <c r="F9492" s="1504"/>
      <c r="G9492" s="1504"/>
      <c r="H9492" s="1504"/>
      <c r="I9492" s="1504"/>
      <c r="J9492" s="1504"/>
    </row>
    <row r="9493" spans="2:10" x14ac:dyDescent="0.25">
      <c r="B9493" s="1508"/>
      <c r="C9493" s="1508"/>
      <c r="D9493" s="1508"/>
      <c r="E9493" s="1508"/>
      <c r="F9493" s="1504"/>
      <c r="G9493" s="1504"/>
      <c r="H9493" s="1504"/>
      <c r="I9493" s="1504"/>
      <c r="J9493" s="1504"/>
    </row>
    <row r="9494" spans="2:10" x14ac:dyDescent="0.25">
      <c r="B9494" s="1508"/>
      <c r="C9494" s="1508"/>
      <c r="D9494" s="1508"/>
      <c r="E9494" s="1508"/>
      <c r="F9494" s="1504"/>
      <c r="G9494" s="1504"/>
      <c r="H9494" s="1504"/>
      <c r="I9494" s="1504"/>
      <c r="J9494" s="1504"/>
    </row>
    <row r="9495" spans="2:10" x14ac:dyDescent="0.25">
      <c r="B9495" s="1508"/>
      <c r="C9495" s="1508"/>
      <c r="D9495" s="1508"/>
      <c r="E9495" s="1508"/>
      <c r="F9495" s="1504"/>
      <c r="G9495" s="1504"/>
      <c r="H9495" s="1504"/>
      <c r="I9495" s="1504"/>
      <c r="J9495" s="1504"/>
    </row>
    <row r="9496" spans="2:10" x14ac:dyDescent="0.25">
      <c r="B9496" s="1508"/>
      <c r="C9496" s="1508"/>
      <c r="D9496" s="1508"/>
      <c r="E9496" s="1508"/>
      <c r="F9496" s="1504"/>
      <c r="G9496" s="1504"/>
      <c r="H9496" s="1504"/>
      <c r="I9496" s="1504"/>
      <c r="J9496" s="1504"/>
    </row>
    <row r="9497" spans="2:10" x14ac:dyDescent="0.25">
      <c r="B9497" s="1508"/>
      <c r="C9497" s="1508"/>
      <c r="D9497" s="1508"/>
      <c r="E9497" s="1508"/>
      <c r="F9497" s="1504"/>
      <c r="G9497" s="1504"/>
      <c r="H9497" s="1504"/>
      <c r="I9497" s="1504"/>
      <c r="J9497" s="1504"/>
    </row>
    <row r="9498" spans="2:10" x14ac:dyDescent="0.25">
      <c r="B9498" s="1508"/>
      <c r="C9498" s="1508"/>
      <c r="D9498" s="1508"/>
      <c r="E9498" s="1508"/>
      <c r="F9498" s="1504"/>
      <c r="G9498" s="1504"/>
      <c r="H9498" s="1504"/>
      <c r="I9498" s="1504"/>
      <c r="J9498" s="1504"/>
    </row>
    <row r="9499" spans="2:10" x14ac:dyDescent="0.25">
      <c r="B9499" s="1508"/>
      <c r="C9499" s="1508"/>
      <c r="D9499" s="1508"/>
      <c r="E9499" s="1508"/>
      <c r="F9499" s="1504"/>
      <c r="G9499" s="1504"/>
      <c r="H9499" s="1504"/>
      <c r="I9499" s="1504"/>
      <c r="J9499" s="1504"/>
    </row>
    <row r="9500" spans="2:10" x14ac:dyDescent="0.25">
      <c r="B9500" s="1508"/>
      <c r="C9500" s="1508"/>
      <c r="D9500" s="1508"/>
      <c r="E9500" s="1508"/>
      <c r="F9500" s="1504"/>
      <c r="G9500" s="1504"/>
      <c r="H9500" s="1504"/>
      <c r="I9500" s="1504"/>
      <c r="J9500" s="1504"/>
    </row>
    <row r="9501" spans="2:10" x14ac:dyDescent="0.25">
      <c r="B9501" s="1508"/>
      <c r="C9501" s="1508"/>
      <c r="D9501" s="1508"/>
      <c r="E9501" s="1508"/>
      <c r="F9501" s="1504"/>
      <c r="G9501" s="1504"/>
      <c r="H9501" s="1504"/>
      <c r="I9501" s="1504"/>
      <c r="J9501" s="1504"/>
    </row>
    <row r="9502" spans="2:10" x14ac:dyDescent="0.25">
      <c r="B9502" s="1508"/>
      <c r="C9502" s="1508"/>
      <c r="D9502" s="1508"/>
      <c r="E9502" s="1508"/>
      <c r="F9502" s="1504"/>
      <c r="G9502" s="1504"/>
      <c r="H9502" s="1504"/>
      <c r="I9502" s="1504"/>
      <c r="J9502" s="1504"/>
    </row>
    <row r="9503" spans="2:10" x14ac:dyDescent="0.25">
      <c r="B9503" s="1508"/>
      <c r="C9503" s="1508"/>
      <c r="D9503" s="1508"/>
      <c r="E9503" s="1508"/>
      <c r="F9503" s="1504"/>
      <c r="G9503" s="1504"/>
      <c r="H9503" s="1504"/>
      <c r="I9503" s="1504"/>
      <c r="J9503" s="1504"/>
    </row>
    <row r="9504" spans="2:10" x14ac:dyDescent="0.25">
      <c r="B9504" s="1508"/>
      <c r="C9504" s="1508"/>
      <c r="D9504" s="1508"/>
      <c r="E9504" s="1508"/>
      <c r="F9504" s="1504"/>
      <c r="G9504" s="1504"/>
      <c r="H9504" s="1504"/>
      <c r="I9504" s="1504"/>
      <c r="J9504" s="1504"/>
    </row>
    <row r="9505" spans="2:10" x14ac:dyDescent="0.25">
      <c r="B9505" s="1508"/>
      <c r="C9505" s="1508"/>
      <c r="D9505" s="1508"/>
      <c r="E9505" s="1508"/>
      <c r="F9505" s="1504"/>
      <c r="G9505" s="1504"/>
      <c r="H9505" s="1504"/>
      <c r="I9505" s="1504"/>
      <c r="J9505" s="1504"/>
    </row>
    <row r="9506" spans="2:10" x14ac:dyDescent="0.25">
      <c r="B9506" s="1508"/>
      <c r="C9506" s="1508"/>
      <c r="D9506" s="1508"/>
      <c r="E9506" s="1508"/>
      <c r="F9506" s="1504"/>
      <c r="G9506" s="1504"/>
      <c r="H9506" s="1504"/>
      <c r="I9506" s="1504"/>
      <c r="J9506" s="1504"/>
    </row>
    <row r="9507" spans="2:10" x14ac:dyDescent="0.25">
      <c r="B9507" s="1508"/>
      <c r="C9507" s="1508"/>
      <c r="D9507" s="1508"/>
      <c r="E9507" s="1508"/>
      <c r="F9507" s="1504"/>
      <c r="G9507" s="1504"/>
      <c r="H9507" s="1504"/>
      <c r="I9507" s="1504"/>
      <c r="J9507" s="1504"/>
    </row>
    <row r="9508" spans="2:10" x14ac:dyDescent="0.25">
      <c r="B9508" s="1508"/>
      <c r="C9508" s="1508"/>
      <c r="D9508" s="1508"/>
      <c r="E9508" s="1508"/>
      <c r="F9508" s="1504"/>
      <c r="G9508" s="1504"/>
      <c r="H9508" s="1504"/>
      <c r="I9508" s="1504"/>
      <c r="J9508" s="1504"/>
    </row>
    <row r="9509" spans="2:10" x14ac:dyDescent="0.25">
      <c r="B9509" s="1508"/>
      <c r="C9509" s="1508"/>
      <c r="D9509" s="1508"/>
      <c r="E9509" s="1508"/>
      <c r="F9509" s="1504"/>
      <c r="G9509" s="1504"/>
      <c r="H9509" s="1504"/>
      <c r="I9509" s="1504"/>
      <c r="J9509" s="1504"/>
    </row>
    <row r="9510" spans="2:10" x14ac:dyDescent="0.25">
      <c r="B9510" s="1508"/>
      <c r="C9510" s="1508"/>
      <c r="D9510" s="1508"/>
      <c r="E9510" s="1508"/>
      <c r="F9510" s="1504"/>
      <c r="G9510" s="1504"/>
      <c r="H9510" s="1504"/>
      <c r="I9510" s="1504"/>
      <c r="J9510" s="1504"/>
    </row>
    <row r="9511" spans="2:10" x14ac:dyDescent="0.25">
      <c r="B9511" s="1508"/>
      <c r="C9511" s="1508"/>
      <c r="D9511" s="1508"/>
      <c r="E9511" s="1508"/>
      <c r="F9511" s="1504"/>
      <c r="G9511" s="1504"/>
      <c r="H9511" s="1504"/>
      <c r="I9511" s="1504"/>
      <c r="J9511" s="1504"/>
    </row>
    <row r="9512" spans="2:10" x14ac:dyDescent="0.25">
      <c r="B9512" s="1508"/>
      <c r="C9512" s="1508"/>
      <c r="D9512" s="1508"/>
      <c r="E9512" s="1508"/>
      <c r="F9512" s="1504"/>
      <c r="G9512" s="1504"/>
      <c r="H9512" s="1504"/>
      <c r="I9512" s="1504"/>
      <c r="J9512" s="1504"/>
    </row>
    <row r="9513" spans="2:10" x14ac:dyDescent="0.25">
      <c r="B9513" s="1508"/>
      <c r="C9513" s="1508"/>
      <c r="D9513" s="1508"/>
      <c r="E9513" s="1508"/>
      <c r="F9513" s="1504"/>
      <c r="G9513" s="1504"/>
      <c r="H9513" s="1504"/>
      <c r="I9513" s="1504"/>
      <c r="J9513" s="1504"/>
    </row>
    <row r="9514" spans="2:10" x14ac:dyDescent="0.25">
      <c r="B9514" s="1508"/>
      <c r="C9514" s="1508"/>
      <c r="D9514" s="1508"/>
      <c r="E9514" s="1508"/>
      <c r="F9514" s="1504"/>
      <c r="G9514" s="1504"/>
      <c r="H9514" s="1504"/>
      <c r="I9514" s="1504"/>
      <c r="J9514" s="1504"/>
    </row>
    <row r="9515" spans="2:10" x14ac:dyDescent="0.25">
      <c r="B9515" s="1508"/>
      <c r="C9515" s="1508"/>
      <c r="D9515" s="1508"/>
      <c r="E9515" s="1508"/>
      <c r="F9515" s="1504"/>
      <c r="G9515" s="1504"/>
      <c r="H9515" s="1504"/>
      <c r="I9515" s="1504"/>
      <c r="J9515" s="1504"/>
    </row>
    <row r="9516" spans="2:10" x14ac:dyDescent="0.25">
      <c r="B9516" s="1508"/>
      <c r="C9516" s="1508"/>
      <c r="D9516" s="1508"/>
      <c r="E9516" s="1508"/>
      <c r="F9516" s="1504"/>
      <c r="G9516" s="1504"/>
      <c r="H9516" s="1504"/>
      <c r="I9516" s="1504"/>
      <c r="J9516" s="1504"/>
    </row>
    <row r="9517" spans="2:10" x14ac:dyDescent="0.25">
      <c r="B9517" s="1508"/>
      <c r="C9517" s="1508"/>
      <c r="D9517" s="1508"/>
      <c r="E9517" s="1508"/>
      <c r="F9517" s="1504"/>
      <c r="G9517" s="1504"/>
      <c r="H9517" s="1504"/>
      <c r="I9517" s="1504"/>
      <c r="J9517" s="1504"/>
    </row>
    <row r="9518" spans="2:10" x14ac:dyDescent="0.25">
      <c r="B9518" s="1508"/>
      <c r="C9518" s="1508"/>
      <c r="D9518" s="1508"/>
      <c r="E9518" s="1508"/>
      <c r="F9518" s="1504"/>
      <c r="G9518" s="1504"/>
      <c r="H9518" s="1504"/>
      <c r="I9518" s="1504"/>
      <c r="J9518" s="1504"/>
    </row>
    <row r="9519" spans="2:10" x14ac:dyDescent="0.25">
      <c r="B9519" s="1508"/>
      <c r="C9519" s="1508"/>
      <c r="D9519" s="1508"/>
      <c r="E9519" s="1508"/>
      <c r="F9519" s="1504"/>
      <c r="G9519" s="1504"/>
      <c r="H9519" s="1504"/>
      <c r="I9519" s="1504"/>
      <c r="J9519" s="1504"/>
    </row>
    <row r="9520" spans="2:10" x14ac:dyDescent="0.25">
      <c r="B9520" s="1508"/>
      <c r="C9520" s="1508"/>
      <c r="D9520" s="1508"/>
      <c r="E9520" s="1508"/>
      <c r="F9520" s="1504"/>
      <c r="G9520" s="1504"/>
      <c r="H9520" s="1504"/>
      <c r="I9520" s="1504"/>
      <c r="J9520" s="1504"/>
    </row>
    <row r="9521" spans="2:10" x14ac:dyDescent="0.25">
      <c r="B9521" s="1508"/>
      <c r="C9521" s="1508"/>
      <c r="D9521" s="1508"/>
      <c r="E9521" s="1508"/>
      <c r="F9521" s="1504"/>
      <c r="G9521" s="1504"/>
      <c r="H9521" s="1504"/>
      <c r="I9521" s="1504"/>
      <c r="J9521" s="1504"/>
    </row>
    <row r="9522" spans="2:10" x14ac:dyDescent="0.25">
      <c r="B9522" s="1508"/>
      <c r="C9522" s="1508"/>
      <c r="D9522" s="1508"/>
      <c r="E9522" s="1508"/>
      <c r="F9522" s="1504"/>
      <c r="G9522" s="1504"/>
      <c r="H9522" s="1504"/>
      <c r="I9522" s="1504"/>
      <c r="J9522" s="1504"/>
    </row>
    <row r="9523" spans="2:10" x14ac:dyDescent="0.25">
      <c r="B9523" s="1508"/>
      <c r="C9523" s="1508"/>
      <c r="D9523" s="1508"/>
      <c r="E9523" s="1508"/>
      <c r="F9523" s="1504"/>
      <c r="G9523" s="1504"/>
      <c r="H9523" s="1504"/>
      <c r="I9523" s="1504"/>
      <c r="J9523" s="1504"/>
    </row>
    <row r="9524" spans="2:10" x14ac:dyDescent="0.25">
      <c r="B9524" s="1508"/>
      <c r="C9524" s="1508"/>
      <c r="D9524" s="1508"/>
      <c r="E9524" s="1508"/>
      <c r="F9524" s="1504"/>
      <c r="G9524" s="1504"/>
      <c r="H9524" s="1504"/>
      <c r="I9524" s="1504"/>
      <c r="J9524" s="1504"/>
    </row>
    <row r="9525" spans="2:10" x14ac:dyDescent="0.25">
      <c r="B9525" s="1508"/>
      <c r="C9525" s="1508"/>
      <c r="D9525" s="1508"/>
      <c r="E9525" s="1508"/>
      <c r="F9525" s="1504"/>
      <c r="G9525" s="1504"/>
      <c r="H9525" s="1504"/>
      <c r="I9525" s="1504"/>
      <c r="J9525" s="1504"/>
    </row>
    <row r="9526" spans="2:10" x14ac:dyDescent="0.25">
      <c r="B9526" s="1508"/>
      <c r="C9526" s="1508"/>
      <c r="D9526" s="1508"/>
      <c r="E9526" s="1508"/>
      <c r="F9526" s="1504"/>
      <c r="G9526" s="1504"/>
      <c r="H9526" s="1504"/>
      <c r="I9526" s="1504"/>
      <c r="J9526" s="1504"/>
    </row>
    <row r="9527" spans="2:10" x14ac:dyDescent="0.25">
      <c r="B9527" s="1508"/>
      <c r="C9527" s="1508"/>
      <c r="D9527" s="1508"/>
      <c r="E9527" s="1508"/>
      <c r="F9527" s="1504"/>
      <c r="G9527" s="1504"/>
      <c r="H9527" s="1504"/>
      <c r="I9527" s="1504"/>
      <c r="J9527" s="1504"/>
    </row>
    <row r="9528" spans="2:10" x14ac:dyDescent="0.25">
      <c r="B9528" s="1508"/>
      <c r="C9528" s="1508"/>
      <c r="D9528" s="1508"/>
      <c r="E9528" s="1508"/>
      <c r="F9528" s="1504"/>
      <c r="G9528" s="1504"/>
      <c r="H9528" s="1504"/>
      <c r="I9528" s="1504"/>
      <c r="J9528" s="1504"/>
    </row>
    <row r="9529" spans="2:10" x14ac:dyDescent="0.25">
      <c r="B9529" s="1508"/>
      <c r="C9529" s="1508"/>
      <c r="D9529" s="1508"/>
      <c r="E9529" s="1508"/>
      <c r="F9529" s="1504"/>
      <c r="G9529" s="1504"/>
      <c r="H9529" s="1504"/>
      <c r="I9529" s="1504"/>
      <c r="J9529" s="1504"/>
    </row>
    <row r="9530" spans="2:10" x14ac:dyDescent="0.25">
      <c r="B9530" s="1508"/>
      <c r="C9530" s="1508"/>
      <c r="D9530" s="1508"/>
      <c r="E9530" s="1508"/>
      <c r="F9530" s="1504"/>
      <c r="G9530" s="1504"/>
      <c r="H9530" s="1504"/>
      <c r="I9530" s="1504"/>
      <c r="J9530" s="1504"/>
    </row>
    <row r="9531" spans="2:10" x14ac:dyDescent="0.25">
      <c r="B9531" s="1508"/>
      <c r="C9531" s="1508"/>
      <c r="D9531" s="1508"/>
      <c r="E9531" s="1508"/>
      <c r="F9531" s="1504"/>
      <c r="G9531" s="1504"/>
      <c r="H9531" s="1504"/>
      <c r="I9531" s="1504"/>
      <c r="J9531" s="1504"/>
    </row>
    <row r="9532" spans="2:10" x14ac:dyDescent="0.25">
      <c r="B9532" s="1508"/>
      <c r="C9532" s="1508"/>
      <c r="D9532" s="1508"/>
      <c r="E9532" s="1508"/>
      <c r="F9532" s="1504"/>
      <c r="G9532" s="1504"/>
      <c r="H9532" s="1504"/>
      <c r="I9532" s="1504"/>
      <c r="J9532" s="1504"/>
    </row>
    <row r="9533" spans="2:10" x14ac:dyDescent="0.25">
      <c r="B9533" s="1508"/>
      <c r="C9533" s="1508"/>
      <c r="D9533" s="1508"/>
      <c r="E9533" s="1508"/>
      <c r="F9533" s="1504"/>
      <c r="G9533" s="1504"/>
      <c r="H9533" s="1504"/>
      <c r="I9533" s="1504"/>
      <c r="J9533" s="1504"/>
    </row>
    <row r="9534" spans="2:10" x14ac:dyDescent="0.25">
      <c r="B9534" s="1508"/>
      <c r="C9534" s="1508"/>
      <c r="D9534" s="1508"/>
      <c r="E9534" s="1508"/>
      <c r="F9534" s="1504"/>
      <c r="G9534" s="1504"/>
      <c r="H9534" s="1504"/>
      <c r="I9534" s="1504"/>
      <c r="J9534" s="1504"/>
    </row>
    <row r="9535" spans="2:10" x14ac:dyDescent="0.25">
      <c r="B9535" s="1508"/>
      <c r="C9535" s="1508"/>
      <c r="D9535" s="1508"/>
      <c r="E9535" s="1508"/>
      <c r="F9535" s="1504"/>
      <c r="G9535" s="1504"/>
      <c r="H9535" s="1504"/>
      <c r="I9535" s="1504"/>
      <c r="J9535" s="1504"/>
    </row>
    <row r="9536" spans="2:10" x14ac:dyDescent="0.25">
      <c r="B9536" s="1508"/>
      <c r="C9536" s="1508"/>
      <c r="D9536" s="1508"/>
      <c r="E9536" s="1508"/>
      <c r="F9536" s="1504"/>
      <c r="G9536" s="1504"/>
      <c r="H9536" s="1504"/>
      <c r="I9536" s="1504"/>
      <c r="J9536" s="1504"/>
    </row>
    <row r="9537" spans="2:10" x14ac:dyDescent="0.25">
      <c r="B9537" s="1508"/>
      <c r="C9537" s="1508"/>
      <c r="D9537" s="1508"/>
      <c r="E9537" s="1508"/>
      <c r="F9537" s="1504"/>
      <c r="G9537" s="1504"/>
      <c r="H9537" s="1504"/>
      <c r="I9537" s="1504"/>
      <c r="J9537" s="1504"/>
    </row>
    <row r="9538" spans="2:10" x14ac:dyDescent="0.25">
      <c r="B9538" s="1508"/>
      <c r="C9538" s="1508"/>
      <c r="D9538" s="1508"/>
      <c r="E9538" s="1508"/>
      <c r="F9538" s="1504"/>
      <c r="G9538" s="1504"/>
      <c r="H9538" s="1504"/>
      <c r="I9538" s="1504"/>
      <c r="J9538" s="1504"/>
    </row>
    <row r="9539" spans="2:10" x14ac:dyDescent="0.25">
      <c r="B9539" s="1508"/>
      <c r="C9539" s="1508"/>
      <c r="D9539" s="1508"/>
      <c r="E9539" s="1508"/>
      <c r="F9539" s="1504"/>
      <c r="G9539" s="1504"/>
      <c r="H9539" s="1504"/>
      <c r="I9539" s="1504"/>
      <c r="J9539" s="1504"/>
    </row>
    <row r="9540" spans="2:10" x14ac:dyDescent="0.25">
      <c r="B9540" s="1508"/>
      <c r="C9540" s="1508"/>
      <c r="D9540" s="1508"/>
      <c r="E9540" s="1508"/>
      <c r="F9540" s="1504"/>
      <c r="G9540" s="1504"/>
      <c r="H9540" s="1504"/>
      <c r="I9540" s="1504"/>
      <c r="J9540" s="1504"/>
    </row>
    <row r="9541" spans="2:10" x14ac:dyDescent="0.25">
      <c r="B9541" s="1508"/>
      <c r="C9541" s="1508"/>
      <c r="D9541" s="1508"/>
      <c r="E9541" s="1508"/>
      <c r="F9541" s="1504"/>
      <c r="G9541" s="1504"/>
      <c r="H9541" s="1504"/>
      <c r="I9541" s="1504"/>
      <c r="J9541" s="1504"/>
    </row>
    <row r="9542" spans="2:10" x14ac:dyDescent="0.25">
      <c r="B9542" s="1508"/>
      <c r="C9542" s="1508"/>
      <c r="D9542" s="1508"/>
      <c r="E9542" s="1508"/>
      <c r="F9542" s="1504"/>
      <c r="G9542" s="1504"/>
      <c r="H9542" s="1504"/>
      <c r="I9542" s="1504"/>
      <c r="J9542" s="1504"/>
    </row>
    <row r="9543" spans="2:10" x14ac:dyDescent="0.25">
      <c r="B9543" s="1508"/>
      <c r="C9543" s="1508"/>
      <c r="D9543" s="1508"/>
      <c r="E9543" s="1508"/>
      <c r="F9543" s="1504"/>
      <c r="G9543" s="1504"/>
      <c r="H9543" s="1504"/>
      <c r="I9543" s="1504"/>
      <c r="J9543" s="1504"/>
    </row>
    <row r="9544" spans="2:10" x14ac:dyDescent="0.25">
      <c r="B9544" s="1508"/>
      <c r="C9544" s="1508"/>
      <c r="D9544" s="1508"/>
      <c r="E9544" s="1508"/>
      <c r="F9544" s="1504"/>
      <c r="G9544" s="1504"/>
      <c r="H9544" s="1504"/>
      <c r="I9544" s="1504"/>
      <c r="J9544" s="1504"/>
    </row>
    <row r="9545" spans="2:10" x14ac:dyDescent="0.25">
      <c r="B9545" s="1508"/>
      <c r="C9545" s="1508"/>
      <c r="D9545" s="1508"/>
      <c r="E9545" s="1508"/>
      <c r="F9545" s="1504"/>
      <c r="G9545" s="1504"/>
      <c r="H9545" s="1504"/>
      <c r="I9545" s="1504"/>
      <c r="J9545" s="1504"/>
    </row>
    <row r="9546" spans="2:10" x14ac:dyDescent="0.25">
      <c r="B9546" s="1508"/>
      <c r="C9546" s="1508"/>
      <c r="D9546" s="1508"/>
      <c r="E9546" s="1508"/>
      <c r="F9546" s="1504"/>
      <c r="G9546" s="1504"/>
      <c r="H9546" s="1504"/>
      <c r="I9546" s="1504"/>
      <c r="J9546" s="1504"/>
    </row>
    <row r="9547" spans="2:10" x14ac:dyDescent="0.25">
      <c r="B9547" s="1508"/>
      <c r="C9547" s="1508"/>
      <c r="D9547" s="1508"/>
      <c r="E9547" s="1508"/>
      <c r="F9547" s="1504"/>
      <c r="G9547" s="1504"/>
      <c r="H9547" s="1504"/>
      <c r="I9547" s="1504"/>
      <c r="J9547" s="1504"/>
    </row>
    <row r="9548" spans="2:10" x14ac:dyDescent="0.25">
      <c r="B9548" s="1508"/>
      <c r="C9548" s="1508"/>
      <c r="D9548" s="1508"/>
      <c r="E9548" s="1508"/>
      <c r="F9548" s="1504"/>
      <c r="G9548" s="1504"/>
      <c r="H9548" s="1504"/>
      <c r="I9548" s="1504"/>
      <c r="J9548" s="1504"/>
    </row>
    <row r="9549" spans="2:10" x14ac:dyDescent="0.25">
      <c r="B9549" s="1508"/>
      <c r="C9549" s="1508"/>
      <c r="D9549" s="1508"/>
      <c r="E9549" s="1508"/>
      <c r="F9549" s="1504"/>
      <c r="G9549" s="1504"/>
      <c r="H9549" s="1504"/>
      <c r="I9549" s="1504"/>
      <c r="J9549" s="1504"/>
    </row>
    <row r="9550" spans="2:10" x14ac:dyDescent="0.25">
      <c r="B9550" s="1508"/>
      <c r="C9550" s="1508"/>
      <c r="D9550" s="1508"/>
      <c r="E9550" s="1508"/>
      <c r="F9550" s="1504"/>
      <c r="G9550" s="1504"/>
      <c r="H9550" s="1504"/>
      <c r="I9550" s="1504"/>
      <c r="J9550" s="1504"/>
    </row>
    <row r="9551" spans="2:10" x14ac:dyDescent="0.25">
      <c r="B9551" s="1508"/>
      <c r="C9551" s="1508"/>
      <c r="D9551" s="1508"/>
      <c r="E9551" s="1508"/>
      <c r="F9551" s="1504"/>
      <c r="G9551" s="1504"/>
      <c r="H9551" s="1504"/>
      <c r="I9551" s="1504"/>
      <c r="J9551" s="1504"/>
    </row>
    <row r="9552" spans="2:10" x14ac:dyDescent="0.25">
      <c r="B9552" s="1508"/>
      <c r="C9552" s="1508"/>
      <c r="D9552" s="1508"/>
      <c r="E9552" s="1508"/>
      <c r="F9552" s="1504"/>
      <c r="G9552" s="1504"/>
      <c r="H9552" s="1504"/>
      <c r="I9552" s="1504"/>
      <c r="J9552" s="1504"/>
    </row>
    <row r="9553" spans="2:10" x14ac:dyDescent="0.25">
      <c r="B9553" s="1508"/>
      <c r="C9553" s="1508"/>
      <c r="D9553" s="1508"/>
      <c r="E9553" s="1508"/>
      <c r="F9553" s="1504"/>
      <c r="G9553" s="1504"/>
      <c r="H9553" s="1504"/>
      <c r="I9553" s="1504"/>
      <c r="J9553" s="1504"/>
    </row>
    <row r="9554" spans="2:10" x14ac:dyDescent="0.25">
      <c r="B9554" s="1508"/>
      <c r="C9554" s="1508"/>
      <c r="D9554" s="1508"/>
      <c r="E9554" s="1508"/>
      <c r="F9554" s="1504"/>
      <c r="G9554" s="1504"/>
      <c r="H9554" s="1504"/>
      <c r="I9554" s="1504"/>
      <c r="J9554" s="1504"/>
    </row>
    <row r="9555" spans="2:10" x14ac:dyDescent="0.25">
      <c r="B9555" s="1508"/>
      <c r="C9555" s="1508"/>
      <c r="D9555" s="1508"/>
      <c r="E9555" s="1508"/>
      <c r="F9555" s="1504"/>
      <c r="G9555" s="1504"/>
      <c r="H9555" s="1504"/>
      <c r="I9555" s="1504"/>
      <c r="J9555" s="1504"/>
    </row>
    <row r="9556" spans="2:10" x14ac:dyDescent="0.25">
      <c r="B9556" s="1508"/>
      <c r="C9556" s="1508"/>
      <c r="D9556" s="1508"/>
      <c r="E9556" s="1508"/>
      <c r="F9556" s="1504"/>
      <c r="G9556" s="1504"/>
      <c r="H9556" s="1504"/>
      <c r="I9556" s="1504"/>
      <c r="J9556" s="1504"/>
    </row>
    <row r="9557" spans="2:10" x14ac:dyDescent="0.25">
      <c r="B9557" s="1508"/>
      <c r="C9557" s="1508"/>
      <c r="D9557" s="1508"/>
      <c r="E9557" s="1508"/>
      <c r="F9557" s="1504"/>
      <c r="G9557" s="1504"/>
      <c r="H9557" s="1504"/>
      <c r="I9557" s="1504"/>
      <c r="J9557" s="1504"/>
    </row>
    <row r="9558" spans="2:10" x14ac:dyDescent="0.25">
      <c r="B9558" s="1508"/>
      <c r="C9558" s="1508"/>
      <c r="D9558" s="1508"/>
      <c r="E9558" s="1508"/>
      <c r="F9558" s="1504"/>
      <c r="G9558" s="1504"/>
      <c r="H9558" s="1504"/>
      <c r="I9558" s="1504"/>
      <c r="J9558" s="1504"/>
    </row>
    <row r="9559" spans="2:10" x14ac:dyDescent="0.25">
      <c r="B9559" s="1508"/>
      <c r="C9559" s="1508"/>
      <c r="D9559" s="1508"/>
      <c r="E9559" s="1508"/>
      <c r="F9559" s="1504"/>
      <c r="G9559" s="1504"/>
      <c r="H9559" s="1504"/>
      <c r="I9559" s="1504"/>
      <c r="J9559" s="1504"/>
    </row>
    <row r="9560" spans="2:10" x14ac:dyDescent="0.25">
      <c r="B9560" s="1508"/>
      <c r="C9560" s="1508"/>
      <c r="D9560" s="1508"/>
      <c r="E9560" s="1508"/>
      <c r="F9560" s="1504"/>
      <c r="G9560" s="1504"/>
      <c r="H9560" s="1504"/>
      <c r="I9560" s="1504"/>
      <c r="J9560" s="1504"/>
    </row>
    <row r="9561" spans="2:10" x14ac:dyDescent="0.25">
      <c r="B9561" s="1508"/>
      <c r="C9561" s="1508"/>
      <c r="D9561" s="1508"/>
      <c r="E9561" s="1508"/>
      <c r="F9561" s="1504"/>
      <c r="G9561" s="1504"/>
      <c r="H9561" s="1504"/>
      <c r="I9561" s="1504"/>
      <c r="J9561" s="1504"/>
    </row>
    <row r="9562" spans="2:10" x14ac:dyDescent="0.25">
      <c r="B9562" s="1508"/>
      <c r="C9562" s="1508"/>
      <c r="D9562" s="1508"/>
      <c r="E9562" s="1508"/>
      <c r="F9562" s="1504"/>
      <c r="G9562" s="1504"/>
      <c r="H9562" s="1504"/>
      <c r="I9562" s="1504"/>
      <c r="J9562" s="1504"/>
    </row>
    <row r="9563" spans="2:10" x14ac:dyDescent="0.25">
      <c r="B9563" s="1508"/>
      <c r="C9563" s="1508"/>
      <c r="D9563" s="1508"/>
      <c r="E9563" s="1508"/>
      <c r="F9563" s="1504"/>
      <c r="G9563" s="1504"/>
      <c r="H9563" s="1504"/>
      <c r="I9563" s="1504"/>
      <c r="J9563" s="1504"/>
    </row>
    <row r="9564" spans="2:10" x14ac:dyDescent="0.25">
      <c r="B9564" s="1508"/>
      <c r="C9564" s="1508"/>
      <c r="D9564" s="1508"/>
      <c r="E9564" s="1508"/>
      <c r="F9564" s="1504"/>
      <c r="G9564" s="1504"/>
      <c r="H9564" s="1504"/>
      <c r="I9564" s="1504"/>
      <c r="J9564" s="1504"/>
    </row>
    <row r="9565" spans="2:10" x14ac:dyDescent="0.25">
      <c r="B9565" s="1508"/>
      <c r="C9565" s="1508"/>
      <c r="D9565" s="1508"/>
      <c r="E9565" s="1508"/>
      <c r="F9565" s="1504"/>
      <c r="G9565" s="1504"/>
      <c r="H9565" s="1504"/>
      <c r="I9565" s="1504"/>
      <c r="J9565" s="1504"/>
    </row>
    <row r="9566" spans="2:10" x14ac:dyDescent="0.25">
      <c r="B9566" s="1508"/>
      <c r="C9566" s="1508"/>
      <c r="D9566" s="1508"/>
      <c r="E9566" s="1508"/>
      <c r="F9566" s="1504"/>
      <c r="G9566" s="1504"/>
      <c r="H9566" s="1504"/>
      <c r="I9566" s="1504"/>
      <c r="J9566" s="1504"/>
    </row>
    <row r="9567" spans="2:10" x14ac:dyDescent="0.25">
      <c r="B9567" s="1508"/>
      <c r="C9567" s="1508"/>
      <c r="D9567" s="1508"/>
      <c r="E9567" s="1508"/>
      <c r="F9567" s="1504"/>
      <c r="G9567" s="1504"/>
      <c r="H9567" s="1504"/>
      <c r="I9567" s="1504"/>
      <c r="J9567" s="1504"/>
    </row>
    <row r="9568" spans="2:10" x14ac:dyDescent="0.25">
      <c r="B9568" s="1508"/>
      <c r="C9568" s="1508"/>
      <c r="D9568" s="1508"/>
      <c r="E9568" s="1508"/>
      <c r="F9568" s="1504"/>
      <c r="G9568" s="1504"/>
      <c r="H9568" s="1504"/>
      <c r="I9568" s="1504"/>
      <c r="J9568" s="1504"/>
    </row>
    <row r="9569" spans="2:10" x14ac:dyDescent="0.25">
      <c r="B9569" s="1508"/>
      <c r="C9569" s="1508"/>
      <c r="D9569" s="1508"/>
      <c r="E9569" s="1508"/>
      <c r="F9569" s="1504"/>
      <c r="G9569" s="1504"/>
      <c r="H9569" s="1504"/>
      <c r="I9569" s="1504"/>
      <c r="J9569" s="1504"/>
    </row>
    <row r="9570" spans="2:10" x14ac:dyDescent="0.25">
      <c r="B9570" s="1508"/>
      <c r="C9570" s="1508"/>
      <c r="D9570" s="1508"/>
      <c r="E9570" s="1508"/>
      <c r="F9570" s="1504"/>
      <c r="G9570" s="1504"/>
      <c r="H9570" s="1504"/>
      <c r="I9570" s="1504"/>
      <c r="J9570" s="1504"/>
    </row>
    <row r="9571" spans="2:10" x14ac:dyDescent="0.25">
      <c r="B9571" s="1508"/>
      <c r="C9571" s="1508"/>
      <c r="D9571" s="1508"/>
      <c r="E9571" s="1508"/>
      <c r="F9571" s="1504"/>
      <c r="G9571" s="1504"/>
      <c r="H9571" s="1504"/>
      <c r="I9571" s="1504"/>
      <c r="J9571" s="1504"/>
    </row>
    <row r="9572" spans="2:10" x14ac:dyDescent="0.25">
      <c r="B9572" s="1508"/>
      <c r="C9572" s="1508"/>
      <c r="D9572" s="1508"/>
      <c r="E9572" s="1508"/>
      <c r="F9572" s="1504"/>
      <c r="G9572" s="1504"/>
      <c r="H9572" s="1504"/>
      <c r="I9572" s="1504"/>
      <c r="J9572" s="1504"/>
    </row>
    <row r="9573" spans="2:10" x14ac:dyDescent="0.25">
      <c r="B9573" s="1508"/>
      <c r="C9573" s="1508"/>
      <c r="D9573" s="1508"/>
      <c r="E9573" s="1508"/>
      <c r="F9573" s="1504"/>
      <c r="G9573" s="1504"/>
      <c r="H9573" s="1504"/>
      <c r="I9573" s="1504"/>
      <c r="J9573" s="1504"/>
    </row>
    <row r="9574" spans="2:10" x14ac:dyDescent="0.25">
      <c r="B9574" s="1508"/>
      <c r="C9574" s="1508"/>
      <c r="D9574" s="1508"/>
      <c r="E9574" s="1508"/>
      <c r="F9574" s="1504"/>
      <c r="G9574" s="1504"/>
      <c r="H9574" s="1504"/>
      <c r="I9574" s="1504"/>
      <c r="J9574" s="1504"/>
    </row>
    <row r="9575" spans="2:10" x14ac:dyDescent="0.25">
      <c r="B9575" s="1508"/>
      <c r="C9575" s="1508"/>
      <c r="D9575" s="1508"/>
      <c r="E9575" s="1508"/>
      <c r="F9575" s="1504"/>
      <c r="G9575" s="1504"/>
      <c r="H9575" s="1504"/>
      <c r="I9575" s="1504"/>
      <c r="J9575" s="1504"/>
    </row>
    <row r="9576" spans="2:10" x14ac:dyDescent="0.25">
      <c r="B9576" s="1508"/>
      <c r="C9576" s="1508"/>
      <c r="D9576" s="1508"/>
      <c r="E9576" s="1508"/>
      <c r="F9576" s="1504"/>
      <c r="G9576" s="1504"/>
      <c r="H9576" s="1504"/>
      <c r="I9576" s="1504"/>
      <c r="J9576" s="1504"/>
    </row>
    <row r="9577" spans="2:10" x14ac:dyDescent="0.25">
      <c r="B9577" s="1508"/>
      <c r="C9577" s="1508"/>
      <c r="D9577" s="1508"/>
      <c r="E9577" s="1508"/>
      <c r="F9577" s="1504"/>
      <c r="G9577" s="1504"/>
      <c r="H9577" s="1504"/>
      <c r="I9577" s="1504"/>
      <c r="J9577" s="1504"/>
    </row>
    <row r="9578" spans="2:10" x14ac:dyDescent="0.25">
      <c r="B9578" s="1508"/>
      <c r="C9578" s="1508"/>
      <c r="D9578" s="1508"/>
      <c r="E9578" s="1508"/>
      <c r="F9578" s="1504"/>
      <c r="G9578" s="1504"/>
      <c r="H9578" s="1504"/>
      <c r="I9578" s="1504"/>
      <c r="J9578" s="1504"/>
    </row>
    <row r="9579" spans="2:10" x14ac:dyDescent="0.25">
      <c r="B9579" s="1508"/>
      <c r="C9579" s="1508"/>
      <c r="D9579" s="1508"/>
      <c r="E9579" s="1508"/>
      <c r="F9579" s="1504"/>
      <c r="G9579" s="1504"/>
      <c r="H9579" s="1504"/>
      <c r="I9579" s="1504"/>
      <c r="J9579" s="1504"/>
    </row>
    <row r="9580" spans="2:10" x14ac:dyDescent="0.25">
      <c r="B9580" s="1508"/>
      <c r="C9580" s="1508"/>
      <c r="D9580" s="1508"/>
      <c r="E9580" s="1508"/>
      <c r="F9580" s="1504"/>
      <c r="G9580" s="1504"/>
      <c r="H9580" s="1504"/>
      <c r="I9580" s="1504"/>
      <c r="J9580" s="1504"/>
    </row>
    <row r="9581" spans="2:10" x14ac:dyDescent="0.25">
      <c r="B9581" s="1508"/>
      <c r="C9581" s="1508"/>
      <c r="D9581" s="1508"/>
      <c r="E9581" s="1508"/>
      <c r="F9581" s="1504"/>
      <c r="G9581" s="1504"/>
      <c r="H9581" s="1504"/>
      <c r="I9581" s="1504"/>
      <c r="J9581" s="1504"/>
    </row>
    <row r="9582" spans="2:10" x14ac:dyDescent="0.25">
      <c r="B9582" s="1508"/>
      <c r="C9582" s="1508"/>
      <c r="D9582" s="1508"/>
      <c r="E9582" s="1508"/>
      <c r="F9582" s="1504"/>
      <c r="G9582" s="1504"/>
      <c r="H9582" s="1504"/>
      <c r="I9582" s="1504"/>
      <c r="J9582" s="1504"/>
    </row>
    <row r="9583" spans="2:10" x14ac:dyDescent="0.25">
      <c r="B9583" s="1508"/>
      <c r="C9583" s="1508"/>
      <c r="D9583" s="1508"/>
      <c r="E9583" s="1508"/>
      <c r="F9583" s="1504"/>
      <c r="G9583" s="1504"/>
      <c r="H9583" s="1504"/>
      <c r="I9583" s="1504"/>
      <c r="J9583" s="1504"/>
    </row>
    <row r="9584" spans="2:10" x14ac:dyDescent="0.25">
      <c r="B9584" s="1508"/>
      <c r="C9584" s="1508"/>
      <c r="D9584" s="1508"/>
      <c r="E9584" s="1508"/>
      <c r="F9584" s="1504"/>
      <c r="G9584" s="1504"/>
      <c r="H9584" s="1504"/>
      <c r="I9584" s="1504"/>
      <c r="J9584" s="1504"/>
    </row>
    <row r="9585" spans="2:10" x14ac:dyDescent="0.25">
      <c r="B9585" s="1508"/>
      <c r="C9585" s="1508"/>
      <c r="D9585" s="1508"/>
      <c r="E9585" s="1508"/>
      <c r="F9585" s="1504"/>
      <c r="G9585" s="1504"/>
      <c r="H9585" s="1504"/>
      <c r="I9585" s="1504"/>
      <c r="J9585" s="1504"/>
    </row>
    <row r="9586" spans="2:10" x14ac:dyDescent="0.25">
      <c r="B9586" s="1508"/>
      <c r="C9586" s="1508"/>
      <c r="D9586" s="1508"/>
      <c r="E9586" s="1508"/>
      <c r="F9586" s="1504"/>
      <c r="G9586" s="1504"/>
      <c r="H9586" s="1504"/>
      <c r="I9586" s="1504"/>
      <c r="J9586" s="1504"/>
    </row>
    <row r="9587" spans="2:10" x14ac:dyDescent="0.25">
      <c r="B9587" s="1508"/>
      <c r="C9587" s="1508"/>
      <c r="D9587" s="1508"/>
      <c r="E9587" s="1508"/>
      <c r="F9587" s="1504"/>
      <c r="G9587" s="1504"/>
      <c r="H9587" s="1504"/>
      <c r="I9587" s="1504"/>
      <c r="J9587" s="1504"/>
    </row>
    <row r="9588" spans="2:10" x14ac:dyDescent="0.25">
      <c r="B9588" s="1508"/>
      <c r="C9588" s="1508"/>
      <c r="D9588" s="1508"/>
      <c r="E9588" s="1508"/>
      <c r="F9588" s="1504"/>
      <c r="G9588" s="1504"/>
      <c r="H9588" s="1504"/>
      <c r="I9588" s="1504"/>
      <c r="J9588" s="1504"/>
    </row>
    <row r="9589" spans="2:10" x14ac:dyDescent="0.25">
      <c r="B9589" s="1508"/>
      <c r="C9589" s="1508"/>
      <c r="D9589" s="1508"/>
      <c r="E9589" s="1508"/>
      <c r="F9589" s="1504"/>
      <c r="G9589" s="1504"/>
      <c r="H9589" s="1504"/>
      <c r="I9589" s="1504"/>
      <c r="J9589" s="1504"/>
    </row>
    <row r="9590" spans="2:10" x14ac:dyDescent="0.25">
      <c r="B9590" s="1508"/>
      <c r="C9590" s="1508"/>
      <c r="D9590" s="1508"/>
      <c r="E9590" s="1508"/>
      <c r="F9590" s="1504"/>
      <c r="G9590" s="1504"/>
      <c r="H9590" s="1504"/>
      <c r="I9590" s="1504"/>
      <c r="J9590" s="1504"/>
    </row>
    <row r="9591" spans="2:10" x14ac:dyDescent="0.25">
      <c r="B9591" s="1508"/>
      <c r="C9591" s="1508"/>
      <c r="D9591" s="1508"/>
      <c r="E9591" s="1508"/>
      <c r="F9591" s="1504"/>
      <c r="G9591" s="1504"/>
      <c r="H9591" s="1504"/>
      <c r="I9591" s="1504"/>
      <c r="J9591" s="1504"/>
    </row>
    <row r="9592" spans="2:10" x14ac:dyDescent="0.25">
      <c r="B9592" s="1508"/>
      <c r="C9592" s="1508"/>
      <c r="D9592" s="1508"/>
      <c r="E9592" s="1508"/>
      <c r="F9592" s="1504"/>
      <c r="G9592" s="1504"/>
      <c r="H9592" s="1504"/>
      <c r="I9592" s="1504"/>
      <c r="J9592" s="1504"/>
    </row>
    <row r="9593" spans="2:10" x14ac:dyDescent="0.25">
      <c r="B9593" s="1508"/>
      <c r="C9593" s="1508"/>
      <c r="D9593" s="1508"/>
      <c r="E9593" s="1508"/>
      <c r="F9593" s="1504"/>
      <c r="G9593" s="1504"/>
      <c r="H9593" s="1504"/>
      <c r="I9593" s="1504"/>
      <c r="J9593" s="1504"/>
    </row>
    <row r="9594" spans="2:10" x14ac:dyDescent="0.25">
      <c r="B9594" s="1508"/>
      <c r="C9594" s="1508"/>
      <c r="D9594" s="1508"/>
      <c r="E9594" s="1508"/>
      <c r="F9594" s="1504"/>
      <c r="G9594" s="1504"/>
      <c r="H9594" s="1504"/>
      <c r="I9594" s="1504"/>
      <c r="J9594" s="1504"/>
    </row>
    <row r="9595" spans="2:10" x14ac:dyDescent="0.25">
      <c r="B9595" s="1508"/>
      <c r="C9595" s="1508"/>
      <c r="D9595" s="1508"/>
      <c r="E9595" s="1508"/>
      <c r="F9595" s="1504"/>
      <c r="G9595" s="1504"/>
      <c r="H9595" s="1504"/>
      <c r="I9595" s="1504"/>
      <c r="J9595" s="1504"/>
    </row>
    <row r="9596" spans="2:10" x14ac:dyDescent="0.25">
      <c r="B9596" s="1508"/>
      <c r="C9596" s="1508"/>
      <c r="D9596" s="1508"/>
      <c r="E9596" s="1508"/>
      <c r="F9596" s="1504"/>
      <c r="G9596" s="1504"/>
      <c r="H9596" s="1504"/>
      <c r="I9596" s="1504"/>
      <c r="J9596" s="1504"/>
    </row>
    <row r="9597" spans="2:10" x14ac:dyDescent="0.25">
      <c r="B9597" s="1508"/>
      <c r="C9597" s="1508"/>
      <c r="D9597" s="1508"/>
      <c r="E9597" s="1508"/>
      <c r="F9597" s="1504"/>
      <c r="G9597" s="1504"/>
      <c r="H9597" s="1504"/>
      <c r="I9597" s="1504"/>
      <c r="J9597" s="1504"/>
    </row>
    <row r="9598" spans="2:10" x14ac:dyDescent="0.25">
      <c r="B9598" s="1508"/>
      <c r="C9598" s="1508"/>
      <c r="D9598" s="1508"/>
      <c r="E9598" s="1508"/>
      <c r="F9598" s="1504"/>
      <c r="G9598" s="1504"/>
      <c r="H9598" s="1504"/>
      <c r="I9598" s="1504"/>
      <c r="J9598" s="1504"/>
    </row>
    <row r="9599" spans="2:10" x14ac:dyDescent="0.25">
      <c r="B9599" s="1508"/>
      <c r="C9599" s="1508"/>
      <c r="D9599" s="1508"/>
      <c r="E9599" s="1508"/>
      <c r="F9599" s="1504"/>
      <c r="G9599" s="1504"/>
      <c r="H9599" s="1504"/>
      <c r="I9599" s="1504"/>
      <c r="J9599" s="1504"/>
    </row>
    <row r="9600" spans="2:10" x14ac:dyDescent="0.25">
      <c r="B9600" s="1508"/>
      <c r="C9600" s="1508"/>
      <c r="D9600" s="1508"/>
      <c r="E9600" s="1508"/>
      <c r="F9600" s="1504"/>
      <c r="G9600" s="1504"/>
      <c r="H9600" s="1504"/>
      <c r="I9600" s="1504"/>
      <c r="J9600" s="1504"/>
    </row>
    <row r="9601" spans="2:10" x14ac:dyDescent="0.25">
      <c r="B9601" s="1508"/>
      <c r="C9601" s="1508"/>
      <c r="D9601" s="1508"/>
      <c r="E9601" s="1508"/>
      <c r="F9601" s="1504"/>
      <c r="G9601" s="1504"/>
      <c r="H9601" s="1504"/>
      <c r="I9601" s="1504"/>
      <c r="J9601" s="1504"/>
    </row>
    <row r="9602" spans="2:10" x14ac:dyDescent="0.25">
      <c r="B9602" s="1508"/>
      <c r="C9602" s="1508"/>
      <c r="D9602" s="1508"/>
      <c r="E9602" s="1508"/>
      <c r="F9602" s="1504"/>
      <c r="G9602" s="1504"/>
      <c r="H9602" s="1504"/>
      <c r="I9602" s="1504"/>
      <c r="J9602" s="1504"/>
    </row>
    <row r="9603" spans="2:10" x14ac:dyDescent="0.25">
      <c r="B9603" s="1508"/>
      <c r="C9603" s="1508"/>
      <c r="D9603" s="1508"/>
      <c r="E9603" s="1508"/>
      <c r="F9603" s="1504"/>
      <c r="G9603" s="1504"/>
      <c r="H9603" s="1504"/>
      <c r="I9603" s="1504"/>
      <c r="J9603" s="1504"/>
    </row>
    <row r="9604" spans="2:10" x14ac:dyDescent="0.25">
      <c r="B9604" s="1508"/>
      <c r="C9604" s="1508"/>
      <c r="D9604" s="1508"/>
      <c r="E9604" s="1508"/>
      <c r="F9604" s="1504"/>
      <c r="G9604" s="1504"/>
      <c r="H9604" s="1504"/>
      <c r="I9604" s="1504"/>
      <c r="J9604" s="1504"/>
    </row>
    <row r="9605" spans="2:10" x14ac:dyDescent="0.25">
      <c r="B9605" s="1508"/>
      <c r="C9605" s="1508"/>
      <c r="D9605" s="1508"/>
      <c r="E9605" s="1508"/>
      <c r="F9605" s="1504"/>
      <c r="G9605" s="1504"/>
      <c r="H9605" s="1504"/>
      <c r="I9605" s="1504"/>
      <c r="J9605" s="1504"/>
    </row>
    <row r="9606" spans="2:10" x14ac:dyDescent="0.25">
      <c r="B9606" s="1508"/>
      <c r="C9606" s="1508"/>
      <c r="D9606" s="1508"/>
      <c r="E9606" s="1508"/>
      <c r="F9606" s="1504"/>
      <c r="G9606" s="1504"/>
      <c r="H9606" s="1504"/>
      <c r="I9606" s="1504"/>
      <c r="J9606" s="1504"/>
    </row>
    <row r="9607" spans="2:10" x14ac:dyDescent="0.25">
      <c r="B9607" s="1508"/>
      <c r="C9607" s="1508"/>
      <c r="D9607" s="1508"/>
      <c r="E9607" s="1508"/>
      <c r="F9607" s="1504"/>
      <c r="G9607" s="1504"/>
      <c r="H9607" s="1504"/>
      <c r="I9607" s="1504"/>
      <c r="J9607" s="1504"/>
    </row>
    <row r="9608" spans="2:10" x14ac:dyDescent="0.25">
      <c r="B9608" s="1508"/>
      <c r="C9608" s="1508"/>
      <c r="D9608" s="1508"/>
      <c r="E9608" s="1508"/>
      <c r="F9608" s="1504"/>
      <c r="G9608" s="1504"/>
      <c r="H9608" s="1504"/>
      <c r="I9608" s="1504"/>
      <c r="J9608" s="1504"/>
    </row>
    <row r="9609" spans="2:10" x14ac:dyDescent="0.25">
      <c r="B9609" s="1508"/>
      <c r="C9609" s="1508"/>
      <c r="D9609" s="1508"/>
      <c r="E9609" s="1508"/>
      <c r="F9609" s="1504"/>
      <c r="G9609" s="1504"/>
      <c r="H9609" s="1504"/>
      <c r="I9609" s="1504"/>
      <c r="J9609" s="1504"/>
    </row>
    <row r="9610" spans="2:10" x14ac:dyDescent="0.25">
      <c r="B9610" s="1508"/>
      <c r="C9610" s="1508"/>
      <c r="D9610" s="1508"/>
      <c r="E9610" s="1508"/>
      <c r="F9610" s="1504"/>
      <c r="G9610" s="1504"/>
      <c r="H9610" s="1504"/>
      <c r="I9610" s="1504"/>
      <c r="J9610" s="1504"/>
    </row>
    <row r="9611" spans="2:10" x14ac:dyDescent="0.25">
      <c r="B9611" s="1508"/>
      <c r="C9611" s="1508"/>
      <c r="D9611" s="1508"/>
      <c r="E9611" s="1508"/>
      <c r="F9611" s="1504"/>
      <c r="G9611" s="1504"/>
      <c r="H9611" s="1504"/>
      <c r="I9611" s="1504"/>
      <c r="J9611" s="1504"/>
    </row>
    <row r="9612" spans="2:10" x14ac:dyDescent="0.25">
      <c r="B9612" s="1508"/>
      <c r="C9612" s="1508"/>
      <c r="D9612" s="1508"/>
      <c r="E9612" s="1508"/>
      <c r="F9612" s="1504"/>
      <c r="G9612" s="1504"/>
      <c r="H9612" s="1504"/>
      <c r="I9612" s="1504"/>
      <c r="J9612" s="1504"/>
    </row>
    <row r="9613" spans="2:10" x14ac:dyDescent="0.25">
      <c r="B9613" s="1508"/>
      <c r="C9613" s="1508"/>
      <c r="D9613" s="1508"/>
      <c r="E9613" s="1508"/>
      <c r="F9613" s="1504"/>
      <c r="G9613" s="1504"/>
      <c r="H9613" s="1504"/>
      <c r="I9613" s="1504"/>
      <c r="J9613" s="1504"/>
    </row>
    <row r="9614" spans="2:10" x14ac:dyDescent="0.25">
      <c r="B9614" s="1508"/>
      <c r="C9614" s="1508"/>
      <c r="D9614" s="1508"/>
      <c r="E9614" s="1508"/>
      <c r="F9614" s="1504"/>
      <c r="G9614" s="1504"/>
      <c r="H9614" s="1504"/>
      <c r="I9614" s="1504"/>
      <c r="J9614" s="1504"/>
    </row>
    <row r="9615" spans="2:10" x14ac:dyDescent="0.25">
      <c r="B9615" s="1508"/>
      <c r="C9615" s="1508"/>
      <c r="D9615" s="1508"/>
      <c r="E9615" s="1508"/>
      <c r="F9615" s="1504"/>
      <c r="G9615" s="1504"/>
      <c r="H9615" s="1504"/>
      <c r="I9615" s="1504"/>
      <c r="J9615" s="1504"/>
    </row>
    <row r="9616" spans="2:10" x14ac:dyDescent="0.25">
      <c r="B9616" s="1508"/>
      <c r="C9616" s="1508"/>
      <c r="D9616" s="1508"/>
      <c r="E9616" s="1508"/>
      <c r="F9616" s="1504"/>
      <c r="G9616" s="1504"/>
      <c r="H9616" s="1504"/>
      <c r="I9616" s="1504"/>
      <c r="J9616" s="1504"/>
    </row>
    <row r="9617" spans="2:10" x14ac:dyDescent="0.25">
      <c r="B9617" s="1508"/>
      <c r="C9617" s="1508"/>
      <c r="D9617" s="1508"/>
      <c r="E9617" s="1508"/>
      <c r="F9617" s="1504"/>
      <c r="G9617" s="1504"/>
      <c r="H9617" s="1504"/>
      <c r="I9617" s="1504"/>
      <c r="J9617" s="1504"/>
    </row>
    <row r="9618" spans="2:10" x14ac:dyDescent="0.25">
      <c r="B9618" s="1508"/>
      <c r="C9618" s="1508"/>
      <c r="D9618" s="1508"/>
      <c r="E9618" s="1508"/>
      <c r="F9618" s="1504"/>
      <c r="G9618" s="1504"/>
      <c r="H9618" s="1504"/>
      <c r="I9618" s="1504"/>
      <c r="J9618" s="1504"/>
    </row>
    <row r="9619" spans="2:10" x14ac:dyDescent="0.25">
      <c r="B9619" s="1508"/>
      <c r="C9619" s="1508"/>
      <c r="D9619" s="1508"/>
      <c r="E9619" s="1508"/>
      <c r="F9619" s="1504"/>
      <c r="G9619" s="1504"/>
      <c r="H9619" s="1504"/>
      <c r="I9619" s="1504"/>
      <c r="J9619" s="1504"/>
    </row>
    <row r="9620" spans="2:10" x14ac:dyDescent="0.25">
      <c r="B9620" s="1508"/>
      <c r="C9620" s="1508"/>
      <c r="D9620" s="1508"/>
      <c r="E9620" s="1508"/>
      <c r="F9620" s="1504"/>
      <c r="G9620" s="1504"/>
      <c r="H9620" s="1504"/>
      <c r="I9620" s="1504"/>
      <c r="J9620" s="1504"/>
    </row>
    <row r="9621" spans="2:10" x14ac:dyDescent="0.25">
      <c r="B9621" s="1508"/>
      <c r="C9621" s="1508"/>
      <c r="D9621" s="1508"/>
      <c r="E9621" s="1508"/>
      <c r="F9621" s="1504"/>
      <c r="G9621" s="1504"/>
      <c r="H9621" s="1504"/>
      <c r="I9621" s="1504"/>
      <c r="J9621" s="1504"/>
    </row>
    <row r="9622" spans="2:10" x14ac:dyDescent="0.25">
      <c r="B9622" s="1508"/>
      <c r="C9622" s="1508"/>
      <c r="D9622" s="1508"/>
      <c r="E9622" s="1508"/>
      <c r="F9622" s="1504"/>
      <c r="G9622" s="1504"/>
      <c r="H9622" s="1504"/>
      <c r="I9622" s="1504"/>
      <c r="J9622" s="1504"/>
    </row>
    <row r="9623" spans="2:10" x14ac:dyDescent="0.25">
      <c r="B9623" s="1508"/>
      <c r="C9623" s="1508"/>
      <c r="D9623" s="1508"/>
      <c r="E9623" s="1508"/>
      <c r="F9623" s="1504"/>
      <c r="G9623" s="1504"/>
      <c r="H9623" s="1504"/>
      <c r="I9623" s="1504"/>
      <c r="J9623" s="1504"/>
    </row>
    <row r="9624" spans="2:10" x14ac:dyDescent="0.25">
      <c r="B9624" s="1508"/>
      <c r="C9624" s="1508"/>
      <c r="D9624" s="1508"/>
      <c r="E9624" s="1508"/>
      <c r="F9624" s="1504"/>
      <c r="G9624" s="1504"/>
      <c r="H9624" s="1504"/>
      <c r="I9624" s="1504"/>
      <c r="J9624" s="1504"/>
    </row>
    <row r="9625" spans="2:10" x14ac:dyDescent="0.25">
      <c r="B9625" s="1508"/>
      <c r="C9625" s="1508"/>
      <c r="D9625" s="1508"/>
      <c r="E9625" s="1508"/>
      <c r="F9625" s="1504"/>
      <c r="G9625" s="1504"/>
      <c r="H9625" s="1504"/>
      <c r="I9625" s="1504"/>
      <c r="J9625" s="1504"/>
    </row>
    <row r="9626" spans="2:10" x14ac:dyDescent="0.25">
      <c r="B9626" s="1508"/>
      <c r="C9626" s="1508"/>
      <c r="D9626" s="1508"/>
      <c r="E9626" s="1508"/>
      <c r="F9626" s="1504"/>
      <c r="G9626" s="1504"/>
      <c r="H9626" s="1504"/>
      <c r="I9626" s="1504"/>
      <c r="J9626" s="1504"/>
    </row>
    <row r="9627" spans="2:10" x14ac:dyDescent="0.25">
      <c r="B9627" s="1508"/>
      <c r="C9627" s="1508"/>
      <c r="D9627" s="1508"/>
      <c r="E9627" s="1508"/>
      <c r="F9627" s="1504"/>
      <c r="G9627" s="1504"/>
      <c r="H9627" s="1504"/>
      <c r="I9627" s="1504"/>
      <c r="J9627" s="1504"/>
    </row>
    <row r="9628" spans="2:10" x14ac:dyDescent="0.25">
      <c r="B9628" s="1508"/>
      <c r="C9628" s="1508"/>
      <c r="D9628" s="1508"/>
      <c r="E9628" s="1508"/>
      <c r="F9628" s="1504"/>
      <c r="G9628" s="1504"/>
      <c r="H9628" s="1504"/>
      <c r="I9628" s="1504"/>
      <c r="J9628" s="1504"/>
    </row>
    <row r="9629" spans="2:10" x14ac:dyDescent="0.25">
      <c r="B9629" s="1508"/>
      <c r="C9629" s="1508"/>
      <c r="D9629" s="1508"/>
      <c r="E9629" s="1508"/>
      <c r="F9629" s="1504"/>
      <c r="G9629" s="1504"/>
      <c r="H9629" s="1504"/>
      <c r="I9629" s="1504"/>
      <c r="J9629" s="1504"/>
    </row>
    <row r="9630" spans="2:10" x14ac:dyDescent="0.25">
      <c r="B9630" s="1508"/>
      <c r="C9630" s="1508"/>
      <c r="D9630" s="1508"/>
      <c r="E9630" s="1508"/>
      <c r="F9630" s="1504"/>
      <c r="G9630" s="1504"/>
      <c r="H9630" s="1504"/>
      <c r="I9630" s="1504"/>
      <c r="J9630" s="1504"/>
    </row>
    <row r="9631" spans="2:10" x14ac:dyDescent="0.25">
      <c r="B9631" s="1508"/>
      <c r="C9631" s="1508"/>
      <c r="D9631" s="1508"/>
      <c r="E9631" s="1508"/>
      <c r="F9631" s="1504"/>
      <c r="G9631" s="1504"/>
      <c r="H9631" s="1504"/>
      <c r="I9631" s="1504"/>
      <c r="J9631" s="1504"/>
    </row>
    <row r="9632" spans="2:10" x14ac:dyDescent="0.25">
      <c r="B9632" s="1508"/>
      <c r="C9632" s="1508"/>
      <c r="D9632" s="1508"/>
      <c r="E9632" s="1508"/>
      <c r="F9632" s="1504"/>
      <c r="G9632" s="1504"/>
      <c r="H9632" s="1504"/>
      <c r="I9632" s="1504"/>
      <c r="J9632" s="1504"/>
    </row>
    <row r="9633" spans="2:10" x14ac:dyDescent="0.25">
      <c r="B9633" s="1508"/>
      <c r="C9633" s="1508"/>
      <c r="D9633" s="1508"/>
      <c r="E9633" s="1508"/>
      <c r="F9633" s="1504"/>
      <c r="G9633" s="1504"/>
      <c r="H9633" s="1504"/>
      <c r="I9633" s="1504"/>
      <c r="J9633" s="1504"/>
    </row>
    <row r="9634" spans="2:10" x14ac:dyDescent="0.25">
      <c r="B9634" s="1508"/>
      <c r="C9634" s="1508"/>
      <c r="D9634" s="1508"/>
      <c r="E9634" s="1508"/>
      <c r="F9634" s="1504"/>
      <c r="G9634" s="1504"/>
      <c r="H9634" s="1504"/>
      <c r="I9634" s="1504"/>
      <c r="J9634" s="1504"/>
    </row>
    <row r="9635" spans="2:10" x14ac:dyDescent="0.25">
      <c r="B9635" s="1508"/>
      <c r="C9635" s="1508"/>
      <c r="D9635" s="1508"/>
      <c r="E9635" s="1508"/>
      <c r="F9635" s="1504"/>
      <c r="G9635" s="1504"/>
      <c r="H9635" s="1504"/>
      <c r="I9635" s="1504"/>
      <c r="J9635" s="1504"/>
    </row>
    <row r="9636" spans="2:10" x14ac:dyDescent="0.25">
      <c r="B9636" s="1508"/>
      <c r="C9636" s="1508"/>
      <c r="D9636" s="1508"/>
      <c r="E9636" s="1508"/>
      <c r="F9636" s="1504"/>
      <c r="G9636" s="1504"/>
      <c r="H9636" s="1504"/>
      <c r="I9636" s="1504"/>
      <c r="J9636" s="1504"/>
    </row>
    <row r="9637" spans="2:10" x14ac:dyDescent="0.25">
      <c r="B9637" s="1508"/>
      <c r="C9637" s="1508"/>
      <c r="D9637" s="1508"/>
      <c r="E9637" s="1508"/>
      <c r="F9637" s="1504"/>
      <c r="G9637" s="1504"/>
      <c r="H9637" s="1504"/>
      <c r="I9637" s="1504"/>
      <c r="J9637" s="1504"/>
    </row>
    <row r="9638" spans="2:10" x14ac:dyDescent="0.25">
      <c r="B9638" s="1508"/>
      <c r="C9638" s="1508"/>
      <c r="D9638" s="1508"/>
      <c r="E9638" s="1508"/>
      <c r="F9638" s="1504"/>
      <c r="G9638" s="1504"/>
      <c r="H9638" s="1504"/>
      <c r="I9638" s="1504"/>
      <c r="J9638" s="1504"/>
    </row>
    <row r="9639" spans="2:10" x14ac:dyDescent="0.25">
      <c r="B9639" s="1508"/>
      <c r="C9639" s="1508"/>
      <c r="D9639" s="1508"/>
      <c r="E9639" s="1508"/>
      <c r="F9639" s="1504"/>
      <c r="G9639" s="1504"/>
      <c r="H9639" s="1504"/>
      <c r="I9639" s="1504"/>
      <c r="J9639" s="1504"/>
    </row>
    <row r="9640" spans="2:10" x14ac:dyDescent="0.25">
      <c r="B9640" s="1508"/>
      <c r="C9640" s="1508"/>
      <c r="D9640" s="1508"/>
      <c r="E9640" s="1508"/>
      <c r="F9640" s="1504"/>
      <c r="G9640" s="1504"/>
      <c r="H9640" s="1504"/>
      <c r="I9640" s="1504"/>
      <c r="J9640" s="1504"/>
    </row>
    <row r="9641" spans="2:10" x14ac:dyDescent="0.25">
      <c r="B9641" s="1508"/>
      <c r="C9641" s="1508"/>
      <c r="D9641" s="1508"/>
      <c r="E9641" s="1508"/>
      <c r="F9641" s="1504"/>
      <c r="G9641" s="1504"/>
      <c r="H9641" s="1504"/>
      <c r="I9641" s="1504"/>
      <c r="J9641" s="1504"/>
    </row>
    <row r="9642" spans="2:10" x14ac:dyDescent="0.25">
      <c r="B9642" s="1508"/>
      <c r="C9642" s="1508"/>
      <c r="D9642" s="1508"/>
      <c r="E9642" s="1508"/>
      <c r="F9642" s="1504"/>
      <c r="G9642" s="1504"/>
      <c r="H9642" s="1504"/>
      <c r="I9642" s="1504"/>
      <c r="J9642" s="1504"/>
    </row>
    <row r="9643" spans="2:10" x14ac:dyDescent="0.25">
      <c r="B9643" s="1508"/>
      <c r="C9643" s="1508"/>
      <c r="D9643" s="1508"/>
      <c r="E9643" s="1508"/>
      <c r="F9643" s="1504"/>
      <c r="G9643" s="1504"/>
      <c r="H9643" s="1504"/>
      <c r="I9643" s="1504"/>
      <c r="J9643" s="1504"/>
    </row>
    <row r="9644" spans="2:10" x14ac:dyDescent="0.25">
      <c r="B9644" s="1508"/>
      <c r="C9644" s="1508"/>
      <c r="D9644" s="1508"/>
      <c r="E9644" s="1508"/>
      <c r="F9644" s="1504"/>
      <c r="G9644" s="1504"/>
      <c r="H9644" s="1504"/>
      <c r="I9644" s="1504"/>
      <c r="J9644" s="1504"/>
    </row>
    <row r="9645" spans="2:10" x14ac:dyDescent="0.25">
      <c r="B9645" s="1508"/>
      <c r="C9645" s="1508"/>
      <c r="D9645" s="1508"/>
      <c r="E9645" s="1508"/>
      <c r="F9645" s="1504"/>
      <c r="G9645" s="1504"/>
      <c r="H9645" s="1504"/>
      <c r="I9645" s="1504"/>
      <c r="J9645" s="1504"/>
    </row>
    <row r="9646" spans="2:10" x14ac:dyDescent="0.25">
      <c r="B9646" s="1508"/>
      <c r="C9646" s="1508"/>
      <c r="D9646" s="1508"/>
      <c r="E9646" s="1508"/>
      <c r="F9646" s="1504"/>
      <c r="G9646" s="1504"/>
      <c r="H9646" s="1504"/>
      <c r="I9646" s="1504"/>
      <c r="J9646" s="1504"/>
    </row>
    <row r="9647" spans="2:10" x14ac:dyDescent="0.25">
      <c r="B9647" s="1508"/>
      <c r="C9647" s="1508"/>
      <c r="D9647" s="1508"/>
      <c r="E9647" s="1508"/>
      <c r="F9647" s="1504"/>
      <c r="G9647" s="1504"/>
      <c r="H9647" s="1504"/>
      <c r="I9647" s="1504"/>
      <c r="J9647" s="1504"/>
    </row>
    <row r="9648" spans="2:10" x14ac:dyDescent="0.25">
      <c r="B9648" s="1508"/>
      <c r="C9648" s="1508"/>
      <c r="D9648" s="1508"/>
      <c r="E9648" s="1508"/>
      <c r="F9648" s="1504"/>
      <c r="G9648" s="1504"/>
      <c r="H9648" s="1504"/>
      <c r="I9648" s="1504"/>
      <c r="J9648" s="1504"/>
    </row>
    <row r="9649" spans="2:10" x14ac:dyDescent="0.25">
      <c r="B9649" s="1508"/>
      <c r="C9649" s="1508"/>
      <c r="D9649" s="1508"/>
      <c r="E9649" s="1508"/>
      <c r="F9649" s="1504"/>
      <c r="G9649" s="1504"/>
      <c r="H9649" s="1504"/>
      <c r="I9649" s="1504"/>
      <c r="J9649" s="1504"/>
    </row>
    <row r="9650" spans="2:10" x14ac:dyDescent="0.25">
      <c r="B9650" s="1508"/>
      <c r="C9650" s="1508"/>
      <c r="D9650" s="1508"/>
      <c r="E9650" s="1508"/>
      <c r="F9650" s="1504"/>
      <c r="G9650" s="1504"/>
      <c r="H9650" s="1504"/>
      <c r="I9650" s="1504"/>
      <c r="J9650" s="1504"/>
    </row>
    <row r="9651" spans="2:10" x14ac:dyDescent="0.25">
      <c r="B9651" s="1508"/>
      <c r="C9651" s="1508"/>
      <c r="D9651" s="1508"/>
      <c r="E9651" s="1508"/>
      <c r="F9651" s="1504"/>
      <c r="G9651" s="1504"/>
      <c r="H9651" s="1504"/>
      <c r="I9651" s="1504"/>
      <c r="J9651" s="1504"/>
    </row>
    <row r="9652" spans="2:10" x14ac:dyDescent="0.25">
      <c r="B9652" s="1508"/>
      <c r="C9652" s="1508"/>
      <c r="D9652" s="1508"/>
      <c r="E9652" s="1508"/>
      <c r="F9652" s="1504"/>
      <c r="G9652" s="1504"/>
      <c r="H9652" s="1504"/>
      <c r="I9652" s="1504"/>
      <c r="J9652" s="1504"/>
    </row>
    <row r="9653" spans="2:10" x14ac:dyDescent="0.25">
      <c r="B9653" s="1508"/>
      <c r="C9653" s="1508"/>
      <c r="D9653" s="1508"/>
      <c r="E9653" s="1508"/>
      <c r="F9653" s="1504"/>
      <c r="G9653" s="1504"/>
      <c r="H9653" s="1504"/>
      <c r="I9653" s="1504"/>
      <c r="J9653" s="1504"/>
    </row>
    <row r="9654" spans="2:10" x14ac:dyDescent="0.25">
      <c r="B9654" s="1508"/>
      <c r="C9654" s="1508"/>
      <c r="D9654" s="1508"/>
      <c r="E9654" s="1508"/>
      <c r="F9654" s="1504"/>
      <c r="G9654" s="1504"/>
      <c r="H9654" s="1504"/>
      <c r="I9654" s="1504"/>
      <c r="J9654" s="1504"/>
    </row>
    <row r="9655" spans="2:10" x14ac:dyDescent="0.25">
      <c r="B9655" s="1508"/>
      <c r="C9655" s="1508"/>
      <c r="D9655" s="1508"/>
      <c r="E9655" s="1508"/>
      <c r="F9655" s="1504"/>
      <c r="G9655" s="1504"/>
      <c r="H9655" s="1504"/>
      <c r="I9655" s="1504"/>
      <c r="J9655" s="1504"/>
    </row>
    <row r="9656" spans="2:10" x14ac:dyDescent="0.25">
      <c r="B9656" s="1508"/>
      <c r="C9656" s="1508"/>
      <c r="D9656" s="1508"/>
      <c r="E9656" s="1508"/>
      <c r="F9656" s="1504"/>
      <c r="G9656" s="1504"/>
      <c r="H9656" s="1504"/>
      <c r="I9656" s="1504"/>
      <c r="J9656" s="1504"/>
    </row>
    <row r="9657" spans="2:10" x14ac:dyDescent="0.25">
      <c r="B9657" s="1508"/>
      <c r="C9657" s="1508"/>
      <c r="D9657" s="1508"/>
      <c r="E9657" s="1508"/>
      <c r="F9657" s="1504"/>
      <c r="G9657" s="1504"/>
      <c r="H9657" s="1504"/>
      <c r="I9657" s="1504"/>
      <c r="J9657" s="1504"/>
    </row>
    <row r="9658" spans="2:10" x14ac:dyDescent="0.25">
      <c r="B9658" s="1508"/>
      <c r="C9658" s="1508"/>
      <c r="D9658" s="1508"/>
      <c r="E9658" s="1508"/>
      <c r="F9658" s="1504"/>
      <c r="G9658" s="1504"/>
      <c r="H9658" s="1504"/>
      <c r="I9658" s="1504"/>
      <c r="J9658" s="1504"/>
    </row>
    <row r="9659" spans="2:10" x14ac:dyDescent="0.25">
      <c r="B9659" s="1508"/>
      <c r="C9659" s="1508"/>
      <c r="D9659" s="1508"/>
      <c r="E9659" s="1508"/>
      <c r="F9659" s="1504"/>
      <c r="G9659" s="1504"/>
      <c r="H9659" s="1504"/>
      <c r="I9659" s="1504"/>
      <c r="J9659" s="1504"/>
    </row>
    <row r="9660" spans="2:10" x14ac:dyDescent="0.25">
      <c r="B9660" s="1508"/>
      <c r="C9660" s="1508"/>
      <c r="D9660" s="1508"/>
      <c r="E9660" s="1508"/>
      <c r="F9660" s="1504"/>
      <c r="G9660" s="1504"/>
      <c r="H9660" s="1504"/>
      <c r="I9660" s="1504"/>
      <c r="J9660" s="1504"/>
    </row>
    <row r="9661" spans="2:10" x14ac:dyDescent="0.25">
      <c r="B9661" s="1508"/>
      <c r="C9661" s="1508"/>
      <c r="D9661" s="1508"/>
      <c r="E9661" s="1508"/>
      <c r="F9661" s="1504"/>
      <c r="G9661" s="1504"/>
      <c r="H9661" s="1504"/>
      <c r="I9661" s="1504"/>
      <c r="J9661" s="1504"/>
    </row>
    <row r="9662" spans="2:10" x14ac:dyDescent="0.25">
      <c r="B9662" s="1508"/>
      <c r="C9662" s="1508"/>
      <c r="D9662" s="1508"/>
      <c r="E9662" s="1508"/>
      <c r="F9662" s="1504"/>
      <c r="G9662" s="1504"/>
      <c r="H9662" s="1504"/>
      <c r="I9662" s="1504"/>
      <c r="J9662" s="1504"/>
    </row>
    <row r="9663" spans="2:10" x14ac:dyDescent="0.25">
      <c r="B9663" s="1508"/>
      <c r="C9663" s="1508"/>
      <c r="D9663" s="1508"/>
      <c r="E9663" s="1508"/>
      <c r="F9663" s="1504"/>
      <c r="G9663" s="1504"/>
      <c r="H9663" s="1504"/>
      <c r="I9663" s="1504"/>
      <c r="J9663" s="1504"/>
    </row>
    <row r="9664" spans="2:10" x14ac:dyDescent="0.25">
      <c r="B9664" s="1508"/>
      <c r="C9664" s="1508"/>
      <c r="D9664" s="1508"/>
      <c r="E9664" s="1508"/>
      <c r="F9664" s="1504"/>
      <c r="G9664" s="1504"/>
      <c r="H9664" s="1504"/>
      <c r="I9664" s="1504"/>
      <c r="J9664" s="1504"/>
    </row>
    <row r="9665" spans="2:10" x14ac:dyDescent="0.25">
      <c r="B9665" s="1508"/>
      <c r="C9665" s="1508"/>
      <c r="D9665" s="1508"/>
      <c r="E9665" s="1508"/>
      <c r="F9665" s="1504"/>
      <c r="G9665" s="1504"/>
      <c r="H9665" s="1504"/>
      <c r="I9665" s="1504"/>
      <c r="J9665" s="1504"/>
    </row>
    <row r="9666" spans="2:10" x14ac:dyDescent="0.25">
      <c r="B9666" s="1508"/>
      <c r="C9666" s="1508"/>
      <c r="D9666" s="1508"/>
      <c r="E9666" s="1508"/>
      <c r="F9666" s="1504"/>
      <c r="G9666" s="1504"/>
      <c r="H9666" s="1504"/>
      <c r="I9666" s="1504"/>
      <c r="J9666" s="1504"/>
    </row>
    <row r="9667" spans="2:10" x14ac:dyDescent="0.25">
      <c r="B9667" s="1508"/>
      <c r="C9667" s="1508"/>
      <c r="D9667" s="1508"/>
      <c r="E9667" s="1508"/>
      <c r="F9667" s="1504"/>
      <c r="G9667" s="1504"/>
      <c r="H9667" s="1504"/>
      <c r="I9667" s="1504"/>
      <c r="J9667" s="1504"/>
    </row>
    <row r="9668" spans="2:10" x14ac:dyDescent="0.25">
      <c r="B9668" s="1508"/>
      <c r="C9668" s="1508"/>
      <c r="D9668" s="1508"/>
      <c r="E9668" s="1508"/>
      <c r="F9668" s="1504"/>
      <c r="G9668" s="1504"/>
      <c r="H9668" s="1504"/>
      <c r="I9668" s="1504"/>
      <c r="J9668" s="1504"/>
    </row>
    <row r="9669" spans="2:10" x14ac:dyDescent="0.25">
      <c r="B9669" s="1508"/>
      <c r="C9669" s="1508"/>
      <c r="D9669" s="1508"/>
      <c r="E9669" s="1508"/>
      <c r="F9669" s="1504"/>
      <c r="G9669" s="1504"/>
      <c r="H9669" s="1504"/>
      <c r="I9669" s="1504"/>
      <c r="J9669" s="1504"/>
    </row>
    <row r="9670" spans="2:10" x14ac:dyDescent="0.25">
      <c r="B9670" s="1508"/>
      <c r="C9670" s="1508"/>
      <c r="D9670" s="1508"/>
      <c r="E9670" s="1508"/>
      <c r="F9670" s="1504"/>
      <c r="G9670" s="1504"/>
      <c r="H9670" s="1504"/>
      <c r="I9670" s="1504"/>
      <c r="J9670" s="1504"/>
    </row>
    <row r="9671" spans="2:10" x14ac:dyDescent="0.25">
      <c r="B9671" s="1508"/>
      <c r="C9671" s="1508"/>
      <c r="D9671" s="1508"/>
      <c r="E9671" s="1508"/>
      <c r="F9671" s="1504"/>
      <c r="G9671" s="1504"/>
      <c r="H9671" s="1504"/>
      <c r="I9671" s="1504"/>
      <c r="J9671" s="1504"/>
    </row>
    <row r="9672" spans="2:10" x14ac:dyDescent="0.25">
      <c r="B9672" s="1508"/>
      <c r="C9672" s="1508"/>
      <c r="D9672" s="1508"/>
      <c r="E9672" s="1508"/>
      <c r="F9672" s="1504"/>
      <c r="G9672" s="1504"/>
      <c r="H9672" s="1504"/>
      <c r="I9672" s="1504"/>
      <c r="J9672" s="1504"/>
    </row>
    <row r="9673" spans="2:10" x14ac:dyDescent="0.25">
      <c r="B9673" s="1508"/>
      <c r="C9673" s="1508"/>
      <c r="D9673" s="1508"/>
      <c r="E9673" s="1508"/>
      <c r="F9673" s="1504"/>
      <c r="G9673" s="1504"/>
      <c r="H9673" s="1504"/>
      <c r="I9673" s="1504"/>
      <c r="J9673" s="1504"/>
    </row>
    <row r="9674" spans="2:10" x14ac:dyDescent="0.25">
      <c r="B9674" s="1508"/>
      <c r="C9674" s="1508"/>
      <c r="D9674" s="1508"/>
      <c r="E9674" s="1508"/>
      <c r="F9674" s="1504"/>
      <c r="G9674" s="1504"/>
      <c r="H9674" s="1504"/>
      <c r="I9674" s="1504"/>
      <c r="J9674" s="1504"/>
    </row>
    <row r="9675" spans="2:10" x14ac:dyDescent="0.25">
      <c r="B9675" s="1508"/>
      <c r="C9675" s="1508"/>
      <c r="D9675" s="1508"/>
      <c r="E9675" s="1508"/>
      <c r="F9675" s="1504"/>
      <c r="G9675" s="1504"/>
      <c r="H9675" s="1504"/>
      <c r="I9675" s="1504"/>
      <c r="J9675" s="1504"/>
    </row>
    <row r="9676" spans="2:10" x14ac:dyDescent="0.25">
      <c r="B9676" s="1508"/>
      <c r="C9676" s="1508"/>
      <c r="D9676" s="1508"/>
      <c r="E9676" s="1508"/>
      <c r="F9676" s="1504"/>
      <c r="G9676" s="1504"/>
      <c r="H9676" s="1504"/>
      <c r="I9676" s="1504"/>
      <c r="J9676" s="1504"/>
    </row>
    <row r="9677" spans="2:10" x14ac:dyDescent="0.25">
      <c r="B9677" s="1508"/>
      <c r="C9677" s="1508"/>
      <c r="D9677" s="1508"/>
      <c r="E9677" s="1508"/>
      <c r="F9677" s="1504"/>
      <c r="G9677" s="1504"/>
      <c r="H9677" s="1504"/>
      <c r="I9677" s="1504"/>
      <c r="J9677" s="1504"/>
    </row>
    <row r="9678" spans="2:10" x14ac:dyDescent="0.25">
      <c r="B9678" s="1508"/>
      <c r="C9678" s="1508"/>
      <c r="D9678" s="1508"/>
      <c r="E9678" s="1508"/>
      <c r="F9678" s="1504"/>
      <c r="G9678" s="1504"/>
      <c r="H9678" s="1504"/>
      <c r="I9678" s="1504"/>
      <c r="J9678" s="1504"/>
    </row>
    <row r="9679" spans="2:10" x14ac:dyDescent="0.25">
      <c r="B9679" s="1508"/>
      <c r="C9679" s="1508"/>
      <c r="D9679" s="1508"/>
      <c r="E9679" s="1508"/>
      <c r="F9679" s="1504"/>
      <c r="G9679" s="1504"/>
      <c r="H9679" s="1504"/>
      <c r="I9679" s="1504"/>
      <c r="J9679" s="1504"/>
    </row>
    <row r="9680" spans="2:10" x14ac:dyDescent="0.25">
      <c r="B9680" s="1508"/>
      <c r="C9680" s="1508"/>
      <c r="D9680" s="1508"/>
      <c r="E9680" s="1508"/>
      <c r="F9680" s="1504"/>
      <c r="G9680" s="1504"/>
      <c r="H9680" s="1504"/>
      <c r="I9680" s="1504"/>
      <c r="J9680" s="1504"/>
    </row>
    <row r="9681" spans="2:10" x14ac:dyDescent="0.25">
      <c r="B9681" s="1508"/>
      <c r="C9681" s="1508"/>
      <c r="D9681" s="1508"/>
      <c r="E9681" s="1508"/>
      <c r="F9681" s="1504"/>
      <c r="G9681" s="1504"/>
      <c r="H9681" s="1504"/>
      <c r="I9681" s="1504"/>
      <c r="J9681" s="1504"/>
    </row>
    <row r="9682" spans="2:10" x14ac:dyDescent="0.25">
      <c r="B9682" s="1508"/>
      <c r="C9682" s="1508"/>
      <c r="D9682" s="1508"/>
      <c r="E9682" s="1508"/>
      <c r="F9682" s="1504"/>
      <c r="G9682" s="1504"/>
      <c r="H9682" s="1504"/>
      <c r="I9682" s="1504"/>
      <c r="J9682" s="1504"/>
    </row>
    <row r="9683" spans="2:10" x14ac:dyDescent="0.25">
      <c r="B9683" s="1508"/>
      <c r="C9683" s="1508"/>
      <c r="D9683" s="1508"/>
      <c r="E9683" s="1508"/>
      <c r="F9683" s="1504"/>
      <c r="G9683" s="1504"/>
      <c r="H9683" s="1504"/>
      <c r="I9683" s="1504"/>
      <c r="J9683" s="1504"/>
    </row>
    <row r="9684" spans="2:10" x14ac:dyDescent="0.25">
      <c r="B9684" s="1508"/>
      <c r="C9684" s="1508"/>
      <c r="D9684" s="1508"/>
      <c r="E9684" s="1508"/>
      <c r="F9684" s="1504"/>
      <c r="G9684" s="1504"/>
      <c r="H9684" s="1504"/>
      <c r="I9684" s="1504"/>
      <c r="J9684" s="1504"/>
    </row>
    <row r="9685" spans="2:10" x14ac:dyDescent="0.25">
      <c r="B9685" s="1508"/>
      <c r="C9685" s="1508"/>
      <c r="D9685" s="1508"/>
      <c r="E9685" s="1508"/>
      <c r="F9685" s="1504"/>
      <c r="G9685" s="1504"/>
      <c r="H9685" s="1504"/>
      <c r="I9685" s="1504"/>
      <c r="J9685" s="1504"/>
    </row>
    <row r="9686" spans="2:10" x14ac:dyDescent="0.25">
      <c r="B9686" s="1508"/>
      <c r="C9686" s="1508"/>
      <c r="D9686" s="1508"/>
      <c r="E9686" s="1508"/>
      <c r="F9686" s="1504"/>
      <c r="G9686" s="1504"/>
      <c r="H9686" s="1504"/>
      <c r="I9686" s="1504"/>
      <c r="J9686" s="1504"/>
    </row>
    <row r="9687" spans="2:10" x14ac:dyDescent="0.25">
      <c r="B9687" s="1508"/>
      <c r="C9687" s="1508"/>
      <c r="D9687" s="1508"/>
      <c r="E9687" s="1508"/>
      <c r="F9687" s="1504"/>
      <c r="G9687" s="1504"/>
      <c r="H9687" s="1504"/>
      <c r="I9687" s="1504"/>
      <c r="J9687" s="1504"/>
    </row>
    <row r="9688" spans="2:10" x14ac:dyDescent="0.25">
      <c r="B9688" s="1508"/>
      <c r="C9688" s="1508"/>
      <c r="D9688" s="1508"/>
      <c r="E9688" s="1508"/>
      <c r="F9688" s="1504"/>
      <c r="G9688" s="1504"/>
      <c r="H9688" s="1504"/>
      <c r="I9688" s="1504"/>
      <c r="J9688" s="1504"/>
    </row>
    <row r="9689" spans="2:10" x14ac:dyDescent="0.25">
      <c r="B9689" s="1508"/>
      <c r="C9689" s="1508"/>
      <c r="D9689" s="1508"/>
      <c r="E9689" s="1508"/>
      <c r="F9689" s="1504"/>
      <c r="G9689" s="1504"/>
      <c r="H9689" s="1504"/>
      <c r="I9689" s="1504"/>
      <c r="J9689" s="1504"/>
    </row>
    <row r="9690" spans="2:10" x14ac:dyDescent="0.25">
      <c r="B9690" s="1508"/>
      <c r="C9690" s="1508"/>
      <c r="D9690" s="1508"/>
      <c r="E9690" s="1508"/>
      <c r="F9690" s="1504"/>
      <c r="G9690" s="1504"/>
      <c r="H9690" s="1504"/>
      <c r="I9690" s="1504"/>
      <c r="J9690" s="1504"/>
    </row>
    <row r="9691" spans="2:10" x14ac:dyDescent="0.25">
      <c r="B9691" s="1508"/>
      <c r="C9691" s="1508"/>
      <c r="D9691" s="1508"/>
      <c r="E9691" s="1508"/>
      <c r="F9691" s="1504"/>
      <c r="G9691" s="1504"/>
      <c r="H9691" s="1504"/>
      <c r="I9691" s="1504"/>
      <c r="J9691" s="1504"/>
    </row>
    <row r="9692" spans="2:10" x14ac:dyDescent="0.25">
      <c r="B9692" s="1508"/>
      <c r="C9692" s="1508"/>
      <c r="D9692" s="1508"/>
      <c r="E9692" s="1508"/>
      <c r="F9692" s="1504"/>
      <c r="G9692" s="1504"/>
      <c r="H9692" s="1504"/>
      <c r="I9692" s="1504"/>
      <c r="J9692" s="1504"/>
    </row>
    <row r="9693" spans="2:10" x14ac:dyDescent="0.25">
      <c r="B9693" s="1508"/>
      <c r="C9693" s="1508"/>
      <c r="D9693" s="1508"/>
      <c r="E9693" s="1508"/>
      <c r="F9693" s="1504"/>
      <c r="G9693" s="1504"/>
      <c r="H9693" s="1504"/>
      <c r="I9693" s="1504"/>
      <c r="J9693" s="1504"/>
    </row>
    <row r="9694" spans="2:10" x14ac:dyDescent="0.25">
      <c r="B9694" s="1508"/>
      <c r="C9694" s="1508"/>
      <c r="D9694" s="1508"/>
      <c r="E9694" s="1508"/>
      <c r="F9694" s="1504"/>
      <c r="G9694" s="1504"/>
      <c r="H9694" s="1504"/>
      <c r="I9694" s="1504"/>
      <c r="J9694" s="1504"/>
    </row>
    <row r="9695" spans="2:10" x14ac:dyDescent="0.25">
      <c r="B9695" s="1508"/>
      <c r="C9695" s="1508"/>
      <c r="D9695" s="1508"/>
      <c r="E9695" s="1508"/>
      <c r="F9695" s="1504"/>
      <c r="G9695" s="1504"/>
      <c r="H9695" s="1504"/>
      <c r="I9695" s="1504"/>
      <c r="J9695" s="1504"/>
    </row>
    <row r="9696" spans="2:10" x14ac:dyDescent="0.25">
      <c r="B9696" s="1508"/>
      <c r="C9696" s="1508"/>
      <c r="D9696" s="1508"/>
      <c r="E9696" s="1508"/>
      <c r="F9696" s="1504"/>
      <c r="G9696" s="1504"/>
      <c r="H9696" s="1504"/>
      <c r="I9696" s="1504"/>
      <c r="J9696" s="1504"/>
    </row>
    <row r="9697" spans="2:10" x14ac:dyDescent="0.25">
      <c r="B9697" s="1508"/>
      <c r="C9697" s="1508"/>
      <c r="D9697" s="1508"/>
      <c r="E9697" s="1508"/>
      <c r="F9697" s="1504"/>
      <c r="G9697" s="1504"/>
      <c r="H9697" s="1504"/>
      <c r="I9697" s="1504"/>
      <c r="J9697" s="1504"/>
    </row>
    <row r="9698" spans="2:10" x14ac:dyDescent="0.25">
      <c r="B9698" s="1508"/>
      <c r="C9698" s="1508"/>
      <c r="D9698" s="1508"/>
      <c r="E9698" s="1508"/>
      <c r="F9698" s="1504"/>
      <c r="G9698" s="1504"/>
      <c r="H9698" s="1504"/>
      <c r="I9698" s="1504"/>
      <c r="J9698" s="1504"/>
    </row>
    <row r="9699" spans="2:10" x14ac:dyDescent="0.25">
      <c r="B9699" s="1508"/>
      <c r="C9699" s="1508"/>
      <c r="D9699" s="1508"/>
      <c r="E9699" s="1508"/>
      <c r="F9699" s="1504"/>
      <c r="G9699" s="1504"/>
      <c r="H9699" s="1504"/>
      <c r="I9699" s="1504"/>
      <c r="J9699" s="1504"/>
    </row>
    <row r="9700" spans="2:10" x14ac:dyDescent="0.25">
      <c r="B9700" s="1508"/>
      <c r="C9700" s="1508"/>
      <c r="D9700" s="1508"/>
      <c r="E9700" s="1508"/>
      <c r="F9700" s="1504"/>
      <c r="G9700" s="1504"/>
      <c r="H9700" s="1504"/>
      <c r="I9700" s="1504"/>
      <c r="J9700" s="1504"/>
    </row>
    <row r="9701" spans="2:10" x14ac:dyDescent="0.25">
      <c r="B9701" s="1508"/>
      <c r="C9701" s="1508"/>
      <c r="D9701" s="1508"/>
      <c r="E9701" s="1508"/>
      <c r="F9701" s="1504"/>
      <c r="G9701" s="1504"/>
      <c r="H9701" s="1504"/>
      <c r="I9701" s="1504"/>
      <c r="J9701" s="1504"/>
    </row>
    <row r="9702" spans="2:10" x14ac:dyDescent="0.25">
      <c r="B9702" s="1508"/>
      <c r="C9702" s="1508"/>
      <c r="D9702" s="1508"/>
      <c r="E9702" s="1508"/>
      <c r="F9702" s="1504"/>
      <c r="G9702" s="1504"/>
      <c r="H9702" s="1504"/>
      <c r="I9702" s="1504"/>
      <c r="J9702" s="1504"/>
    </row>
    <row r="9703" spans="2:10" x14ac:dyDescent="0.25">
      <c r="B9703" s="1508"/>
      <c r="C9703" s="1508"/>
      <c r="D9703" s="1508"/>
      <c r="E9703" s="1508"/>
      <c r="F9703" s="1504"/>
      <c r="G9703" s="1504"/>
      <c r="H9703" s="1504"/>
      <c r="I9703" s="1504"/>
      <c r="J9703" s="1504"/>
    </row>
    <row r="9704" spans="2:10" x14ac:dyDescent="0.25">
      <c r="B9704" s="1508"/>
      <c r="C9704" s="1508"/>
      <c r="D9704" s="1508"/>
      <c r="E9704" s="1508"/>
      <c r="F9704" s="1504"/>
      <c r="G9704" s="1504"/>
      <c r="H9704" s="1504"/>
      <c r="I9704" s="1504"/>
      <c r="J9704" s="1504"/>
    </row>
    <row r="9705" spans="2:10" x14ac:dyDescent="0.25">
      <c r="B9705" s="1508"/>
      <c r="C9705" s="1508"/>
      <c r="D9705" s="1508"/>
      <c r="E9705" s="1508"/>
      <c r="F9705" s="1504"/>
      <c r="G9705" s="1504"/>
      <c r="H9705" s="1504"/>
      <c r="I9705" s="1504"/>
      <c r="J9705" s="1504"/>
    </row>
    <row r="9706" spans="2:10" x14ac:dyDescent="0.25">
      <c r="B9706" s="1508"/>
      <c r="C9706" s="1508"/>
      <c r="D9706" s="1508"/>
      <c r="E9706" s="1508"/>
      <c r="F9706" s="1504"/>
      <c r="G9706" s="1504"/>
      <c r="H9706" s="1504"/>
      <c r="I9706" s="1504"/>
      <c r="J9706" s="1504"/>
    </row>
    <row r="9707" spans="2:10" x14ac:dyDescent="0.25">
      <c r="B9707" s="1508"/>
      <c r="C9707" s="1508"/>
      <c r="D9707" s="1508"/>
      <c r="E9707" s="1508"/>
      <c r="F9707" s="1504"/>
      <c r="G9707" s="1504"/>
      <c r="H9707" s="1504"/>
      <c r="I9707" s="1504"/>
      <c r="J9707" s="1504"/>
    </row>
    <row r="9708" spans="2:10" x14ac:dyDescent="0.25">
      <c r="B9708" s="1508"/>
      <c r="C9708" s="1508"/>
      <c r="D9708" s="1508"/>
      <c r="E9708" s="1508"/>
      <c r="F9708" s="1504"/>
      <c r="G9708" s="1504"/>
      <c r="H9708" s="1504"/>
      <c r="I9708" s="1504"/>
      <c r="J9708" s="1504"/>
    </row>
    <row r="9709" spans="2:10" x14ac:dyDescent="0.25">
      <c r="B9709" s="1508"/>
      <c r="C9709" s="1508"/>
      <c r="D9709" s="1508"/>
      <c r="E9709" s="1508"/>
      <c r="F9709" s="1504"/>
      <c r="G9709" s="1504"/>
      <c r="H9709" s="1504"/>
      <c r="I9709" s="1504"/>
      <c r="J9709" s="1504"/>
    </row>
    <row r="9710" spans="2:10" x14ac:dyDescent="0.25">
      <c r="B9710" s="1508"/>
      <c r="C9710" s="1508"/>
      <c r="D9710" s="1508"/>
      <c r="E9710" s="1508"/>
      <c r="F9710" s="1504"/>
      <c r="G9710" s="1504"/>
      <c r="H9710" s="1504"/>
      <c r="I9710" s="1504"/>
      <c r="J9710" s="1504"/>
    </row>
    <row r="9711" spans="2:10" x14ac:dyDescent="0.25">
      <c r="B9711" s="1508"/>
      <c r="C9711" s="1508"/>
      <c r="D9711" s="1508"/>
      <c r="E9711" s="1508"/>
      <c r="F9711" s="1504"/>
      <c r="G9711" s="1504"/>
      <c r="H9711" s="1504"/>
      <c r="I9711" s="1504"/>
      <c r="J9711" s="1504"/>
    </row>
    <row r="9712" spans="2:10" x14ac:dyDescent="0.25">
      <c r="B9712" s="1508"/>
      <c r="C9712" s="1508"/>
      <c r="D9712" s="1508"/>
      <c r="E9712" s="1508"/>
      <c r="F9712" s="1504"/>
      <c r="G9712" s="1504"/>
      <c r="H9712" s="1504"/>
      <c r="I9712" s="1504"/>
      <c r="J9712" s="1504"/>
    </row>
    <row r="9713" spans="2:10" x14ac:dyDescent="0.25">
      <c r="B9713" s="1508"/>
      <c r="C9713" s="1508"/>
      <c r="D9713" s="1508"/>
      <c r="E9713" s="1508"/>
      <c r="F9713" s="1504"/>
      <c r="G9713" s="1504"/>
      <c r="H9713" s="1504"/>
      <c r="I9713" s="1504"/>
      <c r="J9713" s="1504"/>
    </row>
    <row r="9714" spans="2:10" x14ac:dyDescent="0.25">
      <c r="B9714" s="1508"/>
      <c r="C9714" s="1508"/>
      <c r="D9714" s="1508"/>
      <c r="E9714" s="1508"/>
      <c r="F9714" s="1504"/>
      <c r="G9714" s="1504"/>
      <c r="H9714" s="1504"/>
      <c r="I9714" s="1504"/>
      <c r="J9714" s="1504"/>
    </row>
    <row r="9715" spans="2:10" x14ac:dyDescent="0.25">
      <c r="B9715" s="1508"/>
      <c r="C9715" s="1508"/>
      <c r="D9715" s="1508"/>
      <c r="E9715" s="1508"/>
      <c r="F9715" s="1504"/>
      <c r="G9715" s="1504"/>
      <c r="H9715" s="1504"/>
      <c r="I9715" s="1504"/>
      <c r="J9715" s="1504"/>
    </row>
    <row r="9716" spans="2:10" x14ac:dyDescent="0.25">
      <c r="B9716" s="1508"/>
      <c r="C9716" s="1508"/>
      <c r="D9716" s="1508"/>
      <c r="E9716" s="1508"/>
      <c r="F9716" s="1504"/>
      <c r="G9716" s="1504"/>
      <c r="H9716" s="1504"/>
      <c r="I9716" s="1504"/>
      <c r="J9716" s="1504"/>
    </row>
    <row r="9717" spans="2:10" x14ac:dyDescent="0.25">
      <c r="B9717" s="1508"/>
      <c r="C9717" s="1508"/>
      <c r="D9717" s="1508"/>
      <c r="E9717" s="1508"/>
      <c r="F9717" s="1504"/>
      <c r="G9717" s="1504"/>
      <c r="H9717" s="1504"/>
      <c r="I9717" s="1504"/>
      <c r="J9717" s="1504"/>
    </row>
    <row r="9718" spans="2:10" x14ac:dyDescent="0.25">
      <c r="B9718" s="1508"/>
      <c r="C9718" s="1508"/>
      <c r="D9718" s="1508"/>
      <c r="E9718" s="1508"/>
      <c r="F9718" s="1504"/>
      <c r="G9718" s="1504"/>
      <c r="H9718" s="1504"/>
      <c r="I9718" s="1504"/>
      <c r="J9718" s="1504"/>
    </row>
    <row r="9719" spans="2:10" x14ac:dyDescent="0.25">
      <c r="B9719" s="1508"/>
      <c r="C9719" s="1508"/>
      <c r="D9719" s="1508"/>
      <c r="E9719" s="1508"/>
      <c r="F9719" s="1504"/>
      <c r="G9719" s="1504"/>
      <c r="H9719" s="1504"/>
      <c r="I9719" s="1504"/>
      <c r="J9719" s="1504"/>
    </row>
    <row r="9720" spans="2:10" x14ac:dyDescent="0.25">
      <c r="B9720" s="1508"/>
      <c r="C9720" s="1508"/>
      <c r="D9720" s="1508"/>
      <c r="E9720" s="1508"/>
      <c r="F9720" s="1504"/>
      <c r="G9720" s="1504"/>
      <c r="H9720" s="1504"/>
      <c r="I9720" s="1504"/>
      <c r="J9720" s="1504"/>
    </row>
    <row r="9721" spans="2:10" x14ac:dyDescent="0.25">
      <c r="B9721" s="1508"/>
      <c r="C9721" s="1508"/>
      <c r="D9721" s="1508"/>
      <c r="E9721" s="1508"/>
      <c r="F9721" s="1504"/>
      <c r="G9721" s="1504"/>
      <c r="H9721" s="1504"/>
      <c r="I9721" s="1504"/>
      <c r="J9721" s="1504"/>
    </row>
    <row r="9722" spans="2:10" x14ac:dyDescent="0.25">
      <c r="B9722" s="1508"/>
      <c r="C9722" s="1508"/>
      <c r="D9722" s="1508"/>
      <c r="E9722" s="1508"/>
      <c r="F9722" s="1504"/>
      <c r="G9722" s="1504"/>
      <c r="H9722" s="1504"/>
      <c r="I9722" s="1504"/>
      <c r="J9722" s="1504"/>
    </row>
    <row r="9723" spans="2:10" x14ac:dyDescent="0.25">
      <c r="B9723" s="1508"/>
      <c r="C9723" s="1508"/>
      <c r="D9723" s="1508"/>
      <c r="E9723" s="1508"/>
      <c r="F9723" s="1504"/>
      <c r="G9723" s="1504"/>
      <c r="H9723" s="1504"/>
      <c r="I9723" s="1504"/>
      <c r="J9723" s="1504"/>
    </row>
    <row r="9724" spans="2:10" x14ac:dyDescent="0.25">
      <c r="B9724" s="1508"/>
      <c r="C9724" s="1508"/>
      <c r="D9724" s="1508"/>
      <c r="E9724" s="1508"/>
      <c r="F9724" s="1504"/>
      <c r="G9724" s="1504"/>
      <c r="H9724" s="1504"/>
      <c r="I9724" s="1504"/>
      <c r="J9724" s="1504"/>
    </row>
    <row r="9725" spans="2:10" x14ac:dyDescent="0.25">
      <c r="B9725" s="1508"/>
      <c r="C9725" s="1508"/>
      <c r="D9725" s="1508"/>
      <c r="E9725" s="1508"/>
      <c r="F9725" s="1504"/>
      <c r="G9725" s="1504"/>
      <c r="H9725" s="1504"/>
      <c r="I9725" s="1504"/>
      <c r="J9725" s="1504"/>
    </row>
    <row r="9726" spans="2:10" x14ac:dyDescent="0.25">
      <c r="B9726" s="1508"/>
      <c r="C9726" s="1508"/>
      <c r="D9726" s="1508"/>
      <c r="E9726" s="1508"/>
      <c r="F9726" s="1504"/>
      <c r="G9726" s="1504"/>
      <c r="H9726" s="1504"/>
      <c r="I9726" s="1504"/>
      <c r="J9726" s="1504"/>
    </row>
    <row r="9727" spans="2:10" x14ac:dyDescent="0.25">
      <c r="B9727" s="1508"/>
      <c r="C9727" s="1508"/>
      <c r="D9727" s="1508"/>
      <c r="E9727" s="1508"/>
      <c r="F9727" s="1504"/>
      <c r="G9727" s="1504"/>
      <c r="H9727" s="1504"/>
      <c r="I9727" s="1504"/>
      <c r="J9727" s="1504"/>
    </row>
    <row r="9728" spans="2:10" x14ac:dyDescent="0.25">
      <c r="B9728" s="1508"/>
      <c r="C9728" s="1508"/>
      <c r="D9728" s="1508"/>
      <c r="E9728" s="1508"/>
      <c r="F9728" s="1504"/>
      <c r="G9728" s="1504"/>
      <c r="H9728" s="1504"/>
      <c r="I9728" s="1504"/>
      <c r="J9728" s="1504"/>
    </row>
    <row r="9729" spans="2:10" x14ac:dyDescent="0.25">
      <c r="B9729" s="1508"/>
      <c r="C9729" s="1508"/>
      <c r="D9729" s="1508"/>
      <c r="E9729" s="1508"/>
      <c r="F9729" s="1504"/>
      <c r="G9729" s="1504"/>
      <c r="H9729" s="1504"/>
      <c r="I9729" s="1504"/>
      <c r="J9729" s="1504"/>
    </row>
    <row r="9730" spans="2:10" x14ac:dyDescent="0.25">
      <c r="B9730" s="1508"/>
      <c r="C9730" s="1508"/>
      <c r="D9730" s="1508"/>
      <c r="E9730" s="1508"/>
      <c r="F9730" s="1504"/>
      <c r="G9730" s="1504"/>
      <c r="H9730" s="1504"/>
      <c r="I9730" s="1504"/>
      <c r="J9730" s="1504"/>
    </row>
    <row r="9731" spans="2:10" x14ac:dyDescent="0.25">
      <c r="B9731" s="1508"/>
      <c r="C9731" s="1508"/>
      <c r="D9731" s="1508"/>
      <c r="E9731" s="1508"/>
      <c r="F9731" s="1504"/>
      <c r="G9731" s="1504"/>
      <c r="H9731" s="1504"/>
      <c r="I9731" s="1504"/>
      <c r="J9731" s="1504"/>
    </row>
    <row r="9732" spans="2:10" x14ac:dyDescent="0.25">
      <c r="B9732" s="1508"/>
      <c r="C9732" s="1508"/>
      <c r="D9732" s="1508"/>
      <c r="E9732" s="1508"/>
      <c r="F9732" s="1504"/>
      <c r="G9732" s="1504"/>
      <c r="H9732" s="1504"/>
      <c r="I9732" s="1504"/>
      <c r="J9732" s="1504"/>
    </row>
    <row r="9733" spans="2:10" x14ac:dyDescent="0.25">
      <c r="B9733" s="1508"/>
      <c r="C9733" s="1508"/>
      <c r="D9733" s="1508"/>
      <c r="E9733" s="1508"/>
      <c r="F9733" s="1504"/>
      <c r="G9733" s="1504"/>
      <c r="H9733" s="1504"/>
      <c r="I9733" s="1504"/>
      <c r="J9733" s="1504"/>
    </row>
    <row r="9734" spans="2:10" x14ac:dyDescent="0.25">
      <c r="B9734" s="1508"/>
      <c r="C9734" s="1508"/>
      <c r="D9734" s="1508"/>
      <c r="E9734" s="1508"/>
      <c r="F9734" s="1504"/>
      <c r="G9734" s="1504"/>
      <c r="H9734" s="1504"/>
      <c r="I9734" s="1504"/>
      <c r="J9734" s="1504"/>
    </row>
    <row r="9735" spans="2:10" x14ac:dyDescent="0.25">
      <c r="B9735" s="1508"/>
      <c r="C9735" s="1508"/>
      <c r="D9735" s="1508"/>
      <c r="E9735" s="1508"/>
      <c r="F9735" s="1504"/>
      <c r="G9735" s="1504"/>
      <c r="H9735" s="1504"/>
      <c r="I9735" s="1504"/>
      <c r="J9735" s="1504"/>
    </row>
    <row r="9736" spans="2:10" x14ac:dyDescent="0.25">
      <c r="B9736" s="1508"/>
      <c r="C9736" s="1508"/>
      <c r="D9736" s="1508"/>
      <c r="E9736" s="1508"/>
      <c r="F9736" s="1504"/>
      <c r="G9736" s="1504"/>
      <c r="H9736" s="1504"/>
      <c r="I9736" s="1504"/>
      <c r="J9736" s="1504"/>
    </row>
    <row r="9737" spans="2:10" x14ac:dyDescent="0.25">
      <c r="B9737" s="1508"/>
      <c r="C9737" s="1508"/>
      <c r="D9737" s="1508"/>
      <c r="E9737" s="1508"/>
      <c r="F9737" s="1504"/>
      <c r="G9737" s="1504"/>
      <c r="H9737" s="1504"/>
      <c r="I9737" s="1504"/>
      <c r="J9737" s="1504"/>
    </row>
    <row r="9738" spans="2:10" x14ac:dyDescent="0.25">
      <c r="B9738" s="1508"/>
      <c r="C9738" s="1508"/>
      <c r="D9738" s="1508"/>
      <c r="E9738" s="1508"/>
      <c r="F9738" s="1504"/>
      <c r="G9738" s="1504"/>
      <c r="H9738" s="1504"/>
      <c r="I9738" s="1504"/>
      <c r="J9738" s="1504"/>
    </row>
    <row r="9739" spans="2:10" x14ac:dyDescent="0.25">
      <c r="B9739" s="1508"/>
      <c r="C9739" s="1508"/>
      <c r="D9739" s="1508"/>
      <c r="E9739" s="1508"/>
      <c r="F9739" s="1504"/>
      <c r="G9739" s="1504"/>
      <c r="H9739" s="1504"/>
      <c r="I9739" s="1504"/>
      <c r="J9739" s="1504"/>
    </row>
    <row r="9740" spans="2:10" x14ac:dyDescent="0.25">
      <c r="B9740" s="1508"/>
      <c r="C9740" s="1508"/>
      <c r="D9740" s="1508"/>
      <c r="E9740" s="1508"/>
      <c r="F9740" s="1504"/>
      <c r="G9740" s="1504"/>
      <c r="H9740" s="1504"/>
      <c r="I9740" s="1504"/>
      <c r="J9740" s="1504"/>
    </row>
    <row r="9741" spans="2:10" x14ac:dyDescent="0.25">
      <c r="B9741" s="1508"/>
      <c r="C9741" s="1508"/>
      <c r="D9741" s="1508"/>
      <c r="E9741" s="1508"/>
      <c r="F9741" s="1504"/>
      <c r="G9741" s="1504"/>
      <c r="H9741" s="1504"/>
      <c r="I9741" s="1504"/>
      <c r="J9741" s="1504"/>
    </row>
    <row r="9742" spans="2:10" x14ac:dyDescent="0.25">
      <c r="B9742" s="1508"/>
      <c r="C9742" s="1508"/>
      <c r="D9742" s="1508"/>
      <c r="E9742" s="1508"/>
      <c r="F9742" s="1504"/>
      <c r="G9742" s="1504"/>
      <c r="H9742" s="1504"/>
      <c r="I9742" s="1504"/>
      <c r="J9742" s="1504"/>
    </row>
    <row r="9743" spans="2:10" x14ac:dyDescent="0.25">
      <c r="B9743" s="1508"/>
      <c r="C9743" s="1508"/>
      <c r="D9743" s="1508"/>
      <c r="E9743" s="1508"/>
      <c r="F9743" s="1504"/>
      <c r="G9743" s="1504"/>
      <c r="H9743" s="1504"/>
      <c r="I9743" s="1504"/>
      <c r="J9743" s="1504"/>
    </row>
    <row r="9744" spans="2:10" x14ac:dyDescent="0.25">
      <c r="B9744" s="1508"/>
      <c r="C9744" s="1508"/>
      <c r="D9744" s="1508"/>
      <c r="E9744" s="1508"/>
      <c r="F9744" s="1504"/>
      <c r="G9744" s="1504"/>
      <c r="H9744" s="1504"/>
      <c r="I9744" s="1504"/>
      <c r="J9744" s="1504"/>
    </row>
    <row r="9745" spans="2:10" x14ac:dyDescent="0.25">
      <c r="B9745" s="1508"/>
      <c r="C9745" s="1508"/>
      <c r="D9745" s="1508"/>
      <c r="E9745" s="1508"/>
      <c r="F9745" s="1504"/>
      <c r="G9745" s="1504"/>
      <c r="H9745" s="1504"/>
      <c r="I9745" s="1504"/>
      <c r="J9745" s="1504"/>
    </row>
    <row r="9746" spans="2:10" x14ac:dyDescent="0.25">
      <c r="B9746" s="1508"/>
      <c r="C9746" s="1508"/>
      <c r="D9746" s="1508"/>
      <c r="E9746" s="1508"/>
      <c r="F9746" s="1504"/>
      <c r="G9746" s="1504"/>
      <c r="H9746" s="1504"/>
      <c r="I9746" s="1504"/>
      <c r="J9746" s="1504"/>
    </row>
    <row r="9747" spans="2:10" x14ac:dyDescent="0.25">
      <c r="B9747" s="1508"/>
      <c r="C9747" s="1508"/>
      <c r="D9747" s="1508"/>
      <c r="E9747" s="1508"/>
      <c r="F9747" s="1504"/>
      <c r="G9747" s="1504"/>
      <c r="H9747" s="1504"/>
      <c r="I9747" s="1504"/>
      <c r="J9747" s="1504"/>
    </row>
    <row r="9748" spans="2:10" x14ac:dyDescent="0.25">
      <c r="B9748" s="1508"/>
      <c r="C9748" s="1508"/>
      <c r="D9748" s="1508"/>
      <c r="E9748" s="1508"/>
      <c r="F9748" s="1504"/>
      <c r="G9748" s="1504"/>
      <c r="H9748" s="1504"/>
      <c r="I9748" s="1504"/>
      <c r="J9748" s="1504"/>
    </row>
    <row r="9749" spans="2:10" x14ac:dyDescent="0.25">
      <c r="B9749" s="1508"/>
      <c r="C9749" s="1508"/>
      <c r="D9749" s="1508"/>
      <c r="E9749" s="1508"/>
      <c r="F9749" s="1504"/>
      <c r="G9749" s="1504"/>
      <c r="H9749" s="1504"/>
      <c r="I9749" s="1504"/>
      <c r="J9749" s="1504"/>
    </row>
    <row r="9750" spans="2:10" x14ac:dyDescent="0.25">
      <c r="B9750" s="1508"/>
      <c r="C9750" s="1508"/>
      <c r="D9750" s="1508"/>
      <c r="E9750" s="1508"/>
      <c r="F9750" s="1504"/>
      <c r="G9750" s="1504"/>
      <c r="H9750" s="1504"/>
      <c r="I9750" s="1504"/>
      <c r="J9750" s="1504"/>
    </row>
    <row r="9751" spans="2:10" x14ac:dyDescent="0.25">
      <c r="B9751" s="1508"/>
      <c r="C9751" s="1508"/>
      <c r="D9751" s="1508"/>
      <c r="E9751" s="1508"/>
      <c r="F9751" s="1504"/>
      <c r="G9751" s="1504"/>
      <c r="H9751" s="1504"/>
      <c r="I9751" s="1504"/>
      <c r="J9751" s="1504"/>
    </row>
    <row r="9752" spans="2:10" x14ac:dyDescent="0.25">
      <c r="B9752" s="1508"/>
      <c r="C9752" s="1508"/>
      <c r="D9752" s="1508"/>
      <c r="E9752" s="1508"/>
      <c r="F9752" s="1504"/>
      <c r="G9752" s="1504"/>
      <c r="H9752" s="1504"/>
      <c r="I9752" s="1504"/>
      <c r="J9752" s="1504"/>
    </row>
    <row r="9753" spans="2:10" x14ac:dyDescent="0.25">
      <c r="B9753" s="1508"/>
      <c r="C9753" s="1508"/>
      <c r="D9753" s="1508"/>
      <c r="E9753" s="1508"/>
      <c r="F9753" s="1504"/>
      <c r="G9753" s="1504"/>
      <c r="H9753" s="1504"/>
      <c r="I9753" s="1504"/>
      <c r="J9753" s="1504"/>
    </row>
    <row r="9754" spans="2:10" x14ac:dyDescent="0.25">
      <c r="B9754" s="1508"/>
      <c r="C9754" s="1508"/>
      <c r="D9754" s="1508"/>
      <c r="E9754" s="1508"/>
      <c r="F9754" s="1504"/>
      <c r="G9754" s="1504"/>
      <c r="H9754" s="1504"/>
      <c r="I9754" s="1504"/>
      <c r="J9754" s="1504"/>
    </row>
    <row r="9755" spans="2:10" x14ac:dyDescent="0.25">
      <c r="B9755" s="1508"/>
      <c r="C9755" s="1508"/>
      <c r="D9755" s="1508"/>
      <c r="E9755" s="1508"/>
      <c r="F9755" s="1504"/>
      <c r="G9755" s="1504"/>
      <c r="H9755" s="1504"/>
      <c r="I9755" s="1504"/>
      <c r="J9755" s="1504"/>
    </row>
    <row r="9756" spans="2:10" x14ac:dyDescent="0.25">
      <c r="B9756" s="1508"/>
      <c r="C9756" s="1508"/>
      <c r="D9756" s="1508"/>
      <c r="E9756" s="1508"/>
      <c r="F9756" s="1504"/>
      <c r="G9756" s="1504"/>
      <c r="H9756" s="1504"/>
      <c r="I9756" s="1504"/>
      <c r="J9756" s="1504"/>
    </row>
    <row r="9757" spans="2:10" x14ac:dyDescent="0.25">
      <c r="B9757" s="1508"/>
      <c r="C9757" s="1508"/>
      <c r="D9757" s="1508"/>
      <c r="E9757" s="1508"/>
      <c r="F9757" s="1504"/>
      <c r="G9757" s="1504"/>
      <c r="H9757" s="1504"/>
      <c r="I9757" s="1504"/>
      <c r="J9757" s="1504"/>
    </row>
    <row r="9758" spans="2:10" x14ac:dyDescent="0.25">
      <c r="B9758" s="1508"/>
      <c r="C9758" s="1508"/>
      <c r="D9758" s="1508"/>
      <c r="E9758" s="1508"/>
      <c r="F9758" s="1504"/>
      <c r="G9758" s="1504"/>
      <c r="H9758" s="1504"/>
      <c r="I9758" s="1504"/>
      <c r="J9758" s="1504"/>
    </row>
    <row r="9759" spans="2:10" x14ac:dyDescent="0.25">
      <c r="B9759" s="1508"/>
      <c r="C9759" s="1508"/>
      <c r="D9759" s="1508"/>
      <c r="E9759" s="1508"/>
      <c r="F9759" s="1504"/>
      <c r="G9759" s="1504"/>
      <c r="H9759" s="1504"/>
      <c r="I9759" s="1504"/>
      <c r="J9759" s="1504"/>
    </row>
    <row r="9760" spans="2:10" x14ac:dyDescent="0.25">
      <c r="B9760" s="1508"/>
      <c r="C9760" s="1508"/>
      <c r="D9760" s="1508"/>
      <c r="E9760" s="1508"/>
      <c r="F9760" s="1504"/>
      <c r="G9760" s="1504"/>
      <c r="H9760" s="1504"/>
      <c r="I9760" s="1504"/>
      <c r="J9760" s="1504"/>
    </row>
    <row r="9761" spans="2:10" x14ac:dyDescent="0.25">
      <c r="B9761" s="1508"/>
      <c r="C9761" s="1508"/>
      <c r="D9761" s="1508"/>
      <c r="E9761" s="1508"/>
      <c r="F9761" s="1504"/>
      <c r="G9761" s="1504"/>
      <c r="H9761" s="1504"/>
      <c r="I9761" s="1504"/>
      <c r="J9761" s="1504"/>
    </row>
    <row r="9762" spans="2:10" x14ac:dyDescent="0.25">
      <c r="B9762" s="1508"/>
      <c r="C9762" s="1508"/>
      <c r="D9762" s="1508"/>
      <c r="E9762" s="1508"/>
      <c r="F9762" s="1504"/>
      <c r="G9762" s="1504"/>
      <c r="H9762" s="1504"/>
      <c r="I9762" s="1504"/>
      <c r="J9762" s="1504"/>
    </row>
    <row r="9763" spans="2:10" x14ac:dyDescent="0.25">
      <c r="B9763" s="1508"/>
      <c r="C9763" s="1508"/>
      <c r="D9763" s="1508"/>
      <c r="E9763" s="1508"/>
      <c r="F9763" s="1504"/>
      <c r="G9763" s="1504"/>
      <c r="H9763" s="1504"/>
      <c r="I9763" s="1504"/>
      <c r="J9763" s="1504"/>
    </row>
    <row r="9764" spans="2:10" x14ac:dyDescent="0.25">
      <c r="B9764" s="1508"/>
      <c r="C9764" s="1508"/>
      <c r="D9764" s="1508"/>
      <c r="E9764" s="1508"/>
      <c r="F9764" s="1504"/>
      <c r="G9764" s="1504"/>
      <c r="H9764" s="1504"/>
      <c r="I9764" s="1504"/>
      <c r="J9764" s="1504"/>
    </row>
    <row r="9765" spans="2:10" x14ac:dyDescent="0.25">
      <c r="B9765" s="1508"/>
      <c r="C9765" s="1508"/>
      <c r="D9765" s="1508"/>
      <c r="E9765" s="1508"/>
      <c r="F9765" s="1504"/>
      <c r="G9765" s="1504"/>
      <c r="H9765" s="1504"/>
      <c r="I9765" s="1504"/>
      <c r="J9765" s="1504"/>
    </row>
    <row r="9766" spans="2:10" x14ac:dyDescent="0.25">
      <c r="B9766" s="1508"/>
      <c r="C9766" s="1508"/>
      <c r="D9766" s="1508"/>
      <c r="E9766" s="1508"/>
      <c r="F9766" s="1504"/>
      <c r="G9766" s="1504"/>
      <c r="H9766" s="1504"/>
      <c r="I9766" s="1504"/>
      <c r="J9766" s="1504"/>
    </row>
    <row r="9767" spans="2:10" x14ac:dyDescent="0.25">
      <c r="B9767" s="1508"/>
      <c r="C9767" s="1508"/>
      <c r="D9767" s="1508"/>
      <c r="E9767" s="1508"/>
      <c r="F9767" s="1504"/>
      <c r="G9767" s="1504"/>
      <c r="H9767" s="1504"/>
      <c r="I9767" s="1504"/>
      <c r="J9767" s="1504"/>
    </row>
    <row r="9768" spans="2:10" x14ac:dyDescent="0.25">
      <c r="B9768" s="1508"/>
      <c r="C9768" s="1508"/>
      <c r="D9768" s="1508"/>
      <c r="E9768" s="1508"/>
      <c r="F9768" s="1504"/>
      <c r="G9768" s="1504"/>
      <c r="H9768" s="1504"/>
      <c r="I9768" s="1504"/>
      <c r="J9768" s="1504"/>
    </row>
    <row r="9769" spans="2:10" x14ac:dyDescent="0.25">
      <c r="B9769" s="1508"/>
      <c r="C9769" s="1508"/>
      <c r="D9769" s="1508"/>
      <c r="E9769" s="1508"/>
      <c r="F9769" s="1504"/>
      <c r="G9769" s="1504"/>
      <c r="H9769" s="1504"/>
      <c r="I9769" s="1504"/>
      <c r="J9769" s="1504"/>
    </row>
    <row r="9770" spans="2:10" x14ac:dyDescent="0.25">
      <c r="B9770" s="1508"/>
      <c r="C9770" s="1508"/>
      <c r="D9770" s="1508"/>
      <c r="E9770" s="1508"/>
      <c r="F9770" s="1504"/>
      <c r="G9770" s="1504"/>
      <c r="H9770" s="1504"/>
      <c r="I9770" s="1504"/>
      <c r="J9770" s="1504"/>
    </row>
    <row r="9771" spans="2:10" x14ac:dyDescent="0.25">
      <c r="B9771" s="1508"/>
      <c r="C9771" s="1508"/>
      <c r="D9771" s="1508"/>
      <c r="E9771" s="1508"/>
      <c r="F9771" s="1504"/>
      <c r="G9771" s="1504"/>
      <c r="H9771" s="1504"/>
      <c r="I9771" s="1504"/>
      <c r="J9771" s="1504"/>
    </row>
    <row r="9772" spans="2:10" x14ac:dyDescent="0.25">
      <c r="B9772" s="1508"/>
      <c r="C9772" s="1508"/>
      <c r="D9772" s="1508"/>
      <c r="E9772" s="1508"/>
      <c r="F9772" s="1504"/>
      <c r="G9772" s="1504"/>
      <c r="H9772" s="1504"/>
      <c r="I9772" s="1504"/>
      <c r="J9772" s="1504"/>
    </row>
    <row r="9773" spans="2:10" x14ac:dyDescent="0.25">
      <c r="B9773" s="1508"/>
      <c r="C9773" s="1508"/>
      <c r="D9773" s="1508"/>
      <c r="E9773" s="1508"/>
      <c r="F9773" s="1504"/>
      <c r="G9773" s="1504"/>
      <c r="H9773" s="1504"/>
      <c r="I9773" s="1504"/>
      <c r="J9773" s="1504"/>
    </row>
    <row r="9774" spans="2:10" x14ac:dyDescent="0.25">
      <c r="B9774" s="1508"/>
      <c r="C9774" s="1508"/>
      <c r="D9774" s="1508"/>
      <c r="E9774" s="1508"/>
      <c r="F9774" s="1504"/>
      <c r="G9774" s="1504"/>
      <c r="H9774" s="1504"/>
      <c r="I9774" s="1504"/>
      <c r="J9774" s="1504"/>
    </row>
    <row r="9775" spans="2:10" x14ac:dyDescent="0.25">
      <c r="B9775" s="1508"/>
      <c r="C9775" s="1508"/>
      <c r="D9775" s="1508"/>
      <c r="E9775" s="1508"/>
      <c r="F9775" s="1504"/>
      <c r="G9775" s="1504"/>
      <c r="H9775" s="1504"/>
      <c r="I9775" s="1504"/>
      <c r="J9775" s="1504"/>
    </row>
    <row r="9776" spans="2:10" x14ac:dyDescent="0.25">
      <c r="B9776" s="1508"/>
      <c r="C9776" s="1508"/>
      <c r="D9776" s="1508"/>
      <c r="E9776" s="1508"/>
      <c r="F9776" s="1504"/>
      <c r="G9776" s="1504"/>
      <c r="H9776" s="1504"/>
      <c r="I9776" s="1504"/>
      <c r="J9776" s="1504"/>
    </row>
    <row r="9777" spans="2:10" x14ac:dyDescent="0.25">
      <c r="B9777" s="1508"/>
      <c r="C9777" s="1508"/>
      <c r="D9777" s="1508"/>
      <c r="E9777" s="1508"/>
      <c r="F9777" s="1504"/>
      <c r="G9777" s="1504"/>
      <c r="H9777" s="1504"/>
      <c r="I9777" s="1504"/>
      <c r="J9777" s="1504"/>
    </row>
    <row r="9778" spans="2:10" x14ac:dyDescent="0.25">
      <c r="B9778" s="1508"/>
      <c r="C9778" s="1508"/>
      <c r="D9778" s="1508"/>
      <c r="E9778" s="1508"/>
      <c r="F9778" s="1504"/>
      <c r="G9778" s="1504"/>
      <c r="H9778" s="1504"/>
      <c r="I9778" s="1504"/>
      <c r="J9778" s="1504"/>
    </row>
    <row r="9779" spans="2:10" x14ac:dyDescent="0.25">
      <c r="B9779" s="1508"/>
      <c r="C9779" s="1508"/>
      <c r="D9779" s="1508"/>
      <c r="E9779" s="1508"/>
      <c r="F9779" s="1504"/>
      <c r="G9779" s="1504"/>
      <c r="H9779" s="1504"/>
      <c r="I9779" s="1504"/>
      <c r="J9779" s="1504"/>
    </row>
    <row r="9780" spans="2:10" x14ac:dyDescent="0.25">
      <c r="B9780" s="1508"/>
      <c r="C9780" s="1508"/>
      <c r="D9780" s="1508"/>
      <c r="E9780" s="1508"/>
      <c r="F9780" s="1504"/>
      <c r="G9780" s="1504"/>
      <c r="H9780" s="1504"/>
      <c r="I9780" s="1504"/>
      <c r="J9780" s="1504"/>
    </row>
    <row r="9781" spans="2:10" x14ac:dyDescent="0.25">
      <c r="B9781" s="1508"/>
      <c r="C9781" s="1508"/>
      <c r="D9781" s="1508"/>
      <c r="E9781" s="1508"/>
      <c r="F9781" s="1504"/>
      <c r="G9781" s="1504"/>
      <c r="H9781" s="1504"/>
      <c r="I9781" s="1504"/>
      <c r="J9781" s="1504"/>
    </row>
    <row r="9782" spans="2:10" x14ac:dyDescent="0.25">
      <c r="B9782" s="1508"/>
      <c r="C9782" s="1508"/>
      <c r="D9782" s="1508"/>
      <c r="E9782" s="1508"/>
      <c r="F9782" s="1504"/>
      <c r="G9782" s="1504"/>
      <c r="H9782" s="1504"/>
      <c r="I9782" s="1504"/>
      <c r="J9782" s="1504"/>
    </row>
    <row r="9783" spans="2:10" x14ac:dyDescent="0.25">
      <c r="B9783" s="1508"/>
      <c r="C9783" s="1508"/>
      <c r="D9783" s="1508"/>
      <c r="E9783" s="1508"/>
      <c r="F9783" s="1504"/>
      <c r="G9783" s="1504"/>
      <c r="H9783" s="1504"/>
      <c r="I9783" s="1504"/>
      <c r="J9783" s="1504"/>
    </row>
    <row r="9784" spans="2:10" x14ac:dyDescent="0.25">
      <c r="B9784" s="1508"/>
      <c r="C9784" s="1508"/>
      <c r="D9784" s="1508"/>
      <c r="E9784" s="1508"/>
      <c r="F9784" s="1504"/>
      <c r="G9784" s="1504"/>
      <c r="H9784" s="1504"/>
      <c r="I9784" s="1504"/>
      <c r="J9784" s="1504"/>
    </row>
    <row r="9785" spans="2:10" x14ac:dyDescent="0.25">
      <c r="B9785" s="1508"/>
      <c r="C9785" s="1508"/>
      <c r="D9785" s="1508"/>
      <c r="E9785" s="1508"/>
      <c r="F9785" s="1504"/>
      <c r="G9785" s="1504"/>
      <c r="H9785" s="1504"/>
      <c r="I9785" s="1504"/>
      <c r="J9785" s="1504"/>
    </row>
    <row r="9786" spans="2:10" x14ac:dyDescent="0.25">
      <c r="B9786" s="1508"/>
      <c r="C9786" s="1508"/>
      <c r="D9786" s="1508"/>
      <c r="E9786" s="1508"/>
      <c r="F9786" s="1504"/>
      <c r="G9786" s="1504"/>
      <c r="H9786" s="1504"/>
      <c r="I9786" s="1504"/>
      <c r="J9786" s="1504"/>
    </row>
    <row r="9787" spans="2:10" x14ac:dyDescent="0.25">
      <c r="B9787" s="1508"/>
      <c r="C9787" s="1508"/>
      <c r="D9787" s="1508"/>
      <c r="E9787" s="1508"/>
      <c r="F9787" s="1504"/>
      <c r="G9787" s="1504"/>
      <c r="H9787" s="1504"/>
      <c r="I9787" s="1504"/>
      <c r="J9787" s="1504"/>
    </row>
    <row r="9788" spans="2:10" x14ac:dyDescent="0.25">
      <c r="B9788" s="1508"/>
      <c r="C9788" s="1508"/>
      <c r="D9788" s="1508"/>
      <c r="E9788" s="1508"/>
      <c r="F9788" s="1504"/>
      <c r="G9788" s="1504"/>
      <c r="H9788" s="1504"/>
      <c r="I9788" s="1504"/>
      <c r="J9788" s="1504"/>
    </row>
    <row r="9789" spans="2:10" x14ac:dyDescent="0.25">
      <c r="B9789" s="1508"/>
      <c r="C9789" s="1508"/>
      <c r="D9789" s="1508"/>
      <c r="E9789" s="1508"/>
      <c r="F9789" s="1504"/>
      <c r="G9789" s="1504"/>
      <c r="H9789" s="1504"/>
      <c r="I9789" s="1504"/>
      <c r="J9789" s="1504"/>
    </row>
    <row r="9790" spans="2:10" x14ac:dyDescent="0.25">
      <c r="B9790" s="1508"/>
      <c r="C9790" s="1508"/>
      <c r="D9790" s="1508"/>
      <c r="E9790" s="1508"/>
      <c r="F9790" s="1504"/>
      <c r="G9790" s="1504"/>
      <c r="H9790" s="1504"/>
      <c r="I9790" s="1504"/>
      <c r="J9790" s="1504"/>
    </row>
    <row r="9791" spans="2:10" x14ac:dyDescent="0.25">
      <c r="B9791" s="1508"/>
      <c r="C9791" s="1508"/>
      <c r="D9791" s="1508"/>
      <c r="E9791" s="1508"/>
      <c r="F9791" s="1504"/>
      <c r="G9791" s="1504"/>
      <c r="H9791" s="1504"/>
      <c r="I9791" s="1504"/>
      <c r="J9791" s="1504"/>
    </row>
    <row r="9792" spans="2:10" x14ac:dyDescent="0.25">
      <c r="B9792" s="1508"/>
      <c r="C9792" s="1508"/>
      <c r="D9792" s="1508"/>
      <c r="E9792" s="1508"/>
      <c r="F9792" s="1504"/>
      <c r="G9792" s="1504"/>
      <c r="H9792" s="1504"/>
      <c r="I9792" s="1504"/>
      <c r="J9792" s="1504"/>
    </row>
    <row r="9793" spans="2:10" x14ac:dyDescent="0.25">
      <c r="B9793" s="1508"/>
      <c r="C9793" s="1508"/>
      <c r="D9793" s="1508"/>
      <c r="E9793" s="1508"/>
      <c r="F9793" s="1504"/>
      <c r="G9793" s="1504"/>
      <c r="H9793" s="1504"/>
      <c r="I9793" s="1504"/>
      <c r="J9793" s="1504"/>
    </row>
    <row r="9794" spans="2:10" x14ac:dyDescent="0.25">
      <c r="B9794" s="1508"/>
      <c r="C9794" s="1508"/>
      <c r="D9794" s="1508"/>
      <c r="E9794" s="1508"/>
      <c r="F9794" s="1504"/>
      <c r="G9794" s="1504"/>
      <c r="H9794" s="1504"/>
      <c r="I9794" s="1504"/>
      <c r="J9794" s="1504"/>
    </row>
    <row r="9795" spans="2:10" x14ac:dyDescent="0.25">
      <c r="B9795" s="1508"/>
      <c r="C9795" s="1508"/>
      <c r="D9795" s="1508"/>
      <c r="E9795" s="1508"/>
      <c r="F9795" s="1504"/>
      <c r="G9795" s="1504"/>
      <c r="H9795" s="1504"/>
      <c r="I9795" s="1504"/>
      <c r="J9795" s="1504"/>
    </row>
    <row r="9796" spans="2:10" x14ac:dyDescent="0.25">
      <c r="B9796" s="1508"/>
      <c r="C9796" s="1508"/>
      <c r="D9796" s="1508"/>
      <c r="E9796" s="1508"/>
      <c r="F9796" s="1504"/>
      <c r="G9796" s="1504"/>
      <c r="H9796" s="1504"/>
      <c r="I9796" s="1504"/>
      <c r="J9796" s="1504"/>
    </row>
    <row r="9797" spans="2:10" x14ac:dyDescent="0.25">
      <c r="B9797" s="1508"/>
      <c r="C9797" s="1508"/>
      <c r="D9797" s="1508"/>
      <c r="E9797" s="1508"/>
      <c r="F9797" s="1504"/>
      <c r="G9797" s="1504"/>
      <c r="H9797" s="1504"/>
      <c r="I9797" s="1504"/>
      <c r="J9797" s="1504"/>
    </row>
    <row r="9798" spans="2:10" x14ac:dyDescent="0.25">
      <c r="B9798" s="1508"/>
      <c r="C9798" s="1508"/>
      <c r="D9798" s="1508"/>
      <c r="E9798" s="1508"/>
      <c r="F9798" s="1504"/>
      <c r="G9798" s="1504"/>
      <c r="H9798" s="1504"/>
      <c r="I9798" s="1504"/>
      <c r="J9798" s="1504"/>
    </row>
    <row r="9799" spans="2:10" x14ac:dyDescent="0.25">
      <c r="B9799" s="1508"/>
      <c r="C9799" s="1508"/>
      <c r="D9799" s="1508"/>
      <c r="E9799" s="1508"/>
      <c r="F9799" s="1504"/>
      <c r="G9799" s="1504"/>
      <c r="H9799" s="1504"/>
      <c r="I9799" s="1504"/>
      <c r="J9799" s="1504"/>
    </row>
    <row r="9800" spans="2:10" x14ac:dyDescent="0.25">
      <c r="B9800" s="1508"/>
      <c r="C9800" s="1508"/>
      <c r="D9800" s="1508"/>
      <c r="E9800" s="1508"/>
      <c r="F9800" s="1504"/>
      <c r="G9800" s="1504"/>
      <c r="H9800" s="1504"/>
      <c r="I9800" s="1504"/>
      <c r="J9800" s="1504"/>
    </row>
    <row r="9801" spans="2:10" x14ac:dyDescent="0.25">
      <c r="B9801" s="1508"/>
      <c r="C9801" s="1508"/>
      <c r="D9801" s="1508"/>
      <c r="E9801" s="1508"/>
      <c r="F9801" s="1504"/>
      <c r="G9801" s="1504"/>
      <c r="H9801" s="1504"/>
      <c r="I9801" s="1504"/>
      <c r="J9801" s="1504"/>
    </row>
    <row r="9802" spans="2:10" x14ac:dyDescent="0.25">
      <c r="B9802" s="1508"/>
      <c r="C9802" s="1508"/>
      <c r="D9802" s="1508"/>
      <c r="E9802" s="1508"/>
      <c r="F9802" s="1504"/>
      <c r="G9802" s="1504"/>
      <c r="H9802" s="1504"/>
      <c r="I9802" s="1504"/>
      <c r="J9802" s="1504"/>
    </row>
    <row r="9803" spans="2:10" x14ac:dyDescent="0.25">
      <c r="B9803" s="1508"/>
      <c r="C9803" s="1508"/>
      <c r="D9803" s="1508"/>
      <c r="E9803" s="1508"/>
      <c r="F9803" s="1504"/>
      <c r="G9803" s="1504"/>
      <c r="H9803" s="1504"/>
      <c r="I9803" s="1504"/>
      <c r="J9803" s="1504"/>
    </row>
    <row r="9804" spans="2:10" x14ac:dyDescent="0.25">
      <c r="B9804" s="1508"/>
      <c r="C9804" s="1508"/>
      <c r="D9804" s="1508"/>
      <c r="E9804" s="1508"/>
      <c r="F9804" s="1504"/>
      <c r="G9804" s="1504"/>
      <c r="H9804" s="1504"/>
      <c r="I9804" s="1504"/>
      <c r="J9804" s="1504"/>
    </row>
    <row r="9805" spans="2:10" x14ac:dyDescent="0.25">
      <c r="B9805" s="1508"/>
      <c r="C9805" s="1508"/>
      <c r="D9805" s="1508"/>
      <c r="E9805" s="1508"/>
      <c r="F9805" s="1504"/>
      <c r="G9805" s="1504"/>
      <c r="H9805" s="1504"/>
      <c r="I9805" s="1504"/>
      <c r="J9805" s="1504"/>
    </row>
    <row r="9806" spans="2:10" x14ac:dyDescent="0.25">
      <c r="B9806" s="1508"/>
      <c r="C9806" s="1508"/>
      <c r="D9806" s="1508"/>
      <c r="E9806" s="1508"/>
      <c r="F9806" s="1504"/>
      <c r="G9806" s="1504"/>
      <c r="H9806" s="1504"/>
      <c r="I9806" s="1504"/>
      <c r="J9806" s="1504"/>
    </row>
    <row r="9807" spans="2:10" x14ac:dyDescent="0.25">
      <c r="B9807" s="1508"/>
      <c r="C9807" s="1508"/>
      <c r="D9807" s="1508"/>
      <c r="E9807" s="1508"/>
      <c r="F9807" s="1504"/>
      <c r="G9807" s="1504"/>
      <c r="H9807" s="1504"/>
      <c r="I9807" s="1504"/>
      <c r="J9807" s="1504"/>
    </row>
    <row r="9808" spans="2:10" x14ac:dyDescent="0.25">
      <c r="B9808" s="1508"/>
      <c r="C9808" s="1508"/>
      <c r="D9808" s="1508"/>
      <c r="E9808" s="1508"/>
      <c r="F9808" s="1504"/>
      <c r="G9808" s="1504"/>
      <c r="H9808" s="1504"/>
      <c r="I9808" s="1504"/>
      <c r="J9808" s="1504"/>
    </row>
    <row r="9809" spans="2:10" x14ac:dyDescent="0.25">
      <c r="B9809" s="1508"/>
      <c r="C9809" s="1508"/>
      <c r="D9809" s="1508"/>
      <c r="E9809" s="1508"/>
      <c r="F9809" s="1504"/>
      <c r="G9809" s="1504"/>
      <c r="H9809" s="1504"/>
      <c r="I9809" s="1504"/>
      <c r="J9809" s="1504"/>
    </row>
    <row r="9810" spans="2:10" x14ac:dyDescent="0.25">
      <c r="B9810" s="1508"/>
      <c r="C9810" s="1508"/>
      <c r="D9810" s="1508"/>
      <c r="E9810" s="1508"/>
      <c r="F9810" s="1504"/>
      <c r="G9810" s="1504"/>
      <c r="H9810" s="1504"/>
      <c r="I9810" s="1504"/>
      <c r="J9810" s="1504"/>
    </row>
    <row r="9811" spans="2:10" x14ac:dyDescent="0.25">
      <c r="B9811" s="1508"/>
      <c r="C9811" s="1508"/>
      <c r="D9811" s="1508"/>
      <c r="E9811" s="1508"/>
      <c r="F9811" s="1504"/>
      <c r="G9811" s="1504"/>
      <c r="H9811" s="1504"/>
      <c r="I9811" s="1504"/>
      <c r="J9811" s="1504"/>
    </row>
    <row r="9812" spans="2:10" x14ac:dyDescent="0.25">
      <c r="B9812" s="1508"/>
      <c r="C9812" s="1508"/>
      <c r="D9812" s="1508"/>
      <c r="E9812" s="1508"/>
      <c r="F9812" s="1504"/>
      <c r="G9812" s="1504"/>
      <c r="H9812" s="1504"/>
      <c r="I9812" s="1504"/>
      <c r="J9812" s="1504"/>
    </row>
    <row r="9813" spans="2:10" x14ac:dyDescent="0.25">
      <c r="B9813" s="1508"/>
      <c r="C9813" s="1508"/>
      <c r="D9813" s="1508"/>
      <c r="E9813" s="1508"/>
      <c r="F9813" s="1504"/>
      <c r="G9813" s="1504"/>
      <c r="H9813" s="1504"/>
      <c r="I9813" s="1504"/>
      <c r="J9813" s="1504"/>
    </row>
    <row r="9814" spans="2:10" x14ac:dyDescent="0.25">
      <c r="B9814" s="1508"/>
      <c r="C9814" s="1508"/>
      <c r="D9814" s="1508"/>
      <c r="E9814" s="1508"/>
      <c r="F9814" s="1504"/>
      <c r="G9814" s="1504"/>
      <c r="H9814" s="1504"/>
      <c r="I9814" s="1504"/>
      <c r="J9814" s="1504"/>
    </row>
    <row r="9815" spans="2:10" x14ac:dyDescent="0.25">
      <c r="B9815" s="1508"/>
      <c r="C9815" s="1508"/>
      <c r="D9815" s="1508"/>
      <c r="E9815" s="1508"/>
      <c r="F9815" s="1504"/>
      <c r="G9815" s="1504"/>
      <c r="H9815" s="1504"/>
      <c r="I9815" s="1504"/>
      <c r="J9815" s="1504"/>
    </row>
    <row r="9816" spans="2:10" x14ac:dyDescent="0.25">
      <c r="B9816" s="1508"/>
      <c r="C9816" s="1508"/>
      <c r="D9816" s="1508"/>
      <c r="E9816" s="1508"/>
      <c r="F9816" s="1504"/>
      <c r="G9816" s="1504"/>
      <c r="H9816" s="1504"/>
      <c r="I9816" s="1504"/>
      <c r="J9816" s="1504"/>
    </row>
    <row r="9817" spans="2:10" x14ac:dyDescent="0.25">
      <c r="B9817" s="1508"/>
      <c r="C9817" s="1508"/>
      <c r="D9817" s="1508"/>
      <c r="E9817" s="1508"/>
      <c r="F9817" s="1504"/>
      <c r="G9817" s="1504"/>
      <c r="H9817" s="1504"/>
      <c r="I9817" s="1504"/>
      <c r="J9817" s="1504"/>
    </row>
    <row r="9818" spans="2:10" x14ac:dyDescent="0.25">
      <c r="B9818" s="1508"/>
      <c r="C9818" s="1508"/>
      <c r="D9818" s="1508"/>
      <c r="E9818" s="1508"/>
      <c r="F9818" s="1504"/>
      <c r="G9818" s="1504"/>
      <c r="H9818" s="1504"/>
      <c r="I9818" s="1504"/>
      <c r="J9818" s="1504"/>
    </row>
    <row r="9819" spans="2:10" x14ac:dyDescent="0.25">
      <c r="B9819" s="1508"/>
      <c r="C9819" s="1508"/>
      <c r="D9819" s="1508"/>
      <c r="E9819" s="1508"/>
      <c r="F9819" s="1504"/>
      <c r="G9819" s="1504"/>
      <c r="H9819" s="1504"/>
      <c r="I9819" s="1504"/>
      <c r="J9819" s="1504"/>
    </row>
    <row r="9820" spans="2:10" x14ac:dyDescent="0.25">
      <c r="B9820" s="1508"/>
      <c r="C9820" s="1508"/>
      <c r="D9820" s="1508"/>
      <c r="E9820" s="1508"/>
      <c r="F9820" s="1504"/>
      <c r="G9820" s="1504"/>
      <c r="H9820" s="1504"/>
      <c r="I9820" s="1504"/>
      <c r="J9820" s="1504"/>
    </row>
    <row r="9821" spans="2:10" x14ac:dyDescent="0.25">
      <c r="B9821" s="1508"/>
      <c r="C9821" s="1508"/>
      <c r="D9821" s="1508"/>
      <c r="E9821" s="1508"/>
      <c r="F9821" s="1504"/>
      <c r="G9821" s="1504"/>
      <c r="H9821" s="1504"/>
      <c r="I9821" s="1504"/>
      <c r="J9821" s="1504"/>
    </row>
    <row r="9822" spans="2:10" x14ac:dyDescent="0.25">
      <c r="B9822" s="1508"/>
      <c r="C9822" s="1508"/>
      <c r="D9822" s="1508"/>
      <c r="E9822" s="1508"/>
      <c r="F9822" s="1504"/>
      <c r="G9822" s="1504"/>
      <c r="H9822" s="1504"/>
      <c r="I9822" s="1504"/>
      <c r="J9822" s="1504"/>
    </row>
    <row r="9823" spans="2:10" x14ac:dyDescent="0.25">
      <c r="B9823" s="1508"/>
      <c r="C9823" s="1508"/>
      <c r="D9823" s="1508"/>
      <c r="E9823" s="1508"/>
      <c r="F9823" s="1504"/>
      <c r="G9823" s="1504"/>
      <c r="H9823" s="1504"/>
      <c r="I9823" s="1504"/>
      <c r="J9823" s="1504"/>
    </row>
    <row r="9824" spans="2:10" x14ac:dyDescent="0.25">
      <c r="B9824" s="1508"/>
      <c r="C9824" s="1508"/>
      <c r="D9824" s="1508"/>
      <c r="E9824" s="1508"/>
      <c r="F9824" s="1504"/>
      <c r="G9824" s="1504"/>
      <c r="H9824" s="1504"/>
      <c r="I9824" s="1504"/>
      <c r="J9824" s="1504"/>
    </row>
    <row r="9825" spans="2:10" x14ac:dyDescent="0.25">
      <c r="B9825" s="1508"/>
      <c r="C9825" s="1508"/>
      <c r="D9825" s="1508"/>
      <c r="E9825" s="1508"/>
      <c r="F9825" s="1504"/>
      <c r="G9825" s="1504"/>
      <c r="H9825" s="1504"/>
      <c r="I9825" s="1504"/>
      <c r="J9825" s="1504"/>
    </row>
    <row r="9826" spans="2:10" x14ac:dyDescent="0.25">
      <c r="B9826" s="1508"/>
      <c r="C9826" s="1508"/>
      <c r="D9826" s="1508"/>
      <c r="E9826" s="1508"/>
      <c r="F9826" s="1504"/>
      <c r="G9826" s="1504"/>
      <c r="H9826" s="1504"/>
      <c r="I9826" s="1504"/>
      <c r="J9826" s="1504"/>
    </row>
    <row r="9827" spans="2:10" x14ac:dyDescent="0.25">
      <c r="B9827" s="1508"/>
      <c r="C9827" s="1508"/>
      <c r="D9827" s="1508"/>
      <c r="E9827" s="1508"/>
      <c r="F9827" s="1504"/>
      <c r="G9827" s="1504"/>
      <c r="H9827" s="1504"/>
      <c r="I9827" s="1504"/>
      <c r="J9827" s="1504"/>
    </row>
    <row r="9828" spans="2:10" x14ac:dyDescent="0.25">
      <c r="B9828" s="1508"/>
      <c r="C9828" s="1508"/>
      <c r="D9828" s="1508"/>
      <c r="E9828" s="1508"/>
      <c r="F9828" s="1504"/>
      <c r="G9828" s="1504"/>
      <c r="H9828" s="1504"/>
      <c r="I9828" s="1504"/>
      <c r="J9828" s="1504"/>
    </row>
    <row r="9829" spans="2:10" x14ac:dyDescent="0.25">
      <c r="B9829" s="1508"/>
      <c r="C9829" s="1508"/>
      <c r="D9829" s="1508"/>
      <c r="E9829" s="1508"/>
      <c r="F9829" s="1504"/>
      <c r="G9829" s="1504"/>
      <c r="H9829" s="1504"/>
      <c r="I9829" s="1504"/>
      <c r="J9829" s="1504"/>
    </row>
    <row r="9830" spans="2:10" x14ac:dyDescent="0.25">
      <c r="B9830" s="1508"/>
      <c r="C9830" s="1508"/>
      <c r="D9830" s="1508"/>
      <c r="E9830" s="1508"/>
      <c r="F9830" s="1504"/>
      <c r="G9830" s="1504"/>
      <c r="H9830" s="1504"/>
      <c r="I9830" s="1504"/>
      <c r="J9830" s="1504"/>
    </row>
    <row r="9831" spans="2:10" x14ac:dyDescent="0.25">
      <c r="B9831" s="1508"/>
      <c r="C9831" s="1508"/>
      <c r="D9831" s="1508"/>
      <c r="E9831" s="1508"/>
      <c r="F9831" s="1504"/>
      <c r="G9831" s="1504"/>
      <c r="H9831" s="1504"/>
      <c r="I9831" s="1504"/>
      <c r="J9831" s="1504"/>
    </row>
    <row r="9832" spans="2:10" x14ac:dyDescent="0.25">
      <c r="B9832" s="1508"/>
      <c r="C9832" s="1508"/>
      <c r="D9832" s="1508"/>
      <c r="E9832" s="1508"/>
      <c r="F9832" s="1504"/>
      <c r="G9832" s="1504"/>
      <c r="H9832" s="1504"/>
      <c r="I9832" s="1504"/>
      <c r="J9832" s="1504"/>
    </row>
    <row r="9833" spans="2:10" x14ac:dyDescent="0.25">
      <c r="B9833" s="1508"/>
      <c r="C9833" s="1508"/>
      <c r="D9833" s="1508"/>
      <c r="E9833" s="1508"/>
      <c r="F9833" s="1504"/>
      <c r="G9833" s="1504"/>
      <c r="H9833" s="1504"/>
      <c r="I9833" s="1504"/>
      <c r="J9833" s="1504"/>
    </row>
    <row r="9834" spans="2:10" x14ac:dyDescent="0.25">
      <c r="B9834" s="1508"/>
      <c r="C9834" s="1508"/>
      <c r="D9834" s="1508"/>
      <c r="E9834" s="1508"/>
      <c r="F9834" s="1504"/>
      <c r="G9834" s="1504"/>
      <c r="H9834" s="1504"/>
      <c r="I9834" s="1504"/>
      <c r="J9834" s="1504"/>
    </row>
    <row r="9835" spans="2:10" x14ac:dyDescent="0.25">
      <c r="B9835" s="1508"/>
      <c r="C9835" s="1508"/>
      <c r="D9835" s="1508"/>
      <c r="E9835" s="1508"/>
      <c r="F9835" s="1504"/>
      <c r="G9835" s="1504"/>
      <c r="H9835" s="1504"/>
      <c r="I9835" s="1504"/>
      <c r="J9835" s="1504"/>
    </row>
    <row r="9836" spans="2:10" x14ac:dyDescent="0.25">
      <c r="B9836" s="1508"/>
      <c r="C9836" s="1508"/>
      <c r="D9836" s="1508"/>
      <c r="E9836" s="1508"/>
      <c r="F9836" s="1504"/>
      <c r="G9836" s="1504"/>
      <c r="H9836" s="1504"/>
      <c r="I9836" s="1504"/>
      <c r="J9836" s="1504"/>
    </row>
    <row r="9837" spans="2:10" x14ac:dyDescent="0.25">
      <c r="B9837" s="1508"/>
      <c r="C9837" s="1508"/>
      <c r="D9837" s="1508"/>
      <c r="E9837" s="1508"/>
      <c r="F9837" s="1504"/>
      <c r="G9837" s="1504"/>
      <c r="H9837" s="1504"/>
      <c r="I9837" s="1504"/>
      <c r="J9837" s="1504"/>
    </row>
    <row r="9838" spans="2:10" x14ac:dyDescent="0.25">
      <c r="B9838" s="1508"/>
      <c r="C9838" s="1508"/>
      <c r="D9838" s="1508"/>
      <c r="E9838" s="1508"/>
      <c r="F9838" s="1504"/>
      <c r="G9838" s="1504"/>
      <c r="H9838" s="1504"/>
      <c r="I9838" s="1504"/>
      <c r="J9838" s="1504"/>
    </row>
    <row r="9839" spans="2:10" x14ac:dyDescent="0.25">
      <c r="B9839" s="1508"/>
      <c r="C9839" s="1508"/>
      <c r="D9839" s="1508"/>
      <c r="E9839" s="1508"/>
      <c r="F9839" s="1504"/>
      <c r="G9839" s="1504"/>
      <c r="H9839" s="1504"/>
      <c r="I9839" s="1504"/>
      <c r="J9839" s="1504"/>
    </row>
    <row r="9840" spans="2:10" x14ac:dyDescent="0.25">
      <c r="B9840" s="1508"/>
      <c r="C9840" s="1508"/>
      <c r="D9840" s="1508"/>
      <c r="E9840" s="1508"/>
      <c r="F9840" s="1504"/>
      <c r="G9840" s="1504"/>
      <c r="H9840" s="1504"/>
      <c r="I9840" s="1504"/>
      <c r="J9840" s="1504"/>
    </row>
    <row r="9841" spans="2:10" x14ac:dyDescent="0.25">
      <c r="B9841" s="1508"/>
      <c r="C9841" s="1508"/>
      <c r="D9841" s="1508"/>
      <c r="E9841" s="1508"/>
      <c r="F9841" s="1504"/>
      <c r="G9841" s="1504"/>
      <c r="H9841" s="1504"/>
      <c r="I9841" s="1504"/>
      <c r="J9841" s="1504"/>
    </row>
    <row r="9842" spans="2:10" x14ac:dyDescent="0.25">
      <c r="B9842" s="1508"/>
      <c r="C9842" s="1508"/>
      <c r="D9842" s="1508"/>
      <c r="E9842" s="1508"/>
      <c r="F9842" s="1504"/>
      <c r="G9842" s="1504"/>
      <c r="H9842" s="1504"/>
      <c r="I9842" s="1504"/>
      <c r="J9842" s="1504"/>
    </row>
    <row r="9843" spans="2:10" x14ac:dyDescent="0.25">
      <c r="B9843" s="1508"/>
      <c r="C9843" s="1508"/>
      <c r="D9843" s="1508"/>
      <c r="E9843" s="1508"/>
      <c r="F9843" s="1504"/>
      <c r="G9843" s="1504"/>
      <c r="H9843" s="1504"/>
      <c r="I9843" s="1504"/>
      <c r="J9843" s="1504"/>
    </row>
    <row r="9844" spans="2:10" x14ac:dyDescent="0.25">
      <c r="B9844" s="1508"/>
      <c r="C9844" s="1508"/>
      <c r="D9844" s="1508"/>
      <c r="E9844" s="1508"/>
      <c r="F9844" s="1504"/>
      <c r="G9844" s="1504"/>
      <c r="H9844" s="1504"/>
      <c r="I9844" s="1504"/>
      <c r="J9844" s="1504"/>
    </row>
    <row r="9845" spans="2:10" x14ac:dyDescent="0.25">
      <c r="B9845" s="1508"/>
      <c r="C9845" s="1508"/>
      <c r="D9845" s="1508"/>
      <c r="E9845" s="1508"/>
      <c r="F9845" s="1504"/>
      <c r="G9845" s="1504"/>
      <c r="H9845" s="1504"/>
      <c r="I9845" s="1504"/>
      <c r="J9845" s="1504"/>
    </row>
    <row r="9846" spans="2:10" x14ac:dyDescent="0.25">
      <c r="B9846" s="1508"/>
      <c r="C9846" s="1508"/>
      <c r="D9846" s="1508"/>
      <c r="E9846" s="1508"/>
      <c r="F9846" s="1504"/>
      <c r="G9846" s="1504"/>
      <c r="H9846" s="1504"/>
      <c r="I9846" s="1504"/>
      <c r="J9846" s="1504"/>
    </row>
    <row r="9847" spans="2:10" x14ac:dyDescent="0.25">
      <c r="B9847" s="1508"/>
      <c r="C9847" s="1508"/>
      <c r="D9847" s="1508"/>
      <c r="E9847" s="1508"/>
      <c r="F9847" s="1504"/>
      <c r="G9847" s="1504"/>
      <c r="H9847" s="1504"/>
      <c r="I9847" s="1504"/>
      <c r="J9847" s="1504"/>
    </row>
    <row r="9848" spans="2:10" x14ac:dyDescent="0.25">
      <c r="B9848" s="1508"/>
      <c r="C9848" s="1508"/>
      <c r="D9848" s="1508"/>
      <c r="E9848" s="1508"/>
      <c r="F9848" s="1504"/>
      <c r="G9848" s="1504"/>
      <c r="H9848" s="1504"/>
      <c r="I9848" s="1504"/>
      <c r="J9848" s="1504"/>
    </row>
    <row r="9849" spans="2:10" x14ac:dyDescent="0.25">
      <c r="B9849" s="1508"/>
      <c r="C9849" s="1508"/>
      <c r="D9849" s="1508"/>
      <c r="E9849" s="1508"/>
      <c r="F9849" s="1504"/>
      <c r="G9849" s="1504"/>
      <c r="H9849" s="1504"/>
      <c r="I9849" s="1504"/>
      <c r="J9849" s="1504"/>
    </row>
    <row r="9850" spans="2:10" x14ac:dyDescent="0.25">
      <c r="B9850" s="1508"/>
      <c r="C9850" s="1508"/>
      <c r="D9850" s="1508"/>
      <c r="E9850" s="1508"/>
      <c r="F9850" s="1504"/>
      <c r="G9850" s="1504"/>
      <c r="H9850" s="1504"/>
      <c r="I9850" s="1504"/>
      <c r="J9850" s="1504"/>
    </row>
    <row r="9851" spans="2:10" x14ac:dyDescent="0.25">
      <c r="B9851" s="1508"/>
      <c r="C9851" s="1508"/>
      <c r="D9851" s="1508"/>
      <c r="E9851" s="1508"/>
      <c r="F9851" s="1504"/>
      <c r="G9851" s="1504"/>
      <c r="H9851" s="1504"/>
      <c r="I9851" s="1504"/>
      <c r="J9851" s="1504"/>
    </row>
    <row r="9852" spans="2:10" x14ac:dyDescent="0.25">
      <c r="B9852" s="1508"/>
      <c r="C9852" s="1508"/>
      <c r="D9852" s="1508"/>
      <c r="E9852" s="1508"/>
      <c r="F9852" s="1504"/>
      <c r="G9852" s="1504"/>
      <c r="H9852" s="1504"/>
      <c r="I9852" s="1504"/>
      <c r="J9852" s="1504"/>
    </row>
    <row r="9853" spans="2:10" x14ac:dyDescent="0.25">
      <c r="B9853" s="1508"/>
      <c r="C9853" s="1508"/>
      <c r="D9853" s="1508"/>
      <c r="E9853" s="1508"/>
      <c r="F9853" s="1504"/>
      <c r="G9853" s="1504"/>
      <c r="H9853" s="1504"/>
      <c r="I9853" s="1504"/>
      <c r="J9853" s="1504"/>
    </row>
    <row r="9854" spans="2:10" x14ac:dyDescent="0.25">
      <c r="B9854" s="1508"/>
      <c r="C9854" s="1508"/>
      <c r="D9854" s="1508"/>
      <c r="E9854" s="1508"/>
      <c r="F9854" s="1504"/>
      <c r="G9854" s="1504"/>
      <c r="H9854" s="1504"/>
      <c r="I9854" s="1504"/>
      <c r="J9854" s="1504"/>
    </row>
    <row r="9855" spans="2:10" x14ac:dyDescent="0.25">
      <c r="B9855" s="1508"/>
      <c r="C9855" s="1508"/>
      <c r="D9855" s="1508"/>
      <c r="E9855" s="1508"/>
      <c r="F9855" s="1504"/>
      <c r="G9855" s="1504"/>
      <c r="H9855" s="1504"/>
      <c r="I9855" s="1504"/>
      <c r="J9855" s="1504"/>
    </row>
    <row r="9856" spans="2:10" x14ac:dyDescent="0.25">
      <c r="B9856" s="1508"/>
      <c r="C9856" s="1508"/>
      <c r="D9856" s="1508"/>
      <c r="E9856" s="1508"/>
      <c r="F9856" s="1504"/>
      <c r="G9856" s="1504"/>
      <c r="H9856" s="1504"/>
      <c r="I9856" s="1504"/>
      <c r="J9856" s="1504"/>
    </row>
    <row r="9857" spans="2:10" x14ac:dyDescent="0.25">
      <c r="B9857" s="1508"/>
      <c r="C9857" s="1508"/>
      <c r="D9857" s="1508"/>
      <c r="E9857" s="1508"/>
      <c r="F9857" s="1504"/>
      <c r="G9857" s="1504"/>
      <c r="H9857" s="1504"/>
      <c r="I9857" s="1504"/>
      <c r="J9857" s="1504"/>
    </row>
    <row r="9858" spans="2:10" x14ac:dyDescent="0.25">
      <c r="B9858" s="1508"/>
      <c r="C9858" s="1508"/>
      <c r="D9858" s="1508"/>
      <c r="E9858" s="1508"/>
      <c r="F9858" s="1504"/>
      <c r="G9858" s="1504"/>
      <c r="H9858" s="1504"/>
      <c r="I9858" s="1504"/>
      <c r="J9858" s="1504"/>
    </row>
    <row r="9859" spans="2:10" x14ac:dyDescent="0.25">
      <c r="B9859" s="1508"/>
      <c r="C9859" s="1508"/>
      <c r="D9859" s="1508"/>
      <c r="E9859" s="1508"/>
      <c r="F9859" s="1504"/>
      <c r="G9859" s="1504"/>
      <c r="H9859" s="1504"/>
      <c r="I9859" s="1504"/>
      <c r="J9859" s="1504"/>
    </row>
    <row r="9860" spans="2:10" x14ac:dyDescent="0.25">
      <c r="B9860" s="1508"/>
      <c r="C9860" s="1508"/>
      <c r="D9860" s="1508"/>
      <c r="E9860" s="1508"/>
      <c r="F9860" s="1504"/>
      <c r="G9860" s="1504"/>
      <c r="H9860" s="1504"/>
      <c r="I9860" s="1504"/>
      <c r="J9860" s="1504"/>
    </row>
    <row r="9861" spans="2:10" x14ac:dyDescent="0.25">
      <c r="B9861" s="1508"/>
      <c r="C9861" s="1508"/>
      <c r="D9861" s="1508"/>
      <c r="E9861" s="1508"/>
      <c r="F9861" s="1504"/>
      <c r="G9861" s="1504"/>
      <c r="H9861" s="1504"/>
      <c r="I9861" s="1504"/>
      <c r="J9861" s="1504"/>
    </row>
    <row r="9862" spans="2:10" x14ac:dyDescent="0.25">
      <c r="B9862" s="1508"/>
      <c r="C9862" s="1508"/>
      <c r="D9862" s="1508"/>
      <c r="E9862" s="1508"/>
      <c r="F9862" s="1504"/>
      <c r="G9862" s="1504"/>
      <c r="H9862" s="1504"/>
      <c r="I9862" s="1504"/>
      <c r="J9862" s="1504"/>
    </row>
    <row r="9863" spans="2:10" x14ac:dyDescent="0.25">
      <c r="B9863" s="1508"/>
      <c r="C9863" s="1508"/>
      <c r="D9863" s="1508"/>
      <c r="E9863" s="1508"/>
      <c r="F9863" s="1504"/>
      <c r="G9863" s="1504"/>
      <c r="H9863" s="1504"/>
      <c r="I9863" s="1504"/>
      <c r="J9863" s="1504"/>
    </row>
    <row r="9864" spans="2:10" x14ac:dyDescent="0.25">
      <c r="B9864" s="1508"/>
      <c r="C9864" s="1508"/>
      <c r="D9864" s="1508"/>
      <c r="E9864" s="1508"/>
      <c r="F9864" s="1504"/>
      <c r="G9864" s="1504"/>
      <c r="H9864" s="1504"/>
      <c r="I9864" s="1504"/>
      <c r="J9864" s="1504"/>
    </row>
    <row r="9865" spans="2:10" x14ac:dyDescent="0.25">
      <c r="B9865" s="1508"/>
      <c r="C9865" s="1508"/>
      <c r="D9865" s="1508"/>
      <c r="E9865" s="1508"/>
      <c r="F9865" s="1504"/>
      <c r="G9865" s="1504"/>
      <c r="H9865" s="1504"/>
      <c r="I9865" s="1504"/>
      <c r="J9865" s="1504"/>
    </row>
    <row r="9866" spans="2:10" x14ac:dyDescent="0.25">
      <c r="B9866" s="1508"/>
      <c r="C9866" s="1508"/>
      <c r="D9866" s="1508"/>
      <c r="E9866" s="1508"/>
      <c r="F9866" s="1504"/>
      <c r="G9866" s="1504"/>
      <c r="H9866" s="1504"/>
      <c r="I9866" s="1504"/>
      <c r="J9866" s="1504"/>
    </row>
    <row r="9867" spans="2:10" x14ac:dyDescent="0.25">
      <c r="B9867" s="1508"/>
      <c r="C9867" s="1508"/>
      <c r="D9867" s="1508"/>
      <c r="E9867" s="1508"/>
      <c r="F9867" s="1504"/>
      <c r="G9867" s="1504"/>
      <c r="H9867" s="1504"/>
      <c r="I9867" s="1504"/>
      <c r="J9867" s="1504"/>
    </row>
    <row r="9868" spans="2:10" x14ac:dyDescent="0.25">
      <c r="B9868" s="1508"/>
      <c r="C9868" s="1508"/>
      <c r="D9868" s="1508"/>
      <c r="E9868" s="1508"/>
      <c r="F9868" s="1504"/>
      <c r="G9868" s="1504"/>
      <c r="H9868" s="1504"/>
      <c r="I9868" s="1504"/>
      <c r="J9868" s="1504"/>
    </row>
    <row r="9869" spans="2:10" x14ac:dyDescent="0.25">
      <c r="B9869" s="1508"/>
      <c r="C9869" s="1508"/>
      <c r="D9869" s="1508"/>
      <c r="E9869" s="1508"/>
      <c r="F9869" s="1504"/>
      <c r="G9869" s="1504"/>
      <c r="H9869" s="1504"/>
      <c r="I9869" s="1504"/>
      <c r="J9869" s="1504"/>
    </row>
    <row r="9870" spans="2:10" x14ac:dyDescent="0.25">
      <c r="B9870" s="1508"/>
      <c r="C9870" s="1508"/>
      <c r="D9870" s="1508"/>
      <c r="E9870" s="1508"/>
      <c r="F9870" s="1504"/>
      <c r="G9870" s="1504"/>
      <c r="H9870" s="1504"/>
      <c r="I9870" s="1504"/>
      <c r="J9870" s="1504"/>
    </row>
    <row r="9871" spans="2:10" x14ac:dyDescent="0.25">
      <c r="B9871" s="1508"/>
      <c r="C9871" s="1508"/>
      <c r="D9871" s="1508"/>
      <c r="E9871" s="1508"/>
      <c r="F9871" s="1504"/>
      <c r="G9871" s="1504"/>
      <c r="H9871" s="1504"/>
      <c r="I9871" s="1504"/>
      <c r="J9871" s="1504"/>
    </row>
    <row r="9872" spans="2:10" x14ac:dyDescent="0.25">
      <c r="B9872" s="1508"/>
      <c r="C9872" s="1508"/>
      <c r="D9872" s="1508"/>
      <c r="E9872" s="1508"/>
      <c r="F9872" s="1504"/>
      <c r="G9872" s="1504"/>
      <c r="H9872" s="1504"/>
      <c r="I9872" s="1504"/>
      <c r="J9872" s="1504"/>
    </row>
    <row r="9873" spans="2:10" x14ac:dyDescent="0.25">
      <c r="B9873" s="1508"/>
      <c r="C9873" s="1508"/>
      <c r="D9873" s="1508"/>
      <c r="E9873" s="1508"/>
      <c r="F9873" s="1504"/>
      <c r="G9873" s="1504"/>
      <c r="H9873" s="1504"/>
      <c r="I9873" s="1504"/>
      <c r="J9873" s="1504"/>
    </row>
    <row r="9874" spans="2:10" x14ac:dyDescent="0.25">
      <c r="B9874" s="1508"/>
      <c r="C9874" s="1508"/>
      <c r="D9874" s="1508"/>
      <c r="E9874" s="1508"/>
      <c r="F9874" s="1504"/>
      <c r="G9874" s="1504"/>
      <c r="H9874" s="1504"/>
      <c r="I9874" s="1504"/>
      <c r="J9874" s="1504"/>
    </row>
    <row r="9875" spans="2:10" x14ac:dyDescent="0.25">
      <c r="B9875" s="1508"/>
      <c r="C9875" s="1508"/>
      <c r="D9875" s="1508"/>
      <c r="E9875" s="1508"/>
      <c r="F9875" s="1504"/>
      <c r="G9875" s="1504"/>
      <c r="H9875" s="1504"/>
      <c r="I9875" s="1504"/>
      <c r="J9875" s="1504"/>
    </row>
    <row r="9876" spans="2:10" x14ac:dyDescent="0.25">
      <c r="B9876" s="1508"/>
      <c r="C9876" s="1508"/>
      <c r="D9876" s="1508"/>
      <c r="E9876" s="1508"/>
      <c r="F9876" s="1504"/>
      <c r="G9876" s="1504"/>
      <c r="H9876" s="1504"/>
      <c r="I9876" s="1504"/>
      <c r="J9876" s="1504"/>
    </row>
    <row r="9877" spans="2:10" x14ac:dyDescent="0.25">
      <c r="B9877" s="1508"/>
      <c r="C9877" s="1508"/>
      <c r="D9877" s="1508"/>
      <c r="E9877" s="1508"/>
      <c r="F9877" s="1504"/>
      <c r="G9877" s="1504"/>
      <c r="H9877" s="1504"/>
      <c r="I9877" s="1504"/>
      <c r="J9877" s="1504"/>
    </row>
    <row r="9878" spans="2:10" x14ac:dyDescent="0.25">
      <c r="B9878" s="1508"/>
      <c r="C9878" s="1508"/>
      <c r="D9878" s="1508"/>
      <c r="E9878" s="1508"/>
      <c r="F9878" s="1504"/>
      <c r="G9878" s="1504"/>
      <c r="H9878" s="1504"/>
      <c r="I9878" s="1504"/>
      <c r="J9878" s="1504"/>
    </row>
    <row r="9879" spans="2:10" x14ac:dyDescent="0.25">
      <c r="B9879" s="1508"/>
      <c r="C9879" s="1508"/>
      <c r="D9879" s="1508"/>
      <c r="E9879" s="1508"/>
      <c r="F9879" s="1504"/>
      <c r="G9879" s="1504"/>
      <c r="H9879" s="1504"/>
      <c r="I9879" s="1504"/>
      <c r="J9879" s="1504"/>
    </row>
    <row r="9880" spans="2:10" x14ac:dyDescent="0.25">
      <c r="B9880" s="1508"/>
      <c r="C9880" s="1508"/>
      <c r="D9880" s="1508"/>
      <c r="E9880" s="1508"/>
      <c r="F9880" s="1504"/>
      <c r="G9880" s="1504"/>
      <c r="H9880" s="1504"/>
      <c r="I9880" s="1504"/>
      <c r="J9880" s="1504"/>
    </row>
    <row r="9881" spans="2:10" x14ac:dyDescent="0.25">
      <c r="B9881" s="1508"/>
      <c r="C9881" s="1508"/>
      <c r="D9881" s="1508"/>
      <c r="E9881" s="1508"/>
      <c r="F9881" s="1504"/>
      <c r="G9881" s="1504"/>
      <c r="H9881" s="1504"/>
      <c r="I9881" s="1504"/>
      <c r="J9881" s="1504"/>
    </row>
    <row r="9882" spans="2:10" x14ac:dyDescent="0.25">
      <c r="B9882" s="1508"/>
      <c r="C9882" s="1508"/>
      <c r="D9882" s="1508"/>
      <c r="E9882" s="1508"/>
      <c r="F9882" s="1504"/>
      <c r="G9882" s="1504"/>
      <c r="H9882" s="1504"/>
      <c r="I9882" s="1504"/>
      <c r="J9882" s="1504"/>
    </row>
    <row r="9883" spans="2:10" x14ac:dyDescent="0.25">
      <c r="B9883" s="1508"/>
      <c r="C9883" s="1508"/>
      <c r="D9883" s="1508"/>
      <c r="E9883" s="1508"/>
      <c r="F9883" s="1504"/>
      <c r="G9883" s="1504"/>
      <c r="H9883" s="1504"/>
      <c r="I9883" s="1504"/>
      <c r="J9883" s="1504"/>
    </row>
    <row r="9884" spans="2:10" x14ac:dyDescent="0.25">
      <c r="B9884" s="1508"/>
      <c r="C9884" s="1508"/>
      <c r="D9884" s="1508"/>
      <c r="E9884" s="1508"/>
      <c r="F9884" s="1504"/>
      <c r="G9884" s="1504"/>
      <c r="H9884" s="1504"/>
      <c r="I9884" s="1504"/>
      <c r="J9884" s="1504"/>
    </row>
    <row r="9885" spans="2:10" x14ac:dyDescent="0.25">
      <c r="B9885" s="1508"/>
      <c r="C9885" s="1508"/>
      <c r="D9885" s="1508"/>
      <c r="E9885" s="1508"/>
      <c r="F9885" s="1504"/>
      <c r="G9885" s="1504"/>
      <c r="H9885" s="1504"/>
      <c r="I9885" s="1504"/>
      <c r="J9885" s="1504"/>
    </row>
    <row r="9886" spans="2:10" x14ac:dyDescent="0.25">
      <c r="B9886" s="1508"/>
      <c r="C9886" s="1508"/>
      <c r="D9886" s="1508"/>
      <c r="E9886" s="1508"/>
      <c r="F9886" s="1504"/>
      <c r="G9886" s="1504"/>
      <c r="H9886" s="1504"/>
      <c r="I9886" s="1504"/>
      <c r="J9886" s="1504"/>
    </row>
    <row r="9887" spans="2:10" x14ac:dyDescent="0.25">
      <c r="B9887" s="1508"/>
      <c r="C9887" s="1508"/>
      <c r="D9887" s="1508"/>
      <c r="E9887" s="1508"/>
      <c r="F9887" s="1504"/>
      <c r="G9887" s="1504"/>
      <c r="H9887" s="1504"/>
      <c r="I9887" s="1504"/>
      <c r="J9887" s="1504"/>
    </row>
    <row r="9888" spans="2:10" x14ac:dyDescent="0.25">
      <c r="B9888" s="1508"/>
      <c r="C9888" s="1508"/>
      <c r="D9888" s="1508"/>
      <c r="E9888" s="1508"/>
      <c r="F9888" s="1504"/>
      <c r="G9888" s="1504"/>
      <c r="H9888" s="1504"/>
      <c r="I9888" s="1504"/>
      <c r="J9888" s="1504"/>
    </row>
    <row r="9889" spans="2:10" x14ac:dyDescent="0.25">
      <c r="B9889" s="1508"/>
      <c r="C9889" s="1508"/>
      <c r="D9889" s="1508"/>
      <c r="E9889" s="1508"/>
      <c r="F9889" s="1504"/>
      <c r="G9889" s="1504"/>
      <c r="H9889" s="1504"/>
      <c r="I9889" s="1504"/>
      <c r="J9889" s="1504"/>
    </row>
    <row r="9890" spans="2:10" x14ac:dyDescent="0.25">
      <c r="B9890" s="1508"/>
      <c r="C9890" s="1508"/>
      <c r="D9890" s="1508"/>
      <c r="E9890" s="1508"/>
      <c r="F9890" s="1504"/>
      <c r="G9890" s="1504"/>
      <c r="H9890" s="1504"/>
      <c r="I9890" s="1504"/>
      <c r="J9890" s="1504"/>
    </row>
    <row r="9891" spans="2:10" x14ac:dyDescent="0.25">
      <c r="B9891" s="1508"/>
      <c r="C9891" s="1508"/>
      <c r="D9891" s="1508"/>
      <c r="E9891" s="1508"/>
      <c r="F9891" s="1504"/>
      <c r="G9891" s="1504"/>
      <c r="H9891" s="1504"/>
      <c r="I9891" s="1504"/>
      <c r="J9891" s="1504"/>
    </row>
    <row r="9892" spans="2:10" x14ac:dyDescent="0.25">
      <c r="B9892" s="1508"/>
      <c r="C9892" s="1508"/>
      <c r="D9892" s="1508"/>
      <c r="E9892" s="1508"/>
      <c r="F9892" s="1504"/>
      <c r="G9892" s="1504"/>
      <c r="H9892" s="1504"/>
      <c r="I9892" s="1504"/>
      <c r="J9892" s="1504"/>
    </row>
    <row r="9893" spans="2:10" x14ac:dyDescent="0.25">
      <c r="B9893" s="1508"/>
      <c r="C9893" s="1508"/>
      <c r="D9893" s="1508"/>
      <c r="E9893" s="1508"/>
      <c r="F9893" s="1504"/>
      <c r="G9893" s="1504"/>
      <c r="H9893" s="1504"/>
      <c r="I9893" s="1504"/>
      <c r="J9893" s="1504"/>
    </row>
    <row r="9894" spans="2:10" x14ac:dyDescent="0.25">
      <c r="B9894" s="1508"/>
      <c r="C9894" s="1508"/>
      <c r="D9894" s="1508"/>
      <c r="E9894" s="1508"/>
      <c r="F9894" s="1504"/>
      <c r="G9894" s="1504"/>
      <c r="H9894" s="1504"/>
      <c r="I9894" s="1504"/>
      <c r="J9894" s="1504"/>
    </row>
    <row r="9895" spans="2:10" x14ac:dyDescent="0.25">
      <c r="B9895" s="1508"/>
      <c r="C9895" s="1508"/>
      <c r="D9895" s="1508"/>
      <c r="E9895" s="1508"/>
      <c r="F9895" s="1504"/>
      <c r="G9895" s="1504"/>
      <c r="H9895" s="1504"/>
      <c r="I9895" s="1504"/>
      <c r="J9895" s="1504"/>
    </row>
    <row r="9896" spans="2:10" x14ac:dyDescent="0.25">
      <c r="B9896" s="1508"/>
      <c r="C9896" s="1508"/>
      <c r="D9896" s="1508"/>
      <c r="E9896" s="1508"/>
      <c r="F9896" s="1504"/>
      <c r="G9896" s="1504"/>
      <c r="H9896" s="1504"/>
      <c r="I9896" s="1504"/>
      <c r="J9896" s="1504"/>
    </row>
    <row r="9897" spans="2:10" x14ac:dyDescent="0.25">
      <c r="B9897" s="1508"/>
      <c r="C9897" s="1508"/>
      <c r="D9897" s="1508"/>
      <c r="E9897" s="1508"/>
      <c r="F9897" s="1504"/>
      <c r="G9897" s="1504"/>
      <c r="H9897" s="1504"/>
      <c r="I9897" s="1504"/>
      <c r="J9897" s="1504"/>
    </row>
    <row r="9898" spans="2:10" x14ac:dyDescent="0.25">
      <c r="B9898" s="1508"/>
      <c r="C9898" s="1508"/>
      <c r="D9898" s="1508"/>
      <c r="E9898" s="1508"/>
      <c r="F9898" s="1504"/>
      <c r="G9898" s="1504"/>
      <c r="H9898" s="1504"/>
      <c r="I9898" s="1504"/>
      <c r="J9898" s="1504"/>
    </row>
    <row r="9899" spans="2:10" x14ac:dyDescent="0.25">
      <c r="B9899" s="1508"/>
      <c r="C9899" s="1508"/>
      <c r="D9899" s="1508"/>
      <c r="E9899" s="1508"/>
      <c r="F9899" s="1504"/>
      <c r="G9899" s="1504"/>
      <c r="H9899" s="1504"/>
      <c r="I9899" s="1504"/>
      <c r="J9899" s="1504"/>
    </row>
    <row r="9900" spans="2:10" x14ac:dyDescent="0.25">
      <c r="B9900" s="1508"/>
      <c r="C9900" s="1508"/>
      <c r="D9900" s="1508"/>
      <c r="E9900" s="1508"/>
      <c r="F9900" s="1504"/>
      <c r="G9900" s="1504"/>
      <c r="H9900" s="1504"/>
      <c r="I9900" s="1504"/>
      <c r="J9900" s="1504"/>
    </row>
    <row r="9901" spans="2:10" x14ac:dyDescent="0.25">
      <c r="B9901" s="1508"/>
      <c r="C9901" s="1508"/>
      <c r="D9901" s="1508"/>
      <c r="E9901" s="1508"/>
      <c r="F9901" s="1504"/>
      <c r="G9901" s="1504"/>
      <c r="H9901" s="1504"/>
      <c r="I9901" s="1504"/>
      <c r="J9901" s="1504"/>
    </row>
    <row r="9902" spans="2:10" x14ac:dyDescent="0.25">
      <c r="B9902" s="1508"/>
      <c r="C9902" s="1508"/>
      <c r="D9902" s="1508"/>
      <c r="E9902" s="1508"/>
      <c r="F9902" s="1504"/>
      <c r="G9902" s="1504"/>
      <c r="H9902" s="1504"/>
      <c r="I9902" s="1504"/>
      <c r="J9902" s="1504"/>
    </row>
    <row r="9903" spans="2:10" x14ac:dyDescent="0.25">
      <c r="B9903" s="1508"/>
      <c r="C9903" s="1508"/>
      <c r="D9903" s="1508"/>
      <c r="E9903" s="1508"/>
      <c r="F9903" s="1504"/>
      <c r="G9903" s="1504"/>
      <c r="H9903" s="1504"/>
      <c r="I9903" s="1504"/>
      <c r="J9903" s="1504"/>
    </row>
    <row r="9904" spans="2:10" x14ac:dyDescent="0.25">
      <c r="B9904" s="1508"/>
      <c r="C9904" s="1508"/>
      <c r="D9904" s="1508"/>
      <c r="E9904" s="1508"/>
      <c r="F9904" s="1504"/>
      <c r="G9904" s="1504"/>
      <c r="H9904" s="1504"/>
      <c r="I9904" s="1504"/>
      <c r="J9904" s="1504"/>
    </row>
    <row r="9905" spans="2:10" x14ac:dyDescent="0.25">
      <c r="B9905" s="1508"/>
      <c r="C9905" s="1508"/>
      <c r="D9905" s="1508"/>
      <c r="E9905" s="1508"/>
      <c r="F9905" s="1504"/>
      <c r="G9905" s="1504"/>
      <c r="H9905" s="1504"/>
      <c r="I9905" s="1504"/>
      <c r="J9905" s="1504"/>
    </row>
    <row r="9906" spans="2:10" x14ac:dyDescent="0.25">
      <c r="B9906" s="1508"/>
      <c r="C9906" s="1508"/>
      <c r="D9906" s="1508"/>
      <c r="E9906" s="1508"/>
      <c r="F9906" s="1504"/>
      <c r="G9906" s="1504"/>
      <c r="H9906" s="1504"/>
      <c r="I9906" s="1504"/>
      <c r="J9906" s="1504"/>
    </row>
    <row r="9907" spans="2:10" x14ac:dyDescent="0.25">
      <c r="B9907" s="1508"/>
      <c r="C9907" s="1508"/>
      <c r="D9907" s="1508"/>
      <c r="E9907" s="1508"/>
      <c r="F9907" s="1504"/>
      <c r="G9907" s="1504"/>
      <c r="H9907" s="1504"/>
      <c r="I9907" s="1504"/>
      <c r="J9907" s="1504"/>
    </row>
    <row r="9908" spans="2:10" x14ac:dyDescent="0.25">
      <c r="B9908" s="1508"/>
      <c r="C9908" s="1508"/>
      <c r="D9908" s="1508"/>
      <c r="E9908" s="1508"/>
      <c r="F9908" s="1504"/>
      <c r="G9908" s="1504"/>
      <c r="H9908" s="1504"/>
      <c r="I9908" s="1504"/>
      <c r="J9908" s="1504"/>
    </row>
    <row r="9909" spans="2:10" x14ac:dyDescent="0.25">
      <c r="B9909" s="1508"/>
      <c r="C9909" s="1508"/>
      <c r="D9909" s="1508"/>
      <c r="E9909" s="1508"/>
      <c r="F9909" s="1504"/>
      <c r="G9909" s="1504"/>
      <c r="H9909" s="1504"/>
      <c r="I9909" s="1504"/>
      <c r="J9909" s="1504"/>
    </row>
    <row r="9910" spans="2:10" x14ac:dyDescent="0.25">
      <c r="B9910" s="1508"/>
      <c r="C9910" s="1508"/>
      <c r="D9910" s="1508"/>
      <c r="E9910" s="1508"/>
      <c r="F9910" s="1504"/>
      <c r="G9910" s="1504"/>
      <c r="H9910" s="1504"/>
      <c r="I9910" s="1504"/>
      <c r="J9910" s="1504"/>
    </row>
    <row r="9911" spans="2:10" x14ac:dyDescent="0.25">
      <c r="B9911" s="1508"/>
      <c r="C9911" s="1508"/>
      <c r="D9911" s="1508"/>
      <c r="E9911" s="1508"/>
      <c r="F9911" s="1504"/>
      <c r="G9911" s="1504"/>
      <c r="H9911" s="1504"/>
      <c r="I9911" s="1504"/>
      <c r="J9911" s="1504"/>
    </row>
    <row r="9912" spans="2:10" x14ac:dyDescent="0.25">
      <c r="B9912" s="1508"/>
      <c r="C9912" s="1508"/>
      <c r="D9912" s="1508"/>
      <c r="E9912" s="1508"/>
      <c r="F9912" s="1504"/>
      <c r="G9912" s="1504"/>
      <c r="H9912" s="1504"/>
      <c r="I9912" s="1504"/>
      <c r="J9912" s="1504"/>
    </row>
    <row r="9913" spans="2:10" x14ac:dyDescent="0.25">
      <c r="B9913" s="1508"/>
      <c r="C9913" s="1508"/>
      <c r="D9913" s="1508"/>
      <c r="E9913" s="1508"/>
      <c r="F9913" s="1504"/>
      <c r="G9913" s="1504"/>
      <c r="H9913" s="1504"/>
      <c r="I9913" s="1504"/>
      <c r="J9913" s="1504"/>
    </row>
    <row r="9914" spans="2:10" x14ac:dyDescent="0.25">
      <c r="B9914" s="1508"/>
      <c r="C9914" s="1508"/>
      <c r="D9914" s="1508"/>
      <c r="E9914" s="1508"/>
      <c r="F9914" s="1504"/>
      <c r="G9914" s="1504"/>
      <c r="H9914" s="1504"/>
      <c r="I9914" s="1504"/>
      <c r="J9914" s="1504"/>
    </row>
    <row r="9915" spans="2:10" x14ac:dyDescent="0.25">
      <c r="B9915" s="1508"/>
      <c r="C9915" s="1508"/>
      <c r="D9915" s="1508"/>
      <c r="E9915" s="1508"/>
      <c r="F9915" s="1504"/>
      <c r="G9915" s="1504"/>
      <c r="H9915" s="1504"/>
      <c r="I9915" s="1504"/>
      <c r="J9915" s="1504"/>
    </row>
    <row r="9916" spans="2:10" x14ac:dyDescent="0.25">
      <c r="B9916" s="1508"/>
      <c r="C9916" s="1508"/>
      <c r="D9916" s="1508"/>
      <c r="E9916" s="1508"/>
      <c r="F9916" s="1504"/>
      <c r="G9916" s="1504"/>
      <c r="H9916" s="1504"/>
      <c r="I9916" s="1504"/>
      <c r="J9916" s="1504"/>
    </row>
    <row r="9917" spans="2:10" x14ac:dyDescent="0.25">
      <c r="B9917" s="1508"/>
      <c r="C9917" s="1508"/>
      <c r="D9917" s="1508"/>
      <c r="E9917" s="1508"/>
      <c r="F9917" s="1504"/>
      <c r="G9917" s="1504"/>
      <c r="H9917" s="1504"/>
      <c r="I9917" s="1504"/>
      <c r="J9917" s="1504"/>
    </row>
    <row r="9918" spans="2:10" x14ac:dyDescent="0.25">
      <c r="B9918" s="1508"/>
      <c r="C9918" s="1508"/>
      <c r="D9918" s="1508"/>
      <c r="E9918" s="1508"/>
      <c r="F9918" s="1504"/>
      <c r="G9918" s="1504"/>
      <c r="H9918" s="1504"/>
      <c r="I9918" s="1504"/>
      <c r="J9918" s="1504"/>
    </row>
    <row r="9919" spans="2:10" x14ac:dyDescent="0.25">
      <c r="B9919" s="1508"/>
      <c r="C9919" s="1508"/>
      <c r="D9919" s="1508"/>
      <c r="E9919" s="1508"/>
      <c r="F9919" s="1504"/>
      <c r="G9919" s="1504"/>
      <c r="H9919" s="1504"/>
      <c r="I9919" s="1504"/>
      <c r="J9919" s="1504"/>
    </row>
    <row r="9920" spans="2:10" x14ac:dyDescent="0.25">
      <c r="B9920" s="1508"/>
      <c r="C9920" s="1508"/>
      <c r="D9920" s="1508"/>
      <c r="E9920" s="1508"/>
      <c r="F9920" s="1504"/>
      <c r="G9920" s="1504"/>
      <c r="H9920" s="1504"/>
      <c r="I9920" s="1504"/>
      <c r="J9920" s="1504"/>
    </row>
    <row r="9921" spans="2:10" x14ac:dyDescent="0.25">
      <c r="B9921" s="1508"/>
      <c r="C9921" s="1508"/>
      <c r="D9921" s="1508"/>
      <c r="E9921" s="1508"/>
      <c r="F9921" s="1504"/>
      <c r="G9921" s="1504"/>
      <c r="H9921" s="1504"/>
      <c r="I9921" s="1504"/>
      <c r="J9921" s="1504"/>
    </row>
    <row r="9922" spans="2:10" x14ac:dyDescent="0.25">
      <c r="B9922" s="1508"/>
      <c r="C9922" s="1508"/>
      <c r="D9922" s="1508"/>
      <c r="E9922" s="1508"/>
      <c r="F9922" s="1504"/>
      <c r="G9922" s="1504"/>
      <c r="H9922" s="1504"/>
      <c r="I9922" s="1504"/>
      <c r="J9922" s="1504"/>
    </row>
    <row r="9923" spans="2:10" x14ac:dyDescent="0.25">
      <c r="B9923" s="1508"/>
      <c r="C9923" s="1508"/>
      <c r="D9923" s="1508"/>
      <c r="E9923" s="1508"/>
      <c r="F9923" s="1504"/>
      <c r="G9923" s="1504"/>
      <c r="H9923" s="1504"/>
      <c r="I9923" s="1504"/>
      <c r="J9923" s="1504"/>
    </row>
    <row r="9924" spans="2:10" x14ac:dyDescent="0.25">
      <c r="B9924" s="1508"/>
      <c r="C9924" s="1508"/>
      <c r="D9924" s="1508"/>
      <c r="E9924" s="1508"/>
      <c r="F9924" s="1504"/>
      <c r="G9924" s="1504"/>
      <c r="H9924" s="1504"/>
      <c r="I9924" s="1504"/>
      <c r="J9924" s="1504"/>
    </row>
    <row r="9925" spans="2:10" x14ac:dyDescent="0.25">
      <c r="B9925" s="1508"/>
      <c r="C9925" s="1508"/>
      <c r="D9925" s="1508"/>
      <c r="E9925" s="1508"/>
      <c r="F9925" s="1504"/>
      <c r="G9925" s="1504"/>
      <c r="H9925" s="1504"/>
      <c r="I9925" s="1504"/>
      <c r="J9925" s="1504"/>
    </row>
    <row r="9926" spans="2:10" x14ac:dyDescent="0.25">
      <c r="B9926" s="1508"/>
      <c r="C9926" s="1508"/>
      <c r="D9926" s="1508"/>
      <c r="E9926" s="1508"/>
      <c r="F9926" s="1504"/>
      <c r="G9926" s="1504"/>
      <c r="H9926" s="1504"/>
      <c r="I9926" s="1504"/>
      <c r="J9926" s="1504"/>
    </row>
    <row r="9927" spans="2:10" x14ac:dyDescent="0.25">
      <c r="B9927" s="1508"/>
      <c r="C9927" s="1508"/>
      <c r="D9927" s="1508"/>
      <c r="E9927" s="1508"/>
      <c r="F9927" s="1504"/>
      <c r="G9927" s="1504"/>
      <c r="H9927" s="1504"/>
      <c r="I9927" s="1504"/>
      <c r="J9927" s="1504"/>
    </row>
    <row r="9928" spans="2:10" x14ac:dyDescent="0.25">
      <c r="B9928" s="1508"/>
      <c r="C9928" s="1508"/>
      <c r="D9928" s="1508"/>
      <c r="E9928" s="1508"/>
      <c r="F9928" s="1504"/>
      <c r="G9928" s="1504"/>
      <c r="H9928" s="1504"/>
      <c r="I9928" s="1504"/>
      <c r="J9928" s="1504"/>
    </row>
    <row r="9929" spans="2:10" x14ac:dyDescent="0.25">
      <c r="B9929" s="1508"/>
      <c r="C9929" s="1508"/>
      <c r="D9929" s="1508"/>
      <c r="E9929" s="1508"/>
      <c r="F9929" s="1504"/>
      <c r="G9929" s="1504"/>
      <c r="H9929" s="1504"/>
      <c r="I9929" s="1504"/>
      <c r="J9929" s="1504"/>
    </row>
    <row r="9930" spans="2:10" x14ac:dyDescent="0.25">
      <c r="B9930" s="1508"/>
      <c r="C9930" s="1508"/>
      <c r="D9930" s="1508"/>
      <c r="E9930" s="1508"/>
      <c r="F9930" s="1504"/>
      <c r="G9930" s="1504"/>
      <c r="H9930" s="1504"/>
      <c r="I9930" s="1504"/>
      <c r="J9930" s="1504"/>
    </row>
    <row r="9931" spans="2:10" x14ac:dyDescent="0.25">
      <c r="B9931" s="1508"/>
      <c r="C9931" s="1508"/>
      <c r="D9931" s="1508"/>
      <c r="E9931" s="1508"/>
      <c r="F9931" s="1504"/>
      <c r="G9931" s="1504"/>
      <c r="H9931" s="1504"/>
      <c r="I9931" s="1504"/>
      <c r="J9931" s="1504"/>
    </row>
    <row r="9932" spans="2:10" x14ac:dyDescent="0.25">
      <c r="B9932" s="1508"/>
      <c r="C9932" s="1508"/>
      <c r="D9932" s="1508"/>
      <c r="E9932" s="1508"/>
      <c r="F9932" s="1504"/>
      <c r="G9932" s="1504"/>
      <c r="H9932" s="1504"/>
      <c r="I9932" s="1504"/>
      <c r="J9932" s="1504"/>
    </row>
    <row r="9933" spans="2:10" x14ac:dyDescent="0.25">
      <c r="B9933" s="1508"/>
      <c r="C9933" s="1508"/>
      <c r="D9933" s="1508"/>
      <c r="E9933" s="1508"/>
      <c r="F9933" s="1504"/>
      <c r="G9933" s="1504"/>
      <c r="H9933" s="1504"/>
      <c r="I9933" s="1504"/>
      <c r="J9933" s="1504"/>
    </row>
    <row r="9934" spans="2:10" x14ac:dyDescent="0.25">
      <c r="B9934" s="1508"/>
      <c r="C9934" s="1508"/>
      <c r="D9934" s="1508"/>
      <c r="E9934" s="1508"/>
      <c r="F9934" s="1504"/>
      <c r="G9934" s="1504"/>
      <c r="H9934" s="1504"/>
      <c r="I9934" s="1504"/>
      <c r="J9934" s="1504"/>
    </row>
    <row r="9935" spans="2:10" x14ac:dyDescent="0.25">
      <c r="B9935" s="1508"/>
      <c r="C9935" s="1508"/>
      <c r="D9935" s="1508"/>
      <c r="E9935" s="1508"/>
      <c r="F9935" s="1504"/>
      <c r="G9935" s="1504"/>
      <c r="H9935" s="1504"/>
      <c r="I9935" s="1504"/>
      <c r="J9935" s="1504"/>
    </row>
    <row r="9936" spans="2:10" x14ac:dyDescent="0.25">
      <c r="B9936" s="1508"/>
      <c r="C9936" s="1508"/>
      <c r="D9936" s="1508"/>
      <c r="E9936" s="1508"/>
      <c r="F9936" s="1504"/>
      <c r="G9936" s="1504"/>
      <c r="H9936" s="1504"/>
      <c r="I9936" s="1504"/>
      <c r="J9936" s="1504"/>
    </row>
    <row r="9937" spans="2:10" x14ac:dyDescent="0.25">
      <c r="B9937" s="1508"/>
      <c r="C9937" s="1508"/>
      <c r="D9937" s="1508"/>
      <c r="E9937" s="1508"/>
      <c r="F9937" s="1504"/>
      <c r="G9937" s="1504"/>
      <c r="H9937" s="1504"/>
      <c r="I9937" s="1504"/>
      <c r="J9937" s="1504"/>
    </row>
    <row r="9938" spans="2:10" x14ac:dyDescent="0.25">
      <c r="B9938" s="1508"/>
      <c r="C9938" s="1508"/>
      <c r="D9938" s="1508"/>
      <c r="E9938" s="1508"/>
      <c r="F9938" s="1504"/>
      <c r="G9938" s="1504"/>
      <c r="H9938" s="1504"/>
      <c r="I9938" s="1504"/>
      <c r="J9938" s="1504"/>
    </row>
    <row r="9939" spans="2:10" x14ac:dyDescent="0.25">
      <c r="B9939" s="1508"/>
      <c r="C9939" s="1508"/>
      <c r="D9939" s="1508"/>
      <c r="E9939" s="1508"/>
      <c r="F9939" s="1504"/>
      <c r="G9939" s="1504"/>
      <c r="H9939" s="1504"/>
      <c r="I9939" s="1504"/>
      <c r="J9939" s="1504"/>
    </row>
    <row r="9940" spans="2:10" x14ac:dyDescent="0.25">
      <c r="B9940" s="1508"/>
      <c r="C9940" s="1508"/>
      <c r="D9940" s="1508"/>
      <c r="E9940" s="1508"/>
      <c r="F9940" s="1504"/>
      <c r="G9940" s="1504"/>
      <c r="H9940" s="1504"/>
      <c r="I9940" s="1504"/>
      <c r="J9940" s="1504"/>
    </row>
    <row r="9941" spans="2:10" x14ac:dyDescent="0.25">
      <c r="B9941" s="1508"/>
      <c r="C9941" s="1508"/>
      <c r="D9941" s="1508"/>
      <c r="E9941" s="1508"/>
      <c r="F9941" s="1504"/>
      <c r="G9941" s="1504"/>
      <c r="H9941" s="1504"/>
      <c r="I9941" s="1504"/>
      <c r="J9941" s="1504"/>
    </row>
    <row r="9942" spans="2:10" x14ac:dyDescent="0.25">
      <c r="B9942" s="1508"/>
      <c r="C9942" s="1508"/>
      <c r="D9942" s="1508"/>
      <c r="E9942" s="1508"/>
      <c r="F9942" s="1504"/>
      <c r="G9942" s="1504"/>
      <c r="H9942" s="1504"/>
      <c r="I9942" s="1504"/>
      <c r="J9942" s="1504"/>
    </row>
    <row r="9943" spans="2:10" x14ac:dyDescent="0.25">
      <c r="B9943" s="1508"/>
      <c r="C9943" s="1508"/>
      <c r="D9943" s="1508"/>
      <c r="E9943" s="1508"/>
      <c r="F9943" s="1504"/>
      <c r="G9943" s="1504"/>
      <c r="H9943" s="1504"/>
      <c r="I9943" s="1504"/>
      <c r="J9943" s="1504"/>
    </row>
    <row r="9944" spans="2:10" x14ac:dyDescent="0.25">
      <c r="B9944" s="1508"/>
      <c r="C9944" s="1508"/>
      <c r="D9944" s="1508"/>
      <c r="E9944" s="1508"/>
      <c r="F9944" s="1504"/>
      <c r="G9944" s="1504"/>
      <c r="H9944" s="1504"/>
      <c r="I9944" s="1504"/>
      <c r="J9944" s="1504"/>
    </row>
    <row r="9945" spans="2:10" x14ac:dyDescent="0.25">
      <c r="B9945" s="1508"/>
      <c r="C9945" s="1508"/>
      <c r="D9945" s="1508"/>
      <c r="E9945" s="1508"/>
      <c r="F9945" s="1504"/>
      <c r="G9945" s="1504"/>
      <c r="H9945" s="1504"/>
      <c r="I9945" s="1504"/>
      <c r="J9945" s="1504"/>
    </row>
    <row r="9946" spans="2:10" x14ac:dyDescent="0.25">
      <c r="B9946" s="1508"/>
      <c r="C9946" s="1508"/>
      <c r="D9946" s="1508"/>
      <c r="E9946" s="1508"/>
      <c r="F9946" s="1504"/>
      <c r="G9946" s="1504"/>
      <c r="H9946" s="1504"/>
      <c r="I9946" s="1504"/>
      <c r="J9946" s="1504"/>
    </row>
    <row r="9947" spans="2:10" x14ac:dyDescent="0.25">
      <c r="B9947" s="1508"/>
      <c r="C9947" s="1508"/>
      <c r="D9947" s="1508"/>
      <c r="E9947" s="1508"/>
      <c r="F9947" s="1504"/>
      <c r="G9947" s="1504"/>
      <c r="H9947" s="1504"/>
      <c r="I9947" s="1504"/>
      <c r="J9947" s="1504"/>
    </row>
    <row r="9948" spans="2:10" x14ac:dyDescent="0.25">
      <c r="B9948" s="1508"/>
      <c r="C9948" s="1508"/>
      <c r="D9948" s="1508"/>
      <c r="E9948" s="1508"/>
      <c r="F9948" s="1504"/>
      <c r="G9948" s="1504"/>
      <c r="H9948" s="1504"/>
      <c r="I9948" s="1504"/>
      <c r="J9948" s="1504"/>
    </row>
    <row r="9949" spans="2:10" x14ac:dyDescent="0.25">
      <c r="B9949" s="1508"/>
      <c r="C9949" s="1508"/>
      <c r="D9949" s="1508"/>
      <c r="E9949" s="1508"/>
      <c r="F9949" s="1504"/>
      <c r="G9949" s="1504"/>
      <c r="H9949" s="1504"/>
      <c r="I9949" s="1504"/>
      <c r="J9949" s="1504"/>
    </row>
    <row r="9950" spans="2:10" x14ac:dyDescent="0.25">
      <c r="B9950" s="1508"/>
      <c r="C9950" s="1508"/>
      <c r="D9950" s="1508"/>
      <c r="E9950" s="1508"/>
      <c r="F9950" s="1504"/>
      <c r="G9950" s="1504"/>
      <c r="H9950" s="1504"/>
      <c r="I9950" s="1504"/>
      <c r="J9950" s="1504"/>
    </row>
    <row r="9951" spans="2:10" x14ac:dyDescent="0.25">
      <c r="B9951" s="1508"/>
      <c r="C9951" s="1508"/>
      <c r="D9951" s="1508"/>
      <c r="E9951" s="1508"/>
      <c r="F9951" s="1504"/>
      <c r="G9951" s="1504"/>
      <c r="H9951" s="1504"/>
      <c r="I9951" s="1504"/>
      <c r="J9951" s="1504"/>
    </row>
    <row r="9952" spans="2:10" x14ac:dyDescent="0.25">
      <c r="B9952" s="1508"/>
      <c r="C9952" s="1508"/>
      <c r="D9952" s="1508"/>
      <c r="E9952" s="1508"/>
      <c r="F9952" s="1504"/>
      <c r="G9952" s="1504"/>
      <c r="H9952" s="1504"/>
      <c r="I9952" s="1504"/>
      <c r="J9952" s="1504"/>
    </row>
    <row r="9953" spans="2:10" x14ac:dyDescent="0.25">
      <c r="B9953" s="1508"/>
      <c r="C9953" s="1508"/>
      <c r="D9953" s="1508"/>
      <c r="E9953" s="1508"/>
      <c r="F9953" s="1504"/>
      <c r="G9953" s="1504"/>
      <c r="H9953" s="1504"/>
      <c r="I9953" s="1504"/>
      <c r="J9953" s="1504"/>
    </row>
    <row r="9954" spans="2:10" x14ac:dyDescent="0.25">
      <c r="B9954" s="1508"/>
      <c r="C9954" s="1508"/>
      <c r="D9954" s="1508"/>
      <c r="E9954" s="1508"/>
      <c r="F9954" s="1504"/>
      <c r="G9954" s="1504"/>
      <c r="H9954" s="1504"/>
      <c r="I9954" s="1504"/>
      <c r="J9954" s="1504"/>
    </row>
    <row r="9955" spans="2:10" x14ac:dyDescent="0.25">
      <c r="B9955" s="1508"/>
      <c r="C9955" s="1508"/>
      <c r="D9955" s="1508"/>
      <c r="E9955" s="1508"/>
      <c r="F9955" s="1504"/>
      <c r="G9955" s="1504"/>
      <c r="H9955" s="1504"/>
      <c r="I9955" s="1504"/>
      <c r="J9955" s="1504"/>
    </row>
    <row r="9956" spans="2:10" x14ac:dyDescent="0.25">
      <c r="B9956" s="1508"/>
      <c r="C9956" s="1508"/>
      <c r="D9956" s="1508"/>
      <c r="E9956" s="1508"/>
      <c r="F9956" s="1504"/>
      <c r="G9956" s="1504"/>
      <c r="H9956" s="1504"/>
      <c r="I9956" s="1504"/>
      <c r="J9956" s="1504"/>
    </row>
    <row r="9957" spans="2:10" x14ac:dyDescent="0.25">
      <c r="B9957" s="1508"/>
      <c r="C9957" s="1508"/>
      <c r="D9957" s="1508"/>
      <c r="E9957" s="1508"/>
      <c r="F9957" s="1504"/>
      <c r="G9957" s="1504"/>
      <c r="H9957" s="1504"/>
      <c r="I9957" s="1504"/>
      <c r="J9957" s="1504"/>
    </row>
    <row r="9958" spans="2:10" x14ac:dyDescent="0.25">
      <c r="B9958" s="1508"/>
      <c r="C9958" s="1508"/>
      <c r="D9958" s="1508"/>
      <c r="E9958" s="1508"/>
      <c r="F9958" s="1504"/>
      <c r="G9958" s="1504"/>
      <c r="H9958" s="1504"/>
      <c r="I9958" s="1504"/>
      <c r="J9958" s="1504"/>
    </row>
    <row r="9959" spans="2:10" x14ac:dyDescent="0.25">
      <c r="B9959" s="1508"/>
      <c r="C9959" s="1508"/>
      <c r="D9959" s="1508"/>
      <c r="E9959" s="1508"/>
      <c r="F9959" s="1504"/>
      <c r="G9959" s="1504"/>
      <c r="H9959" s="1504"/>
      <c r="I9959" s="1504"/>
      <c r="J9959" s="1504"/>
    </row>
    <row r="9960" spans="2:10" x14ac:dyDescent="0.25">
      <c r="B9960" s="1508"/>
      <c r="C9960" s="1508"/>
      <c r="D9960" s="1508"/>
      <c r="E9960" s="1508"/>
      <c r="F9960" s="1504"/>
      <c r="G9960" s="1504"/>
      <c r="H9960" s="1504"/>
      <c r="I9960" s="1504"/>
      <c r="J9960" s="1504"/>
    </row>
    <row r="9961" spans="2:10" x14ac:dyDescent="0.25">
      <c r="B9961" s="1508"/>
      <c r="C9961" s="1508"/>
      <c r="D9961" s="1508"/>
      <c r="E9961" s="1508"/>
      <c r="F9961" s="1504"/>
      <c r="G9961" s="1504"/>
      <c r="H9961" s="1504"/>
      <c r="I9961" s="1504"/>
      <c r="J9961" s="1504"/>
    </row>
    <row r="9962" spans="2:10" x14ac:dyDescent="0.25">
      <c r="B9962" s="1508"/>
      <c r="C9962" s="1508"/>
      <c r="D9962" s="1508"/>
      <c r="E9962" s="1508"/>
      <c r="F9962" s="1504"/>
      <c r="G9962" s="1504"/>
      <c r="H9962" s="1504"/>
      <c r="I9962" s="1504"/>
      <c r="J9962" s="1504"/>
    </row>
    <row r="9963" spans="2:10" x14ac:dyDescent="0.25">
      <c r="B9963" s="1508"/>
      <c r="C9963" s="1508"/>
      <c r="D9963" s="1508"/>
      <c r="E9963" s="1508"/>
      <c r="F9963" s="1504"/>
      <c r="G9963" s="1504"/>
      <c r="H9963" s="1504"/>
      <c r="I9963" s="1504"/>
      <c r="J9963" s="1504"/>
    </row>
    <row r="9964" spans="2:10" x14ac:dyDescent="0.25">
      <c r="B9964" s="1508"/>
      <c r="C9964" s="1508"/>
      <c r="D9964" s="1508"/>
      <c r="E9964" s="1508"/>
      <c r="F9964" s="1504"/>
      <c r="G9964" s="1504"/>
      <c r="H9964" s="1504"/>
      <c r="I9964" s="1504"/>
      <c r="J9964" s="1504"/>
    </row>
    <row r="9965" spans="2:10" x14ac:dyDescent="0.25">
      <c r="B9965" s="1508"/>
      <c r="C9965" s="1508"/>
      <c r="D9965" s="1508"/>
      <c r="E9965" s="1508"/>
      <c r="F9965" s="1504"/>
      <c r="G9965" s="1504"/>
      <c r="H9965" s="1504"/>
      <c r="I9965" s="1504"/>
      <c r="J9965" s="1504"/>
    </row>
    <row r="9966" spans="2:10" x14ac:dyDescent="0.25">
      <c r="B9966" s="1508"/>
      <c r="C9966" s="1508"/>
      <c r="D9966" s="1508"/>
      <c r="E9966" s="1508"/>
      <c r="F9966" s="1504"/>
      <c r="G9966" s="1504"/>
      <c r="H9966" s="1504"/>
      <c r="I9966" s="1504"/>
      <c r="J9966" s="1504"/>
    </row>
    <row r="9967" spans="2:10" x14ac:dyDescent="0.25">
      <c r="B9967" s="1508"/>
      <c r="C9967" s="1508"/>
      <c r="D9967" s="1508"/>
      <c r="E9967" s="1508"/>
      <c r="F9967" s="1504"/>
      <c r="G9967" s="1504"/>
      <c r="H9967" s="1504"/>
      <c r="I9967" s="1504"/>
      <c r="J9967" s="1504"/>
    </row>
    <row r="9968" spans="2:10" x14ac:dyDescent="0.25">
      <c r="B9968" s="1508"/>
      <c r="C9968" s="1508"/>
      <c r="D9968" s="1508"/>
      <c r="E9968" s="1508"/>
      <c r="F9968" s="1504"/>
      <c r="G9968" s="1504"/>
      <c r="H9968" s="1504"/>
      <c r="I9968" s="1504"/>
      <c r="J9968" s="1504"/>
    </row>
    <row r="9969" spans="2:10" x14ac:dyDescent="0.25">
      <c r="B9969" s="1508"/>
      <c r="C9969" s="1508"/>
      <c r="D9969" s="1508"/>
      <c r="E9969" s="1508"/>
      <c r="F9969" s="1504"/>
      <c r="G9969" s="1504"/>
      <c r="H9969" s="1504"/>
      <c r="I9969" s="1504"/>
      <c r="J9969" s="1504"/>
    </row>
    <row r="9970" spans="2:10" x14ac:dyDescent="0.25">
      <c r="B9970" s="1508"/>
      <c r="C9970" s="1508"/>
      <c r="D9970" s="1508"/>
      <c r="E9970" s="1508"/>
      <c r="F9970" s="1504"/>
      <c r="G9970" s="1504"/>
      <c r="H9970" s="1504"/>
      <c r="I9970" s="1504"/>
      <c r="J9970" s="1504"/>
    </row>
    <row r="9971" spans="2:10" x14ac:dyDescent="0.25">
      <c r="B9971" s="1508"/>
      <c r="C9971" s="1508"/>
      <c r="D9971" s="1508"/>
      <c r="E9971" s="1508"/>
      <c r="F9971" s="1504"/>
      <c r="G9971" s="1504"/>
      <c r="H9971" s="1504"/>
      <c r="I9971" s="1504"/>
      <c r="J9971" s="1504"/>
    </row>
    <row r="9972" spans="2:10" x14ac:dyDescent="0.25">
      <c r="B9972" s="1508"/>
      <c r="C9972" s="1508"/>
      <c r="D9972" s="1508"/>
      <c r="E9972" s="1508"/>
      <c r="F9972" s="1504"/>
      <c r="G9972" s="1504"/>
      <c r="H9972" s="1504"/>
      <c r="I9972" s="1504"/>
      <c r="J9972" s="1504"/>
    </row>
    <row r="9973" spans="2:10" x14ac:dyDescent="0.25">
      <c r="B9973" s="1508"/>
      <c r="C9973" s="1508"/>
      <c r="D9973" s="1508"/>
      <c r="E9973" s="1508"/>
      <c r="F9973" s="1504"/>
      <c r="G9973" s="1504"/>
      <c r="H9973" s="1504"/>
      <c r="I9973" s="1504"/>
      <c r="J9973" s="1504"/>
    </row>
    <row r="9974" spans="2:10" x14ac:dyDescent="0.25">
      <c r="B9974" s="1508"/>
      <c r="C9974" s="1508"/>
      <c r="D9974" s="1508"/>
      <c r="E9974" s="1508"/>
      <c r="F9974" s="1504"/>
      <c r="G9974" s="1504"/>
      <c r="H9974" s="1504"/>
      <c r="I9974" s="1504"/>
      <c r="J9974" s="1504"/>
    </row>
    <row r="9975" spans="2:10" x14ac:dyDescent="0.25">
      <c r="B9975" s="1508"/>
      <c r="C9975" s="1508"/>
      <c r="D9975" s="1508"/>
      <c r="E9975" s="1508"/>
      <c r="F9975" s="1504"/>
      <c r="G9975" s="1504"/>
      <c r="H9975" s="1504"/>
      <c r="I9975" s="1504"/>
      <c r="J9975" s="1504"/>
    </row>
    <row r="9976" spans="2:10" x14ac:dyDescent="0.25">
      <c r="B9976" s="1508"/>
      <c r="C9976" s="1508"/>
      <c r="D9976" s="1508"/>
      <c r="E9976" s="1508"/>
      <c r="F9976" s="1504"/>
      <c r="G9976" s="1504"/>
      <c r="H9976" s="1504"/>
      <c r="I9976" s="1504"/>
      <c r="J9976" s="1504"/>
    </row>
    <row r="9977" spans="2:10" x14ac:dyDescent="0.25">
      <c r="B9977" s="1508"/>
      <c r="C9977" s="1508"/>
      <c r="D9977" s="1508"/>
      <c r="E9977" s="1508"/>
      <c r="F9977" s="1504"/>
      <c r="G9977" s="1504"/>
      <c r="H9977" s="1504"/>
      <c r="I9977" s="1504"/>
      <c r="J9977" s="1504"/>
    </row>
    <row r="9978" spans="2:10" x14ac:dyDescent="0.25">
      <c r="B9978" s="1508"/>
      <c r="C9978" s="1508"/>
      <c r="D9978" s="1508"/>
      <c r="E9978" s="1508"/>
      <c r="F9978" s="1504"/>
      <c r="G9978" s="1504"/>
      <c r="H9978" s="1504"/>
      <c r="I9978" s="1504"/>
      <c r="J9978" s="1504"/>
    </row>
    <row r="9979" spans="2:10" x14ac:dyDescent="0.25">
      <c r="B9979" s="1508"/>
      <c r="C9979" s="1508"/>
      <c r="D9979" s="1508"/>
      <c r="E9979" s="1508"/>
      <c r="F9979" s="1504"/>
      <c r="G9979" s="1504"/>
      <c r="H9979" s="1504"/>
      <c r="I9979" s="1504"/>
      <c r="J9979" s="1504"/>
    </row>
    <row r="9980" spans="2:10" x14ac:dyDescent="0.25">
      <c r="B9980" s="1508"/>
      <c r="C9980" s="1508"/>
      <c r="D9980" s="1508"/>
      <c r="E9980" s="1508"/>
      <c r="F9980" s="1504"/>
      <c r="G9980" s="1504"/>
      <c r="H9980" s="1504"/>
      <c r="I9980" s="1504"/>
      <c r="J9980" s="1504"/>
    </row>
    <row r="9981" spans="2:10" x14ac:dyDescent="0.25">
      <c r="B9981" s="1508"/>
      <c r="C9981" s="1508"/>
      <c r="D9981" s="1508"/>
      <c r="E9981" s="1508"/>
      <c r="F9981" s="1504"/>
      <c r="G9981" s="1504"/>
      <c r="H9981" s="1504"/>
      <c r="I9981" s="1504"/>
      <c r="J9981" s="1504"/>
    </row>
    <row r="9982" spans="2:10" x14ac:dyDescent="0.25">
      <c r="B9982" s="1508"/>
      <c r="C9982" s="1508"/>
      <c r="D9982" s="1508"/>
      <c r="E9982" s="1508"/>
      <c r="F9982" s="1504"/>
      <c r="G9982" s="1504"/>
      <c r="H9982" s="1504"/>
      <c r="I9982" s="1504"/>
      <c r="J9982" s="1504"/>
    </row>
    <row r="9983" spans="2:10" x14ac:dyDescent="0.25">
      <c r="B9983" s="1508"/>
      <c r="C9983" s="1508"/>
      <c r="D9983" s="1508"/>
      <c r="E9983" s="1508"/>
      <c r="F9983" s="1504"/>
      <c r="G9983" s="1504"/>
      <c r="H9983" s="1504"/>
      <c r="I9983" s="1504"/>
      <c r="J9983" s="1504"/>
    </row>
    <row r="9984" spans="2:10" x14ac:dyDescent="0.25">
      <c r="B9984" s="1508"/>
      <c r="C9984" s="1508"/>
      <c r="D9984" s="1508"/>
      <c r="E9984" s="1508"/>
      <c r="F9984" s="1504"/>
      <c r="G9984" s="1504"/>
      <c r="H9984" s="1504"/>
      <c r="I9984" s="1504"/>
      <c r="J9984" s="1504"/>
    </row>
    <row r="9985" spans="2:10" x14ac:dyDescent="0.25">
      <c r="B9985" s="1508"/>
      <c r="C9985" s="1508"/>
      <c r="D9985" s="1508"/>
      <c r="E9985" s="1508"/>
      <c r="F9985" s="1504"/>
      <c r="G9985" s="1504"/>
      <c r="H9985" s="1504"/>
      <c r="I9985" s="1504"/>
      <c r="J9985" s="1504"/>
    </row>
    <row r="9986" spans="2:10" x14ac:dyDescent="0.25">
      <c r="B9986" s="1508"/>
      <c r="C9986" s="1508"/>
      <c r="D9986" s="1508"/>
      <c r="E9986" s="1508"/>
      <c r="F9986" s="1504"/>
      <c r="G9986" s="1504"/>
      <c r="H9986" s="1504"/>
      <c r="I9986" s="1504"/>
      <c r="J9986" s="1504"/>
    </row>
    <row r="9987" spans="2:10" x14ac:dyDescent="0.25">
      <c r="B9987" s="1508"/>
      <c r="C9987" s="1508"/>
      <c r="D9987" s="1508"/>
      <c r="E9987" s="1508"/>
      <c r="F9987" s="1504"/>
      <c r="G9987" s="1504"/>
      <c r="H9987" s="1504"/>
      <c r="I9987" s="1504"/>
      <c r="J9987" s="1504"/>
    </row>
    <row r="9988" spans="2:10" x14ac:dyDescent="0.25">
      <c r="B9988" s="1508"/>
      <c r="C9988" s="1508"/>
      <c r="D9988" s="1508"/>
      <c r="E9988" s="1508"/>
      <c r="F9988" s="1504"/>
      <c r="G9988" s="1504"/>
      <c r="H9988" s="1504"/>
      <c r="I9988" s="1504"/>
      <c r="J9988" s="1504"/>
    </row>
    <row r="9989" spans="2:10" x14ac:dyDescent="0.25">
      <c r="B9989" s="1508"/>
      <c r="C9989" s="1508"/>
      <c r="D9989" s="1508"/>
      <c r="E9989" s="1508"/>
      <c r="F9989" s="1504"/>
      <c r="G9989" s="1504"/>
      <c r="H9989" s="1504"/>
      <c r="I9989" s="1504"/>
      <c r="J9989" s="1504"/>
    </row>
    <row r="9990" spans="2:10" x14ac:dyDescent="0.25">
      <c r="B9990" s="1508"/>
      <c r="C9990" s="1508"/>
      <c r="D9990" s="1508"/>
      <c r="E9990" s="1508"/>
      <c r="F9990" s="1504"/>
      <c r="G9990" s="1504"/>
      <c r="H9990" s="1504"/>
      <c r="I9990" s="1504"/>
      <c r="J9990" s="1504"/>
    </row>
    <row r="9991" spans="2:10" x14ac:dyDescent="0.25">
      <c r="B9991" s="1508"/>
      <c r="C9991" s="1508"/>
      <c r="D9991" s="1508"/>
      <c r="E9991" s="1508"/>
      <c r="F9991" s="1504"/>
      <c r="G9991" s="1504"/>
      <c r="H9991" s="1504"/>
      <c r="I9991" s="1504"/>
      <c r="J9991" s="1504"/>
    </row>
    <row r="9992" spans="2:10" x14ac:dyDescent="0.25">
      <c r="B9992" s="1508"/>
      <c r="C9992" s="1508"/>
      <c r="D9992" s="1508"/>
      <c r="E9992" s="1508"/>
      <c r="F9992" s="1504"/>
      <c r="G9992" s="1504"/>
      <c r="H9992" s="1504"/>
      <c r="I9992" s="1504"/>
      <c r="J9992" s="1504"/>
    </row>
    <row r="9993" spans="2:10" x14ac:dyDescent="0.25">
      <c r="B9993" s="1508"/>
      <c r="C9993" s="1508"/>
      <c r="D9993" s="1508"/>
      <c r="E9993" s="1508"/>
      <c r="F9993" s="1504"/>
      <c r="G9993" s="1504"/>
      <c r="H9993" s="1504"/>
      <c r="I9993" s="1504"/>
      <c r="J9993" s="1504"/>
    </row>
    <row r="9994" spans="2:10" x14ac:dyDescent="0.25">
      <c r="B9994" s="1508"/>
      <c r="C9994" s="1508"/>
      <c r="D9994" s="1508"/>
      <c r="E9994" s="1508"/>
      <c r="F9994" s="1504"/>
      <c r="G9994" s="1504"/>
      <c r="H9994" s="1504"/>
      <c r="I9994" s="1504"/>
      <c r="J9994" s="1504"/>
    </row>
    <row r="9995" spans="2:10" x14ac:dyDescent="0.25">
      <c r="B9995" s="1508"/>
      <c r="C9995" s="1508"/>
      <c r="D9995" s="1508"/>
      <c r="E9995" s="1508"/>
      <c r="F9995" s="1504"/>
      <c r="G9995" s="1504"/>
      <c r="H9995" s="1504"/>
      <c r="I9995" s="1504"/>
      <c r="J9995" s="1504"/>
    </row>
    <row r="9996" spans="2:10" x14ac:dyDescent="0.25">
      <c r="B9996" s="1508"/>
      <c r="C9996" s="1508"/>
      <c r="D9996" s="1508"/>
      <c r="E9996" s="1508"/>
      <c r="F9996" s="1504"/>
      <c r="G9996" s="1504"/>
      <c r="H9996" s="1504"/>
      <c r="I9996" s="1504"/>
      <c r="J9996" s="1504"/>
    </row>
    <row r="9997" spans="2:10" x14ac:dyDescent="0.25">
      <c r="B9997" s="1508"/>
      <c r="C9997" s="1508"/>
      <c r="D9997" s="1508"/>
      <c r="E9997" s="1508"/>
      <c r="F9997" s="1504"/>
      <c r="G9997" s="1504"/>
      <c r="H9997" s="1504"/>
      <c r="I9997" s="1504"/>
      <c r="J9997" s="1504"/>
    </row>
    <row r="9998" spans="2:10" x14ac:dyDescent="0.25">
      <c r="B9998" s="1508"/>
      <c r="C9998" s="1508"/>
      <c r="D9998" s="1508"/>
      <c r="E9998" s="1508"/>
      <c r="F9998" s="1504"/>
      <c r="G9998" s="1504"/>
      <c r="H9998" s="1504"/>
      <c r="I9998" s="1504"/>
      <c r="J9998" s="1504"/>
    </row>
    <row r="9999" spans="2:10" x14ac:dyDescent="0.25">
      <c r="B9999" s="1508"/>
      <c r="C9999" s="1508"/>
      <c r="D9999" s="1508"/>
      <c r="E9999" s="1508"/>
      <c r="F9999" s="1504"/>
      <c r="G9999" s="1504"/>
      <c r="H9999" s="1504"/>
      <c r="I9999" s="1504"/>
      <c r="J9999" s="1504"/>
    </row>
    <row r="10000" spans="2:10" x14ac:dyDescent="0.25">
      <c r="B10000" s="1508"/>
      <c r="C10000" s="1508"/>
      <c r="D10000" s="1508"/>
      <c r="E10000" s="1508"/>
      <c r="F10000" s="1504"/>
      <c r="G10000" s="1504"/>
      <c r="H10000" s="1504"/>
      <c r="I10000" s="1504"/>
      <c r="J10000" s="1504"/>
    </row>
    <row r="10001" spans="2:10" x14ac:dyDescent="0.25">
      <c r="B10001" s="1508"/>
      <c r="C10001" s="1508"/>
      <c r="D10001" s="1508"/>
      <c r="E10001" s="1508"/>
      <c r="F10001" s="1504"/>
      <c r="G10001" s="1504"/>
      <c r="H10001" s="1504"/>
      <c r="I10001" s="1504"/>
      <c r="J10001" s="1504"/>
    </row>
    <row r="10002" spans="2:10" x14ac:dyDescent="0.25">
      <c r="B10002" s="1508"/>
      <c r="C10002" s="1508"/>
      <c r="D10002" s="1508"/>
      <c r="E10002" s="1508"/>
      <c r="F10002" s="1504"/>
      <c r="G10002" s="1504"/>
      <c r="H10002" s="1504"/>
      <c r="I10002" s="1504"/>
      <c r="J10002" s="1504"/>
    </row>
    <row r="10003" spans="2:10" x14ac:dyDescent="0.25">
      <c r="B10003" s="1508"/>
      <c r="C10003" s="1508"/>
      <c r="D10003" s="1508"/>
      <c r="E10003" s="1508"/>
      <c r="F10003" s="1504"/>
      <c r="G10003" s="1504"/>
      <c r="H10003" s="1504"/>
      <c r="I10003" s="1504"/>
      <c r="J10003" s="1504"/>
    </row>
    <row r="10004" spans="2:10" x14ac:dyDescent="0.25">
      <c r="B10004" s="1508"/>
      <c r="C10004" s="1508"/>
      <c r="D10004" s="1508"/>
      <c r="E10004" s="1508"/>
      <c r="F10004" s="1504"/>
      <c r="G10004" s="1504"/>
      <c r="H10004" s="1504"/>
      <c r="I10004" s="1504"/>
      <c r="J10004" s="1504"/>
    </row>
    <row r="10005" spans="2:10" x14ac:dyDescent="0.25">
      <c r="B10005" s="1508"/>
      <c r="C10005" s="1508"/>
      <c r="D10005" s="1508"/>
      <c r="E10005" s="1508"/>
      <c r="F10005" s="1504"/>
      <c r="G10005" s="1504"/>
      <c r="H10005" s="1504"/>
      <c r="I10005" s="1504"/>
      <c r="J10005" s="1504"/>
    </row>
    <row r="10006" spans="2:10" x14ac:dyDescent="0.25">
      <c r="B10006" s="1508"/>
      <c r="C10006" s="1508"/>
      <c r="D10006" s="1508"/>
      <c r="E10006" s="1508"/>
      <c r="F10006" s="1504"/>
      <c r="G10006" s="1504"/>
      <c r="H10006" s="1504"/>
      <c r="I10006" s="1504"/>
      <c r="J10006" s="1504"/>
    </row>
    <row r="10007" spans="2:10" x14ac:dyDescent="0.25">
      <c r="B10007" s="1508"/>
      <c r="C10007" s="1508"/>
      <c r="D10007" s="1508"/>
      <c r="E10007" s="1508"/>
      <c r="F10007" s="1504"/>
      <c r="G10007" s="1504"/>
      <c r="H10007" s="1504"/>
      <c r="I10007" s="1504"/>
      <c r="J10007" s="1504"/>
    </row>
    <row r="10008" spans="2:10" x14ac:dyDescent="0.25">
      <c r="B10008" s="1508"/>
      <c r="C10008" s="1508"/>
      <c r="D10008" s="1508"/>
      <c r="E10008" s="1508"/>
      <c r="F10008" s="1504"/>
      <c r="G10008" s="1504"/>
      <c r="H10008" s="1504"/>
      <c r="I10008" s="1504"/>
      <c r="J10008" s="1504"/>
    </row>
    <row r="10009" spans="2:10" x14ac:dyDescent="0.25">
      <c r="B10009" s="1508"/>
      <c r="C10009" s="1508"/>
      <c r="D10009" s="1508"/>
      <c r="E10009" s="1508"/>
      <c r="F10009" s="1504"/>
      <c r="G10009" s="1504"/>
      <c r="H10009" s="1504"/>
      <c r="I10009" s="1504"/>
      <c r="J10009" s="1504"/>
    </row>
    <row r="10010" spans="2:10" x14ac:dyDescent="0.25">
      <c r="B10010" s="1508"/>
      <c r="C10010" s="1508"/>
      <c r="D10010" s="1508"/>
      <c r="E10010" s="1508"/>
      <c r="F10010" s="1504"/>
      <c r="G10010" s="1504"/>
      <c r="H10010" s="1504"/>
      <c r="I10010" s="1504"/>
      <c r="J10010" s="1504"/>
    </row>
    <row r="10011" spans="2:10" x14ac:dyDescent="0.25">
      <c r="B10011" s="1508"/>
      <c r="C10011" s="1508"/>
      <c r="D10011" s="1508"/>
      <c r="E10011" s="1508"/>
      <c r="F10011" s="1504"/>
      <c r="G10011" s="1504"/>
      <c r="H10011" s="1504"/>
      <c r="I10011" s="1504"/>
      <c r="J10011" s="1504"/>
    </row>
    <row r="10012" spans="2:10" x14ac:dyDescent="0.25">
      <c r="B10012" s="1508"/>
      <c r="C10012" s="1508"/>
      <c r="D10012" s="1508"/>
      <c r="E10012" s="1508"/>
      <c r="F10012" s="1504"/>
      <c r="G10012" s="1504"/>
      <c r="H10012" s="1504"/>
      <c r="I10012" s="1504"/>
      <c r="J10012" s="1504"/>
    </row>
    <row r="10013" spans="2:10" x14ac:dyDescent="0.25">
      <c r="B10013" s="1508"/>
      <c r="C10013" s="1508"/>
      <c r="D10013" s="1508"/>
      <c r="E10013" s="1508"/>
      <c r="F10013" s="1504"/>
      <c r="G10013" s="1504"/>
      <c r="H10013" s="1504"/>
      <c r="I10013" s="1504"/>
      <c r="J10013" s="1504"/>
    </row>
    <row r="10014" spans="2:10" x14ac:dyDescent="0.25">
      <c r="B10014" s="1508"/>
      <c r="C10014" s="1508"/>
      <c r="D10014" s="1508"/>
      <c r="E10014" s="1508"/>
      <c r="F10014" s="1504"/>
      <c r="G10014" s="1504"/>
      <c r="H10014" s="1504"/>
      <c r="I10014" s="1504"/>
      <c r="J10014" s="1504"/>
    </row>
    <row r="10015" spans="2:10" x14ac:dyDescent="0.25">
      <c r="B10015" s="1508"/>
      <c r="C10015" s="1508"/>
      <c r="D10015" s="1508"/>
      <c r="E10015" s="1508"/>
      <c r="F10015" s="1504"/>
      <c r="G10015" s="1504"/>
      <c r="H10015" s="1504"/>
      <c r="I10015" s="1504"/>
      <c r="J10015" s="1504"/>
    </row>
    <row r="10016" spans="2:10" x14ac:dyDescent="0.25">
      <c r="B10016" s="1508"/>
      <c r="C10016" s="1508"/>
      <c r="D10016" s="1508"/>
      <c r="E10016" s="1508"/>
      <c r="F10016" s="1504"/>
      <c r="G10016" s="1504"/>
      <c r="H10016" s="1504"/>
      <c r="I10016" s="1504"/>
      <c r="J10016" s="1504"/>
    </row>
    <row r="10017" spans="2:10" x14ac:dyDescent="0.25">
      <c r="B10017" s="1508"/>
      <c r="C10017" s="1508"/>
      <c r="D10017" s="1508"/>
      <c r="E10017" s="1508"/>
      <c r="F10017" s="1504"/>
      <c r="G10017" s="1504"/>
      <c r="H10017" s="1504"/>
      <c r="I10017" s="1504"/>
      <c r="J10017" s="1504"/>
    </row>
    <row r="10018" spans="2:10" x14ac:dyDescent="0.25">
      <c r="B10018" s="1508"/>
      <c r="C10018" s="1508"/>
      <c r="D10018" s="1508"/>
      <c r="E10018" s="1508"/>
      <c r="F10018" s="1504"/>
      <c r="G10018" s="1504"/>
      <c r="H10018" s="1504"/>
      <c r="I10018" s="1504"/>
      <c r="J10018" s="1504"/>
    </row>
    <row r="10019" spans="2:10" x14ac:dyDescent="0.25">
      <c r="B10019" s="1508"/>
      <c r="C10019" s="1508"/>
      <c r="D10019" s="1508"/>
      <c r="E10019" s="1508"/>
      <c r="F10019" s="1504"/>
      <c r="G10019" s="1504"/>
      <c r="H10019" s="1504"/>
      <c r="I10019" s="1504"/>
      <c r="J10019" s="1504"/>
    </row>
    <row r="10020" spans="2:10" x14ac:dyDescent="0.25">
      <c r="B10020" s="1508"/>
      <c r="C10020" s="1508"/>
      <c r="D10020" s="1508"/>
      <c r="E10020" s="1508"/>
      <c r="F10020" s="1504"/>
      <c r="G10020" s="1504"/>
      <c r="H10020" s="1504"/>
      <c r="I10020" s="1504"/>
      <c r="J10020" s="1504"/>
    </row>
    <row r="10021" spans="2:10" x14ac:dyDescent="0.25">
      <c r="B10021" s="1508"/>
      <c r="C10021" s="1508"/>
      <c r="D10021" s="1508"/>
      <c r="E10021" s="1508"/>
      <c r="F10021" s="1504"/>
      <c r="G10021" s="1504"/>
      <c r="H10021" s="1504"/>
      <c r="I10021" s="1504"/>
      <c r="J10021" s="1504"/>
    </row>
    <row r="10022" spans="2:10" x14ac:dyDescent="0.25">
      <c r="B10022" s="1508"/>
      <c r="C10022" s="1508"/>
      <c r="D10022" s="1508"/>
      <c r="E10022" s="1508"/>
      <c r="F10022" s="1504"/>
      <c r="G10022" s="1504"/>
      <c r="H10022" s="1504"/>
      <c r="I10022" s="1504"/>
      <c r="J10022" s="1504"/>
    </row>
    <row r="10023" spans="2:10" x14ac:dyDescent="0.25">
      <c r="B10023" s="1508"/>
      <c r="C10023" s="1508"/>
      <c r="D10023" s="1508"/>
      <c r="E10023" s="1508"/>
      <c r="F10023" s="1504"/>
      <c r="G10023" s="1504"/>
      <c r="H10023" s="1504"/>
      <c r="I10023" s="1504"/>
      <c r="J10023" s="1504"/>
    </row>
    <row r="10024" spans="2:10" x14ac:dyDescent="0.25">
      <c r="B10024" s="1508"/>
      <c r="C10024" s="1508"/>
      <c r="D10024" s="1508"/>
      <c r="E10024" s="1508"/>
      <c r="F10024" s="1504"/>
      <c r="G10024" s="1504"/>
      <c r="H10024" s="1504"/>
      <c r="I10024" s="1504"/>
      <c r="J10024" s="1504"/>
    </row>
    <row r="10025" spans="2:10" x14ac:dyDescent="0.25">
      <c r="B10025" s="1508"/>
      <c r="C10025" s="1508"/>
      <c r="D10025" s="1508"/>
      <c r="E10025" s="1508"/>
      <c r="F10025" s="1504"/>
      <c r="G10025" s="1504"/>
      <c r="H10025" s="1504"/>
      <c r="I10025" s="1504"/>
      <c r="J10025" s="1504"/>
    </row>
    <row r="10026" spans="2:10" x14ac:dyDescent="0.25">
      <c r="B10026" s="1508"/>
      <c r="C10026" s="1508"/>
      <c r="D10026" s="1508"/>
      <c r="E10026" s="1508"/>
      <c r="F10026" s="1504"/>
      <c r="G10026" s="1504"/>
      <c r="H10026" s="1504"/>
      <c r="I10026" s="1504"/>
      <c r="J10026" s="1504"/>
    </row>
    <row r="10027" spans="2:10" x14ac:dyDescent="0.25">
      <c r="B10027" s="1508"/>
      <c r="C10027" s="1508"/>
      <c r="D10027" s="1508"/>
      <c r="E10027" s="1508"/>
      <c r="F10027" s="1504"/>
      <c r="G10027" s="1504"/>
      <c r="H10027" s="1504"/>
      <c r="I10027" s="1504"/>
      <c r="J10027" s="1504"/>
    </row>
    <row r="10028" spans="2:10" x14ac:dyDescent="0.25">
      <c r="B10028" s="1508"/>
      <c r="C10028" s="1508"/>
      <c r="D10028" s="1508"/>
      <c r="E10028" s="1508"/>
      <c r="F10028" s="1504"/>
      <c r="G10028" s="1504"/>
      <c r="H10028" s="1504"/>
      <c r="I10028" s="1504"/>
      <c r="J10028" s="1504"/>
    </row>
    <row r="10029" spans="2:10" x14ac:dyDescent="0.25">
      <c r="B10029" s="1508"/>
      <c r="C10029" s="1508"/>
      <c r="D10029" s="1508"/>
      <c r="E10029" s="1508"/>
      <c r="F10029" s="1504"/>
      <c r="G10029" s="1504"/>
      <c r="H10029" s="1504"/>
      <c r="I10029" s="1504"/>
      <c r="J10029" s="1504"/>
    </row>
    <row r="10030" spans="2:10" x14ac:dyDescent="0.25">
      <c r="B10030" s="1508"/>
      <c r="C10030" s="1508"/>
      <c r="D10030" s="1508"/>
      <c r="E10030" s="1508"/>
      <c r="F10030" s="1504"/>
      <c r="G10030" s="1504"/>
      <c r="H10030" s="1504"/>
      <c r="I10030" s="1504"/>
      <c r="J10030" s="1504"/>
    </row>
    <row r="10031" spans="2:10" x14ac:dyDescent="0.25">
      <c r="B10031" s="1508"/>
      <c r="C10031" s="1508"/>
      <c r="D10031" s="1508"/>
      <c r="E10031" s="1508"/>
      <c r="F10031" s="1504"/>
      <c r="G10031" s="1504"/>
      <c r="H10031" s="1504"/>
      <c r="I10031" s="1504"/>
      <c r="J10031" s="1504"/>
    </row>
    <row r="10032" spans="2:10" x14ac:dyDescent="0.25">
      <c r="B10032" s="1508"/>
      <c r="C10032" s="1508"/>
      <c r="D10032" s="1508"/>
      <c r="E10032" s="1508"/>
      <c r="F10032" s="1504"/>
      <c r="G10032" s="1504"/>
      <c r="H10032" s="1504"/>
      <c r="I10032" s="1504"/>
      <c r="J10032" s="1504"/>
    </row>
    <row r="10033" spans="2:10" x14ac:dyDescent="0.25">
      <c r="B10033" s="1508"/>
      <c r="C10033" s="1508"/>
      <c r="D10033" s="1508"/>
      <c r="E10033" s="1508"/>
      <c r="F10033" s="1504"/>
      <c r="G10033" s="1504"/>
      <c r="H10033" s="1504"/>
      <c r="I10033" s="1504"/>
      <c r="J10033" s="1504"/>
    </row>
    <row r="10034" spans="2:10" x14ac:dyDescent="0.25">
      <c r="B10034" s="1508"/>
      <c r="C10034" s="1508"/>
      <c r="D10034" s="1508"/>
      <c r="E10034" s="1508"/>
      <c r="F10034" s="1504"/>
      <c r="G10034" s="1504"/>
      <c r="H10034" s="1504"/>
      <c r="I10034" s="1504"/>
      <c r="J10034" s="1504"/>
    </row>
    <row r="10035" spans="2:10" x14ac:dyDescent="0.25">
      <c r="B10035" s="1508"/>
      <c r="C10035" s="1508"/>
      <c r="D10035" s="1508"/>
      <c r="E10035" s="1508"/>
      <c r="F10035" s="1504"/>
      <c r="G10035" s="1504"/>
      <c r="H10035" s="1504"/>
      <c r="I10035" s="1504"/>
      <c r="J10035" s="1504"/>
    </row>
    <row r="10036" spans="2:10" x14ac:dyDescent="0.25">
      <c r="B10036" s="1508"/>
      <c r="C10036" s="1508"/>
      <c r="D10036" s="1508"/>
      <c r="E10036" s="1508"/>
      <c r="F10036" s="1504"/>
      <c r="G10036" s="1504"/>
      <c r="H10036" s="1504"/>
      <c r="I10036" s="1504"/>
      <c r="J10036" s="1504"/>
    </row>
    <row r="10037" spans="2:10" x14ac:dyDescent="0.25">
      <c r="B10037" s="1508"/>
      <c r="C10037" s="1508"/>
      <c r="D10037" s="1508"/>
      <c r="E10037" s="1508"/>
      <c r="F10037" s="1504"/>
      <c r="G10037" s="1504"/>
      <c r="H10037" s="1504"/>
      <c r="I10037" s="1504"/>
      <c r="J10037" s="1504"/>
    </row>
    <row r="10038" spans="2:10" x14ac:dyDescent="0.25">
      <c r="B10038" s="1508"/>
      <c r="C10038" s="1508"/>
      <c r="D10038" s="1508"/>
      <c r="E10038" s="1508"/>
      <c r="F10038" s="1504"/>
      <c r="G10038" s="1504"/>
      <c r="H10038" s="1504"/>
      <c r="I10038" s="1504"/>
      <c r="J10038" s="1504"/>
    </row>
    <row r="10039" spans="2:10" x14ac:dyDescent="0.25">
      <c r="B10039" s="1508"/>
      <c r="C10039" s="1508"/>
      <c r="D10039" s="1508"/>
      <c r="E10039" s="1508"/>
      <c r="F10039" s="1504"/>
      <c r="G10039" s="1504"/>
      <c r="H10039" s="1504"/>
      <c r="I10039" s="1504"/>
      <c r="J10039" s="1504"/>
    </row>
    <row r="10040" spans="2:10" x14ac:dyDescent="0.25">
      <c r="B10040" s="1508"/>
      <c r="C10040" s="1508"/>
      <c r="D10040" s="1508"/>
      <c r="E10040" s="1508"/>
      <c r="F10040" s="1504"/>
      <c r="G10040" s="1504"/>
      <c r="H10040" s="1504"/>
      <c r="I10040" s="1504"/>
      <c r="J10040" s="1504"/>
    </row>
    <row r="10041" spans="2:10" x14ac:dyDescent="0.25">
      <c r="B10041" s="1508"/>
      <c r="C10041" s="1508"/>
      <c r="D10041" s="1508"/>
      <c r="E10041" s="1508"/>
      <c r="F10041" s="1504"/>
      <c r="G10041" s="1504"/>
      <c r="H10041" s="1504"/>
      <c r="I10041" s="1504"/>
      <c r="J10041" s="1504"/>
    </row>
    <row r="10042" spans="2:10" x14ac:dyDescent="0.25">
      <c r="B10042" s="1508"/>
      <c r="C10042" s="1508"/>
      <c r="D10042" s="1508"/>
      <c r="E10042" s="1508"/>
      <c r="F10042" s="1504"/>
      <c r="G10042" s="1504"/>
      <c r="H10042" s="1504"/>
      <c r="I10042" s="1504"/>
      <c r="J10042" s="1504"/>
    </row>
    <row r="10043" spans="2:10" x14ac:dyDescent="0.25">
      <c r="B10043" s="1508"/>
      <c r="C10043" s="1508"/>
      <c r="D10043" s="1508"/>
      <c r="E10043" s="1508"/>
      <c r="F10043" s="1504"/>
      <c r="G10043" s="1504"/>
      <c r="H10043" s="1504"/>
      <c r="I10043" s="1504"/>
      <c r="J10043" s="1504"/>
    </row>
    <row r="10044" spans="2:10" x14ac:dyDescent="0.25">
      <c r="B10044" s="1508"/>
      <c r="C10044" s="1508"/>
      <c r="D10044" s="1508"/>
      <c r="E10044" s="1508"/>
      <c r="F10044" s="1504"/>
      <c r="G10044" s="1504"/>
      <c r="H10044" s="1504"/>
      <c r="I10044" s="1504"/>
      <c r="J10044" s="1504"/>
    </row>
    <row r="10045" spans="2:10" x14ac:dyDescent="0.25">
      <c r="B10045" s="1508"/>
      <c r="C10045" s="1508"/>
      <c r="D10045" s="1508"/>
      <c r="E10045" s="1508"/>
      <c r="F10045" s="1504"/>
      <c r="G10045" s="1504"/>
      <c r="H10045" s="1504"/>
      <c r="I10045" s="1504"/>
      <c r="J10045" s="1504"/>
    </row>
    <row r="10046" spans="2:10" x14ac:dyDescent="0.25">
      <c r="B10046" s="1508"/>
      <c r="C10046" s="1508"/>
      <c r="D10046" s="1508"/>
      <c r="E10046" s="1508"/>
      <c r="F10046" s="1504"/>
      <c r="G10046" s="1504"/>
      <c r="H10046" s="1504"/>
      <c r="I10046" s="1504"/>
      <c r="J10046" s="1504"/>
    </row>
    <row r="10047" spans="2:10" x14ac:dyDescent="0.25">
      <c r="B10047" s="1508"/>
      <c r="C10047" s="1508"/>
      <c r="D10047" s="1508"/>
      <c r="E10047" s="1508"/>
      <c r="F10047" s="1504"/>
      <c r="G10047" s="1504"/>
      <c r="H10047" s="1504"/>
      <c r="I10047" s="1504"/>
      <c r="J10047" s="1504"/>
    </row>
    <row r="10048" spans="2:10" x14ac:dyDescent="0.25">
      <c r="B10048" s="1508"/>
      <c r="C10048" s="1508"/>
      <c r="D10048" s="1508"/>
      <c r="E10048" s="1508"/>
      <c r="F10048" s="1504"/>
      <c r="G10048" s="1504"/>
      <c r="H10048" s="1504"/>
      <c r="I10048" s="1504"/>
      <c r="J10048" s="1504"/>
    </row>
    <row r="10049" spans="2:10" x14ac:dyDescent="0.25">
      <c r="B10049" s="1508"/>
      <c r="C10049" s="1508"/>
      <c r="D10049" s="1508"/>
      <c r="E10049" s="1508"/>
      <c r="F10049" s="1504"/>
      <c r="G10049" s="1504"/>
      <c r="H10049" s="1504"/>
      <c r="I10049" s="1504"/>
      <c r="J10049" s="1504"/>
    </row>
    <row r="10050" spans="2:10" x14ac:dyDescent="0.25">
      <c r="B10050" s="1508"/>
      <c r="C10050" s="1508"/>
      <c r="D10050" s="1508"/>
      <c r="E10050" s="1508"/>
      <c r="F10050" s="1504"/>
      <c r="G10050" s="1504"/>
      <c r="H10050" s="1504"/>
      <c r="I10050" s="1504"/>
      <c r="J10050" s="1504"/>
    </row>
    <row r="10051" spans="2:10" x14ac:dyDescent="0.25">
      <c r="B10051" s="1508"/>
      <c r="C10051" s="1508"/>
      <c r="D10051" s="1508"/>
      <c r="E10051" s="1508"/>
      <c r="F10051" s="1504"/>
      <c r="G10051" s="1504"/>
      <c r="H10051" s="1504"/>
      <c r="I10051" s="1504"/>
      <c r="J10051" s="1504"/>
    </row>
    <row r="10052" spans="2:10" x14ac:dyDescent="0.25">
      <c r="B10052" s="1508"/>
      <c r="C10052" s="1508"/>
      <c r="D10052" s="1508"/>
      <c r="E10052" s="1508"/>
      <c r="F10052" s="1504"/>
      <c r="G10052" s="1504"/>
      <c r="H10052" s="1504"/>
      <c r="I10052" s="1504"/>
      <c r="J10052" s="1504"/>
    </row>
    <row r="10053" spans="2:10" x14ac:dyDescent="0.25">
      <c r="B10053" s="1508"/>
      <c r="C10053" s="1508"/>
      <c r="D10053" s="1508"/>
      <c r="E10053" s="1508"/>
      <c r="F10053" s="1504"/>
      <c r="G10053" s="1504"/>
      <c r="H10053" s="1504"/>
      <c r="I10053" s="1504"/>
      <c r="J10053" s="1504"/>
    </row>
    <row r="10054" spans="2:10" x14ac:dyDescent="0.25">
      <c r="B10054" s="1508"/>
      <c r="C10054" s="1508"/>
      <c r="D10054" s="1508"/>
      <c r="E10054" s="1508"/>
      <c r="F10054" s="1504"/>
      <c r="G10054" s="1504"/>
      <c r="H10054" s="1504"/>
      <c r="I10054" s="1504"/>
      <c r="J10054" s="1504"/>
    </row>
    <row r="10055" spans="2:10" x14ac:dyDescent="0.25">
      <c r="B10055" s="1508"/>
      <c r="C10055" s="1508"/>
      <c r="D10055" s="1508"/>
      <c r="E10055" s="1508"/>
      <c r="F10055" s="1504"/>
      <c r="G10055" s="1504"/>
      <c r="H10055" s="1504"/>
      <c r="I10055" s="1504"/>
      <c r="J10055" s="1504"/>
    </row>
    <row r="10056" spans="2:10" x14ac:dyDescent="0.25">
      <c r="B10056" s="1508"/>
      <c r="C10056" s="1508"/>
      <c r="D10056" s="1508"/>
      <c r="E10056" s="1508"/>
      <c r="F10056" s="1504"/>
      <c r="G10056" s="1504"/>
      <c r="H10056" s="1504"/>
      <c r="I10056" s="1504"/>
      <c r="J10056" s="1504"/>
    </row>
    <row r="10057" spans="2:10" x14ac:dyDescent="0.25">
      <c r="B10057" s="1508"/>
      <c r="C10057" s="1508"/>
      <c r="D10057" s="1508"/>
      <c r="E10057" s="1508"/>
      <c r="F10057" s="1504"/>
      <c r="G10057" s="1504"/>
      <c r="H10057" s="1504"/>
      <c r="I10057" s="1504"/>
      <c r="J10057" s="1504"/>
    </row>
    <row r="10058" spans="2:10" x14ac:dyDescent="0.25">
      <c r="B10058" s="1508"/>
      <c r="C10058" s="1508"/>
      <c r="D10058" s="1508"/>
      <c r="E10058" s="1508"/>
      <c r="F10058" s="1504"/>
      <c r="G10058" s="1504"/>
      <c r="H10058" s="1504"/>
      <c r="I10058" s="1504"/>
      <c r="J10058" s="1504"/>
    </row>
    <row r="10059" spans="2:10" x14ac:dyDescent="0.25">
      <c r="B10059" s="1508"/>
      <c r="C10059" s="1508"/>
      <c r="D10059" s="1508"/>
      <c r="E10059" s="1508"/>
      <c r="F10059" s="1504"/>
      <c r="G10059" s="1504"/>
      <c r="H10059" s="1504"/>
      <c r="I10059" s="1504"/>
      <c r="J10059" s="1504"/>
    </row>
    <row r="10060" spans="2:10" x14ac:dyDescent="0.25">
      <c r="B10060" s="1508"/>
      <c r="C10060" s="1508"/>
      <c r="D10060" s="1508"/>
      <c r="E10060" s="1508"/>
      <c r="F10060" s="1504"/>
      <c r="G10060" s="1504"/>
      <c r="H10060" s="1504"/>
      <c r="I10060" s="1504"/>
      <c r="J10060" s="1504"/>
    </row>
    <row r="10061" spans="2:10" x14ac:dyDescent="0.25">
      <c r="B10061" s="1508"/>
      <c r="C10061" s="1508"/>
      <c r="D10061" s="1508"/>
      <c r="E10061" s="1508"/>
      <c r="F10061" s="1504"/>
      <c r="G10061" s="1504"/>
      <c r="H10061" s="1504"/>
      <c r="I10061" s="1504"/>
      <c r="J10061" s="1504"/>
    </row>
    <row r="10062" spans="2:10" x14ac:dyDescent="0.25">
      <c r="B10062" s="1508"/>
      <c r="C10062" s="1508"/>
      <c r="D10062" s="1508"/>
      <c r="E10062" s="1508"/>
      <c r="F10062" s="1504"/>
      <c r="G10062" s="1504"/>
      <c r="H10062" s="1504"/>
      <c r="I10062" s="1504"/>
      <c r="J10062" s="1504"/>
    </row>
    <row r="10063" spans="2:10" x14ac:dyDescent="0.25">
      <c r="B10063" s="1508"/>
      <c r="C10063" s="1508"/>
      <c r="D10063" s="1508"/>
      <c r="E10063" s="1508"/>
      <c r="F10063" s="1504"/>
      <c r="G10063" s="1504"/>
      <c r="H10063" s="1504"/>
      <c r="I10063" s="1504"/>
      <c r="J10063" s="1504"/>
    </row>
    <row r="10064" spans="2:10" x14ac:dyDescent="0.25">
      <c r="B10064" s="1508"/>
      <c r="C10064" s="1508"/>
      <c r="D10064" s="1508"/>
      <c r="E10064" s="1508"/>
      <c r="F10064" s="1504"/>
      <c r="G10064" s="1504"/>
      <c r="H10064" s="1504"/>
      <c r="I10064" s="1504"/>
      <c r="J10064" s="1504"/>
    </row>
    <row r="10065" spans="2:10" x14ac:dyDescent="0.25">
      <c r="B10065" s="1508"/>
      <c r="C10065" s="1508"/>
      <c r="D10065" s="1508"/>
      <c r="E10065" s="1508"/>
      <c r="F10065" s="1504"/>
      <c r="G10065" s="1504"/>
      <c r="H10065" s="1504"/>
      <c r="I10065" s="1504"/>
      <c r="J10065" s="1504"/>
    </row>
    <row r="10066" spans="2:10" x14ac:dyDescent="0.25">
      <c r="B10066" s="1508"/>
      <c r="C10066" s="1508"/>
      <c r="D10066" s="1508"/>
      <c r="E10066" s="1508"/>
      <c r="F10066" s="1504"/>
      <c r="G10066" s="1504"/>
      <c r="H10066" s="1504"/>
      <c r="I10066" s="1504"/>
      <c r="J10066" s="1504"/>
    </row>
    <row r="10067" spans="2:10" x14ac:dyDescent="0.25">
      <c r="B10067" s="1508"/>
      <c r="C10067" s="1508"/>
      <c r="D10067" s="1508"/>
      <c r="E10067" s="1508"/>
      <c r="F10067" s="1504"/>
      <c r="G10067" s="1504"/>
      <c r="H10067" s="1504"/>
      <c r="I10067" s="1504"/>
      <c r="J10067" s="1504"/>
    </row>
    <row r="10068" spans="2:10" x14ac:dyDescent="0.25">
      <c r="B10068" s="1508"/>
      <c r="C10068" s="1508"/>
      <c r="D10068" s="1508"/>
      <c r="E10068" s="1508"/>
      <c r="F10068" s="1504"/>
      <c r="G10068" s="1504"/>
      <c r="H10068" s="1504"/>
      <c r="I10068" s="1504"/>
      <c r="J10068" s="1504"/>
    </row>
    <row r="10069" spans="2:10" x14ac:dyDescent="0.25">
      <c r="B10069" s="1508"/>
      <c r="C10069" s="1508"/>
      <c r="D10069" s="1508"/>
      <c r="E10069" s="1508"/>
      <c r="F10069" s="1504"/>
      <c r="G10069" s="1504"/>
      <c r="H10069" s="1504"/>
      <c r="I10069" s="1504"/>
      <c r="J10069" s="1504"/>
    </row>
    <row r="10070" spans="2:10" x14ac:dyDescent="0.25">
      <c r="B10070" s="1508"/>
      <c r="C10070" s="1508"/>
      <c r="D10070" s="1508"/>
      <c r="E10070" s="1508"/>
      <c r="F10070" s="1504"/>
      <c r="G10070" s="1504"/>
      <c r="H10070" s="1504"/>
      <c r="I10070" s="1504"/>
      <c r="J10070" s="1504"/>
    </row>
    <row r="10071" spans="2:10" x14ac:dyDescent="0.25">
      <c r="B10071" s="1508"/>
      <c r="C10071" s="1508"/>
      <c r="D10071" s="1508"/>
      <c r="E10071" s="1508"/>
      <c r="F10071" s="1504"/>
      <c r="G10071" s="1504"/>
      <c r="H10071" s="1504"/>
      <c r="I10071" s="1504"/>
      <c r="J10071" s="1504"/>
    </row>
    <row r="10072" spans="2:10" x14ac:dyDescent="0.25">
      <c r="B10072" s="1508"/>
      <c r="C10072" s="1508"/>
      <c r="D10072" s="1508"/>
      <c r="E10072" s="1508"/>
      <c r="F10072" s="1504"/>
      <c r="G10072" s="1504"/>
      <c r="H10072" s="1504"/>
      <c r="I10072" s="1504"/>
      <c r="J10072" s="1504"/>
    </row>
    <row r="10073" spans="2:10" x14ac:dyDescent="0.25">
      <c r="B10073" s="1508"/>
      <c r="C10073" s="1508"/>
      <c r="D10073" s="1508"/>
      <c r="E10073" s="1508"/>
      <c r="F10073" s="1504"/>
      <c r="G10073" s="1504"/>
      <c r="H10073" s="1504"/>
      <c r="I10073" s="1504"/>
      <c r="J10073" s="1504"/>
    </row>
    <row r="10074" spans="2:10" x14ac:dyDescent="0.25">
      <c r="B10074" s="1508"/>
      <c r="C10074" s="1508"/>
      <c r="D10074" s="1508"/>
      <c r="E10074" s="1508"/>
      <c r="F10074" s="1504"/>
      <c r="G10074" s="1504"/>
      <c r="H10074" s="1504"/>
      <c r="I10074" s="1504"/>
      <c r="J10074" s="1504"/>
    </row>
    <row r="10075" spans="2:10" x14ac:dyDescent="0.25">
      <c r="B10075" s="1508"/>
      <c r="C10075" s="1508"/>
      <c r="D10075" s="1508"/>
      <c r="E10075" s="1508"/>
      <c r="F10075" s="1504"/>
      <c r="G10075" s="1504"/>
      <c r="H10075" s="1504"/>
      <c r="I10075" s="1504"/>
      <c r="J10075" s="1504"/>
    </row>
    <row r="10076" spans="2:10" x14ac:dyDescent="0.25">
      <c r="B10076" s="1508"/>
      <c r="C10076" s="1508"/>
      <c r="D10076" s="1508"/>
      <c r="E10076" s="1508"/>
      <c r="F10076" s="1504"/>
      <c r="G10076" s="1504"/>
      <c r="H10076" s="1504"/>
      <c r="I10076" s="1504"/>
      <c r="J10076" s="1504"/>
    </row>
    <row r="10077" spans="2:10" x14ac:dyDescent="0.25">
      <c r="B10077" s="1508"/>
      <c r="C10077" s="1508"/>
      <c r="D10077" s="1508"/>
      <c r="E10077" s="1508"/>
      <c r="F10077" s="1504"/>
      <c r="G10077" s="1504"/>
      <c r="H10077" s="1504"/>
      <c r="I10077" s="1504"/>
      <c r="J10077" s="1504"/>
    </row>
    <row r="10078" spans="2:10" x14ac:dyDescent="0.25">
      <c r="B10078" s="1508"/>
      <c r="C10078" s="1508"/>
      <c r="D10078" s="1508"/>
      <c r="E10078" s="1508"/>
      <c r="F10078" s="1504"/>
      <c r="G10078" s="1504"/>
      <c r="H10078" s="1504"/>
      <c r="I10078" s="1504"/>
      <c r="J10078" s="1504"/>
    </row>
    <row r="10079" spans="2:10" x14ac:dyDescent="0.25">
      <c r="B10079" s="1508"/>
      <c r="C10079" s="1508"/>
      <c r="D10079" s="1508"/>
      <c r="E10079" s="1508"/>
      <c r="F10079" s="1504"/>
      <c r="G10079" s="1504"/>
      <c r="H10079" s="1504"/>
      <c r="I10079" s="1504"/>
      <c r="J10079" s="1504"/>
    </row>
    <row r="10080" spans="2:10" x14ac:dyDescent="0.25">
      <c r="B10080" s="1508"/>
      <c r="C10080" s="1508"/>
      <c r="D10080" s="1508"/>
      <c r="E10080" s="1508"/>
      <c r="F10080" s="1504"/>
      <c r="G10080" s="1504"/>
      <c r="H10080" s="1504"/>
      <c r="I10080" s="1504"/>
      <c r="J10080" s="1504"/>
    </row>
    <row r="10081" spans="2:10" x14ac:dyDescent="0.25">
      <c r="B10081" s="1508"/>
      <c r="C10081" s="1508"/>
      <c r="D10081" s="1508"/>
      <c r="E10081" s="1508"/>
      <c r="F10081" s="1504"/>
      <c r="G10081" s="1504"/>
      <c r="H10081" s="1504"/>
      <c r="I10081" s="1504"/>
      <c r="J10081" s="1504"/>
    </row>
    <row r="10082" spans="2:10" x14ac:dyDescent="0.25">
      <c r="B10082" s="1508"/>
      <c r="C10082" s="1508"/>
      <c r="D10082" s="1508"/>
      <c r="E10082" s="1508"/>
      <c r="F10082" s="1504"/>
      <c r="G10082" s="1504"/>
      <c r="H10082" s="1504"/>
      <c r="I10082" s="1504"/>
      <c r="J10082" s="1504"/>
    </row>
    <row r="10083" spans="2:10" x14ac:dyDescent="0.25">
      <c r="B10083" s="1508"/>
      <c r="C10083" s="1508"/>
      <c r="D10083" s="1508"/>
      <c r="E10083" s="1508"/>
      <c r="F10083" s="1504"/>
      <c r="G10083" s="1504"/>
      <c r="H10083" s="1504"/>
      <c r="I10083" s="1504"/>
      <c r="J10083" s="1504"/>
    </row>
    <row r="10084" spans="2:10" x14ac:dyDescent="0.25">
      <c r="B10084" s="1508"/>
      <c r="C10084" s="1508"/>
      <c r="D10084" s="1508"/>
      <c r="E10084" s="1508"/>
      <c r="F10084" s="1504"/>
      <c r="G10084" s="1504"/>
      <c r="H10084" s="1504"/>
      <c r="I10084" s="1504"/>
      <c r="J10084" s="1504"/>
    </row>
    <row r="10085" spans="2:10" x14ac:dyDescent="0.25">
      <c r="B10085" s="1508"/>
      <c r="C10085" s="1508"/>
      <c r="D10085" s="1508"/>
      <c r="E10085" s="1508"/>
      <c r="F10085" s="1504"/>
      <c r="G10085" s="1504"/>
      <c r="H10085" s="1504"/>
      <c r="I10085" s="1504"/>
      <c r="J10085" s="1504"/>
    </row>
    <row r="10086" spans="2:10" x14ac:dyDescent="0.25">
      <c r="B10086" s="1508"/>
      <c r="C10086" s="1508"/>
      <c r="D10086" s="1508"/>
      <c r="E10086" s="1508"/>
      <c r="F10086" s="1504"/>
      <c r="G10086" s="1504"/>
      <c r="H10086" s="1504"/>
      <c r="I10086" s="1504"/>
      <c r="J10086" s="1504"/>
    </row>
    <row r="10087" spans="2:10" x14ac:dyDescent="0.25">
      <c r="B10087" s="1508"/>
      <c r="C10087" s="1508"/>
      <c r="D10087" s="1508"/>
      <c r="E10087" s="1508"/>
      <c r="F10087" s="1504"/>
      <c r="G10087" s="1504"/>
      <c r="H10087" s="1504"/>
      <c r="I10087" s="1504"/>
      <c r="J10087" s="1504"/>
    </row>
    <row r="10088" spans="2:10" x14ac:dyDescent="0.25">
      <c r="B10088" s="1508"/>
      <c r="C10088" s="1508"/>
      <c r="D10088" s="1508"/>
      <c r="E10088" s="1508"/>
      <c r="F10088" s="1504"/>
      <c r="G10088" s="1504"/>
      <c r="H10088" s="1504"/>
      <c r="I10088" s="1504"/>
      <c r="J10088" s="1504"/>
    </row>
    <row r="10089" spans="2:10" x14ac:dyDescent="0.25">
      <c r="B10089" s="1508"/>
      <c r="C10089" s="1508"/>
      <c r="D10089" s="1508"/>
      <c r="E10089" s="1508"/>
      <c r="F10089" s="1504"/>
      <c r="G10089" s="1504"/>
      <c r="H10089" s="1504"/>
      <c r="I10089" s="1504"/>
      <c r="J10089" s="1504"/>
    </row>
    <row r="10090" spans="2:10" x14ac:dyDescent="0.25">
      <c r="B10090" s="1508"/>
      <c r="C10090" s="1508"/>
      <c r="D10090" s="1508"/>
      <c r="E10090" s="1508"/>
      <c r="F10090" s="1504"/>
      <c r="G10090" s="1504"/>
      <c r="H10090" s="1504"/>
      <c r="I10090" s="1504"/>
      <c r="J10090" s="1504"/>
    </row>
    <row r="10091" spans="2:10" x14ac:dyDescent="0.25">
      <c r="B10091" s="1508"/>
      <c r="C10091" s="1508"/>
      <c r="D10091" s="1508"/>
      <c r="E10091" s="1508"/>
      <c r="F10091" s="1504"/>
      <c r="G10091" s="1504"/>
      <c r="H10091" s="1504"/>
      <c r="I10091" s="1504"/>
      <c r="J10091" s="1504"/>
    </row>
    <row r="10092" spans="2:10" x14ac:dyDescent="0.25">
      <c r="B10092" s="1508"/>
      <c r="C10092" s="1508"/>
      <c r="D10092" s="1508"/>
      <c r="E10092" s="1508"/>
      <c r="F10092" s="1504"/>
      <c r="G10092" s="1504"/>
      <c r="H10092" s="1504"/>
      <c r="I10092" s="1504"/>
      <c r="J10092" s="1504"/>
    </row>
    <row r="10093" spans="2:10" x14ac:dyDescent="0.25">
      <c r="B10093" s="1508"/>
      <c r="C10093" s="1508"/>
      <c r="D10093" s="1508"/>
      <c r="E10093" s="1508"/>
      <c r="F10093" s="1504"/>
      <c r="G10093" s="1504"/>
      <c r="H10093" s="1504"/>
      <c r="I10093" s="1504"/>
      <c r="J10093" s="1504"/>
    </row>
    <row r="10094" spans="2:10" x14ac:dyDescent="0.25">
      <c r="B10094" s="1508"/>
      <c r="C10094" s="1508"/>
      <c r="D10094" s="1508"/>
      <c r="E10094" s="1508"/>
      <c r="F10094" s="1504"/>
      <c r="G10094" s="1504"/>
      <c r="H10094" s="1504"/>
      <c r="I10094" s="1504"/>
      <c r="J10094" s="1504"/>
    </row>
    <row r="10095" spans="2:10" x14ac:dyDescent="0.25">
      <c r="B10095" s="1508"/>
      <c r="C10095" s="1508"/>
      <c r="D10095" s="1508"/>
      <c r="E10095" s="1508"/>
      <c r="F10095" s="1504"/>
      <c r="G10095" s="1504"/>
      <c r="H10095" s="1504"/>
      <c r="I10095" s="1504"/>
      <c r="J10095" s="1504"/>
    </row>
    <row r="10096" spans="2:10" x14ac:dyDescent="0.25">
      <c r="B10096" s="1508"/>
      <c r="C10096" s="1508"/>
      <c r="D10096" s="1508"/>
      <c r="E10096" s="1508"/>
      <c r="F10096" s="1504"/>
      <c r="G10096" s="1504"/>
      <c r="H10096" s="1504"/>
      <c r="I10096" s="1504"/>
      <c r="J10096" s="1504"/>
    </row>
    <row r="10097" spans="2:10" x14ac:dyDescent="0.25">
      <c r="B10097" s="1508"/>
      <c r="C10097" s="1508"/>
      <c r="D10097" s="1508"/>
      <c r="E10097" s="1508"/>
      <c r="F10097" s="1504"/>
      <c r="G10097" s="1504"/>
      <c r="H10097" s="1504"/>
      <c r="I10097" s="1504"/>
      <c r="J10097" s="1504"/>
    </row>
    <row r="10098" spans="2:10" x14ac:dyDescent="0.25">
      <c r="B10098" s="1508"/>
      <c r="C10098" s="1508"/>
      <c r="D10098" s="1508"/>
      <c r="E10098" s="1508"/>
      <c r="F10098" s="1504"/>
      <c r="G10098" s="1504"/>
      <c r="H10098" s="1504"/>
      <c r="I10098" s="1504"/>
      <c r="J10098" s="1504"/>
    </row>
    <row r="10099" spans="2:10" x14ac:dyDescent="0.25">
      <c r="B10099" s="1508"/>
      <c r="C10099" s="1508"/>
      <c r="D10099" s="1508"/>
      <c r="E10099" s="1508"/>
      <c r="F10099" s="1504"/>
      <c r="G10099" s="1504"/>
      <c r="H10099" s="1504"/>
      <c r="I10099" s="1504"/>
      <c r="J10099" s="1504"/>
    </row>
    <row r="10100" spans="2:10" x14ac:dyDescent="0.25">
      <c r="B10100" s="1508"/>
      <c r="C10100" s="1508"/>
      <c r="D10100" s="1508"/>
      <c r="E10100" s="1508"/>
      <c r="F10100" s="1504"/>
      <c r="G10100" s="1504"/>
      <c r="H10100" s="1504"/>
      <c r="I10100" s="1504"/>
      <c r="J10100" s="1504"/>
    </row>
    <row r="10101" spans="2:10" x14ac:dyDescent="0.25">
      <c r="B10101" s="1508"/>
      <c r="C10101" s="1508"/>
      <c r="D10101" s="1508"/>
      <c r="E10101" s="1508"/>
      <c r="F10101" s="1504"/>
      <c r="G10101" s="1504"/>
      <c r="H10101" s="1504"/>
      <c r="I10101" s="1504"/>
      <c r="J10101" s="1504"/>
    </row>
    <row r="10102" spans="2:10" x14ac:dyDescent="0.25">
      <c r="B10102" s="1508"/>
      <c r="C10102" s="1508"/>
      <c r="D10102" s="1508"/>
      <c r="E10102" s="1508"/>
      <c r="F10102" s="1504"/>
      <c r="G10102" s="1504"/>
      <c r="H10102" s="1504"/>
      <c r="I10102" s="1504"/>
      <c r="J10102" s="1504"/>
    </row>
    <row r="10103" spans="2:10" x14ac:dyDescent="0.25">
      <c r="B10103" s="1508"/>
      <c r="C10103" s="1508"/>
      <c r="D10103" s="1508"/>
      <c r="E10103" s="1508"/>
      <c r="F10103" s="1504"/>
      <c r="G10103" s="1504"/>
      <c r="H10103" s="1504"/>
      <c r="I10103" s="1504"/>
      <c r="J10103" s="1504"/>
    </row>
    <row r="10104" spans="2:10" x14ac:dyDescent="0.25">
      <c r="B10104" s="1508"/>
      <c r="C10104" s="1508"/>
      <c r="D10104" s="1508"/>
      <c r="E10104" s="1508"/>
      <c r="F10104" s="1504"/>
      <c r="G10104" s="1504"/>
      <c r="H10104" s="1504"/>
      <c r="I10104" s="1504"/>
      <c r="J10104" s="1504"/>
    </row>
    <row r="10105" spans="2:10" x14ac:dyDescent="0.25">
      <c r="B10105" s="1508"/>
      <c r="C10105" s="1508"/>
      <c r="D10105" s="1508"/>
      <c r="E10105" s="1508"/>
      <c r="F10105" s="1504"/>
      <c r="G10105" s="1504"/>
      <c r="H10105" s="1504"/>
      <c r="I10105" s="1504"/>
      <c r="J10105" s="1504"/>
    </row>
    <row r="10106" spans="2:10" x14ac:dyDescent="0.25">
      <c r="B10106" s="1508"/>
      <c r="C10106" s="1508"/>
      <c r="D10106" s="1508"/>
      <c r="E10106" s="1508"/>
      <c r="F10106" s="1504"/>
      <c r="G10106" s="1504"/>
      <c r="H10106" s="1504"/>
      <c r="I10106" s="1504"/>
      <c r="J10106" s="1504"/>
    </row>
    <row r="10107" spans="2:10" x14ac:dyDescent="0.25">
      <c r="B10107" s="1508"/>
      <c r="C10107" s="1508"/>
      <c r="D10107" s="1508"/>
      <c r="E10107" s="1508"/>
      <c r="F10107" s="1504"/>
      <c r="G10107" s="1504"/>
      <c r="H10107" s="1504"/>
      <c r="I10107" s="1504"/>
      <c r="J10107" s="1504"/>
    </row>
    <row r="10108" spans="2:10" x14ac:dyDescent="0.25">
      <c r="B10108" s="1508"/>
      <c r="C10108" s="1508"/>
      <c r="D10108" s="1508"/>
      <c r="E10108" s="1508"/>
      <c r="F10108" s="1504"/>
      <c r="G10108" s="1504"/>
      <c r="H10108" s="1504"/>
      <c r="I10108" s="1504"/>
      <c r="J10108" s="1504"/>
    </row>
    <row r="10109" spans="2:10" x14ac:dyDescent="0.25">
      <c r="B10109" s="1508"/>
      <c r="C10109" s="1508"/>
      <c r="D10109" s="1508"/>
      <c r="E10109" s="1508"/>
      <c r="F10109" s="1504"/>
      <c r="G10109" s="1504"/>
      <c r="H10109" s="1504"/>
      <c r="I10109" s="1504"/>
      <c r="J10109" s="1504"/>
    </row>
    <row r="10110" spans="2:10" x14ac:dyDescent="0.25">
      <c r="B10110" s="1508"/>
      <c r="C10110" s="1508"/>
      <c r="D10110" s="1508"/>
      <c r="E10110" s="1508"/>
      <c r="F10110" s="1504"/>
      <c r="G10110" s="1504"/>
      <c r="H10110" s="1504"/>
      <c r="I10110" s="1504"/>
      <c r="J10110" s="1504"/>
    </row>
    <row r="10111" spans="2:10" x14ac:dyDescent="0.25">
      <c r="B10111" s="1508"/>
      <c r="C10111" s="1508"/>
      <c r="D10111" s="1508"/>
      <c r="E10111" s="1508"/>
      <c r="F10111" s="1504"/>
      <c r="G10111" s="1504"/>
      <c r="H10111" s="1504"/>
      <c r="I10111" s="1504"/>
      <c r="J10111" s="1504"/>
    </row>
    <row r="10112" spans="2:10" x14ac:dyDescent="0.25">
      <c r="B10112" s="1508"/>
      <c r="C10112" s="1508"/>
      <c r="D10112" s="1508"/>
      <c r="E10112" s="1508"/>
      <c r="F10112" s="1504"/>
      <c r="G10112" s="1504"/>
      <c r="H10112" s="1504"/>
      <c r="I10112" s="1504"/>
      <c r="J10112" s="1504"/>
    </row>
    <row r="10113" spans="2:10" x14ac:dyDescent="0.25">
      <c r="B10113" s="1508"/>
      <c r="C10113" s="1508"/>
      <c r="D10113" s="1508"/>
      <c r="E10113" s="1508"/>
      <c r="F10113" s="1504"/>
      <c r="G10113" s="1504"/>
      <c r="H10113" s="1504"/>
      <c r="I10113" s="1504"/>
      <c r="J10113" s="1504"/>
    </row>
    <row r="10114" spans="2:10" x14ac:dyDescent="0.25">
      <c r="B10114" s="1508"/>
      <c r="C10114" s="1508"/>
      <c r="D10114" s="1508"/>
      <c r="E10114" s="1508"/>
      <c r="F10114" s="1504"/>
      <c r="G10114" s="1504"/>
      <c r="H10114" s="1504"/>
      <c r="I10114" s="1504"/>
      <c r="J10114" s="1504"/>
    </row>
    <row r="10115" spans="2:10" x14ac:dyDescent="0.25">
      <c r="B10115" s="1508"/>
      <c r="C10115" s="1508"/>
      <c r="D10115" s="1508"/>
      <c r="E10115" s="1508"/>
      <c r="F10115" s="1504"/>
      <c r="G10115" s="1504"/>
      <c r="H10115" s="1504"/>
      <c r="I10115" s="1504"/>
      <c r="J10115" s="1504"/>
    </row>
    <row r="10116" spans="2:10" x14ac:dyDescent="0.25">
      <c r="B10116" s="1508"/>
      <c r="C10116" s="1508"/>
      <c r="D10116" s="1508"/>
      <c r="E10116" s="1508"/>
      <c r="F10116" s="1504"/>
      <c r="G10116" s="1504"/>
      <c r="H10116" s="1504"/>
      <c r="I10116" s="1504"/>
      <c r="J10116" s="1504"/>
    </row>
    <row r="10117" spans="2:10" x14ac:dyDescent="0.25">
      <c r="B10117" s="1508"/>
      <c r="C10117" s="1508"/>
      <c r="D10117" s="1508"/>
      <c r="E10117" s="1508"/>
      <c r="F10117" s="1504"/>
      <c r="G10117" s="1504"/>
      <c r="H10117" s="1504"/>
      <c r="I10117" s="1504"/>
      <c r="J10117" s="1504"/>
    </row>
    <row r="10118" spans="2:10" x14ac:dyDescent="0.25">
      <c r="B10118" s="1508"/>
      <c r="C10118" s="1508"/>
      <c r="D10118" s="1508"/>
      <c r="E10118" s="1508"/>
      <c r="F10118" s="1504"/>
      <c r="G10118" s="1504"/>
      <c r="H10118" s="1504"/>
      <c r="I10118" s="1504"/>
      <c r="J10118" s="1504"/>
    </row>
    <row r="10119" spans="2:10" x14ac:dyDescent="0.25">
      <c r="B10119" s="1508"/>
      <c r="C10119" s="1508"/>
      <c r="D10119" s="1508"/>
      <c r="E10119" s="1508"/>
      <c r="F10119" s="1504"/>
      <c r="G10119" s="1504"/>
      <c r="H10119" s="1504"/>
      <c r="I10119" s="1504"/>
      <c r="J10119" s="1504"/>
    </row>
    <row r="10120" spans="2:10" x14ac:dyDescent="0.25">
      <c r="B10120" s="1508"/>
      <c r="C10120" s="1508"/>
      <c r="D10120" s="1508"/>
      <c r="E10120" s="1508"/>
      <c r="F10120" s="1504"/>
      <c r="G10120" s="1504"/>
      <c r="H10120" s="1504"/>
      <c r="I10120" s="1504"/>
      <c r="J10120" s="1504"/>
    </row>
    <row r="10121" spans="2:10" x14ac:dyDescent="0.25">
      <c r="B10121" s="1508"/>
      <c r="C10121" s="1508"/>
      <c r="D10121" s="1508"/>
      <c r="E10121" s="1508"/>
      <c r="F10121" s="1504"/>
      <c r="G10121" s="1504"/>
      <c r="H10121" s="1504"/>
      <c r="I10121" s="1504"/>
      <c r="J10121" s="1504"/>
    </row>
    <row r="10122" spans="2:10" x14ac:dyDescent="0.25">
      <c r="B10122" s="1508"/>
      <c r="C10122" s="1508"/>
      <c r="D10122" s="1508"/>
      <c r="E10122" s="1508"/>
      <c r="F10122" s="1504"/>
      <c r="G10122" s="1504"/>
      <c r="H10122" s="1504"/>
      <c r="I10122" s="1504"/>
      <c r="J10122" s="1504"/>
    </row>
    <row r="10123" spans="2:10" x14ac:dyDescent="0.25">
      <c r="B10123" s="1508"/>
      <c r="C10123" s="1508"/>
      <c r="D10123" s="1508"/>
      <c r="E10123" s="1508"/>
      <c r="F10123" s="1504"/>
      <c r="G10123" s="1504"/>
      <c r="H10123" s="1504"/>
      <c r="I10123" s="1504"/>
      <c r="J10123" s="1504"/>
    </row>
    <row r="10124" spans="2:10" x14ac:dyDescent="0.25">
      <c r="B10124" s="1508"/>
      <c r="C10124" s="1508"/>
      <c r="D10124" s="1508"/>
      <c r="E10124" s="1508"/>
      <c r="F10124" s="1504"/>
      <c r="G10124" s="1504"/>
      <c r="H10124" s="1504"/>
      <c r="I10124" s="1504"/>
      <c r="J10124" s="1504"/>
    </row>
    <row r="10125" spans="2:10" x14ac:dyDescent="0.25">
      <c r="B10125" s="1508"/>
      <c r="C10125" s="1508"/>
      <c r="D10125" s="1508"/>
      <c r="E10125" s="1508"/>
      <c r="F10125" s="1504"/>
      <c r="G10125" s="1504"/>
      <c r="H10125" s="1504"/>
      <c r="I10125" s="1504"/>
      <c r="J10125" s="1504"/>
    </row>
    <row r="10126" spans="2:10" x14ac:dyDescent="0.25">
      <c r="B10126" s="1508"/>
      <c r="C10126" s="1508"/>
      <c r="D10126" s="1508"/>
      <c r="E10126" s="1508"/>
      <c r="F10126" s="1504"/>
      <c r="G10126" s="1504"/>
      <c r="H10126" s="1504"/>
      <c r="I10126" s="1504"/>
      <c r="J10126" s="1504"/>
    </row>
    <row r="10127" spans="2:10" x14ac:dyDescent="0.25">
      <c r="B10127" s="1508"/>
      <c r="C10127" s="1508"/>
      <c r="D10127" s="1508"/>
      <c r="E10127" s="1508"/>
      <c r="F10127" s="1504"/>
      <c r="G10127" s="1504"/>
      <c r="H10127" s="1504"/>
      <c r="I10127" s="1504"/>
      <c r="J10127" s="1504"/>
    </row>
    <row r="10128" spans="2:10" x14ac:dyDescent="0.25">
      <c r="B10128" s="1508"/>
      <c r="C10128" s="1508"/>
      <c r="D10128" s="1508"/>
      <c r="E10128" s="1508"/>
      <c r="F10128" s="1504"/>
      <c r="G10128" s="1504"/>
      <c r="H10128" s="1504"/>
      <c r="I10128" s="1504"/>
      <c r="J10128" s="1504"/>
    </row>
    <row r="10129" spans="2:10" x14ac:dyDescent="0.25">
      <c r="B10129" s="1508"/>
      <c r="C10129" s="1508"/>
      <c r="D10129" s="1508"/>
      <c r="E10129" s="1508"/>
      <c r="F10129" s="1504"/>
      <c r="G10129" s="1504"/>
      <c r="H10129" s="1504"/>
      <c r="I10129" s="1504"/>
      <c r="J10129" s="1504"/>
    </row>
    <row r="10130" spans="2:10" x14ac:dyDescent="0.25">
      <c r="B10130" s="1508"/>
      <c r="C10130" s="1508"/>
      <c r="D10130" s="1508"/>
      <c r="E10130" s="1508"/>
      <c r="F10130" s="1504"/>
      <c r="G10130" s="1504"/>
      <c r="H10130" s="1504"/>
      <c r="I10130" s="1504"/>
      <c r="J10130" s="1504"/>
    </row>
    <row r="10131" spans="2:10" x14ac:dyDescent="0.25">
      <c r="B10131" s="1508"/>
      <c r="C10131" s="1508"/>
      <c r="D10131" s="1508"/>
      <c r="E10131" s="1508"/>
      <c r="F10131" s="1504"/>
      <c r="G10131" s="1504"/>
      <c r="H10131" s="1504"/>
      <c r="I10131" s="1504"/>
      <c r="J10131" s="1504"/>
    </row>
    <row r="10132" spans="2:10" x14ac:dyDescent="0.25">
      <c r="B10132" s="1508"/>
      <c r="C10132" s="1508"/>
      <c r="D10132" s="1508"/>
      <c r="E10132" s="1508"/>
      <c r="F10132" s="1504"/>
      <c r="G10132" s="1504"/>
      <c r="H10132" s="1504"/>
      <c r="I10132" s="1504"/>
      <c r="J10132" s="1504"/>
    </row>
    <row r="10133" spans="2:10" x14ac:dyDescent="0.25">
      <c r="B10133" s="1508"/>
      <c r="C10133" s="1508"/>
      <c r="D10133" s="1508"/>
      <c r="E10133" s="1508"/>
      <c r="F10133" s="1504"/>
      <c r="G10133" s="1504"/>
      <c r="H10133" s="1504"/>
      <c r="I10133" s="1504"/>
      <c r="J10133" s="1504"/>
    </row>
    <row r="10134" spans="2:10" x14ac:dyDescent="0.25">
      <c r="B10134" s="1508"/>
      <c r="C10134" s="1508"/>
      <c r="D10134" s="1508"/>
      <c r="E10134" s="1508"/>
      <c r="F10134" s="1504"/>
      <c r="G10134" s="1504"/>
      <c r="H10134" s="1504"/>
      <c r="I10134" s="1504"/>
      <c r="J10134" s="1504"/>
    </row>
    <row r="10135" spans="2:10" x14ac:dyDescent="0.25">
      <c r="B10135" s="1508"/>
      <c r="C10135" s="1508"/>
      <c r="D10135" s="1508"/>
      <c r="E10135" s="1508"/>
      <c r="F10135" s="1504"/>
      <c r="G10135" s="1504"/>
      <c r="H10135" s="1504"/>
      <c r="I10135" s="1504"/>
      <c r="J10135" s="1504"/>
    </row>
    <row r="10136" spans="2:10" x14ac:dyDescent="0.25">
      <c r="B10136" s="1508"/>
      <c r="C10136" s="1508"/>
      <c r="D10136" s="1508"/>
      <c r="E10136" s="1508"/>
      <c r="F10136" s="1504"/>
      <c r="G10136" s="1504"/>
      <c r="H10136" s="1504"/>
      <c r="I10136" s="1504"/>
      <c r="J10136" s="1504"/>
    </row>
    <row r="10137" spans="2:10" x14ac:dyDescent="0.25">
      <c r="B10137" s="1508"/>
      <c r="C10137" s="1508"/>
      <c r="D10137" s="1508"/>
      <c r="E10137" s="1508"/>
      <c r="F10137" s="1504"/>
      <c r="G10137" s="1504"/>
      <c r="H10137" s="1504"/>
      <c r="I10137" s="1504"/>
      <c r="J10137" s="1504"/>
    </row>
    <row r="10138" spans="2:10" x14ac:dyDescent="0.25">
      <c r="B10138" s="1508"/>
      <c r="C10138" s="1508"/>
      <c r="D10138" s="1508"/>
      <c r="E10138" s="1508"/>
      <c r="F10138" s="1504"/>
      <c r="G10138" s="1504"/>
      <c r="H10138" s="1504"/>
      <c r="I10138" s="1504"/>
      <c r="J10138" s="1504"/>
    </row>
    <row r="10139" spans="2:10" x14ac:dyDescent="0.25">
      <c r="B10139" s="1508"/>
      <c r="C10139" s="1508"/>
      <c r="D10139" s="1508"/>
      <c r="E10139" s="1508"/>
      <c r="F10139" s="1504"/>
      <c r="G10139" s="1504"/>
      <c r="H10139" s="1504"/>
      <c r="I10139" s="1504"/>
      <c r="J10139" s="1504"/>
    </row>
    <row r="10140" spans="2:10" x14ac:dyDescent="0.25">
      <c r="B10140" s="1508"/>
      <c r="C10140" s="1508"/>
      <c r="D10140" s="1508"/>
      <c r="E10140" s="1508"/>
      <c r="F10140" s="1504"/>
      <c r="G10140" s="1504"/>
      <c r="H10140" s="1504"/>
      <c r="I10140" s="1504"/>
      <c r="J10140" s="1504"/>
    </row>
    <row r="10141" spans="2:10" x14ac:dyDescent="0.25">
      <c r="B10141" s="1508"/>
      <c r="C10141" s="1508"/>
      <c r="D10141" s="1508"/>
      <c r="E10141" s="1508"/>
      <c r="F10141" s="1504"/>
      <c r="G10141" s="1504"/>
      <c r="H10141" s="1504"/>
      <c r="I10141" s="1504"/>
      <c r="J10141" s="1504"/>
    </row>
    <row r="10142" spans="2:10" x14ac:dyDescent="0.25">
      <c r="B10142" s="1508"/>
      <c r="C10142" s="1508"/>
      <c r="D10142" s="1508"/>
      <c r="E10142" s="1508"/>
      <c r="F10142" s="1504"/>
      <c r="G10142" s="1504"/>
      <c r="H10142" s="1504"/>
      <c r="I10142" s="1504"/>
      <c r="J10142" s="1504"/>
    </row>
    <row r="10143" spans="2:10" x14ac:dyDescent="0.25">
      <c r="B10143" s="1508"/>
      <c r="C10143" s="1508"/>
      <c r="D10143" s="1508"/>
      <c r="E10143" s="1508"/>
      <c r="F10143" s="1504"/>
      <c r="G10143" s="1504"/>
      <c r="H10143" s="1504"/>
      <c r="I10143" s="1504"/>
      <c r="J10143" s="1504"/>
    </row>
    <row r="10144" spans="2:10" x14ac:dyDescent="0.25">
      <c r="B10144" s="1508"/>
      <c r="C10144" s="1508"/>
      <c r="D10144" s="1508"/>
      <c r="E10144" s="1508"/>
      <c r="F10144" s="1504"/>
      <c r="G10144" s="1504"/>
      <c r="H10144" s="1504"/>
      <c r="I10144" s="1504"/>
      <c r="J10144" s="1504"/>
    </row>
    <row r="10145" spans="2:10" x14ac:dyDescent="0.25">
      <c r="B10145" s="1508"/>
      <c r="C10145" s="1508"/>
      <c r="D10145" s="1508"/>
      <c r="E10145" s="1508"/>
      <c r="F10145" s="1504"/>
      <c r="G10145" s="1504"/>
      <c r="H10145" s="1504"/>
      <c r="I10145" s="1504"/>
      <c r="J10145" s="1504"/>
    </row>
    <row r="10146" spans="2:10" x14ac:dyDescent="0.25">
      <c r="B10146" s="1508"/>
      <c r="C10146" s="1508"/>
      <c r="D10146" s="1508"/>
      <c r="E10146" s="1508"/>
      <c r="F10146" s="1504"/>
      <c r="G10146" s="1504"/>
      <c r="H10146" s="1504"/>
      <c r="I10146" s="1504"/>
      <c r="J10146" s="1504"/>
    </row>
    <row r="10147" spans="2:10" x14ac:dyDescent="0.25">
      <c r="B10147" s="1508"/>
      <c r="C10147" s="1508"/>
      <c r="D10147" s="1508"/>
      <c r="E10147" s="1508"/>
      <c r="F10147" s="1504"/>
      <c r="G10147" s="1504"/>
      <c r="H10147" s="1504"/>
      <c r="I10147" s="1504"/>
      <c r="J10147" s="1504"/>
    </row>
    <row r="10148" spans="2:10" x14ac:dyDescent="0.25">
      <c r="B10148" s="1508"/>
      <c r="C10148" s="1508"/>
      <c r="D10148" s="1508"/>
      <c r="E10148" s="1508"/>
      <c r="F10148" s="1504"/>
      <c r="G10148" s="1504"/>
      <c r="H10148" s="1504"/>
      <c r="I10148" s="1504"/>
      <c r="J10148" s="1504"/>
    </row>
    <row r="10149" spans="2:10" x14ac:dyDescent="0.25">
      <c r="B10149" s="1508"/>
      <c r="C10149" s="1508"/>
      <c r="D10149" s="1508"/>
      <c r="E10149" s="1508"/>
      <c r="F10149" s="1504"/>
      <c r="G10149" s="1504"/>
      <c r="H10149" s="1504"/>
      <c r="I10149" s="1504"/>
      <c r="J10149" s="1504"/>
    </row>
    <row r="10150" spans="2:10" x14ac:dyDescent="0.25">
      <c r="B10150" s="1508"/>
      <c r="C10150" s="1508"/>
      <c r="D10150" s="1508"/>
      <c r="E10150" s="1508"/>
      <c r="F10150" s="1504"/>
      <c r="G10150" s="1504"/>
      <c r="H10150" s="1504"/>
      <c r="I10150" s="1504"/>
      <c r="J10150" s="1504"/>
    </row>
    <row r="10151" spans="2:10" x14ac:dyDescent="0.25">
      <c r="B10151" s="1508"/>
      <c r="C10151" s="1508"/>
      <c r="D10151" s="1508"/>
      <c r="E10151" s="1508"/>
      <c r="F10151" s="1504"/>
      <c r="G10151" s="1504"/>
      <c r="H10151" s="1504"/>
      <c r="I10151" s="1504"/>
      <c r="J10151" s="1504"/>
    </row>
    <row r="10152" spans="2:10" x14ac:dyDescent="0.25">
      <c r="B10152" s="1508"/>
      <c r="C10152" s="1508"/>
      <c r="D10152" s="1508"/>
      <c r="E10152" s="1508"/>
      <c r="F10152" s="1504"/>
      <c r="G10152" s="1504"/>
      <c r="H10152" s="1504"/>
      <c r="I10152" s="1504"/>
      <c r="J10152" s="1504"/>
    </row>
    <row r="10153" spans="2:10" x14ac:dyDescent="0.25">
      <c r="B10153" s="1508"/>
      <c r="C10153" s="1508"/>
      <c r="D10153" s="1508"/>
      <c r="E10153" s="1508"/>
      <c r="F10153" s="1504"/>
      <c r="G10153" s="1504"/>
      <c r="H10153" s="1504"/>
      <c r="I10153" s="1504"/>
      <c r="J10153" s="1504"/>
    </row>
    <row r="10154" spans="2:10" x14ac:dyDescent="0.25">
      <c r="B10154" s="1508"/>
      <c r="C10154" s="1508"/>
      <c r="D10154" s="1508"/>
      <c r="E10154" s="1508"/>
      <c r="F10154" s="1504"/>
      <c r="G10154" s="1504"/>
      <c r="H10154" s="1504"/>
      <c r="I10154" s="1504"/>
      <c r="J10154" s="1504"/>
    </row>
    <row r="10155" spans="2:10" x14ac:dyDescent="0.25">
      <c r="B10155" s="1508"/>
      <c r="C10155" s="1508"/>
      <c r="D10155" s="1508"/>
      <c r="E10155" s="1508"/>
      <c r="F10155" s="1504"/>
      <c r="G10155" s="1504"/>
      <c r="H10155" s="1504"/>
      <c r="I10155" s="1504"/>
      <c r="J10155" s="1504"/>
    </row>
    <row r="10156" spans="2:10" x14ac:dyDescent="0.25">
      <c r="B10156" s="1508"/>
      <c r="C10156" s="1508"/>
      <c r="D10156" s="1508"/>
      <c r="E10156" s="1508"/>
      <c r="F10156" s="1504"/>
      <c r="G10156" s="1504"/>
      <c r="H10156" s="1504"/>
      <c r="I10156" s="1504"/>
      <c r="J10156" s="1504"/>
    </row>
    <row r="10157" spans="2:10" x14ac:dyDescent="0.25">
      <c r="B10157" s="1508"/>
      <c r="C10157" s="1508"/>
      <c r="D10157" s="1508"/>
      <c r="E10157" s="1508"/>
      <c r="F10157" s="1504"/>
      <c r="G10157" s="1504"/>
      <c r="H10157" s="1504"/>
      <c r="I10157" s="1504"/>
      <c r="J10157" s="1504"/>
    </row>
    <row r="10158" spans="2:10" x14ac:dyDescent="0.25">
      <c r="B10158" s="1508"/>
      <c r="C10158" s="1508"/>
      <c r="D10158" s="1508"/>
      <c r="E10158" s="1508"/>
      <c r="F10158" s="1504"/>
      <c r="G10158" s="1504"/>
      <c r="H10158" s="1504"/>
      <c r="I10158" s="1504"/>
      <c r="J10158" s="1504"/>
    </row>
    <row r="10159" spans="2:10" x14ac:dyDescent="0.25">
      <c r="B10159" s="1508"/>
      <c r="C10159" s="1508"/>
      <c r="D10159" s="1508"/>
      <c r="E10159" s="1508"/>
      <c r="F10159" s="1504"/>
      <c r="G10159" s="1504"/>
      <c r="H10159" s="1504"/>
      <c r="I10159" s="1504"/>
      <c r="J10159" s="1504"/>
    </row>
    <row r="10160" spans="2:10" x14ac:dyDescent="0.25">
      <c r="B10160" s="1508"/>
      <c r="C10160" s="1508"/>
      <c r="D10160" s="1508"/>
      <c r="E10160" s="1508"/>
      <c r="F10160" s="1504"/>
      <c r="G10160" s="1504"/>
      <c r="H10160" s="1504"/>
      <c r="I10160" s="1504"/>
      <c r="J10160" s="1504"/>
    </row>
    <row r="10161" spans="2:10" x14ac:dyDescent="0.25">
      <c r="B10161" s="1508"/>
      <c r="C10161" s="1508"/>
      <c r="D10161" s="1508"/>
      <c r="E10161" s="1508"/>
      <c r="F10161" s="1504"/>
      <c r="G10161" s="1504"/>
      <c r="H10161" s="1504"/>
      <c r="I10161" s="1504"/>
      <c r="J10161" s="1504"/>
    </row>
    <row r="10162" spans="2:10" x14ac:dyDescent="0.25">
      <c r="B10162" s="1508"/>
      <c r="C10162" s="1508"/>
      <c r="D10162" s="1508"/>
      <c r="E10162" s="1508"/>
      <c r="F10162" s="1504"/>
      <c r="G10162" s="1504"/>
      <c r="H10162" s="1504"/>
      <c r="I10162" s="1504"/>
      <c r="J10162" s="1504"/>
    </row>
    <row r="10163" spans="2:10" x14ac:dyDescent="0.25">
      <c r="B10163" s="1508"/>
      <c r="C10163" s="1508"/>
      <c r="D10163" s="1508"/>
      <c r="E10163" s="1508"/>
      <c r="F10163" s="1504"/>
      <c r="G10163" s="1504"/>
      <c r="H10163" s="1504"/>
      <c r="I10163" s="1504"/>
      <c r="J10163" s="1504"/>
    </row>
    <row r="10164" spans="2:10" x14ac:dyDescent="0.25">
      <c r="B10164" s="1508"/>
      <c r="C10164" s="1508"/>
      <c r="D10164" s="1508"/>
      <c r="E10164" s="1508"/>
      <c r="F10164" s="1504"/>
      <c r="G10164" s="1504"/>
      <c r="H10164" s="1504"/>
      <c r="I10164" s="1504"/>
      <c r="J10164" s="1504"/>
    </row>
    <row r="10165" spans="2:10" x14ac:dyDescent="0.25">
      <c r="B10165" s="1508"/>
      <c r="C10165" s="1508"/>
      <c r="D10165" s="1508"/>
      <c r="E10165" s="1508"/>
      <c r="F10165" s="1504"/>
      <c r="G10165" s="1504"/>
      <c r="H10165" s="1504"/>
      <c r="I10165" s="1504"/>
      <c r="J10165" s="1504"/>
    </row>
    <row r="10166" spans="2:10" x14ac:dyDescent="0.25">
      <c r="B10166" s="1508"/>
      <c r="C10166" s="1508"/>
      <c r="D10166" s="1508"/>
      <c r="E10166" s="1508"/>
      <c r="F10166" s="1504"/>
      <c r="G10166" s="1504"/>
      <c r="H10166" s="1504"/>
      <c r="I10166" s="1504"/>
      <c r="J10166" s="1504"/>
    </row>
    <row r="10167" spans="2:10" x14ac:dyDescent="0.25">
      <c r="B10167" s="1508"/>
      <c r="C10167" s="1508"/>
      <c r="D10167" s="1508"/>
      <c r="E10167" s="1508"/>
      <c r="F10167" s="1504"/>
      <c r="G10167" s="1504"/>
      <c r="H10167" s="1504"/>
      <c r="I10167" s="1504"/>
      <c r="J10167" s="1504"/>
    </row>
    <row r="10168" spans="2:10" x14ac:dyDescent="0.25">
      <c r="B10168" s="1508"/>
      <c r="C10168" s="1508"/>
      <c r="D10168" s="1508"/>
      <c r="E10168" s="1508"/>
      <c r="F10168" s="1504"/>
      <c r="G10168" s="1504"/>
      <c r="H10168" s="1504"/>
      <c r="I10168" s="1504"/>
      <c r="J10168" s="1504"/>
    </row>
    <row r="10169" spans="2:10" x14ac:dyDescent="0.25">
      <c r="B10169" s="1508"/>
      <c r="C10169" s="1508"/>
      <c r="D10169" s="1508"/>
      <c r="E10169" s="1508"/>
      <c r="F10169" s="1504"/>
      <c r="G10169" s="1504"/>
      <c r="H10169" s="1504"/>
      <c r="I10169" s="1504"/>
      <c r="J10169" s="1504"/>
    </row>
    <row r="10170" spans="2:10" x14ac:dyDescent="0.25">
      <c r="B10170" s="1508"/>
      <c r="C10170" s="1508"/>
      <c r="D10170" s="1508"/>
      <c r="E10170" s="1508"/>
      <c r="F10170" s="1504"/>
      <c r="G10170" s="1504"/>
      <c r="H10170" s="1504"/>
      <c r="I10170" s="1504"/>
      <c r="J10170" s="1504"/>
    </row>
    <row r="10171" spans="2:10" x14ac:dyDescent="0.25">
      <c r="B10171" s="1508"/>
      <c r="C10171" s="1508"/>
      <c r="D10171" s="1508"/>
      <c r="E10171" s="1508"/>
      <c r="F10171" s="1504"/>
      <c r="G10171" s="1504"/>
      <c r="H10171" s="1504"/>
      <c r="I10171" s="1504"/>
      <c r="J10171" s="1504"/>
    </row>
    <row r="10172" spans="2:10" x14ac:dyDescent="0.25">
      <c r="B10172" s="1508"/>
      <c r="C10172" s="1508"/>
      <c r="D10172" s="1508"/>
      <c r="E10172" s="1508"/>
      <c r="F10172" s="1504"/>
      <c r="G10172" s="1504"/>
      <c r="H10172" s="1504"/>
      <c r="I10172" s="1504"/>
      <c r="J10172" s="1504"/>
    </row>
    <row r="10173" spans="2:10" x14ac:dyDescent="0.25">
      <c r="B10173" s="1508"/>
      <c r="C10173" s="1508"/>
      <c r="D10173" s="1508"/>
      <c r="E10173" s="1508"/>
      <c r="F10173" s="1504"/>
      <c r="G10173" s="1504"/>
      <c r="H10173" s="1504"/>
      <c r="I10173" s="1504"/>
      <c r="J10173" s="1504"/>
    </row>
    <row r="10174" spans="2:10" x14ac:dyDescent="0.25">
      <c r="B10174" s="1508"/>
      <c r="C10174" s="1508"/>
      <c r="D10174" s="1508"/>
      <c r="E10174" s="1508"/>
      <c r="F10174" s="1504"/>
      <c r="G10174" s="1504"/>
      <c r="H10174" s="1504"/>
      <c r="I10174" s="1504"/>
      <c r="J10174" s="1504"/>
    </row>
    <row r="10175" spans="2:10" x14ac:dyDescent="0.25">
      <c r="B10175" s="1508"/>
      <c r="C10175" s="1508"/>
      <c r="D10175" s="1508"/>
      <c r="E10175" s="1508"/>
      <c r="F10175" s="1504"/>
      <c r="G10175" s="1504"/>
      <c r="H10175" s="1504"/>
      <c r="I10175" s="1504"/>
      <c r="J10175" s="1504"/>
    </row>
    <row r="10176" spans="2:10" x14ac:dyDescent="0.25">
      <c r="B10176" s="1508"/>
      <c r="C10176" s="1508"/>
      <c r="D10176" s="1508"/>
      <c r="E10176" s="1508"/>
      <c r="F10176" s="1504"/>
      <c r="G10176" s="1504"/>
      <c r="H10176" s="1504"/>
      <c r="I10176" s="1504"/>
      <c r="J10176" s="1504"/>
    </row>
    <row r="10177" spans="2:10" x14ac:dyDescent="0.25">
      <c r="B10177" s="1508"/>
      <c r="C10177" s="1508"/>
      <c r="D10177" s="1508"/>
      <c r="E10177" s="1508"/>
      <c r="F10177" s="1504"/>
      <c r="G10177" s="1504"/>
      <c r="H10177" s="1504"/>
      <c r="I10177" s="1504"/>
      <c r="J10177" s="1504"/>
    </row>
    <row r="10178" spans="2:10" x14ac:dyDescent="0.25">
      <c r="B10178" s="1508"/>
      <c r="C10178" s="1508"/>
      <c r="D10178" s="1508"/>
      <c r="E10178" s="1508"/>
      <c r="F10178" s="1504"/>
      <c r="G10178" s="1504"/>
      <c r="H10178" s="1504"/>
      <c r="I10178" s="1504"/>
      <c r="J10178" s="1504"/>
    </row>
    <row r="10179" spans="2:10" x14ac:dyDescent="0.25">
      <c r="B10179" s="1508"/>
      <c r="C10179" s="1508"/>
      <c r="D10179" s="1508"/>
      <c r="E10179" s="1508"/>
      <c r="F10179" s="1504"/>
      <c r="G10179" s="1504"/>
      <c r="H10179" s="1504"/>
      <c r="I10179" s="1504"/>
      <c r="J10179" s="1504"/>
    </row>
    <row r="10180" spans="2:10" x14ac:dyDescent="0.25">
      <c r="B10180" s="1508"/>
      <c r="C10180" s="1508"/>
      <c r="D10180" s="1508"/>
      <c r="E10180" s="1508"/>
      <c r="F10180" s="1504"/>
      <c r="G10180" s="1504"/>
      <c r="H10180" s="1504"/>
      <c r="I10180" s="1504"/>
      <c r="J10180" s="1504"/>
    </row>
    <row r="10181" spans="2:10" x14ac:dyDescent="0.25">
      <c r="B10181" s="1508"/>
      <c r="C10181" s="1508"/>
      <c r="D10181" s="1508"/>
      <c r="E10181" s="1508"/>
      <c r="F10181" s="1504"/>
      <c r="G10181" s="1504"/>
      <c r="H10181" s="1504"/>
      <c r="I10181" s="1504"/>
      <c r="J10181" s="1504"/>
    </row>
    <row r="10182" spans="2:10" x14ac:dyDescent="0.25">
      <c r="B10182" s="1508"/>
      <c r="C10182" s="1508"/>
      <c r="D10182" s="1508"/>
      <c r="E10182" s="1508"/>
      <c r="F10182" s="1504"/>
      <c r="G10182" s="1504"/>
      <c r="H10182" s="1504"/>
      <c r="I10182" s="1504"/>
      <c r="J10182" s="1504"/>
    </row>
    <row r="10183" spans="2:10" x14ac:dyDescent="0.25">
      <c r="B10183" s="1508"/>
      <c r="C10183" s="1508"/>
      <c r="D10183" s="1508"/>
      <c r="E10183" s="1508"/>
      <c r="F10183" s="1504"/>
      <c r="G10183" s="1504"/>
      <c r="H10183" s="1504"/>
      <c r="I10183" s="1504"/>
      <c r="J10183" s="1504"/>
    </row>
    <row r="10184" spans="2:10" x14ac:dyDescent="0.25">
      <c r="B10184" s="1508"/>
      <c r="C10184" s="1508"/>
      <c r="D10184" s="1508"/>
      <c r="E10184" s="1508"/>
      <c r="F10184" s="1504"/>
      <c r="G10184" s="1504"/>
      <c r="H10184" s="1504"/>
      <c r="I10184" s="1504"/>
      <c r="J10184" s="1504"/>
    </row>
    <row r="10185" spans="2:10" x14ac:dyDescent="0.25">
      <c r="B10185" s="1508"/>
      <c r="C10185" s="1508"/>
      <c r="D10185" s="1508"/>
      <c r="E10185" s="1508"/>
      <c r="F10185" s="1504"/>
      <c r="G10185" s="1504"/>
      <c r="H10185" s="1504"/>
      <c r="I10185" s="1504"/>
      <c r="J10185" s="1504"/>
    </row>
    <row r="10186" spans="2:10" x14ac:dyDescent="0.25">
      <c r="B10186" s="1508"/>
      <c r="C10186" s="1508"/>
      <c r="D10186" s="1508"/>
      <c r="E10186" s="1508"/>
      <c r="F10186" s="1504"/>
      <c r="G10186" s="1504"/>
      <c r="H10186" s="1504"/>
      <c r="I10186" s="1504"/>
      <c r="J10186" s="1504"/>
    </row>
    <row r="10187" spans="2:10" x14ac:dyDescent="0.25">
      <c r="B10187" s="1508"/>
      <c r="C10187" s="1508"/>
      <c r="D10187" s="1508"/>
      <c r="E10187" s="1508"/>
      <c r="F10187" s="1504"/>
      <c r="G10187" s="1504"/>
      <c r="H10187" s="1504"/>
      <c r="I10187" s="1504"/>
      <c r="J10187" s="1504"/>
    </row>
    <row r="10188" spans="2:10" x14ac:dyDescent="0.25">
      <c r="B10188" s="1508"/>
      <c r="C10188" s="1508"/>
      <c r="D10188" s="1508"/>
      <c r="E10188" s="1508"/>
      <c r="F10188" s="1504"/>
      <c r="G10188" s="1504"/>
      <c r="H10188" s="1504"/>
      <c r="I10188" s="1504"/>
      <c r="J10188" s="1504"/>
    </row>
    <row r="10189" spans="2:10" x14ac:dyDescent="0.25">
      <c r="B10189" s="1508"/>
      <c r="C10189" s="1508"/>
      <c r="D10189" s="1508"/>
      <c r="E10189" s="1508"/>
      <c r="F10189" s="1504"/>
      <c r="G10189" s="1504"/>
      <c r="H10189" s="1504"/>
      <c r="I10189" s="1504"/>
      <c r="J10189" s="1504"/>
    </row>
    <row r="10190" spans="2:10" x14ac:dyDescent="0.25">
      <c r="B10190" s="1508"/>
      <c r="C10190" s="1508"/>
      <c r="D10190" s="1508"/>
      <c r="E10190" s="1508"/>
      <c r="F10190" s="1504"/>
      <c r="G10190" s="1504"/>
      <c r="H10190" s="1504"/>
      <c r="I10190" s="1504"/>
      <c r="J10190" s="1504"/>
    </row>
    <row r="10191" spans="2:10" x14ac:dyDescent="0.25">
      <c r="B10191" s="1508"/>
      <c r="C10191" s="1508"/>
      <c r="D10191" s="1508"/>
      <c r="E10191" s="1508"/>
      <c r="F10191" s="1504"/>
      <c r="G10191" s="1504"/>
      <c r="H10191" s="1504"/>
      <c r="I10191" s="1504"/>
      <c r="J10191" s="1504"/>
    </row>
    <row r="10192" spans="2:10" x14ac:dyDescent="0.25">
      <c r="B10192" s="1508"/>
      <c r="C10192" s="1508"/>
      <c r="D10192" s="1508"/>
      <c r="E10192" s="1508"/>
      <c r="F10192" s="1504"/>
      <c r="G10192" s="1504"/>
      <c r="H10192" s="1504"/>
      <c r="I10192" s="1504"/>
      <c r="J10192" s="1504"/>
    </row>
    <row r="10193" spans="2:10" x14ac:dyDescent="0.25">
      <c r="B10193" s="1508"/>
      <c r="C10193" s="1508"/>
      <c r="D10193" s="1508"/>
      <c r="E10193" s="1508"/>
      <c r="F10193" s="1504"/>
      <c r="G10193" s="1504"/>
      <c r="H10193" s="1504"/>
      <c r="I10193" s="1504"/>
      <c r="J10193" s="1504"/>
    </row>
    <row r="10194" spans="2:10" x14ac:dyDescent="0.25">
      <c r="B10194" s="1508"/>
      <c r="C10194" s="1508"/>
      <c r="D10194" s="1508"/>
      <c r="E10194" s="1508"/>
      <c r="F10194" s="1504"/>
      <c r="G10194" s="1504"/>
      <c r="H10194" s="1504"/>
      <c r="I10194" s="1504"/>
      <c r="J10194" s="1504"/>
    </row>
    <row r="10195" spans="2:10" x14ac:dyDescent="0.25">
      <c r="B10195" s="1508"/>
      <c r="C10195" s="1508"/>
      <c r="D10195" s="1508"/>
      <c r="E10195" s="1508"/>
      <c r="F10195" s="1504"/>
      <c r="G10195" s="1504"/>
      <c r="H10195" s="1504"/>
      <c r="I10195" s="1504"/>
      <c r="J10195" s="1504"/>
    </row>
    <row r="10196" spans="2:10" x14ac:dyDescent="0.25">
      <c r="B10196" s="1508"/>
      <c r="C10196" s="1508"/>
      <c r="D10196" s="1508"/>
      <c r="E10196" s="1508"/>
      <c r="F10196" s="1504"/>
      <c r="G10196" s="1504"/>
      <c r="H10196" s="1504"/>
      <c r="I10196" s="1504"/>
      <c r="J10196" s="1504"/>
    </row>
    <row r="10197" spans="2:10" x14ac:dyDescent="0.25">
      <c r="B10197" s="1508"/>
      <c r="C10197" s="1508"/>
      <c r="D10197" s="1508"/>
      <c r="E10197" s="1508"/>
      <c r="F10197" s="1504"/>
      <c r="G10197" s="1504"/>
      <c r="H10197" s="1504"/>
      <c r="I10197" s="1504"/>
      <c r="J10197" s="1504"/>
    </row>
    <row r="10198" spans="2:10" x14ac:dyDescent="0.25">
      <c r="B10198" s="1508"/>
      <c r="C10198" s="1508"/>
      <c r="D10198" s="1508"/>
      <c r="E10198" s="1508"/>
      <c r="F10198" s="1504"/>
      <c r="G10198" s="1504"/>
      <c r="H10198" s="1504"/>
      <c r="I10198" s="1504"/>
      <c r="J10198" s="1504"/>
    </row>
    <row r="10199" spans="2:10" x14ac:dyDescent="0.25">
      <c r="B10199" s="1508"/>
      <c r="C10199" s="1508"/>
      <c r="D10199" s="1508"/>
      <c r="E10199" s="1508"/>
      <c r="F10199" s="1504"/>
      <c r="G10199" s="1504"/>
      <c r="H10199" s="1504"/>
      <c r="I10199" s="1504"/>
      <c r="J10199" s="1504"/>
    </row>
    <row r="10200" spans="2:10" x14ac:dyDescent="0.25">
      <c r="B10200" s="1508"/>
      <c r="C10200" s="1508"/>
      <c r="D10200" s="1508"/>
      <c r="E10200" s="1508"/>
      <c r="F10200" s="1504"/>
      <c r="G10200" s="1504"/>
      <c r="H10200" s="1504"/>
      <c r="I10200" s="1504"/>
      <c r="J10200" s="1504"/>
    </row>
    <row r="10201" spans="2:10" x14ac:dyDescent="0.25">
      <c r="B10201" s="1508"/>
      <c r="C10201" s="1508"/>
      <c r="D10201" s="1508"/>
      <c r="E10201" s="1508"/>
      <c r="F10201" s="1504"/>
      <c r="G10201" s="1504"/>
      <c r="H10201" s="1504"/>
      <c r="I10201" s="1504"/>
      <c r="J10201" s="1504"/>
    </row>
    <row r="10202" spans="2:10" x14ac:dyDescent="0.25">
      <c r="B10202" s="1508"/>
      <c r="C10202" s="1508"/>
      <c r="D10202" s="1508"/>
      <c r="E10202" s="1508"/>
      <c r="F10202" s="1504"/>
      <c r="G10202" s="1504"/>
      <c r="H10202" s="1504"/>
      <c r="I10202" s="1504"/>
      <c r="J10202" s="1504"/>
    </row>
    <row r="10203" spans="2:10" x14ac:dyDescent="0.25">
      <c r="B10203" s="1508"/>
      <c r="C10203" s="1508"/>
      <c r="D10203" s="1508"/>
      <c r="E10203" s="1508"/>
      <c r="F10203" s="1504"/>
      <c r="G10203" s="1504"/>
      <c r="H10203" s="1504"/>
      <c r="I10203" s="1504"/>
      <c r="J10203" s="1504"/>
    </row>
    <row r="10204" spans="2:10" x14ac:dyDescent="0.25">
      <c r="B10204" s="1508"/>
      <c r="C10204" s="1508"/>
      <c r="D10204" s="1508"/>
      <c r="E10204" s="1508"/>
      <c r="F10204" s="1504"/>
      <c r="G10204" s="1504"/>
      <c r="H10204" s="1504"/>
      <c r="I10204" s="1504"/>
      <c r="J10204" s="1504"/>
    </row>
    <row r="10205" spans="2:10" x14ac:dyDescent="0.25">
      <c r="B10205" s="1508"/>
      <c r="C10205" s="1508"/>
      <c r="D10205" s="1508"/>
      <c r="E10205" s="1508"/>
      <c r="F10205" s="1504"/>
      <c r="G10205" s="1504"/>
      <c r="H10205" s="1504"/>
      <c r="I10205" s="1504"/>
      <c r="J10205" s="1504"/>
    </row>
    <row r="10206" spans="2:10" x14ac:dyDescent="0.25">
      <c r="B10206" s="1508"/>
      <c r="C10206" s="1508"/>
      <c r="D10206" s="1508"/>
      <c r="E10206" s="1508"/>
      <c r="F10206" s="1504"/>
      <c r="G10206" s="1504"/>
      <c r="H10206" s="1504"/>
      <c r="I10206" s="1504"/>
      <c r="J10206" s="1504"/>
    </row>
    <row r="10207" spans="2:10" x14ac:dyDescent="0.25">
      <c r="B10207" s="1508"/>
      <c r="C10207" s="1508"/>
      <c r="D10207" s="1508"/>
      <c r="E10207" s="1508"/>
      <c r="F10207" s="1504"/>
      <c r="G10207" s="1504"/>
      <c r="H10207" s="1504"/>
      <c r="I10207" s="1504"/>
      <c r="J10207" s="1504"/>
    </row>
    <row r="10208" spans="2:10" x14ac:dyDescent="0.25">
      <c r="B10208" s="1508"/>
      <c r="C10208" s="1508"/>
      <c r="D10208" s="1508"/>
      <c r="E10208" s="1508"/>
      <c r="F10208" s="1504"/>
      <c r="G10208" s="1504"/>
      <c r="H10208" s="1504"/>
      <c r="I10208" s="1504"/>
      <c r="J10208" s="1504"/>
    </row>
    <row r="10209" spans="2:10" x14ac:dyDescent="0.25">
      <c r="B10209" s="1508"/>
      <c r="C10209" s="1508"/>
      <c r="D10209" s="1508"/>
      <c r="E10209" s="1508"/>
      <c r="F10209" s="1504"/>
      <c r="G10209" s="1504"/>
      <c r="H10209" s="1504"/>
      <c r="I10209" s="1504"/>
      <c r="J10209" s="1504"/>
    </row>
    <row r="10210" spans="2:10" x14ac:dyDescent="0.25">
      <c r="B10210" s="1508"/>
      <c r="C10210" s="1508"/>
      <c r="D10210" s="1508"/>
      <c r="E10210" s="1508"/>
      <c r="F10210" s="1504"/>
      <c r="G10210" s="1504"/>
      <c r="H10210" s="1504"/>
      <c r="I10210" s="1504"/>
      <c r="J10210" s="1504"/>
    </row>
    <row r="10211" spans="2:10" x14ac:dyDescent="0.25">
      <c r="B10211" s="1508"/>
      <c r="C10211" s="1508"/>
      <c r="D10211" s="1508"/>
      <c r="E10211" s="1508"/>
      <c r="F10211" s="1504"/>
      <c r="G10211" s="1504"/>
      <c r="H10211" s="1504"/>
      <c r="I10211" s="1504"/>
      <c r="J10211" s="1504"/>
    </row>
    <row r="10212" spans="2:10" x14ac:dyDescent="0.25">
      <c r="B10212" s="1508"/>
      <c r="C10212" s="1508"/>
      <c r="D10212" s="1508"/>
      <c r="E10212" s="1508"/>
      <c r="F10212" s="1504"/>
      <c r="G10212" s="1504"/>
      <c r="H10212" s="1504"/>
      <c r="I10212" s="1504"/>
      <c r="J10212" s="1504"/>
    </row>
    <row r="10213" spans="2:10" x14ac:dyDescent="0.25">
      <c r="B10213" s="1508"/>
      <c r="C10213" s="1508"/>
      <c r="D10213" s="1508"/>
      <c r="E10213" s="1508"/>
      <c r="F10213" s="1504"/>
      <c r="G10213" s="1504"/>
      <c r="H10213" s="1504"/>
      <c r="I10213" s="1504"/>
      <c r="J10213" s="1504"/>
    </row>
    <row r="10214" spans="2:10" x14ac:dyDescent="0.25">
      <c r="B10214" s="1508"/>
      <c r="C10214" s="1508"/>
      <c r="D10214" s="1508"/>
      <c r="E10214" s="1508"/>
      <c r="F10214" s="1504"/>
      <c r="G10214" s="1504"/>
      <c r="H10214" s="1504"/>
      <c r="I10214" s="1504"/>
      <c r="J10214" s="1504"/>
    </row>
    <row r="10215" spans="2:10" x14ac:dyDescent="0.25">
      <c r="B10215" s="1508"/>
      <c r="C10215" s="1508"/>
      <c r="D10215" s="1508"/>
      <c r="E10215" s="1508"/>
      <c r="F10215" s="1504"/>
      <c r="G10215" s="1504"/>
      <c r="H10215" s="1504"/>
      <c r="I10215" s="1504"/>
      <c r="J10215" s="1504"/>
    </row>
    <row r="10216" spans="2:10" x14ac:dyDescent="0.25">
      <c r="B10216" s="1508"/>
      <c r="C10216" s="1508"/>
      <c r="D10216" s="1508"/>
      <c r="E10216" s="1508"/>
      <c r="F10216" s="1504"/>
      <c r="G10216" s="1504"/>
      <c r="H10216" s="1504"/>
      <c r="I10216" s="1504"/>
      <c r="J10216" s="1504"/>
    </row>
    <row r="10217" spans="2:10" x14ac:dyDescent="0.25">
      <c r="B10217" s="1508"/>
      <c r="C10217" s="1508"/>
      <c r="D10217" s="1508"/>
      <c r="E10217" s="1508"/>
      <c r="F10217" s="1504"/>
      <c r="G10217" s="1504"/>
      <c r="H10217" s="1504"/>
      <c r="I10217" s="1504"/>
      <c r="J10217" s="1504"/>
    </row>
    <row r="10218" spans="2:10" x14ac:dyDescent="0.25">
      <c r="B10218" s="1508"/>
      <c r="C10218" s="1508"/>
      <c r="D10218" s="1508"/>
      <c r="E10218" s="1508"/>
      <c r="F10218" s="1504"/>
      <c r="G10218" s="1504"/>
      <c r="H10218" s="1504"/>
      <c r="I10218" s="1504"/>
      <c r="J10218" s="1504"/>
    </row>
    <row r="10219" spans="2:10" x14ac:dyDescent="0.25">
      <c r="B10219" s="1508"/>
      <c r="C10219" s="1508"/>
      <c r="D10219" s="1508"/>
      <c r="E10219" s="1508"/>
      <c r="F10219" s="1504"/>
      <c r="G10219" s="1504"/>
      <c r="H10219" s="1504"/>
      <c r="I10219" s="1504"/>
      <c r="J10219" s="1504"/>
    </row>
    <row r="10220" spans="2:10" x14ac:dyDescent="0.25">
      <c r="B10220" s="1508"/>
      <c r="C10220" s="1508"/>
      <c r="D10220" s="1508"/>
      <c r="E10220" s="1508"/>
      <c r="F10220" s="1504"/>
      <c r="G10220" s="1504"/>
      <c r="H10220" s="1504"/>
      <c r="I10220" s="1504"/>
      <c r="J10220" s="1504"/>
    </row>
    <row r="10221" spans="2:10" x14ac:dyDescent="0.25">
      <c r="B10221" s="1508"/>
      <c r="C10221" s="1508"/>
      <c r="D10221" s="1508"/>
      <c r="E10221" s="1508"/>
      <c r="F10221" s="1504"/>
      <c r="G10221" s="1504"/>
      <c r="H10221" s="1504"/>
      <c r="I10221" s="1504"/>
      <c r="J10221" s="1504"/>
    </row>
    <row r="10222" spans="2:10" x14ac:dyDescent="0.25">
      <c r="B10222" s="1508"/>
      <c r="C10222" s="1508"/>
      <c r="D10222" s="1508"/>
      <c r="E10222" s="1508"/>
      <c r="F10222" s="1504"/>
      <c r="G10222" s="1504"/>
      <c r="H10222" s="1504"/>
      <c r="I10222" s="1504"/>
      <c r="J10222" s="1504"/>
    </row>
    <row r="10223" spans="2:10" x14ac:dyDescent="0.25">
      <c r="B10223" s="1508"/>
      <c r="C10223" s="1508"/>
      <c r="D10223" s="1508"/>
      <c r="E10223" s="1508"/>
      <c r="F10223" s="1504"/>
      <c r="G10223" s="1504"/>
      <c r="H10223" s="1504"/>
      <c r="I10223" s="1504"/>
      <c r="J10223" s="1504"/>
    </row>
    <row r="10224" spans="2:10" x14ac:dyDescent="0.25">
      <c r="B10224" s="1508"/>
      <c r="C10224" s="1508"/>
      <c r="D10224" s="1508"/>
      <c r="E10224" s="1508"/>
      <c r="F10224" s="1504"/>
      <c r="G10224" s="1504"/>
      <c r="H10224" s="1504"/>
      <c r="I10224" s="1504"/>
      <c r="J10224" s="1504"/>
    </row>
    <row r="10225" spans="2:10" x14ac:dyDescent="0.25">
      <c r="B10225" s="1508"/>
      <c r="C10225" s="1508"/>
      <c r="D10225" s="1508"/>
      <c r="E10225" s="1508"/>
      <c r="F10225" s="1504"/>
      <c r="G10225" s="1504"/>
      <c r="H10225" s="1504"/>
      <c r="I10225" s="1504"/>
      <c r="J10225" s="1504"/>
    </row>
    <row r="10226" spans="2:10" x14ac:dyDescent="0.25">
      <c r="B10226" s="1508"/>
      <c r="C10226" s="1508"/>
      <c r="D10226" s="1508"/>
      <c r="E10226" s="1508"/>
      <c r="F10226" s="1504"/>
      <c r="G10226" s="1504"/>
      <c r="H10226" s="1504"/>
      <c r="I10226" s="1504"/>
      <c r="J10226" s="1504"/>
    </row>
    <row r="10227" spans="2:10" x14ac:dyDescent="0.25">
      <c r="B10227" s="1508"/>
      <c r="C10227" s="1508"/>
      <c r="D10227" s="1508"/>
      <c r="E10227" s="1508"/>
      <c r="F10227" s="1504"/>
      <c r="G10227" s="1504"/>
      <c r="H10227" s="1504"/>
      <c r="I10227" s="1504"/>
      <c r="J10227" s="1504"/>
    </row>
    <row r="10228" spans="2:10" x14ac:dyDescent="0.25">
      <c r="B10228" s="1508"/>
      <c r="C10228" s="1508"/>
      <c r="D10228" s="1508"/>
      <c r="E10228" s="1508"/>
      <c r="F10228" s="1504"/>
      <c r="G10228" s="1504"/>
      <c r="H10228" s="1504"/>
      <c r="I10228" s="1504"/>
      <c r="J10228" s="1504"/>
    </row>
    <row r="10229" spans="2:10" x14ac:dyDescent="0.25">
      <c r="B10229" s="1508"/>
      <c r="C10229" s="1508"/>
      <c r="D10229" s="1508"/>
      <c r="E10229" s="1508"/>
      <c r="F10229" s="1504"/>
      <c r="G10229" s="1504"/>
      <c r="H10229" s="1504"/>
      <c r="I10229" s="1504"/>
      <c r="J10229" s="1504"/>
    </row>
    <row r="10230" spans="2:10" x14ac:dyDescent="0.25">
      <c r="B10230" s="1508"/>
      <c r="C10230" s="1508"/>
      <c r="D10230" s="1508"/>
      <c r="E10230" s="1508"/>
      <c r="F10230" s="1504"/>
      <c r="G10230" s="1504"/>
      <c r="H10230" s="1504"/>
      <c r="I10230" s="1504"/>
      <c r="J10230" s="1504"/>
    </row>
    <row r="10231" spans="2:10" x14ac:dyDescent="0.25">
      <c r="B10231" s="1508"/>
      <c r="C10231" s="1508"/>
      <c r="D10231" s="1508"/>
      <c r="E10231" s="1508"/>
      <c r="F10231" s="1504"/>
      <c r="G10231" s="1504"/>
      <c r="H10231" s="1504"/>
      <c r="I10231" s="1504"/>
      <c r="J10231" s="1504"/>
    </row>
    <row r="10232" spans="2:10" x14ac:dyDescent="0.25">
      <c r="B10232" s="1508"/>
      <c r="C10232" s="1508"/>
      <c r="D10232" s="1508"/>
      <c r="E10232" s="1508"/>
      <c r="F10232" s="1504"/>
      <c r="G10232" s="1504"/>
      <c r="H10232" s="1504"/>
      <c r="I10232" s="1504"/>
      <c r="J10232" s="1504"/>
    </row>
    <row r="10233" spans="2:10" x14ac:dyDescent="0.25">
      <c r="B10233" s="1508"/>
      <c r="C10233" s="1508"/>
      <c r="D10233" s="1508"/>
      <c r="E10233" s="1508"/>
      <c r="F10233" s="1504"/>
      <c r="G10233" s="1504"/>
      <c r="H10233" s="1504"/>
      <c r="I10233" s="1504"/>
      <c r="J10233" s="1504"/>
    </row>
    <row r="10234" spans="2:10" x14ac:dyDescent="0.25">
      <c r="B10234" s="1508"/>
      <c r="C10234" s="1508"/>
      <c r="D10234" s="1508"/>
      <c r="E10234" s="1508"/>
      <c r="F10234" s="1504"/>
      <c r="G10234" s="1504"/>
      <c r="H10234" s="1504"/>
      <c r="I10234" s="1504"/>
      <c r="J10234" s="1504"/>
    </row>
    <row r="10235" spans="2:10" x14ac:dyDescent="0.25">
      <c r="B10235" s="1508"/>
      <c r="C10235" s="1508"/>
      <c r="D10235" s="1508"/>
      <c r="E10235" s="1508"/>
      <c r="F10235" s="1504"/>
      <c r="G10235" s="1504"/>
      <c r="H10235" s="1504"/>
      <c r="I10235" s="1504"/>
      <c r="J10235" s="1504"/>
    </row>
    <row r="10236" spans="2:10" x14ac:dyDescent="0.25">
      <c r="B10236" s="1508"/>
      <c r="C10236" s="1508"/>
      <c r="D10236" s="1508"/>
      <c r="E10236" s="1508"/>
      <c r="F10236" s="1504"/>
      <c r="G10236" s="1504"/>
      <c r="H10236" s="1504"/>
      <c r="I10236" s="1504"/>
      <c r="J10236" s="1504"/>
    </row>
    <row r="10237" spans="2:10" x14ac:dyDescent="0.25">
      <c r="B10237" s="1508"/>
      <c r="C10237" s="1508"/>
      <c r="D10237" s="1508"/>
      <c r="E10237" s="1508"/>
      <c r="F10237" s="1504"/>
      <c r="G10237" s="1504"/>
      <c r="H10237" s="1504"/>
      <c r="I10237" s="1504"/>
      <c r="J10237" s="1504"/>
    </row>
    <row r="10238" spans="2:10" x14ac:dyDescent="0.25">
      <c r="B10238" s="1508"/>
      <c r="C10238" s="1508"/>
      <c r="D10238" s="1508"/>
      <c r="E10238" s="1508"/>
      <c r="F10238" s="1504"/>
      <c r="G10238" s="1504"/>
      <c r="H10238" s="1504"/>
      <c r="I10238" s="1504"/>
      <c r="J10238" s="1504"/>
    </row>
    <row r="10239" spans="2:10" x14ac:dyDescent="0.25">
      <c r="B10239" s="1508"/>
      <c r="C10239" s="1508"/>
      <c r="D10239" s="1508"/>
      <c r="E10239" s="1508"/>
      <c r="F10239" s="1504"/>
      <c r="G10239" s="1504"/>
      <c r="H10239" s="1504"/>
      <c r="I10239" s="1504"/>
      <c r="J10239" s="1504"/>
    </row>
    <row r="10240" spans="2:10" x14ac:dyDescent="0.25">
      <c r="B10240" s="1508"/>
      <c r="C10240" s="1508"/>
      <c r="D10240" s="1508"/>
      <c r="E10240" s="1508"/>
      <c r="F10240" s="1504"/>
      <c r="G10240" s="1504"/>
      <c r="H10240" s="1504"/>
      <c r="I10240" s="1504"/>
      <c r="J10240" s="1504"/>
    </row>
    <row r="10241" spans="2:10" x14ac:dyDescent="0.25">
      <c r="B10241" s="1508"/>
      <c r="C10241" s="1508"/>
      <c r="D10241" s="1508"/>
      <c r="E10241" s="1508"/>
      <c r="F10241" s="1504"/>
      <c r="G10241" s="1504"/>
      <c r="H10241" s="1504"/>
      <c r="I10241" s="1504"/>
      <c r="J10241" s="1504"/>
    </row>
    <row r="10242" spans="2:10" x14ac:dyDescent="0.25">
      <c r="B10242" s="1508"/>
      <c r="C10242" s="1508"/>
      <c r="D10242" s="1508"/>
      <c r="E10242" s="1508"/>
      <c r="F10242" s="1504"/>
      <c r="G10242" s="1504"/>
      <c r="H10242" s="1504"/>
      <c r="I10242" s="1504"/>
      <c r="J10242" s="1504"/>
    </row>
    <row r="10243" spans="2:10" x14ac:dyDescent="0.25">
      <c r="B10243" s="1508"/>
      <c r="C10243" s="1508"/>
      <c r="D10243" s="1508"/>
      <c r="E10243" s="1508"/>
      <c r="F10243" s="1504"/>
      <c r="G10243" s="1504"/>
      <c r="H10243" s="1504"/>
      <c r="I10243" s="1504"/>
      <c r="J10243" s="1504"/>
    </row>
    <row r="10244" spans="2:10" x14ac:dyDescent="0.25">
      <c r="B10244" s="1508"/>
      <c r="C10244" s="1508"/>
      <c r="D10244" s="1508"/>
      <c r="E10244" s="1508"/>
      <c r="F10244" s="1504"/>
      <c r="G10244" s="1504"/>
      <c r="H10244" s="1504"/>
      <c r="I10244" s="1504"/>
      <c r="J10244" s="1504"/>
    </row>
    <row r="10245" spans="2:10" x14ac:dyDescent="0.25">
      <c r="B10245" s="1508"/>
      <c r="C10245" s="1508"/>
      <c r="D10245" s="1508"/>
      <c r="E10245" s="1508"/>
      <c r="F10245" s="1504"/>
      <c r="G10245" s="1504"/>
      <c r="H10245" s="1504"/>
      <c r="I10245" s="1504"/>
      <c r="J10245" s="1504"/>
    </row>
    <row r="10246" spans="2:10" x14ac:dyDescent="0.25">
      <c r="B10246" s="1508"/>
      <c r="C10246" s="1508"/>
      <c r="D10246" s="1508"/>
      <c r="E10246" s="1508"/>
      <c r="F10246" s="1504"/>
      <c r="G10246" s="1504"/>
      <c r="H10246" s="1504"/>
      <c r="I10246" s="1504"/>
      <c r="J10246" s="1504"/>
    </row>
    <row r="10247" spans="2:10" x14ac:dyDescent="0.25">
      <c r="B10247" s="1508"/>
      <c r="C10247" s="1508"/>
      <c r="D10247" s="1508"/>
      <c r="E10247" s="1508"/>
      <c r="F10247" s="1504"/>
      <c r="G10247" s="1504"/>
      <c r="H10247" s="1504"/>
      <c r="I10247" s="1504"/>
      <c r="J10247" s="1504"/>
    </row>
    <row r="10248" spans="2:10" x14ac:dyDescent="0.25">
      <c r="B10248" s="1508"/>
      <c r="C10248" s="1508"/>
      <c r="D10248" s="1508"/>
      <c r="E10248" s="1508"/>
      <c r="F10248" s="1504"/>
      <c r="G10248" s="1504"/>
      <c r="H10248" s="1504"/>
      <c r="I10248" s="1504"/>
      <c r="J10248" s="1504"/>
    </row>
    <row r="10249" spans="2:10" x14ac:dyDescent="0.25">
      <c r="B10249" s="1508"/>
      <c r="C10249" s="1508"/>
      <c r="D10249" s="1508"/>
      <c r="E10249" s="1508"/>
      <c r="F10249" s="1504"/>
      <c r="G10249" s="1504"/>
      <c r="H10249" s="1504"/>
      <c r="I10249" s="1504"/>
      <c r="J10249" s="1504"/>
    </row>
    <row r="10250" spans="2:10" x14ac:dyDescent="0.25">
      <c r="B10250" s="1508"/>
      <c r="C10250" s="1508"/>
      <c r="D10250" s="1508"/>
      <c r="E10250" s="1508"/>
      <c r="F10250" s="1504"/>
      <c r="G10250" s="1504"/>
      <c r="H10250" s="1504"/>
      <c r="I10250" s="1504"/>
      <c r="J10250" s="1504"/>
    </row>
    <row r="10251" spans="2:10" x14ac:dyDescent="0.25">
      <c r="B10251" s="1508"/>
      <c r="C10251" s="1508"/>
      <c r="D10251" s="1508"/>
      <c r="E10251" s="1508"/>
      <c r="F10251" s="1504"/>
      <c r="G10251" s="1504"/>
      <c r="H10251" s="1504"/>
      <c r="I10251" s="1504"/>
      <c r="J10251" s="1504"/>
    </row>
    <row r="10252" spans="2:10" x14ac:dyDescent="0.25">
      <c r="B10252" s="1508"/>
      <c r="C10252" s="1508"/>
      <c r="D10252" s="1508"/>
      <c r="E10252" s="1508"/>
      <c r="F10252" s="1504"/>
      <c r="G10252" s="1504"/>
      <c r="H10252" s="1504"/>
      <c r="I10252" s="1504"/>
      <c r="J10252" s="1504"/>
    </row>
    <row r="10253" spans="2:10" x14ac:dyDescent="0.25">
      <c r="B10253" s="1508"/>
      <c r="C10253" s="1508"/>
      <c r="D10253" s="1508"/>
      <c r="E10253" s="1508"/>
      <c r="F10253" s="1504"/>
      <c r="G10253" s="1504"/>
      <c r="H10253" s="1504"/>
      <c r="I10253" s="1504"/>
      <c r="J10253" s="1504"/>
    </row>
    <row r="10254" spans="2:10" x14ac:dyDescent="0.25">
      <c r="B10254" s="1508"/>
      <c r="C10254" s="1508"/>
      <c r="D10254" s="1508"/>
      <c r="E10254" s="1508"/>
      <c r="F10254" s="1504"/>
      <c r="G10254" s="1504"/>
      <c r="H10254" s="1504"/>
      <c r="I10254" s="1504"/>
      <c r="J10254" s="1504"/>
    </row>
    <row r="10255" spans="2:10" x14ac:dyDescent="0.25">
      <c r="B10255" s="1508"/>
      <c r="C10255" s="1508"/>
      <c r="D10255" s="1508"/>
      <c r="E10255" s="1508"/>
      <c r="F10255" s="1504"/>
      <c r="G10255" s="1504"/>
      <c r="H10255" s="1504"/>
      <c r="I10255" s="1504"/>
      <c r="J10255" s="1504"/>
    </row>
    <row r="10256" spans="2:10" x14ac:dyDescent="0.25">
      <c r="B10256" s="1508"/>
      <c r="C10256" s="1508"/>
      <c r="D10256" s="1508"/>
      <c r="E10256" s="1508"/>
      <c r="F10256" s="1504"/>
      <c r="G10256" s="1504"/>
      <c r="H10256" s="1504"/>
      <c r="I10256" s="1504"/>
      <c r="J10256" s="1504"/>
    </row>
    <row r="10257" spans="2:10" x14ac:dyDescent="0.25">
      <c r="B10257" s="1508"/>
      <c r="C10257" s="1508"/>
      <c r="D10257" s="1508"/>
      <c r="E10257" s="1508"/>
      <c r="F10257" s="1504"/>
      <c r="G10257" s="1504"/>
      <c r="H10257" s="1504"/>
      <c r="I10257" s="1504"/>
      <c r="J10257" s="1504"/>
    </row>
    <row r="10258" spans="2:10" x14ac:dyDescent="0.25">
      <c r="B10258" s="1508"/>
      <c r="C10258" s="1508"/>
      <c r="D10258" s="1508"/>
      <c r="E10258" s="1508"/>
      <c r="F10258" s="1504"/>
      <c r="G10258" s="1504"/>
      <c r="H10258" s="1504"/>
      <c r="I10258" s="1504"/>
      <c r="J10258" s="1504"/>
    </row>
    <row r="10259" spans="2:10" x14ac:dyDescent="0.25">
      <c r="B10259" s="1508"/>
      <c r="C10259" s="1508"/>
      <c r="D10259" s="1508"/>
      <c r="E10259" s="1508"/>
      <c r="F10259" s="1504"/>
      <c r="G10259" s="1504"/>
      <c r="H10259" s="1504"/>
      <c r="I10259" s="1504"/>
      <c r="J10259" s="1504"/>
    </row>
    <row r="10260" spans="2:10" x14ac:dyDescent="0.25">
      <c r="B10260" s="1508"/>
      <c r="C10260" s="1508"/>
      <c r="D10260" s="1508"/>
      <c r="E10260" s="1508"/>
      <c r="F10260" s="1504"/>
      <c r="G10260" s="1504"/>
      <c r="H10260" s="1504"/>
      <c r="I10260" s="1504"/>
      <c r="J10260" s="1504"/>
    </row>
    <row r="10261" spans="2:10" x14ac:dyDescent="0.25">
      <c r="B10261" s="1508"/>
      <c r="C10261" s="1508"/>
      <c r="D10261" s="1508"/>
      <c r="E10261" s="1508"/>
      <c r="F10261" s="1504"/>
      <c r="G10261" s="1504"/>
      <c r="H10261" s="1504"/>
      <c r="I10261" s="1504"/>
      <c r="J10261" s="1504"/>
    </row>
    <row r="10262" spans="2:10" x14ac:dyDescent="0.25">
      <c r="B10262" s="1508"/>
      <c r="C10262" s="1508"/>
      <c r="D10262" s="1508"/>
      <c r="E10262" s="1508"/>
      <c r="F10262" s="1504"/>
      <c r="G10262" s="1504"/>
      <c r="H10262" s="1504"/>
      <c r="I10262" s="1504"/>
      <c r="J10262" s="1504"/>
    </row>
    <row r="10263" spans="2:10" x14ac:dyDescent="0.25">
      <c r="B10263" s="1508"/>
      <c r="C10263" s="1508"/>
      <c r="D10263" s="1508"/>
      <c r="E10263" s="1508"/>
      <c r="F10263" s="1504"/>
      <c r="G10263" s="1504"/>
      <c r="H10263" s="1504"/>
      <c r="I10263" s="1504"/>
      <c r="J10263" s="1504"/>
    </row>
    <row r="10264" spans="2:10" x14ac:dyDescent="0.25">
      <c r="B10264" s="1508"/>
      <c r="C10264" s="1508"/>
      <c r="D10264" s="1508"/>
      <c r="E10264" s="1508"/>
      <c r="F10264" s="1504"/>
      <c r="G10264" s="1504"/>
      <c r="H10264" s="1504"/>
      <c r="I10264" s="1504"/>
      <c r="J10264" s="1504"/>
    </row>
    <row r="10265" spans="2:10" x14ac:dyDescent="0.25">
      <c r="B10265" s="1508"/>
      <c r="C10265" s="1508"/>
      <c r="D10265" s="1508"/>
      <c r="E10265" s="1508"/>
      <c r="F10265" s="1504"/>
      <c r="G10265" s="1504"/>
      <c r="H10265" s="1504"/>
      <c r="I10265" s="1504"/>
      <c r="J10265" s="1504"/>
    </row>
    <row r="10266" spans="2:10" x14ac:dyDescent="0.25">
      <c r="B10266" s="1508"/>
      <c r="C10266" s="1508"/>
      <c r="D10266" s="1508"/>
      <c r="E10266" s="1508"/>
      <c r="F10266" s="1504"/>
      <c r="G10266" s="1504"/>
      <c r="H10266" s="1504"/>
      <c r="I10266" s="1504"/>
      <c r="J10266" s="1504"/>
    </row>
    <row r="10267" spans="2:10" x14ac:dyDescent="0.25">
      <c r="B10267" s="1508"/>
      <c r="C10267" s="1508"/>
      <c r="D10267" s="1508"/>
      <c r="E10267" s="1508"/>
      <c r="F10267" s="1504"/>
      <c r="G10267" s="1504"/>
      <c r="H10267" s="1504"/>
      <c r="I10267" s="1504"/>
      <c r="J10267" s="1504"/>
    </row>
    <row r="10268" spans="2:10" x14ac:dyDescent="0.25">
      <c r="B10268" s="1508"/>
      <c r="C10268" s="1508"/>
      <c r="D10268" s="1508"/>
      <c r="E10268" s="1508"/>
      <c r="F10268" s="1504"/>
      <c r="G10268" s="1504"/>
      <c r="H10268" s="1504"/>
      <c r="I10268" s="1504"/>
      <c r="J10268" s="1504"/>
    </row>
    <row r="10269" spans="2:10" x14ac:dyDescent="0.25">
      <c r="B10269" s="1508"/>
      <c r="C10269" s="1508"/>
      <c r="D10269" s="1508"/>
      <c r="E10269" s="1508"/>
      <c r="F10269" s="1504"/>
      <c r="G10269" s="1504"/>
      <c r="H10269" s="1504"/>
      <c r="I10269" s="1504"/>
      <c r="J10269" s="1504"/>
    </row>
    <row r="10270" spans="2:10" x14ac:dyDescent="0.25">
      <c r="B10270" s="1508"/>
      <c r="C10270" s="1508"/>
      <c r="D10270" s="1508"/>
      <c r="E10270" s="1508"/>
      <c r="F10270" s="1504"/>
      <c r="G10270" s="1504"/>
      <c r="H10270" s="1504"/>
      <c r="I10270" s="1504"/>
      <c r="J10270" s="1504"/>
    </row>
    <row r="10271" spans="2:10" x14ac:dyDescent="0.25">
      <c r="B10271" s="1508"/>
      <c r="C10271" s="1508"/>
      <c r="D10271" s="1508"/>
      <c r="E10271" s="1508"/>
      <c r="F10271" s="1504"/>
      <c r="G10271" s="1504"/>
      <c r="H10271" s="1504"/>
      <c r="I10271" s="1504"/>
      <c r="J10271" s="1504"/>
    </row>
    <row r="10272" spans="2:10" x14ac:dyDescent="0.25">
      <c r="B10272" s="1508"/>
      <c r="C10272" s="1508"/>
      <c r="D10272" s="1508"/>
      <c r="E10272" s="1508"/>
      <c r="F10272" s="1504"/>
      <c r="G10272" s="1504"/>
      <c r="H10272" s="1504"/>
      <c r="I10272" s="1504"/>
      <c r="J10272" s="1504"/>
    </row>
    <row r="10273" spans="2:10" x14ac:dyDescent="0.25">
      <c r="B10273" s="1508"/>
      <c r="C10273" s="1508"/>
      <c r="D10273" s="1508"/>
      <c r="E10273" s="1508"/>
      <c r="F10273" s="1504"/>
      <c r="G10273" s="1504"/>
      <c r="H10273" s="1504"/>
      <c r="I10273" s="1504"/>
      <c r="J10273" s="1504"/>
    </row>
    <row r="10274" spans="2:10" x14ac:dyDescent="0.25">
      <c r="B10274" s="1508"/>
      <c r="C10274" s="1508"/>
      <c r="D10274" s="1508"/>
      <c r="E10274" s="1508"/>
      <c r="F10274" s="1504"/>
      <c r="G10274" s="1504"/>
      <c r="H10274" s="1504"/>
      <c r="I10274" s="1504"/>
      <c r="J10274" s="1504"/>
    </row>
    <row r="10275" spans="2:10" x14ac:dyDescent="0.25">
      <c r="B10275" s="1508"/>
      <c r="C10275" s="1508"/>
      <c r="D10275" s="1508"/>
      <c r="E10275" s="1508"/>
      <c r="F10275" s="1504"/>
      <c r="G10275" s="1504"/>
      <c r="H10275" s="1504"/>
      <c r="I10275" s="1504"/>
      <c r="J10275" s="1504"/>
    </row>
    <row r="10276" spans="2:10" x14ac:dyDescent="0.25">
      <c r="B10276" s="1508"/>
      <c r="C10276" s="1508"/>
      <c r="D10276" s="1508"/>
      <c r="E10276" s="1508"/>
      <c r="F10276" s="1504"/>
      <c r="G10276" s="1504"/>
      <c r="H10276" s="1504"/>
      <c r="I10276" s="1504"/>
      <c r="J10276" s="1504"/>
    </row>
    <row r="10277" spans="2:10" x14ac:dyDescent="0.25">
      <c r="B10277" s="1508"/>
      <c r="C10277" s="1508"/>
      <c r="D10277" s="1508"/>
      <c r="E10277" s="1508"/>
      <c r="F10277" s="1504"/>
      <c r="G10277" s="1504"/>
      <c r="H10277" s="1504"/>
      <c r="I10277" s="1504"/>
      <c r="J10277" s="1504"/>
    </row>
    <row r="10278" spans="2:10" x14ac:dyDescent="0.25">
      <c r="B10278" s="1508"/>
      <c r="C10278" s="1508"/>
      <c r="D10278" s="1508"/>
      <c r="E10278" s="1508"/>
      <c r="F10278" s="1504"/>
      <c r="G10278" s="1504"/>
      <c r="H10278" s="1504"/>
      <c r="I10278" s="1504"/>
      <c r="J10278" s="1504"/>
    </row>
    <row r="10279" spans="2:10" x14ac:dyDescent="0.25">
      <c r="B10279" s="1508"/>
      <c r="C10279" s="1508"/>
      <c r="D10279" s="1508"/>
      <c r="E10279" s="1508"/>
      <c r="F10279" s="1504"/>
      <c r="G10279" s="1504"/>
      <c r="H10279" s="1504"/>
      <c r="I10279" s="1504"/>
      <c r="J10279" s="1504"/>
    </row>
    <row r="10280" spans="2:10" x14ac:dyDescent="0.25">
      <c r="B10280" s="1508"/>
      <c r="C10280" s="1508"/>
      <c r="D10280" s="1508"/>
      <c r="E10280" s="1508"/>
      <c r="F10280" s="1504"/>
      <c r="G10280" s="1504"/>
      <c r="H10280" s="1504"/>
      <c r="I10280" s="1504"/>
      <c r="J10280" s="1504"/>
    </row>
    <row r="10281" spans="2:10" x14ac:dyDescent="0.25">
      <c r="B10281" s="1508"/>
      <c r="C10281" s="1508"/>
      <c r="D10281" s="1508"/>
      <c r="E10281" s="1508"/>
      <c r="F10281" s="1504"/>
      <c r="G10281" s="1504"/>
      <c r="H10281" s="1504"/>
      <c r="I10281" s="1504"/>
      <c r="J10281" s="1504"/>
    </row>
    <row r="10282" spans="2:10" x14ac:dyDescent="0.25">
      <c r="B10282" s="1508"/>
      <c r="C10282" s="1508"/>
      <c r="D10282" s="1508"/>
      <c r="E10282" s="1508"/>
      <c r="F10282" s="1504"/>
      <c r="G10282" s="1504"/>
      <c r="H10282" s="1504"/>
      <c r="I10282" s="1504"/>
      <c r="J10282" s="1504"/>
    </row>
    <row r="10283" spans="2:10" x14ac:dyDescent="0.25">
      <c r="B10283" s="1508"/>
      <c r="C10283" s="1508"/>
      <c r="D10283" s="1508"/>
      <c r="E10283" s="1508"/>
      <c r="F10283" s="1504"/>
      <c r="G10283" s="1504"/>
      <c r="H10283" s="1504"/>
      <c r="I10283" s="1504"/>
      <c r="J10283" s="1504"/>
    </row>
    <row r="10284" spans="2:10" x14ac:dyDescent="0.25">
      <c r="B10284" s="1508"/>
      <c r="C10284" s="1508"/>
      <c r="D10284" s="1508"/>
      <c r="E10284" s="1508"/>
      <c r="F10284" s="1504"/>
      <c r="G10284" s="1504"/>
      <c r="H10284" s="1504"/>
      <c r="I10284" s="1504"/>
      <c r="J10284" s="1504"/>
    </row>
    <row r="10285" spans="2:10" x14ac:dyDescent="0.25">
      <c r="B10285" s="1508"/>
      <c r="C10285" s="1508"/>
      <c r="D10285" s="1508"/>
      <c r="E10285" s="1508"/>
      <c r="F10285" s="1504"/>
      <c r="G10285" s="1504"/>
      <c r="H10285" s="1504"/>
      <c r="I10285" s="1504"/>
      <c r="J10285" s="1504"/>
    </row>
    <row r="10286" spans="2:10" x14ac:dyDescent="0.25">
      <c r="B10286" s="1508"/>
      <c r="C10286" s="1508"/>
      <c r="D10286" s="1508"/>
      <c r="E10286" s="1508"/>
      <c r="F10286" s="1504"/>
      <c r="G10286" s="1504"/>
      <c r="H10286" s="1504"/>
      <c r="I10286" s="1504"/>
      <c r="J10286" s="1504"/>
    </row>
    <row r="10287" spans="2:10" x14ac:dyDescent="0.25">
      <c r="B10287" s="1508"/>
      <c r="C10287" s="1508"/>
      <c r="D10287" s="1508"/>
      <c r="E10287" s="1508"/>
      <c r="F10287" s="1504"/>
      <c r="G10287" s="1504"/>
      <c r="H10287" s="1504"/>
      <c r="I10287" s="1504"/>
      <c r="J10287" s="1504"/>
    </row>
    <row r="10288" spans="2:10" x14ac:dyDescent="0.25">
      <c r="B10288" s="1508"/>
      <c r="C10288" s="1508"/>
      <c r="D10288" s="1508"/>
      <c r="E10288" s="1508"/>
      <c r="F10288" s="1504"/>
      <c r="G10288" s="1504"/>
      <c r="H10288" s="1504"/>
      <c r="I10288" s="1504"/>
      <c r="J10288" s="1504"/>
    </row>
    <row r="10289" spans="2:10" x14ac:dyDescent="0.25">
      <c r="B10289" s="1508"/>
      <c r="C10289" s="1508"/>
      <c r="D10289" s="1508"/>
      <c r="E10289" s="1508"/>
      <c r="F10289" s="1504"/>
      <c r="G10289" s="1504"/>
      <c r="H10289" s="1504"/>
      <c r="I10289" s="1504"/>
      <c r="J10289" s="1504"/>
    </row>
    <row r="10290" spans="2:10" x14ac:dyDescent="0.25">
      <c r="B10290" s="1508"/>
      <c r="C10290" s="1508"/>
      <c r="D10290" s="1508"/>
      <c r="E10290" s="1508"/>
      <c r="F10290" s="1504"/>
      <c r="G10290" s="1504"/>
      <c r="H10290" s="1504"/>
      <c r="I10290" s="1504"/>
      <c r="J10290" s="1504"/>
    </row>
    <row r="10291" spans="2:10" x14ac:dyDescent="0.25">
      <c r="B10291" s="1508"/>
      <c r="C10291" s="1508"/>
      <c r="D10291" s="1508"/>
      <c r="E10291" s="1508"/>
      <c r="F10291" s="1504"/>
      <c r="G10291" s="1504"/>
      <c r="H10291" s="1504"/>
      <c r="I10291" s="1504"/>
      <c r="J10291" s="1504"/>
    </row>
    <row r="10292" spans="2:10" x14ac:dyDescent="0.25">
      <c r="B10292" s="1508"/>
      <c r="C10292" s="1508"/>
      <c r="D10292" s="1508"/>
      <c r="E10292" s="1508"/>
      <c r="F10292" s="1504"/>
      <c r="G10292" s="1504"/>
      <c r="H10292" s="1504"/>
      <c r="I10292" s="1504"/>
      <c r="J10292" s="1504"/>
    </row>
    <row r="10293" spans="2:10" x14ac:dyDescent="0.25">
      <c r="B10293" s="1508"/>
      <c r="C10293" s="1508"/>
      <c r="D10293" s="1508"/>
      <c r="E10293" s="1508"/>
      <c r="F10293" s="1504"/>
      <c r="G10293" s="1504"/>
      <c r="H10293" s="1504"/>
      <c r="I10293" s="1504"/>
      <c r="J10293" s="1504"/>
    </row>
    <row r="10294" spans="2:10" x14ac:dyDescent="0.25">
      <c r="B10294" s="1508"/>
      <c r="C10294" s="1508"/>
      <c r="D10294" s="1508"/>
      <c r="E10294" s="1508"/>
      <c r="F10294" s="1504"/>
      <c r="G10294" s="1504"/>
      <c r="H10294" s="1504"/>
      <c r="I10294" s="1504"/>
      <c r="J10294" s="1504"/>
    </row>
    <row r="10295" spans="2:10" x14ac:dyDescent="0.25">
      <c r="B10295" s="1508"/>
      <c r="C10295" s="1508"/>
      <c r="D10295" s="1508"/>
      <c r="E10295" s="1508"/>
      <c r="F10295" s="1504"/>
      <c r="G10295" s="1504"/>
      <c r="H10295" s="1504"/>
      <c r="I10295" s="1504"/>
      <c r="J10295" s="1504"/>
    </row>
    <row r="10296" spans="2:10" x14ac:dyDescent="0.25">
      <c r="B10296" s="1508"/>
      <c r="C10296" s="1508"/>
      <c r="D10296" s="1508"/>
      <c r="E10296" s="1508"/>
      <c r="F10296" s="1504"/>
      <c r="G10296" s="1504"/>
      <c r="H10296" s="1504"/>
      <c r="I10296" s="1504"/>
      <c r="J10296" s="1504"/>
    </row>
    <row r="10297" spans="2:10" x14ac:dyDescent="0.25">
      <c r="B10297" s="1508"/>
      <c r="C10297" s="1508"/>
      <c r="D10297" s="1508"/>
      <c r="E10297" s="1508"/>
      <c r="F10297" s="1504"/>
      <c r="G10297" s="1504"/>
      <c r="H10297" s="1504"/>
      <c r="I10297" s="1504"/>
      <c r="J10297" s="1504"/>
    </row>
    <row r="10298" spans="2:10" x14ac:dyDescent="0.25">
      <c r="B10298" s="1508"/>
      <c r="C10298" s="1508"/>
      <c r="D10298" s="1508"/>
      <c r="E10298" s="1508"/>
      <c r="F10298" s="1504"/>
      <c r="G10298" s="1504"/>
      <c r="H10298" s="1504"/>
      <c r="I10298" s="1504"/>
      <c r="J10298" s="1504"/>
    </row>
    <row r="10299" spans="2:10" x14ac:dyDescent="0.25">
      <c r="B10299" s="1508"/>
      <c r="C10299" s="1508"/>
      <c r="D10299" s="1508"/>
      <c r="E10299" s="1508"/>
      <c r="F10299" s="1504"/>
      <c r="G10299" s="1504"/>
      <c r="H10299" s="1504"/>
      <c r="I10299" s="1504"/>
      <c r="J10299" s="1504"/>
    </row>
    <row r="10300" spans="2:10" x14ac:dyDescent="0.25">
      <c r="B10300" s="1508"/>
      <c r="C10300" s="1508"/>
      <c r="D10300" s="1508"/>
      <c r="E10300" s="1508"/>
      <c r="F10300" s="1504"/>
      <c r="G10300" s="1504"/>
      <c r="H10300" s="1504"/>
      <c r="I10300" s="1504"/>
      <c r="J10300" s="1504"/>
    </row>
    <row r="10301" spans="2:10" x14ac:dyDescent="0.25">
      <c r="B10301" s="1508"/>
      <c r="C10301" s="1508"/>
      <c r="D10301" s="1508"/>
      <c r="E10301" s="1508"/>
      <c r="F10301" s="1504"/>
      <c r="G10301" s="1504"/>
      <c r="H10301" s="1504"/>
      <c r="I10301" s="1504"/>
      <c r="J10301" s="1504"/>
    </row>
    <row r="10302" spans="2:10" x14ac:dyDescent="0.25">
      <c r="B10302" s="1508"/>
      <c r="C10302" s="1508"/>
      <c r="D10302" s="1508"/>
      <c r="E10302" s="1508"/>
      <c r="F10302" s="1504"/>
      <c r="G10302" s="1504"/>
      <c r="H10302" s="1504"/>
      <c r="I10302" s="1504"/>
      <c r="J10302" s="1504"/>
    </row>
    <row r="10303" spans="2:10" x14ac:dyDescent="0.25">
      <c r="B10303" s="1508"/>
      <c r="C10303" s="1508"/>
      <c r="D10303" s="1508"/>
      <c r="E10303" s="1508"/>
      <c r="F10303" s="1504"/>
      <c r="G10303" s="1504"/>
      <c r="H10303" s="1504"/>
      <c r="I10303" s="1504"/>
      <c r="J10303" s="1504"/>
    </row>
    <row r="10304" spans="2:10" x14ac:dyDescent="0.25">
      <c r="B10304" s="1508"/>
      <c r="C10304" s="1508"/>
      <c r="D10304" s="1508"/>
      <c r="E10304" s="1508"/>
      <c r="F10304" s="1504"/>
      <c r="G10304" s="1504"/>
      <c r="H10304" s="1504"/>
      <c r="I10304" s="1504"/>
      <c r="J10304" s="1504"/>
    </row>
    <row r="10305" spans="2:10" x14ac:dyDescent="0.25">
      <c r="B10305" s="1508"/>
      <c r="C10305" s="1508"/>
      <c r="D10305" s="1508"/>
      <c r="E10305" s="1508"/>
      <c r="F10305" s="1504"/>
      <c r="G10305" s="1504"/>
      <c r="H10305" s="1504"/>
      <c r="I10305" s="1504"/>
      <c r="J10305" s="1504"/>
    </row>
    <row r="10306" spans="2:10" x14ac:dyDescent="0.25">
      <c r="B10306" s="1508"/>
      <c r="C10306" s="1508"/>
      <c r="D10306" s="1508"/>
      <c r="E10306" s="1508"/>
      <c r="F10306" s="1504"/>
      <c r="G10306" s="1504"/>
      <c r="H10306" s="1504"/>
      <c r="I10306" s="1504"/>
      <c r="J10306" s="1504"/>
    </row>
    <row r="10307" spans="2:10" x14ac:dyDescent="0.25">
      <c r="B10307" s="1508"/>
      <c r="C10307" s="1508"/>
      <c r="D10307" s="1508"/>
      <c r="E10307" s="1508"/>
      <c r="F10307" s="1504"/>
      <c r="G10307" s="1504"/>
      <c r="H10307" s="1504"/>
      <c r="I10307" s="1504"/>
      <c r="J10307" s="1504"/>
    </row>
    <row r="10308" spans="2:10" x14ac:dyDescent="0.25">
      <c r="B10308" s="1508"/>
      <c r="C10308" s="1508"/>
      <c r="D10308" s="1508"/>
      <c r="E10308" s="1508"/>
      <c r="F10308" s="1504"/>
      <c r="G10308" s="1504"/>
      <c r="H10308" s="1504"/>
      <c r="I10308" s="1504"/>
      <c r="J10308" s="1504"/>
    </row>
    <row r="10309" spans="2:10" x14ac:dyDescent="0.25">
      <c r="B10309" s="1508"/>
      <c r="C10309" s="1508"/>
      <c r="D10309" s="1508"/>
      <c r="E10309" s="1508"/>
      <c r="F10309" s="1504"/>
      <c r="G10309" s="1504"/>
      <c r="H10309" s="1504"/>
      <c r="I10309" s="1504"/>
      <c r="J10309" s="1504"/>
    </row>
    <row r="10310" spans="2:10" x14ac:dyDescent="0.25">
      <c r="B10310" s="1508"/>
      <c r="C10310" s="1508"/>
      <c r="D10310" s="1508"/>
      <c r="E10310" s="1508"/>
      <c r="F10310" s="1504"/>
      <c r="G10310" s="1504"/>
      <c r="H10310" s="1504"/>
      <c r="I10310" s="1504"/>
      <c r="J10310" s="1504"/>
    </row>
    <row r="10311" spans="2:10" x14ac:dyDescent="0.25">
      <c r="B10311" s="1508"/>
      <c r="C10311" s="1508"/>
      <c r="D10311" s="1508"/>
      <c r="E10311" s="1508"/>
      <c r="F10311" s="1504"/>
      <c r="G10311" s="1504"/>
      <c r="H10311" s="1504"/>
      <c r="I10311" s="1504"/>
      <c r="J10311" s="1504"/>
    </row>
    <row r="10312" spans="2:10" x14ac:dyDescent="0.25">
      <c r="B10312" s="1508"/>
      <c r="C10312" s="1508"/>
      <c r="D10312" s="1508"/>
      <c r="E10312" s="1508"/>
      <c r="F10312" s="1504"/>
      <c r="G10312" s="1504"/>
      <c r="H10312" s="1504"/>
      <c r="I10312" s="1504"/>
      <c r="J10312" s="1504"/>
    </row>
    <row r="10313" spans="2:10" x14ac:dyDescent="0.25">
      <c r="B10313" s="1508"/>
      <c r="C10313" s="1508"/>
      <c r="D10313" s="1508"/>
      <c r="E10313" s="1508"/>
      <c r="F10313" s="1504"/>
      <c r="G10313" s="1504"/>
      <c r="H10313" s="1504"/>
      <c r="I10313" s="1504"/>
      <c r="J10313" s="1504"/>
    </row>
    <row r="10314" spans="2:10" x14ac:dyDescent="0.25">
      <c r="B10314" s="1508"/>
      <c r="C10314" s="1508"/>
      <c r="D10314" s="1508"/>
      <c r="E10314" s="1508"/>
      <c r="F10314" s="1504"/>
      <c r="G10314" s="1504"/>
      <c r="H10314" s="1504"/>
      <c r="I10314" s="1504"/>
      <c r="J10314" s="1504"/>
    </row>
    <row r="10315" spans="2:10" x14ac:dyDescent="0.25">
      <c r="B10315" s="1508"/>
      <c r="C10315" s="1508"/>
      <c r="D10315" s="1508"/>
      <c r="E10315" s="1508"/>
      <c r="F10315" s="1504"/>
      <c r="G10315" s="1504"/>
      <c r="H10315" s="1504"/>
      <c r="I10315" s="1504"/>
      <c r="J10315" s="1504"/>
    </row>
    <row r="10316" spans="2:10" x14ac:dyDescent="0.25">
      <c r="B10316" s="1508"/>
      <c r="C10316" s="1508"/>
      <c r="D10316" s="1508"/>
      <c r="E10316" s="1508"/>
      <c r="F10316" s="1504"/>
      <c r="G10316" s="1504"/>
      <c r="H10316" s="1504"/>
      <c r="I10316" s="1504"/>
      <c r="J10316" s="1504"/>
    </row>
    <row r="10317" spans="2:10" x14ac:dyDescent="0.25">
      <c r="B10317" s="1508"/>
      <c r="C10317" s="1508"/>
      <c r="D10317" s="1508"/>
      <c r="E10317" s="1508"/>
      <c r="F10317" s="1504"/>
      <c r="G10317" s="1504"/>
      <c r="H10317" s="1504"/>
      <c r="I10317" s="1504"/>
      <c r="J10317" s="1504"/>
    </row>
    <row r="10318" spans="2:10" x14ac:dyDescent="0.25">
      <c r="B10318" s="1508"/>
      <c r="C10318" s="1508"/>
      <c r="D10318" s="1508"/>
      <c r="E10318" s="1508"/>
      <c r="F10318" s="1504"/>
      <c r="G10318" s="1504"/>
      <c r="H10318" s="1504"/>
      <c r="I10318" s="1504"/>
      <c r="J10318" s="1504"/>
    </row>
    <row r="10319" spans="2:10" x14ac:dyDescent="0.25">
      <c r="B10319" s="1508"/>
      <c r="C10319" s="1508"/>
      <c r="D10319" s="1508"/>
      <c r="E10319" s="1508"/>
      <c r="F10319" s="1504"/>
      <c r="G10319" s="1504"/>
      <c r="H10319" s="1504"/>
      <c r="I10319" s="1504"/>
      <c r="J10319" s="1504"/>
    </row>
    <row r="10320" spans="2:10" x14ac:dyDescent="0.25">
      <c r="B10320" s="1508"/>
      <c r="C10320" s="1508"/>
      <c r="D10320" s="1508"/>
      <c r="E10320" s="1508"/>
      <c r="F10320" s="1504"/>
      <c r="G10320" s="1504"/>
      <c r="H10320" s="1504"/>
      <c r="I10320" s="1504"/>
      <c r="J10320" s="1504"/>
    </row>
    <row r="10321" spans="2:10" x14ac:dyDescent="0.25">
      <c r="B10321" s="1508"/>
      <c r="C10321" s="1508"/>
      <c r="D10321" s="1508"/>
      <c r="E10321" s="1508"/>
      <c r="F10321" s="1504"/>
      <c r="G10321" s="1504"/>
      <c r="H10321" s="1504"/>
      <c r="I10321" s="1504"/>
      <c r="J10321" s="1504"/>
    </row>
    <row r="10322" spans="2:10" x14ac:dyDescent="0.25">
      <c r="B10322" s="1508"/>
      <c r="C10322" s="1508"/>
      <c r="D10322" s="1508"/>
      <c r="E10322" s="1508"/>
      <c r="F10322" s="1504"/>
      <c r="G10322" s="1504"/>
      <c r="H10322" s="1504"/>
      <c r="I10322" s="1504"/>
      <c r="J10322" s="1504"/>
    </row>
    <row r="10323" spans="2:10" x14ac:dyDescent="0.25">
      <c r="B10323" s="1508"/>
      <c r="C10323" s="1508"/>
      <c r="D10323" s="1508"/>
      <c r="E10323" s="1508"/>
      <c r="F10323" s="1504"/>
      <c r="G10323" s="1504"/>
      <c r="H10323" s="1504"/>
      <c r="I10323" s="1504"/>
      <c r="J10323" s="1504"/>
    </row>
    <row r="10324" spans="2:10" x14ac:dyDescent="0.25">
      <c r="B10324" s="1508"/>
      <c r="C10324" s="1508"/>
      <c r="D10324" s="1508"/>
      <c r="E10324" s="1508"/>
      <c r="F10324" s="1504"/>
      <c r="G10324" s="1504"/>
      <c r="H10324" s="1504"/>
      <c r="I10324" s="1504"/>
      <c r="J10324" s="1504"/>
    </row>
    <row r="10325" spans="2:10" x14ac:dyDescent="0.25">
      <c r="B10325" s="1508"/>
      <c r="C10325" s="1508"/>
      <c r="D10325" s="1508"/>
      <c r="E10325" s="1508"/>
      <c r="F10325" s="1504"/>
      <c r="G10325" s="1504"/>
      <c r="H10325" s="1504"/>
      <c r="I10325" s="1504"/>
      <c r="J10325" s="1504"/>
    </row>
    <row r="10326" spans="2:10" x14ac:dyDescent="0.25">
      <c r="B10326" s="1508"/>
      <c r="C10326" s="1508"/>
      <c r="D10326" s="1508"/>
      <c r="E10326" s="1508"/>
      <c r="F10326" s="1504"/>
      <c r="G10326" s="1504"/>
      <c r="H10326" s="1504"/>
      <c r="I10326" s="1504"/>
      <c r="J10326" s="1504"/>
    </row>
    <row r="10327" spans="2:10" x14ac:dyDescent="0.25">
      <c r="B10327" s="1508"/>
      <c r="C10327" s="1508"/>
      <c r="D10327" s="1508"/>
      <c r="E10327" s="1508"/>
      <c r="F10327" s="1504"/>
      <c r="G10327" s="1504"/>
      <c r="H10327" s="1504"/>
      <c r="I10327" s="1504"/>
      <c r="J10327" s="1504"/>
    </row>
    <row r="10328" spans="2:10" x14ac:dyDescent="0.25">
      <c r="B10328" s="1508"/>
      <c r="C10328" s="1508"/>
      <c r="D10328" s="1508"/>
      <c r="E10328" s="1508"/>
      <c r="F10328" s="1504"/>
      <c r="G10328" s="1504"/>
      <c r="H10328" s="1504"/>
      <c r="I10328" s="1504"/>
      <c r="J10328" s="1504"/>
    </row>
    <row r="10329" spans="2:10" x14ac:dyDescent="0.25">
      <c r="B10329" s="1508"/>
      <c r="C10329" s="1508"/>
      <c r="D10329" s="1508"/>
      <c r="E10329" s="1508"/>
      <c r="F10329" s="1504"/>
      <c r="G10329" s="1504"/>
      <c r="H10329" s="1504"/>
      <c r="I10329" s="1504"/>
      <c r="J10329" s="1504"/>
    </row>
    <row r="10330" spans="2:10" x14ac:dyDescent="0.25">
      <c r="B10330" s="1508"/>
      <c r="C10330" s="1508"/>
      <c r="D10330" s="1508"/>
      <c r="E10330" s="1508"/>
      <c r="F10330" s="1504"/>
      <c r="G10330" s="1504"/>
      <c r="H10330" s="1504"/>
      <c r="I10330" s="1504"/>
      <c r="J10330" s="1504"/>
    </row>
    <row r="10331" spans="2:10" x14ac:dyDescent="0.25">
      <c r="B10331" s="1508"/>
      <c r="C10331" s="1508"/>
      <c r="D10331" s="1508"/>
      <c r="E10331" s="1508"/>
      <c r="F10331" s="1504"/>
      <c r="G10331" s="1504"/>
      <c r="H10331" s="1504"/>
      <c r="I10331" s="1504"/>
      <c r="J10331" s="1504"/>
    </row>
    <row r="10332" spans="2:10" x14ac:dyDescent="0.25">
      <c r="B10332" s="1508"/>
      <c r="C10332" s="1508"/>
      <c r="D10332" s="1508"/>
      <c r="E10332" s="1508"/>
      <c r="F10332" s="1504"/>
      <c r="G10332" s="1504"/>
      <c r="H10332" s="1504"/>
      <c r="I10332" s="1504"/>
      <c r="J10332" s="1504"/>
    </row>
    <row r="10333" spans="2:10" x14ac:dyDescent="0.25">
      <c r="B10333" s="1508"/>
      <c r="C10333" s="1508"/>
      <c r="D10333" s="1508"/>
      <c r="E10333" s="1508"/>
      <c r="F10333" s="1504"/>
      <c r="G10333" s="1504"/>
      <c r="H10333" s="1504"/>
      <c r="I10333" s="1504"/>
      <c r="J10333" s="1504"/>
    </row>
    <row r="10334" spans="2:10" x14ac:dyDescent="0.25">
      <c r="B10334" s="1508"/>
      <c r="C10334" s="1508"/>
      <c r="D10334" s="1508"/>
      <c r="E10334" s="1508"/>
      <c r="F10334" s="1504"/>
      <c r="G10334" s="1504"/>
      <c r="H10334" s="1504"/>
      <c r="I10334" s="1504"/>
      <c r="J10334" s="1504"/>
    </row>
    <row r="10335" spans="2:10" x14ac:dyDescent="0.25">
      <c r="B10335" s="1508"/>
      <c r="C10335" s="1508"/>
      <c r="D10335" s="1508"/>
      <c r="E10335" s="1508"/>
      <c r="F10335" s="1504"/>
      <c r="G10335" s="1504"/>
      <c r="H10335" s="1504"/>
      <c r="I10335" s="1504"/>
      <c r="J10335" s="1504"/>
    </row>
    <row r="10336" spans="2:10" x14ac:dyDescent="0.25">
      <c r="B10336" s="1508"/>
      <c r="C10336" s="1508"/>
      <c r="D10336" s="1508"/>
      <c r="E10336" s="1508"/>
      <c r="F10336" s="1504"/>
      <c r="G10336" s="1504"/>
      <c r="H10336" s="1504"/>
      <c r="I10336" s="1504"/>
      <c r="J10336" s="1504"/>
    </row>
    <row r="10337" spans="2:10" x14ac:dyDescent="0.25">
      <c r="B10337" s="1508"/>
      <c r="C10337" s="1508"/>
      <c r="D10337" s="1508"/>
      <c r="E10337" s="1508"/>
      <c r="F10337" s="1504"/>
      <c r="G10337" s="1504"/>
      <c r="H10337" s="1504"/>
      <c r="I10337" s="1504"/>
      <c r="J10337" s="1504"/>
    </row>
    <row r="10338" spans="2:10" x14ac:dyDescent="0.25">
      <c r="B10338" s="1508"/>
      <c r="C10338" s="1508"/>
      <c r="D10338" s="1508"/>
      <c r="E10338" s="1508"/>
      <c r="F10338" s="1504"/>
      <c r="G10338" s="1504"/>
      <c r="H10338" s="1504"/>
      <c r="I10338" s="1504"/>
      <c r="J10338" s="1504"/>
    </row>
    <row r="10339" spans="2:10" x14ac:dyDescent="0.25">
      <c r="B10339" s="1508"/>
      <c r="C10339" s="1508"/>
      <c r="D10339" s="1508"/>
      <c r="E10339" s="1508"/>
      <c r="F10339" s="1504"/>
      <c r="G10339" s="1504"/>
      <c r="H10339" s="1504"/>
      <c r="I10339" s="1504"/>
      <c r="J10339" s="1504"/>
    </row>
    <row r="10340" spans="2:10" x14ac:dyDescent="0.25">
      <c r="B10340" s="1508"/>
      <c r="C10340" s="1508"/>
      <c r="D10340" s="1508"/>
      <c r="E10340" s="1508"/>
      <c r="F10340" s="1504"/>
      <c r="G10340" s="1504"/>
      <c r="H10340" s="1504"/>
      <c r="I10340" s="1504"/>
      <c r="J10340" s="1504"/>
    </row>
    <row r="10341" spans="2:10" x14ac:dyDescent="0.25">
      <c r="B10341" s="1508"/>
      <c r="C10341" s="1508"/>
      <c r="D10341" s="1508"/>
      <c r="E10341" s="1508"/>
      <c r="F10341" s="1504"/>
      <c r="G10341" s="1504"/>
      <c r="H10341" s="1504"/>
      <c r="I10341" s="1504"/>
      <c r="J10341" s="1504"/>
    </row>
    <row r="10342" spans="2:10" x14ac:dyDescent="0.25">
      <c r="B10342" s="1508"/>
      <c r="C10342" s="1508"/>
      <c r="D10342" s="1508"/>
      <c r="E10342" s="1508"/>
      <c r="F10342" s="1504"/>
      <c r="G10342" s="1504"/>
      <c r="H10342" s="1504"/>
      <c r="I10342" s="1504"/>
      <c r="J10342" s="1504"/>
    </row>
    <row r="10343" spans="2:10" x14ac:dyDescent="0.25">
      <c r="B10343" s="1508"/>
      <c r="C10343" s="1508"/>
      <c r="D10343" s="1508"/>
      <c r="E10343" s="1508"/>
      <c r="F10343" s="1504"/>
      <c r="G10343" s="1504"/>
      <c r="H10343" s="1504"/>
      <c r="I10343" s="1504"/>
      <c r="J10343" s="1504"/>
    </row>
    <row r="10344" spans="2:10" x14ac:dyDescent="0.25">
      <c r="B10344" s="1508"/>
      <c r="C10344" s="1508"/>
      <c r="D10344" s="1508"/>
      <c r="E10344" s="1508"/>
      <c r="F10344" s="1504"/>
      <c r="G10344" s="1504"/>
      <c r="H10344" s="1504"/>
      <c r="I10344" s="1504"/>
      <c r="J10344" s="1504"/>
    </row>
    <row r="10345" spans="2:10" x14ac:dyDescent="0.25">
      <c r="B10345" s="1508"/>
      <c r="C10345" s="1508"/>
      <c r="D10345" s="1508"/>
      <c r="E10345" s="1508"/>
      <c r="F10345" s="1504"/>
      <c r="G10345" s="1504"/>
      <c r="H10345" s="1504"/>
      <c r="I10345" s="1504"/>
      <c r="J10345" s="1504"/>
    </row>
    <row r="10346" spans="2:10" x14ac:dyDescent="0.25">
      <c r="B10346" s="1508"/>
      <c r="C10346" s="1508"/>
      <c r="D10346" s="1508"/>
      <c r="E10346" s="1508"/>
      <c r="F10346" s="1504"/>
      <c r="G10346" s="1504"/>
      <c r="H10346" s="1504"/>
      <c r="I10346" s="1504"/>
      <c r="J10346" s="1504"/>
    </row>
    <row r="10347" spans="2:10" x14ac:dyDescent="0.25">
      <c r="B10347" s="1508"/>
      <c r="C10347" s="1508"/>
      <c r="D10347" s="1508"/>
      <c r="E10347" s="1508"/>
      <c r="F10347" s="1504"/>
      <c r="G10347" s="1504"/>
      <c r="H10347" s="1504"/>
      <c r="I10347" s="1504"/>
      <c r="J10347" s="1504"/>
    </row>
    <row r="10348" spans="2:10" x14ac:dyDescent="0.25">
      <c r="B10348" s="1508"/>
      <c r="C10348" s="1508"/>
      <c r="D10348" s="1508"/>
      <c r="E10348" s="1508"/>
      <c r="F10348" s="1504"/>
      <c r="G10348" s="1504"/>
      <c r="H10348" s="1504"/>
      <c r="I10348" s="1504"/>
      <c r="J10348" s="1504"/>
    </row>
    <row r="10349" spans="2:10" x14ac:dyDescent="0.25">
      <c r="B10349" s="1508"/>
      <c r="C10349" s="1508"/>
      <c r="D10349" s="1508"/>
      <c r="E10349" s="1508"/>
      <c r="F10349" s="1504"/>
      <c r="G10349" s="1504"/>
      <c r="H10349" s="1504"/>
      <c r="I10349" s="1504"/>
      <c r="J10349" s="1504"/>
    </row>
    <row r="10350" spans="2:10" x14ac:dyDescent="0.25">
      <c r="B10350" s="1508"/>
      <c r="C10350" s="1508"/>
      <c r="D10350" s="1508"/>
      <c r="E10350" s="1508"/>
      <c r="F10350" s="1504"/>
      <c r="G10350" s="1504"/>
      <c r="H10350" s="1504"/>
      <c r="I10350" s="1504"/>
      <c r="J10350" s="1504"/>
    </row>
    <row r="10351" spans="2:10" x14ac:dyDescent="0.25">
      <c r="B10351" s="1508"/>
      <c r="C10351" s="1508"/>
      <c r="D10351" s="1508"/>
      <c r="E10351" s="1508"/>
      <c r="F10351" s="1504"/>
      <c r="G10351" s="1504"/>
      <c r="H10351" s="1504"/>
      <c r="I10351" s="1504"/>
      <c r="J10351" s="1504"/>
    </row>
    <row r="10352" spans="2:10" x14ac:dyDescent="0.25">
      <c r="B10352" s="1508"/>
      <c r="C10352" s="1508"/>
      <c r="D10352" s="1508"/>
      <c r="E10352" s="1508"/>
      <c r="F10352" s="1504"/>
      <c r="G10352" s="1504"/>
      <c r="H10352" s="1504"/>
      <c r="I10352" s="1504"/>
      <c r="J10352" s="1504"/>
    </row>
    <row r="10353" spans="2:10" x14ac:dyDescent="0.25">
      <c r="B10353" s="1508"/>
      <c r="C10353" s="1508"/>
      <c r="D10353" s="1508"/>
      <c r="E10353" s="1508"/>
      <c r="F10353" s="1504"/>
      <c r="G10353" s="1504"/>
      <c r="H10353" s="1504"/>
      <c r="I10353" s="1504"/>
      <c r="J10353" s="1504"/>
    </row>
    <row r="10354" spans="2:10" x14ac:dyDescent="0.25">
      <c r="B10354" s="1508"/>
      <c r="C10354" s="1508"/>
      <c r="D10354" s="1508"/>
      <c r="E10354" s="1508"/>
      <c r="F10354" s="1504"/>
      <c r="G10354" s="1504"/>
      <c r="H10354" s="1504"/>
      <c r="I10354" s="1504"/>
      <c r="J10354" s="1504"/>
    </row>
    <row r="10355" spans="2:10" x14ac:dyDescent="0.25">
      <c r="B10355" s="1508"/>
      <c r="C10355" s="1508"/>
      <c r="D10355" s="1508"/>
      <c r="E10355" s="1508"/>
      <c r="F10355" s="1504"/>
      <c r="G10355" s="1504"/>
      <c r="H10355" s="1504"/>
      <c r="I10355" s="1504"/>
      <c r="J10355" s="1504"/>
    </row>
    <row r="10356" spans="2:10" x14ac:dyDescent="0.25">
      <c r="B10356" s="1508"/>
      <c r="C10356" s="1508"/>
      <c r="D10356" s="1508"/>
      <c r="E10356" s="1508"/>
      <c r="F10356" s="1504"/>
      <c r="G10356" s="1504"/>
      <c r="H10356" s="1504"/>
      <c r="I10356" s="1504"/>
      <c r="J10356" s="1504"/>
    </row>
    <row r="10357" spans="2:10" x14ac:dyDescent="0.25">
      <c r="B10357" s="1508"/>
      <c r="C10357" s="1508"/>
      <c r="D10357" s="1508"/>
      <c r="E10357" s="1508"/>
      <c r="F10357" s="1504"/>
      <c r="G10357" s="1504"/>
      <c r="H10357" s="1504"/>
      <c r="I10357" s="1504"/>
      <c r="J10357" s="1504"/>
    </row>
    <row r="10358" spans="2:10" x14ac:dyDescent="0.25">
      <c r="B10358" s="1508"/>
      <c r="C10358" s="1508"/>
      <c r="D10358" s="1508"/>
      <c r="E10358" s="1508"/>
      <c r="F10358" s="1504"/>
      <c r="G10358" s="1504"/>
      <c r="H10358" s="1504"/>
      <c r="I10358" s="1504"/>
      <c r="J10358" s="1504"/>
    </row>
    <row r="10359" spans="2:10" x14ac:dyDescent="0.25">
      <c r="B10359" s="1508"/>
      <c r="C10359" s="1508"/>
      <c r="D10359" s="1508"/>
      <c r="E10359" s="1508"/>
      <c r="F10359" s="1504"/>
      <c r="G10359" s="1504"/>
      <c r="H10359" s="1504"/>
      <c r="I10359" s="1504"/>
      <c r="J10359" s="1504"/>
    </row>
    <row r="10360" spans="2:10" x14ac:dyDescent="0.25">
      <c r="B10360" s="1508"/>
      <c r="C10360" s="1508"/>
      <c r="D10360" s="1508"/>
      <c r="E10360" s="1508"/>
      <c r="F10360" s="1504"/>
      <c r="G10360" s="1504"/>
      <c r="H10360" s="1504"/>
      <c r="I10360" s="1504"/>
      <c r="J10360" s="1504"/>
    </row>
    <row r="10361" spans="2:10" x14ac:dyDescent="0.25">
      <c r="B10361" s="1508"/>
      <c r="C10361" s="1508"/>
      <c r="D10361" s="1508"/>
      <c r="E10361" s="1508"/>
      <c r="F10361" s="1504"/>
      <c r="G10361" s="1504"/>
      <c r="H10361" s="1504"/>
      <c r="I10361" s="1504"/>
      <c r="J10361" s="1504"/>
    </row>
    <row r="10362" spans="2:10" x14ac:dyDescent="0.25">
      <c r="B10362" s="1508"/>
      <c r="C10362" s="1508"/>
      <c r="D10362" s="1508"/>
      <c r="E10362" s="1508"/>
      <c r="F10362" s="1504"/>
      <c r="G10362" s="1504"/>
      <c r="H10362" s="1504"/>
      <c r="I10362" s="1504"/>
      <c r="J10362" s="1504"/>
    </row>
    <row r="10363" spans="2:10" x14ac:dyDescent="0.25">
      <c r="B10363" s="1508"/>
      <c r="C10363" s="1508"/>
      <c r="D10363" s="1508"/>
      <c r="E10363" s="1508"/>
      <c r="F10363" s="1504"/>
      <c r="G10363" s="1504"/>
      <c r="H10363" s="1504"/>
      <c r="I10363" s="1504"/>
      <c r="J10363" s="1504"/>
    </row>
    <row r="10364" spans="2:10" x14ac:dyDescent="0.25">
      <c r="B10364" s="1508"/>
      <c r="C10364" s="1508"/>
      <c r="D10364" s="1508"/>
      <c r="E10364" s="1508"/>
      <c r="F10364" s="1504"/>
      <c r="G10364" s="1504"/>
      <c r="H10364" s="1504"/>
      <c r="I10364" s="1504"/>
      <c r="J10364" s="1504"/>
    </row>
    <row r="10365" spans="2:10" x14ac:dyDescent="0.25">
      <c r="B10365" s="1508"/>
      <c r="C10365" s="1508"/>
      <c r="D10365" s="1508"/>
      <c r="E10365" s="1508"/>
      <c r="F10365" s="1504"/>
      <c r="G10365" s="1504"/>
      <c r="H10365" s="1504"/>
      <c r="I10365" s="1504"/>
      <c r="J10365" s="1504"/>
    </row>
    <row r="10366" spans="2:10" x14ac:dyDescent="0.25">
      <c r="B10366" s="1508"/>
      <c r="C10366" s="1508"/>
      <c r="D10366" s="1508"/>
      <c r="E10366" s="1508"/>
      <c r="F10366" s="1504"/>
      <c r="G10366" s="1504"/>
      <c r="H10366" s="1504"/>
      <c r="I10366" s="1504"/>
      <c r="J10366" s="1504"/>
    </row>
    <row r="10367" spans="2:10" x14ac:dyDescent="0.25">
      <c r="B10367" s="1508"/>
      <c r="C10367" s="1508"/>
      <c r="D10367" s="1508"/>
      <c r="E10367" s="1508"/>
      <c r="F10367" s="1504"/>
      <c r="G10367" s="1504"/>
      <c r="H10367" s="1504"/>
      <c r="I10367" s="1504"/>
      <c r="J10367" s="1504"/>
    </row>
    <row r="10368" spans="2:10" x14ac:dyDescent="0.25">
      <c r="B10368" s="1508"/>
      <c r="C10368" s="1508"/>
      <c r="D10368" s="1508"/>
      <c r="E10368" s="1508"/>
      <c r="F10368" s="1504"/>
      <c r="G10368" s="1504"/>
      <c r="H10368" s="1504"/>
      <c r="I10368" s="1504"/>
      <c r="J10368" s="1504"/>
    </row>
    <row r="10369" spans="2:10" x14ac:dyDescent="0.25">
      <c r="B10369" s="1508"/>
      <c r="C10369" s="1508"/>
      <c r="D10369" s="1508"/>
      <c r="E10369" s="1508"/>
      <c r="F10369" s="1504"/>
      <c r="G10369" s="1504"/>
      <c r="H10369" s="1504"/>
      <c r="I10369" s="1504"/>
      <c r="J10369" s="1504"/>
    </row>
    <row r="10370" spans="2:10" x14ac:dyDescent="0.25">
      <c r="B10370" s="1508"/>
      <c r="C10370" s="1508"/>
      <c r="D10370" s="1508"/>
      <c r="E10370" s="1508"/>
      <c r="F10370" s="1504"/>
      <c r="G10370" s="1504"/>
      <c r="H10370" s="1504"/>
      <c r="I10370" s="1504"/>
      <c r="J10370" s="1504"/>
    </row>
    <row r="10371" spans="2:10" x14ac:dyDescent="0.25">
      <c r="B10371" s="1508"/>
      <c r="C10371" s="1508"/>
      <c r="D10371" s="1508"/>
      <c r="E10371" s="1508"/>
      <c r="F10371" s="1504"/>
      <c r="G10371" s="1504"/>
      <c r="H10371" s="1504"/>
      <c r="I10371" s="1504"/>
      <c r="J10371" s="1504"/>
    </row>
    <row r="10372" spans="2:10" x14ac:dyDescent="0.25">
      <c r="B10372" s="1508"/>
      <c r="C10372" s="1508"/>
      <c r="D10372" s="1508"/>
      <c r="E10372" s="1508"/>
      <c r="F10372" s="1504"/>
      <c r="G10372" s="1504"/>
      <c r="H10372" s="1504"/>
      <c r="I10372" s="1504"/>
      <c r="J10372" s="1504"/>
    </row>
    <row r="10373" spans="2:10" x14ac:dyDescent="0.25">
      <c r="B10373" s="1508"/>
      <c r="C10373" s="1508"/>
      <c r="D10373" s="1508"/>
      <c r="E10373" s="1508"/>
      <c r="F10373" s="1504"/>
      <c r="G10373" s="1504"/>
      <c r="H10373" s="1504"/>
      <c r="I10373" s="1504"/>
      <c r="J10373" s="1504"/>
    </row>
    <row r="10374" spans="2:10" x14ac:dyDescent="0.25">
      <c r="B10374" s="1508"/>
      <c r="C10374" s="1508"/>
      <c r="D10374" s="1508"/>
      <c r="E10374" s="1508"/>
      <c r="F10374" s="1504"/>
      <c r="G10374" s="1504"/>
      <c r="H10374" s="1504"/>
      <c r="I10374" s="1504"/>
      <c r="J10374" s="1504"/>
    </row>
    <row r="10375" spans="2:10" x14ac:dyDescent="0.25">
      <c r="B10375" s="1508"/>
      <c r="C10375" s="1508"/>
      <c r="D10375" s="1508"/>
      <c r="E10375" s="1508"/>
      <c r="F10375" s="1504"/>
      <c r="G10375" s="1504"/>
      <c r="H10375" s="1504"/>
      <c r="I10375" s="1504"/>
      <c r="J10375" s="1504"/>
    </row>
    <row r="10376" spans="2:10" x14ac:dyDescent="0.25">
      <c r="B10376" s="1508"/>
      <c r="C10376" s="1508"/>
      <c r="D10376" s="1508"/>
      <c r="E10376" s="1508"/>
      <c r="F10376" s="1504"/>
      <c r="G10376" s="1504"/>
      <c r="H10376" s="1504"/>
      <c r="I10376" s="1504"/>
      <c r="J10376" s="1504"/>
    </row>
    <row r="10377" spans="2:10" x14ac:dyDescent="0.25">
      <c r="B10377" s="1508"/>
      <c r="C10377" s="1508"/>
      <c r="D10377" s="1508"/>
      <c r="E10377" s="1508"/>
      <c r="F10377" s="1504"/>
      <c r="G10377" s="1504"/>
      <c r="H10377" s="1504"/>
      <c r="I10377" s="1504"/>
      <c r="J10377" s="1504"/>
    </row>
    <row r="10378" spans="2:10" x14ac:dyDescent="0.25">
      <c r="B10378" s="1508"/>
      <c r="C10378" s="1508"/>
      <c r="D10378" s="1508"/>
      <c r="E10378" s="1508"/>
      <c r="F10378" s="1504"/>
      <c r="G10378" s="1504"/>
      <c r="H10378" s="1504"/>
      <c r="I10378" s="1504"/>
      <c r="J10378" s="1504"/>
    </row>
    <row r="10379" spans="2:10" x14ac:dyDescent="0.25">
      <c r="B10379" s="1508"/>
      <c r="C10379" s="1508"/>
      <c r="D10379" s="1508"/>
      <c r="E10379" s="1508"/>
      <c r="F10379" s="1504"/>
      <c r="G10379" s="1504"/>
      <c r="H10379" s="1504"/>
      <c r="I10379" s="1504"/>
      <c r="J10379" s="1504"/>
    </row>
    <row r="10380" spans="2:10" x14ac:dyDescent="0.25">
      <c r="B10380" s="1508"/>
      <c r="C10380" s="1508"/>
      <c r="D10380" s="1508"/>
      <c r="E10380" s="1508"/>
      <c r="F10380" s="1504"/>
      <c r="G10380" s="1504"/>
      <c r="H10380" s="1504"/>
      <c r="I10380" s="1504"/>
      <c r="J10380" s="1504"/>
    </row>
    <row r="10381" spans="2:10" x14ac:dyDescent="0.25">
      <c r="B10381" s="1508"/>
      <c r="C10381" s="1508"/>
      <c r="D10381" s="1508"/>
      <c r="E10381" s="1508"/>
      <c r="F10381" s="1504"/>
      <c r="G10381" s="1504"/>
      <c r="H10381" s="1504"/>
      <c r="I10381" s="1504"/>
      <c r="J10381" s="1504"/>
    </row>
    <row r="10382" spans="2:10" x14ac:dyDescent="0.25">
      <c r="B10382" s="1508"/>
      <c r="C10382" s="1508"/>
      <c r="D10382" s="1508"/>
      <c r="E10382" s="1508"/>
      <c r="F10382" s="1504"/>
      <c r="G10382" s="1504"/>
      <c r="H10382" s="1504"/>
      <c r="I10382" s="1504"/>
      <c r="J10382" s="1504"/>
    </row>
    <row r="10383" spans="2:10" x14ac:dyDescent="0.25">
      <c r="B10383" s="1508"/>
      <c r="C10383" s="1508"/>
      <c r="D10383" s="1508"/>
      <c r="E10383" s="1508"/>
      <c r="F10383" s="1504"/>
      <c r="G10383" s="1504"/>
      <c r="H10383" s="1504"/>
      <c r="I10383" s="1504"/>
      <c r="J10383" s="1504"/>
    </row>
    <row r="10384" spans="2:10" x14ac:dyDescent="0.25">
      <c r="B10384" s="1508"/>
      <c r="C10384" s="1508"/>
      <c r="D10384" s="1508"/>
      <c r="E10384" s="1508"/>
      <c r="F10384" s="1504"/>
      <c r="G10384" s="1504"/>
      <c r="H10384" s="1504"/>
      <c r="I10384" s="1504"/>
      <c r="J10384" s="1504"/>
    </row>
    <row r="10385" spans="2:10" x14ac:dyDescent="0.25">
      <c r="B10385" s="1508"/>
      <c r="C10385" s="1508"/>
      <c r="D10385" s="1508"/>
      <c r="E10385" s="1508"/>
      <c r="F10385" s="1504"/>
      <c r="G10385" s="1504"/>
      <c r="H10385" s="1504"/>
      <c r="I10385" s="1504"/>
      <c r="J10385" s="1504"/>
    </row>
    <row r="10386" spans="2:10" x14ac:dyDescent="0.25">
      <c r="B10386" s="1508"/>
      <c r="C10386" s="1508"/>
      <c r="D10386" s="1508"/>
      <c r="E10386" s="1508"/>
      <c r="F10386" s="1504"/>
      <c r="G10386" s="1504"/>
      <c r="H10386" s="1504"/>
      <c r="I10386" s="1504"/>
      <c r="J10386" s="1504"/>
    </row>
    <row r="10387" spans="2:10" x14ac:dyDescent="0.25">
      <c r="B10387" s="1508"/>
      <c r="C10387" s="1508"/>
      <c r="D10387" s="1508"/>
      <c r="E10387" s="1508"/>
      <c r="F10387" s="1504"/>
      <c r="G10387" s="1504"/>
      <c r="H10387" s="1504"/>
      <c r="I10387" s="1504"/>
      <c r="J10387" s="1504"/>
    </row>
    <row r="10388" spans="2:10" x14ac:dyDescent="0.25">
      <c r="B10388" s="1508"/>
      <c r="C10388" s="1508"/>
      <c r="D10388" s="1508"/>
      <c r="E10388" s="1508"/>
      <c r="F10388" s="1504"/>
      <c r="G10388" s="1504"/>
      <c r="H10388" s="1504"/>
      <c r="I10388" s="1504"/>
      <c r="J10388" s="1504"/>
    </row>
    <row r="10389" spans="2:10" x14ac:dyDescent="0.25">
      <c r="B10389" s="1508"/>
      <c r="C10389" s="1508"/>
      <c r="D10389" s="1508"/>
      <c r="E10389" s="1508"/>
      <c r="F10389" s="1504"/>
      <c r="G10389" s="1504"/>
      <c r="H10389" s="1504"/>
      <c r="I10389" s="1504"/>
      <c r="J10389" s="1504"/>
    </row>
    <row r="10390" spans="2:10" x14ac:dyDescent="0.25">
      <c r="B10390" s="1508"/>
      <c r="C10390" s="1508"/>
      <c r="D10390" s="1508"/>
      <c r="E10390" s="1508"/>
      <c r="F10390" s="1504"/>
      <c r="G10390" s="1504"/>
      <c r="H10390" s="1504"/>
      <c r="I10390" s="1504"/>
      <c r="J10390" s="1504"/>
    </row>
    <row r="10391" spans="2:10" x14ac:dyDescent="0.25">
      <c r="B10391" s="1508"/>
      <c r="C10391" s="1508"/>
      <c r="D10391" s="1508"/>
      <c r="E10391" s="1508"/>
      <c r="F10391" s="1504"/>
      <c r="G10391" s="1504"/>
      <c r="H10391" s="1504"/>
      <c r="I10391" s="1504"/>
      <c r="J10391" s="1504"/>
    </row>
    <row r="10392" spans="2:10" x14ac:dyDescent="0.25">
      <c r="B10392" s="1508"/>
      <c r="C10392" s="1508"/>
      <c r="D10392" s="1508"/>
      <c r="E10392" s="1508"/>
      <c r="F10392" s="1504"/>
      <c r="G10392" s="1504"/>
      <c r="H10392" s="1504"/>
      <c r="I10392" s="1504"/>
      <c r="J10392" s="1504"/>
    </row>
    <row r="10393" spans="2:10" x14ac:dyDescent="0.25">
      <c r="B10393" s="1508"/>
      <c r="C10393" s="1508"/>
      <c r="D10393" s="1508"/>
      <c r="E10393" s="1508"/>
      <c r="F10393" s="1504"/>
      <c r="G10393" s="1504"/>
      <c r="H10393" s="1504"/>
      <c r="I10393" s="1504"/>
      <c r="J10393" s="1504"/>
    </row>
    <row r="10394" spans="2:10" x14ac:dyDescent="0.25">
      <c r="B10394" s="1508"/>
      <c r="C10394" s="1508"/>
      <c r="D10394" s="1508"/>
      <c r="E10394" s="1508"/>
      <c r="F10394" s="1504"/>
      <c r="G10394" s="1504"/>
      <c r="H10394" s="1504"/>
      <c r="I10394" s="1504"/>
      <c r="J10394" s="1504"/>
    </row>
    <row r="10395" spans="2:10" x14ac:dyDescent="0.25">
      <c r="B10395" s="1508"/>
      <c r="C10395" s="1508"/>
      <c r="D10395" s="1508"/>
      <c r="E10395" s="1508"/>
      <c r="F10395" s="1504"/>
      <c r="G10395" s="1504"/>
      <c r="H10395" s="1504"/>
      <c r="I10395" s="1504"/>
      <c r="J10395" s="1504"/>
    </row>
    <row r="10396" spans="2:10" x14ac:dyDescent="0.25">
      <c r="B10396" s="1508"/>
      <c r="C10396" s="1508"/>
      <c r="D10396" s="1508"/>
      <c r="E10396" s="1508"/>
      <c r="F10396" s="1504"/>
      <c r="G10396" s="1504"/>
      <c r="H10396" s="1504"/>
      <c r="I10396" s="1504"/>
      <c r="J10396" s="1504"/>
    </row>
    <row r="10397" spans="2:10" x14ac:dyDescent="0.25">
      <c r="B10397" s="1508"/>
      <c r="C10397" s="1508"/>
      <c r="D10397" s="1508"/>
      <c r="E10397" s="1508"/>
      <c r="F10397" s="1504"/>
      <c r="G10397" s="1504"/>
      <c r="H10397" s="1504"/>
      <c r="I10397" s="1504"/>
      <c r="J10397" s="1504"/>
    </row>
    <row r="10398" spans="2:10" x14ac:dyDescent="0.25">
      <c r="B10398" s="1508"/>
      <c r="C10398" s="1508"/>
      <c r="D10398" s="1508"/>
      <c r="E10398" s="1508"/>
      <c r="F10398" s="1504"/>
      <c r="G10398" s="1504"/>
      <c r="H10398" s="1504"/>
      <c r="I10398" s="1504"/>
      <c r="J10398" s="1504"/>
    </row>
    <row r="10399" spans="2:10" x14ac:dyDescent="0.25">
      <c r="B10399" s="1508"/>
      <c r="C10399" s="1508"/>
      <c r="D10399" s="1508"/>
      <c r="E10399" s="1508"/>
      <c r="F10399" s="1504"/>
      <c r="G10399" s="1504"/>
      <c r="H10399" s="1504"/>
      <c r="I10399" s="1504"/>
      <c r="J10399" s="1504"/>
    </row>
    <row r="10400" spans="2:10" x14ac:dyDescent="0.25">
      <c r="B10400" s="1508"/>
      <c r="C10400" s="1508"/>
      <c r="D10400" s="1508"/>
      <c r="E10400" s="1508"/>
      <c r="F10400" s="1504"/>
      <c r="G10400" s="1504"/>
      <c r="H10400" s="1504"/>
      <c r="I10400" s="1504"/>
      <c r="J10400" s="1504"/>
    </row>
    <row r="10401" spans="2:10" x14ac:dyDescent="0.25">
      <c r="B10401" s="1508"/>
      <c r="C10401" s="1508"/>
      <c r="D10401" s="1508"/>
      <c r="E10401" s="1508"/>
      <c r="F10401" s="1504"/>
      <c r="G10401" s="1504"/>
      <c r="H10401" s="1504"/>
      <c r="I10401" s="1504"/>
      <c r="J10401" s="1504"/>
    </row>
    <row r="10402" spans="2:10" x14ac:dyDescent="0.25">
      <c r="B10402" s="1508"/>
      <c r="C10402" s="1508"/>
      <c r="D10402" s="1508"/>
      <c r="E10402" s="1508"/>
      <c r="F10402" s="1504"/>
      <c r="G10402" s="1504"/>
      <c r="H10402" s="1504"/>
      <c r="I10402" s="1504"/>
      <c r="J10402" s="1504"/>
    </row>
    <row r="10403" spans="2:10" x14ac:dyDescent="0.25">
      <c r="B10403" s="1508"/>
      <c r="C10403" s="1508"/>
      <c r="D10403" s="1508"/>
      <c r="E10403" s="1508"/>
      <c r="F10403" s="1504"/>
      <c r="G10403" s="1504"/>
      <c r="H10403" s="1504"/>
      <c r="I10403" s="1504"/>
      <c r="J10403" s="1504"/>
    </row>
    <row r="10404" spans="2:10" x14ac:dyDescent="0.25">
      <c r="B10404" s="1508"/>
      <c r="C10404" s="1508"/>
      <c r="D10404" s="1508"/>
      <c r="E10404" s="1508"/>
      <c r="F10404" s="1504"/>
      <c r="G10404" s="1504"/>
      <c r="H10404" s="1504"/>
      <c r="I10404" s="1504"/>
      <c r="J10404" s="1504"/>
    </row>
    <row r="10405" spans="2:10" x14ac:dyDescent="0.25">
      <c r="B10405" s="1508"/>
      <c r="C10405" s="1508"/>
      <c r="D10405" s="1508"/>
      <c r="E10405" s="1508"/>
      <c r="F10405" s="1504"/>
      <c r="G10405" s="1504"/>
      <c r="H10405" s="1504"/>
      <c r="I10405" s="1504"/>
      <c r="J10405" s="1504"/>
    </row>
    <row r="10406" spans="2:10" x14ac:dyDescent="0.25">
      <c r="B10406" s="1508"/>
      <c r="C10406" s="1508"/>
      <c r="D10406" s="1508"/>
      <c r="E10406" s="1508"/>
      <c r="F10406" s="1504"/>
      <c r="G10406" s="1504"/>
      <c r="H10406" s="1504"/>
      <c r="I10406" s="1504"/>
      <c r="J10406" s="1504"/>
    </row>
    <row r="10407" spans="2:10" x14ac:dyDescent="0.25">
      <c r="B10407" s="1508"/>
      <c r="C10407" s="1508"/>
      <c r="D10407" s="1508"/>
      <c r="E10407" s="1508"/>
      <c r="F10407" s="1504"/>
      <c r="G10407" s="1504"/>
      <c r="H10407" s="1504"/>
      <c r="I10407" s="1504"/>
      <c r="J10407" s="1504"/>
    </row>
    <row r="10408" spans="2:10" x14ac:dyDescent="0.25">
      <c r="B10408" s="1508"/>
      <c r="C10408" s="1508"/>
      <c r="D10408" s="1508"/>
      <c r="E10408" s="1508"/>
      <c r="F10408" s="1504"/>
      <c r="G10408" s="1504"/>
      <c r="H10408" s="1504"/>
      <c r="I10408" s="1504"/>
      <c r="J10408" s="1504"/>
    </row>
    <row r="10409" spans="2:10" x14ac:dyDescent="0.25">
      <c r="B10409" s="1508"/>
      <c r="C10409" s="1508"/>
      <c r="D10409" s="1508"/>
      <c r="E10409" s="1508"/>
      <c r="F10409" s="1504"/>
      <c r="G10409" s="1504"/>
      <c r="H10409" s="1504"/>
      <c r="I10409" s="1504"/>
      <c r="J10409" s="1504"/>
    </row>
    <row r="10410" spans="2:10" x14ac:dyDescent="0.25">
      <c r="B10410" s="1508"/>
      <c r="C10410" s="1508"/>
      <c r="D10410" s="1508"/>
      <c r="E10410" s="1508"/>
      <c r="F10410" s="1504"/>
      <c r="G10410" s="1504"/>
      <c r="H10410" s="1504"/>
      <c r="I10410" s="1504"/>
      <c r="J10410" s="1504"/>
    </row>
    <row r="10411" spans="2:10" x14ac:dyDescent="0.25">
      <c r="B10411" s="1508"/>
      <c r="C10411" s="1508"/>
      <c r="D10411" s="1508"/>
      <c r="E10411" s="1508"/>
      <c r="F10411" s="1504"/>
      <c r="G10411" s="1504"/>
      <c r="H10411" s="1504"/>
      <c r="I10411" s="1504"/>
      <c r="J10411" s="1504"/>
    </row>
    <row r="10412" spans="2:10" x14ac:dyDescent="0.25">
      <c r="B10412" s="1508"/>
      <c r="C10412" s="1508"/>
      <c r="D10412" s="1508"/>
      <c r="E10412" s="1508"/>
      <c r="F10412" s="1504"/>
      <c r="G10412" s="1504"/>
      <c r="H10412" s="1504"/>
      <c r="I10412" s="1504"/>
      <c r="J10412" s="1504"/>
    </row>
    <row r="10413" spans="2:10" x14ac:dyDescent="0.25">
      <c r="B10413" s="1508"/>
      <c r="C10413" s="1508"/>
      <c r="D10413" s="1508"/>
      <c r="E10413" s="1508"/>
      <c r="F10413" s="1504"/>
      <c r="G10413" s="1504"/>
      <c r="H10413" s="1504"/>
      <c r="I10413" s="1504"/>
      <c r="J10413" s="1504"/>
    </row>
    <row r="10414" spans="2:10" x14ac:dyDescent="0.25">
      <c r="B10414" s="1508"/>
      <c r="C10414" s="1508"/>
      <c r="D10414" s="1508"/>
      <c r="E10414" s="1508"/>
      <c r="F10414" s="1504"/>
      <c r="G10414" s="1504"/>
      <c r="H10414" s="1504"/>
      <c r="I10414" s="1504"/>
      <c r="J10414" s="1504"/>
    </row>
    <row r="10415" spans="2:10" x14ac:dyDescent="0.25">
      <c r="B10415" s="1508"/>
      <c r="C10415" s="1508"/>
      <c r="D10415" s="1508"/>
      <c r="E10415" s="1508"/>
      <c r="F10415" s="1504"/>
      <c r="G10415" s="1504"/>
      <c r="H10415" s="1504"/>
      <c r="I10415" s="1504"/>
      <c r="J10415" s="1504"/>
    </row>
    <row r="10416" spans="2:10" x14ac:dyDescent="0.25">
      <c r="B10416" s="1508"/>
      <c r="C10416" s="1508"/>
      <c r="D10416" s="1508"/>
      <c r="E10416" s="1508"/>
      <c r="F10416" s="1504"/>
      <c r="G10416" s="1504"/>
      <c r="H10416" s="1504"/>
      <c r="I10416" s="1504"/>
      <c r="J10416" s="1504"/>
    </row>
    <row r="10417" spans="2:10" x14ac:dyDescent="0.25">
      <c r="B10417" s="1508"/>
      <c r="C10417" s="1508"/>
      <c r="D10417" s="1508"/>
      <c r="E10417" s="1508"/>
      <c r="F10417" s="1504"/>
      <c r="G10417" s="1504"/>
      <c r="H10417" s="1504"/>
      <c r="I10417" s="1504"/>
      <c r="J10417" s="1504"/>
    </row>
    <row r="10418" spans="2:10" x14ac:dyDescent="0.25">
      <c r="B10418" s="1508"/>
      <c r="C10418" s="1508"/>
      <c r="D10418" s="1508"/>
      <c r="E10418" s="1508"/>
      <c r="F10418" s="1504"/>
      <c r="G10418" s="1504"/>
      <c r="H10418" s="1504"/>
      <c r="I10418" s="1504"/>
      <c r="J10418" s="1504"/>
    </row>
    <row r="10419" spans="2:10" x14ac:dyDescent="0.25">
      <c r="B10419" s="1508"/>
      <c r="C10419" s="1508"/>
      <c r="D10419" s="1508"/>
      <c r="E10419" s="1508"/>
      <c r="F10419" s="1504"/>
      <c r="G10419" s="1504"/>
      <c r="H10419" s="1504"/>
      <c r="I10419" s="1504"/>
      <c r="J10419" s="1504"/>
    </row>
    <row r="10420" spans="2:10" x14ac:dyDescent="0.25">
      <c r="B10420" s="1508"/>
      <c r="C10420" s="1508"/>
      <c r="D10420" s="1508"/>
      <c r="E10420" s="1508"/>
      <c r="F10420" s="1504"/>
      <c r="G10420" s="1504"/>
      <c r="H10420" s="1504"/>
      <c r="I10420" s="1504"/>
      <c r="J10420" s="1504"/>
    </row>
    <row r="10421" spans="2:10" x14ac:dyDescent="0.25">
      <c r="B10421" s="1508"/>
      <c r="C10421" s="1508"/>
      <c r="D10421" s="1508"/>
      <c r="E10421" s="1508"/>
      <c r="F10421" s="1504"/>
      <c r="G10421" s="1504"/>
      <c r="H10421" s="1504"/>
      <c r="I10421" s="1504"/>
      <c r="J10421" s="1504"/>
    </row>
    <row r="10422" spans="2:10" x14ac:dyDescent="0.25">
      <c r="B10422" s="1508"/>
      <c r="C10422" s="1508"/>
      <c r="D10422" s="1508"/>
      <c r="E10422" s="1508"/>
      <c r="F10422" s="1504"/>
      <c r="G10422" s="1504"/>
      <c r="H10422" s="1504"/>
      <c r="I10422" s="1504"/>
      <c r="J10422" s="1504"/>
    </row>
    <row r="10423" spans="2:10" x14ac:dyDescent="0.25">
      <c r="B10423" s="1508"/>
      <c r="C10423" s="1508"/>
      <c r="D10423" s="1508"/>
      <c r="E10423" s="1508"/>
      <c r="F10423" s="1504"/>
      <c r="G10423" s="1504"/>
      <c r="H10423" s="1504"/>
      <c r="I10423" s="1504"/>
      <c r="J10423" s="1504"/>
    </row>
    <row r="10424" spans="2:10" x14ac:dyDescent="0.25">
      <c r="B10424" s="1508"/>
      <c r="C10424" s="1508"/>
      <c r="D10424" s="1508"/>
      <c r="E10424" s="1508"/>
      <c r="F10424" s="1504"/>
      <c r="G10424" s="1504"/>
      <c r="H10424" s="1504"/>
      <c r="I10424" s="1504"/>
      <c r="J10424" s="1504"/>
    </row>
    <row r="10425" spans="2:10" x14ac:dyDescent="0.25">
      <c r="B10425" s="1508"/>
      <c r="C10425" s="1508"/>
      <c r="D10425" s="1508"/>
      <c r="E10425" s="1508"/>
      <c r="F10425" s="1504"/>
      <c r="G10425" s="1504"/>
      <c r="H10425" s="1504"/>
      <c r="I10425" s="1504"/>
      <c r="J10425" s="1504"/>
    </row>
    <row r="10426" spans="2:10" x14ac:dyDescent="0.25">
      <c r="B10426" s="1508"/>
      <c r="C10426" s="1508"/>
      <c r="D10426" s="1508"/>
      <c r="E10426" s="1508"/>
      <c r="F10426" s="1504"/>
      <c r="G10426" s="1504"/>
      <c r="H10426" s="1504"/>
      <c r="I10426" s="1504"/>
      <c r="J10426" s="1504"/>
    </row>
    <row r="10427" spans="2:10" x14ac:dyDescent="0.25">
      <c r="B10427" s="1508"/>
      <c r="C10427" s="1508"/>
      <c r="D10427" s="1508"/>
      <c r="E10427" s="1508"/>
      <c r="F10427" s="1504"/>
      <c r="G10427" s="1504"/>
      <c r="H10427" s="1504"/>
      <c r="I10427" s="1504"/>
      <c r="J10427" s="1504"/>
    </row>
    <row r="10428" spans="2:10" x14ac:dyDescent="0.25">
      <c r="B10428" s="1508"/>
      <c r="C10428" s="1508"/>
      <c r="D10428" s="1508"/>
      <c r="E10428" s="1508"/>
      <c r="F10428" s="1504"/>
      <c r="G10428" s="1504"/>
      <c r="H10428" s="1504"/>
      <c r="I10428" s="1504"/>
      <c r="J10428" s="1504"/>
    </row>
    <row r="10429" spans="2:10" x14ac:dyDescent="0.25">
      <c r="B10429" s="1508"/>
      <c r="C10429" s="1508"/>
      <c r="D10429" s="1508"/>
      <c r="E10429" s="1508"/>
      <c r="F10429" s="1504"/>
      <c r="G10429" s="1504"/>
      <c r="H10429" s="1504"/>
      <c r="I10429" s="1504"/>
      <c r="J10429" s="1504"/>
    </row>
    <row r="10430" spans="2:10" x14ac:dyDescent="0.25">
      <c r="B10430" s="1508"/>
      <c r="C10430" s="1508"/>
      <c r="D10430" s="1508"/>
      <c r="E10430" s="1508"/>
      <c r="F10430" s="1504"/>
      <c r="G10430" s="1504"/>
      <c r="H10430" s="1504"/>
      <c r="I10430" s="1504"/>
      <c r="J10430" s="1504"/>
    </row>
    <row r="10431" spans="2:10" x14ac:dyDescent="0.25">
      <c r="B10431" s="1508"/>
      <c r="C10431" s="1508"/>
      <c r="D10431" s="1508"/>
      <c r="E10431" s="1508"/>
      <c r="F10431" s="1504"/>
      <c r="G10431" s="1504"/>
      <c r="H10431" s="1504"/>
      <c r="I10431" s="1504"/>
      <c r="J10431" s="1504"/>
    </row>
    <row r="10432" spans="2:10" x14ac:dyDescent="0.25">
      <c r="B10432" s="1508"/>
      <c r="C10432" s="1508"/>
      <c r="D10432" s="1508"/>
      <c r="E10432" s="1508"/>
      <c r="F10432" s="1504"/>
      <c r="G10432" s="1504"/>
      <c r="H10432" s="1504"/>
      <c r="I10432" s="1504"/>
      <c r="J10432" s="1504"/>
    </row>
    <row r="10433" spans="2:10" x14ac:dyDescent="0.25">
      <c r="B10433" s="1508"/>
      <c r="C10433" s="1508"/>
      <c r="D10433" s="1508"/>
      <c r="E10433" s="1508"/>
      <c r="F10433" s="1504"/>
      <c r="G10433" s="1504"/>
      <c r="H10433" s="1504"/>
      <c r="I10433" s="1504"/>
      <c r="J10433" s="1504"/>
    </row>
    <row r="10434" spans="2:10" x14ac:dyDescent="0.25">
      <c r="B10434" s="1508"/>
      <c r="C10434" s="1508"/>
      <c r="D10434" s="1508"/>
      <c r="E10434" s="1508"/>
      <c r="F10434" s="1504"/>
      <c r="G10434" s="1504"/>
      <c r="H10434" s="1504"/>
      <c r="I10434" s="1504"/>
      <c r="J10434" s="1504"/>
    </row>
    <row r="10435" spans="2:10" x14ac:dyDescent="0.25">
      <c r="B10435" s="1508"/>
      <c r="C10435" s="1508"/>
      <c r="D10435" s="1508"/>
      <c r="E10435" s="1508"/>
      <c r="F10435" s="1504"/>
      <c r="G10435" s="1504"/>
      <c r="H10435" s="1504"/>
      <c r="I10435" s="1504"/>
      <c r="J10435" s="1504"/>
    </row>
    <row r="10436" spans="2:10" x14ac:dyDescent="0.25">
      <c r="B10436" s="1508"/>
      <c r="C10436" s="1508"/>
      <c r="D10436" s="1508"/>
      <c r="E10436" s="1508"/>
      <c r="F10436" s="1504"/>
      <c r="G10436" s="1504"/>
      <c r="H10436" s="1504"/>
      <c r="I10436" s="1504"/>
      <c r="J10436" s="1504"/>
    </row>
    <row r="10437" spans="2:10" x14ac:dyDescent="0.25">
      <c r="B10437" s="1508"/>
      <c r="C10437" s="1508"/>
      <c r="D10437" s="1508"/>
      <c r="E10437" s="1508"/>
      <c r="F10437" s="1504"/>
      <c r="G10437" s="1504"/>
      <c r="H10437" s="1504"/>
      <c r="I10437" s="1504"/>
      <c r="J10437" s="1504"/>
    </row>
    <row r="10438" spans="2:10" x14ac:dyDescent="0.25">
      <c r="B10438" s="1508"/>
      <c r="C10438" s="1508"/>
      <c r="D10438" s="1508"/>
      <c r="E10438" s="1508"/>
      <c r="F10438" s="1504"/>
      <c r="G10438" s="1504"/>
      <c r="H10438" s="1504"/>
      <c r="I10438" s="1504"/>
      <c r="J10438" s="1504"/>
    </row>
    <row r="10439" spans="2:10" x14ac:dyDescent="0.25">
      <c r="B10439" s="1508"/>
      <c r="C10439" s="1508"/>
      <c r="D10439" s="1508"/>
      <c r="E10439" s="1508"/>
      <c r="F10439" s="1504"/>
      <c r="G10439" s="1504"/>
      <c r="H10439" s="1504"/>
      <c r="I10439" s="1504"/>
      <c r="J10439" s="1504"/>
    </row>
    <row r="10440" spans="2:10" x14ac:dyDescent="0.25">
      <c r="B10440" s="1508"/>
      <c r="C10440" s="1508"/>
      <c r="D10440" s="1508"/>
      <c r="E10440" s="1508"/>
      <c r="F10440" s="1504"/>
      <c r="G10440" s="1504"/>
      <c r="H10440" s="1504"/>
      <c r="I10440" s="1504"/>
      <c r="J10440" s="1504"/>
    </row>
    <row r="10441" spans="2:10" x14ac:dyDescent="0.25">
      <c r="B10441" s="1508"/>
      <c r="C10441" s="1508"/>
      <c r="D10441" s="1508"/>
      <c r="E10441" s="1508"/>
      <c r="F10441" s="1504"/>
      <c r="G10441" s="1504"/>
      <c r="H10441" s="1504"/>
      <c r="I10441" s="1504"/>
      <c r="J10441" s="1504"/>
    </row>
    <row r="10442" spans="2:10" x14ac:dyDescent="0.25">
      <c r="B10442" s="1508"/>
      <c r="C10442" s="1508"/>
      <c r="D10442" s="1508"/>
      <c r="E10442" s="1508"/>
      <c r="F10442" s="1504"/>
      <c r="G10442" s="1504"/>
      <c r="H10442" s="1504"/>
      <c r="I10442" s="1504"/>
      <c r="J10442" s="1504"/>
    </row>
    <row r="10443" spans="2:10" x14ac:dyDescent="0.25">
      <c r="B10443" s="1508"/>
      <c r="C10443" s="1508"/>
      <c r="D10443" s="1508"/>
      <c r="E10443" s="1508"/>
      <c r="F10443" s="1504"/>
      <c r="G10443" s="1504"/>
      <c r="H10443" s="1504"/>
      <c r="I10443" s="1504"/>
      <c r="J10443" s="1504"/>
    </row>
    <row r="10444" spans="2:10" x14ac:dyDescent="0.25">
      <c r="B10444" s="1508"/>
      <c r="C10444" s="1508"/>
      <c r="D10444" s="1508"/>
      <c r="E10444" s="1508"/>
      <c r="F10444" s="1504"/>
      <c r="G10444" s="1504"/>
      <c r="H10444" s="1504"/>
      <c r="I10444" s="1504"/>
      <c r="J10444" s="1504"/>
    </row>
    <row r="10445" spans="2:10" x14ac:dyDescent="0.25">
      <c r="B10445" s="1508"/>
      <c r="C10445" s="1508"/>
      <c r="D10445" s="1508"/>
      <c r="E10445" s="1508"/>
      <c r="F10445" s="1504"/>
      <c r="G10445" s="1504"/>
      <c r="H10445" s="1504"/>
      <c r="I10445" s="1504"/>
      <c r="J10445" s="1504"/>
    </row>
    <row r="10446" spans="2:10" x14ac:dyDescent="0.25">
      <c r="B10446" s="1508"/>
      <c r="C10446" s="1508"/>
      <c r="D10446" s="1508"/>
      <c r="E10446" s="1508"/>
      <c r="F10446" s="1504"/>
      <c r="G10446" s="1504"/>
      <c r="H10446" s="1504"/>
      <c r="I10446" s="1504"/>
      <c r="J10446" s="1504"/>
    </row>
    <row r="10447" spans="2:10" x14ac:dyDescent="0.25">
      <c r="B10447" s="1508"/>
      <c r="C10447" s="1508"/>
      <c r="D10447" s="1508"/>
      <c r="E10447" s="1508"/>
      <c r="F10447" s="1504"/>
      <c r="G10447" s="1504"/>
      <c r="H10447" s="1504"/>
      <c r="I10447" s="1504"/>
      <c r="J10447" s="1504"/>
    </row>
    <row r="10448" spans="2:10" x14ac:dyDescent="0.25">
      <c r="B10448" s="1508"/>
      <c r="C10448" s="1508"/>
      <c r="D10448" s="1508"/>
      <c r="E10448" s="1508"/>
      <c r="F10448" s="1504"/>
      <c r="G10448" s="1504"/>
      <c r="H10448" s="1504"/>
      <c r="I10448" s="1504"/>
      <c r="J10448" s="1504"/>
    </row>
    <row r="10449" spans="2:10" x14ac:dyDescent="0.25">
      <c r="B10449" s="1508"/>
      <c r="C10449" s="1508"/>
      <c r="D10449" s="1508"/>
      <c r="E10449" s="1508"/>
      <c r="F10449" s="1504"/>
      <c r="G10449" s="1504"/>
      <c r="H10449" s="1504"/>
      <c r="I10449" s="1504"/>
      <c r="J10449" s="1504"/>
    </row>
    <row r="10450" spans="2:10" x14ac:dyDescent="0.25">
      <c r="B10450" s="1508"/>
      <c r="C10450" s="1508"/>
      <c r="D10450" s="1508"/>
      <c r="E10450" s="1508"/>
      <c r="F10450" s="1504"/>
      <c r="G10450" s="1504"/>
      <c r="H10450" s="1504"/>
      <c r="I10450" s="1504"/>
      <c r="J10450" s="1504"/>
    </row>
    <row r="10451" spans="2:10" x14ac:dyDescent="0.25">
      <c r="B10451" s="1508"/>
      <c r="C10451" s="1508"/>
      <c r="D10451" s="1508"/>
      <c r="E10451" s="1508"/>
      <c r="F10451" s="1504"/>
      <c r="G10451" s="1504"/>
      <c r="H10451" s="1504"/>
      <c r="I10451" s="1504"/>
      <c r="J10451" s="1504"/>
    </row>
    <row r="10452" spans="2:10" x14ac:dyDescent="0.25">
      <c r="B10452" s="1508"/>
      <c r="C10452" s="1508"/>
      <c r="D10452" s="1508"/>
      <c r="E10452" s="1508"/>
      <c r="F10452" s="1504"/>
      <c r="G10452" s="1504"/>
      <c r="H10452" s="1504"/>
      <c r="I10452" s="1504"/>
      <c r="J10452" s="1504"/>
    </row>
    <row r="10453" spans="2:10" x14ac:dyDescent="0.25">
      <c r="B10453" s="1508"/>
      <c r="C10453" s="1508"/>
      <c r="D10453" s="1508"/>
      <c r="E10453" s="1508"/>
      <c r="F10453" s="1504"/>
      <c r="G10453" s="1504"/>
      <c r="H10453" s="1504"/>
      <c r="I10453" s="1504"/>
      <c r="J10453" s="1504"/>
    </row>
    <row r="10454" spans="2:10" x14ac:dyDescent="0.25">
      <c r="B10454" s="1508"/>
      <c r="C10454" s="1508"/>
      <c r="D10454" s="1508"/>
      <c r="E10454" s="1508"/>
      <c r="F10454" s="1504"/>
      <c r="G10454" s="1504"/>
      <c r="H10454" s="1504"/>
      <c r="I10454" s="1504"/>
      <c r="J10454" s="1504"/>
    </row>
    <row r="10455" spans="2:10" x14ac:dyDescent="0.25">
      <c r="B10455" s="1508"/>
      <c r="C10455" s="1508"/>
      <c r="D10455" s="1508"/>
      <c r="E10455" s="1508"/>
      <c r="F10455" s="1504"/>
      <c r="G10455" s="1504"/>
      <c r="H10455" s="1504"/>
      <c r="I10455" s="1504"/>
      <c r="J10455" s="1504"/>
    </row>
    <row r="10456" spans="2:10" x14ac:dyDescent="0.25">
      <c r="B10456" s="1508"/>
      <c r="C10456" s="1508"/>
      <c r="D10456" s="1508"/>
      <c r="E10456" s="1508"/>
      <c r="F10456" s="1504"/>
      <c r="G10456" s="1504"/>
      <c r="H10456" s="1504"/>
      <c r="I10456" s="1504"/>
      <c r="J10456" s="1504"/>
    </row>
    <row r="10457" spans="2:10" x14ac:dyDescent="0.25">
      <c r="B10457" s="1508"/>
      <c r="C10457" s="1508"/>
      <c r="D10457" s="1508"/>
      <c r="E10457" s="1508"/>
      <c r="F10457" s="1504"/>
      <c r="G10457" s="1504"/>
      <c r="H10457" s="1504"/>
      <c r="I10457" s="1504"/>
      <c r="J10457" s="1504"/>
    </row>
    <row r="10458" spans="2:10" x14ac:dyDescent="0.25">
      <c r="B10458" s="1508"/>
      <c r="C10458" s="1508"/>
      <c r="D10458" s="1508"/>
      <c r="E10458" s="1508"/>
      <c r="F10458" s="1504"/>
      <c r="G10458" s="1504"/>
      <c r="H10458" s="1504"/>
      <c r="I10458" s="1504"/>
      <c r="J10458" s="1504"/>
    </row>
    <row r="10459" spans="2:10" x14ac:dyDescent="0.25">
      <c r="B10459" s="1508"/>
      <c r="C10459" s="1508"/>
      <c r="D10459" s="1508"/>
      <c r="E10459" s="1508"/>
      <c r="F10459" s="1504"/>
      <c r="G10459" s="1504"/>
      <c r="H10459" s="1504"/>
      <c r="I10459" s="1504"/>
      <c r="J10459" s="1504"/>
    </row>
    <row r="10460" spans="2:10" x14ac:dyDescent="0.25">
      <c r="B10460" s="1508"/>
      <c r="C10460" s="1508"/>
      <c r="D10460" s="1508"/>
      <c r="E10460" s="1508"/>
      <c r="F10460" s="1504"/>
      <c r="G10460" s="1504"/>
      <c r="H10460" s="1504"/>
      <c r="I10460" s="1504"/>
      <c r="J10460" s="1504"/>
    </row>
    <row r="10461" spans="2:10" x14ac:dyDescent="0.25">
      <c r="B10461" s="1508"/>
      <c r="C10461" s="1508"/>
      <c r="D10461" s="1508"/>
      <c r="E10461" s="1508"/>
      <c r="F10461" s="1504"/>
      <c r="G10461" s="1504"/>
      <c r="H10461" s="1504"/>
      <c r="I10461" s="1504"/>
      <c r="J10461" s="1504"/>
    </row>
    <row r="10462" spans="2:10" x14ac:dyDescent="0.25">
      <c r="B10462" s="1508"/>
      <c r="C10462" s="1508"/>
      <c r="D10462" s="1508"/>
      <c r="E10462" s="1508"/>
      <c r="F10462" s="1504"/>
      <c r="G10462" s="1504"/>
      <c r="H10462" s="1504"/>
      <c r="I10462" s="1504"/>
      <c r="J10462" s="1504"/>
    </row>
    <row r="10463" spans="2:10" x14ac:dyDescent="0.25">
      <c r="B10463" s="1508"/>
      <c r="C10463" s="1508"/>
      <c r="D10463" s="1508"/>
      <c r="E10463" s="1508"/>
      <c r="F10463" s="1504"/>
      <c r="G10463" s="1504"/>
      <c r="H10463" s="1504"/>
      <c r="I10463" s="1504"/>
      <c r="J10463" s="1504"/>
    </row>
    <row r="10464" spans="2:10" x14ac:dyDescent="0.25">
      <c r="B10464" s="1508"/>
      <c r="C10464" s="1508"/>
      <c r="D10464" s="1508"/>
      <c r="E10464" s="1508"/>
      <c r="F10464" s="1504"/>
      <c r="G10464" s="1504"/>
      <c r="H10464" s="1504"/>
      <c r="I10464" s="1504"/>
      <c r="J10464" s="1504"/>
    </row>
    <row r="10465" spans="2:10" x14ac:dyDescent="0.25">
      <c r="B10465" s="1508"/>
      <c r="C10465" s="1508"/>
      <c r="D10465" s="1508"/>
      <c r="E10465" s="1508"/>
      <c r="F10465" s="1504"/>
      <c r="G10465" s="1504"/>
      <c r="H10465" s="1504"/>
      <c r="I10465" s="1504"/>
      <c r="J10465" s="1504"/>
    </row>
    <row r="10466" spans="2:10" x14ac:dyDescent="0.25">
      <c r="B10466" s="1508"/>
      <c r="C10466" s="1508"/>
      <c r="D10466" s="1508"/>
      <c r="E10466" s="1508"/>
      <c r="F10466" s="1504"/>
      <c r="G10466" s="1504"/>
      <c r="H10466" s="1504"/>
      <c r="I10466" s="1504"/>
      <c r="J10466" s="1504"/>
    </row>
    <row r="10467" spans="2:10" x14ac:dyDescent="0.25">
      <c r="B10467" s="1508"/>
      <c r="C10467" s="1508"/>
      <c r="D10467" s="1508"/>
      <c r="E10467" s="1508"/>
      <c r="F10467" s="1504"/>
      <c r="G10467" s="1504"/>
      <c r="H10467" s="1504"/>
      <c r="I10467" s="1504"/>
      <c r="J10467" s="1504"/>
    </row>
    <row r="10468" spans="2:10" x14ac:dyDescent="0.25">
      <c r="B10468" s="1508"/>
      <c r="C10468" s="1508"/>
      <c r="D10468" s="1508"/>
      <c r="E10468" s="1508"/>
      <c r="F10468" s="1504"/>
      <c r="G10468" s="1504"/>
      <c r="H10468" s="1504"/>
      <c r="I10468" s="1504"/>
      <c r="J10468" s="1504"/>
    </row>
    <row r="10469" spans="2:10" x14ac:dyDescent="0.25">
      <c r="B10469" s="1508"/>
      <c r="C10469" s="1508"/>
      <c r="D10469" s="1508"/>
      <c r="E10469" s="1508"/>
      <c r="F10469" s="1504"/>
      <c r="G10469" s="1504"/>
      <c r="H10469" s="1504"/>
      <c r="I10469" s="1504"/>
      <c r="J10469" s="1504"/>
    </row>
    <row r="10470" spans="2:10" x14ac:dyDescent="0.25">
      <c r="B10470" s="1508"/>
      <c r="C10470" s="1508"/>
      <c r="D10470" s="1508"/>
      <c r="E10470" s="1508"/>
      <c r="F10470" s="1504"/>
      <c r="G10470" s="1504"/>
      <c r="H10470" s="1504"/>
      <c r="I10470" s="1504"/>
      <c r="J10470" s="1504"/>
    </row>
    <row r="10471" spans="2:10" x14ac:dyDescent="0.25">
      <c r="B10471" s="1508"/>
      <c r="C10471" s="1508"/>
      <c r="D10471" s="1508"/>
      <c r="E10471" s="1508"/>
      <c r="F10471" s="1504"/>
      <c r="G10471" s="1504"/>
      <c r="H10471" s="1504"/>
      <c r="I10471" s="1504"/>
      <c r="J10471" s="1504"/>
    </row>
    <row r="10472" spans="2:10" x14ac:dyDescent="0.25">
      <c r="B10472" s="1508"/>
      <c r="C10472" s="1508"/>
      <c r="D10472" s="1508"/>
      <c r="E10472" s="1508"/>
      <c r="F10472" s="1504"/>
      <c r="G10472" s="1504"/>
      <c r="H10472" s="1504"/>
      <c r="I10472" s="1504"/>
      <c r="J10472" s="1504"/>
    </row>
    <row r="10473" spans="2:10" x14ac:dyDescent="0.25">
      <c r="B10473" s="1508"/>
      <c r="C10473" s="1508"/>
      <c r="D10473" s="1508"/>
      <c r="E10473" s="1508"/>
      <c r="F10473" s="1504"/>
      <c r="G10473" s="1504"/>
      <c r="H10473" s="1504"/>
      <c r="I10473" s="1504"/>
      <c r="J10473" s="1504"/>
    </row>
    <row r="10474" spans="2:10" x14ac:dyDescent="0.25">
      <c r="B10474" s="1508"/>
      <c r="C10474" s="1508"/>
      <c r="D10474" s="1508"/>
      <c r="E10474" s="1508"/>
      <c r="F10474" s="1504"/>
      <c r="G10474" s="1504"/>
      <c r="H10474" s="1504"/>
      <c r="I10474" s="1504"/>
      <c r="J10474" s="1504"/>
    </row>
    <row r="10475" spans="2:10" x14ac:dyDescent="0.25">
      <c r="B10475" s="1508"/>
      <c r="C10475" s="1508"/>
      <c r="D10475" s="1508"/>
      <c r="E10475" s="1508"/>
      <c r="F10475" s="1504"/>
      <c r="G10475" s="1504"/>
      <c r="H10475" s="1504"/>
      <c r="I10475" s="1504"/>
      <c r="J10475" s="1504"/>
    </row>
    <row r="10476" spans="2:10" x14ac:dyDescent="0.25">
      <c r="B10476" s="1508"/>
      <c r="C10476" s="1508"/>
      <c r="D10476" s="1508"/>
      <c r="E10476" s="1508"/>
      <c r="F10476" s="1504"/>
      <c r="G10476" s="1504"/>
      <c r="H10476" s="1504"/>
      <c r="I10476" s="1504"/>
      <c r="J10476" s="1504"/>
    </row>
    <row r="10477" spans="2:10" x14ac:dyDescent="0.25">
      <c r="B10477" s="1508"/>
      <c r="C10477" s="1508"/>
      <c r="D10477" s="1508"/>
      <c r="E10477" s="1508"/>
      <c r="F10477" s="1504"/>
      <c r="G10477" s="1504"/>
      <c r="H10477" s="1504"/>
      <c r="I10477" s="1504"/>
      <c r="J10477" s="1504"/>
    </row>
    <row r="10478" spans="2:10" x14ac:dyDescent="0.25">
      <c r="B10478" s="1508"/>
      <c r="C10478" s="1508"/>
      <c r="D10478" s="1508"/>
      <c r="E10478" s="1508"/>
      <c r="F10478" s="1504"/>
      <c r="G10478" s="1504"/>
      <c r="H10478" s="1504"/>
      <c r="I10478" s="1504"/>
      <c r="J10478" s="1504"/>
    </row>
    <row r="10479" spans="2:10" x14ac:dyDescent="0.25">
      <c r="B10479" s="1508"/>
      <c r="C10479" s="1508"/>
      <c r="D10479" s="1508"/>
      <c r="E10479" s="1508"/>
      <c r="F10479" s="1504"/>
      <c r="G10479" s="1504"/>
      <c r="H10479" s="1504"/>
      <c r="I10479" s="1504"/>
      <c r="J10479" s="1504"/>
    </row>
    <row r="10480" spans="2:10" x14ac:dyDescent="0.25">
      <c r="B10480" s="1508"/>
      <c r="C10480" s="1508"/>
      <c r="D10480" s="1508"/>
      <c r="E10480" s="1508"/>
      <c r="F10480" s="1504"/>
      <c r="G10480" s="1504"/>
      <c r="H10480" s="1504"/>
      <c r="I10480" s="1504"/>
      <c r="J10480" s="1504"/>
    </row>
    <row r="10481" spans="2:10" x14ac:dyDescent="0.25">
      <c r="B10481" s="1508"/>
      <c r="C10481" s="1508"/>
      <c r="D10481" s="1508"/>
      <c r="E10481" s="1508"/>
      <c r="F10481" s="1504"/>
      <c r="G10481" s="1504"/>
      <c r="H10481" s="1504"/>
      <c r="I10481" s="1504"/>
      <c r="J10481" s="1504"/>
    </row>
    <row r="10482" spans="2:10" x14ac:dyDescent="0.25">
      <c r="B10482" s="1508"/>
      <c r="C10482" s="1508"/>
      <c r="D10482" s="1508"/>
      <c r="E10482" s="1508"/>
      <c r="F10482" s="1504"/>
      <c r="G10482" s="1504"/>
      <c r="H10482" s="1504"/>
      <c r="I10482" s="1504"/>
      <c r="J10482" s="1504"/>
    </row>
    <row r="10483" spans="2:10" x14ac:dyDescent="0.25">
      <c r="B10483" s="1508"/>
      <c r="C10483" s="1508"/>
      <c r="D10483" s="1508"/>
      <c r="E10483" s="1508"/>
      <c r="F10483" s="1504"/>
      <c r="G10483" s="1504"/>
      <c r="H10483" s="1504"/>
      <c r="I10483" s="1504"/>
      <c r="J10483" s="1504"/>
    </row>
    <row r="10484" spans="2:10" x14ac:dyDescent="0.25">
      <c r="B10484" s="1508"/>
      <c r="C10484" s="1508"/>
      <c r="D10484" s="1508"/>
      <c r="E10484" s="1508"/>
      <c r="F10484" s="1504"/>
      <c r="G10484" s="1504"/>
      <c r="H10484" s="1504"/>
      <c r="I10484" s="1504"/>
      <c r="J10484" s="1504"/>
    </row>
    <row r="10485" spans="2:10" x14ac:dyDescent="0.25">
      <c r="B10485" s="1508"/>
      <c r="C10485" s="1508"/>
      <c r="D10485" s="1508"/>
      <c r="E10485" s="1508"/>
      <c r="F10485" s="1504"/>
      <c r="G10485" s="1504"/>
      <c r="H10485" s="1504"/>
      <c r="I10485" s="1504"/>
      <c r="J10485" s="1504"/>
    </row>
    <row r="10486" spans="2:10" x14ac:dyDescent="0.25">
      <c r="B10486" s="1508"/>
      <c r="C10486" s="1508"/>
      <c r="D10486" s="1508"/>
      <c r="E10486" s="1508"/>
      <c r="F10486" s="1504"/>
      <c r="G10486" s="1504"/>
      <c r="H10486" s="1504"/>
      <c r="I10486" s="1504"/>
      <c r="J10486" s="1504"/>
    </row>
    <row r="10487" spans="2:10" x14ac:dyDescent="0.25">
      <c r="B10487" s="1508"/>
      <c r="C10487" s="1508"/>
      <c r="D10487" s="1508"/>
      <c r="E10487" s="1508"/>
      <c r="F10487" s="1504"/>
      <c r="G10487" s="1504"/>
      <c r="H10487" s="1504"/>
      <c r="I10487" s="1504"/>
      <c r="J10487" s="1504"/>
    </row>
    <row r="10488" spans="2:10" x14ac:dyDescent="0.25">
      <c r="B10488" s="1508"/>
      <c r="C10488" s="1508"/>
      <c r="D10488" s="1508"/>
      <c r="E10488" s="1508"/>
      <c r="F10488" s="1504"/>
      <c r="G10488" s="1504"/>
      <c r="H10488" s="1504"/>
      <c r="I10488" s="1504"/>
      <c r="J10488" s="1504"/>
    </row>
    <row r="10489" spans="2:10" x14ac:dyDescent="0.25">
      <c r="B10489" s="1508"/>
      <c r="C10489" s="1508"/>
      <c r="D10489" s="1508"/>
      <c r="E10489" s="1508"/>
      <c r="F10489" s="1504"/>
      <c r="G10489" s="1504"/>
      <c r="H10489" s="1504"/>
      <c r="I10489" s="1504"/>
      <c r="J10489" s="1504"/>
    </row>
    <row r="10490" spans="2:10" x14ac:dyDescent="0.25">
      <c r="B10490" s="1508"/>
      <c r="C10490" s="1508"/>
      <c r="D10490" s="1508"/>
      <c r="E10490" s="1508"/>
      <c r="F10490" s="1504"/>
      <c r="G10490" s="1504"/>
      <c r="H10490" s="1504"/>
      <c r="I10490" s="1504"/>
      <c r="J10490" s="1504"/>
    </row>
    <row r="10491" spans="2:10" x14ac:dyDescent="0.25">
      <c r="B10491" s="1508"/>
      <c r="C10491" s="1508"/>
      <c r="D10491" s="1508"/>
      <c r="E10491" s="1508"/>
      <c r="F10491" s="1504"/>
      <c r="G10491" s="1504"/>
      <c r="H10491" s="1504"/>
      <c r="I10491" s="1504"/>
      <c r="J10491" s="1504"/>
    </row>
    <row r="10492" spans="2:10" x14ac:dyDescent="0.25">
      <c r="B10492" s="1508"/>
      <c r="C10492" s="1508"/>
      <c r="D10492" s="1508"/>
      <c r="E10492" s="1508"/>
      <c r="F10492" s="1504"/>
      <c r="G10492" s="1504"/>
      <c r="H10492" s="1504"/>
      <c r="I10492" s="1504"/>
      <c r="J10492" s="1504"/>
    </row>
    <row r="10493" spans="2:10" x14ac:dyDescent="0.25">
      <c r="B10493" s="1508"/>
      <c r="C10493" s="1508"/>
      <c r="D10493" s="1508"/>
      <c r="E10493" s="1508"/>
      <c r="F10493" s="1504"/>
      <c r="G10493" s="1504"/>
      <c r="H10493" s="1504"/>
      <c r="I10493" s="1504"/>
      <c r="J10493" s="1504"/>
    </row>
    <row r="10494" spans="2:10" x14ac:dyDescent="0.25">
      <c r="B10494" s="1508"/>
      <c r="C10494" s="1508"/>
      <c r="D10494" s="1508"/>
      <c r="E10494" s="1508"/>
      <c r="F10494" s="1504"/>
      <c r="G10494" s="1504"/>
      <c r="H10494" s="1504"/>
      <c r="I10494" s="1504"/>
      <c r="J10494" s="1504"/>
    </row>
    <row r="10495" spans="2:10" x14ac:dyDescent="0.25">
      <c r="B10495" s="1508"/>
      <c r="C10495" s="1508"/>
      <c r="D10495" s="1508"/>
      <c r="E10495" s="1508"/>
      <c r="F10495" s="1504"/>
      <c r="G10495" s="1504"/>
      <c r="H10495" s="1504"/>
      <c r="I10495" s="1504"/>
      <c r="J10495" s="1504"/>
    </row>
    <row r="10496" spans="2:10" x14ac:dyDescent="0.25">
      <c r="B10496" s="1508"/>
      <c r="C10496" s="1508"/>
      <c r="D10496" s="1508"/>
      <c r="E10496" s="1508"/>
      <c r="F10496" s="1504"/>
      <c r="G10496" s="1504"/>
      <c r="H10496" s="1504"/>
      <c r="I10496" s="1504"/>
      <c r="J10496" s="1504"/>
    </row>
    <row r="10497" spans="2:10" x14ac:dyDescent="0.25">
      <c r="B10497" s="1508"/>
      <c r="C10497" s="1508"/>
      <c r="D10497" s="1508"/>
      <c r="E10497" s="1508"/>
      <c r="F10497" s="1504"/>
      <c r="G10497" s="1504"/>
      <c r="H10497" s="1504"/>
      <c r="I10497" s="1504"/>
      <c r="J10497" s="1504"/>
    </row>
    <row r="10498" spans="2:10" x14ac:dyDescent="0.25">
      <c r="B10498" s="1508"/>
      <c r="C10498" s="1508"/>
      <c r="D10498" s="1508"/>
      <c r="E10498" s="1508"/>
      <c r="F10498" s="1504"/>
      <c r="G10498" s="1504"/>
      <c r="H10498" s="1504"/>
      <c r="I10498" s="1504"/>
      <c r="J10498" s="1504"/>
    </row>
    <row r="10499" spans="2:10" x14ac:dyDescent="0.25">
      <c r="B10499" s="1508"/>
      <c r="C10499" s="1508"/>
      <c r="D10499" s="1508"/>
      <c r="E10499" s="1508"/>
      <c r="F10499" s="1504"/>
      <c r="G10499" s="1504"/>
      <c r="H10499" s="1504"/>
      <c r="I10499" s="1504"/>
      <c r="J10499" s="1504"/>
    </row>
    <row r="10500" spans="2:10" x14ac:dyDescent="0.25">
      <c r="B10500" s="1508"/>
      <c r="C10500" s="1508"/>
      <c r="D10500" s="1508"/>
      <c r="E10500" s="1508"/>
      <c r="F10500" s="1504"/>
      <c r="G10500" s="1504"/>
      <c r="H10500" s="1504"/>
      <c r="I10500" s="1504"/>
      <c r="J10500" s="1504"/>
    </row>
    <row r="10501" spans="2:10" x14ac:dyDescent="0.25">
      <c r="B10501" s="1508"/>
      <c r="C10501" s="1508"/>
      <c r="D10501" s="1508"/>
      <c r="E10501" s="1508"/>
      <c r="F10501" s="1504"/>
      <c r="G10501" s="1504"/>
      <c r="H10501" s="1504"/>
      <c r="I10501" s="1504"/>
      <c r="J10501" s="1504"/>
    </row>
    <row r="10502" spans="2:10" x14ac:dyDescent="0.25">
      <c r="B10502" s="1508"/>
      <c r="C10502" s="1508"/>
      <c r="D10502" s="1508"/>
      <c r="E10502" s="1508"/>
      <c r="F10502" s="1504"/>
      <c r="G10502" s="1504"/>
      <c r="H10502" s="1504"/>
      <c r="I10502" s="1504"/>
      <c r="J10502" s="1504"/>
    </row>
    <row r="10503" spans="2:10" x14ac:dyDescent="0.25">
      <c r="B10503" s="1508"/>
      <c r="C10503" s="1508"/>
      <c r="D10503" s="1508"/>
      <c r="E10503" s="1508"/>
      <c r="F10503" s="1504"/>
      <c r="G10503" s="1504"/>
      <c r="H10503" s="1504"/>
      <c r="I10503" s="1504"/>
      <c r="J10503" s="1504"/>
    </row>
    <row r="10504" spans="2:10" x14ac:dyDescent="0.25">
      <c r="B10504" s="1508"/>
      <c r="C10504" s="1508"/>
      <c r="D10504" s="1508"/>
      <c r="E10504" s="1508"/>
      <c r="F10504" s="1504"/>
      <c r="G10504" s="1504"/>
      <c r="H10504" s="1504"/>
      <c r="I10504" s="1504"/>
      <c r="J10504" s="1504"/>
    </row>
    <row r="10505" spans="2:10" x14ac:dyDescent="0.25">
      <c r="B10505" s="1508"/>
      <c r="C10505" s="1508"/>
      <c r="D10505" s="1508"/>
      <c r="E10505" s="1508"/>
      <c r="F10505" s="1504"/>
      <c r="G10505" s="1504"/>
      <c r="H10505" s="1504"/>
      <c r="I10505" s="1504"/>
      <c r="J10505" s="1504"/>
    </row>
    <row r="10506" spans="2:10" x14ac:dyDescent="0.25">
      <c r="B10506" s="1508"/>
      <c r="C10506" s="1508"/>
      <c r="D10506" s="1508"/>
      <c r="E10506" s="1508"/>
      <c r="F10506" s="1504"/>
      <c r="G10506" s="1504"/>
      <c r="H10506" s="1504"/>
      <c r="I10506" s="1504"/>
      <c r="J10506" s="1504"/>
    </row>
    <row r="10507" spans="2:10" x14ac:dyDescent="0.25">
      <c r="B10507" s="1508"/>
      <c r="C10507" s="1508"/>
      <c r="D10507" s="1508"/>
      <c r="E10507" s="1508"/>
      <c r="F10507" s="1504"/>
      <c r="G10507" s="1504"/>
      <c r="H10507" s="1504"/>
      <c r="I10507" s="1504"/>
      <c r="J10507" s="1504"/>
    </row>
    <row r="10508" spans="2:10" x14ac:dyDescent="0.25">
      <c r="B10508" s="1508"/>
      <c r="C10508" s="1508"/>
      <c r="D10508" s="1508"/>
      <c r="E10508" s="1508"/>
      <c r="F10508" s="1504"/>
      <c r="G10508" s="1504"/>
      <c r="H10508" s="1504"/>
      <c r="I10508" s="1504"/>
      <c r="J10508" s="1504"/>
    </row>
    <row r="10509" spans="2:10" x14ac:dyDescent="0.25">
      <c r="B10509" s="1508"/>
      <c r="C10509" s="1508"/>
      <c r="D10509" s="1508"/>
      <c r="E10509" s="1508"/>
      <c r="F10509" s="1504"/>
      <c r="G10509" s="1504"/>
      <c r="H10509" s="1504"/>
      <c r="I10509" s="1504"/>
      <c r="J10509" s="1504"/>
    </row>
    <row r="10510" spans="2:10" x14ac:dyDescent="0.25">
      <c r="B10510" s="1508"/>
      <c r="C10510" s="1508"/>
      <c r="D10510" s="1508"/>
      <c r="E10510" s="1508"/>
      <c r="F10510" s="1504"/>
      <c r="G10510" s="1504"/>
      <c r="H10510" s="1504"/>
      <c r="I10510" s="1504"/>
      <c r="J10510" s="1504"/>
    </row>
    <row r="10511" spans="2:10" x14ac:dyDescent="0.25">
      <c r="B10511" s="1508"/>
      <c r="C10511" s="1508"/>
      <c r="D10511" s="1508"/>
      <c r="E10511" s="1508"/>
      <c r="F10511" s="1504"/>
      <c r="G10511" s="1504"/>
      <c r="H10511" s="1504"/>
      <c r="I10511" s="1504"/>
      <c r="J10511" s="1504"/>
    </row>
    <row r="10512" spans="2:10" x14ac:dyDescent="0.25">
      <c r="B10512" s="1508"/>
      <c r="C10512" s="1508"/>
      <c r="D10512" s="1508"/>
      <c r="E10512" s="1508"/>
      <c r="F10512" s="1504"/>
      <c r="G10512" s="1504"/>
      <c r="H10512" s="1504"/>
      <c r="I10512" s="1504"/>
      <c r="J10512" s="1504"/>
    </row>
    <row r="10513" spans="2:10" x14ac:dyDescent="0.25">
      <c r="B10513" s="1508"/>
      <c r="C10513" s="1508"/>
      <c r="D10513" s="1508"/>
      <c r="E10513" s="1508"/>
      <c r="F10513" s="1504"/>
      <c r="G10513" s="1504"/>
      <c r="H10513" s="1504"/>
      <c r="I10513" s="1504"/>
      <c r="J10513" s="1504"/>
    </row>
    <row r="10514" spans="2:10" x14ac:dyDescent="0.25">
      <c r="B10514" s="1508"/>
      <c r="C10514" s="1508"/>
      <c r="D10514" s="1508"/>
      <c r="E10514" s="1508"/>
      <c r="F10514" s="1504"/>
      <c r="G10514" s="1504"/>
      <c r="H10514" s="1504"/>
      <c r="I10514" s="1504"/>
      <c r="J10514" s="1504"/>
    </row>
    <row r="10515" spans="2:10" x14ac:dyDescent="0.25">
      <c r="B10515" s="1508"/>
      <c r="C10515" s="1508"/>
      <c r="D10515" s="1508"/>
      <c r="E10515" s="1508"/>
      <c r="F10515" s="1504"/>
      <c r="G10515" s="1504"/>
      <c r="H10515" s="1504"/>
      <c r="I10515" s="1504"/>
      <c r="J10515" s="1504"/>
    </row>
    <row r="10516" spans="2:10" x14ac:dyDescent="0.25">
      <c r="B10516" s="1508"/>
      <c r="C10516" s="1508"/>
      <c r="D10516" s="1508"/>
      <c r="E10516" s="1508"/>
      <c r="F10516" s="1504"/>
      <c r="G10516" s="1504"/>
      <c r="H10516" s="1504"/>
      <c r="I10516" s="1504"/>
      <c r="J10516" s="1504"/>
    </row>
    <row r="10517" spans="2:10" x14ac:dyDescent="0.25">
      <c r="B10517" s="1508"/>
      <c r="C10517" s="1508"/>
      <c r="D10517" s="1508"/>
      <c r="E10517" s="1508"/>
      <c r="F10517" s="1504"/>
      <c r="G10517" s="1504"/>
      <c r="H10517" s="1504"/>
      <c r="I10517" s="1504"/>
      <c r="J10517" s="1504"/>
    </row>
    <row r="10518" spans="2:10" x14ac:dyDescent="0.25">
      <c r="B10518" s="1508"/>
      <c r="C10518" s="1508"/>
      <c r="D10518" s="1508"/>
      <c r="E10518" s="1508"/>
      <c r="F10518" s="1504"/>
      <c r="G10518" s="1504"/>
      <c r="H10518" s="1504"/>
      <c r="I10518" s="1504"/>
      <c r="J10518" s="1504"/>
    </row>
    <row r="10519" spans="2:10" x14ac:dyDescent="0.25">
      <c r="B10519" s="1508"/>
      <c r="C10519" s="1508"/>
      <c r="D10519" s="1508"/>
      <c r="E10519" s="1508"/>
      <c r="F10519" s="1504"/>
      <c r="G10519" s="1504"/>
      <c r="H10519" s="1504"/>
      <c r="I10519" s="1504"/>
      <c r="J10519" s="1504"/>
    </row>
    <row r="10520" spans="2:10" x14ac:dyDescent="0.25">
      <c r="B10520" s="1508"/>
      <c r="C10520" s="1508"/>
      <c r="D10520" s="1508"/>
      <c r="E10520" s="1508"/>
      <c r="F10520" s="1504"/>
      <c r="G10520" s="1504"/>
      <c r="H10520" s="1504"/>
      <c r="I10520" s="1504"/>
      <c r="J10520" s="1504"/>
    </row>
    <row r="10521" spans="2:10" x14ac:dyDescent="0.25">
      <c r="B10521" s="1508"/>
      <c r="C10521" s="1508"/>
      <c r="D10521" s="1508"/>
      <c r="E10521" s="1508"/>
      <c r="F10521" s="1504"/>
      <c r="G10521" s="1504"/>
      <c r="H10521" s="1504"/>
      <c r="I10521" s="1504"/>
      <c r="J10521" s="1504"/>
    </row>
    <row r="10522" spans="2:10" x14ac:dyDescent="0.25">
      <c r="B10522" s="1508"/>
      <c r="C10522" s="1508"/>
      <c r="D10522" s="1508"/>
      <c r="E10522" s="1508"/>
      <c r="F10522" s="1504"/>
      <c r="G10522" s="1504"/>
      <c r="H10522" s="1504"/>
      <c r="I10522" s="1504"/>
      <c r="J10522" s="1504"/>
    </row>
    <row r="10523" spans="2:10" x14ac:dyDescent="0.25">
      <c r="B10523" s="1508"/>
      <c r="C10523" s="1508"/>
      <c r="D10523" s="1508"/>
      <c r="E10523" s="1508"/>
      <c r="F10523" s="1504"/>
      <c r="G10523" s="1504"/>
      <c r="H10523" s="1504"/>
      <c r="I10523" s="1504"/>
      <c r="J10523" s="1504"/>
    </row>
    <row r="10524" spans="2:10" x14ac:dyDescent="0.25">
      <c r="B10524" s="1508"/>
      <c r="C10524" s="1508"/>
      <c r="D10524" s="1508"/>
      <c r="E10524" s="1508"/>
      <c r="F10524" s="1504"/>
      <c r="G10524" s="1504"/>
      <c r="H10524" s="1504"/>
      <c r="I10524" s="1504"/>
      <c r="J10524" s="1504"/>
    </row>
    <row r="10525" spans="2:10" x14ac:dyDescent="0.25">
      <c r="B10525" s="1508"/>
      <c r="C10525" s="1508"/>
      <c r="D10525" s="1508"/>
      <c r="E10525" s="1508"/>
      <c r="F10525" s="1504"/>
      <c r="G10525" s="1504"/>
      <c r="H10525" s="1504"/>
      <c r="I10525" s="1504"/>
      <c r="J10525" s="1504"/>
    </row>
    <row r="10526" spans="2:10" x14ac:dyDescent="0.25">
      <c r="B10526" s="1508"/>
      <c r="C10526" s="1508"/>
      <c r="D10526" s="1508"/>
      <c r="E10526" s="1508"/>
      <c r="F10526" s="1504"/>
      <c r="G10526" s="1504"/>
      <c r="H10526" s="1504"/>
      <c r="I10526" s="1504"/>
      <c r="J10526" s="1504"/>
    </row>
    <row r="10527" spans="2:10" x14ac:dyDescent="0.25">
      <c r="B10527" s="1508"/>
      <c r="C10527" s="1508"/>
      <c r="D10527" s="1508"/>
      <c r="E10527" s="1508"/>
      <c r="F10527" s="1504"/>
      <c r="G10527" s="1504"/>
      <c r="H10527" s="1504"/>
      <c r="I10527" s="1504"/>
      <c r="J10527" s="1504"/>
    </row>
    <row r="10528" spans="2:10" x14ac:dyDescent="0.25">
      <c r="B10528" s="1508"/>
      <c r="C10528" s="1508"/>
      <c r="D10528" s="1508"/>
      <c r="E10528" s="1508"/>
      <c r="F10528" s="1504"/>
      <c r="G10528" s="1504"/>
      <c r="H10528" s="1504"/>
      <c r="I10528" s="1504"/>
      <c r="J10528" s="1504"/>
    </row>
    <row r="10529" spans="2:10" x14ac:dyDescent="0.25">
      <c r="B10529" s="1508"/>
      <c r="C10529" s="1508"/>
      <c r="D10529" s="1508"/>
      <c r="E10529" s="1508"/>
      <c r="F10529" s="1504"/>
      <c r="G10529" s="1504"/>
      <c r="H10529" s="1504"/>
      <c r="I10529" s="1504"/>
      <c r="J10529" s="1504"/>
    </row>
    <row r="10530" spans="2:10" x14ac:dyDescent="0.25">
      <c r="B10530" s="1508"/>
      <c r="C10530" s="1508"/>
      <c r="D10530" s="1508"/>
      <c r="E10530" s="1508"/>
      <c r="F10530" s="1504"/>
      <c r="G10530" s="1504"/>
      <c r="H10530" s="1504"/>
      <c r="I10530" s="1504"/>
      <c r="J10530" s="1504"/>
    </row>
    <row r="10531" spans="2:10" x14ac:dyDescent="0.25">
      <c r="B10531" s="1508"/>
      <c r="C10531" s="1508"/>
      <c r="D10531" s="1508"/>
      <c r="E10531" s="1508"/>
      <c r="F10531" s="1504"/>
      <c r="G10531" s="1504"/>
      <c r="H10531" s="1504"/>
      <c r="I10531" s="1504"/>
      <c r="J10531" s="1504"/>
    </row>
    <row r="10532" spans="2:10" x14ac:dyDescent="0.25">
      <c r="B10532" s="1508"/>
      <c r="C10532" s="1508"/>
      <c r="D10532" s="1508"/>
      <c r="E10532" s="1508"/>
      <c r="F10532" s="1504"/>
      <c r="G10532" s="1504"/>
      <c r="H10532" s="1504"/>
      <c r="I10532" s="1504"/>
      <c r="J10532" s="1504"/>
    </row>
    <row r="10533" spans="2:10" x14ac:dyDescent="0.25">
      <c r="B10533" s="1508"/>
      <c r="C10533" s="1508"/>
      <c r="D10533" s="1508"/>
      <c r="E10533" s="1508"/>
      <c r="F10533" s="1504"/>
      <c r="G10533" s="1504"/>
      <c r="H10533" s="1504"/>
      <c r="I10533" s="1504"/>
      <c r="J10533" s="1504"/>
    </row>
    <row r="10534" spans="2:10" x14ac:dyDescent="0.25">
      <c r="B10534" s="1508"/>
      <c r="C10534" s="1508"/>
      <c r="D10534" s="1508"/>
      <c r="E10534" s="1508"/>
      <c r="F10534" s="1504"/>
      <c r="G10534" s="1504"/>
      <c r="H10534" s="1504"/>
      <c r="I10534" s="1504"/>
      <c r="J10534" s="1504"/>
    </row>
    <row r="10535" spans="2:10" x14ac:dyDescent="0.25">
      <c r="B10535" s="1508"/>
      <c r="C10535" s="1508"/>
      <c r="D10535" s="1508"/>
      <c r="E10535" s="1508"/>
      <c r="F10535" s="1504"/>
      <c r="G10535" s="1504"/>
      <c r="H10535" s="1504"/>
      <c r="I10535" s="1504"/>
      <c r="J10535" s="1504"/>
    </row>
    <row r="10536" spans="2:10" x14ac:dyDescent="0.25">
      <c r="B10536" s="1508"/>
      <c r="C10536" s="1508"/>
      <c r="D10536" s="1508"/>
      <c r="E10536" s="1508"/>
      <c r="F10536" s="1504"/>
      <c r="G10536" s="1504"/>
      <c r="H10536" s="1504"/>
      <c r="I10536" s="1504"/>
      <c r="J10536" s="1504"/>
    </row>
    <row r="10537" spans="2:10" x14ac:dyDescent="0.25">
      <c r="B10537" s="1508"/>
      <c r="C10537" s="1508"/>
      <c r="D10537" s="1508"/>
      <c r="E10537" s="1508"/>
      <c r="F10537" s="1504"/>
      <c r="G10537" s="1504"/>
      <c r="H10537" s="1504"/>
      <c r="I10537" s="1504"/>
      <c r="J10537" s="1504"/>
    </row>
    <row r="10538" spans="2:10" x14ac:dyDescent="0.25">
      <c r="B10538" s="1508"/>
      <c r="C10538" s="1508"/>
      <c r="D10538" s="1508"/>
      <c r="E10538" s="1508"/>
      <c r="F10538" s="1504"/>
      <c r="G10538" s="1504"/>
      <c r="H10538" s="1504"/>
      <c r="I10538" s="1504"/>
      <c r="J10538" s="1504"/>
    </row>
    <row r="10539" spans="2:10" x14ac:dyDescent="0.25">
      <c r="B10539" s="1508"/>
      <c r="C10539" s="1508"/>
      <c r="D10539" s="1508"/>
      <c r="E10539" s="1508"/>
      <c r="F10539" s="1504"/>
      <c r="G10539" s="1504"/>
      <c r="H10539" s="1504"/>
      <c r="I10539" s="1504"/>
      <c r="J10539" s="1504"/>
    </row>
    <row r="10540" spans="2:10" x14ac:dyDescent="0.25">
      <c r="B10540" s="1508"/>
      <c r="C10540" s="1508"/>
      <c r="D10540" s="1508"/>
      <c r="E10540" s="1508"/>
      <c r="F10540" s="1504"/>
      <c r="G10540" s="1504"/>
      <c r="H10540" s="1504"/>
      <c r="I10540" s="1504"/>
      <c r="J10540" s="1504"/>
    </row>
    <row r="10541" spans="2:10" x14ac:dyDescent="0.25">
      <c r="B10541" s="1508"/>
      <c r="C10541" s="1508"/>
      <c r="D10541" s="1508"/>
      <c r="E10541" s="1508"/>
      <c r="F10541" s="1504"/>
      <c r="G10541" s="1504"/>
      <c r="H10541" s="1504"/>
      <c r="I10541" s="1504"/>
      <c r="J10541" s="1504"/>
    </row>
    <row r="10542" spans="2:10" x14ac:dyDescent="0.25">
      <c r="B10542" s="1508"/>
      <c r="C10542" s="1508"/>
      <c r="D10542" s="1508"/>
      <c r="E10542" s="1508"/>
      <c r="F10542" s="1504"/>
      <c r="G10542" s="1504"/>
      <c r="H10542" s="1504"/>
      <c r="I10542" s="1504"/>
      <c r="J10542" s="1504"/>
    </row>
    <row r="10543" spans="2:10" x14ac:dyDescent="0.25">
      <c r="B10543" s="1508"/>
      <c r="C10543" s="1508"/>
      <c r="D10543" s="1508"/>
      <c r="E10543" s="1508"/>
      <c r="F10543" s="1504"/>
      <c r="G10543" s="1504"/>
      <c r="H10543" s="1504"/>
      <c r="I10543" s="1504"/>
      <c r="J10543" s="1504"/>
    </row>
    <row r="10544" spans="2:10" x14ac:dyDescent="0.25">
      <c r="B10544" s="1508"/>
      <c r="C10544" s="1508"/>
      <c r="D10544" s="1508"/>
      <c r="E10544" s="1508"/>
      <c r="F10544" s="1504"/>
      <c r="G10544" s="1504"/>
      <c r="H10544" s="1504"/>
      <c r="I10544" s="1504"/>
      <c r="J10544" s="1504"/>
    </row>
    <row r="10545" spans="2:10" x14ac:dyDescent="0.25">
      <c r="B10545" s="1508"/>
      <c r="C10545" s="1508"/>
      <c r="D10545" s="1508"/>
      <c r="E10545" s="1508"/>
      <c r="F10545" s="1504"/>
      <c r="G10545" s="1504"/>
      <c r="H10545" s="1504"/>
      <c r="I10545" s="1504"/>
      <c r="J10545" s="1504"/>
    </row>
    <row r="10546" spans="2:10" x14ac:dyDescent="0.25">
      <c r="B10546" s="1508"/>
      <c r="C10546" s="1508"/>
      <c r="D10546" s="1508"/>
      <c r="E10546" s="1508"/>
      <c r="F10546" s="1504"/>
      <c r="G10546" s="1504"/>
      <c r="H10546" s="1504"/>
      <c r="I10546" s="1504"/>
      <c r="J10546" s="1504"/>
    </row>
    <row r="10547" spans="2:10" x14ac:dyDescent="0.25">
      <c r="B10547" s="1508"/>
      <c r="C10547" s="1508"/>
      <c r="D10547" s="1508"/>
      <c r="E10547" s="1508"/>
      <c r="F10547" s="1504"/>
      <c r="G10547" s="1504"/>
      <c r="H10547" s="1504"/>
      <c r="I10547" s="1504"/>
      <c r="J10547" s="1504"/>
    </row>
    <row r="10548" spans="2:10" x14ac:dyDescent="0.25">
      <c r="B10548" s="1508"/>
      <c r="C10548" s="1508"/>
      <c r="D10548" s="1508"/>
      <c r="E10548" s="1508"/>
      <c r="F10548" s="1504"/>
      <c r="G10548" s="1504"/>
      <c r="H10548" s="1504"/>
      <c r="I10548" s="1504"/>
      <c r="J10548" s="1504"/>
    </row>
    <row r="10549" spans="2:10" x14ac:dyDescent="0.25">
      <c r="B10549" s="1508"/>
      <c r="C10549" s="1508"/>
      <c r="D10549" s="1508"/>
      <c r="E10549" s="1508"/>
      <c r="F10549" s="1504"/>
      <c r="G10549" s="1504"/>
      <c r="H10549" s="1504"/>
      <c r="I10549" s="1504"/>
      <c r="J10549" s="1504"/>
    </row>
    <row r="10550" spans="2:10" x14ac:dyDescent="0.25">
      <c r="B10550" s="1508"/>
      <c r="C10550" s="1508"/>
      <c r="D10550" s="1508"/>
      <c r="E10550" s="1508"/>
      <c r="F10550" s="1504"/>
      <c r="G10550" s="1504"/>
      <c r="H10550" s="1504"/>
      <c r="I10550" s="1504"/>
      <c r="J10550" s="1504"/>
    </row>
    <row r="10551" spans="2:10" x14ac:dyDescent="0.25">
      <c r="B10551" s="1508"/>
      <c r="C10551" s="1508"/>
      <c r="D10551" s="1508"/>
      <c r="E10551" s="1508"/>
      <c r="F10551" s="1504"/>
      <c r="G10551" s="1504"/>
      <c r="H10551" s="1504"/>
      <c r="I10551" s="1504"/>
      <c r="J10551" s="1504"/>
    </row>
    <row r="10552" spans="2:10" x14ac:dyDescent="0.25">
      <c r="B10552" s="1508"/>
      <c r="C10552" s="1508"/>
      <c r="D10552" s="1508"/>
      <c r="E10552" s="1508"/>
      <c r="F10552" s="1504"/>
      <c r="G10552" s="1504"/>
      <c r="H10552" s="1504"/>
      <c r="I10552" s="1504"/>
      <c r="J10552" s="1504"/>
    </row>
    <row r="10553" spans="2:10" x14ac:dyDescent="0.25">
      <c r="B10553" s="1508"/>
      <c r="C10553" s="1508"/>
      <c r="D10553" s="1508"/>
      <c r="E10553" s="1508"/>
      <c r="F10553" s="1504"/>
      <c r="G10553" s="1504"/>
      <c r="H10553" s="1504"/>
      <c r="I10553" s="1504"/>
      <c r="J10553" s="1504"/>
    </row>
    <row r="10554" spans="2:10" x14ac:dyDescent="0.25">
      <c r="B10554" s="1508"/>
      <c r="C10554" s="1508"/>
      <c r="D10554" s="1508"/>
      <c r="E10554" s="1508"/>
      <c r="F10554" s="1504"/>
      <c r="G10554" s="1504"/>
      <c r="H10554" s="1504"/>
      <c r="I10554" s="1504"/>
      <c r="J10554" s="1504"/>
    </row>
    <row r="10555" spans="2:10" x14ac:dyDescent="0.25">
      <c r="B10555" s="1508"/>
      <c r="C10555" s="1508"/>
      <c r="D10555" s="1508"/>
      <c r="E10555" s="1508"/>
      <c r="F10555" s="1504"/>
      <c r="G10555" s="1504"/>
      <c r="H10555" s="1504"/>
      <c r="I10555" s="1504"/>
      <c r="J10555" s="1504"/>
    </row>
    <row r="10556" spans="2:10" x14ac:dyDescent="0.25">
      <c r="B10556" s="1508"/>
      <c r="C10556" s="1508"/>
      <c r="D10556" s="1508"/>
      <c r="E10556" s="1508"/>
      <c r="F10556" s="1504"/>
      <c r="G10556" s="1504"/>
      <c r="H10556" s="1504"/>
      <c r="I10556" s="1504"/>
      <c r="J10556" s="1504"/>
    </row>
    <row r="10557" spans="2:10" x14ac:dyDescent="0.25">
      <c r="B10557" s="1508"/>
      <c r="C10557" s="1508"/>
      <c r="D10557" s="1508"/>
      <c r="E10557" s="1508"/>
      <c r="F10557" s="1504"/>
      <c r="G10557" s="1504"/>
      <c r="H10557" s="1504"/>
      <c r="I10557" s="1504"/>
      <c r="J10557" s="1504"/>
    </row>
    <row r="10558" spans="2:10" x14ac:dyDescent="0.25">
      <c r="B10558" s="1508"/>
      <c r="C10558" s="1508"/>
      <c r="D10558" s="1508"/>
      <c r="E10558" s="1508"/>
      <c r="F10558" s="1504"/>
      <c r="G10558" s="1504"/>
      <c r="H10558" s="1504"/>
      <c r="I10558" s="1504"/>
      <c r="J10558" s="1504"/>
    </row>
    <row r="10559" spans="2:10" x14ac:dyDescent="0.25">
      <c r="B10559" s="1508"/>
      <c r="C10559" s="1508"/>
      <c r="D10559" s="1508"/>
      <c r="E10559" s="1508"/>
      <c r="F10559" s="1504"/>
      <c r="G10559" s="1504"/>
      <c r="H10559" s="1504"/>
      <c r="I10559" s="1504"/>
      <c r="J10559" s="1504"/>
    </row>
    <row r="10560" spans="2:10" x14ac:dyDescent="0.25">
      <c r="B10560" s="1508"/>
      <c r="C10560" s="1508"/>
      <c r="D10560" s="1508"/>
      <c r="E10560" s="1508"/>
      <c r="F10560" s="1504"/>
      <c r="G10560" s="1504"/>
      <c r="H10560" s="1504"/>
      <c r="I10560" s="1504"/>
      <c r="J10560" s="1504"/>
    </row>
    <row r="10561" spans="2:10" x14ac:dyDescent="0.25">
      <c r="B10561" s="1508"/>
      <c r="C10561" s="1508"/>
      <c r="D10561" s="1508"/>
      <c r="E10561" s="1508"/>
      <c r="F10561" s="1504"/>
      <c r="G10561" s="1504"/>
      <c r="H10561" s="1504"/>
      <c r="I10561" s="1504"/>
      <c r="J10561" s="1504"/>
    </row>
    <row r="10562" spans="2:10" x14ac:dyDescent="0.25">
      <c r="B10562" s="1508"/>
      <c r="C10562" s="1508"/>
      <c r="D10562" s="1508"/>
      <c r="E10562" s="1508"/>
      <c r="F10562" s="1504"/>
      <c r="G10562" s="1504"/>
      <c r="H10562" s="1504"/>
      <c r="I10562" s="1504"/>
      <c r="J10562" s="1504"/>
    </row>
    <row r="10563" spans="2:10" x14ac:dyDescent="0.25">
      <c r="B10563" s="1508"/>
      <c r="C10563" s="1508"/>
      <c r="D10563" s="1508"/>
      <c r="E10563" s="1508"/>
      <c r="F10563" s="1504"/>
      <c r="G10563" s="1504"/>
      <c r="H10563" s="1504"/>
      <c r="I10563" s="1504"/>
      <c r="J10563" s="1504"/>
    </row>
    <row r="10564" spans="2:10" x14ac:dyDescent="0.25">
      <c r="B10564" s="1508"/>
      <c r="C10564" s="1508"/>
      <c r="D10564" s="1508"/>
      <c r="E10564" s="1508"/>
      <c r="F10564" s="1504"/>
      <c r="G10564" s="1504"/>
      <c r="H10564" s="1504"/>
      <c r="I10564" s="1504"/>
      <c r="J10564" s="1504"/>
    </row>
    <row r="10565" spans="2:10" x14ac:dyDescent="0.25">
      <c r="B10565" s="1508"/>
      <c r="C10565" s="1508"/>
      <c r="D10565" s="1508"/>
      <c r="E10565" s="1508"/>
      <c r="F10565" s="1504"/>
      <c r="G10565" s="1504"/>
      <c r="H10565" s="1504"/>
      <c r="I10565" s="1504"/>
      <c r="J10565" s="1504"/>
    </row>
    <row r="10566" spans="2:10" x14ac:dyDescent="0.25">
      <c r="B10566" s="1508"/>
      <c r="C10566" s="1508"/>
      <c r="D10566" s="1508"/>
      <c r="E10566" s="1508"/>
      <c r="F10566" s="1504"/>
      <c r="G10566" s="1504"/>
      <c r="H10566" s="1504"/>
      <c r="I10566" s="1504"/>
      <c r="J10566" s="1504"/>
    </row>
    <row r="10567" spans="2:10" x14ac:dyDescent="0.25">
      <c r="B10567" s="1508"/>
      <c r="C10567" s="1508"/>
      <c r="D10567" s="1508"/>
      <c r="E10567" s="1508"/>
      <c r="F10567" s="1504"/>
      <c r="G10567" s="1504"/>
      <c r="H10567" s="1504"/>
      <c r="I10567" s="1504"/>
      <c r="J10567" s="1504"/>
    </row>
    <row r="10568" spans="2:10" x14ac:dyDescent="0.25">
      <c r="B10568" s="1508"/>
      <c r="C10568" s="1508"/>
      <c r="D10568" s="1508"/>
      <c r="E10568" s="1508"/>
      <c r="F10568" s="1504"/>
      <c r="G10568" s="1504"/>
      <c r="H10568" s="1504"/>
      <c r="I10568" s="1504"/>
      <c r="J10568" s="1504"/>
    </row>
    <row r="10569" spans="2:10" x14ac:dyDescent="0.25">
      <c r="B10569" s="1508"/>
      <c r="C10569" s="1508"/>
      <c r="D10569" s="1508"/>
      <c r="E10569" s="1508"/>
      <c r="F10569" s="1504"/>
      <c r="G10569" s="1504"/>
      <c r="H10569" s="1504"/>
      <c r="I10569" s="1504"/>
      <c r="J10569" s="1504"/>
    </row>
    <row r="10570" spans="2:10" x14ac:dyDescent="0.25">
      <c r="B10570" s="1508"/>
      <c r="C10570" s="1508"/>
      <c r="D10570" s="1508"/>
      <c r="E10570" s="1508"/>
      <c r="F10570" s="1504"/>
      <c r="G10570" s="1504"/>
      <c r="H10570" s="1504"/>
      <c r="I10570" s="1504"/>
      <c r="J10570" s="1504"/>
    </row>
    <row r="10571" spans="2:10" x14ac:dyDescent="0.25">
      <c r="B10571" s="1508"/>
      <c r="C10571" s="1508"/>
      <c r="D10571" s="1508"/>
      <c r="E10571" s="1508"/>
      <c r="F10571" s="1504"/>
      <c r="G10571" s="1504"/>
      <c r="H10571" s="1504"/>
      <c r="I10571" s="1504"/>
      <c r="J10571" s="1504"/>
    </row>
    <row r="10572" spans="2:10" x14ac:dyDescent="0.25">
      <c r="B10572" s="1508"/>
      <c r="C10572" s="1508"/>
      <c r="D10572" s="1508"/>
      <c r="E10572" s="1508"/>
      <c r="F10572" s="1504"/>
      <c r="G10572" s="1504"/>
      <c r="H10572" s="1504"/>
      <c r="I10572" s="1504"/>
      <c r="J10572" s="1504"/>
    </row>
    <row r="10573" spans="2:10" x14ac:dyDescent="0.25">
      <c r="B10573" s="1508"/>
      <c r="C10573" s="1508"/>
      <c r="D10573" s="1508"/>
      <c r="E10573" s="1508"/>
      <c r="F10573" s="1504"/>
      <c r="G10573" s="1504"/>
      <c r="H10573" s="1504"/>
      <c r="I10573" s="1504"/>
      <c r="J10573" s="1504"/>
    </row>
    <row r="10574" spans="2:10" x14ac:dyDescent="0.25">
      <c r="B10574" s="1508"/>
      <c r="C10574" s="1508"/>
      <c r="D10574" s="1508"/>
      <c r="E10574" s="1508"/>
      <c r="F10574" s="1504"/>
      <c r="G10574" s="1504"/>
      <c r="H10574" s="1504"/>
      <c r="I10574" s="1504"/>
      <c r="J10574" s="1504"/>
    </row>
    <row r="10575" spans="2:10" x14ac:dyDescent="0.25">
      <c r="B10575" s="1508"/>
      <c r="C10575" s="1508"/>
      <c r="D10575" s="1508"/>
      <c r="E10575" s="1508"/>
      <c r="F10575" s="1504"/>
      <c r="G10575" s="1504"/>
      <c r="H10575" s="1504"/>
      <c r="I10575" s="1504"/>
      <c r="J10575" s="1504"/>
    </row>
    <row r="10576" spans="2:10" x14ac:dyDescent="0.25">
      <c r="B10576" s="1508"/>
      <c r="C10576" s="1508"/>
      <c r="D10576" s="1508"/>
      <c r="E10576" s="1508"/>
      <c r="F10576" s="1504"/>
      <c r="G10576" s="1504"/>
      <c r="H10576" s="1504"/>
      <c r="I10576" s="1504"/>
      <c r="J10576" s="1504"/>
    </row>
    <row r="10577" spans="2:10" x14ac:dyDescent="0.25">
      <c r="B10577" s="1508"/>
      <c r="C10577" s="1508"/>
      <c r="D10577" s="1508"/>
      <c r="E10577" s="1508"/>
      <c r="F10577" s="1504"/>
      <c r="G10577" s="1504"/>
      <c r="H10577" s="1504"/>
      <c r="I10577" s="1504"/>
      <c r="J10577" s="1504"/>
    </row>
    <row r="10578" spans="2:10" x14ac:dyDescent="0.25">
      <c r="B10578" s="1508"/>
      <c r="C10578" s="1508"/>
      <c r="D10578" s="1508"/>
      <c r="E10578" s="1508"/>
      <c r="F10578" s="1504"/>
      <c r="G10578" s="1504"/>
      <c r="H10578" s="1504"/>
      <c r="I10578" s="1504"/>
      <c r="J10578" s="1504"/>
    </row>
    <row r="10579" spans="2:10" x14ac:dyDescent="0.25">
      <c r="B10579" s="1508"/>
      <c r="C10579" s="1508"/>
      <c r="D10579" s="1508"/>
      <c r="E10579" s="1508"/>
      <c r="F10579" s="1504"/>
      <c r="G10579" s="1504"/>
      <c r="H10579" s="1504"/>
      <c r="I10579" s="1504"/>
      <c r="J10579" s="1504"/>
    </row>
    <row r="10580" spans="2:10" x14ac:dyDescent="0.25">
      <c r="B10580" s="1508"/>
      <c r="C10580" s="1508"/>
      <c r="D10580" s="1508"/>
      <c r="E10580" s="1508"/>
      <c r="F10580" s="1504"/>
      <c r="G10580" s="1504"/>
      <c r="H10580" s="1504"/>
      <c r="I10580" s="1504"/>
      <c r="J10580" s="1504"/>
    </row>
    <row r="10581" spans="2:10" x14ac:dyDescent="0.25">
      <c r="B10581" s="1508"/>
      <c r="C10581" s="1508"/>
      <c r="D10581" s="1508"/>
      <c r="E10581" s="1508"/>
      <c r="F10581" s="1504"/>
      <c r="G10581" s="1504"/>
      <c r="H10581" s="1504"/>
      <c r="I10581" s="1504"/>
      <c r="J10581" s="1504"/>
    </row>
    <row r="10582" spans="2:10" x14ac:dyDescent="0.25">
      <c r="B10582" s="1508"/>
      <c r="C10582" s="1508"/>
      <c r="D10582" s="1508"/>
      <c r="E10582" s="1508"/>
      <c r="F10582" s="1504"/>
      <c r="G10582" s="1504"/>
      <c r="H10582" s="1504"/>
      <c r="I10582" s="1504"/>
      <c r="J10582" s="1504"/>
    </row>
    <row r="10583" spans="2:10" x14ac:dyDescent="0.25">
      <c r="B10583" s="1508"/>
      <c r="C10583" s="1508"/>
      <c r="D10583" s="1508"/>
      <c r="E10583" s="1508"/>
      <c r="F10583" s="1504"/>
      <c r="G10583" s="1504"/>
      <c r="H10583" s="1504"/>
      <c r="I10583" s="1504"/>
      <c r="J10583" s="1504"/>
    </row>
    <row r="10584" spans="2:10" x14ac:dyDescent="0.25">
      <c r="B10584" s="1508"/>
      <c r="C10584" s="1508"/>
      <c r="D10584" s="1508"/>
      <c r="E10584" s="1508"/>
      <c r="F10584" s="1504"/>
      <c r="G10584" s="1504"/>
      <c r="H10584" s="1504"/>
      <c r="I10584" s="1504"/>
      <c r="J10584" s="1504"/>
    </row>
    <row r="10585" spans="2:10" x14ac:dyDescent="0.25">
      <c r="B10585" s="1508"/>
      <c r="C10585" s="1508"/>
      <c r="D10585" s="1508"/>
      <c r="E10585" s="1508"/>
      <c r="F10585" s="1504"/>
      <c r="G10585" s="1504"/>
      <c r="H10585" s="1504"/>
      <c r="I10585" s="1504"/>
      <c r="J10585" s="1504"/>
    </row>
    <row r="10586" spans="2:10" x14ac:dyDescent="0.25">
      <c r="B10586" s="1508"/>
      <c r="C10586" s="1508"/>
      <c r="D10586" s="1508"/>
      <c r="E10586" s="1508"/>
      <c r="F10586" s="1504"/>
      <c r="G10586" s="1504"/>
      <c r="H10586" s="1504"/>
      <c r="I10586" s="1504"/>
      <c r="J10586" s="1504"/>
    </row>
    <row r="10587" spans="2:10" x14ac:dyDescent="0.25">
      <c r="B10587" s="1508"/>
      <c r="C10587" s="1508"/>
      <c r="D10587" s="1508"/>
      <c r="E10587" s="1508"/>
      <c r="F10587" s="1504"/>
      <c r="G10587" s="1504"/>
      <c r="H10587" s="1504"/>
      <c r="I10587" s="1504"/>
      <c r="J10587" s="1504"/>
    </row>
    <row r="10588" spans="2:10" x14ac:dyDescent="0.25">
      <c r="B10588" s="1508"/>
      <c r="C10588" s="1508"/>
      <c r="D10588" s="1508"/>
      <c r="E10588" s="1508"/>
      <c r="F10588" s="1504"/>
      <c r="G10588" s="1504"/>
      <c r="H10588" s="1504"/>
      <c r="I10588" s="1504"/>
      <c r="J10588" s="1504"/>
    </row>
    <row r="10589" spans="2:10" x14ac:dyDescent="0.25">
      <c r="B10589" s="1508"/>
      <c r="C10589" s="1508"/>
      <c r="D10589" s="1508"/>
      <c r="E10589" s="1508"/>
      <c r="F10589" s="1504"/>
      <c r="G10589" s="1504"/>
      <c r="H10589" s="1504"/>
      <c r="I10589" s="1504"/>
      <c r="J10589" s="1504"/>
    </row>
    <row r="10590" spans="2:10" x14ac:dyDescent="0.25">
      <c r="B10590" s="1508"/>
      <c r="C10590" s="1508"/>
      <c r="D10590" s="1508"/>
      <c r="E10590" s="1508"/>
      <c r="F10590" s="1504"/>
      <c r="G10590" s="1504"/>
      <c r="H10590" s="1504"/>
      <c r="I10590" s="1504"/>
      <c r="J10590" s="1504"/>
    </row>
    <row r="10591" spans="2:10" x14ac:dyDescent="0.25">
      <c r="B10591" s="1508"/>
      <c r="C10591" s="1508"/>
      <c r="D10591" s="1508"/>
      <c r="E10591" s="1508"/>
      <c r="F10591" s="1504"/>
      <c r="G10591" s="1504"/>
      <c r="H10591" s="1504"/>
      <c r="I10591" s="1504"/>
      <c r="J10591" s="1504"/>
    </row>
    <row r="10592" spans="2:10" x14ac:dyDescent="0.25">
      <c r="B10592" s="1508"/>
      <c r="C10592" s="1508"/>
      <c r="D10592" s="1508"/>
      <c r="E10592" s="1508"/>
      <c r="F10592" s="1504"/>
      <c r="G10592" s="1504"/>
      <c r="H10592" s="1504"/>
      <c r="I10592" s="1504"/>
      <c r="J10592" s="1504"/>
    </row>
    <row r="10593" spans="2:10" x14ac:dyDescent="0.25">
      <c r="B10593" s="1508"/>
      <c r="C10593" s="1508"/>
      <c r="D10593" s="1508"/>
      <c r="E10593" s="1508"/>
      <c r="F10593" s="1504"/>
      <c r="G10593" s="1504"/>
      <c r="H10593" s="1504"/>
      <c r="I10593" s="1504"/>
      <c r="J10593" s="1504"/>
    </row>
    <row r="10594" spans="2:10" x14ac:dyDescent="0.25">
      <c r="B10594" s="1508"/>
      <c r="C10594" s="1508"/>
      <c r="D10594" s="1508"/>
      <c r="E10594" s="1508"/>
      <c r="F10594" s="1504"/>
      <c r="G10594" s="1504"/>
      <c r="H10594" s="1504"/>
      <c r="I10594" s="1504"/>
      <c r="J10594" s="1504"/>
    </row>
    <row r="10595" spans="2:10" x14ac:dyDescent="0.25">
      <c r="B10595" s="1508"/>
      <c r="C10595" s="1508"/>
      <c r="D10595" s="1508"/>
      <c r="E10595" s="1508"/>
      <c r="F10595" s="1504"/>
      <c r="G10595" s="1504"/>
      <c r="H10595" s="1504"/>
      <c r="I10595" s="1504"/>
      <c r="J10595" s="1504"/>
    </row>
    <row r="10596" spans="2:10" x14ac:dyDescent="0.25">
      <c r="B10596" s="1508"/>
      <c r="C10596" s="1508"/>
      <c r="D10596" s="1508"/>
      <c r="E10596" s="1508"/>
      <c r="F10596" s="1504"/>
      <c r="G10596" s="1504"/>
      <c r="H10596" s="1504"/>
      <c r="I10596" s="1504"/>
      <c r="J10596" s="1504"/>
    </row>
    <row r="10597" spans="2:10" x14ac:dyDescent="0.25">
      <c r="B10597" s="1508"/>
      <c r="C10597" s="1508"/>
      <c r="D10597" s="1508"/>
      <c r="E10597" s="1508"/>
      <c r="F10597" s="1504"/>
      <c r="G10597" s="1504"/>
      <c r="H10597" s="1504"/>
      <c r="I10597" s="1504"/>
      <c r="J10597" s="1504"/>
    </row>
    <row r="10598" spans="2:10" x14ac:dyDescent="0.25">
      <c r="B10598" s="1508"/>
      <c r="C10598" s="1508"/>
      <c r="D10598" s="1508"/>
      <c r="E10598" s="1508"/>
      <c r="F10598" s="1504"/>
      <c r="G10598" s="1504"/>
      <c r="H10598" s="1504"/>
      <c r="I10598" s="1504"/>
      <c r="J10598" s="1504"/>
    </row>
    <row r="10599" spans="2:10" x14ac:dyDescent="0.25">
      <c r="B10599" s="1508"/>
      <c r="C10599" s="1508"/>
      <c r="D10599" s="1508"/>
      <c r="E10599" s="1508"/>
      <c r="F10599" s="1504"/>
      <c r="G10599" s="1504"/>
      <c r="H10599" s="1504"/>
      <c r="I10599" s="1504"/>
      <c r="J10599" s="1504"/>
    </row>
    <row r="10600" spans="2:10" x14ac:dyDescent="0.25">
      <c r="B10600" s="1508"/>
      <c r="C10600" s="1508"/>
      <c r="D10600" s="1508"/>
      <c r="E10600" s="1508"/>
      <c r="F10600" s="1504"/>
      <c r="G10600" s="1504"/>
      <c r="H10600" s="1504"/>
      <c r="I10600" s="1504"/>
      <c r="J10600" s="1504"/>
    </row>
    <row r="10601" spans="2:10" x14ac:dyDescent="0.25">
      <c r="B10601" s="1508"/>
      <c r="C10601" s="1508"/>
      <c r="D10601" s="1508"/>
      <c r="E10601" s="1508"/>
      <c r="F10601" s="1504"/>
      <c r="G10601" s="1504"/>
      <c r="H10601" s="1504"/>
      <c r="I10601" s="1504"/>
      <c r="J10601" s="1504"/>
    </row>
    <row r="10602" spans="2:10" x14ac:dyDescent="0.25">
      <c r="B10602" s="1508"/>
      <c r="C10602" s="1508"/>
      <c r="D10602" s="1508"/>
      <c r="E10602" s="1508"/>
      <c r="F10602" s="1504"/>
      <c r="G10602" s="1504"/>
      <c r="H10602" s="1504"/>
      <c r="I10602" s="1504"/>
      <c r="J10602" s="1504"/>
    </row>
    <row r="10603" spans="2:10" x14ac:dyDescent="0.25">
      <c r="B10603" s="1508"/>
      <c r="C10603" s="1508"/>
      <c r="D10603" s="1508"/>
      <c r="E10603" s="1508"/>
      <c r="F10603" s="1504"/>
      <c r="G10603" s="1504"/>
      <c r="H10603" s="1504"/>
      <c r="I10603" s="1504"/>
      <c r="J10603" s="1504"/>
    </row>
    <row r="10604" spans="2:10" x14ac:dyDescent="0.25">
      <c r="B10604" s="1508"/>
      <c r="C10604" s="1508"/>
      <c r="D10604" s="1508"/>
      <c r="E10604" s="1508"/>
      <c r="F10604" s="1504"/>
      <c r="G10604" s="1504"/>
      <c r="H10604" s="1504"/>
      <c r="I10604" s="1504"/>
      <c r="J10604" s="1504"/>
    </row>
    <row r="10605" spans="2:10" x14ac:dyDescent="0.25">
      <c r="B10605" s="1508"/>
      <c r="C10605" s="1508"/>
      <c r="D10605" s="1508"/>
      <c r="E10605" s="1508"/>
      <c r="F10605" s="1504"/>
      <c r="G10605" s="1504"/>
      <c r="H10605" s="1504"/>
      <c r="I10605" s="1504"/>
      <c r="J10605" s="1504"/>
    </row>
    <row r="10606" spans="2:10" x14ac:dyDescent="0.25">
      <c r="B10606" s="1508"/>
      <c r="C10606" s="1508"/>
      <c r="D10606" s="1508"/>
      <c r="E10606" s="1508"/>
      <c r="F10606" s="1504"/>
      <c r="G10606" s="1504"/>
      <c r="H10606" s="1504"/>
      <c r="I10606" s="1504"/>
      <c r="J10606" s="1504"/>
    </row>
    <row r="10607" spans="2:10" x14ac:dyDescent="0.25">
      <c r="B10607" s="1508"/>
      <c r="C10607" s="1508"/>
      <c r="D10607" s="1508"/>
      <c r="E10607" s="1508"/>
      <c r="F10607" s="1504"/>
      <c r="G10607" s="1504"/>
      <c r="H10607" s="1504"/>
      <c r="I10607" s="1504"/>
      <c r="J10607" s="1504"/>
    </row>
    <row r="10608" spans="2:10" x14ac:dyDescent="0.25">
      <c r="B10608" s="1508"/>
      <c r="C10608" s="1508"/>
      <c r="D10608" s="1508"/>
      <c r="E10608" s="1508"/>
      <c r="F10608" s="1504"/>
      <c r="G10608" s="1504"/>
      <c r="H10608" s="1504"/>
      <c r="I10608" s="1504"/>
      <c r="J10608" s="1504"/>
    </row>
    <row r="10609" spans="2:10" x14ac:dyDescent="0.25">
      <c r="B10609" s="1508"/>
      <c r="C10609" s="1508"/>
      <c r="D10609" s="1508"/>
      <c r="E10609" s="1508"/>
      <c r="F10609" s="1504"/>
      <c r="G10609" s="1504"/>
      <c r="H10609" s="1504"/>
      <c r="I10609" s="1504"/>
      <c r="J10609" s="1504"/>
    </row>
    <row r="10610" spans="2:10" x14ac:dyDescent="0.25">
      <c r="B10610" s="1508"/>
      <c r="C10610" s="1508"/>
      <c r="D10610" s="1508"/>
      <c r="E10610" s="1508"/>
      <c r="F10610" s="1504"/>
      <c r="G10610" s="1504"/>
      <c r="H10610" s="1504"/>
      <c r="I10610" s="1504"/>
      <c r="J10610" s="1504"/>
    </row>
    <row r="10611" spans="2:10" x14ac:dyDescent="0.25">
      <c r="B10611" s="1508"/>
      <c r="C10611" s="1508"/>
      <c r="D10611" s="1508"/>
      <c r="E10611" s="1508"/>
      <c r="F10611" s="1504"/>
      <c r="G10611" s="1504"/>
      <c r="H10611" s="1504"/>
      <c r="I10611" s="1504"/>
      <c r="J10611" s="1504"/>
    </row>
    <row r="10612" spans="2:10" x14ac:dyDescent="0.25">
      <c r="B10612" s="1508"/>
      <c r="C10612" s="1508"/>
      <c r="D10612" s="1508"/>
      <c r="E10612" s="1508"/>
      <c r="F10612" s="1504"/>
      <c r="G10612" s="1504"/>
      <c r="H10612" s="1504"/>
      <c r="I10612" s="1504"/>
      <c r="J10612" s="1504"/>
    </row>
    <row r="10613" spans="2:10" x14ac:dyDescent="0.25">
      <c r="B10613" s="1508"/>
      <c r="C10613" s="1508"/>
      <c r="D10613" s="1508"/>
      <c r="E10613" s="1508"/>
      <c r="F10613" s="1504"/>
      <c r="G10613" s="1504"/>
      <c r="H10613" s="1504"/>
      <c r="I10613" s="1504"/>
      <c r="J10613" s="1504"/>
    </row>
    <row r="10614" spans="2:10" x14ac:dyDescent="0.25">
      <c r="B10614" s="1508"/>
      <c r="C10614" s="1508"/>
      <c r="D10614" s="1508"/>
      <c r="E10614" s="1508"/>
      <c r="F10614" s="1504"/>
      <c r="G10614" s="1504"/>
      <c r="H10614" s="1504"/>
      <c r="I10614" s="1504"/>
      <c r="J10614" s="1504"/>
    </row>
    <row r="10615" spans="2:10" x14ac:dyDescent="0.25">
      <c r="B10615" s="1508"/>
      <c r="C10615" s="1508"/>
      <c r="D10615" s="1508"/>
      <c r="E10615" s="1508"/>
      <c r="F10615" s="1504"/>
      <c r="G10615" s="1504"/>
      <c r="H10615" s="1504"/>
      <c r="I10615" s="1504"/>
      <c r="J10615" s="1504"/>
    </row>
    <row r="10616" spans="2:10" x14ac:dyDescent="0.25">
      <c r="B10616" s="1508"/>
      <c r="C10616" s="1508"/>
      <c r="D10616" s="1508"/>
      <c r="E10616" s="1508"/>
      <c r="F10616" s="1504"/>
      <c r="G10616" s="1504"/>
      <c r="H10616" s="1504"/>
      <c r="I10616" s="1504"/>
      <c r="J10616" s="1504"/>
    </row>
    <row r="10617" spans="2:10" x14ac:dyDescent="0.25">
      <c r="B10617" s="1508"/>
      <c r="C10617" s="1508"/>
      <c r="D10617" s="1508"/>
      <c r="E10617" s="1508"/>
      <c r="F10617" s="1504"/>
      <c r="G10617" s="1504"/>
      <c r="H10617" s="1504"/>
      <c r="I10617" s="1504"/>
      <c r="J10617" s="1504"/>
    </row>
    <row r="10618" spans="2:10" x14ac:dyDescent="0.25">
      <c r="B10618" s="1508"/>
      <c r="C10618" s="1508"/>
      <c r="D10618" s="1508"/>
      <c r="E10618" s="1508"/>
      <c r="F10618" s="1504"/>
      <c r="G10618" s="1504"/>
      <c r="H10618" s="1504"/>
      <c r="I10618" s="1504"/>
      <c r="J10618" s="1504"/>
    </row>
    <row r="10619" spans="2:10" x14ac:dyDescent="0.25">
      <c r="B10619" s="1508"/>
      <c r="C10619" s="1508"/>
      <c r="D10619" s="1508"/>
      <c r="E10619" s="1508"/>
      <c r="F10619" s="1504"/>
      <c r="G10619" s="1504"/>
      <c r="H10619" s="1504"/>
      <c r="I10619" s="1504"/>
      <c r="J10619" s="1504"/>
    </row>
    <row r="10620" spans="2:10" x14ac:dyDescent="0.25">
      <c r="B10620" s="1508"/>
      <c r="C10620" s="1508"/>
      <c r="D10620" s="1508"/>
      <c r="E10620" s="1508"/>
      <c r="F10620" s="1504"/>
      <c r="G10620" s="1504"/>
      <c r="H10620" s="1504"/>
      <c r="I10620" s="1504"/>
      <c r="J10620" s="1504"/>
    </row>
    <row r="10621" spans="2:10" x14ac:dyDescent="0.25">
      <c r="B10621" s="1508"/>
      <c r="C10621" s="1508"/>
      <c r="D10621" s="1508"/>
      <c r="E10621" s="1508"/>
      <c r="F10621" s="1504"/>
      <c r="G10621" s="1504"/>
      <c r="H10621" s="1504"/>
      <c r="I10621" s="1504"/>
      <c r="J10621" s="1504"/>
    </row>
    <row r="10622" spans="2:10" x14ac:dyDescent="0.25">
      <c r="B10622" s="1508"/>
      <c r="C10622" s="1508"/>
      <c r="D10622" s="1508"/>
      <c r="E10622" s="1508"/>
      <c r="F10622" s="1504"/>
      <c r="G10622" s="1504"/>
      <c r="H10622" s="1504"/>
      <c r="I10622" s="1504"/>
      <c r="J10622" s="1504"/>
    </row>
    <row r="10623" spans="2:10" x14ac:dyDescent="0.25">
      <c r="B10623" s="1508"/>
      <c r="C10623" s="1508"/>
      <c r="D10623" s="1508"/>
      <c r="E10623" s="1508"/>
      <c r="F10623" s="1504"/>
      <c r="G10623" s="1504"/>
      <c r="H10623" s="1504"/>
      <c r="I10623" s="1504"/>
      <c r="J10623" s="1504"/>
    </row>
    <row r="10624" spans="2:10" x14ac:dyDescent="0.25">
      <c r="B10624" s="1508"/>
      <c r="C10624" s="1508"/>
      <c r="D10624" s="1508"/>
      <c r="E10624" s="1508"/>
      <c r="F10624" s="1504"/>
      <c r="G10624" s="1504"/>
      <c r="H10624" s="1504"/>
      <c r="I10624" s="1504"/>
      <c r="J10624" s="1504"/>
    </row>
    <row r="10625" spans="2:10" x14ac:dyDescent="0.25">
      <c r="B10625" s="1508"/>
      <c r="C10625" s="1508"/>
      <c r="D10625" s="1508"/>
      <c r="E10625" s="1508"/>
      <c r="F10625" s="1504"/>
      <c r="G10625" s="1504"/>
      <c r="H10625" s="1504"/>
      <c r="I10625" s="1504"/>
      <c r="J10625" s="1504"/>
    </row>
    <row r="10626" spans="2:10" x14ac:dyDescent="0.25">
      <c r="B10626" s="1508"/>
      <c r="C10626" s="1508"/>
      <c r="D10626" s="1508"/>
      <c r="E10626" s="1508"/>
      <c r="F10626" s="1504"/>
      <c r="G10626" s="1504"/>
      <c r="H10626" s="1504"/>
      <c r="I10626" s="1504"/>
      <c r="J10626" s="1504"/>
    </row>
    <row r="10627" spans="2:10" x14ac:dyDescent="0.25">
      <c r="B10627" s="1508"/>
      <c r="C10627" s="1508"/>
      <c r="D10627" s="1508"/>
      <c r="E10627" s="1508"/>
      <c r="F10627" s="1504"/>
      <c r="G10627" s="1504"/>
      <c r="H10627" s="1504"/>
      <c r="I10627" s="1504"/>
      <c r="J10627" s="1504"/>
    </row>
    <row r="10628" spans="2:10" x14ac:dyDescent="0.25">
      <c r="B10628" s="1508"/>
      <c r="C10628" s="1508"/>
      <c r="D10628" s="1508"/>
      <c r="E10628" s="1508"/>
      <c r="F10628" s="1504"/>
      <c r="G10628" s="1504"/>
      <c r="H10628" s="1504"/>
      <c r="I10628" s="1504"/>
      <c r="J10628" s="1504"/>
    </row>
    <row r="10629" spans="2:10" x14ac:dyDescent="0.25">
      <c r="B10629" s="1508"/>
      <c r="C10629" s="1508"/>
      <c r="D10629" s="1508"/>
      <c r="E10629" s="1508"/>
      <c r="F10629" s="1504"/>
      <c r="G10629" s="1504"/>
      <c r="H10629" s="1504"/>
      <c r="I10629" s="1504"/>
      <c r="J10629" s="1504"/>
    </row>
    <row r="10630" spans="2:10" x14ac:dyDescent="0.25">
      <c r="B10630" s="1508"/>
      <c r="C10630" s="1508"/>
      <c r="D10630" s="1508"/>
      <c r="E10630" s="1508"/>
      <c r="F10630" s="1504"/>
      <c r="G10630" s="1504"/>
      <c r="H10630" s="1504"/>
      <c r="I10630" s="1504"/>
      <c r="J10630" s="1504"/>
    </row>
    <row r="10631" spans="2:10" x14ac:dyDescent="0.25">
      <c r="B10631" s="1508"/>
      <c r="C10631" s="1508"/>
      <c r="D10631" s="1508"/>
      <c r="E10631" s="1508"/>
      <c r="F10631" s="1504"/>
      <c r="G10631" s="1504"/>
      <c r="H10631" s="1504"/>
      <c r="I10631" s="1504"/>
      <c r="J10631" s="1504"/>
    </row>
    <row r="10632" spans="2:10" x14ac:dyDescent="0.25">
      <c r="B10632" s="1508"/>
      <c r="C10632" s="1508"/>
      <c r="D10632" s="1508"/>
      <c r="E10632" s="1508"/>
      <c r="F10632" s="1504"/>
      <c r="G10632" s="1504"/>
      <c r="H10632" s="1504"/>
      <c r="I10632" s="1504"/>
      <c r="J10632" s="1504"/>
    </row>
    <row r="10633" spans="2:10" x14ac:dyDescent="0.25">
      <c r="B10633" s="1508"/>
      <c r="C10633" s="1508"/>
      <c r="D10633" s="1508"/>
      <c r="E10633" s="1508"/>
      <c r="F10633" s="1504"/>
      <c r="G10633" s="1504"/>
      <c r="H10633" s="1504"/>
      <c r="I10633" s="1504"/>
      <c r="J10633" s="1504"/>
    </row>
    <row r="10634" spans="2:10" x14ac:dyDescent="0.25">
      <c r="B10634" s="1508"/>
      <c r="C10634" s="1508"/>
      <c r="D10634" s="1508"/>
      <c r="E10634" s="1508"/>
      <c r="F10634" s="1504"/>
      <c r="G10634" s="1504"/>
      <c r="H10634" s="1504"/>
      <c r="I10634" s="1504"/>
      <c r="J10634" s="1504"/>
    </row>
    <row r="10635" spans="2:10" x14ac:dyDescent="0.25">
      <c r="B10635" s="1508"/>
      <c r="C10635" s="1508"/>
      <c r="D10635" s="1508"/>
      <c r="E10635" s="1508"/>
      <c r="F10635" s="1504"/>
      <c r="G10635" s="1504"/>
      <c r="H10635" s="1504"/>
      <c r="I10635" s="1504"/>
      <c r="J10635" s="1504"/>
    </row>
    <row r="10636" spans="2:10" x14ac:dyDescent="0.25">
      <c r="B10636" s="1508"/>
      <c r="C10636" s="1508"/>
      <c r="D10636" s="1508"/>
      <c r="E10636" s="1508"/>
      <c r="F10636" s="1504"/>
      <c r="G10636" s="1504"/>
      <c r="H10636" s="1504"/>
      <c r="I10636" s="1504"/>
      <c r="J10636" s="1504"/>
    </row>
    <row r="10637" spans="2:10" x14ac:dyDescent="0.25">
      <c r="B10637" s="1508"/>
      <c r="C10637" s="1508"/>
      <c r="D10637" s="1508"/>
      <c r="E10637" s="1508"/>
      <c r="F10637" s="1504"/>
      <c r="G10637" s="1504"/>
      <c r="H10637" s="1504"/>
      <c r="I10637" s="1504"/>
      <c r="J10637" s="1504"/>
    </row>
    <row r="10638" spans="2:10" x14ac:dyDescent="0.25">
      <c r="B10638" s="1508"/>
      <c r="C10638" s="1508"/>
      <c r="D10638" s="1508"/>
      <c r="E10638" s="1508"/>
      <c r="F10638" s="1504"/>
      <c r="G10638" s="1504"/>
      <c r="H10638" s="1504"/>
      <c r="I10638" s="1504"/>
      <c r="J10638" s="1504"/>
    </row>
    <row r="10639" spans="2:10" x14ac:dyDescent="0.25">
      <c r="B10639" s="1508"/>
      <c r="C10639" s="1508"/>
      <c r="D10639" s="1508"/>
      <c r="E10639" s="1508"/>
      <c r="F10639" s="1504"/>
      <c r="G10639" s="1504"/>
      <c r="H10639" s="1504"/>
      <c r="I10639" s="1504"/>
      <c r="J10639" s="1504"/>
    </row>
    <row r="10640" spans="2:10" x14ac:dyDescent="0.25">
      <c r="B10640" s="1508"/>
      <c r="C10640" s="1508"/>
      <c r="D10640" s="1508"/>
      <c r="E10640" s="1508"/>
      <c r="F10640" s="1504"/>
      <c r="G10640" s="1504"/>
      <c r="H10640" s="1504"/>
      <c r="I10640" s="1504"/>
      <c r="J10640" s="1504"/>
    </row>
    <row r="10641" spans="2:10" x14ac:dyDescent="0.25">
      <c r="B10641" s="1508"/>
      <c r="C10641" s="1508"/>
      <c r="D10641" s="1508"/>
      <c r="E10641" s="1508"/>
      <c r="F10641" s="1504"/>
      <c r="G10641" s="1504"/>
      <c r="H10641" s="1504"/>
      <c r="I10641" s="1504"/>
      <c r="J10641" s="1504"/>
    </row>
    <row r="10642" spans="2:10" x14ac:dyDescent="0.25">
      <c r="B10642" s="1508"/>
      <c r="C10642" s="1508"/>
      <c r="D10642" s="1508"/>
      <c r="E10642" s="1508"/>
      <c r="F10642" s="1504"/>
      <c r="G10642" s="1504"/>
      <c r="H10642" s="1504"/>
      <c r="I10642" s="1504"/>
      <c r="J10642" s="1504"/>
    </row>
    <row r="10643" spans="2:10" x14ac:dyDescent="0.25">
      <c r="B10643" s="1508"/>
      <c r="C10643" s="1508"/>
      <c r="D10643" s="1508"/>
      <c r="E10643" s="1508"/>
      <c r="F10643" s="1504"/>
      <c r="G10643" s="1504"/>
      <c r="H10643" s="1504"/>
      <c r="I10643" s="1504"/>
      <c r="J10643" s="1504"/>
    </row>
    <row r="10644" spans="2:10" x14ac:dyDescent="0.25">
      <c r="B10644" s="1508"/>
      <c r="C10644" s="1508"/>
      <c r="D10644" s="1508"/>
      <c r="E10644" s="1508"/>
      <c r="F10644" s="1504"/>
      <c r="G10644" s="1504"/>
      <c r="H10644" s="1504"/>
      <c r="I10644" s="1504"/>
      <c r="J10644" s="1504"/>
    </row>
    <row r="10645" spans="2:10" x14ac:dyDescent="0.25">
      <c r="B10645" s="1508"/>
      <c r="C10645" s="1508"/>
      <c r="D10645" s="1508"/>
      <c r="E10645" s="1508"/>
      <c r="F10645" s="1504"/>
      <c r="G10645" s="1504"/>
      <c r="H10645" s="1504"/>
      <c r="I10645" s="1504"/>
      <c r="J10645" s="1504"/>
    </row>
    <row r="10646" spans="2:10" x14ac:dyDescent="0.25">
      <c r="B10646" s="1508"/>
      <c r="C10646" s="1508"/>
      <c r="D10646" s="1508"/>
      <c r="E10646" s="1508"/>
      <c r="F10646" s="1504"/>
      <c r="G10646" s="1504"/>
      <c r="H10646" s="1504"/>
      <c r="I10646" s="1504"/>
      <c r="J10646" s="1504"/>
    </row>
    <row r="10647" spans="2:10" x14ac:dyDescent="0.25">
      <c r="B10647" s="1508"/>
      <c r="C10647" s="1508"/>
      <c r="D10647" s="1508"/>
      <c r="E10647" s="1508"/>
      <c r="F10647" s="1504"/>
      <c r="G10647" s="1504"/>
      <c r="H10647" s="1504"/>
      <c r="I10647" s="1504"/>
      <c r="J10647" s="1504"/>
    </row>
    <row r="10648" spans="2:10" x14ac:dyDescent="0.25">
      <c r="B10648" s="1508"/>
      <c r="C10648" s="1508"/>
      <c r="D10648" s="1508"/>
      <c r="E10648" s="1508"/>
      <c r="F10648" s="1504"/>
      <c r="G10648" s="1504"/>
      <c r="H10648" s="1504"/>
      <c r="I10648" s="1504"/>
      <c r="J10648" s="1504"/>
    </row>
    <row r="10649" spans="2:10" x14ac:dyDescent="0.25">
      <c r="B10649" s="1508"/>
      <c r="C10649" s="1508"/>
      <c r="D10649" s="1508"/>
      <c r="E10649" s="1508"/>
      <c r="F10649" s="1504"/>
      <c r="G10649" s="1504"/>
      <c r="H10649" s="1504"/>
      <c r="I10649" s="1504"/>
      <c r="J10649" s="1504"/>
    </row>
    <row r="10650" spans="2:10" x14ac:dyDescent="0.25">
      <c r="B10650" s="1508"/>
      <c r="C10650" s="1508"/>
      <c r="D10650" s="1508"/>
      <c r="E10650" s="1508"/>
      <c r="F10650" s="1504"/>
      <c r="G10650" s="1504"/>
      <c r="H10650" s="1504"/>
      <c r="I10650" s="1504"/>
      <c r="J10650" s="1504"/>
    </row>
    <row r="10651" spans="2:10" x14ac:dyDescent="0.25">
      <c r="B10651" s="1508"/>
      <c r="C10651" s="1508"/>
      <c r="D10651" s="1508"/>
      <c r="E10651" s="1508"/>
      <c r="F10651" s="1504"/>
      <c r="G10651" s="1504"/>
      <c r="H10651" s="1504"/>
      <c r="I10651" s="1504"/>
      <c r="J10651" s="1504"/>
    </row>
    <row r="10652" spans="2:10" x14ac:dyDescent="0.25">
      <c r="B10652" s="1508"/>
      <c r="C10652" s="1508"/>
      <c r="D10652" s="1508"/>
      <c r="E10652" s="1508"/>
      <c r="F10652" s="1504"/>
      <c r="G10652" s="1504"/>
      <c r="H10652" s="1504"/>
      <c r="I10652" s="1504"/>
      <c r="J10652" s="1504"/>
    </row>
    <row r="10653" spans="2:10" x14ac:dyDescent="0.25">
      <c r="B10653" s="1508"/>
      <c r="C10653" s="1508"/>
      <c r="D10653" s="1508"/>
      <c r="E10653" s="1508"/>
      <c r="F10653" s="1504"/>
      <c r="G10653" s="1504"/>
      <c r="H10653" s="1504"/>
      <c r="I10653" s="1504"/>
      <c r="J10653" s="1504"/>
    </row>
    <row r="10654" spans="2:10" x14ac:dyDescent="0.25">
      <c r="B10654" s="1508"/>
      <c r="C10654" s="1508"/>
      <c r="D10654" s="1508"/>
      <c r="E10654" s="1508"/>
      <c r="F10654" s="1504"/>
      <c r="G10654" s="1504"/>
      <c r="H10654" s="1504"/>
      <c r="I10654" s="1504"/>
      <c r="J10654" s="1504"/>
    </row>
    <row r="10655" spans="2:10" x14ac:dyDescent="0.25">
      <c r="B10655" s="1508"/>
      <c r="C10655" s="1508"/>
      <c r="D10655" s="1508"/>
      <c r="E10655" s="1508"/>
      <c r="F10655" s="1504"/>
      <c r="G10655" s="1504"/>
      <c r="H10655" s="1504"/>
      <c r="I10655" s="1504"/>
      <c r="J10655" s="1504"/>
    </row>
    <row r="10656" spans="2:10" x14ac:dyDescent="0.25">
      <c r="B10656" s="1508"/>
      <c r="C10656" s="1508"/>
      <c r="D10656" s="1508"/>
      <c r="E10656" s="1508"/>
      <c r="F10656" s="1504"/>
      <c r="G10656" s="1504"/>
      <c r="H10656" s="1504"/>
      <c r="I10656" s="1504"/>
      <c r="J10656" s="1504"/>
    </row>
    <row r="10657" spans="2:10" x14ac:dyDescent="0.25">
      <c r="B10657" s="1508"/>
      <c r="C10657" s="1508"/>
      <c r="D10657" s="1508"/>
      <c r="E10657" s="1508"/>
      <c r="F10657" s="1504"/>
      <c r="G10657" s="1504"/>
      <c r="H10657" s="1504"/>
      <c r="I10657" s="1504"/>
      <c r="J10657" s="1504"/>
    </row>
    <row r="10658" spans="2:10" x14ac:dyDescent="0.25">
      <c r="B10658" s="1508"/>
      <c r="C10658" s="1508"/>
      <c r="D10658" s="1508"/>
      <c r="E10658" s="1508"/>
      <c r="F10658" s="1504"/>
      <c r="G10658" s="1504"/>
      <c r="H10658" s="1504"/>
      <c r="I10658" s="1504"/>
      <c r="J10658" s="1504"/>
    </row>
    <row r="10659" spans="2:10" x14ac:dyDescent="0.25">
      <c r="B10659" s="1508"/>
      <c r="C10659" s="1508"/>
      <c r="D10659" s="1508"/>
      <c r="E10659" s="1508"/>
      <c r="F10659" s="1504"/>
      <c r="G10659" s="1504"/>
      <c r="H10659" s="1504"/>
      <c r="I10659" s="1504"/>
      <c r="J10659" s="1504"/>
    </row>
    <row r="10660" spans="2:10" x14ac:dyDescent="0.25">
      <c r="B10660" s="1508"/>
      <c r="C10660" s="1508"/>
      <c r="D10660" s="1508"/>
      <c r="E10660" s="1508"/>
      <c r="F10660" s="1504"/>
      <c r="G10660" s="1504"/>
      <c r="H10660" s="1504"/>
      <c r="I10660" s="1504"/>
      <c r="J10660" s="1504"/>
    </row>
    <row r="10661" spans="2:10" x14ac:dyDescent="0.25">
      <c r="B10661" s="1508"/>
      <c r="C10661" s="1508"/>
      <c r="D10661" s="1508"/>
      <c r="E10661" s="1508"/>
      <c r="F10661" s="1504"/>
      <c r="G10661" s="1504"/>
      <c r="H10661" s="1504"/>
      <c r="I10661" s="1504"/>
      <c r="J10661" s="1504"/>
    </row>
    <row r="10662" spans="2:10" x14ac:dyDescent="0.25">
      <c r="B10662" s="1508"/>
      <c r="C10662" s="1508"/>
      <c r="D10662" s="1508"/>
      <c r="E10662" s="1508"/>
      <c r="F10662" s="1504"/>
      <c r="G10662" s="1504"/>
      <c r="H10662" s="1504"/>
      <c r="I10662" s="1504"/>
      <c r="J10662" s="1504"/>
    </row>
    <row r="10663" spans="2:10" x14ac:dyDescent="0.25">
      <c r="B10663" s="1508"/>
      <c r="C10663" s="1508"/>
      <c r="D10663" s="1508"/>
      <c r="E10663" s="1508"/>
      <c r="F10663" s="1504"/>
      <c r="G10663" s="1504"/>
      <c r="H10663" s="1504"/>
      <c r="I10663" s="1504"/>
      <c r="J10663" s="1504"/>
    </row>
    <row r="10664" spans="2:10" x14ac:dyDescent="0.25">
      <c r="B10664" s="1508"/>
      <c r="C10664" s="1508"/>
      <c r="D10664" s="1508"/>
      <c r="E10664" s="1508"/>
      <c r="F10664" s="1504"/>
      <c r="G10664" s="1504"/>
      <c r="H10664" s="1504"/>
      <c r="I10664" s="1504"/>
      <c r="J10664" s="1504"/>
    </row>
    <row r="10665" spans="2:10" x14ac:dyDescent="0.25">
      <c r="B10665" s="1508"/>
      <c r="C10665" s="1508"/>
      <c r="D10665" s="1508"/>
      <c r="E10665" s="1508"/>
      <c r="F10665" s="1504"/>
      <c r="G10665" s="1504"/>
      <c r="H10665" s="1504"/>
      <c r="I10665" s="1504"/>
      <c r="J10665" s="1504"/>
    </row>
    <row r="10666" spans="2:10" x14ac:dyDescent="0.25">
      <c r="B10666" s="1508"/>
      <c r="C10666" s="1508"/>
      <c r="D10666" s="1508"/>
      <c r="E10666" s="1508"/>
      <c r="F10666" s="1504"/>
      <c r="G10666" s="1504"/>
      <c r="H10666" s="1504"/>
      <c r="I10666" s="1504"/>
      <c r="J10666" s="1504"/>
    </row>
    <row r="10667" spans="2:10" x14ac:dyDescent="0.25">
      <c r="B10667" s="1508"/>
      <c r="C10667" s="1508"/>
      <c r="D10667" s="1508"/>
      <c r="E10667" s="1508"/>
      <c r="F10667" s="1504"/>
      <c r="G10667" s="1504"/>
      <c r="H10667" s="1504"/>
      <c r="I10667" s="1504"/>
      <c r="J10667" s="1504"/>
    </row>
    <row r="10668" spans="2:10" x14ac:dyDescent="0.25">
      <c r="B10668" s="1508"/>
      <c r="C10668" s="1508"/>
      <c r="D10668" s="1508"/>
      <c r="E10668" s="1508"/>
      <c r="F10668" s="1504"/>
      <c r="G10668" s="1504"/>
      <c r="H10668" s="1504"/>
      <c r="I10668" s="1504"/>
      <c r="J10668" s="1504"/>
    </row>
    <row r="10669" spans="2:10" x14ac:dyDescent="0.25">
      <c r="B10669" s="1508"/>
      <c r="C10669" s="1508"/>
      <c r="D10669" s="1508"/>
      <c r="E10669" s="1508"/>
      <c r="F10669" s="1504"/>
      <c r="G10669" s="1504"/>
      <c r="H10669" s="1504"/>
      <c r="I10669" s="1504"/>
      <c r="J10669" s="1504"/>
    </row>
    <row r="10670" spans="2:10" x14ac:dyDescent="0.25">
      <c r="B10670" s="1508"/>
      <c r="C10670" s="1508"/>
      <c r="D10670" s="1508"/>
      <c r="E10670" s="1508"/>
      <c r="F10670" s="1504"/>
      <c r="G10670" s="1504"/>
      <c r="H10670" s="1504"/>
      <c r="I10670" s="1504"/>
      <c r="J10670" s="1504"/>
    </row>
    <row r="10671" spans="2:10" x14ac:dyDescent="0.25">
      <c r="B10671" s="1508"/>
      <c r="C10671" s="1508"/>
      <c r="D10671" s="1508"/>
      <c r="E10671" s="1508"/>
      <c r="F10671" s="1504"/>
      <c r="G10671" s="1504"/>
      <c r="H10671" s="1504"/>
      <c r="I10671" s="1504"/>
      <c r="J10671" s="1504"/>
    </row>
    <row r="10672" spans="2:10" x14ac:dyDescent="0.25">
      <c r="B10672" s="1508"/>
      <c r="C10672" s="1508"/>
      <c r="D10672" s="1508"/>
      <c r="E10672" s="1508"/>
      <c r="F10672" s="1504"/>
      <c r="G10672" s="1504"/>
      <c r="H10672" s="1504"/>
      <c r="I10672" s="1504"/>
      <c r="J10672" s="1504"/>
    </row>
    <row r="10673" spans="2:10" x14ac:dyDescent="0.25">
      <c r="B10673" s="1508"/>
      <c r="C10673" s="1508"/>
      <c r="D10673" s="1508"/>
      <c r="E10673" s="1508"/>
      <c r="F10673" s="1504"/>
      <c r="G10673" s="1504"/>
      <c r="H10673" s="1504"/>
      <c r="I10673" s="1504"/>
      <c r="J10673" s="1504"/>
    </row>
    <row r="10674" spans="2:10" x14ac:dyDescent="0.25">
      <c r="B10674" s="1508"/>
      <c r="C10674" s="1508"/>
      <c r="D10674" s="1508"/>
      <c r="E10674" s="1508"/>
      <c r="F10674" s="1504"/>
      <c r="G10674" s="1504"/>
      <c r="H10674" s="1504"/>
      <c r="I10674" s="1504"/>
      <c r="J10674" s="1504"/>
    </row>
    <row r="10675" spans="2:10" x14ac:dyDescent="0.25">
      <c r="B10675" s="1508"/>
      <c r="C10675" s="1508"/>
      <c r="D10675" s="1508"/>
      <c r="E10675" s="1508"/>
      <c r="F10675" s="1504"/>
      <c r="G10675" s="1504"/>
      <c r="H10675" s="1504"/>
      <c r="I10675" s="1504"/>
      <c r="J10675" s="1504"/>
    </row>
    <row r="10676" spans="2:10" x14ac:dyDescent="0.25">
      <c r="B10676" s="1508"/>
      <c r="C10676" s="1508"/>
      <c r="D10676" s="1508"/>
      <c r="E10676" s="1508"/>
      <c r="F10676" s="1504"/>
      <c r="G10676" s="1504"/>
      <c r="H10676" s="1504"/>
      <c r="I10676" s="1504"/>
      <c r="J10676" s="1504"/>
    </row>
    <row r="10677" spans="2:10" x14ac:dyDescent="0.25">
      <c r="B10677" s="1508"/>
      <c r="C10677" s="1508"/>
      <c r="D10677" s="1508"/>
      <c r="E10677" s="1508"/>
      <c r="F10677" s="1504"/>
      <c r="G10677" s="1504"/>
      <c r="H10677" s="1504"/>
      <c r="I10677" s="1504"/>
      <c r="J10677" s="1504"/>
    </row>
    <row r="10678" spans="2:10" x14ac:dyDescent="0.25">
      <c r="B10678" s="1508"/>
      <c r="C10678" s="1508"/>
      <c r="D10678" s="1508"/>
      <c r="E10678" s="1508"/>
      <c r="F10678" s="1504"/>
      <c r="G10678" s="1504"/>
      <c r="H10678" s="1504"/>
      <c r="I10678" s="1504"/>
      <c r="J10678" s="1504"/>
    </row>
    <row r="10679" spans="2:10" x14ac:dyDescent="0.25">
      <c r="B10679" s="1508"/>
      <c r="C10679" s="1508"/>
      <c r="D10679" s="1508"/>
      <c r="E10679" s="1508"/>
      <c r="F10679" s="1504"/>
      <c r="G10679" s="1504"/>
      <c r="H10679" s="1504"/>
      <c r="I10679" s="1504"/>
      <c r="J10679" s="1504"/>
    </row>
    <row r="10680" spans="2:10" x14ac:dyDescent="0.25">
      <c r="B10680" s="1508"/>
      <c r="C10680" s="1508"/>
      <c r="D10680" s="1508"/>
      <c r="E10680" s="1508"/>
      <c r="F10680" s="1504"/>
      <c r="G10680" s="1504"/>
      <c r="H10680" s="1504"/>
      <c r="I10680" s="1504"/>
      <c r="J10680" s="1504"/>
    </row>
    <row r="10681" spans="2:10" x14ac:dyDescent="0.25">
      <c r="B10681" s="1508"/>
      <c r="C10681" s="1508"/>
      <c r="D10681" s="1508"/>
      <c r="E10681" s="1508"/>
      <c r="F10681" s="1504"/>
      <c r="G10681" s="1504"/>
      <c r="H10681" s="1504"/>
      <c r="I10681" s="1504"/>
      <c r="J10681" s="1504"/>
    </row>
    <row r="10682" spans="2:10" x14ac:dyDescent="0.25">
      <c r="B10682" s="1508"/>
      <c r="C10682" s="1508"/>
      <c r="D10682" s="1508"/>
      <c r="E10682" s="1508"/>
      <c r="F10682" s="1504"/>
      <c r="G10682" s="1504"/>
      <c r="H10682" s="1504"/>
      <c r="I10682" s="1504"/>
      <c r="J10682" s="1504"/>
    </row>
    <row r="10683" spans="2:10" x14ac:dyDescent="0.25">
      <c r="B10683" s="1508"/>
      <c r="C10683" s="1508"/>
      <c r="D10683" s="1508"/>
      <c r="E10683" s="1508"/>
      <c r="F10683" s="1504"/>
      <c r="G10683" s="1504"/>
      <c r="H10683" s="1504"/>
      <c r="I10683" s="1504"/>
      <c r="J10683" s="1504"/>
    </row>
    <row r="10684" spans="2:10" x14ac:dyDescent="0.25">
      <c r="B10684" s="1508"/>
      <c r="C10684" s="1508"/>
      <c r="D10684" s="1508"/>
      <c r="E10684" s="1508"/>
      <c r="F10684" s="1504"/>
      <c r="G10684" s="1504"/>
      <c r="H10684" s="1504"/>
      <c r="I10684" s="1504"/>
      <c r="J10684" s="1504"/>
    </row>
    <row r="10685" spans="2:10" x14ac:dyDescent="0.25">
      <c r="B10685" s="1508"/>
      <c r="C10685" s="1508"/>
      <c r="D10685" s="1508"/>
      <c r="E10685" s="1508"/>
      <c r="F10685" s="1504"/>
      <c r="G10685" s="1504"/>
      <c r="H10685" s="1504"/>
      <c r="I10685" s="1504"/>
      <c r="J10685" s="1504"/>
    </row>
    <row r="10686" spans="2:10" x14ac:dyDescent="0.25">
      <c r="B10686" s="1508"/>
      <c r="C10686" s="1508"/>
      <c r="D10686" s="1508"/>
      <c r="E10686" s="1508"/>
      <c r="F10686" s="1504"/>
      <c r="G10686" s="1504"/>
      <c r="H10686" s="1504"/>
      <c r="I10686" s="1504"/>
      <c r="J10686" s="1504"/>
    </row>
    <row r="10687" spans="2:10" x14ac:dyDescent="0.25">
      <c r="B10687" s="1508"/>
      <c r="C10687" s="1508"/>
      <c r="D10687" s="1508"/>
      <c r="E10687" s="1508"/>
      <c r="F10687" s="1504"/>
      <c r="G10687" s="1504"/>
      <c r="H10687" s="1504"/>
      <c r="I10687" s="1504"/>
      <c r="J10687" s="1504"/>
    </row>
    <row r="10688" spans="2:10" x14ac:dyDescent="0.25">
      <c r="B10688" s="1508"/>
      <c r="C10688" s="1508"/>
      <c r="D10688" s="1508"/>
      <c r="E10688" s="1508"/>
      <c r="F10688" s="1504"/>
      <c r="G10688" s="1504"/>
      <c r="H10688" s="1504"/>
      <c r="I10688" s="1504"/>
      <c r="J10688" s="1504"/>
    </row>
    <row r="10689" spans="2:10" x14ac:dyDescent="0.25">
      <c r="B10689" s="1508"/>
      <c r="C10689" s="1508"/>
      <c r="D10689" s="1508"/>
      <c r="E10689" s="1508"/>
      <c r="F10689" s="1504"/>
      <c r="G10689" s="1504"/>
      <c r="H10689" s="1504"/>
      <c r="I10689" s="1504"/>
      <c r="J10689" s="1504"/>
    </row>
    <row r="10690" spans="2:10" x14ac:dyDescent="0.25">
      <c r="B10690" s="1508"/>
      <c r="C10690" s="1508"/>
      <c r="D10690" s="1508"/>
      <c r="E10690" s="1508"/>
      <c r="F10690" s="1504"/>
      <c r="G10690" s="1504"/>
      <c r="H10690" s="1504"/>
      <c r="I10690" s="1504"/>
      <c r="J10690" s="1504"/>
    </row>
    <row r="10691" spans="2:10" x14ac:dyDescent="0.25">
      <c r="B10691" s="1508"/>
      <c r="C10691" s="1508"/>
      <c r="D10691" s="1508"/>
      <c r="E10691" s="1508"/>
      <c r="F10691" s="1504"/>
      <c r="G10691" s="1504"/>
      <c r="H10691" s="1504"/>
      <c r="I10691" s="1504"/>
      <c r="J10691" s="1504"/>
    </row>
    <row r="10692" spans="2:10" x14ac:dyDescent="0.25">
      <c r="B10692" s="1508"/>
      <c r="C10692" s="1508"/>
      <c r="D10692" s="1508"/>
      <c r="E10692" s="1508"/>
      <c r="F10692" s="1504"/>
      <c r="G10692" s="1504"/>
      <c r="H10692" s="1504"/>
      <c r="I10692" s="1504"/>
      <c r="J10692" s="1504"/>
    </row>
    <row r="10693" spans="2:10" x14ac:dyDescent="0.25">
      <c r="B10693" s="1508"/>
      <c r="C10693" s="1508"/>
      <c r="D10693" s="1508"/>
      <c r="E10693" s="1508"/>
      <c r="F10693" s="1504"/>
      <c r="G10693" s="1504"/>
      <c r="H10693" s="1504"/>
      <c r="I10693" s="1504"/>
      <c r="J10693" s="1504"/>
    </row>
    <row r="10694" spans="2:10" x14ac:dyDescent="0.25">
      <c r="B10694" s="1508"/>
      <c r="C10694" s="1508"/>
      <c r="D10694" s="1508"/>
      <c r="E10694" s="1508"/>
      <c r="F10694" s="1504"/>
      <c r="G10694" s="1504"/>
      <c r="H10694" s="1504"/>
      <c r="I10694" s="1504"/>
      <c r="J10694" s="1504"/>
    </row>
    <row r="10695" spans="2:10" x14ac:dyDescent="0.25">
      <c r="B10695" s="1508"/>
      <c r="C10695" s="1508"/>
      <c r="D10695" s="1508"/>
      <c r="E10695" s="1508"/>
      <c r="F10695" s="1504"/>
      <c r="G10695" s="1504"/>
      <c r="H10695" s="1504"/>
      <c r="I10695" s="1504"/>
      <c r="J10695" s="1504"/>
    </row>
    <row r="10696" spans="2:10" x14ac:dyDescent="0.25">
      <c r="B10696" s="1508"/>
      <c r="C10696" s="1508"/>
      <c r="D10696" s="1508"/>
      <c r="E10696" s="1508"/>
      <c r="F10696" s="1504"/>
      <c r="G10696" s="1504"/>
      <c r="H10696" s="1504"/>
      <c r="I10696" s="1504"/>
      <c r="J10696" s="1504"/>
    </row>
    <row r="10697" spans="2:10" x14ac:dyDescent="0.25">
      <c r="B10697" s="1508"/>
      <c r="C10697" s="1508"/>
      <c r="D10697" s="1508"/>
      <c r="E10697" s="1508"/>
      <c r="F10697" s="1504"/>
      <c r="G10697" s="1504"/>
      <c r="H10697" s="1504"/>
      <c r="I10697" s="1504"/>
      <c r="J10697" s="1504"/>
    </row>
    <row r="10698" spans="2:10" x14ac:dyDescent="0.25">
      <c r="B10698" s="1508"/>
      <c r="C10698" s="1508"/>
      <c r="D10698" s="1508"/>
      <c r="E10698" s="1508"/>
      <c r="F10698" s="1504"/>
      <c r="G10698" s="1504"/>
      <c r="H10698" s="1504"/>
      <c r="I10698" s="1504"/>
      <c r="J10698" s="1504"/>
    </row>
    <row r="10699" spans="2:10" x14ac:dyDescent="0.25">
      <c r="B10699" s="1508"/>
      <c r="C10699" s="1508"/>
      <c r="D10699" s="1508"/>
      <c r="E10699" s="1508"/>
      <c r="F10699" s="1504"/>
      <c r="G10699" s="1504"/>
      <c r="H10699" s="1504"/>
      <c r="I10699" s="1504"/>
      <c r="J10699" s="1504"/>
    </row>
    <row r="10700" spans="2:10" x14ac:dyDescent="0.25">
      <c r="B10700" s="1508"/>
      <c r="C10700" s="1508"/>
      <c r="D10700" s="1508"/>
      <c r="E10700" s="1508"/>
      <c r="F10700" s="1504"/>
      <c r="G10700" s="1504"/>
      <c r="H10700" s="1504"/>
      <c r="I10700" s="1504"/>
      <c r="J10700" s="1504"/>
    </row>
    <row r="10701" spans="2:10" x14ac:dyDescent="0.25">
      <c r="B10701" s="1508"/>
      <c r="C10701" s="1508"/>
      <c r="D10701" s="1508"/>
      <c r="E10701" s="1508"/>
      <c r="F10701" s="1504"/>
      <c r="G10701" s="1504"/>
      <c r="H10701" s="1504"/>
      <c r="I10701" s="1504"/>
      <c r="J10701" s="1504"/>
    </row>
    <row r="10702" spans="2:10" x14ac:dyDescent="0.25">
      <c r="B10702" s="1508"/>
      <c r="C10702" s="1508"/>
      <c r="D10702" s="1508"/>
      <c r="E10702" s="1508"/>
      <c r="F10702" s="1504"/>
      <c r="G10702" s="1504"/>
      <c r="H10702" s="1504"/>
      <c r="I10702" s="1504"/>
      <c r="J10702" s="1504"/>
    </row>
    <row r="10703" spans="2:10" x14ac:dyDescent="0.25">
      <c r="B10703" s="1508"/>
      <c r="C10703" s="1508"/>
      <c r="D10703" s="1508"/>
      <c r="E10703" s="1508"/>
      <c r="F10703" s="1504"/>
      <c r="G10703" s="1504"/>
      <c r="H10703" s="1504"/>
      <c r="I10703" s="1504"/>
      <c r="J10703" s="1504"/>
    </row>
    <row r="10704" spans="2:10" x14ac:dyDescent="0.25">
      <c r="B10704" s="1508"/>
      <c r="C10704" s="1508"/>
      <c r="D10704" s="1508"/>
      <c r="E10704" s="1508"/>
      <c r="F10704" s="1504"/>
      <c r="G10704" s="1504"/>
      <c r="H10704" s="1504"/>
      <c r="I10704" s="1504"/>
      <c r="J10704" s="1504"/>
    </row>
    <row r="10705" spans="2:10" x14ac:dyDescent="0.25">
      <c r="B10705" s="1508"/>
      <c r="C10705" s="1508"/>
      <c r="D10705" s="1508"/>
      <c r="E10705" s="1508"/>
      <c r="F10705" s="1504"/>
      <c r="G10705" s="1504"/>
      <c r="H10705" s="1504"/>
      <c r="I10705" s="1504"/>
      <c r="J10705" s="1504"/>
    </row>
    <row r="10706" spans="2:10" x14ac:dyDescent="0.25">
      <c r="B10706" s="1508"/>
      <c r="C10706" s="1508"/>
      <c r="D10706" s="1508"/>
      <c r="E10706" s="1508"/>
      <c r="F10706" s="1504"/>
      <c r="G10706" s="1504"/>
      <c r="H10706" s="1504"/>
      <c r="I10706" s="1504"/>
      <c r="J10706" s="1504"/>
    </row>
    <row r="10707" spans="2:10" x14ac:dyDescent="0.25">
      <c r="B10707" s="1508"/>
      <c r="C10707" s="1508"/>
      <c r="D10707" s="1508"/>
      <c r="E10707" s="1508"/>
      <c r="F10707" s="1504"/>
      <c r="G10707" s="1504"/>
      <c r="H10707" s="1504"/>
      <c r="I10707" s="1504"/>
      <c r="J10707" s="1504"/>
    </row>
    <row r="10708" spans="2:10" x14ac:dyDescent="0.25">
      <c r="B10708" s="1508"/>
      <c r="C10708" s="1508"/>
      <c r="D10708" s="1508"/>
      <c r="E10708" s="1508"/>
      <c r="F10708" s="1504"/>
      <c r="G10708" s="1504"/>
      <c r="H10708" s="1504"/>
      <c r="I10708" s="1504"/>
      <c r="J10708" s="1504"/>
    </row>
    <row r="10709" spans="2:10" x14ac:dyDescent="0.25">
      <c r="B10709" s="1508"/>
      <c r="C10709" s="1508"/>
      <c r="D10709" s="1508"/>
      <c r="E10709" s="1508"/>
      <c r="F10709" s="1504"/>
      <c r="G10709" s="1504"/>
      <c r="H10709" s="1504"/>
      <c r="I10709" s="1504"/>
      <c r="J10709" s="1504"/>
    </row>
    <row r="10710" spans="2:10" x14ac:dyDescent="0.25">
      <c r="B10710" s="1508"/>
      <c r="C10710" s="1508"/>
      <c r="D10710" s="1508"/>
      <c r="E10710" s="1508"/>
      <c r="F10710" s="1504"/>
      <c r="G10710" s="1504"/>
      <c r="H10710" s="1504"/>
      <c r="I10710" s="1504"/>
      <c r="J10710" s="1504"/>
    </row>
    <row r="10711" spans="2:10" x14ac:dyDescent="0.25">
      <c r="B10711" s="1508"/>
      <c r="C10711" s="1508"/>
      <c r="D10711" s="1508"/>
      <c r="E10711" s="1508"/>
      <c r="F10711" s="1504"/>
      <c r="G10711" s="1504"/>
      <c r="H10711" s="1504"/>
      <c r="I10711" s="1504"/>
      <c r="J10711" s="1504"/>
    </row>
    <row r="10712" spans="2:10" x14ac:dyDescent="0.25">
      <c r="B10712" s="1508"/>
      <c r="C10712" s="1508"/>
      <c r="D10712" s="1508"/>
      <c r="E10712" s="1508"/>
      <c r="F10712" s="1504"/>
      <c r="G10712" s="1504"/>
      <c r="H10712" s="1504"/>
      <c r="I10712" s="1504"/>
      <c r="J10712" s="1504"/>
    </row>
    <row r="10713" spans="2:10" x14ac:dyDescent="0.25">
      <c r="B10713" s="1508"/>
      <c r="C10713" s="1508"/>
      <c r="D10713" s="1508"/>
      <c r="E10713" s="1508"/>
      <c r="F10713" s="1504"/>
      <c r="G10713" s="1504"/>
      <c r="H10713" s="1504"/>
      <c r="I10713" s="1504"/>
      <c r="J10713" s="1504"/>
    </row>
    <row r="10714" spans="2:10" x14ac:dyDescent="0.25">
      <c r="B10714" s="1508"/>
      <c r="C10714" s="1508"/>
      <c r="D10714" s="1508"/>
      <c r="E10714" s="1508"/>
      <c r="F10714" s="1504"/>
      <c r="G10714" s="1504"/>
      <c r="H10714" s="1504"/>
      <c r="I10714" s="1504"/>
      <c r="J10714" s="1504"/>
    </row>
    <row r="10715" spans="2:10" x14ac:dyDescent="0.25">
      <c r="B10715" s="1508"/>
      <c r="C10715" s="1508"/>
      <c r="D10715" s="1508"/>
      <c r="E10715" s="1508"/>
      <c r="F10715" s="1504"/>
      <c r="G10715" s="1504"/>
      <c r="H10715" s="1504"/>
      <c r="I10715" s="1504"/>
      <c r="J10715" s="1504"/>
    </row>
    <row r="10716" spans="2:10" x14ac:dyDescent="0.25">
      <c r="B10716" s="1508"/>
      <c r="C10716" s="1508"/>
      <c r="D10716" s="1508"/>
      <c r="E10716" s="1508"/>
      <c r="F10716" s="1504"/>
      <c r="G10716" s="1504"/>
      <c r="H10716" s="1504"/>
      <c r="I10716" s="1504"/>
      <c r="J10716" s="1504"/>
    </row>
    <row r="10717" spans="2:10" x14ac:dyDescent="0.25">
      <c r="B10717" s="1508"/>
      <c r="C10717" s="1508"/>
      <c r="D10717" s="1508"/>
      <c r="E10717" s="1508"/>
      <c r="F10717" s="1504"/>
      <c r="G10717" s="1504"/>
      <c r="H10717" s="1504"/>
      <c r="I10717" s="1504"/>
      <c r="J10717" s="1504"/>
    </row>
    <row r="10718" spans="2:10" x14ac:dyDescent="0.25">
      <c r="B10718" s="1508"/>
      <c r="C10718" s="1508"/>
      <c r="D10718" s="1508"/>
      <c r="E10718" s="1508"/>
      <c r="F10718" s="1504"/>
      <c r="G10718" s="1504"/>
      <c r="H10718" s="1504"/>
      <c r="I10718" s="1504"/>
      <c r="J10718" s="1504"/>
    </row>
    <row r="10719" spans="2:10" x14ac:dyDescent="0.25">
      <c r="B10719" s="1508"/>
      <c r="C10719" s="1508"/>
      <c r="D10719" s="1508"/>
      <c r="E10719" s="1508"/>
      <c r="F10719" s="1504"/>
      <c r="G10719" s="1504"/>
      <c r="H10719" s="1504"/>
      <c r="I10719" s="1504"/>
      <c r="J10719" s="1504"/>
    </row>
    <row r="10720" spans="2:10" x14ac:dyDescent="0.25">
      <c r="B10720" s="1508"/>
      <c r="C10720" s="1508"/>
      <c r="D10720" s="1508"/>
      <c r="E10720" s="1508"/>
      <c r="F10720" s="1504"/>
      <c r="G10720" s="1504"/>
      <c r="H10720" s="1504"/>
      <c r="I10720" s="1504"/>
      <c r="J10720" s="1504"/>
    </row>
    <row r="10721" spans="2:10" x14ac:dyDescent="0.25">
      <c r="B10721" s="1508"/>
      <c r="C10721" s="1508"/>
      <c r="D10721" s="1508"/>
      <c r="E10721" s="1508"/>
      <c r="F10721" s="1504"/>
      <c r="G10721" s="1504"/>
      <c r="H10721" s="1504"/>
      <c r="I10721" s="1504"/>
      <c r="J10721" s="1504"/>
    </row>
    <row r="10722" spans="2:10" x14ac:dyDescent="0.25">
      <c r="B10722" s="1508"/>
      <c r="C10722" s="1508"/>
      <c r="D10722" s="1508"/>
      <c r="E10722" s="1508"/>
      <c r="F10722" s="1504"/>
      <c r="G10722" s="1504"/>
      <c r="H10722" s="1504"/>
      <c r="I10722" s="1504"/>
      <c r="J10722" s="1504"/>
    </row>
    <row r="10723" spans="2:10" x14ac:dyDescent="0.25">
      <c r="B10723" s="1508"/>
      <c r="C10723" s="1508"/>
      <c r="D10723" s="1508"/>
      <c r="E10723" s="1508"/>
      <c r="F10723" s="1504"/>
      <c r="G10723" s="1504"/>
      <c r="H10723" s="1504"/>
      <c r="I10723" s="1504"/>
      <c r="J10723" s="1504"/>
    </row>
    <row r="10724" spans="2:10" x14ac:dyDescent="0.25">
      <c r="B10724" s="1508"/>
      <c r="C10724" s="1508"/>
      <c r="D10724" s="1508"/>
      <c r="E10724" s="1508"/>
      <c r="F10724" s="1504"/>
      <c r="G10724" s="1504"/>
      <c r="H10724" s="1504"/>
      <c r="I10724" s="1504"/>
      <c r="J10724" s="1504"/>
    </row>
    <row r="10725" spans="2:10" x14ac:dyDescent="0.25">
      <c r="B10725" s="1508"/>
      <c r="C10725" s="1508"/>
      <c r="D10725" s="1508"/>
      <c r="E10725" s="1508"/>
      <c r="F10725" s="1504"/>
      <c r="G10725" s="1504"/>
      <c r="H10725" s="1504"/>
      <c r="I10725" s="1504"/>
      <c r="J10725" s="1504"/>
    </row>
    <row r="10726" spans="2:10" x14ac:dyDescent="0.25">
      <c r="B10726" s="1508"/>
      <c r="C10726" s="1508"/>
      <c r="D10726" s="1508"/>
      <c r="E10726" s="1508"/>
      <c r="F10726" s="1504"/>
      <c r="G10726" s="1504"/>
      <c r="H10726" s="1504"/>
      <c r="I10726" s="1504"/>
      <c r="J10726" s="1504"/>
    </row>
    <row r="10727" spans="2:10" x14ac:dyDescent="0.25">
      <c r="B10727" s="1508"/>
      <c r="C10727" s="1508"/>
      <c r="D10727" s="1508"/>
      <c r="E10727" s="1508"/>
      <c r="F10727" s="1504"/>
      <c r="G10727" s="1504"/>
      <c r="H10727" s="1504"/>
      <c r="I10727" s="1504"/>
      <c r="J10727" s="1504"/>
    </row>
    <row r="10728" spans="2:10" x14ac:dyDescent="0.25">
      <c r="B10728" s="1508"/>
      <c r="C10728" s="1508"/>
      <c r="D10728" s="1508"/>
      <c r="E10728" s="1508"/>
      <c r="F10728" s="1504"/>
      <c r="G10728" s="1504"/>
      <c r="H10728" s="1504"/>
      <c r="I10728" s="1504"/>
      <c r="J10728" s="1504"/>
    </row>
    <row r="10729" spans="2:10" x14ac:dyDescent="0.25">
      <c r="B10729" s="1508"/>
      <c r="C10729" s="1508"/>
      <c r="D10729" s="1508"/>
      <c r="E10729" s="1508"/>
      <c r="F10729" s="1504"/>
      <c r="G10729" s="1504"/>
      <c r="H10729" s="1504"/>
      <c r="I10729" s="1504"/>
      <c r="J10729" s="1504"/>
    </row>
    <row r="10730" spans="2:10" x14ac:dyDescent="0.25">
      <c r="B10730" s="1508"/>
      <c r="C10730" s="1508"/>
      <c r="D10730" s="1508"/>
      <c r="E10730" s="1508"/>
      <c r="F10730" s="1504"/>
      <c r="G10730" s="1504"/>
      <c r="H10730" s="1504"/>
      <c r="I10730" s="1504"/>
      <c r="J10730" s="1504"/>
    </row>
    <row r="10731" spans="2:10" x14ac:dyDescent="0.25">
      <c r="B10731" s="1508"/>
      <c r="C10731" s="1508"/>
      <c r="D10731" s="1508"/>
      <c r="E10731" s="1508"/>
      <c r="F10731" s="1504"/>
      <c r="G10731" s="1504"/>
      <c r="H10731" s="1504"/>
      <c r="I10731" s="1504"/>
      <c r="J10731" s="1504"/>
    </row>
    <row r="10732" spans="2:10" x14ac:dyDescent="0.25">
      <c r="B10732" s="1508"/>
      <c r="C10732" s="1508"/>
      <c r="D10732" s="1508"/>
      <c r="E10732" s="1508"/>
      <c r="F10732" s="1504"/>
      <c r="G10732" s="1504"/>
      <c r="H10732" s="1504"/>
      <c r="I10732" s="1504"/>
      <c r="J10732" s="1504"/>
    </row>
    <row r="10733" spans="2:10" x14ac:dyDescent="0.25">
      <c r="B10733" s="1508"/>
      <c r="C10733" s="1508"/>
      <c r="D10733" s="1508"/>
      <c r="E10733" s="1508"/>
      <c r="F10733" s="1504"/>
      <c r="G10733" s="1504"/>
      <c r="H10733" s="1504"/>
      <c r="I10733" s="1504"/>
      <c r="J10733" s="1504"/>
    </row>
    <row r="10734" spans="2:10" x14ac:dyDescent="0.25">
      <c r="B10734" s="1508"/>
      <c r="C10734" s="1508"/>
      <c r="D10734" s="1508"/>
      <c r="E10734" s="1508"/>
      <c r="F10734" s="1504"/>
      <c r="G10734" s="1504"/>
      <c r="H10734" s="1504"/>
      <c r="I10734" s="1504"/>
      <c r="J10734" s="1504"/>
    </row>
    <row r="10735" spans="2:10" x14ac:dyDescent="0.25">
      <c r="B10735" s="1508"/>
      <c r="C10735" s="1508"/>
      <c r="D10735" s="1508"/>
      <c r="E10735" s="1508"/>
      <c r="F10735" s="1504"/>
      <c r="G10735" s="1504"/>
      <c r="H10735" s="1504"/>
      <c r="I10735" s="1504"/>
      <c r="J10735" s="1504"/>
    </row>
    <row r="10736" spans="2:10" x14ac:dyDescent="0.25">
      <c r="B10736" s="1508"/>
      <c r="C10736" s="1508"/>
      <c r="D10736" s="1508"/>
      <c r="E10736" s="1508"/>
      <c r="F10736" s="1504"/>
      <c r="G10736" s="1504"/>
      <c r="H10736" s="1504"/>
      <c r="I10736" s="1504"/>
      <c r="J10736" s="1504"/>
    </row>
    <row r="10737" spans="2:10" x14ac:dyDescent="0.25">
      <c r="B10737" s="1508"/>
      <c r="C10737" s="1508"/>
      <c r="D10737" s="1508"/>
      <c r="E10737" s="1508"/>
      <c r="F10737" s="1504"/>
      <c r="G10737" s="1504"/>
      <c r="H10737" s="1504"/>
      <c r="I10737" s="1504"/>
      <c r="J10737" s="1504"/>
    </row>
    <row r="10738" spans="2:10" x14ac:dyDescent="0.25">
      <c r="B10738" s="1508"/>
      <c r="C10738" s="1508"/>
      <c r="D10738" s="1508"/>
      <c r="E10738" s="1508"/>
      <c r="F10738" s="1504"/>
      <c r="G10738" s="1504"/>
      <c r="H10738" s="1504"/>
      <c r="I10738" s="1504"/>
      <c r="J10738" s="1504"/>
    </row>
    <row r="10739" spans="2:10" x14ac:dyDescent="0.25">
      <c r="B10739" s="1508"/>
      <c r="C10739" s="1508"/>
      <c r="D10739" s="1508"/>
      <c r="E10739" s="1508"/>
      <c r="F10739" s="1504"/>
      <c r="G10739" s="1504"/>
      <c r="H10739" s="1504"/>
      <c r="I10739" s="1504"/>
      <c r="J10739" s="1504"/>
    </row>
    <row r="10740" spans="2:10" x14ac:dyDescent="0.25">
      <c r="B10740" s="1508"/>
      <c r="C10740" s="1508"/>
      <c r="D10740" s="1508"/>
      <c r="E10740" s="1508"/>
      <c r="F10740" s="1504"/>
      <c r="G10740" s="1504"/>
      <c r="H10740" s="1504"/>
      <c r="I10740" s="1504"/>
      <c r="J10740" s="1504"/>
    </row>
    <row r="10741" spans="2:10" x14ac:dyDescent="0.25">
      <c r="B10741" s="1508"/>
      <c r="C10741" s="1508"/>
      <c r="D10741" s="1508"/>
      <c r="E10741" s="1508"/>
      <c r="F10741" s="1504"/>
      <c r="G10741" s="1504"/>
      <c r="H10741" s="1504"/>
      <c r="I10741" s="1504"/>
      <c r="J10741" s="1504"/>
    </row>
    <row r="10742" spans="2:10" x14ac:dyDescent="0.25">
      <c r="B10742" s="1508"/>
      <c r="C10742" s="1508"/>
      <c r="D10742" s="1508"/>
      <c r="E10742" s="1508"/>
      <c r="F10742" s="1504"/>
      <c r="G10742" s="1504"/>
      <c r="H10742" s="1504"/>
      <c r="I10742" s="1504"/>
      <c r="J10742" s="1504"/>
    </row>
    <row r="10743" spans="2:10" x14ac:dyDescent="0.25">
      <c r="B10743" s="1508"/>
      <c r="C10743" s="1508"/>
      <c r="D10743" s="1508"/>
      <c r="E10743" s="1508"/>
      <c r="F10743" s="1504"/>
      <c r="G10743" s="1504"/>
      <c r="H10743" s="1504"/>
      <c r="I10743" s="1504"/>
      <c r="J10743" s="1504"/>
    </row>
    <row r="10744" spans="2:10" x14ac:dyDescent="0.25">
      <c r="B10744" s="1508"/>
      <c r="C10744" s="1508"/>
      <c r="D10744" s="1508"/>
      <c r="E10744" s="1508"/>
      <c r="F10744" s="1504"/>
      <c r="G10744" s="1504"/>
      <c r="H10744" s="1504"/>
      <c r="I10744" s="1504"/>
      <c r="J10744" s="1504"/>
    </row>
    <row r="10745" spans="2:10" x14ac:dyDescent="0.25">
      <c r="B10745" s="1508"/>
      <c r="C10745" s="1508"/>
      <c r="D10745" s="1508"/>
      <c r="E10745" s="1508"/>
      <c r="F10745" s="1504"/>
      <c r="G10745" s="1504"/>
      <c r="H10745" s="1504"/>
      <c r="I10745" s="1504"/>
      <c r="J10745" s="1504"/>
    </row>
    <row r="10746" spans="2:10" x14ac:dyDescent="0.25">
      <c r="B10746" s="1508"/>
      <c r="C10746" s="1508"/>
      <c r="D10746" s="1508"/>
      <c r="E10746" s="1508"/>
      <c r="F10746" s="1504"/>
      <c r="G10746" s="1504"/>
      <c r="H10746" s="1504"/>
      <c r="I10746" s="1504"/>
      <c r="J10746" s="1504"/>
    </row>
    <row r="10747" spans="2:10" x14ac:dyDescent="0.25">
      <c r="B10747" s="1508"/>
      <c r="C10747" s="1508"/>
      <c r="D10747" s="1508"/>
      <c r="E10747" s="1508"/>
      <c r="F10747" s="1504"/>
      <c r="G10747" s="1504"/>
      <c r="H10747" s="1504"/>
      <c r="I10747" s="1504"/>
      <c r="J10747" s="1504"/>
    </row>
    <row r="10748" spans="2:10" x14ac:dyDescent="0.25">
      <c r="B10748" s="1508"/>
      <c r="C10748" s="1508"/>
      <c r="D10748" s="1508"/>
      <c r="E10748" s="1508"/>
      <c r="F10748" s="1504"/>
      <c r="G10748" s="1504"/>
      <c r="H10748" s="1504"/>
      <c r="I10748" s="1504"/>
      <c r="J10748" s="1504"/>
    </row>
    <row r="10749" spans="2:10" x14ac:dyDescent="0.25">
      <c r="B10749" s="1508"/>
      <c r="C10749" s="1508"/>
      <c r="D10749" s="1508"/>
      <c r="E10749" s="1508"/>
      <c r="F10749" s="1504"/>
      <c r="G10749" s="1504"/>
      <c r="H10749" s="1504"/>
      <c r="I10749" s="1504"/>
      <c r="J10749" s="1504"/>
    </row>
    <row r="10750" spans="2:10" x14ac:dyDescent="0.25">
      <c r="B10750" s="1508"/>
      <c r="C10750" s="1508"/>
      <c r="D10750" s="1508"/>
      <c r="E10750" s="1508"/>
      <c r="F10750" s="1504"/>
      <c r="G10750" s="1504"/>
      <c r="H10750" s="1504"/>
      <c r="I10750" s="1504"/>
      <c r="J10750" s="1504"/>
    </row>
    <row r="10751" spans="2:10" x14ac:dyDescent="0.25">
      <c r="B10751" s="1508"/>
      <c r="C10751" s="1508"/>
      <c r="D10751" s="1508"/>
      <c r="E10751" s="1508"/>
      <c r="F10751" s="1504"/>
      <c r="G10751" s="1504"/>
      <c r="H10751" s="1504"/>
      <c r="I10751" s="1504"/>
      <c r="J10751" s="1504"/>
    </row>
    <row r="10752" spans="2:10" x14ac:dyDescent="0.25">
      <c r="B10752" s="1508"/>
      <c r="C10752" s="1508"/>
      <c r="D10752" s="1508"/>
      <c r="E10752" s="1508"/>
      <c r="F10752" s="1504"/>
      <c r="G10752" s="1504"/>
      <c r="H10752" s="1504"/>
      <c r="I10752" s="1504"/>
      <c r="J10752" s="1504"/>
    </row>
    <row r="10753" spans="2:10" x14ac:dyDescent="0.25">
      <c r="B10753" s="1508"/>
      <c r="C10753" s="1508"/>
      <c r="D10753" s="1508"/>
      <c r="E10753" s="1508"/>
      <c r="F10753" s="1504"/>
      <c r="G10753" s="1504"/>
      <c r="H10753" s="1504"/>
      <c r="I10753" s="1504"/>
      <c r="J10753" s="1504"/>
    </row>
    <row r="10754" spans="2:10" x14ac:dyDescent="0.25">
      <c r="B10754" s="1508"/>
      <c r="C10754" s="1508"/>
      <c r="D10754" s="1508"/>
      <c r="E10754" s="1508"/>
      <c r="F10754" s="1504"/>
      <c r="G10754" s="1504"/>
      <c r="H10754" s="1504"/>
      <c r="I10754" s="1504"/>
      <c r="J10754" s="1504"/>
    </row>
    <row r="10755" spans="2:10" x14ac:dyDescent="0.25">
      <c r="B10755" s="1508"/>
      <c r="C10755" s="1508"/>
      <c r="D10755" s="1508"/>
      <c r="E10755" s="1508"/>
      <c r="F10755" s="1504"/>
      <c r="G10755" s="1504"/>
      <c r="H10755" s="1504"/>
      <c r="I10755" s="1504"/>
      <c r="J10755" s="1504"/>
    </row>
    <row r="10756" spans="2:10" x14ac:dyDescent="0.25">
      <c r="B10756" s="1508"/>
      <c r="C10756" s="1508"/>
      <c r="D10756" s="1508"/>
      <c r="E10756" s="1508"/>
      <c r="F10756" s="1504"/>
      <c r="G10756" s="1504"/>
      <c r="H10756" s="1504"/>
      <c r="I10756" s="1504"/>
      <c r="J10756" s="1504"/>
    </row>
    <row r="10757" spans="2:10" x14ac:dyDescent="0.25">
      <c r="B10757" s="1508"/>
      <c r="C10757" s="1508"/>
      <c r="D10757" s="1508"/>
      <c r="E10757" s="1508"/>
      <c r="F10757" s="1504"/>
      <c r="G10757" s="1504"/>
      <c r="H10757" s="1504"/>
      <c r="I10757" s="1504"/>
      <c r="J10757" s="1504"/>
    </row>
    <row r="10758" spans="2:10" x14ac:dyDescent="0.25">
      <c r="B10758" s="1508"/>
      <c r="C10758" s="1508"/>
      <c r="D10758" s="1508"/>
      <c r="E10758" s="1508"/>
      <c r="F10758" s="1504"/>
      <c r="G10758" s="1504"/>
      <c r="H10758" s="1504"/>
      <c r="I10758" s="1504"/>
      <c r="J10758" s="1504"/>
    </row>
    <row r="10759" spans="2:10" x14ac:dyDescent="0.25">
      <c r="B10759" s="1508"/>
      <c r="C10759" s="1508"/>
      <c r="D10759" s="1508"/>
      <c r="E10759" s="1508"/>
      <c r="F10759" s="1504"/>
      <c r="G10759" s="1504"/>
      <c r="H10759" s="1504"/>
      <c r="I10759" s="1504"/>
      <c r="J10759" s="1504"/>
    </row>
    <row r="10760" spans="2:10" x14ac:dyDescent="0.25">
      <c r="B10760" s="1508"/>
      <c r="C10760" s="1508"/>
      <c r="D10760" s="1508"/>
      <c r="E10760" s="1508"/>
      <c r="F10760" s="1504"/>
      <c r="G10760" s="1504"/>
      <c r="H10760" s="1504"/>
      <c r="I10760" s="1504"/>
      <c r="J10760" s="1504"/>
    </row>
    <row r="10761" spans="2:10" x14ac:dyDescent="0.25">
      <c r="B10761" s="1508"/>
      <c r="C10761" s="1508"/>
      <c r="D10761" s="1508"/>
      <c r="E10761" s="1508"/>
      <c r="F10761" s="1504"/>
      <c r="G10761" s="1504"/>
      <c r="H10761" s="1504"/>
      <c r="I10761" s="1504"/>
      <c r="J10761" s="1504"/>
    </row>
    <row r="10762" spans="2:10" x14ac:dyDescent="0.25">
      <c r="B10762" s="1508"/>
      <c r="C10762" s="1508"/>
      <c r="D10762" s="1508"/>
      <c r="E10762" s="1508"/>
      <c r="F10762" s="1504"/>
      <c r="G10762" s="1504"/>
      <c r="H10762" s="1504"/>
      <c r="I10762" s="1504"/>
      <c r="J10762" s="1504"/>
    </row>
    <row r="10763" spans="2:10" x14ac:dyDescent="0.25">
      <c r="B10763" s="1508"/>
      <c r="C10763" s="1508"/>
      <c r="D10763" s="1508"/>
      <c r="E10763" s="1508"/>
      <c r="F10763" s="1504"/>
      <c r="G10763" s="1504"/>
      <c r="H10763" s="1504"/>
      <c r="I10763" s="1504"/>
      <c r="J10763" s="1504"/>
    </row>
    <row r="10764" spans="2:10" x14ac:dyDescent="0.25">
      <c r="B10764" s="1508"/>
      <c r="C10764" s="1508"/>
      <c r="D10764" s="1508"/>
      <c r="E10764" s="1508"/>
      <c r="F10764" s="1504"/>
      <c r="G10764" s="1504"/>
      <c r="H10764" s="1504"/>
      <c r="I10764" s="1504"/>
      <c r="J10764" s="1504"/>
    </row>
    <row r="10765" spans="2:10" x14ac:dyDescent="0.25">
      <c r="B10765" s="1508"/>
      <c r="C10765" s="1508"/>
      <c r="D10765" s="1508"/>
      <c r="E10765" s="1508"/>
      <c r="F10765" s="1504"/>
      <c r="G10765" s="1504"/>
      <c r="H10765" s="1504"/>
      <c r="I10765" s="1504"/>
      <c r="J10765" s="1504"/>
    </row>
    <row r="10766" spans="2:10" x14ac:dyDescent="0.25">
      <c r="B10766" s="1508"/>
      <c r="C10766" s="1508"/>
      <c r="D10766" s="1508"/>
      <c r="E10766" s="1508"/>
      <c r="F10766" s="1504"/>
      <c r="G10766" s="1504"/>
      <c r="H10766" s="1504"/>
      <c r="I10766" s="1504"/>
      <c r="J10766" s="1504"/>
    </row>
    <row r="10767" spans="2:10" x14ac:dyDescent="0.25">
      <c r="B10767" s="1508"/>
      <c r="C10767" s="1508"/>
      <c r="D10767" s="1508"/>
      <c r="E10767" s="1508"/>
      <c r="F10767" s="1504"/>
      <c r="G10767" s="1504"/>
      <c r="H10767" s="1504"/>
      <c r="I10767" s="1504"/>
      <c r="J10767" s="1504"/>
    </row>
    <row r="10768" spans="2:10" x14ac:dyDescent="0.25">
      <c r="B10768" s="1508"/>
      <c r="C10768" s="1508"/>
      <c r="D10768" s="1508"/>
      <c r="E10768" s="1508"/>
      <c r="F10768" s="1504"/>
      <c r="G10768" s="1504"/>
      <c r="H10768" s="1504"/>
      <c r="I10768" s="1504"/>
      <c r="J10768" s="1504"/>
    </row>
    <row r="10769" spans="2:10" x14ac:dyDescent="0.25">
      <c r="B10769" s="1508"/>
      <c r="C10769" s="1508"/>
      <c r="D10769" s="1508"/>
      <c r="E10769" s="1508"/>
      <c r="F10769" s="1504"/>
      <c r="G10769" s="1504"/>
      <c r="H10769" s="1504"/>
      <c r="I10769" s="1504"/>
      <c r="J10769" s="1504"/>
    </row>
    <row r="10770" spans="2:10" x14ac:dyDescent="0.25">
      <c r="B10770" s="1508"/>
      <c r="C10770" s="1508"/>
      <c r="D10770" s="1508"/>
      <c r="E10770" s="1508"/>
      <c r="F10770" s="1504"/>
      <c r="G10770" s="1504"/>
      <c r="H10770" s="1504"/>
      <c r="I10770" s="1504"/>
      <c r="J10770" s="1504"/>
    </row>
    <row r="10771" spans="2:10" x14ac:dyDescent="0.25">
      <c r="B10771" s="1508"/>
      <c r="C10771" s="1508"/>
      <c r="D10771" s="1508"/>
      <c r="E10771" s="1508"/>
      <c r="F10771" s="1504"/>
      <c r="G10771" s="1504"/>
      <c r="H10771" s="1504"/>
      <c r="I10771" s="1504"/>
      <c r="J10771" s="1504"/>
    </row>
    <row r="10772" spans="2:10" x14ac:dyDescent="0.25">
      <c r="B10772" s="1508"/>
      <c r="C10772" s="1508"/>
      <c r="D10772" s="1508"/>
      <c r="E10772" s="1508"/>
      <c r="F10772" s="1504"/>
      <c r="G10772" s="1504"/>
      <c r="H10772" s="1504"/>
      <c r="I10772" s="1504"/>
      <c r="J10772" s="1504"/>
    </row>
    <row r="10773" spans="2:10" x14ac:dyDescent="0.25">
      <c r="B10773" s="1508"/>
      <c r="C10773" s="1508"/>
      <c r="D10773" s="1508"/>
      <c r="E10773" s="1508"/>
      <c r="F10773" s="1504"/>
      <c r="G10773" s="1504"/>
      <c r="H10773" s="1504"/>
      <c r="I10773" s="1504"/>
      <c r="J10773" s="1504"/>
    </row>
    <row r="10774" spans="2:10" x14ac:dyDescent="0.25">
      <c r="B10774" s="1508"/>
      <c r="C10774" s="1508"/>
      <c r="D10774" s="1508"/>
      <c r="E10774" s="1508"/>
      <c r="F10774" s="1504"/>
      <c r="G10774" s="1504"/>
      <c r="H10774" s="1504"/>
      <c r="I10774" s="1504"/>
      <c r="J10774" s="1504"/>
    </row>
    <row r="10775" spans="2:10" x14ac:dyDescent="0.25">
      <c r="B10775" s="1508"/>
      <c r="C10775" s="1508"/>
      <c r="D10775" s="1508"/>
      <c r="E10775" s="1508"/>
      <c r="F10775" s="1504"/>
      <c r="G10775" s="1504"/>
      <c r="H10775" s="1504"/>
      <c r="I10775" s="1504"/>
      <c r="J10775" s="1504"/>
    </row>
    <row r="10776" spans="2:10" x14ac:dyDescent="0.25">
      <c r="B10776" s="1508"/>
      <c r="C10776" s="1508"/>
      <c r="D10776" s="1508"/>
      <c r="E10776" s="1508"/>
      <c r="F10776" s="1504"/>
      <c r="G10776" s="1504"/>
      <c r="H10776" s="1504"/>
      <c r="I10776" s="1504"/>
      <c r="J10776" s="1504"/>
    </row>
    <row r="10777" spans="2:10" x14ac:dyDescent="0.25">
      <c r="B10777" s="1508"/>
      <c r="C10777" s="1508"/>
      <c r="D10777" s="1508"/>
      <c r="E10777" s="1508"/>
      <c r="F10777" s="1504"/>
      <c r="G10777" s="1504"/>
      <c r="H10777" s="1504"/>
      <c r="I10777" s="1504"/>
      <c r="J10777" s="1504"/>
    </row>
    <row r="10778" spans="2:10" x14ac:dyDescent="0.25">
      <c r="B10778" s="1508"/>
      <c r="C10778" s="1508"/>
      <c r="D10778" s="1508"/>
      <c r="E10778" s="1508"/>
      <c r="F10778" s="1504"/>
      <c r="G10778" s="1504"/>
      <c r="H10778" s="1504"/>
      <c r="I10778" s="1504"/>
      <c r="J10778" s="1504"/>
    </row>
    <row r="10779" spans="2:10" x14ac:dyDescent="0.25">
      <c r="B10779" s="1508"/>
      <c r="C10779" s="1508"/>
      <c r="D10779" s="1508"/>
      <c r="E10779" s="1508"/>
      <c r="F10779" s="1504"/>
      <c r="G10779" s="1504"/>
      <c r="H10779" s="1504"/>
      <c r="I10779" s="1504"/>
      <c r="J10779" s="1504"/>
    </row>
    <row r="10780" spans="2:10" x14ac:dyDescent="0.25">
      <c r="B10780" s="1508"/>
      <c r="C10780" s="1508"/>
      <c r="D10780" s="1508"/>
      <c r="E10780" s="1508"/>
      <c r="F10780" s="1504"/>
      <c r="G10780" s="1504"/>
      <c r="H10780" s="1504"/>
      <c r="I10780" s="1504"/>
      <c r="J10780" s="1504"/>
    </row>
    <row r="10781" spans="2:10" x14ac:dyDescent="0.25">
      <c r="B10781" s="1508"/>
      <c r="C10781" s="1508"/>
      <c r="D10781" s="1508"/>
      <c r="E10781" s="1508"/>
      <c r="F10781" s="1504"/>
      <c r="G10781" s="1504"/>
      <c r="H10781" s="1504"/>
      <c r="I10781" s="1504"/>
      <c r="J10781" s="1504"/>
    </row>
    <row r="10782" spans="2:10" x14ac:dyDescent="0.25">
      <c r="B10782" s="1508"/>
      <c r="C10782" s="1508"/>
      <c r="D10782" s="1508"/>
      <c r="E10782" s="1508"/>
      <c r="F10782" s="1504"/>
      <c r="G10782" s="1504"/>
      <c r="H10782" s="1504"/>
      <c r="I10782" s="1504"/>
      <c r="J10782" s="1504"/>
    </row>
    <row r="10783" spans="2:10" x14ac:dyDescent="0.25">
      <c r="B10783" s="1508"/>
      <c r="C10783" s="1508"/>
      <c r="D10783" s="1508"/>
      <c r="E10783" s="1508"/>
      <c r="F10783" s="1504"/>
      <c r="G10783" s="1504"/>
      <c r="H10783" s="1504"/>
      <c r="I10783" s="1504"/>
      <c r="J10783" s="1504"/>
    </row>
    <row r="10784" spans="2:10" x14ac:dyDescent="0.25">
      <c r="B10784" s="1508"/>
      <c r="C10784" s="1508"/>
      <c r="D10784" s="1508"/>
      <c r="E10784" s="1508"/>
      <c r="F10784" s="1504"/>
      <c r="G10784" s="1504"/>
      <c r="H10784" s="1504"/>
      <c r="I10784" s="1504"/>
      <c r="J10784" s="1504"/>
    </row>
    <row r="10785" spans="2:10" x14ac:dyDescent="0.25">
      <c r="B10785" s="1508"/>
      <c r="C10785" s="1508"/>
      <c r="D10785" s="1508"/>
      <c r="E10785" s="1508"/>
      <c r="F10785" s="1504"/>
      <c r="G10785" s="1504"/>
      <c r="H10785" s="1504"/>
      <c r="I10785" s="1504"/>
      <c r="J10785" s="1504"/>
    </row>
    <row r="10786" spans="2:10" x14ac:dyDescent="0.25">
      <c r="B10786" s="1508"/>
      <c r="C10786" s="1508"/>
      <c r="D10786" s="1508"/>
      <c r="E10786" s="1508"/>
      <c r="F10786" s="1504"/>
      <c r="G10786" s="1504"/>
      <c r="H10786" s="1504"/>
      <c r="I10786" s="1504"/>
      <c r="J10786" s="1504"/>
    </row>
    <row r="10787" spans="2:10" x14ac:dyDescent="0.25">
      <c r="B10787" s="1508"/>
      <c r="C10787" s="1508"/>
      <c r="D10787" s="1508"/>
      <c r="E10787" s="1508"/>
      <c r="F10787" s="1504"/>
      <c r="G10787" s="1504"/>
      <c r="H10787" s="1504"/>
      <c r="I10787" s="1504"/>
      <c r="J10787" s="1504"/>
    </row>
    <row r="10788" spans="2:10" x14ac:dyDescent="0.25">
      <c r="B10788" s="1508"/>
      <c r="C10788" s="1508"/>
      <c r="D10788" s="1508"/>
      <c r="E10788" s="1508"/>
      <c r="F10788" s="1504"/>
      <c r="G10788" s="1504"/>
      <c r="H10788" s="1504"/>
      <c r="I10788" s="1504"/>
      <c r="J10788" s="1504"/>
    </row>
    <row r="10789" spans="2:10" x14ac:dyDescent="0.25">
      <c r="B10789" s="1508"/>
      <c r="C10789" s="1508"/>
      <c r="D10789" s="1508"/>
      <c r="E10789" s="1508"/>
      <c r="F10789" s="1504"/>
      <c r="G10789" s="1504"/>
      <c r="H10789" s="1504"/>
      <c r="I10789" s="1504"/>
      <c r="J10789" s="1504"/>
    </row>
    <row r="10790" spans="2:10" x14ac:dyDescent="0.25">
      <c r="B10790" s="1508"/>
      <c r="C10790" s="1508"/>
      <c r="D10790" s="1508"/>
      <c r="E10790" s="1508"/>
      <c r="F10790" s="1504"/>
      <c r="G10790" s="1504"/>
      <c r="H10790" s="1504"/>
      <c r="I10790" s="1504"/>
      <c r="J10790" s="1504"/>
    </row>
    <row r="10791" spans="2:10" x14ac:dyDescent="0.25">
      <c r="B10791" s="1508"/>
      <c r="C10791" s="1508"/>
      <c r="D10791" s="1508"/>
      <c r="E10791" s="1508"/>
      <c r="F10791" s="1504"/>
      <c r="G10791" s="1504"/>
      <c r="H10791" s="1504"/>
      <c r="I10791" s="1504"/>
      <c r="J10791" s="1504"/>
    </row>
    <row r="10792" spans="2:10" x14ac:dyDescent="0.25">
      <c r="B10792" s="1508"/>
      <c r="C10792" s="1508"/>
      <c r="D10792" s="1508"/>
      <c r="E10792" s="1508"/>
      <c r="F10792" s="1504"/>
      <c r="G10792" s="1504"/>
      <c r="H10792" s="1504"/>
      <c r="I10792" s="1504"/>
      <c r="J10792" s="1504"/>
    </row>
    <row r="10793" spans="2:10" x14ac:dyDescent="0.25">
      <c r="B10793" s="1508"/>
      <c r="C10793" s="1508"/>
      <c r="D10793" s="1508"/>
      <c r="E10793" s="1508"/>
      <c r="F10793" s="1504"/>
      <c r="G10793" s="1504"/>
      <c r="H10793" s="1504"/>
      <c r="I10793" s="1504"/>
      <c r="J10793" s="1504"/>
    </row>
    <row r="10794" spans="2:10" x14ac:dyDescent="0.25">
      <c r="B10794" s="1508"/>
      <c r="C10794" s="1508"/>
      <c r="D10794" s="1508"/>
      <c r="E10794" s="1508"/>
      <c r="F10794" s="1504"/>
      <c r="G10794" s="1504"/>
      <c r="H10794" s="1504"/>
      <c r="I10794" s="1504"/>
      <c r="J10794" s="1504"/>
    </row>
    <row r="10795" spans="2:10" x14ac:dyDescent="0.25">
      <c r="B10795" s="1508"/>
      <c r="C10795" s="1508"/>
      <c r="D10795" s="1508"/>
      <c r="E10795" s="1508"/>
      <c r="F10795" s="1504"/>
      <c r="G10795" s="1504"/>
      <c r="H10795" s="1504"/>
      <c r="I10795" s="1504"/>
      <c r="J10795" s="1504"/>
    </row>
    <row r="10796" spans="2:10" x14ac:dyDescent="0.25">
      <c r="B10796" s="1508"/>
      <c r="C10796" s="1508"/>
      <c r="D10796" s="1508"/>
      <c r="E10796" s="1508"/>
      <c r="F10796" s="1504"/>
      <c r="G10796" s="1504"/>
      <c r="H10796" s="1504"/>
      <c r="I10796" s="1504"/>
      <c r="J10796" s="1504"/>
    </row>
    <row r="10797" spans="2:10" x14ac:dyDescent="0.25">
      <c r="B10797" s="1508"/>
      <c r="C10797" s="1508"/>
      <c r="D10797" s="1508"/>
      <c r="E10797" s="1508"/>
      <c r="F10797" s="1504"/>
      <c r="G10797" s="1504"/>
      <c r="H10797" s="1504"/>
      <c r="I10797" s="1504"/>
      <c r="J10797" s="1504"/>
    </row>
    <row r="10798" spans="2:10" x14ac:dyDescent="0.25">
      <c r="B10798" s="1508"/>
      <c r="C10798" s="1508"/>
      <c r="D10798" s="1508"/>
      <c r="E10798" s="1508"/>
      <c r="F10798" s="1504"/>
      <c r="G10798" s="1504"/>
      <c r="H10798" s="1504"/>
      <c r="I10798" s="1504"/>
      <c r="J10798" s="1504"/>
    </row>
    <row r="10799" spans="2:10" x14ac:dyDescent="0.25">
      <c r="B10799" s="1508"/>
      <c r="C10799" s="1508"/>
      <c r="D10799" s="1508"/>
      <c r="E10799" s="1508"/>
      <c r="F10799" s="1504"/>
      <c r="G10799" s="1504"/>
      <c r="H10799" s="1504"/>
      <c r="I10799" s="1504"/>
      <c r="J10799" s="1504"/>
    </row>
    <row r="10800" spans="2:10" x14ac:dyDescent="0.25">
      <c r="B10800" s="1508"/>
      <c r="C10800" s="1508"/>
      <c r="D10800" s="1508"/>
      <c r="E10800" s="1508"/>
      <c r="F10800" s="1504"/>
      <c r="G10800" s="1504"/>
      <c r="H10800" s="1504"/>
      <c r="I10800" s="1504"/>
      <c r="J10800" s="1504"/>
    </row>
    <row r="10801" spans="2:10" x14ac:dyDescent="0.25">
      <c r="B10801" s="1508"/>
      <c r="C10801" s="1508"/>
      <c r="D10801" s="1508"/>
      <c r="E10801" s="1508"/>
      <c r="F10801" s="1504"/>
      <c r="G10801" s="1504"/>
      <c r="H10801" s="1504"/>
      <c r="I10801" s="1504"/>
      <c r="J10801" s="1504"/>
    </row>
    <row r="10802" spans="2:10" x14ac:dyDescent="0.25">
      <c r="B10802" s="1508"/>
      <c r="C10802" s="1508"/>
      <c r="D10802" s="1508"/>
      <c r="E10802" s="1508"/>
      <c r="F10802" s="1504"/>
      <c r="G10802" s="1504"/>
      <c r="H10802" s="1504"/>
      <c r="I10802" s="1504"/>
      <c r="J10802" s="1504"/>
    </row>
    <row r="10803" spans="2:10" x14ac:dyDescent="0.25">
      <c r="B10803" s="1508"/>
      <c r="C10803" s="1508"/>
      <c r="D10803" s="1508"/>
      <c r="E10803" s="1508"/>
      <c r="F10803" s="1504"/>
      <c r="G10803" s="1504"/>
      <c r="H10803" s="1504"/>
      <c r="I10803" s="1504"/>
      <c r="J10803" s="1504"/>
    </row>
    <row r="10804" spans="2:10" x14ac:dyDescent="0.25">
      <c r="B10804" s="1508"/>
      <c r="C10804" s="1508"/>
      <c r="D10804" s="1508"/>
      <c r="E10804" s="1508"/>
      <c r="F10804" s="1504"/>
      <c r="G10804" s="1504"/>
      <c r="H10804" s="1504"/>
      <c r="I10804" s="1504"/>
      <c r="J10804" s="1504"/>
    </row>
    <row r="10805" spans="2:10" x14ac:dyDescent="0.25">
      <c r="B10805" s="1508"/>
      <c r="C10805" s="1508"/>
      <c r="D10805" s="1508"/>
      <c r="E10805" s="1508"/>
      <c r="F10805" s="1504"/>
      <c r="G10805" s="1504"/>
      <c r="H10805" s="1504"/>
      <c r="I10805" s="1504"/>
      <c r="J10805" s="1504"/>
    </row>
    <row r="10806" spans="2:10" x14ac:dyDescent="0.25">
      <c r="B10806" s="1508"/>
      <c r="C10806" s="1508"/>
      <c r="D10806" s="1508"/>
      <c r="E10806" s="1508"/>
      <c r="F10806" s="1504"/>
      <c r="G10806" s="1504"/>
      <c r="H10806" s="1504"/>
      <c r="I10806" s="1504"/>
      <c r="J10806" s="1504"/>
    </row>
    <row r="10807" spans="2:10" x14ac:dyDescent="0.25">
      <c r="B10807" s="1508"/>
      <c r="C10807" s="1508"/>
      <c r="D10807" s="1508"/>
      <c r="E10807" s="1508"/>
      <c r="F10807" s="1504"/>
      <c r="G10807" s="1504"/>
      <c r="H10807" s="1504"/>
      <c r="I10807" s="1504"/>
      <c r="J10807" s="1504"/>
    </row>
    <row r="10808" spans="2:10" x14ac:dyDescent="0.25">
      <c r="B10808" s="1508"/>
      <c r="C10808" s="1508"/>
      <c r="D10808" s="1508"/>
      <c r="E10808" s="1508"/>
      <c r="F10808" s="1504"/>
      <c r="G10808" s="1504"/>
      <c r="H10808" s="1504"/>
      <c r="I10808" s="1504"/>
      <c r="J10808" s="1504"/>
    </row>
    <row r="10809" spans="2:10" x14ac:dyDescent="0.25">
      <c r="B10809" s="1508"/>
      <c r="C10809" s="1508"/>
      <c r="D10809" s="1508"/>
      <c r="E10809" s="1508"/>
      <c r="F10809" s="1504"/>
      <c r="G10809" s="1504"/>
      <c r="H10809" s="1504"/>
      <c r="I10809" s="1504"/>
      <c r="J10809" s="1504"/>
    </row>
    <row r="10810" spans="2:10" x14ac:dyDescent="0.25">
      <c r="B10810" s="1508"/>
      <c r="C10810" s="1508"/>
      <c r="D10810" s="1508"/>
      <c r="E10810" s="1508"/>
      <c r="F10810" s="1504"/>
      <c r="G10810" s="1504"/>
      <c r="H10810" s="1504"/>
      <c r="I10810" s="1504"/>
      <c r="J10810" s="1504"/>
    </row>
    <row r="10811" spans="2:10" x14ac:dyDescent="0.25">
      <c r="B10811" s="1508"/>
      <c r="C10811" s="1508"/>
      <c r="D10811" s="1508"/>
      <c r="E10811" s="1508"/>
      <c r="F10811" s="1504"/>
      <c r="G10811" s="1504"/>
      <c r="H10811" s="1504"/>
      <c r="I10811" s="1504"/>
      <c r="J10811" s="1504"/>
    </row>
    <row r="10812" spans="2:10" x14ac:dyDescent="0.25">
      <c r="B10812" s="1508"/>
      <c r="C10812" s="1508"/>
      <c r="D10812" s="1508"/>
      <c r="E10812" s="1508"/>
      <c r="F10812" s="1504"/>
      <c r="G10812" s="1504"/>
      <c r="H10812" s="1504"/>
      <c r="I10812" s="1504"/>
      <c r="J10812" s="1504"/>
    </row>
    <row r="10813" spans="2:10" x14ac:dyDescent="0.25">
      <c r="B10813" s="1508"/>
      <c r="C10813" s="1508"/>
      <c r="D10813" s="1508"/>
      <c r="E10813" s="1508"/>
      <c r="F10813" s="1504"/>
      <c r="G10813" s="1504"/>
      <c r="H10813" s="1504"/>
      <c r="I10813" s="1504"/>
      <c r="J10813" s="1504"/>
    </row>
    <row r="10814" spans="2:10" x14ac:dyDescent="0.25">
      <c r="B10814" s="1508"/>
      <c r="C10814" s="1508"/>
      <c r="D10814" s="1508"/>
      <c r="E10814" s="1508"/>
      <c r="F10814" s="1504"/>
      <c r="G10814" s="1504"/>
      <c r="H10814" s="1504"/>
      <c r="I10814" s="1504"/>
      <c r="J10814" s="1504"/>
    </row>
    <row r="10815" spans="2:10" x14ac:dyDescent="0.25">
      <c r="B10815" s="1508"/>
      <c r="C10815" s="1508"/>
      <c r="D10815" s="1508"/>
      <c r="E10815" s="1508"/>
      <c r="F10815" s="1504"/>
      <c r="G10815" s="1504"/>
      <c r="H10815" s="1504"/>
      <c r="I10815" s="1504"/>
      <c r="J10815" s="1504"/>
    </row>
    <row r="10816" spans="2:10" x14ac:dyDescent="0.25">
      <c r="B10816" s="1508"/>
      <c r="C10816" s="1508"/>
      <c r="D10816" s="1508"/>
      <c r="E10816" s="1508"/>
      <c r="F10816" s="1504"/>
      <c r="G10816" s="1504"/>
      <c r="H10816" s="1504"/>
      <c r="I10816" s="1504"/>
      <c r="J10816" s="1504"/>
    </row>
    <row r="10817" spans="2:10" x14ac:dyDescent="0.25">
      <c r="B10817" s="1508"/>
      <c r="C10817" s="1508"/>
      <c r="D10817" s="1508"/>
      <c r="E10817" s="1508"/>
      <c r="F10817" s="1504"/>
      <c r="G10817" s="1504"/>
      <c r="H10817" s="1504"/>
      <c r="I10817" s="1504"/>
      <c r="J10817" s="1504"/>
    </row>
    <row r="10818" spans="2:10" x14ac:dyDescent="0.25">
      <c r="B10818" s="1508"/>
      <c r="C10818" s="1508"/>
      <c r="D10818" s="1508"/>
      <c r="E10818" s="1508"/>
      <c r="F10818" s="1504"/>
      <c r="G10818" s="1504"/>
      <c r="H10818" s="1504"/>
      <c r="I10818" s="1504"/>
      <c r="J10818" s="1504"/>
    </row>
    <row r="10819" spans="2:10" x14ac:dyDescent="0.25">
      <c r="B10819" s="1508"/>
      <c r="C10819" s="1508"/>
      <c r="D10819" s="1508"/>
      <c r="E10819" s="1508"/>
      <c r="F10819" s="1504"/>
      <c r="G10819" s="1504"/>
      <c r="H10819" s="1504"/>
      <c r="I10819" s="1504"/>
      <c r="J10819" s="1504"/>
    </row>
    <row r="10820" spans="2:10" x14ac:dyDescent="0.25">
      <c r="B10820" s="1508"/>
      <c r="C10820" s="1508"/>
      <c r="D10820" s="1508"/>
      <c r="E10820" s="1508"/>
      <c r="F10820" s="1504"/>
      <c r="G10820" s="1504"/>
      <c r="H10820" s="1504"/>
      <c r="I10820" s="1504"/>
      <c r="J10820" s="1504"/>
    </row>
    <row r="10821" spans="2:10" x14ac:dyDescent="0.25">
      <c r="B10821" s="1508"/>
      <c r="C10821" s="1508"/>
      <c r="D10821" s="1508"/>
      <c r="E10821" s="1508"/>
      <c r="F10821" s="1504"/>
      <c r="G10821" s="1504"/>
      <c r="H10821" s="1504"/>
      <c r="I10821" s="1504"/>
      <c r="J10821" s="1504"/>
    </row>
    <row r="10822" spans="2:10" x14ac:dyDescent="0.25">
      <c r="B10822" s="1508"/>
      <c r="C10822" s="1508"/>
      <c r="D10822" s="1508"/>
      <c r="E10822" s="1508"/>
      <c r="F10822" s="1504"/>
      <c r="G10822" s="1504"/>
      <c r="H10822" s="1504"/>
      <c r="I10822" s="1504"/>
      <c r="J10822" s="1504"/>
    </row>
    <row r="10823" spans="2:10" x14ac:dyDescent="0.25">
      <c r="B10823" s="1508"/>
      <c r="C10823" s="1508"/>
      <c r="D10823" s="1508"/>
      <c r="E10823" s="1508"/>
      <c r="F10823" s="1504"/>
      <c r="G10823" s="1504"/>
      <c r="H10823" s="1504"/>
      <c r="I10823" s="1504"/>
      <c r="J10823" s="1504"/>
    </row>
    <row r="10824" spans="2:10" x14ac:dyDescent="0.25">
      <c r="B10824" s="1508"/>
      <c r="C10824" s="1508"/>
      <c r="D10824" s="1508"/>
      <c r="E10824" s="1508"/>
      <c r="F10824" s="1504"/>
      <c r="G10824" s="1504"/>
      <c r="H10824" s="1504"/>
      <c r="I10824" s="1504"/>
      <c r="J10824" s="1504"/>
    </row>
    <row r="10825" spans="2:10" x14ac:dyDescent="0.25">
      <c r="B10825" s="1508"/>
      <c r="C10825" s="1508"/>
      <c r="D10825" s="1508"/>
      <c r="E10825" s="1508"/>
      <c r="F10825" s="1504"/>
      <c r="G10825" s="1504"/>
      <c r="H10825" s="1504"/>
      <c r="I10825" s="1504"/>
      <c r="J10825" s="1504"/>
    </row>
    <row r="10826" spans="2:10" x14ac:dyDescent="0.25">
      <c r="B10826" s="1508"/>
      <c r="C10826" s="1508"/>
      <c r="D10826" s="1508"/>
      <c r="E10826" s="1508"/>
      <c r="F10826" s="1504"/>
      <c r="G10826" s="1504"/>
      <c r="H10826" s="1504"/>
      <c r="I10826" s="1504"/>
      <c r="J10826" s="1504"/>
    </row>
    <row r="10827" spans="2:10" x14ac:dyDescent="0.25">
      <c r="B10827" s="1508"/>
      <c r="C10827" s="1508"/>
      <c r="D10827" s="1508"/>
      <c r="E10827" s="1508"/>
      <c r="F10827" s="1504"/>
      <c r="G10827" s="1504"/>
      <c r="H10827" s="1504"/>
      <c r="I10827" s="1504"/>
      <c r="J10827" s="1504"/>
    </row>
    <row r="10828" spans="2:10" x14ac:dyDescent="0.25">
      <c r="B10828" s="1508"/>
      <c r="C10828" s="1508"/>
      <c r="D10828" s="1508"/>
      <c r="E10828" s="1508"/>
      <c r="F10828" s="1504"/>
      <c r="G10828" s="1504"/>
      <c r="H10828" s="1504"/>
      <c r="I10828" s="1504"/>
      <c r="J10828" s="1504"/>
    </row>
    <row r="10829" spans="2:10" x14ac:dyDescent="0.25">
      <c r="B10829" s="1508"/>
      <c r="C10829" s="1508"/>
      <c r="D10829" s="1508"/>
      <c r="E10829" s="1508"/>
      <c r="F10829" s="1504"/>
      <c r="G10829" s="1504"/>
      <c r="H10829" s="1504"/>
      <c r="I10829" s="1504"/>
      <c r="J10829" s="1504"/>
    </row>
    <row r="10830" spans="2:10" x14ac:dyDescent="0.25">
      <c r="B10830" s="1508"/>
      <c r="C10830" s="1508"/>
      <c r="D10830" s="1508"/>
      <c r="E10830" s="1508"/>
      <c r="F10830" s="1504"/>
      <c r="G10830" s="1504"/>
      <c r="H10830" s="1504"/>
      <c r="I10830" s="1504"/>
      <c r="J10830" s="1504"/>
    </row>
    <row r="10831" spans="2:10" x14ac:dyDescent="0.25">
      <c r="B10831" s="1508"/>
      <c r="C10831" s="1508"/>
      <c r="D10831" s="1508"/>
      <c r="E10831" s="1508"/>
      <c r="F10831" s="1504"/>
      <c r="G10831" s="1504"/>
      <c r="H10831" s="1504"/>
      <c r="I10831" s="1504"/>
      <c r="J10831" s="1504"/>
    </row>
    <row r="10832" spans="2:10" x14ac:dyDescent="0.25">
      <c r="B10832" s="1508"/>
      <c r="C10832" s="1508"/>
      <c r="D10832" s="1508"/>
      <c r="E10832" s="1508"/>
      <c r="F10832" s="1504"/>
      <c r="G10832" s="1504"/>
      <c r="H10832" s="1504"/>
      <c r="I10832" s="1504"/>
      <c r="J10832" s="1504"/>
    </row>
    <row r="10833" spans="2:10" x14ac:dyDescent="0.25">
      <c r="B10833" s="1508"/>
      <c r="C10833" s="1508"/>
      <c r="D10833" s="1508"/>
      <c r="E10833" s="1508"/>
      <c r="F10833" s="1504"/>
      <c r="G10833" s="1504"/>
      <c r="H10833" s="1504"/>
      <c r="I10833" s="1504"/>
      <c r="J10833" s="1504"/>
    </row>
    <row r="10834" spans="2:10" x14ac:dyDescent="0.25">
      <c r="B10834" s="1508"/>
      <c r="C10834" s="1508"/>
      <c r="D10834" s="1508"/>
      <c r="E10834" s="1508"/>
      <c r="F10834" s="1504"/>
      <c r="G10834" s="1504"/>
      <c r="H10834" s="1504"/>
      <c r="I10834" s="1504"/>
      <c r="J10834" s="1504"/>
    </row>
    <row r="10835" spans="2:10" x14ac:dyDescent="0.25">
      <c r="B10835" s="1508"/>
      <c r="C10835" s="1508"/>
      <c r="D10835" s="1508"/>
      <c r="E10835" s="1508"/>
      <c r="F10835" s="1504"/>
      <c r="G10835" s="1504"/>
      <c r="H10835" s="1504"/>
      <c r="I10835" s="1504"/>
      <c r="J10835" s="1504"/>
    </row>
    <row r="10836" spans="2:10" x14ac:dyDescent="0.25">
      <c r="B10836" s="1508"/>
      <c r="C10836" s="1508"/>
      <c r="D10836" s="1508"/>
      <c r="E10836" s="1508"/>
      <c r="F10836" s="1504"/>
      <c r="G10836" s="1504"/>
      <c r="H10836" s="1504"/>
      <c r="I10836" s="1504"/>
      <c r="J10836" s="1504"/>
    </row>
    <row r="10837" spans="2:10" x14ac:dyDescent="0.25">
      <c r="B10837" s="1508"/>
      <c r="C10837" s="1508"/>
      <c r="D10837" s="1508"/>
      <c r="E10837" s="1508"/>
      <c r="F10837" s="1504"/>
      <c r="G10837" s="1504"/>
      <c r="H10837" s="1504"/>
      <c r="I10837" s="1504"/>
      <c r="J10837" s="1504"/>
    </row>
    <row r="10838" spans="2:10" x14ac:dyDescent="0.25">
      <c r="B10838" s="1508"/>
      <c r="C10838" s="1508"/>
      <c r="D10838" s="1508"/>
      <c r="E10838" s="1508"/>
      <c r="F10838" s="1504"/>
      <c r="G10838" s="1504"/>
      <c r="H10838" s="1504"/>
      <c r="I10838" s="1504"/>
      <c r="J10838" s="1504"/>
    </row>
    <row r="10839" spans="2:10" x14ac:dyDescent="0.25">
      <c r="B10839" s="1508"/>
      <c r="C10839" s="1508"/>
      <c r="D10839" s="1508"/>
      <c r="E10839" s="1508"/>
      <c r="F10839" s="1504"/>
      <c r="G10839" s="1504"/>
      <c r="H10839" s="1504"/>
      <c r="I10839" s="1504"/>
      <c r="J10839" s="1504"/>
    </row>
    <row r="10840" spans="2:10" x14ac:dyDescent="0.25">
      <c r="B10840" s="1508"/>
      <c r="C10840" s="1508"/>
      <c r="D10840" s="1508"/>
      <c r="E10840" s="1508"/>
      <c r="F10840" s="1504"/>
      <c r="G10840" s="1504"/>
      <c r="H10840" s="1504"/>
      <c r="I10840" s="1504"/>
      <c r="J10840" s="1504"/>
    </row>
    <row r="10841" spans="2:10" x14ac:dyDescent="0.25">
      <c r="B10841" s="1508"/>
      <c r="C10841" s="1508"/>
      <c r="D10841" s="1508"/>
      <c r="E10841" s="1508"/>
      <c r="F10841" s="1504"/>
      <c r="G10841" s="1504"/>
      <c r="H10841" s="1504"/>
      <c r="I10841" s="1504"/>
      <c r="J10841" s="1504"/>
    </row>
    <row r="10842" spans="2:10" x14ac:dyDescent="0.25">
      <c r="B10842" s="1508"/>
      <c r="C10842" s="1508"/>
      <c r="D10842" s="1508"/>
      <c r="E10842" s="1508"/>
      <c r="F10842" s="1504"/>
      <c r="G10842" s="1504"/>
      <c r="H10842" s="1504"/>
      <c r="I10842" s="1504"/>
      <c r="J10842" s="1504"/>
    </row>
    <row r="10843" spans="2:10" x14ac:dyDescent="0.25">
      <c r="B10843" s="1508"/>
      <c r="C10843" s="1508"/>
      <c r="D10843" s="1508"/>
      <c r="E10843" s="1508"/>
      <c r="F10843" s="1504"/>
      <c r="G10843" s="1504"/>
      <c r="H10843" s="1504"/>
      <c r="I10843" s="1504"/>
      <c r="J10843" s="1504"/>
    </row>
    <row r="10844" spans="2:10" x14ac:dyDescent="0.25">
      <c r="B10844" s="1508"/>
      <c r="C10844" s="1508"/>
      <c r="D10844" s="1508"/>
      <c r="E10844" s="1508"/>
      <c r="F10844" s="1504"/>
      <c r="G10844" s="1504"/>
      <c r="H10844" s="1504"/>
      <c r="I10844" s="1504"/>
      <c r="J10844" s="1504"/>
    </row>
    <row r="10845" spans="2:10" x14ac:dyDescent="0.25">
      <c r="B10845" s="1508"/>
      <c r="C10845" s="1508"/>
      <c r="D10845" s="1508"/>
      <c r="E10845" s="1508"/>
      <c r="F10845" s="1504"/>
      <c r="G10845" s="1504"/>
      <c r="H10845" s="1504"/>
      <c r="I10845" s="1504"/>
      <c r="J10845" s="1504"/>
    </row>
    <row r="10846" spans="2:10" x14ac:dyDescent="0.25">
      <c r="B10846" s="1508"/>
      <c r="C10846" s="1508"/>
      <c r="D10846" s="1508"/>
      <c r="E10846" s="1508"/>
      <c r="F10846" s="1504"/>
      <c r="G10846" s="1504"/>
      <c r="H10846" s="1504"/>
      <c r="I10846" s="1504"/>
      <c r="J10846" s="1504"/>
    </row>
    <row r="10847" spans="2:10" x14ac:dyDescent="0.25">
      <c r="B10847" s="1508"/>
      <c r="C10847" s="1508"/>
      <c r="D10847" s="1508"/>
      <c r="E10847" s="1508"/>
      <c r="F10847" s="1504"/>
      <c r="G10847" s="1504"/>
      <c r="H10847" s="1504"/>
      <c r="I10847" s="1504"/>
      <c r="J10847" s="1504"/>
    </row>
    <row r="10848" spans="2:10" x14ac:dyDescent="0.25">
      <c r="B10848" s="1508"/>
      <c r="C10848" s="1508"/>
      <c r="D10848" s="1508"/>
      <c r="E10848" s="1508"/>
      <c r="F10848" s="1504"/>
      <c r="G10848" s="1504"/>
      <c r="H10848" s="1504"/>
      <c r="I10848" s="1504"/>
      <c r="J10848" s="1504"/>
    </row>
    <row r="10849" spans="2:10" x14ac:dyDescent="0.25">
      <c r="B10849" s="1508"/>
      <c r="C10849" s="1508"/>
      <c r="D10849" s="1508"/>
      <c r="E10849" s="1508"/>
      <c r="F10849" s="1504"/>
      <c r="G10849" s="1504"/>
      <c r="H10849" s="1504"/>
      <c r="I10849" s="1504"/>
      <c r="J10849" s="1504"/>
    </row>
    <row r="10850" spans="2:10" x14ac:dyDescent="0.25">
      <c r="B10850" s="1508"/>
      <c r="C10850" s="1508"/>
      <c r="D10850" s="1508"/>
      <c r="E10850" s="1508"/>
      <c r="F10850" s="1504"/>
      <c r="G10850" s="1504"/>
      <c r="H10850" s="1504"/>
      <c r="I10850" s="1504"/>
      <c r="J10850" s="1504"/>
    </row>
    <row r="10851" spans="2:10" x14ac:dyDescent="0.25">
      <c r="B10851" s="1508"/>
      <c r="C10851" s="1508"/>
      <c r="D10851" s="1508"/>
      <c r="E10851" s="1508"/>
      <c r="F10851" s="1504"/>
      <c r="G10851" s="1504"/>
      <c r="H10851" s="1504"/>
      <c r="I10851" s="1504"/>
      <c r="J10851" s="1504"/>
    </row>
    <row r="10852" spans="2:10" x14ac:dyDescent="0.25">
      <c r="B10852" s="1508"/>
      <c r="C10852" s="1508"/>
      <c r="D10852" s="1508"/>
      <c r="E10852" s="1508"/>
      <c r="F10852" s="1504"/>
      <c r="G10852" s="1504"/>
      <c r="H10852" s="1504"/>
      <c r="I10852" s="1504"/>
      <c r="J10852" s="1504"/>
    </row>
    <row r="10853" spans="2:10" x14ac:dyDescent="0.25">
      <c r="B10853" s="1508"/>
      <c r="C10853" s="1508"/>
      <c r="D10853" s="1508"/>
      <c r="E10853" s="1508"/>
      <c r="F10853" s="1504"/>
      <c r="G10853" s="1504"/>
      <c r="H10853" s="1504"/>
      <c r="I10853" s="1504"/>
      <c r="J10853" s="1504"/>
    </row>
    <row r="10854" spans="2:10" x14ac:dyDescent="0.25">
      <c r="B10854" s="1508"/>
      <c r="C10854" s="1508"/>
      <c r="D10854" s="1508"/>
      <c r="E10854" s="1508"/>
      <c r="F10854" s="1504"/>
      <c r="G10854" s="1504"/>
      <c r="H10854" s="1504"/>
      <c r="I10854" s="1504"/>
      <c r="J10854" s="1504"/>
    </row>
    <row r="10855" spans="2:10" x14ac:dyDescent="0.25">
      <c r="B10855" s="1508"/>
      <c r="C10855" s="1508"/>
      <c r="D10855" s="1508"/>
      <c r="E10855" s="1508"/>
      <c r="F10855" s="1504"/>
      <c r="G10855" s="1504"/>
      <c r="H10855" s="1504"/>
      <c r="I10855" s="1504"/>
      <c r="J10855" s="1504"/>
    </row>
    <row r="10856" spans="2:10" x14ac:dyDescent="0.25">
      <c r="B10856" s="1508"/>
      <c r="C10856" s="1508"/>
      <c r="D10856" s="1508"/>
      <c r="E10856" s="1508"/>
      <c r="F10856" s="1504"/>
      <c r="G10856" s="1504"/>
      <c r="H10856" s="1504"/>
      <c r="I10856" s="1504"/>
      <c r="J10856" s="1504"/>
    </row>
    <row r="10857" spans="2:10" x14ac:dyDescent="0.25">
      <c r="B10857" s="1508"/>
      <c r="C10857" s="1508"/>
      <c r="D10857" s="1508"/>
      <c r="E10857" s="1508"/>
      <c r="F10857" s="1504"/>
      <c r="G10857" s="1504"/>
      <c r="H10857" s="1504"/>
      <c r="I10857" s="1504"/>
      <c r="J10857" s="1504"/>
    </row>
    <row r="10858" spans="2:10" x14ac:dyDescent="0.25">
      <c r="B10858" s="1508"/>
      <c r="C10858" s="1508"/>
      <c r="D10858" s="1508"/>
      <c r="E10858" s="1508"/>
      <c r="F10858" s="1504"/>
      <c r="G10858" s="1504"/>
      <c r="H10858" s="1504"/>
      <c r="I10858" s="1504"/>
      <c r="J10858" s="1504"/>
    </row>
    <row r="10859" spans="2:10" x14ac:dyDescent="0.25">
      <c r="B10859" s="1508"/>
      <c r="C10859" s="1508"/>
      <c r="D10859" s="1508"/>
      <c r="E10859" s="1508"/>
      <c r="F10859" s="1504"/>
      <c r="G10859" s="1504"/>
      <c r="H10859" s="1504"/>
      <c r="I10859" s="1504"/>
      <c r="J10859" s="1504"/>
    </row>
    <row r="10860" spans="2:10" x14ac:dyDescent="0.25">
      <c r="B10860" s="1508"/>
      <c r="C10860" s="1508"/>
      <c r="D10860" s="1508"/>
      <c r="E10860" s="1508"/>
      <c r="F10860" s="1504"/>
      <c r="G10860" s="1504"/>
      <c r="H10860" s="1504"/>
      <c r="I10860" s="1504"/>
      <c r="J10860" s="1504"/>
    </row>
    <row r="10861" spans="2:10" x14ac:dyDescent="0.25">
      <c r="B10861" s="1508"/>
      <c r="C10861" s="1508"/>
      <c r="D10861" s="1508"/>
      <c r="E10861" s="1508"/>
      <c r="F10861" s="1504"/>
      <c r="G10861" s="1504"/>
      <c r="H10861" s="1504"/>
      <c r="I10861" s="1504"/>
      <c r="J10861" s="1504"/>
    </row>
    <row r="10862" spans="2:10" x14ac:dyDescent="0.25">
      <c r="B10862" s="1508"/>
      <c r="C10862" s="1508"/>
      <c r="D10862" s="1508"/>
      <c r="E10862" s="1508"/>
      <c r="F10862" s="1504"/>
      <c r="G10862" s="1504"/>
      <c r="H10862" s="1504"/>
      <c r="I10862" s="1504"/>
      <c r="J10862" s="1504"/>
    </row>
    <row r="10863" spans="2:10" x14ac:dyDescent="0.25">
      <c r="B10863" s="1508"/>
      <c r="C10863" s="1508"/>
      <c r="D10863" s="1508"/>
      <c r="E10863" s="1508"/>
      <c r="F10863" s="1504"/>
      <c r="G10863" s="1504"/>
      <c r="H10863" s="1504"/>
      <c r="I10863" s="1504"/>
      <c r="J10863" s="1504"/>
    </row>
    <row r="10864" spans="2:10" x14ac:dyDescent="0.25">
      <c r="B10864" s="1508"/>
      <c r="C10864" s="1508"/>
      <c r="D10864" s="1508"/>
      <c r="E10864" s="1508"/>
      <c r="F10864" s="1504"/>
      <c r="G10864" s="1504"/>
      <c r="H10864" s="1504"/>
      <c r="I10864" s="1504"/>
      <c r="J10864" s="1504"/>
    </row>
    <row r="10865" spans="2:10" x14ac:dyDescent="0.25">
      <c r="B10865" s="1508"/>
      <c r="C10865" s="1508"/>
      <c r="D10865" s="1508"/>
      <c r="E10865" s="1508"/>
      <c r="F10865" s="1504"/>
      <c r="G10865" s="1504"/>
      <c r="H10865" s="1504"/>
      <c r="I10865" s="1504"/>
      <c r="J10865" s="1504"/>
    </row>
    <row r="10866" spans="2:10" x14ac:dyDescent="0.25">
      <c r="B10866" s="1508"/>
      <c r="C10866" s="1508"/>
      <c r="D10866" s="1508"/>
      <c r="E10866" s="1508"/>
      <c r="F10866" s="1504"/>
      <c r="G10866" s="1504"/>
      <c r="H10866" s="1504"/>
      <c r="I10866" s="1504"/>
      <c r="J10866" s="1504"/>
    </row>
    <row r="10867" spans="2:10" x14ac:dyDescent="0.25">
      <c r="B10867" s="1508"/>
      <c r="C10867" s="1508"/>
      <c r="D10867" s="1508"/>
      <c r="E10867" s="1508"/>
      <c r="F10867" s="1504"/>
      <c r="G10867" s="1504"/>
      <c r="H10867" s="1504"/>
      <c r="I10867" s="1504"/>
      <c r="J10867" s="1504"/>
    </row>
    <row r="10868" spans="2:10" x14ac:dyDescent="0.25">
      <c r="B10868" s="1508"/>
      <c r="C10868" s="1508"/>
      <c r="D10868" s="1508"/>
      <c r="E10868" s="1508"/>
      <c r="F10868" s="1504"/>
      <c r="G10868" s="1504"/>
      <c r="H10868" s="1504"/>
      <c r="I10868" s="1504"/>
      <c r="J10868" s="1504"/>
    </row>
    <row r="10869" spans="2:10" x14ac:dyDescent="0.25">
      <c r="B10869" s="1508"/>
      <c r="C10869" s="1508"/>
      <c r="D10869" s="1508"/>
      <c r="E10869" s="1508"/>
      <c r="F10869" s="1504"/>
      <c r="G10869" s="1504"/>
      <c r="H10869" s="1504"/>
      <c r="I10869" s="1504"/>
      <c r="J10869" s="1504"/>
    </row>
    <row r="10870" spans="2:10" x14ac:dyDescent="0.25">
      <c r="B10870" s="1508"/>
      <c r="C10870" s="1508"/>
      <c r="D10870" s="1508"/>
      <c r="E10870" s="1508"/>
      <c r="F10870" s="1504"/>
      <c r="G10870" s="1504"/>
      <c r="H10870" s="1504"/>
      <c r="I10870" s="1504"/>
      <c r="J10870" s="1504"/>
    </row>
    <row r="10871" spans="2:10" x14ac:dyDescent="0.25">
      <c r="B10871" s="1508"/>
      <c r="C10871" s="1508"/>
      <c r="D10871" s="1508"/>
      <c r="E10871" s="1508"/>
      <c r="F10871" s="1504"/>
      <c r="G10871" s="1504"/>
      <c r="H10871" s="1504"/>
      <c r="I10871" s="1504"/>
      <c r="J10871" s="1504"/>
    </row>
    <row r="10872" spans="2:10" x14ac:dyDescent="0.25">
      <c r="B10872" s="1508"/>
      <c r="C10872" s="1508"/>
      <c r="D10872" s="1508"/>
      <c r="E10872" s="1508"/>
      <c r="F10872" s="1504"/>
      <c r="G10872" s="1504"/>
      <c r="H10872" s="1504"/>
      <c r="I10872" s="1504"/>
      <c r="J10872" s="1504"/>
    </row>
    <row r="10873" spans="2:10" x14ac:dyDescent="0.25">
      <c r="B10873" s="1508"/>
      <c r="C10873" s="1508"/>
      <c r="D10873" s="1508"/>
      <c r="E10873" s="1508"/>
      <c r="F10873" s="1504"/>
      <c r="G10873" s="1504"/>
      <c r="H10873" s="1504"/>
      <c r="I10873" s="1504"/>
      <c r="J10873" s="1504"/>
    </row>
    <row r="10874" spans="2:10" x14ac:dyDescent="0.25">
      <c r="B10874" s="1508"/>
      <c r="C10874" s="1508"/>
      <c r="D10874" s="1508"/>
      <c r="E10874" s="1508"/>
      <c r="F10874" s="1504"/>
      <c r="G10874" s="1504"/>
      <c r="H10874" s="1504"/>
      <c r="I10874" s="1504"/>
      <c r="J10874" s="1504"/>
    </row>
    <row r="10875" spans="2:10" x14ac:dyDescent="0.25">
      <c r="B10875" s="1508"/>
      <c r="C10875" s="1508"/>
      <c r="D10875" s="1508"/>
      <c r="E10875" s="1508"/>
      <c r="F10875" s="1504"/>
      <c r="G10875" s="1504"/>
      <c r="H10875" s="1504"/>
      <c r="I10875" s="1504"/>
      <c r="J10875" s="1504"/>
    </row>
    <row r="10876" spans="2:10" x14ac:dyDescent="0.25">
      <c r="B10876" s="1508"/>
      <c r="C10876" s="1508"/>
      <c r="D10876" s="1508"/>
      <c r="E10876" s="1508"/>
      <c r="F10876" s="1504"/>
      <c r="G10876" s="1504"/>
      <c r="H10876" s="1504"/>
      <c r="I10876" s="1504"/>
      <c r="J10876" s="1504"/>
    </row>
    <row r="10877" spans="2:10" x14ac:dyDescent="0.25">
      <c r="B10877" s="1508"/>
      <c r="C10877" s="1508"/>
      <c r="D10877" s="1508"/>
      <c r="E10877" s="1508"/>
      <c r="F10877" s="1504"/>
      <c r="G10877" s="1504"/>
      <c r="H10877" s="1504"/>
      <c r="I10877" s="1504"/>
      <c r="J10877" s="1504"/>
    </row>
    <row r="10878" spans="2:10" x14ac:dyDescent="0.25">
      <c r="B10878" s="1508"/>
      <c r="C10878" s="1508"/>
      <c r="D10878" s="1508"/>
      <c r="E10878" s="1508"/>
      <c r="F10878" s="1504"/>
      <c r="G10878" s="1504"/>
      <c r="H10878" s="1504"/>
      <c r="I10878" s="1504"/>
      <c r="J10878" s="1504"/>
    </row>
    <row r="10879" spans="2:10" x14ac:dyDescent="0.25">
      <c r="B10879" s="1508"/>
      <c r="C10879" s="1508"/>
      <c r="D10879" s="1508"/>
      <c r="E10879" s="1508"/>
      <c r="F10879" s="1504"/>
      <c r="G10879" s="1504"/>
      <c r="H10879" s="1504"/>
      <c r="I10879" s="1504"/>
      <c r="J10879" s="1504"/>
    </row>
    <row r="10880" spans="2:10" x14ac:dyDescent="0.25">
      <c r="B10880" s="1508"/>
      <c r="C10880" s="1508"/>
      <c r="D10880" s="1508"/>
      <c r="E10880" s="1508"/>
      <c r="F10880" s="1504"/>
      <c r="G10880" s="1504"/>
      <c r="H10880" s="1504"/>
      <c r="I10880" s="1504"/>
      <c r="J10880" s="1504"/>
    </row>
    <row r="10881" spans="2:10" x14ac:dyDescent="0.25">
      <c r="B10881" s="1508"/>
      <c r="C10881" s="1508"/>
      <c r="D10881" s="1508"/>
      <c r="E10881" s="1508"/>
      <c r="F10881" s="1504"/>
      <c r="G10881" s="1504"/>
      <c r="H10881" s="1504"/>
      <c r="I10881" s="1504"/>
      <c r="J10881" s="1504"/>
    </row>
    <row r="10882" spans="2:10" x14ac:dyDescent="0.25">
      <c r="B10882" s="1508"/>
      <c r="C10882" s="1508"/>
      <c r="D10882" s="1508"/>
      <c r="E10882" s="1508"/>
      <c r="F10882" s="1504"/>
      <c r="G10882" s="1504"/>
      <c r="H10882" s="1504"/>
      <c r="I10882" s="1504"/>
      <c r="J10882" s="1504"/>
    </row>
    <row r="10883" spans="2:10" x14ac:dyDescent="0.25">
      <c r="B10883" s="1508"/>
      <c r="C10883" s="1508"/>
      <c r="D10883" s="1508"/>
      <c r="E10883" s="1508"/>
      <c r="F10883" s="1504"/>
      <c r="G10883" s="1504"/>
      <c r="H10883" s="1504"/>
      <c r="I10883" s="1504"/>
      <c r="J10883" s="1504"/>
    </row>
    <row r="10884" spans="2:10" x14ac:dyDescent="0.25">
      <c r="B10884" s="1508"/>
      <c r="C10884" s="1508"/>
      <c r="D10884" s="1508"/>
      <c r="E10884" s="1508"/>
      <c r="F10884" s="1504"/>
      <c r="G10884" s="1504"/>
      <c r="H10884" s="1504"/>
      <c r="I10884" s="1504"/>
      <c r="J10884" s="1504"/>
    </row>
    <row r="10885" spans="2:10" x14ac:dyDescent="0.25">
      <c r="B10885" s="1508"/>
      <c r="C10885" s="1508"/>
      <c r="D10885" s="1508"/>
      <c r="E10885" s="1508"/>
      <c r="F10885" s="1504"/>
      <c r="G10885" s="1504"/>
      <c r="H10885" s="1504"/>
      <c r="I10885" s="1504"/>
      <c r="J10885" s="1504"/>
    </row>
    <row r="10886" spans="2:10" x14ac:dyDescent="0.25">
      <c r="B10886" s="1508"/>
      <c r="C10886" s="1508"/>
      <c r="D10886" s="1508"/>
      <c r="E10886" s="1508"/>
      <c r="F10886" s="1504"/>
      <c r="G10886" s="1504"/>
      <c r="H10886" s="1504"/>
      <c r="I10886" s="1504"/>
      <c r="J10886" s="1504"/>
    </row>
    <row r="10887" spans="2:10" x14ac:dyDescent="0.25">
      <c r="B10887" s="1508"/>
      <c r="C10887" s="1508"/>
      <c r="D10887" s="1508"/>
      <c r="E10887" s="1508"/>
      <c r="F10887" s="1504"/>
      <c r="G10887" s="1504"/>
      <c r="H10887" s="1504"/>
      <c r="I10887" s="1504"/>
      <c r="J10887" s="1504"/>
    </row>
    <row r="10888" spans="2:10" x14ac:dyDescent="0.25">
      <c r="B10888" s="1508"/>
      <c r="C10888" s="1508"/>
      <c r="D10888" s="1508"/>
      <c r="E10888" s="1508"/>
      <c r="F10888" s="1504"/>
      <c r="G10888" s="1504"/>
      <c r="H10888" s="1504"/>
      <c r="I10888" s="1504"/>
      <c r="J10888" s="1504"/>
    </row>
    <row r="10889" spans="2:10" x14ac:dyDescent="0.25">
      <c r="B10889" s="1508"/>
      <c r="C10889" s="1508"/>
      <c r="D10889" s="1508"/>
      <c r="E10889" s="1508"/>
      <c r="F10889" s="1504"/>
      <c r="G10889" s="1504"/>
      <c r="H10889" s="1504"/>
      <c r="I10889" s="1504"/>
      <c r="J10889" s="1504"/>
    </row>
    <row r="10890" spans="2:10" x14ac:dyDescent="0.25">
      <c r="B10890" s="1508"/>
      <c r="C10890" s="1508"/>
      <c r="D10890" s="1508"/>
      <c r="E10890" s="1508"/>
      <c r="F10890" s="1504"/>
      <c r="G10890" s="1504"/>
      <c r="H10890" s="1504"/>
      <c r="I10890" s="1504"/>
      <c r="J10890" s="1504"/>
    </row>
    <row r="10891" spans="2:10" x14ac:dyDescent="0.25">
      <c r="B10891" s="1508"/>
      <c r="C10891" s="1508"/>
      <c r="D10891" s="1508"/>
      <c r="E10891" s="1508"/>
      <c r="F10891" s="1504"/>
      <c r="G10891" s="1504"/>
      <c r="H10891" s="1504"/>
      <c r="I10891" s="1504"/>
      <c r="J10891" s="1504"/>
    </row>
    <row r="10892" spans="2:10" x14ac:dyDescent="0.25">
      <c r="B10892" s="1508"/>
      <c r="C10892" s="1508"/>
      <c r="D10892" s="1508"/>
      <c r="E10892" s="1508"/>
      <c r="F10892" s="1504"/>
      <c r="G10892" s="1504"/>
      <c r="H10892" s="1504"/>
      <c r="I10892" s="1504"/>
      <c r="J10892" s="1504"/>
    </row>
    <row r="10893" spans="2:10" x14ac:dyDescent="0.25">
      <c r="B10893" s="1508"/>
      <c r="C10893" s="1508"/>
      <c r="D10893" s="1508"/>
      <c r="E10893" s="1508"/>
      <c r="F10893" s="1504"/>
      <c r="G10893" s="1504"/>
      <c r="H10893" s="1504"/>
      <c r="I10893" s="1504"/>
      <c r="J10893" s="1504"/>
    </row>
    <row r="10894" spans="2:10" x14ac:dyDescent="0.25">
      <c r="B10894" s="1508"/>
      <c r="C10894" s="1508"/>
      <c r="D10894" s="1508"/>
      <c r="E10894" s="1508"/>
      <c r="F10894" s="1504"/>
      <c r="G10894" s="1504"/>
      <c r="H10894" s="1504"/>
      <c r="I10894" s="1504"/>
      <c r="J10894" s="1504"/>
    </row>
    <row r="10895" spans="2:10" x14ac:dyDescent="0.25">
      <c r="B10895" s="1508"/>
      <c r="C10895" s="1508"/>
      <c r="D10895" s="1508"/>
      <c r="E10895" s="1508"/>
      <c r="F10895" s="1504"/>
      <c r="G10895" s="1504"/>
      <c r="H10895" s="1504"/>
      <c r="I10895" s="1504"/>
      <c r="J10895" s="1504"/>
    </row>
    <row r="10896" spans="2:10" x14ac:dyDescent="0.25">
      <c r="B10896" s="1508"/>
      <c r="C10896" s="1508"/>
      <c r="D10896" s="1508"/>
      <c r="E10896" s="1508"/>
      <c r="F10896" s="1504"/>
      <c r="G10896" s="1504"/>
      <c r="H10896" s="1504"/>
      <c r="I10896" s="1504"/>
      <c r="J10896" s="1504"/>
    </row>
    <row r="10897" spans="2:10" x14ac:dyDescent="0.25">
      <c r="B10897" s="1508"/>
      <c r="C10897" s="1508"/>
      <c r="D10897" s="1508"/>
      <c r="E10897" s="1508"/>
      <c r="F10897" s="1504"/>
      <c r="G10897" s="1504"/>
      <c r="H10897" s="1504"/>
      <c r="I10897" s="1504"/>
      <c r="J10897" s="1504"/>
    </row>
    <row r="10898" spans="2:10" x14ac:dyDescent="0.25">
      <c r="B10898" s="1508"/>
      <c r="C10898" s="1508"/>
      <c r="D10898" s="1508"/>
      <c r="E10898" s="1508"/>
      <c r="F10898" s="1504"/>
      <c r="G10898" s="1504"/>
      <c r="H10898" s="1504"/>
      <c r="I10898" s="1504"/>
      <c r="J10898" s="1504"/>
    </row>
    <row r="10899" spans="2:10" x14ac:dyDescent="0.25">
      <c r="B10899" s="1508"/>
      <c r="C10899" s="1508"/>
      <c r="D10899" s="1508"/>
      <c r="E10899" s="1508"/>
      <c r="F10899" s="1504"/>
      <c r="G10899" s="1504"/>
      <c r="H10899" s="1504"/>
      <c r="I10899" s="1504"/>
      <c r="J10899" s="1504"/>
    </row>
    <row r="10900" spans="2:10" x14ac:dyDescent="0.25">
      <c r="B10900" s="1508"/>
      <c r="C10900" s="1508"/>
      <c r="D10900" s="1508"/>
      <c r="E10900" s="1508"/>
      <c r="F10900" s="1504"/>
      <c r="G10900" s="1504"/>
      <c r="H10900" s="1504"/>
      <c r="I10900" s="1504"/>
      <c r="J10900" s="1504"/>
    </row>
    <row r="10901" spans="2:10" x14ac:dyDescent="0.25">
      <c r="B10901" s="1508"/>
      <c r="C10901" s="1508"/>
      <c r="D10901" s="1508"/>
      <c r="E10901" s="1508"/>
      <c r="F10901" s="1504"/>
      <c r="G10901" s="1504"/>
      <c r="H10901" s="1504"/>
      <c r="I10901" s="1504"/>
      <c r="J10901" s="1504"/>
    </row>
    <row r="10902" spans="2:10" x14ac:dyDescent="0.25">
      <c r="B10902" s="1508"/>
      <c r="C10902" s="1508"/>
      <c r="D10902" s="1508"/>
      <c r="E10902" s="1508"/>
      <c r="F10902" s="1504"/>
      <c r="G10902" s="1504"/>
      <c r="H10902" s="1504"/>
      <c r="I10902" s="1504"/>
      <c r="J10902" s="1504"/>
    </row>
    <row r="10903" spans="2:10" x14ac:dyDescent="0.25">
      <c r="B10903" s="1508"/>
      <c r="C10903" s="1508"/>
      <c r="D10903" s="1508"/>
      <c r="E10903" s="1508"/>
      <c r="F10903" s="1504"/>
      <c r="G10903" s="1504"/>
      <c r="H10903" s="1504"/>
      <c r="I10903" s="1504"/>
      <c r="J10903" s="1504"/>
    </row>
    <row r="10904" spans="2:10" x14ac:dyDescent="0.25">
      <c r="B10904" s="1508"/>
      <c r="C10904" s="1508"/>
      <c r="D10904" s="1508"/>
      <c r="E10904" s="1508"/>
      <c r="F10904" s="1504"/>
      <c r="G10904" s="1504"/>
      <c r="H10904" s="1504"/>
      <c r="I10904" s="1504"/>
      <c r="J10904" s="1504"/>
    </row>
    <row r="10905" spans="2:10" x14ac:dyDescent="0.25">
      <c r="B10905" s="1508"/>
      <c r="C10905" s="1508"/>
      <c r="D10905" s="1508"/>
      <c r="E10905" s="1508"/>
      <c r="F10905" s="1504"/>
      <c r="G10905" s="1504"/>
      <c r="H10905" s="1504"/>
      <c r="I10905" s="1504"/>
      <c r="J10905" s="1504"/>
    </row>
    <row r="10906" spans="2:10" x14ac:dyDescent="0.25">
      <c r="B10906" s="1508"/>
      <c r="C10906" s="1508"/>
      <c r="D10906" s="1508"/>
      <c r="E10906" s="1508"/>
      <c r="F10906" s="1504"/>
      <c r="G10906" s="1504"/>
      <c r="H10906" s="1504"/>
      <c r="I10906" s="1504"/>
      <c r="J10906" s="1504"/>
    </row>
    <row r="10907" spans="2:10" x14ac:dyDescent="0.25">
      <c r="B10907" s="1508"/>
      <c r="C10907" s="1508"/>
      <c r="D10907" s="1508"/>
      <c r="E10907" s="1508"/>
      <c r="F10907" s="1504"/>
      <c r="G10907" s="1504"/>
      <c r="H10907" s="1504"/>
      <c r="I10907" s="1504"/>
      <c r="J10907" s="1504"/>
    </row>
    <row r="10908" spans="2:10" x14ac:dyDescent="0.25">
      <c r="B10908" s="1508"/>
      <c r="C10908" s="1508"/>
      <c r="D10908" s="1508"/>
      <c r="E10908" s="1508"/>
      <c r="F10908" s="1504"/>
      <c r="G10908" s="1504"/>
      <c r="H10908" s="1504"/>
      <c r="I10908" s="1504"/>
      <c r="J10908" s="1504"/>
    </row>
    <row r="10909" spans="2:10" x14ac:dyDescent="0.25">
      <c r="B10909" s="1508"/>
      <c r="C10909" s="1508"/>
      <c r="D10909" s="1508"/>
      <c r="E10909" s="1508"/>
      <c r="F10909" s="1504"/>
      <c r="G10909" s="1504"/>
      <c r="H10909" s="1504"/>
      <c r="I10909" s="1504"/>
      <c r="J10909" s="1504"/>
    </row>
    <row r="10910" spans="2:10" x14ac:dyDescent="0.25">
      <c r="B10910" s="1508"/>
      <c r="C10910" s="1508"/>
      <c r="D10910" s="1508"/>
      <c r="E10910" s="1508"/>
      <c r="F10910" s="1504"/>
      <c r="G10910" s="1504"/>
      <c r="H10910" s="1504"/>
      <c r="I10910" s="1504"/>
      <c r="J10910" s="1504"/>
    </row>
    <row r="10911" spans="2:10" x14ac:dyDescent="0.25">
      <c r="B10911" s="1508"/>
      <c r="C10911" s="1508"/>
      <c r="D10911" s="1508"/>
      <c r="E10911" s="1508"/>
      <c r="F10911" s="1504"/>
      <c r="G10911" s="1504"/>
      <c r="H10911" s="1504"/>
      <c r="I10911" s="1504"/>
      <c r="J10911" s="1504"/>
    </row>
    <row r="10912" spans="2:10" x14ac:dyDescent="0.25">
      <c r="B10912" s="1508"/>
      <c r="C10912" s="1508"/>
      <c r="D10912" s="1508"/>
      <c r="E10912" s="1508"/>
      <c r="F10912" s="1504"/>
      <c r="G10912" s="1504"/>
      <c r="H10912" s="1504"/>
      <c r="I10912" s="1504"/>
      <c r="J10912" s="1504"/>
    </row>
    <row r="10913" spans="2:10" x14ac:dyDescent="0.25">
      <c r="B10913" s="1508"/>
      <c r="C10913" s="1508"/>
      <c r="D10913" s="1508"/>
      <c r="E10913" s="1508"/>
      <c r="F10913" s="1504"/>
      <c r="G10913" s="1504"/>
      <c r="H10913" s="1504"/>
      <c r="I10913" s="1504"/>
      <c r="J10913" s="1504"/>
    </row>
    <row r="10914" spans="2:10" x14ac:dyDescent="0.25">
      <c r="B10914" s="1508"/>
      <c r="C10914" s="1508"/>
      <c r="D10914" s="1508"/>
      <c r="E10914" s="1508"/>
      <c r="F10914" s="1504"/>
      <c r="G10914" s="1504"/>
      <c r="H10914" s="1504"/>
      <c r="I10914" s="1504"/>
      <c r="J10914" s="1504"/>
    </row>
    <row r="10915" spans="2:10" x14ac:dyDescent="0.25">
      <c r="B10915" s="1508"/>
      <c r="C10915" s="1508"/>
      <c r="D10915" s="1508"/>
      <c r="E10915" s="1508"/>
      <c r="F10915" s="1504"/>
      <c r="G10915" s="1504"/>
      <c r="H10915" s="1504"/>
      <c r="I10915" s="1504"/>
      <c r="J10915" s="1504"/>
    </row>
    <row r="10916" spans="2:10" x14ac:dyDescent="0.25">
      <c r="B10916" s="1508"/>
      <c r="C10916" s="1508"/>
      <c r="D10916" s="1508"/>
      <c r="E10916" s="1508"/>
      <c r="F10916" s="1504"/>
      <c r="G10916" s="1504"/>
      <c r="H10916" s="1504"/>
      <c r="I10916" s="1504"/>
      <c r="J10916" s="1504"/>
    </row>
    <row r="10917" spans="2:10" x14ac:dyDescent="0.25">
      <c r="B10917" s="1508"/>
      <c r="C10917" s="1508"/>
      <c r="D10917" s="1508"/>
      <c r="E10917" s="1508"/>
      <c r="F10917" s="1504"/>
      <c r="G10917" s="1504"/>
      <c r="H10917" s="1504"/>
      <c r="I10917" s="1504"/>
      <c r="J10917" s="1504"/>
    </row>
    <row r="10918" spans="2:10" x14ac:dyDescent="0.25">
      <c r="B10918" s="1508"/>
      <c r="C10918" s="1508"/>
      <c r="D10918" s="1508"/>
      <c r="E10918" s="1508"/>
      <c r="F10918" s="1504"/>
      <c r="G10918" s="1504"/>
      <c r="H10918" s="1504"/>
      <c r="I10918" s="1504"/>
      <c r="J10918" s="1504"/>
    </row>
    <row r="10919" spans="2:10" x14ac:dyDescent="0.25">
      <c r="B10919" s="1508"/>
      <c r="C10919" s="1508"/>
      <c r="D10919" s="1508"/>
      <c r="E10919" s="1508"/>
      <c r="F10919" s="1504"/>
      <c r="G10919" s="1504"/>
      <c r="H10919" s="1504"/>
      <c r="I10919" s="1504"/>
      <c r="J10919" s="1504"/>
    </row>
    <row r="10920" spans="2:10" x14ac:dyDescent="0.25">
      <c r="B10920" s="1508"/>
      <c r="C10920" s="1508"/>
      <c r="D10920" s="1508"/>
      <c r="E10920" s="1508"/>
      <c r="F10920" s="1504"/>
      <c r="G10920" s="1504"/>
      <c r="H10920" s="1504"/>
      <c r="I10920" s="1504"/>
      <c r="J10920" s="1504"/>
    </row>
    <row r="10921" spans="2:10" x14ac:dyDescent="0.25">
      <c r="B10921" s="1508"/>
      <c r="C10921" s="1508"/>
      <c r="D10921" s="1508"/>
      <c r="E10921" s="1508"/>
      <c r="F10921" s="1504"/>
      <c r="G10921" s="1504"/>
      <c r="H10921" s="1504"/>
      <c r="I10921" s="1504"/>
      <c r="J10921" s="1504"/>
    </row>
    <row r="10922" spans="2:10" x14ac:dyDescent="0.25">
      <c r="B10922" s="1508"/>
      <c r="C10922" s="1508"/>
      <c r="D10922" s="1508"/>
      <c r="E10922" s="1508"/>
      <c r="F10922" s="1504"/>
      <c r="G10922" s="1504"/>
      <c r="H10922" s="1504"/>
      <c r="I10922" s="1504"/>
      <c r="J10922" s="1504"/>
    </row>
    <row r="10923" spans="2:10" x14ac:dyDescent="0.25">
      <c r="B10923" s="1508"/>
      <c r="C10923" s="1508"/>
      <c r="D10923" s="1508"/>
      <c r="E10923" s="1508"/>
      <c r="F10923" s="1504"/>
      <c r="G10923" s="1504"/>
      <c r="H10923" s="1504"/>
      <c r="I10923" s="1504"/>
      <c r="J10923" s="1504"/>
    </row>
    <row r="10924" spans="2:10" x14ac:dyDescent="0.25">
      <c r="B10924" s="1508"/>
      <c r="C10924" s="1508"/>
      <c r="D10924" s="1508"/>
      <c r="E10924" s="1508"/>
      <c r="F10924" s="1504"/>
      <c r="G10924" s="1504"/>
      <c r="H10924" s="1504"/>
      <c r="I10924" s="1504"/>
      <c r="J10924" s="1504"/>
    </row>
    <row r="10925" spans="2:10" x14ac:dyDescent="0.25">
      <c r="B10925" s="1508"/>
      <c r="C10925" s="1508"/>
      <c r="D10925" s="1508"/>
      <c r="E10925" s="1508"/>
      <c r="F10925" s="1504"/>
      <c r="G10925" s="1504"/>
      <c r="H10925" s="1504"/>
      <c r="I10925" s="1504"/>
      <c r="J10925" s="1504"/>
    </row>
    <row r="10926" spans="2:10" x14ac:dyDescent="0.25">
      <c r="B10926" s="1508"/>
      <c r="C10926" s="1508"/>
      <c r="D10926" s="1508"/>
      <c r="E10926" s="1508"/>
      <c r="F10926" s="1504"/>
      <c r="G10926" s="1504"/>
      <c r="H10926" s="1504"/>
      <c r="I10926" s="1504"/>
      <c r="J10926" s="1504"/>
    </row>
    <row r="10927" spans="2:10" x14ac:dyDescent="0.25">
      <c r="B10927" s="1508"/>
      <c r="C10927" s="1508"/>
      <c r="D10927" s="1508"/>
      <c r="E10927" s="1508"/>
      <c r="F10927" s="1504"/>
      <c r="G10927" s="1504"/>
      <c r="H10927" s="1504"/>
      <c r="I10927" s="1504"/>
      <c r="J10927" s="1504"/>
    </row>
    <row r="10928" spans="2:10" x14ac:dyDescent="0.25">
      <c r="B10928" s="1508"/>
      <c r="C10928" s="1508"/>
      <c r="D10928" s="1508"/>
      <c r="E10928" s="1508"/>
      <c r="F10928" s="1504"/>
      <c r="G10928" s="1504"/>
      <c r="H10928" s="1504"/>
      <c r="I10928" s="1504"/>
      <c r="J10928" s="1504"/>
    </row>
    <row r="10929" spans="2:10" x14ac:dyDescent="0.25">
      <c r="B10929" s="1508"/>
      <c r="C10929" s="1508"/>
      <c r="D10929" s="1508"/>
      <c r="E10929" s="1508"/>
      <c r="F10929" s="1504"/>
      <c r="G10929" s="1504"/>
      <c r="H10929" s="1504"/>
      <c r="I10929" s="1504"/>
      <c r="J10929" s="1504"/>
    </row>
    <row r="10930" spans="2:10" x14ac:dyDescent="0.25">
      <c r="B10930" s="1508"/>
      <c r="C10930" s="1508"/>
      <c r="D10930" s="1508"/>
      <c r="E10930" s="1508"/>
      <c r="F10930" s="1504"/>
      <c r="G10930" s="1504"/>
      <c r="H10930" s="1504"/>
      <c r="I10930" s="1504"/>
      <c r="J10930" s="1504"/>
    </row>
    <row r="10931" spans="2:10" x14ac:dyDescent="0.25">
      <c r="B10931" s="1508"/>
      <c r="C10931" s="1508"/>
      <c r="D10931" s="1508"/>
      <c r="E10931" s="1508"/>
      <c r="F10931" s="1504"/>
      <c r="G10931" s="1504"/>
      <c r="H10931" s="1504"/>
      <c r="I10931" s="1504"/>
      <c r="J10931" s="1504"/>
    </row>
    <row r="10932" spans="2:10" x14ac:dyDescent="0.25">
      <c r="B10932" s="1508"/>
      <c r="C10932" s="1508"/>
      <c r="D10932" s="1508"/>
      <c r="E10932" s="1508"/>
      <c r="F10932" s="1504"/>
      <c r="G10932" s="1504"/>
      <c r="H10932" s="1504"/>
      <c r="I10932" s="1504"/>
      <c r="J10932" s="1504"/>
    </row>
    <row r="10933" spans="2:10" x14ac:dyDescent="0.25">
      <c r="B10933" s="1508"/>
      <c r="C10933" s="1508"/>
      <c r="D10933" s="1508"/>
      <c r="E10933" s="1508"/>
      <c r="F10933" s="1504"/>
      <c r="G10933" s="1504"/>
      <c r="H10933" s="1504"/>
      <c r="I10933" s="1504"/>
      <c r="J10933" s="1504"/>
    </row>
    <row r="10934" spans="2:10" x14ac:dyDescent="0.25">
      <c r="B10934" s="1508"/>
      <c r="C10934" s="1508"/>
      <c r="D10934" s="1508"/>
      <c r="E10934" s="1508"/>
      <c r="F10934" s="1504"/>
      <c r="G10934" s="1504"/>
      <c r="H10934" s="1504"/>
      <c r="I10934" s="1504"/>
      <c r="J10934" s="1504"/>
    </row>
    <row r="10935" spans="2:10" x14ac:dyDescent="0.25">
      <c r="B10935" s="1508"/>
      <c r="C10935" s="1508"/>
      <c r="D10935" s="1508"/>
      <c r="E10935" s="1508"/>
      <c r="F10935" s="1504"/>
      <c r="G10935" s="1504"/>
      <c r="H10935" s="1504"/>
      <c r="I10935" s="1504"/>
      <c r="J10935" s="1504"/>
    </row>
    <row r="10936" spans="2:10" x14ac:dyDescent="0.25">
      <c r="B10936" s="1508"/>
      <c r="C10936" s="1508"/>
      <c r="D10936" s="1508"/>
      <c r="E10936" s="1508"/>
      <c r="F10936" s="1504"/>
      <c r="G10936" s="1504"/>
      <c r="H10936" s="1504"/>
      <c r="I10936" s="1504"/>
      <c r="J10936" s="1504"/>
    </row>
    <row r="10937" spans="2:10" x14ac:dyDescent="0.25">
      <c r="B10937" s="1508"/>
      <c r="C10937" s="1508"/>
      <c r="D10937" s="1508"/>
      <c r="E10937" s="1508"/>
      <c r="F10937" s="1504"/>
      <c r="G10937" s="1504"/>
      <c r="H10937" s="1504"/>
      <c r="I10937" s="1504"/>
      <c r="J10937" s="1504"/>
    </row>
    <row r="10938" spans="2:10" x14ac:dyDescent="0.25">
      <c r="B10938" s="1508"/>
      <c r="C10938" s="1508"/>
      <c r="D10938" s="1508"/>
      <c r="E10938" s="1508"/>
      <c r="F10938" s="1504"/>
      <c r="G10938" s="1504"/>
      <c r="H10938" s="1504"/>
      <c r="I10938" s="1504"/>
      <c r="J10938" s="1504"/>
    </row>
    <row r="10939" spans="2:10" x14ac:dyDescent="0.25">
      <c r="B10939" s="1508"/>
      <c r="C10939" s="1508"/>
      <c r="D10939" s="1508"/>
      <c r="E10939" s="1508"/>
      <c r="F10939" s="1504"/>
      <c r="G10939" s="1504"/>
      <c r="H10939" s="1504"/>
      <c r="I10939" s="1504"/>
      <c r="J10939" s="1504"/>
    </row>
    <row r="10940" spans="2:10" x14ac:dyDescent="0.25">
      <c r="B10940" s="1508"/>
      <c r="C10940" s="1508"/>
      <c r="D10940" s="1508"/>
      <c r="E10940" s="1508"/>
      <c r="F10940" s="1504"/>
      <c r="G10940" s="1504"/>
      <c r="H10940" s="1504"/>
      <c r="I10940" s="1504"/>
      <c r="J10940" s="1504"/>
    </row>
    <row r="10941" spans="2:10" x14ac:dyDescent="0.25">
      <c r="B10941" s="1508"/>
      <c r="C10941" s="1508"/>
      <c r="D10941" s="1508"/>
      <c r="E10941" s="1508"/>
      <c r="F10941" s="1504"/>
      <c r="G10941" s="1504"/>
      <c r="H10941" s="1504"/>
      <c r="I10941" s="1504"/>
      <c r="J10941" s="1504"/>
    </row>
    <row r="10942" spans="2:10" x14ac:dyDescent="0.25">
      <c r="B10942" s="1508"/>
      <c r="C10942" s="1508"/>
      <c r="D10942" s="1508"/>
      <c r="E10942" s="1508"/>
      <c r="F10942" s="1504"/>
      <c r="G10942" s="1504"/>
      <c r="H10942" s="1504"/>
      <c r="I10942" s="1504"/>
      <c r="J10942" s="1504"/>
    </row>
    <row r="10943" spans="2:10" x14ac:dyDescent="0.25">
      <c r="B10943" s="1508"/>
      <c r="C10943" s="1508"/>
      <c r="D10943" s="1508"/>
      <c r="E10943" s="1508"/>
      <c r="F10943" s="1504"/>
      <c r="G10943" s="1504"/>
      <c r="H10943" s="1504"/>
      <c r="I10943" s="1504"/>
      <c r="J10943" s="1504"/>
    </row>
    <row r="10944" spans="2:10" x14ac:dyDescent="0.25">
      <c r="B10944" s="1508"/>
      <c r="C10944" s="1508"/>
      <c r="D10944" s="1508"/>
      <c r="E10944" s="1508"/>
      <c r="F10944" s="1504"/>
      <c r="G10944" s="1504"/>
      <c r="H10944" s="1504"/>
      <c r="I10944" s="1504"/>
      <c r="J10944" s="1504"/>
    </row>
    <row r="10945" spans="2:10" x14ac:dyDescent="0.25">
      <c r="B10945" s="1508"/>
      <c r="C10945" s="1508"/>
      <c r="D10945" s="1508"/>
      <c r="E10945" s="1508"/>
      <c r="F10945" s="1504"/>
      <c r="G10945" s="1504"/>
      <c r="H10945" s="1504"/>
      <c r="I10945" s="1504"/>
      <c r="J10945" s="1504"/>
    </row>
    <row r="10946" spans="2:10" x14ac:dyDescent="0.25">
      <c r="B10946" s="1508"/>
      <c r="C10946" s="1508"/>
      <c r="D10946" s="1508"/>
      <c r="E10946" s="1508"/>
      <c r="F10946" s="1504"/>
      <c r="G10946" s="1504"/>
      <c r="H10946" s="1504"/>
      <c r="I10946" s="1504"/>
      <c r="J10946" s="1504"/>
    </row>
    <row r="10947" spans="2:10" x14ac:dyDescent="0.25">
      <c r="B10947" s="1508"/>
      <c r="C10947" s="1508"/>
      <c r="D10947" s="1508"/>
      <c r="E10947" s="1508"/>
      <c r="F10947" s="1504"/>
      <c r="G10947" s="1504"/>
      <c r="H10947" s="1504"/>
      <c r="I10947" s="1504"/>
      <c r="J10947" s="1504"/>
    </row>
    <row r="10948" spans="2:10" x14ac:dyDescent="0.25">
      <c r="B10948" s="1508"/>
      <c r="C10948" s="1508"/>
      <c r="D10948" s="1508"/>
      <c r="E10948" s="1508"/>
      <c r="F10948" s="1504"/>
      <c r="G10948" s="1504"/>
      <c r="H10948" s="1504"/>
      <c r="I10948" s="1504"/>
      <c r="J10948" s="1504"/>
    </row>
    <row r="10949" spans="2:10" x14ac:dyDescent="0.25">
      <c r="B10949" s="1508"/>
      <c r="C10949" s="1508"/>
      <c r="D10949" s="1508"/>
      <c r="E10949" s="1508"/>
      <c r="F10949" s="1504"/>
      <c r="G10949" s="1504"/>
      <c r="H10949" s="1504"/>
      <c r="I10949" s="1504"/>
      <c r="J10949" s="1504"/>
    </row>
    <row r="10950" spans="2:10" x14ac:dyDescent="0.25">
      <c r="B10950" s="1508"/>
      <c r="C10950" s="1508"/>
      <c r="D10950" s="1508"/>
      <c r="E10950" s="1508"/>
      <c r="F10950" s="1504"/>
      <c r="G10950" s="1504"/>
      <c r="H10950" s="1504"/>
      <c r="I10950" s="1504"/>
      <c r="J10950" s="1504"/>
    </row>
    <row r="10951" spans="2:10" x14ac:dyDescent="0.25">
      <c r="B10951" s="1508"/>
      <c r="C10951" s="1508"/>
      <c r="D10951" s="1508"/>
      <c r="E10951" s="1508"/>
      <c r="F10951" s="1504"/>
      <c r="G10951" s="1504"/>
      <c r="H10951" s="1504"/>
      <c r="I10951" s="1504"/>
      <c r="J10951" s="1504"/>
    </row>
    <row r="10952" spans="2:10" x14ac:dyDescent="0.25">
      <c r="B10952" s="1508"/>
      <c r="C10952" s="1508"/>
      <c r="D10952" s="1508"/>
      <c r="E10952" s="1508"/>
      <c r="F10952" s="1504"/>
      <c r="G10952" s="1504"/>
      <c r="H10952" s="1504"/>
      <c r="I10952" s="1504"/>
      <c r="J10952" s="1504"/>
    </row>
    <row r="10953" spans="2:10" x14ac:dyDescent="0.25">
      <c r="B10953" s="1508"/>
      <c r="C10953" s="1508"/>
      <c r="D10953" s="1508"/>
      <c r="E10953" s="1508"/>
      <c r="F10953" s="1504"/>
      <c r="G10953" s="1504"/>
      <c r="H10953" s="1504"/>
      <c r="I10953" s="1504"/>
      <c r="J10953" s="1504"/>
    </row>
    <row r="10954" spans="2:10" x14ac:dyDescent="0.25">
      <c r="B10954" s="1508"/>
      <c r="C10954" s="1508"/>
      <c r="D10954" s="1508"/>
      <c r="E10954" s="1508"/>
      <c r="F10954" s="1504"/>
      <c r="G10954" s="1504"/>
      <c r="H10954" s="1504"/>
      <c r="I10954" s="1504"/>
      <c r="J10954" s="1504"/>
    </row>
    <row r="10955" spans="2:10" x14ac:dyDescent="0.25">
      <c r="B10955" s="1508"/>
      <c r="C10955" s="1508"/>
      <c r="D10955" s="1508"/>
      <c r="E10955" s="1508"/>
      <c r="F10955" s="1504"/>
      <c r="G10955" s="1504"/>
      <c r="H10955" s="1504"/>
      <c r="I10955" s="1504"/>
      <c r="J10955" s="1504"/>
    </row>
    <row r="10956" spans="2:10" x14ac:dyDescent="0.25">
      <c r="B10956" s="1508"/>
      <c r="C10956" s="1508"/>
      <c r="D10956" s="1508"/>
      <c r="E10956" s="1508"/>
      <c r="F10956" s="1504"/>
      <c r="G10956" s="1504"/>
      <c r="H10956" s="1504"/>
      <c r="I10956" s="1504"/>
      <c r="J10956" s="1504"/>
    </row>
    <row r="10957" spans="2:10" x14ac:dyDescent="0.25">
      <c r="B10957" s="1508"/>
      <c r="C10957" s="1508"/>
      <c r="D10957" s="1508"/>
      <c r="E10957" s="1508"/>
      <c r="F10957" s="1504"/>
      <c r="G10957" s="1504"/>
      <c r="H10957" s="1504"/>
      <c r="I10957" s="1504"/>
      <c r="J10957" s="1504"/>
    </row>
    <row r="10958" spans="2:10" x14ac:dyDescent="0.25">
      <c r="B10958" s="1508"/>
      <c r="C10958" s="1508"/>
      <c r="D10958" s="1508"/>
      <c r="E10958" s="1508"/>
      <c r="F10958" s="1504"/>
      <c r="G10958" s="1504"/>
      <c r="H10958" s="1504"/>
      <c r="I10958" s="1504"/>
      <c r="J10958" s="1504"/>
    </row>
    <row r="10959" spans="2:10" x14ac:dyDescent="0.25">
      <c r="B10959" s="1508"/>
      <c r="C10959" s="1508"/>
      <c r="D10959" s="1508"/>
      <c r="E10959" s="1508"/>
      <c r="F10959" s="1504"/>
      <c r="G10959" s="1504"/>
      <c r="H10959" s="1504"/>
      <c r="I10959" s="1504"/>
      <c r="J10959" s="1504"/>
    </row>
    <row r="10960" spans="2:10" x14ac:dyDescent="0.25">
      <c r="B10960" s="1508"/>
      <c r="C10960" s="1508"/>
      <c r="D10960" s="1508"/>
      <c r="E10960" s="1508"/>
      <c r="F10960" s="1504"/>
      <c r="G10960" s="1504"/>
      <c r="H10960" s="1504"/>
      <c r="I10960" s="1504"/>
      <c r="J10960" s="1504"/>
    </row>
    <row r="10961" spans="2:10" x14ac:dyDescent="0.25">
      <c r="B10961" s="1508"/>
      <c r="C10961" s="1508"/>
      <c r="D10961" s="1508"/>
      <c r="E10961" s="1508"/>
      <c r="F10961" s="1504"/>
      <c r="G10961" s="1504"/>
      <c r="H10961" s="1504"/>
      <c r="I10961" s="1504"/>
      <c r="J10961" s="1504"/>
    </row>
    <row r="10962" spans="2:10" x14ac:dyDescent="0.25">
      <c r="B10962" s="1508"/>
      <c r="C10962" s="1508"/>
      <c r="D10962" s="1508"/>
      <c r="E10962" s="1508"/>
      <c r="F10962" s="1504"/>
      <c r="G10962" s="1504"/>
      <c r="H10962" s="1504"/>
      <c r="I10962" s="1504"/>
      <c r="J10962" s="1504"/>
    </row>
    <row r="10963" spans="2:10" x14ac:dyDescent="0.25">
      <c r="B10963" s="1508"/>
      <c r="C10963" s="1508"/>
      <c r="D10963" s="1508"/>
      <c r="E10963" s="1508"/>
      <c r="F10963" s="1504"/>
      <c r="G10963" s="1504"/>
      <c r="H10963" s="1504"/>
      <c r="I10963" s="1504"/>
      <c r="J10963" s="1504"/>
    </row>
    <row r="10964" spans="2:10" x14ac:dyDescent="0.25">
      <c r="B10964" s="1508"/>
      <c r="C10964" s="1508"/>
      <c r="D10964" s="1508"/>
      <c r="E10964" s="1508"/>
      <c r="F10964" s="1504"/>
      <c r="G10964" s="1504"/>
      <c r="H10964" s="1504"/>
      <c r="I10964" s="1504"/>
      <c r="J10964" s="1504"/>
    </row>
    <row r="10965" spans="2:10" x14ac:dyDescent="0.25">
      <c r="B10965" s="1508"/>
      <c r="C10965" s="1508"/>
      <c r="D10965" s="1508"/>
      <c r="E10965" s="1508"/>
      <c r="F10965" s="1504"/>
      <c r="G10965" s="1504"/>
      <c r="H10965" s="1504"/>
      <c r="I10965" s="1504"/>
      <c r="J10965" s="1504"/>
    </row>
    <row r="10966" spans="2:10" x14ac:dyDescent="0.25">
      <c r="B10966" s="1508"/>
      <c r="C10966" s="1508"/>
      <c r="D10966" s="1508"/>
      <c r="E10966" s="1508"/>
      <c r="F10966" s="1504"/>
      <c r="G10966" s="1504"/>
      <c r="H10966" s="1504"/>
      <c r="I10966" s="1504"/>
      <c r="J10966" s="1504"/>
    </row>
    <row r="10967" spans="2:10" x14ac:dyDescent="0.25">
      <c r="B10967" s="1508"/>
      <c r="C10967" s="1508"/>
      <c r="D10967" s="1508"/>
      <c r="E10967" s="1508"/>
      <c r="F10967" s="1504"/>
      <c r="G10967" s="1504"/>
      <c r="H10967" s="1504"/>
      <c r="I10967" s="1504"/>
      <c r="J10967" s="1504"/>
    </row>
    <row r="10968" spans="2:10" x14ac:dyDescent="0.25">
      <c r="B10968" s="1508"/>
      <c r="C10968" s="1508"/>
      <c r="D10968" s="1508"/>
      <c r="E10968" s="1508"/>
      <c r="F10968" s="1504"/>
      <c r="G10968" s="1504"/>
      <c r="H10968" s="1504"/>
      <c r="I10968" s="1504"/>
      <c r="J10968" s="1504"/>
    </row>
    <row r="10969" spans="2:10" x14ac:dyDescent="0.25">
      <c r="B10969" s="1508"/>
      <c r="C10969" s="1508"/>
      <c r="D10969" s="1508"/>
      <c r="E10969" s="1508"/>
      <c r="F10969" s="1504"/>
      <c r="G10969" s="1504"/>
      <c r="H10969" s="1504"/>
      <c r="I10969" s="1504"/>
      <c r="J10969" s="1504"/>
    </row>
    <row r="10970" spans="2:10" x14ac:dyDescent="0.25">
      <c r="B10970" s="1508"/>
      <c r="C10970" s="1508"/>
      <c r="D10970" s="1508"/>
      <c r="E10970" s="1508"/>
      <c r="F10970" s="1504"/>
      <c r="G10970" s="1504"/>
      <c r="H10970" s="1504"/>
      <c r="I10970" s="1504"/>
      <c r="J10970" s="1504"/>
    </row>
    <row r="10971" spans="2:10" x14ac:dyDescent="0.25">
      <c r="B10971" s="1508"/>
      <c r="C10971" s="1508"/>
      <c r="D10971" s="1508"/>
      <c r="E10971" s="1508"/>
      <c r="F10971" s="1504"/>
      <c r="G10971" s="1504"/>
      <c r="H10971" s="1504"/>
      <c r="I10971" s="1504"/>
      <c r="J10971" s="1504"/>
    </row>
    <row r="10972" spans="2:10" x14ac:dyDescent="0.25">
      <c r="B10972" s="1508"/>
      <c r="C10972" s="1508"/>
      <c r="D10972" s="1508"/>
      <c r="E10972" s="1508"/>
      <c r="F10972" s="1504"/>
      <c r="G10972" s="1504"/>
      <c r="H10972" s="1504"/>
      <c r="I10972" s="1504"/>
      <c r="J10972" s="1504"/>
    </row>
    <row r="10973" spans="2:10" x14ac:dyDescent="0.25">
      <c r="B10973" s="1508"/>
      <c r="C10973" s="1508"/>
      <c r="D10973" s="1508"/>
      <c r="E10973" s="1508"/>
      <c r="F10973" s="1504"/>
      <c r="G10973" s="1504"/>
      <c r="H10973" s="1504"/>
      <c r="I10973" s="1504"/>
      <c r="J10973" s="1504"/>
    </row>
    <row r="10974" spans="2:10" x14ac:dyDescent="0.25">
      <c r="B10974" s="1508"/>
      <c r="C10974" s="1508"/>
      <c r="D10974" s="1508"/>
      <c r="E10974" s="1508"/>
      <c r="F10974" s="1504"/>
      <c r="G10974" s="1504"/>
      <c r="H10974" s="1504"/>
      <c r="I10974" s="1504"/>
      <c r="J10974" s="1504"/>
    </row>
    <row r="10975" spans="2:10" x14ac:dyDescent="0.25">
      <c r="B10975" s="1508"/>
      <c r="C10975" s="1508"/>
      <c r="D10975" s="1508"/>
      <c r="E10975" s="1508"/>
      <c r="F10975" s="1504"/>
      <c r="G10975" s="1504"/>
      <c r="H10975" s="1504"/>
      <c r="I10975" s="1504"/>
      <c r="J10975" s="1504"/>
    </row>
    <row r="10976" spans="2:10" x14ac:dyDescent="0.25">
      <c r="B10976" s="1508"/>
      <c r="C10976" s="1508"/>
      <c r="D10976" s="1508"/>
      <c r="E10976" s="1508"/>
      <c r="F10976" s="1504"/>
      <c r="G10976" s="1504"/>
      <c r="H10976" s="1504"/>
      <c r="I10976" s="1504"/>
      <c r="J10976" s="1504"/>
    </row>
    <row r="10977" spans="2:10" x14ac:dyDescent="0.25">
      <c r="B10977" s="1508"/>
      <c r="C10977" s="1508"/>
      <c r="D10977" s="1508"/>
      <c r="E10977" s="1508"/>
      <c r="F10977" s="1504"/>
      <c r="G10977" s="1504"/>
      <c r="H10977" s="1504"/>
      <c r="I10977" s="1504"/>
      <c r="J10977" s="1504"/>
    </row>
    <row r="10978" spans="2:10" x14ac:dyDescent="0.25">
      <c r="B10978" s="1508"/>
      <c r="C10978" s="1508"/>
      <c r="D10978" s="1508"/>
      <c r="E10978" s="1508"/>
      <c r="F10978" s="1504"/>
      <c r="G10978" s="1504"/>
      <c r="H10978" s="1504"/>
      <c r="I10978" s="1504"/>
      <c r="J10978" s="1504"/>
    </row>
    <row r="10979" spans="2:10" x14ac:dyDescent="0.25">
      <c r="B10979" s="1508"/>
      <c r="C10979" s="1508"/>
      <c r="D10979" s="1508"/>
      <c r="E10979" s="1508"/>
      <c r="F10979" s="1504"/>
      <c r="G10979" s="1504"/>
      <c r="H10979" s="1504"/>
      <c r="I10979" s="1504"/>
      <c r="J10979" s="1504"/>
    </row>
    <row r="10980" spans="2:10" x14ac:dyDescent="0.25">
      <c r="B10980" s="1508"/>
      <c r="C10980" s="1508"/>
      <c r="D10980" s="1508"/>
      <c r="E10980" s="1508"/>
      <c r="F10980" s="1504"/>
      <c r="G10980" s="1504"/>
      <c r="H10980" s="1504"/>
      <c r="I10980" s="1504"/>
      <c r="J10980" s="1504"/>
    </row>
    <row r="10981" spans="2:10" x14ac:dyDescent="0.25">
      <c r="B10981" s="1508"/>
      <c r="C10981" s="1508"/>
      <c r="D10981" s="1508"/>
      <c r="E10981" s="1508"/>
      <c r="F10981" s="1504"/>
      <c r="G10981" s="1504"/>
      <c r="H10981" s="1504"/>
      <c r="I10981" s="1504"/>
      <c r="J10981" s="1504"/>
    </row>
    <row r="10982" spans="2:10" x14ac:dyDescent="0.25">
      <c r="B10982" s="1508"/>
      <c r="C10982" s="1508"/>
      <c r="D10982" s="1508"/>
      <c r="E10982" s="1508"/>
      <c r="F10982" s="1504"/>
      <c r="G10982" s="1504"/>
      <c r="H10982" s="1504"/>
      <c r="I10982" s="1504"/>
      <c r="J10982" s="1504"/>
    </row>
    <row r="10983" spans="2:10" x14ac:dyDescent="0.25">
      <c r="B10983" s="1508"/>
      <c r="C10983" s="1508"/>
      <c r="D10983" s="1508"/>
      <c r="E10983" s="1508"/>
      <c r="F10983" s="1504"/>
      <c r="G10983" s="1504"/>
      <c r="H10983" s="1504"/>
      <c r="I10983" s="1504"/>
      <c r="J10983" s="1504"/>
    </row>
    <row r="10984" spans="2:10" x14ac:dyDescent="0.25">
      <c r="B10984" s="1508"/>
      <c r="C10984" s="1508"/>
      <c r="D10984" s="1508"/>
      <c r="E10984" s="1508"/>
      <c r="F10984" s="1504"/>
      <c r="G10984" s="1504"/>
      <c r="H10984" s="1504"/>
      <c r="I10984" s="1504"/>
      <c r="J10984" s="1504"/>
    </row>
    <row r="10985" spans="2:10" x14ac:dyDescent="0.25">
      <c r="B10985" s="1508"/>
      <c r="C10985" s="1508"/>
      <c r="D10985" s="1508"/>
      <c r="E10985" s="1508"/>
      <c r="F10985" s="1504"/>
      <c r="G10985" s="1504"/>
      <c r="H10985" s="1504"/>
      <c r="I10985" s="1504"/>
      <c r="J10985" s="1504"/>
    </row>
    <row r="10986" spans="2:10" x14ac:dyDescent="0.25">
      <c r="B10986" s="1508"/>
      <c r="C10986" s="1508"/>
      <c r="D10986" s="1508"/>
      <c r="E10986" s="1508"/>
      <c r="F10986" s="1504"/>
      <c r="G10986" s="1504"/>
      <c r="H10986" s="1504"/>
      <c r="I10986" s="1504"/>
      <c r="J10986" s="1504"/>
    </row>
    <row r="10987" spans="2:10" x14ac:dyDescent="0.25">
      <c r="B10987" s="1508"/>
      <c r="C10987" s="1508"/>
      <c r="D10987" s="1508"/>
      <c r="E10987" s="1508"/>
      <c r="F10987" s="1504"/>
      <c r="G10987" s="1504"/>
      <c r="H10987" s="1504"/>
      <c r="I10987" s="1504"/>
      <c r="J10987" s="1504"/>
    </row>
    <row r="10988" spans="2:10" x14ac:dyDescent="0.25">
      <c r="B10988" s="1508"/>
      <c r="C10988" s="1508"/>
      <c r="D10988" s="1508"/>
      <c r="E10988" s="1508"/>
      <c r="F10988" s="1504"/>
      <c r="G10988" s="1504"/>
      <c r="H10988" s="1504"/>
      <c r="I10988" s="1504"/>
      <c r="J10988" s="1504"/>
    </row>
    <row r="10989" spans="2:10" x14ac:dyDescent="0.25">
      <c r="B10989" s="1508"/>
      <c r="C10989" s="1508"/>
      <c r="D10989" s="1508"/>
      <c r="E10989" s="1508"/>
      <c r="F10989" s="1504"/>
      <c r="G10989" s="1504"/>
      <c r="H10989" s="1504"/>
      <c r="I10989" s="1504"/>
      <c r="J10989" s="1504"/>
    </row>
    <row r="10990" spans="2:10" x14ac:dyDescent="0.25">
      <c r="B10990" s="1508"/>
      <c r="C10990" s="1508"/>
      <c r="D10990" s="1508"/>
      <c r="E10990" s="1508"/>
      <c r="F10990" s="1504"/>
      <c r="G10990" s="1504"/>
      <c r="H10990" s="1504"/>
      <c r="I10990" s="1504"/>
      <c r="J10990" s="1504"/>
    </row>
    <row r="10991" spans="2:10" x14ac:dyDescent="0.25">
      <c r="B10991" s="1508"/>
      <c r="C10991" s="1508"/>
      <c r="D10991" s="1508"/>
      <c r="E10991" s="1508"/>
      <c r="F10991" s="1504"/>
      <c r="G10991" s="1504"/>
      <c r="H10991" s="1504"/>
      <c r="I10991" s="1504"/>
      <c r="J10991" s="1504"/>
    </row>
    <row r="10992" spans="2:10" x14ac:dyDescent="0.25">
      <c r="B10992" s="1508"/>
      <c r="C10992" s="1508"/>
      <c r="D10992" s="1508"/>
      <c r="E10992" s="1508"/>
      <c r="F10992" s="1504"/>
      <c r="G10992" s="1504"/>
      <c r="H10992" s="1504"/>
      <c r="I10992" s="1504"/>
      <c r="J10992" s="1504"/>
    </row>
    <row r="10993" spans="2:10" x14ac:dyDescent="0.25">
      <c r="B10993" s="1508"/>
      <c r="C10993" s="1508"/>
      <c r="D10993" s="1508"/>
      <c r="E10993" s="1508"/>
      <c r="F10993" s="1504"/>
      <c r="G10993" s="1504"/>
      <c r="H10993" s="1504"/>
      <c r="I10993" s="1504"/>
      <c r="J10993" s="1504"/>
    </row>
    <row r="10994" spans="2:10" x14ac:dyDescent="0.25">
      <c r="B10994" s="1508"/>
      <c r="C10994" s="1508"/>
      <c r="D10994" s="1508"/>
      <c r="E10994" s="1508"/>
      <c r="F10994" s="1504"/>
      <c r="G10994" s="1504"/>
      <c r="H10994" s="1504"/>
      <c r="I10994" s="1504"/>
      <c r="J10994" s="1504"/>
    </row>
    <row r="10995" spans="2:10" x14ac:dyDescent="0.25">
      <c r="B10995" s="1508"/>
      <c r="C10995" s="1508"/>
      <c r="D10995" s="1508"/>
      <c r="E10995" s="1508"/>
      <c r="F10995" s="1504"/>
      <c r="G10995" s="1504"/>
      <c r="H10995" s="1504"/>
      <c r="I10995" s="1504"/>
      <c r="J10995" s="1504"/>
    </row>
    <row r="10996" spans="2:10" x14ac:dyDescent="0.25">
      <c r="B10996" s="1508"/>
      <c r="C10996" s="1508"/>
      <c r="D10996" s="1508"/>
      <c r="E10996" s="1508"/>
      <c r="F10996" s="1504"/>
      <c r="G10996" s="1504"/>
      <c r="H10996" s="1504"/>
      <c r="I10996" s="1504"/>
      <c r="J10996" s="1504"/>
    </row>
    <row r="10997" spans="2:10" x14ac:dyDescent="0.25">
      <c r="B10997" s="1508"/>
      <c r="C10997" s="1508"/>
      <c r="D10997" s="1508"/>
      <c r="E10997" s="1508"/>
      <c r="F10997" s="1504"/>
      <c r="G10997" s="1504"/>
      <c r="H10997" s="1504"/>
      <c r="I10997" s="1504"/>
      <c r="J10997" s="1504"/>
    </row>
    <row r="10998" spans="2:10" x14ac:dyDescent="0.25">
      <c r="B10998" s="1508"/>
      <c r="C10998" s="1508"/>
      <c r="D10998" s="1508"/>
      <c r="E10998" s="1508"/>
      <c r="F10998" s="1504"/>
      <c r="G10998" s="1504"/>
      <c r="H10998" s="1504"/>
      <c r="I10998" s="1504"/>
      <c r="J10998" s="1504"/>
    </row>
    <row r="10999" spans="2:10" x14ac:dyDescent="0.25">
      <c r="B10999" s="1508"/>
      <c r="C10999" s="1508"/>
      <c r="D10999" s="1508"/>
      <c r="E10999" s="1508"/>
      <c r="F10999" s="1504"/>
      <c r="G10999" s="1504"/>
      <c r="H10999" s="1504"/>
      <c r="I10999" s="1504"/>
      <c r="J10999" s="1504"/>
    </row>
    <row r="11000" spans="2:10" x14ac:dyDescent="0.25">
      <c r="B11000" s="1508"/>
      <c r="C11000" s="1508"/>
      <c r="D11000" s="1508"/>
      <c r="E11000" s="1508"/>
      <c r="F11000" s="1504"/>
      <c r="G11000" s="1504"/>
      <c r="H11000" s="1504"/>
      <c r="I11000" s="1504"/>
      <c r="J11000" s="1504"/>
    </row>
    <row r="11001" spans="2:10" x14ac:dyDescent="0.25">
      <c r="B11001" s="1508"/>
      <c r="C11001" s="1508"/>
      <c r="D11001" s="1508"/>
      <c r="E11001" s="1508"/>
      <c r="F11001" s="1504"/>
      <c r="G11001" s="1504"/>
      <c r="H11001" s="1504"/>
      <c r="I11001" s="1504"/>
      <c r="J11001" s="1504"/>
    </row>
    <row r="11002" spans="2:10" x14ac:dyDescent="0.25">
      <c r="B11002" s="1508"/>
      <c r="C11002" s="1508"/>
      <c r="D11002" s="1508"/>
      <c r="E11002" s="1508"/>
      <c r="F11002" s="1504"/>
      <c r="G11002" s="1504"/>
      <c r="H11002" s="1504"/>
      <c r="I11002" s="1504"/>
      <c r="J11002" s="1504"/>
    </row>
    <row r="11003" spans="2:10" x14ac:dyDescent="0.25">
      <c r="B11003" s="1508"/>
      <c r="C11003" s="1508"/>
      <c r="D11003" s="1508"/>
      <c r="E11003" s="1508"/>
      <c r="F11003" s="1504"/>
      <c r="G11003" s="1504"/>
      <c r="H11003" s="1504"/>
      <c r="I11003" s="1504"/>
      <c r="J11003" s="1504"/>
    </row>
    <row r="11004" spans="2:10" x14ac:dyDescent="0.25">
      <c r="B11004" s="1508"/>
      <c r="C11004" s="1508"/>
      <c r="D11004" s="1508"/>
      <c r="E11004" s="1508"/>
      <c r="F11004" s="1504"/>
      <c r="G11004" s="1504"/>
      <c r="H11004" s="1504"/>
      <c r="I11004" s="1504"/>
      <c r="J11004" s="1504"/>
    </row>
    <row r="11005" spans="2:10" x14ac:dyDescent="0.25">
      <c r="B11005" s="1508"/>
      <c r="C11005" s="1508"/>
      <c r="D11005" s="1508"/>
      <c r="E11005" s="1508"/>
      <c r="F11005" s="1504"/>
      <c r="G11005" s="1504"/>
      <c r="H11005" s="1504"/>
      <c r="I11005" s="1504"/>
      <c r="J11005" s="1504"/>
    </row>
    <row r="11006" spans="2:10" x14ac:dyDescent="0.25">
      <c r="B11006" s="1508"/>
      <c r="C11006" s="1508"/>
      <c r="D11006" s="1508"/>
      <c r="E11006" s="1508"/>
      <c r="F11006" s="1504"/>
      <c r="G11006" s="1504"/>
      <c r="H11006" s="1504"/>
      <c r="I11006" s="1504"/>
      <c r="J11006" s="1504"/>
    </row>
    <row r="11007" spans="2:10" x14ac:dyDescent="0.25">
      <c r="B11007" s="1508"/>
      <c r="C11007" s="1508"/>
      <c r="D11007" s="1508"/>
      <c r="E11007" s="1508"/>
      <c r="F11007" s="1504"/>
      <c r="G11007" s="1504"/>
      <c r="H11007" s="1504"/>
      <c r="I11007" s="1504"/>
      <c r="J11007" s="1504"/>
    </row>
    <row r="11008" spans="2:10" x14ac:dyDescent="0.25">
      <c r="B11008" s="1508"/>
      <c r="C11008" s="1508"/>
      <c r="D11008" s="1508"/>
      <c r="E11008" s="1508"/>
      <c r="F11008" s="1504"/>
      <c r="G11008" s="1504"/>
      <c r="H11008" s="1504"/>
      <c r="I11008" s="1504"/>
      <c r="J11008" s="1504"/>
    </row>
    <row r="11009" spans="2:10" x14ac:dyDescent="0.25">
      <c r="B11009" s="1508"/>
      <c r="C11009" s="1508"/>
      <c r="D11009" s="1508"/>
      <c r="E11009" s="1508"/>
      <c r="F11009" s="1504"/>
      <c r="G11009" s="1504"/>
      <c r="H11009" s="1504"/>
      <c r="I11009" s="1504"/>
      <c r="J11009" s="1504"/>
    </row>
    <row r="11010" spans="2:10" x14ac:dyDescent="0.25">
      <c r="B11010" s="1508"/>
      <c r="C11010" s="1508"/>
      <c r="D11010" s="1508"/>
      <c r="E11010" s="1508"/>
      <c r="F11010" s="1504"/>
      <c r="G11010" s="1504"/>
      <c r="H11010" s="1504"/>
      <c r="I11010" s="1504"/>
      <c r="J11010" s="1504"/>
    </row>
    <row r="11011" spans="2:10" x14ac:dyDescent="0.25">
      <c r="B11011" s="1508"/>
      <c r="C11011" s="1508"/>
      <c r="D11011" s="1508"/>
      <c r="E11011" s="1508"/>
      <c r="F11011" s="1504"/>
      <c r="G11011" s="1504"/>
      <c r="H11011" s="1504"/>
      <c r="I11011" s="1504"/>
      <c r="J11011" s="1504"/>
    </row>
    <row r="11012" spans="2:10" x14ac:dyDescent="0.25">
      <c r="B11012" s="1508"/>
      <c r="C11012" s="1508"/>
      <c r="D11012" s="1508"/>
      <c r="E11012" s="1508"/>
      <c r="F11012" s="1504"/>
      <c r="G11012" s="1504"/>
      <c r="H11012" s="1504"/>
      <c r="I11012" s="1504"/>
      <c r="J11012" s="1504"/>
    </row>
    <row r="11013" spans="2:10" x14ac:dyDescent="0.25">
      <c r="B11013" s="1508"/>
      <c r="C11013" s="1508"/>
      <c r="D11013" s="1508"/>
      <c r="E11013" s="1508"/>
      <c r="F11013" s="1504"/>
      <c r="G11013" s="1504"/>
      <c r="H11013" s="1504"/>
      <c r="I11013" s="1504"/>
      <c r="J11013" s="1504"/>
    </row>
    <row r="11014" spans="2:10" x14ac:dyDescent="0.25">
      <c r="B11014" s="1508"/>
      <c r="C11014" s="1508"/>
      <c r="D11014" s="1508"/>
      <c r="E11014" s="1508"/>
      <c r="F11014" s="1504"/>
      <c r="G11014" s="1504"/>
      <c r="H11014" s="1504"/>
      <c r="I11014" s="1504"/>
      <c r="J11014" s="1504"/>
    </row>
    <row r="11015" spans="2:10" x14ac:dyDescent="0.25">
      <c r="B11015" s="1508"/>
      <c r="C11015" s="1508"/>
      <c r="D11015" s="1508"/>
      <c r="E11015" s="1508"/>
      <c r="F11015" s="1504"/>
      <c r="G11015" s="1504"/>
      <c r="H11015" s="1504"/>
      <c r="I11015" s="1504"/>
      <c r="J11015" s="1504"/>
    </row>
    <row r="11016" spans="2:10" x14ac:dyDescent="0.25">
      <c r="B11016" s="1508"/>
      <c r="C11016" s="1508"/>
      <c r="D11016" s="1508"/>
      <c r="E11016" s="1508"/>
      <c r="F11016" s="1504"/>
      <c r="G11016" s="1504"/>
      <c r="H11016" s="1504"/>
      <c r="I11016" s="1504"/>
      <c r="J11016" s="1504"/>
    </row>
    <row r="11017" spans="2:10" x14ac:dyDescent="0.25">
      <c r="B11017" s="1508"/>
      <c r="C11017" s="1508"/>
      <c r="D11017" s="1508"/>
      <c r="E11017" s="1508"/>
      <c r="F11017" s="1504"/>
      <c r="G11017" s="1504"/>
      <c r="H11017" s="1504"/>
      <c r="I11017" s="1504"/>
      <c r="J11017" s="1504"/>
    </row>
    <row r="11018" spans="2:10" x14ac:dyDescent="0.25">
      <c r="B11018" s="1508"/>
      <c r="C11018" s="1508"/>
      <c r="D11018" s="1508"/>
      <c r="E11018" s="1508"/>
      <c r="F11018" s="1504"/>
      <c r="G11018" s="1504"/>
      <c r="H11018" s="1504"/>
      <c r="I11018" s="1504"/>
      <c r="J11018" s="1504"/>
    </row>
    <row r="11019" spans="2:10" x14ac:dyDescent="0.25">
      <c r="B11019" s="1508"/>
      <c r="C11019" s="1508"/>
      <c r="D11019" s="1508"/>
      <c r="E11019" s="1508"/>
      <c r="F11019" s="1504"/>
      <c r="G11019" s="1504"/>
      <c r="H11019" s="1504"/>
      <c r="I11019" s="1504"/>
      <c r="J11019" s="1504"/>
    </row>
    <row r="11020" spans="2:10" x14ac:dyDescent="0.25">
      <c r="B11020" s="1508"/>
      <c r="C11020" s="1508"/>
      <c r="D11020" s="1508"/>
      <c r="E11020" s="1508"/>
      <c r="F11020" s="1504"/>
      <c r="G11020" s="1504"/>
      <c r="H11020" s="1504"/>
      <c r="I11020" s="1504"/>
      <c r="J11020" s="1504"/>
    </row>
    <row r="11021" spans="2:10" x14ac:dyDescent="0.25">
      <c r="B11021" s="1508"/>
      <c r="C11021" s="1508"/>
      <c r="D11021" s="1508"/>
      <c r="E11021" s="1508"/>
      <c r="F11021" s="1504"/>
      <c r="G11021" s="1504"/>
      <c r="H11021" s="1504"/>
      <c r="I11021" s="1504"/>
      <c r="J11021" s="1504"/>
    </row>
    <row r="11022" spans="2:10" x14ac:dyDescent="0.25">
      <c r="B11022" s="1508"/>
      <c r="C11022" s="1508"/>
      <c r="D11022" s="1508"/>
      <c r="E11022" s="1508"/>
      <c r="F11022" s="1504"/>
      <c r="G11022" s="1504"/>
      <c r="H11022" s="1504"/>
      <c r="I11022" s="1504"/>
      <c r="J11022" s="1504"/>
    </row>
    <row r="11023" spans="2:10" x14ac:dyDescent="0.25">
      <c r="B11023" s="1508"/>
      <c r="C11023" s="1508"/>
      <c r="D11023" s="1508"/>
      <c r="E11023" s="1508"/>
      <c r="F11023" s="1504"/>
      <c r="G11023" s="1504"/>
      <c r="H11023" s="1504"/>
      <c r="I11023" s="1504"/>
      <c r="J11023" s="1504"/>
    </row>
    <row r="11024" spans="2:10" x14ac:dyDescent="0.25">
      <c r="B11024" s="1508"/>
      <c r="C11024" s="1508"/>
      <c r="D11024" s="1508"/>
      <c r="E11024" s="1508"/>
      <c r="F11024" s="1504"/>
      <c r="G11024" s="1504"/>
      <c r="H11024" s="1504"/>
      <c r="I11024" s="1504"/>
      <c r="J11024" s="1504"/>
    </row>
    <row r="11025" spans="2:10" x14ac:dyDescent="0.25">
      <c r="B11025" s="1508"/>
      <c r="C11025" s="1508"/>
      <c r="D11025" s="1508"/>
      <c r="E11025" s="1508"/>
      <c r="F11025" s="1504"/>
      <c r="G11025" s="1504"/>
      <c r="H11025" s="1504"/>
      <c r="I11025" s="1504"/>
      <c r="J11025" s="1504"/>
    </row>
    <row r="11026" spans="2:10" x14ac:dyDescent="0.25">
      <c r="B11026" s="1508"/>
      <c r="C11026" s="1508"/>
      <c r="D11026" s="1508"/>
      <c r="E11026" s="1508"/>
      <c r="F11026" s="1504"/>
      <c r="G11026" s="1504"/>
      <c r="H11026" s="1504"/>
      <c r="I11026" s="1504"/>
      <c r="J11026" s="1504"/>
    </row>
    <row r="11027" spans="2:10" x14ac:dyDescent="0.25">
      <c r="B11027" s="1508"/>
      <c r="C11027" s="1508"/>
      <c r="D11027" s="1508"/>
      <c r="E11027" s="1508"/>
      <c r="F11027" s="1504"/>
      <c r="G11027" s="1504"/>
      <c r="H11027" s="1504"/>
      <c r="I11027" s="1504"/>
      <c r="J11027" s="1504"/>
    </row>
    <row r="11028" spans="2:10" x14ac:dyDescent="0.25">
      <c r="B11028" s="1508"/>
      <c r="C11028" s="1508"/>
      <c r="D11028" s="1508"/>
      <c r="E11028" s="1508"/>
      <c r="F11028" s="1504"/>
      <c r="G11028" s="1504"/>
      <c r="H11028" s="1504"/>
      <c r="I11028" s="1504"/>
      <c r="J11028" s="1504"/>
    </row>
    <row r="11029" spans="2:10" x14ac:dyDescent="0.25">
      <c r="B11029" s="1508"/>
      <c r="C11029" s="1508"/>
      <c r="D11029" s="1508"/>
      <c r="E11029" s="1508"/>
      <c r="F11029" s="1504"/>
      <c r="G11029" s="1504"/>
      <c r="H11029" s="1504"/>
      <c r="I11029" s="1504"/>
      <c r="J11029" s="1504"/>
    </row>
    <row r="11030" spans="2:10" x14ac:dyDescent="0.25">
      <c r="B11030" s="1508"/>
      <c r="C11030" s="1508"/>
      <c r="D11030" s="1508"/>
      <c r="E11030" s="1508"/>
      <c r="F11030" s="1504"/>
      <c r="G11030" s="1504"/>
      <c r="H11030" s="1504"/>
      <c r="I11030" s="1504"/>
      <c r="J11030" s="1504"/>
    </row>
    <row r="11031" spans="2:10" x14ac:dyDescent="0.25">
      <c r="B11031" s="1508"/>
      <c r="C11031" s="1508"/>
      <c r="D11031" s="1508"/>
      <c r="E11031" s="1508"/>
      <c r="F11031" s="1504"/>
      <c r="G11031" s="1504"/>
      <c r="H11031" s="1504"/>
      <c r="I11031" s="1504"/>
      <c r="J11031" s="1504"/>
    </row>
    <row r="11032" spans="2:10" x14ac:dyDescent="0.25">
      <c r="B11032" s="1508"/>
      <c r="C11032" s="1508"/>
      <c r="D11032" s="1508"/>
      <c r="E11032" s="1508"/>
      <c r="F11032" s="1504"/>
      <c r="G11032" s="1504"/>
      <c r="H11032" s="1504"/>
      <c r="I11032" s="1504"/>
      <c r="J11032" s="1504"/>
    </row>
    <row r="11033" spans="2:10" x14ac:dyDescent="0.25">
      <c r="B11033" s="1508"/>
      <c r="C11033" s="1508"/>
      <c r="D11033" s="1508"/>
      <c r="E11033" s="1508"/>
      <c r="F11033" s="1504"/>
      <c r="G11033" s="1504"/>
      <c r="H11033" s="1504"/>
      <c r="I11033" s="1504"/>
      <c r="J11033" s="1504"/>
    </row>
    <row r="11034" spans="2:10" x14ac:dyDescent="0.25">
      <c r="B11034" s="1508"/>
      <c r="C11034" s="1508"/>
      <c r="D11034" s="1508"/>
      <c r="E11034" s="1508"/>
      <c r="F11034" s="1504"/>
      <c r="G11034" s="1504"/>
      <c r="H11034" s="1504"/>
      <c r="I11034" s="1504"/>
      <c r="J11034" s="1504"/>
    </row>
    <row r="11035" spans="2:10" x14ac:dyDescent="0.25">
      <c r="B11035" s="1508"/>
      <c r="C11035" s="1508"/>
      <c r="D11035" s="1508"/>
      <c r="E11035" s="1508"/>
      <c r="F11035" s="1504"/>
      <c r="G11035" s="1504"/>
      <c r="H11035" s="1504"/>
      <c r="I11035" s="1504"/>
      <c r="J11035" s="1504"/>
    </row>
    <row r="11036" spans="2:10" x14ac:dyDescent="0.25">
      <c r="B11036" s="1508"/>
      <c r="C11036" s="1508"/>
      <c r="D11036" s="1508"/>
      <c r="E11036" s="1508"/>
      <c r="F11036" s="1504"/>
      <c r="G11036" s="1504"/>
      <c r="H11036" s="1504"/>
      <c r="I11036" s="1504"/>
      <c r="J11036" s="1504"/>
    </row>
    <row r="11037" spans="2:10" x14ac:dyDescent="0.25">
      <c r="B11037" s="1508"/>
      <c r="C11037" s="1508"/>
      <c r="D11037" s="1508"/>
      <c r="E11037" s="1508"/>
      <c r="F11037" s="1504"/>
      <c r="G11037" s="1504"/>
      <c r="H11037" s="1504"/>
      <c r="I11037" s="1504"/>
      <c r="J11037" s="1504"/>
    </row>
    <row r="11038" spans="2:10" x14ac:dyDescent="0.25">
      <c r="B11038" s="1508"/>
      <c r="C11038" s="1508"/>
      <c r="D11038" s="1508"/>
      <c r="E11038" s="1508"/>
      <c r="F11038" s="1504"/>
      <c r="G11038" s="1504"/>
      <c r="H11038" s="1504"/>
      <c r="I11038" s="1504"/>
      <c r="J11038" s="1504"/>
    </row>
    <row r="11039" spans="2:10" x14ac:dyDescent="0.25">
      <c r="B11039" s="1508"/>
      <c r="C11039" s="1508"/>
      <c r="D11039" s="1508"/>
      <c r="E11039" s="1508"/>
      <c r="F11039" s="1504"/>
      <c r="G11039" s="1504"/>
      <c r="H11039" s="1504"/>
      <c r="I11039" s="1504"/>
      <c r="J11039" s="1504"/>
    </row>
    <row r="11040" spans="2:10" x14ac:dyDescent="0.25">
      <c r="B11040" s="1508"/>
      <c r="C11040" s="1508"/>
      <c r="D11040" s="1508"/>
      <c r="E11040" s="1508"/>
      <c r="F11040" s="1504"/>
      <c r="G11040" s="1504"/>
      <c r="H11040" s="1504"/>
      <c r="I11040" s="1504"/>
      <c r="J11040" s="1504"/>
    </row>
    <row r="11041" spans="2:10" x14ac:dyDescent="0.25">
      <c r="B11041" s="1508"/>
      <c r="C11041" s="1508"/>
      <c r="D11041" s="1508"/>
      <c r="E11041" s="1508"/>
      <c r="F11041" s="1504"/>
      <c r="G11041" s="1504"/>
      <c r="H11041" s="1504"/>
      <c r="I11041" s="1504"/>
      <c r="J11041" s="1504"/>
    </row>
    <row r="11042" spans="2:10" x14ac:dyDescent="0.25">
      <c r="B11042" s="1508"/>
      <c r="C11042" s="1508"/>
      <c r="D11042" s="1508"/>
      <c r="E11042" s="1508"/>
      <c r="F11042" s="1504"/>
      <c r="G11042" s="1504"/>
      <c r="H11042" s="1504"/>
      <c r="I11042" s="1504"/>
      <c r="J11042" s="1504"/>
    </row>
    <row r="11043" spans="2:10" x14ac:dyDescent="0.25">
      <c r="B11043" s="1508"/>
      <c r="C11043" s="1508"/>
      <c r="D11043" s="1508"/>
      <c r="E11043" s="1508"/>
      <c r="F11043" s="1504"/>
      <c r="G11043" s="1504"/>
      <c r="H11043" s="1504"/>
      <c r="I11043" s="1504"/>
      <c r="J11043" s="1504"/>
    </row>
    <row r="11044" spans="2:10" x14ac:dyDescent="0.25">
      <c r="B11044" s="1508"/>
      <c r="C11044" s="1508"/>
      <c r="D11044" s="1508"/>
      <c r="E11044" s="1508"/>
      <c r="F11044" s="1504"/>
      <c r="G11044" s="1504"/>
      <c r="H11044" s="1504"/>
      <c r="I11044" s="1504"/>
      <c r="J11044" s="1504"/>
    </row>
    <row r="11045" spans="2:10" x14ac:dyDescent="0.25">
      <c r="B11045" s="1508"/>
      <c r="C11045" s="1508"/>
      <c r="D11045" s="1508"/>
      <c r="E11045" s="1508"/>
      <c r="F11045" s="1504"/>
      <c r="G11045" s="1504"/>
      <c r="H11045" s="1504"/>
      <c r="I11045" s="1504"/>
      <c r="J11045" s="1504"/>
    </row>
    <row r="11046" spans="2:10" x14ac:dyDescent="0.25">
      <c r="B11046" s="1508"/>
      <c r="C11046" s="1508"/>
      <c r="D11046" s="1508"/>
      <c r="E11046" s="1508"/>
      <c r="F11046" s="1504"/>
      <c r="G11046" s="1504"/>
      <c r="H11046" s="1504"/>
      <c r="I11046" s="1504"/>
      <c r="J11046" s="1504"/>
    </row>
    <row r="11047" spans="2:10" x14ac:dyDescent="0.25">
      <c r="B11047" s="1508"/>
      <c r="C11047" s="1508"/>
      <c r="D11047" s="1508"/>
      <c r="E11047" s="1508"/>
      <c r="F11047" s="1504"/>
      <c r="G11047" s="1504"/>
      <c r="H11047" s="1504"/>
      <c r="I11047" s="1504"/>
      <c r="J11047" s="1504"/>
    </row>
    <row r="11048" spans="2:10" x14ac:dyDescent="0.25">
      <c r="B11048" s="1508"/>
      <c r="C11048" s="1508"/>
      <c r="D11048" s="1508"/>
      <c r="E11048" s="1508"/>
      <c r="F11048" s="1504"/>
      <c r="G11048" s="1504"/>
      <c r="H11048" s="1504"/>
      <c r="I11048" s="1504"/>
      <c r="J11048" s="1504"/>
    </row>
    <row r="11049" spans="2:10" x14ac:dyDescent="0.25">
      <c r="B11049" s="1508"/>
      <c r="C11049" s="1508"/>
      <c r="D11049" s="1508"/>
      <c r="E11049" s="1508"/>
      <c r="F11049" s="1504"/>
      <c r="G11049" s="1504"/>
      <c r="H11049" s="1504"/>
      <c r="I11049" s="1504"/>
      <c r="J11049" s="1504"/>
    </row>
    <row r="11050" spans="2:10" x14ac:dyDescent="0.25">
      <c r="B11050" s="1508"/>
      <c r="C11050" s="1508"/>
      <c r="D11050" s="1508"/>
      <c r="E11050" s="1508"/>
      <c r="F11050" s="1504"/>
      <c r="G11050" s="1504"/>
      <c r="H11050" s="1504"/>
      <c r="I11050" s="1504"/>
      <c r="J11050" s="1504"/>
    </row>
    <row r="11051" spans="2:10" x14ac:dyDescent="0.25">
      <c r="B11051" s="1508"/>
      <c r="C11051" s="1508"/>
      <c r="D11051" s="1508"/>
      <c r="E11051" s="1508"/>
      <c r="F11051" s="1504"/>
      <c r="G11051" s="1504"/>
      <c r="H11051" s="1504"/>
      <c r="I11051" s="1504"/>
      <c r="J11051" s="1504"/>
    </row>
    <row r="11052" spans="2:10" x14ac:dyDescent="0.25">
      <c r="B11052" s="1508"/>
      <c r="C11052" s="1508"/>
      <c r="D11052" s="1508"/>
      <c r="E11052" s="1508"/>
      <c r="F11052" s="1504"/>
      <c r="G11052" s="1504"/>
      <c r="H11052" s="1504"/>
      <c r="I11052" s="1504"/>
      <c r="J11052" s="1504"/>
    </row>
    <row r="11053" spans="2:10" x14ac:dyDescent="0.25">
      <c r="B11053" s="1508"/>
      <c r="C11053" s="1508"/>
      <c r="D11053" s="1508"/>
      <c r="E11053" s="1508"/>
      <c r="F11053" s="1504"/>
      <c r="G11053" s="1504"/>
      <c r="H11053" s="1504"/>
      <c r="I11053" s="1504"/>
      <c r="J11053" s="1504"/>
    </row>
    <row r="11054" spans="2:10" x14ac:dyDescent="0.25">
      <c r="B11054" s="1508"/>
      <c r="C11054" s="1508"/>
      <c r="D11054" s="1508"/>
      <c r="E11054" s="1508"/>
      <c r="F11054" s="1504"/>
      <c r="G11054" s="1504"/>
      <c r="H11054" s="1504"/>
      <c r="I11054" s="1504"/>
      <c r="J11054" s="1504"/>
    </row>
    <row r="11055" spans="2:10" x14ac:dyDescent="0.25">
      <c r="B11055" s="1508"/>
      <c r="C11055" s="1508"/>
      <c r="D11055" s="1508"/>
      <c r="E11055" s="1508"/>
      <c r="F11055" s="1504"/>
      <c r="G11055" s="1504"/>
      <c r="H11055" s="1504"/>
      <c r="I11055" s="1504"/>
      <c r="J11055" s="1504"/>
    </row>
    <row r="11056" spans="2:10" x14ac:dyDescent="0.25">
      <c r="B11056" s="1508"/>
      <c r="C11056" s="1508"/>
      <c r="D11056" s="1508"/>
      <c r="E11056" s="1508"/>
      <c r="F11056" s="1504"/>
      <c r="G11056" s="1504"/>
      <c r="H11056" s="1504"/>
      <c r="I11056" s="1504"/>
      <c r="J11056" s="1504"/>
    </row>
    <row r="11057" spans="2:10" x14ac:dyDescent="0.25">
      <c r="B11057" s="1508"/>
      <c r="C11057" s="1508"/>
      <c r="D11057" s="1508"/>
      <c r="E11057" s="1508"/>
      <c r="F11057" s="1504"/>
      <c r="G11057" s="1504"/>
      <c r="H11057" s="1504"/>
      <c r="I11057" s="1504"/>
      <c r="J11057" s="1504"/>
    </row>
    <row r="11058" spans="2:10" x14ac:dyDescent="0.25">
      <c r="B11058" s="1508"/>
      <c r="C11058" s="1508"/>
      <c r="D11058" s="1508"/>
      <c r="E11058" s="1508"/>
      <c r="F11058" s="1504"/>
      <c r="G11058" s="1504"/>
      <c r="H11058" s="1504"/>
      <c r="I11058" s="1504"/>
      <c r="J11058" s="1504"/>
    </row>
    <row r="11059" spans="2:10" x14ac:dyDescent="0.25">
      <c r="B11059" s="1508"/>
      <c r="C11059" s="1508"/>
      <c r="D11059" s="1508"/>
      <c r="E11059" s="1508"/>
      <c r="F11059" s="1504"/>
      <c r="G11059" s="1504"/>
      <c r="H11059" s="1504"/>
      <c r="I11059" s="1504"/>
      <c r="J11059" s="1504"/>
    </row>
    <row r="11060" spans="2:10" x14ac:dyDescent="0.25">
      <c r="B11060" s="1508"/>
      <c r="C11060" s="1508"/>
      <c r="D11060" s="1508"/>
      <c r="E11060" s="1508"/>
      <c r="F11060" s="1504"/>
      <c r="G11060" s="1504"/>
      <c r="H11060" s="1504"/>
      <c r="I11060" s="1504"/>
      <c r="J11060" s="1504"/>
    </row>
    <row r="11061" spans="2:10" x14ac:dyDescent="0.25">
      <c r="B11061" s="1508"/>
      <c r="C11061" s="1508"/>
      <c r="D11061" s="1508"/>
      <c r="E11061" s="1508"/>
      <c r="F11061" s="1504"/>
      <c r="G11061" s="1504"/>
      <c r="H11061" s="1504"/>
      <c r="I11061" s="1504"/>
      <c r="J11061" s="1504"/>
    </row>
    <row r="11062" spans="2:10" x14ac:dyDescent="0.25">
      <c r="B11062" s="1508"/>
      <c r="C11062" s="1508"/>
      <c r="D11062" s="1508"/>
      <c r="E11062" s="1508"/>
      <c r="F11062" s="1504"/>
      <c r="G11062" s="1504"/>
      <c r="H11062" s="1504"/>
      <c r="I11062" s="1504"/>
      <c r="J11062" s="1504"/>
    </row>
    <row r="11063" spans="2:10" x14ac:dyDescent="0.25">
      <c r="B11063" s="1508"/>
      <c r="C11063" s="1508"/>
      <c r="D11063" s="1508"/>
      <c r="E11063" s="1508"/>
      <c r="F11063" s="1504"/>
      <c r="G11063" s="1504"/>
      <c r="H11063" s="1504"/>
      <c r="I11063" s="1504"/>
      <c r="J11063" s="1504"/>
    </row>
    <row r="11064" spans="2:10" x14ac:dyDescent="0.25">
      <c r="B11064" s="1508"/>
      <c r="C11064" s="1508"/>
      <c r="D11064" s="1508"/>
      <c r="E11064" s="1508"/>
      <c r="F11064" s="1504"/>
      <c r="G11064" s="1504"/>
      <c r="H11064" s="1504"/>
      <c r="I11064" s="1504"/>
      <c r="J11064" s="1504"/>
    </row>
    <row r="11065" spans="2:10" x14ac:dyDescent="0.25">
      <c r="B11065" s="1508"/>
      <c r="C11065" s="1508"/>
      <c r="D11065" s="1508"/>
      <c r="E11065" s="1508"/>
      <c r="F11065" s="1504"/>
      <c r="G11065" s="1504"/>
      <c r="H11065" s="1504"/>
      <c r="I11065" s="1504"/>
      <c r="J11065" s="1504"/>
    </row>
    <row r="11066" spans="2:10" x14ac:dyDescent="0.25">
      <c r="B11066" s="1508"/>
      <c r="C11066" s="1508"/>
      <c r="D11066" s="1508"/>
      <c r="E11066" s="1508"/>
      <c r="F11066" s="1504"/>
      <c r="G11066" s="1504"/>
      <c r="H11066" s="1504"/>
      <c r="I11066" s="1504"/>
      <c r="J11066" s="1504"/>
    </row>
    <row r="11067" spans="2:10" x14ac:dyDescent="0.25">
      <c r="B11067" s="1508"/>
      <c r="C11067" s="1508"/>
      <c r="D11067" s="1508"/>
      <c r="E11067" s="1508"/>
      <c r="F11067" s="1504"/>
      <c r="G11067" s="1504"/>
      <c r="H11067" s="1504"/>
      <c r="I11067" s="1504"/>
      <c r="J11067" s="1504"/>
    </row>
    <row r="11068" spans="2:10" x14ac:dyDescent="0.25">
      <c r="B11068" s="1508"/>
      <c r="C11068" s="1508"/>
      <c r="D11068" s="1508"/>
      <c r="E11068" s="1508"/>
      <c r="F11068" s="1504"/>
      <c r="G11068" s="1504"/>
      <c r="H11068" s="1504"/>
      <c r="I11068" s="1504"/>
      <c r="J11068" s="1504"/>
    </row>
    <row r="11069" spans="2:10" x14ac:dyDescent="0.25">
      <c r="B11069" s="1508"/>
      <c r="C11069" s="1508"/>
      <c r="D11069" s="1508"/>
      <c r="E11069" s="1508"/>
      <c r="F11069" s="1504"/>
      <c r="G11069" s="1504"/>
      <c r="H11069" s="1504"/>
      <c r="I11069" s="1504"/>
      <c r="J11069" s="1504"/>
    </row>
    <row r="11070" spans="2:10" x14ac:dyDescent="0.25">
      <c r="B11070" s="1508"/>
      <c r="C11070" s="1508"/>
      <c r="D11070" s="1508"/>
      <c r="E11070" s="1508"/>
      <c r="F11070" s="1504"/>
      <c r="G11070" s="1504"/>
      <c r="H11070" s="1504"/>
      <c r="I11070" s="1504"/>
      <c r="J11070" s="1504"/>
    </row>
    <row r="11071" spans="2:10" x14ac:dyDescent="0.25">
      <c r="B11071" s="1508"/>
      <c r="C11071" s="1508"/>
      <c r="D11071" s="1508"/>
      <c r="E11071" s="1508"/>
      <c r="F11071" s="1504"/>
      <c r="G11071" s="1504"/>
      <c r="H11071" s="1504"/>
      <c r="I11071" s="1504"/>
      <c r="J11071" s="1504"/>
    </row>
    <row r="11072" spans="2:10" x14ac:dyDescent="0.25">
      <c r="B11072" s="1508"/>
      <c r="C11072" s="1508"/>
      <c r="D11072" s="1508"/>
      <c r="E11072" s="1508"/>
      <c r="F11072" s="1504"/>
      <c r="G11072" s="1504"/>
      <c r="H11072" s="1504"/>
      <c r="I11072" s="1504"/>
      <c r="J11072" s="1504"/>
    </row>
    <row r="11073" spans="2:10" x14ac:dyDescent="0.25">
      <c r="B11073" s="1508"/>
      <c r="C11073" s="1508"/>
      <c r="D11073" s="1508"/>
      <c r="E11073" s="1508"/>
      <c r="F11073" s="1504"/>
      <c r="G11073" s="1504"/>
      <c r="H11073" s="1504"/>
      <c r="I11073" s="1504"/>
      <c r="J11073" s="1504"/>
    </row>
    <row r="11074" spans="2:10" x14ac:dyDescent="0.25">
      <c r="B11074" s="1508"/>
      <c r="C11074" s="1508"/>
      <c r="D11074" s="1508"/>
      <c r="E11074" s="1508"/>
      <c r="F11074" s="1504"/>
      <c r="G11074" s="1504"/>
      <c r="H11074" s="1504"/>
      <c r="I11074" s="1504"/>
      <c r="J11074" s="1504"/>
    </row>
    <row r="11075" spans="2:10" x14ac:dyDescent="0.25">
      <c r="B11075" s="1508"/>
      <c r="C11075" s="1508"/>
      <c r="D11075" s="1508"/>
      <c r="E11075" s="1508"/>
      <c r="F11075" s="1504"/>
      <c r="G11075" s="1504"/>
      <c r="H11075" s="1504"/>
      <c r="I11075" s="1504"/>
      <c r="J11075" s="1504"/>
    </row>
    <row r="11076" spans="2:10" x14ac:dyDescent="0.25">
      <c r="B11076" s="1508"/>
      <c r="C11076" s="1508"/>
      <c r="D11076" s="1508"/>
      <c r="E11076" s="1508"/>
      <c r="F11076" s="1504"/>
      <c r="G11076" s="1504"/>
      <c r="H11076" s="1504"/>
      <c r="I11076" s="1504"/>
      <c r="J11076" s="1504"/>
    </row>
    <row r="11077" spans="2:10" x14ac:dyDescent="0.25">
      <c r="B11077" s="1508"/>
      <c r="C11077" s="1508"/>
      <c r="D11077" s="1508"/>
      <c r="E11077" s="1508"/>
      <c r="F11077" s="1504"/>
      <c r="G11077" s="1504"/>
      <c r="H11077" s="1504"/>
      <c r="I11077" s="1504"/>
      <c r="J11077" s="1504"/>
    </row>
    <row r="11078" spans="2:10" x14ac:dyDescent="0.25">
      <c r="B11078" s="1508"/>
      <c r="C11078" s="1508"/>
      <c r="D11078" s="1508"/>
      <c r="E11078" s="1508"/>
      <c r="F11078" s="1504"/>
      <c r="G11078" s="1504"/>
      <c r="H11078" s="1504"/>
      <c r="I11078" s="1504"/>
      <c r="J11078" s="1504"/>
    </row>
    <row r="11079" spans="2:10" x14ac:dyDescent="0.25">
      <c r="B11079" s="1508"/>
      <c r="C11079" s="1508"/>
      <c r="D11079" s="1508"/>
      <c r="E11079" s="1508"/>
      <c r="F11079" s="1504"/>
      <c r="G11079" s="1504"/>
      <c r="H11079" s="1504"/>
      <c r="I11079" s="1504"/>
      <c r="J11079" s="1504"/>
    </row>
    <row r="11080" spans="2:10" x14ac:dyDescent="0.25">
      <c r="B11080" s="1508"/>
      <c r="C11080" s="1508"/>
      <c r="D11080" s="1508"/>
      <c r="E11080" s="1508"/>
      <c r="F11080" s="1504"/>
      <c r="G11080" s="1504"/>
      <c r="H11080" s="1504"/>
      <c r="I11080" s="1504"/>
      <c r="J11080" s="1504"/>
    </row>
    <row r="11081" spans="2:10" x14ac:dyDescent="0.25">
      <c r="B11081" s="1508"/>
      <c r="C11081" s="1508"/>
      <c r="D11081" s="1508"/>
      <c r="E11081" s="1508"/>
      <c r="F11081" s="1504"/>
      <c r="G11081" s="1504"/>
      <c r="H11081" s="1504"/>
      <c r="I11081" s="1504"/>
      <c r="J11081" s="1504"/>
    </row>
    <row r="11082" spans="2:10" x14ac:dyDescent="0.25">
      <c r="B11082" s="1508"/>
      <c r="C11082" s="1508"/>
      <c r="D11082" s="1508"/>
      <c r="E11082" s="1508"/>
      <c r="F11082" s="1504"/>
      <c r="G11082" s="1504"/>
      <c r="H11082" s="1504"/>
      <c r="I11082" s="1504"/>
      <c r="J11082" s="1504"/>
    </row>
    <row r="11083" spans="2:10" x14ac:dyDescent="0.25">
      <c r="B11083" s="1508"/>
      <c r="C11083" s="1508"/>
      <c r="D11083" s="1508"/>
      <c r="E11083" s="1508"/>
      <c r="F11083" s="1504"/>
      <c r="G11083" s="1504"/>
      <c r="H11083" s="1504"/>
      <c r="I11083" s="1504"/>
      <c r="J11083" s="1504"/>
    </row>
    <row r="11084" spans="2:10" x14ac:dyDescent="0.25">
      <c r="B11084" s="1508"/>
      <c r="C11084" s="1508"/>
      <c r="D11084" s="1508"/>
      <c r="E11084" s="1508"/>
      <c r="F11084" s="1504"/>
      <c r="G11084" s="1504"/>
      <c r="H11084" s="1504"/>
      <c r="I11084" s="1504"/>
      <c r="J11084" s="1504"/>
    </row>
    <row r="11085" spans="2:10" x14ac:dyDescent="0.25">
      <c r="B11085" s="1508"/>
      <c r="C11085" s="1508"/>
      <c r="D11085" s="1508"/>
      <c r="E11085" s="1508"/>
      <c r="F11085" s="1504"/>
      <c r="G11085" s="1504"/>
      <c r="H11085" s="1504"/>
      <c r="I11085" s="1504"/>
      <c r="J11085" s="1504"/>
    </row>
    <row r="11086" spans="2:10" x14ac:dyDescent="0.25">
      <c r="B11086" s="1508"/>
      <c r="C11086" s="1508"/>
      <c r="D11086" s="1508"/>
      <c r="E11086" s="1508"/>
      <c r="F11086" s="1504"/>
      <c r="G11086" s="1504"/>
      <c r="H11086" s="1504"/>
      <c r="I11086" s="1504"/>
      <c r="J11086" s="1504"/>
    </row>
    <row r="11087" spans="2:10" x14ac:dyDescent="0.25">
      <c r="B11087" s="1508"/>
      <c r="C11087" s="1508"/>
      <c r="D11087" s="1508"/>
      <c r="E11087" s="1508"/>
      <c r="F11087" s="1504"/>
      <c r="G11087" s="1504"/>
      <c r="H11087" s="1504"/>
      <c r="I11087" s="1504"/>
      <c r="J11087" s="1504"/>
    </row>
    <row r="11088" spans="2:10" x14ac:dyDescent="0.25">
      <c r="B11088" s="1508"/>
      <c r="C11088" s="1508"/>
      <c r="D11088" s="1508"/>
      <c r="E11088" s="1508"/>
      <c r="F11088" s="1504"/>
      <c r="G11088" s="1504"/>
      <c r="H11088" s="1504"/>
      <c r="I11088" s="1504"/>
      <c r="J11088" s="1504"/>
    </row>
    <row r="11089" spans="2:10" x14ac:dyDescent="0.25">
      <c r="B11089" s="1508"/>
      <c r="C11089" s="1508"/>
      <c r="D11089" s="1508"/>
      <c r="E11089" s="1508"/>
      <c r="F11089" s="1504"/>
      <c r="G11089" s="1504"/>
      <c r="H11089" s="1504"/>
      <c r="I11089" s="1504"/>
      <c r="J11089" s="1504"/>
    </row>
    <row r="11090" spans="2:10" x14ac:dyDescent="0.25">
      <c r="B11090" s="1508"/>
      <c r="C11090" s="1508"/>
      <c r="D11090" s="1508"/>
      <c r="E11090" s="1508"/>
      <c r="F11090" s="1504"/>
      <c r="G11090" s="1504"/>
      <c r="H11090" s="1504"/>
      <c r="I11090" s="1504"/>
      <c r="J11090" s="1504"/>
    </row>
    <row r="11091" spans="2:10" x14ac:dyDescent="0.25">
      <c r="B11091" s="1508"/>
      <c r="C11091" s="1508"/>
      <c r="D11091" s="1508"/>
      <c r="E11091" s="1508"/>
      <c r="F11091" s="1504"/>
      <c r="G11091" s="1504"/>
      <c r="H11091" s="1504"/>
      <c r="I11091" s="1504"/>
      <c r="J11091" s="1504"/>
    </row>
    <row r="11092" spans="2:10" x14ac:dyDescent="0.25">
      <c r="B11092" s="1508"/>
      <c r="C11092" s="1508"/>
      <c r="D11092" s="1508"/>
      <c r="E11092" s="1508"/>
      <c r="F11092" s="1504"/>
      <c r="G11092" s="1504"/>
      <c r="H11092" s="1504"/>
      <c r="I11092" s="1504"/>
      <c r="J11092" s="1504"/>
    </row>
    <row r="11093" spans="2:10" x14ac:dyDescent="0.25">
      <c r="B11093" s="1508"/>
      <c r="C11093" s="1508"/>
      <c r="D11093" s="1508"/>
      <c r="E11093" s="1508"/>
      <c r="F11093" s="1504"/>
      <c r="G11093" s="1504"/>
      <c r="H11093" s="1504"/>
      <c r="I11093" s="1504"/>
      <c r="J11093" s="1504"/>
    </row>
    <row r="11094" spans="2:10" x14ac:dyDescent="0.25">
      <c r="B11094" s="1508"/>
      <c r="C11094" s="1508"/>
      <c r="D11094" s="1508"/>
      <c r="E11094" s="1508"/>
      <c r="F11094" s="1504"/>
      <c r="G11094" s="1504"/>
      <c r="H11094" s="1504"/>
      <c r="I11094" s="1504"/>
      <c r="J11094" s="1504"/>
    </row>
    <row r="11095" spans="2:10" x14ac:dyDescent="0.25">
      <c r="B11095" s="1508"/>
      <c r="C11095" s="1508"/>
      <c r="D11095" s="1508"/>
      <c r="E11095" s="1508"/>
      <c r="F11095" s="1504"/>
      <c r="G11095" s="1504"/>
      <c r="H11095" s="1504"/>
      <c r="I11095" s="1504"/>
      <c r="J11095" s="1504"/>
    </row>
    <row r="11096" spans="2:10" x14ac:dyDescent="0.25">
      <c r="B11096" s="1508"/>
      <c r="C11096" s="1508"/>
      <c r="D11096" s="1508"/>
      <c r="E11096" s="1508"/>
      <c r="F11096" s="1504"/>
      <c r="G11096" s="1504"/>
      <c r="H11096" s="1504"/>
      <c r="I11096" s="1504"/>
      <c r="J11096" s="1504"/>
    </row>
    <row r="11097" spans="2:10" x14ac:dyDescent="0.25">
      <c r="B11097" s="1508"/>
      <c r="C11097" s="1508"/>
      <c r="D11097" s="1508"/>
      <c r="E11097" s="1508"/>
      <c r="F11097" s="1504"/>
      <c r="G11097" s="1504"/>
      <c r="H11097" s="1504"/>
      <c r="I11097" s="1504"/>
      <c r="J11097" s="1504"/>
    </row>
    <row r="11098" spans="2:10" x14ac:dyDescent="0.25">
      <c r="B11098" s="1508"/>
      <c r="C11098" s="1508"/>
      <c r="D11098" s="1508"/>
      <c r="E11098" s="1508"/>
      <c r="F11098" s="1504"/>
      <c r="G11098" s="1504"/>
      <c r="H11098" s="1504"/>
      <c r="I11098" s="1504"/>
      <c r="J11098" s="1504"/>
    </row>
    <row r="11099" spans="2:10" x14ac:dyDescent="0.25">
      <c r="B11099" s="1508"/>
      <c r="C11099" s="1508"/>
      <c r="D11099" s="1508"/>
      <c r="E11099" s="1508"/>
      <c r="F11099" s="1504"/>
      <c r="G11099" s="1504"/>
      <c r="H11099" s="1504"/>
      <c r="I11099" s="1504"/>
      <c r="J11099" s="1504"/>
    </row>
    <row r="11100" spans="2:10" x14ac:dyDescent="0.25">
      <c r="B11100" s="1508"/>
      <c r="C11100" s="1508"/>
      <c r="D11100" s="1508"/>
      <c r="E11100" s="1508"/>
      <c r="F11100" s="1504"/>
      <c r="G11100" s="1504"/>
      <c r="H11100" s="1504"/>
      <c r="I11100" s="1504"/>
      <c r="J11100" s="1504"/>
    </row>
    <row r="11101" spans="2:10" x14ac:dyDescent="0.25">
      <c r="B11101" s="1508"/>
      <c r="C11101" s="1508"/>
      <c r="D11101" s="1508"/>
      <c r="E11101" s="1508"/>
      <c r="F11101" s="1504"/>
      <c r="G11101" s="1504"/>
      <c r="H11101" s="1504"/>
      <c r="I11101" s="1504"/>
      <c r="J11101" s="1504"/>
    </row>
    <row r="11102" spans="2:10" x14ac:dyDescent="0.25">
      <c r="B11102" s="1508"/>
      <c r="C11102" s="1508"/>
      <c r="D11102" s="1508"/>
      <c r="E11102" s="1508"/>
      <c r="F11102" s="1504"/>
      <c r="G11102" s="1504"/>
      <c r="H11102" s="1504"/>
      <c r="I11102" s="1504"/>
      <c r="J11102" s="1504"/>
    </row>
    <row r="11103" spans="2:10" x14ac:dyDescent="0.25">
      <c r="B11103" s="1508"/>
      <c r="C11103" s="1508"/>
      <c r="D11103" s="1508"/>
      <c r="E11103" s="1508"/>
      <c r="F11103" s="1504"/>
      <c r="G11103" s="1504"/>
      <c r="H11103" s="1504"/>
      <c r="I11103" s="1504"/>
      <c r="J11103" s="1504"/>
    </row>
    <row r="11104" spans="2:10" x14ac:dyDescent="0.25">
      <c r="B11104" s="1508"/>
      <c r="C11104" s="1508"/>
      <c r="D11104" s="1508"/>
      <c r="E11104" s="1508"/>
      <c r="F11104" s="1504"/>
      <c r="G11104" s="1504"/>
      <c r="H11104" s="1504"/>
      <c r="I11104" s="1504"/>
      <c r="J11104" s="1504"/>
    </row>
    <row r="11105" spans="2:10" x14ac:dyDescent="0.25">
      <c r="B11105" s="1508"/>
      <c r="C11105" s="1508"/>
      <c r="D11105" s="1508"/>
      <c r="E11105" s="1508"/>
      <c r="F11105" s="1504"/>
      <c r="G11105" s="1504"/>
      <c r="H11105" s="1504"/>
      <c r="I11105" s="1504"/>
      <c r="J11105" s="1504"/>
    </row>
    <row r="11106" spans="2:10" x14ac:dyDescent="0.25">
      <c r="B11106" s="1508"/>
      <c r="C11106" s="1508"/>
      <c r="D11106" s="1508"/>
      <c r="E11106" s="1508"/>
      <c r="F11106" s="1504"/>
      <c r="G11106" s="1504"/>
      <c r="H11106" s="1504"/>
      <c r="I11106" s="1504"/>
      <c r="J11106" s="1504"/>
    </row>
    <row r="11107" spans="2:10" x14ac:dyDescent="0.25">
      <c r="B11107" s="1508"/>
      <c r="C11107" s="1508"/>
      <c r="D11107" s="1508"/>
      <c r="E11107" s="1508"/>
      <c r="F11107" s="1504"/>
      <c r="G11107" s="1504"/>
      <c r="H11107" s="1504"/>
      <c r="I11107" s="1504"/>
      <c r="J11107" s="1504"/>
    </row>
    <row r="11108" spans="2:10" x14ac:dyDescent="0.25">
      <c r="B11108" s="1508"/>
      <c r="C11108" s="1508"/>
      <c r="D11108" s="1508"/>
      <c r="E11108" s="1508"/>
      <c r="F11108" s="1504"/>
      <c r="G11108" s="1504"/>
      <c r="H11108" s="1504"/>
      <c r="I11108" s="1504"/>
      <c r="J11108" s="1504"/>
    </row>
    <row r="11109" spans="2:10" x14ac:dyDescent="0.25">
      <c r="B11109" s="1508"/>
      <c r="C11109" s="1508"/>
      <c r="D11109" s="1508"/>
      <c r="E11109" s="1508"/>
      <c r="F11109" s="1504"/>
      <c r="G11109" s="1504"/>
      <c r="H11109" s="1504"/>
      <c r="I11109" s="1504"/>
      <c r="J11109" s="1504"/>
    </row>
    <row r="11110" spans="2:10" x14ac:dyDescent="0.25">
      <c r="B11110" s="1508"/>
      <c r="C11110" s="1508"/>
      <c r="D11110" s="1508"/>
      <c r="E11110" s="1508"/>
      <c r="F11110" s="1504"/>
      <c r="G11110" s="1504"/>
      <c r="H11110" s="1504"/>
      <c r="I11110" s="1504"/>
      <c r="J11110" s="1504"/>
    </row>
    <row r="11111" spans="2:10" x14ac:dyDescent="0.25">
      <c r="B11111" s="1508"/>
      <c r="C11111" s="1508"/>
      <c r="D11111" s="1508"/>
      <c r="E11111" s="1508"/>
      <c r="F11111" s="1504"/>
      <c r="G11111" s="1504"/>
      <c r="H11111" s="1504"/>
      <c r="I11111" s="1504"/>
      <c r="J11111" s="1504"/>
    </row>
    <row r="11112" spans="2:10" x14ac:dyDescent="0.25">
      <c r="B11112" s="1508"/>
      <c r="C11112" s="1508"/>
      <c r="D11112" s="1508"/>
      <c r="E11112" s="1508"/>
      <c r="F11112" s="1504"/>
      <c r="G11112" s="1504"/>
      <c r="H11112" s="1504"/>
      <c r="I11112" s="1504"/>
      <c r="J11112" s="1504"/>
    </row>
    <row r="11113" spans="2:10" x14ac:dyDescent="0.25">
      <c r="B11113" s="1508"/>
      <c r="C11113" s="1508"/>
      <c r="D11113" s="1508"/>
      <c r="E11113" s="1508"/>
      <c r="F11113" s="1504"/>
      <c r="G11113" s="1504"/>
      <c r="H11113" s="1504"/>
      <c r="I11113" s="1504"/>
      <c r="J11113" s="1504"/>
    </row>
    <row r="11114" spans="2:10" x14ac:dyDescent="0.25">
      <c r="B11114" s="1508"/>
      <c r="C11114" s="1508"/>
      <c r="D11114" s="1508"/>
      <c r="E11114" s="1508"/>
      <c r="F11114" s="1504"/>
      <c r="G11114" s="1504"/>
      <c r="H11114" s="1504"/>
      <c r="I11114" s="1504"/>
      <c r="J11114" s="1504"/>
    </row>
    <row r="11115" spans="2:10" x14ac:dyDescent="0.25">
      <c r="B11115" s="1508"/>
      <c r="C11115" s="1508"/>
      <c r="D11115" s="1508"/>
      <c r="E11115" s="1508"/>
      <c r="F11115" s="1504"/>
      <c r="G11115" s="1504"/>
      <c r="H11115" s="1504"/>
      <c r="I11115" s="1504"/>
      <c r="J11115" s="1504"/>
    </row>
    <row r="11116" spans="2:10" x14ac:dyDescent="0.25">
      <c r="B11116" s="1508"/>
      <c r="C11116" s="1508"/>
      <c r="D11116" s="1508"/>
      <c r="E11116" s="1508"/>
      <c r="F11116" s="1504"/>
      <c r="G11116" s="1504"/>
      <c r="H11116" s="1504"/>
      <c r="I11116" s="1504"/>
      <c r="J11116" s="1504"/>
    </row>
    <row r="11117" spans="2:10" x14ac:dyDescent="0.25">
      <c r="B11117" s="1508"/>
      <c r="C11117" s="1508"/>
      <c r="D11117" s="1508"/>
      <c r="E11117" s="1508"/>
      <c r="F11117" s="1504"/>
      <c r="G11117" s="1504"/>
      <c r="H11117" s="1504"/>
      <c r="I11117" s="1504"/>
      <c r="J11117" s="1504"/>
    </row>
    <row r="11118" spans="2:10" x14ac:dyDescent="0.25">
      <c r="B11118" s="1508"/>
      <c r="C11118" s="1508"/>
      <c r="D11118" s="1508"/>
      <c r="E11118" s="1508"/>
      <c r="F11118" s="1504"/>
      <c r="G11118" s="1504"/>
      <c r="H11118" s="1504"/>
      <c r="I11118" s="1504"/>
      <c r="J11118" s="1504"/>
    </row>
    <row r="11119" spans="2:10" x14ac:dyDescent="0.25">
      <c r="B11119" s="1508"/>
      <c r="C11119" s="1508"/>
      <c r="D11119" s="1508"/>
      <c r="E11119" s="1508"/>
      <c r="F11119" s="1504"/>
      <c r="G11119" s="1504"/>
      <c r="H11119" s="1504"/>
      <c r="I11119" s="1504"/>
      <c r="J11119" s="1504"/>
    </row>
    <row r="11120" spans="2:10" x14ac:dyDescent="0.25">
      <c r="B11120" s="1508"/>
      <c r="C11120" s="1508"/>
      <c r="D11120" s="1508"/>
      <c r="E11120" s="1508"/>
      <c r="F11120" s="1504"/>
      <c r="G11120" s="1504"/>
      <c r="H11120" s="1504"/>
      <c r="I11120" s="1504"/>
      <c r="J11120" s="1504"/>
    </row>
    <row r="11121" spans="2:10" x14ac:dyDescent="0.25">
      <c r="B11121" s="1508"/>
      <c r="C11121" s="1508"/>
      <c r="D11121" s="1508"/>
      <c r="E11121" s="1508"/>
      <c r="F11121" s="1504"/>
      <c r="G11121" s="1504"/>
      <c r="H11121" s="1504"/>
      <c r="I11121" s="1504"/>
      <c r="J11121" s="1504"/>
    </row>
    <row r="11122" spans="2:10" x14ac:dyDescent="0.25">
      <c r="B11122" s="1508"/>
      <c r="C11122" s="1508"/>
      <c r="D11122" s="1508"/>
      <c r="E11122" s="1508"/>
      <c r="F11122" s="1504"/>
      <c r="G11122" s="1504"/>
      <c r="H11122" s="1504"/>
      <c r="I11122" s="1504"/>
      <c r="J11122" s="1504"/>
    </row>
    <row r="11123" spans="2:10" x14ac:dyDescent="0.25">
      <c r="B11123" s="1508"/>
      <c r="C11123" s="1508"/>
      <c r="D11123" s="1508"/>
      <c r="E11123" s="1508"/>
      <c r="F11123" s="1504"/>
      <c r="G11123" s="1504"/>
      <c r="H11123" s="1504"/>
      <c r="I11123" s="1504"/>
      <c r="J11123" s="1504"/>
    </row>
    <row r="11124" spans="2:10" x14ac:dyDescent="0.25">
      <c r="B11124" s="1508"/>
      <c r="C11124" s="1508"/>
      <c r="D11124" s="1508"/>
      <c r="E11124" s="1508"/>
      <c r="F11124" s="1504"/>
      <c r="G11124" s="1504"/>
      <c r="H11124" s="1504"/>
      <c r="I11124" s="1504"/>
      <c r="J11124" s="1504"/>
    </row>
    <row r="11125" spans="2:10" x14ac:dyDescent="0.25">
      <c r="B11125" s="1508"/>
      <c r="C11125" s="1508"/>
      <c r="D11125" s="1508"/>
      <c r="E11125" s="1508"/>
      <c r="F11125" s="1504"/>
      <c r="G11125" s="1504"/>
      <c r="H11125" s="1504"/>
      <c r="I11125" s="1504"/>
      <c r="J11125" s="1504"/>
    </row>
    <row r="11126" spans="2:10" x14ac:dyDescent="0.25">
      <c r="B11126" s="1508"/>
      <c r="C11126" s="1508"/>
      <c r="D11126" s="1508"/>
      <c r="E11126" s="1508"/>
      <c r="F11126" s="1504"/>
      <c r="G11126" s="1504"/>
      <c r="H11126" s="1504"/>
      <c r="I11126" s="1504"/>
      <c r="J11126" s="1504"/>
    </row>
    <row r="11127" spans="2:10" x14ac:dyDescent="0.25">
      <c r="B11127" s="1508"/>
      <c r="C11127" s="1508"/>
      <c r="D11127" s="1508"/>
      <c r="E11127" s="1508"/>
      <c r="F11127" s="1504"/>
      <c r="G11127" s="1504"/>
      <c r="H11127" s="1504"/>
      <c r="I11127" s="1504"/>
      <c r="J11127" s="1504"/>
    </row>
    <row r="11128" spans="2:10" x14ac:dyDescent="0.25">
      <c r="B11128" s="1508"/>
      <c r="C11128" s="1508"/>
      <c r="D11128" s="1508"/>
      <c r="E11128" s="1508"/>
      <c r="F11128" s="1504"/>
      <c r="G11128" s="1504"/>
      <c r="H11128" s="1504"/>
      <c r="I11128" s="1504"/>
      <c r="J11128" s="1504"/>
    </row>
    <row r="11129" spans="2:10" x14ac:dyDescent="0.25">
      <c r="B11129" s="1508"/>
      <c r="C11129" s="1508"/>
      <c r="D11129" s="1508"/>
      <c r="E11129" s="1508"/>
      <c r="F11129" s="1504"/>
      <c r="G11129" s="1504"/>
      <c r="H11129" s="1504"/>
      <c r="I11129" s="1504"/>
      <c r="J11129" s="1504"/>
    </row>
    <row r="11130" spans="2:10" x14ac:dyDescent="0.25">
      <c r="B11130" s="1508"/>
      <c r="C11130" s="1508"/>
      <c r="D11130" s="1508"/>
      <c r="E11130" s="1508"/>
      <c r="F11130" s="1504"/>
      <c r="G11130" s="1504"/>
      <c r="H11130" s="1504"/>
      <c r="I11130" s="1504"/>
      <c r="J11130" s="1504"/>
    </row>
    <row r="11131" spans="2:10" x14ac:dyDescent="0.25">
      <c r="B11131" s="1508"/>
      <c r="C11131" s="1508"/>
      <c r="D11131" s="1508"/>
      <c r="E11131" s="1508"/>
      <c r="F11131" s="1504"/>
      <c r="G11131" s="1504"/>
      <c r="H11131" s="1504"/>
      <c r="I11131" s="1504"/>
      <c r="J11131" s="1504"/>
    </row>
    <row r="11132" spans="2:10" x14ac:dyDescent="0.25">
      <c r="B11132" s="1508"/>
      <c r="C11132" s="1508"/>
      <c r="D11132" s="1508"/>
      <c r="E11132" s="1508"/>
      <c r="F11132" s="1504"/>
      <c r="G11132" s="1504"/>
      <c r="H11132" s="1504"/>
      <c r="I11132" s="1504"/>
      <c r="J11132" s="1504"/>
    </row>
    <row r="11133" spans="2:10" x14ac:dyDescent="0.25">
      <c r="B11133" s="1508"/>
      <c r="C11133" s="1508"/>
      <c r="D11133" s="1508"/>
      <c r="E11133" s="1508"/>
      <c r="F11133" s="1504"/>
      <c r="G11133" s="1504"/>
      <c r="H11133" s="1504"/>
      <c r="I11133" s="1504"/>
      <c r="J11133" s="1504"/>
    </row>
    <row r="11134" spans="2:10" x14ac:dyDescent="0.25">
      <c r="B11134" s="1508"/>
      <c r="C11134" s="1508"/>
      <c r="D11134" s="1508"/>
      <c r="E11134" s="1508"/>
      <c r="F11134" s="1504"/>
      <c r="G11134" s="1504"/>
      <c r="H11134" s="1504"/>
      <c r="I11134" s="1504"/>
      <c r="J11134" s="1504"/>
    </row>
    <row r="11135" spans="2:10" x14ac:dyDescent="0.25">
      <c r="B11135" s="1508"/>
      <c r="C11135" s="1508"/>
      <c r="D11135" s="1508"/>
      <c r="E11135" s="1508"/>
      <c r="F11135" s="1504"/>
      <c r="G11135" s="1504"/>
      <c r="H11135" s="1504"/>
      <c r="I11135" s="1504"/>
      <c r="J11135" s="1504"/>
    </row>
    <row r="11136" spans="2:10" x14ac:dyDescent="0.25">
      <c r="B11136" s="1508"/>
      <c r="C11136" s="1508"/>
      <c r="D11136" s="1508"/>
      <c r="E11136" s="1508"/>
      <c r="F11136" s="1504"/>
      <c r="G11136" s="1504"/>
      <c r="H11136" s="1504"/>
      <c r="I11136" s="1504"/>
      <c r="J11136" s="1504"/>
    </row>
    <row r="11137" spans="2:10" x14ac:dyDescent="0.25">
      <c r="B11137" s="1508"/>
      <c r="C11137" s="1508"/>
      <c r="D11137" s="1508"/>
      <c r="E11137" s="1508"/>
      <c r="F11137" s="1504"/>
      <c r="G11137" s="1504"/>
      <c r="H11137" s="1504"/>
      <c r="I11137" s="1504"/>
      <c r="J11137" s="1504"/>
    </row>
    <row r="11138" spans="2:10" x14ac:dyDescent="0.25">
      <c r="B11138" s="1508"/>
      <c r="C11138" s="1508"/>
      <c r="D11138" s="1508"/>
      <c r="E11138" s="1508"/>
      <c r="F11138" s="1504"/>
      <c r="G11138" s="1504"/>
      <c r="H11138" s="1504"/>
      <c r="I11138" s="1504"/>
      <c r="J11138" s="1504"/>
    </row>
    <row r="11139" spans="2:10" x14ac:dyDescent="0.25">
      <c r="B11139" s="1508"/>
      <c r="C11139" s="1508"/>
      <c r="D11139" s="1508"/>
      <c r="E11139" s="1508"/>
      <c r="F11139" s="1504"/>
      <c r="G11139" s="1504"/>
      <c r="H11139" s="1504"/>
      <c r="I11139" s="1504"/>
      <c r="J11139" s="1504"/>
    </row>
    <row r="11140" spans="2:10" x14ac:dyDescent="0.25">
      <c r="B11140" s="1508"/>
      <c r="C11140" s="1508"/>
      <c r="D11140" s="1508"/>
      <c r="E11140" s="1508"/>
      <c r="F11140" s="1504"/>
      <c r="G11140" s="1504"/>
      <c r="H11140" s="1504"/>
      <c r="I11140" s="1504"/>
      <c r="J11140" s="1504"/>
    </row>
    <row r="11141" spans="2:10" x14ac:dyDescent="0.25">
      <c r="B11141" s="1508"/>
      <c r="C11141" s="1508"/>
      <c r="D11141" s="1508"/>
      <c r="E11141" s="1508"/>
      <c r="F11141" s="1504"/>
      <c r="G11141" s="1504"/>
      <c r="H11141" s="1504"/>
      <c r="I11141" s="1504"/>
      <c r="J11141" s="1504"/>
    </row>
    <row r="11142" spans="2:10" x14ac:dyDescent="0.25">
      <c r="B11142" s="1508"/>
      <c r="C11142" s="1508"/>
      <c r="D11142" s="1508"/>
      <c r="E11142" s="1508"/>
      <c r="F11142" s="1504"/>
      <c r="G11142" s="1504"/>
      <c r="H11142" s="1504"/>
      <c r="I11142" s="1504"/>
      <c r="J11142" s="1504"/>
    </row>
    <row r="11143" spans="2:10" x14ac:dyDescent="0.25">
      <c r="B11143" s="1508"/>
      <c r="C11143" s="1508"/>
      <c r="D11143" s="1508"/>
      <c r="E11143" s="1508"/>
      <c r="F11143" s="1504"/>
      <c r="G11143" s="1504"/>
      <c r="H11143" s="1504"/>
      <c r="I11143" s="1504"/>
      <c r="J11143" s="1504"/>
    </row>
    <row r="11144" spans="2:10" x14ac:dyDescent="0.25">
      <c r="B11144" s="1508"/>
      <c r="C11144" s="1508"/>
      <c r="D11144" s="1508"/>
      <c r="E11144" s="1508"/>
      <c r="F11144" s="1504"/>
      <c r="G11144" s="1504"/>
      <c r="H11144" s="1504"/>
      <c r="I11144" s="1504"/>
      <c r="J11144" s="1504"/>
    </row>
    <row r="11145" spans="2:10" x14ac:dyDescent="0.25">
      <c r="B11145" s="1508"/>
      <c r="C11145" s="1508"/>
      <c r="D11145" s="1508"/>
      <c r="E11145" s="1508"/>
      <c r="F11145" s="1504"/>
      <c r="G11145" s="1504"/>
      <c r="H11145" s="1504"/>
      <c r="I11145" s="1504"/>
      <c r="J11145" s="1504"/>
    </row>
    <row r="11146" spans="2:10" x14ac:dyDescent="0.25">
      <c r="B11146" s="1508"/>
      <c r="C11146" s="1508"/>
      <c r="D11146" s="1508"/>
      <c r="E11146" s="1508"/>
      <c r="F11146" s="1504"/>
      <c r="G11146" s="1504"/>
      <c r="H11146" s="1504"/>
      <c r="I11146" s="1504"/>
      <c r="J11146" s="1504"/>
    </row>
    <row r="11147" spans="2:10" x14ac:dyDescent="0.25">
      <c r="B11147" s="1508"/>
      <c r="C11147" s="1508"/>
      <c r="D11147" s="1508"/>
      <c r="E11147" s="1508"/>
      <c r="F11147" s="1504"/>
      <c r="G11147" s="1504"/>
      <c r="H11147" s="1504"/>
      <c r="I11147" s="1504"/>
      <c r="J11147" s="1504"/>
    </row>
    <row r="11148" spans="2:10" x14ac:dyDescent="0.25">
      <c r="B11148" s="1508"/>
      <c r="C11148" s="1508"/>
      <c r="D11148" s="1508"/>
      <c r="E11148" s="1508"/>
      <c r="F11148" s="1504"/>
      <c r="G11148" s="1504"/>
      <c r="H11148" s="1504"/>
      <c r="I11148" s="1504"/>
      <c r="J11148" s="1504"/>
    </row>
    <row r="11149" spans="2:10" x14ac:dyDescent="0.25">
      <c r="B11149" s="1508"/>
      <c r="C11149" s="1508"/>
      <c r="D11149" s="1508"/>
      <c r="E11149" s="1508"/>
      <c r="F11149" s="1504"/>
      <c r="G11149" s="1504"/>
      <c r="H11149" s="1504"/>
      <c r="I11149" s="1504"/>
      <c r="J11149" s="1504"/>
    </row>
    <row r="11150" spans="2:10" x14ac:dyDescent="0.25">
      <c r="B11150" s="1508"/>
      <c r="C11150" s="1508"/>
      <c r="D11150" s="1508"/>
      <c r="E11150" s="1508"/>
      <c r="F11150" s="1504"/>
      <c r="G11150" s="1504"/>
      <c r="H11150" s="1504"/>
      <c r="I11150" s="1504"/>
      <c r="J11150" s="1504"/>
    </row>
    <row r="11151" spans="2:10" x14ac:dyDescent="0.25">
      <c r="B11151" s="1508"/>
      <c r="C11151" s="1508"/>
      <c r="D11151" s="1508"/>
      <c r="E11151" s="1508"/>
      <c r="F11151" s="1504"/>
      <c r="G11151" s="1504"/>
      <c r="H11151" s="1504"/>
      <c r="I11151" s="1504"/>
      <c r="J11151" s="1504"/>
    </row>
    <row r="11152" spans="2:10" x14ac:dyDescent="0.25">
      <c r="B11152" s="1508"/>
      <c r="C11152" s="1508"/>
      <c r="D11152" s="1508"/>
      <c r="E11152" s="1508"/>
      <c r="F11152" s="1504"/>
      <c r="G11152" s="1504"/>
      <c r="H11152" s="1504"/>
      <c r="I11152" s="1504"/>
      <c r="J11152" s="1504"/>
    </row>
    <row r="11153" spans="2:10" x14ac:dyDescent="0.25">
      <c r="B11153" s="1508"/>
      <c r="C11153" s="1508"/>
      <c r="D11153" s="1508"/>
      <c r="E11153" s="1508"/>
      <c r="F11153" s="1504"/>
      <c r="G11153" s="1504"/>
      <c r="H11153" s="1504"/>
      <c r="I11153" s="1504"/>
      <c r="J11153" s="1504"/>
    </row>
    <row r="11154" spans="2:10" x14ac:dyDescent="0.25">
      <c r="B11154" s="1508"/>
      <c r="C11154" s="1508"/>
      <c r="D11154" s="1508"/>
      <c r="E11154" s="1508"/>
      <c r="F11154" s="1504"/>
      <c r="G11154" s="1504"/>
      <c r="H11154" s="1504"/>
      <c r="I11154" s="1504"/>
      <c r="J11154" s="1504"/>
    </row>
    <row r="11155" spans="2:10" x14ac:dyDescent="0.25">
      <c r="B11155" s="1508"/>
      <c r="C11155" s="1508"/>
      <c r="D11155" s="1508"/>
      <c r="E11155" s="1508"/>
      <c r="F11155" s="1504"/>
      <c r="G11155" s="1504"/>
      <c r="H11155" s="1504"/>
      <c r="I11155" s="1504"/>
      <c r="J11155" s="1504"/>
    </row>
    <row r="11156" spans="2:10" x14ac:dyDescent="0.25">
      <c r="B11156" s="1508"/>
      <c r="C11156" s="1508"/>
      <c r="D11156" s="1508"/>
      <c r="E11156" s="1508"/>
      <c r="F11156" s="1504"/>
      <c r="G11156" s="1504"/>
      <c r="H11156" s="1504"/>
      <c r="I11156" s="1504"/>
      <c r="J11156" s="1504"/>
    </row>
    <row r="11157" spans="2:10" x14ac:dyDescent="0.25">
      <c r="B11157" s="1508"/>
      <c r="C11157" s="1508"/>
      <c r="D11157" s="1508"/>
      <c r="E11157" s="1508"/>
      <c r="F11157" s="1504"/>
      <c r="G11157" s="1504"/>
      <c r="H11157" s="1504"/>
      <c r="I11157" s="1504"/>
      <c r="J11157" s="1504"/>
    </row>
    <row r="11158" spans="2:10" x14ac:dyDescent="0.25">
      <c r="B11158" s="1508"/>
      <c r="C11158" s="1508"/>
      <c r="D11158" s="1508"/>
      <c r="E11158" s="1508"/>
      <c r="F11158" s="1504"/>
      <c r="G11158" s="1504"/>
      <c r="H11158" s="1504"/>
      <c r="I11158" s="1504"/>
      <c r="J11158" s="1504"/>
    </row>
    <row r="11159" spans="2:10" x14ac:dyDescent="0.25">
      <c r="B11159" s="1508"/>
      <c r="C11159" s="1508"/>
      <c r="D11159" s="1508"/>
      <c r="E11159" s="1508"/>
      <c r="F11159" s="1504"/>
      <c r="G11159" s="1504"/>
      <c r="H11159" s="1504"/>
      <c r="I11159" s="1504"/>
      <c r="J11159" s="1504"/>
    </row>
    <row r="11160" spans="2:10" x14ac:dyDescent="0.25">
      <c r="B11160" s="1508"/>
      <c r="C11160" s="1508"/>
      <c r="D11160" s="1508"/>
      <c r="E11160" s="1508"/>
      <c r="F11160" s="1504"/>
      <c r="G11160" s="1504"/>
      <c r="H11160" s="1504"/>
      <c r="I11160" s="1504"/>
      <c r="J11160" s="1504"/>
    </row>
    <row r="11161" spans="2:10" x14ac:dyDescent="0.25">
      <c r="B11161" s="1508"/>
      <c r="C11161" s="1508"/>
      <c r="D11161" s="1508"/>
      <c r="E11161" s="1508"/>
      <c r="F11161" s="1504"/>
      <c r="G11161" s="1504"/>
      <c r="H11161" s="1504"/>
      <c r="I11161" s="1504"/>
      <c r="J11161" s="1504"/>
    </row>
    <row r="11162" spans="2:10" x14ac:dyDescent="0.25">
      <c r="B11162" s="1508"/>
      <c r="C11162" s="1508"/>
      <c r="D11162" s="1508"/>
      <c r="E11162" s="1508"/>
      <c r="F11162" s="1504"/>
      <c r="G11162" s="1504"/>
      <c r="H11162" s="1504"/>
      <c r="I11162" s="1504"/>
      <c r="J11162" s="1504"/>
    </row>
    <row r="11163" spans="2:10" x14ac:dyDescent="0.25">
      <c r="B11163" s="1508"/>
      <c r="C11163" s="1508"/>
      <c r="D11163" s="1508"/>
      <c r="E11163" s="1508"/>
      <c r="F11163" s="1504"/>
      <c r="G11163" s="1504"/>
      <c r="H11163" s="1504"/>
      <c r="I11163" s="1504"/>
      <c r="J11163" s="1504"/>
    </row>
    <row r="11164" spans="2:10" x14ac:dyDescent="0.25">
      <c r="B11164" s="1508"/>
      <c r="C11164" s="1508"/>
      <c r="D11164" s="1508"/>
      <c r="E11164" s="1508"/>
      <c r="F11164" s="1504"/>
      <c r="G11164" s="1504"/>
      <c r="H11164" s="1504"/>
      <c r="I11164" s="1504"/>
      <c r="J11164" s="1504"/>
    </row>
    <row r="11165" spans="2:10" x14ac:dyDescent="0.25">
      <c r="B11165" s="1508"/>
      <c r="C11165" s="1508"/>
      <c r="D11165" s="1508"/>
      <c r="E11165" s="1508"/>
      <c r="F11165" s="1504"/>
      <c r="G11165" s="1504"/>
      <c r="H11165" s="1504"/>
      <c r="I11165" s="1504"/>
      <c r="J11165" s="1504"/>
    </row>
    <row r="11166" spans="2:10" x14ac:dyDescent="0.25">
      <c r="B11166" s="1508"/>
      <c r="C11166" s="1508"/>
      <c r="D11166" s="1508"/>
      <c r="E11166" s="1508"/>
      <c r="F11166" s="1504"/>
      <c r="G11166" s="1504"/>
      <c r="H11166" s="1504"/>
      <c r="I11166" s="1504"/>
      <c r="J11166" s="1504"/>
    </row>
    <row r="11167" spans="2:10" x14ac:dyDescent="0.25">
      <c r="B11167" s="1508"/>
      <c r="C11167" s="1508"/>
      <c r="D11167" s="1508"/>
      <c r="E11167" s="1508"/>
      <c r="F11167" s="1504"/>
      <c r="G11167" s="1504"/>
      <c r="H11167" s="1504"/>
      <c r="I11167" s="1504"/>
      <c r="J11167" s="1504"/>
    </row>
    <row r="11168" spans="2:10" x14ac:dyDescent="0.25">
      <c r="B11168" s="1508"/>
      <c r="C11168" s="1508"/>
      <c r="D11168" s="1508"/>
      <c r="E11168" s="1508"/>
      <c r="F11168" s="1504"/>
      <c r="G11168" s="1504"/>
      <c r="H11168" s="1504"/>
      <c r="I11168" s="1504"/>
      <c r="J11168" s="1504"/>
    </row>
    <row r="11169" spans="2:10" x14ac:dyDescent="0.25">
      <c r="B11169" s="1508"/>
      <c r="C11169" s="1508"/>
      <c r="D11169" s="1508"/>
      <c r="E11169" s="1508"/>
      <c r="F11169" s="1504"/>
      <c r="G11169" s="1504"/>
      <c r="H11169" s="1504"/>
      <c r="I11169" s="1504"/>
      <c r="J11169" s="1504"/>
    </row>
    <row r="11170" spans="2:10" x14ac:dyDescent="0.25">
      <c r="B11170" s="1508"/>
      <c r="C11170" s="1508"/>
      <c r="D11170" s="1508"/>
      <c r="E11170" s="1508"/>
      <c r="F11170" s="1504"/>
      <c r="G11170" s="1504"/>
      <c r="H11170" s="1504"/>
      <c r="I11170" s="1504"/>
      <c r="J11170" s="1504"/>
    </row>
    <row r="11171" spans="2:10" x14ac:dyDescent="0.25">
      <c r="B11171" s="1508"/>
      <c r="C11171" s="1508"/>
      <c r="D11171" s="1508"/>
      <c r="E11171" s="1508"/>
      <c r="F11171" s="1504"/>
      <c r="G11171" s="1504"/>
      <c r="H11171" s="1504"/>
      <c r="I11171" s="1504"/>
      <c r="J11171" s="1504"/>
    </row>
    <row r="11172" spans="2:10" x14ac:dyDescent="0.25">
      <c r="B11172" s="1508"/>
      <c r="C11172" s="1508"/>
      <c r="D11172" s="1508"/>
      <c r="E11172" s="1508"/>
      <c r="F11172" s="1504"/>
      <c r="G11172" s="1504"/>
      <c r="H11172" s="1504"/>
      <c r="I11172" s="1504"/>
      <c r="J11172" s="1504"/>
    </row>
    <row r="11173" spans="2:10" x14ac:dyDescent="0.25">
      <c r="B11173" s="1508"/>
      <c r="C11173" s="1508"/>
      <c r="D11173" s="1508"/>
      <c r="E11173" s="1508"/>
      <c r="F11173" s="1504"/>
      <c r="G11173" s="1504"/>
      <c r="H11173" s="1504"/>
      <c r="I11173" s="1504"/>
      <c r="J11173" s="1504"/>
    </row>
    <row r="11174" spans="2:10" x14ac:dyDescent="0.25">
      <c r="B11174" s="1508"/>
      <c r="C11174" s="1508"/>
      <c r="D11174" s="1508"/>
      <c r="E11174" s="1508"/>
      <c r="F11174" s="1504"/>
      <c r="G11174" s="1504"/>
      <c r="H11174" s="1504"/>
      <c r="I11174" s="1504"/>
      <c r="J11174" s="1504"/>
    </row>
    <row r="11175" spans="2:10" x14ac:dyDescent="0.25">
      <c r="B11175" s="1508"/>
      <c r="C11175" s="1508"/>
      <c r="D11175" s="1508"/>
      <c r="E11175" s="1508"/>
      <c r="F11175" s="1504"/>
      <c r="G11175" s="1504"/>
      <c r="H11175" s="1504"/>
      <c r="I11175" s="1504"/>
      <c r="J11175" s="1504"/>
    </row>
    <row r="11176" spans="2:10" x14ac:dyDescent="0.25">
      <c r="B11176" s="1508"/>
      <c r="C11176" s="1508"/>
      <c r="D11176" s="1508"/>
      <c r="E11176" s="1508"/>
      <c r="F11176" s="1504"/>
      <c r="G11176" s="1504"/>
      <c r="H11176" s="1504"/>
      <c r="I11176" s="1504"/>
      <c r="J11176" s="1504"/>
    </row>
    <row r="11177" spans="2:10" x14ac:dyDescent="0.25">
      <c r="B11177" s="1508"/>
      <c r="C11177" s="1508"/>
      <c r="D11177" s="1508"/>
      <c r="E11177" s="1508"/>
      <c r="F11177" s="1504"/>
      <c r="G11177" s="1504"/>
      <c r="H11177" s="1504"/>
      <c r="I11177" s="1504"/>
      <c r="J11177" s="1504"/>
    </row>
    <row r="11178" spans="2:10" x14ac:dyDescent="0.25">
      <c r="B11178" s="1508"/>
      <c r="C11178" s="1508"/>
      <c r="D11178" s="1508"/>
      <c r="E11178" s="1508"/>
      <c r="F11178" s="1504"/>
      <c r="G11178" s="1504"/>
      <c r="H11178" s="1504"/>
      <c r="I11178" s="1504"/>
      <c r="J11178" s="1504"/>
    </row>
    <row r="11179" spans="2:10" x14ac:dyDescent="0.25">
      <c r="B11179" s="1508"/>
      <c r="C11179" s="1508"/>
      <c r="D11179" s="1508"/>
      <c r="E11179" s="1508"/>
      <c r="F11179" s="1504"/>
      <c r="G11179" s="1504"/>
      <c r="H11179" s="1504"/>
      <c r="I11179" s="1504"/>
      <c r="J11179" s="1504"/>
    </row>
    <row r="11180" spans="2:10" x14ac:dyDescent="0.25">
      <c r="B11180" s="1508"/>
      <c r="C11180" s="1508"/>
      <c r="D11180" s="1508"/>
      <c r="E11180" s="1508"/>
      <c r="F11180" s="1504"/>
      <c r="G11180" s="1504"/>
      <c r="H11180" s="1504"/>
      <c r="I11180" s="1504"/>
      <c r="J11180" s="1504"/>
    </row>
    <row r="11181" spans="2:10" x14ac:dyDescent="0.25">
      <c r="B11181" s="1508"/>
      <c r="C11181" s="1508"/>
      <c r="D11181" s="1508"/>
      <c r="E11181" s="1508"/>
      <c r="F11181" s="1504"/>
      <c r="G11181" s="1504"/>
      <c r="H11181" s="1504"/>
      <c r="I11181" s="1504"/>
      <c r="J11181" s="1504"/>
    </row>
    <row r="11182" spans="2:10" x14ac:dyDescent="0.25">
      <c r="B11182" s="1508"/>
      <c r="C11182" s="1508"/>
      <c r="D11182" s="1508"/>
      <c r="E11182" s="1508"/>
      <c r="F11182" s="1504"/>
      <c r="G11182" s="1504"/>
      <c r="H11182" s="1504"/>
      <c r="I11182" s="1504"/>
      <c r="J11182" s="1504"/>
    </row>
    <row r="11183" spans="2:10" x14ac:dyDescent="0.25">
      <c r="B11183" s="1508"/>
      <c r="C11183" s="1508"/>
      <c r="D11183" s="1508"/>
      <c r="E11183" s="1508"/>
      <c r="F11183" s="1504"/>
      <c r="G11183" s="1504"/>
      <c r="H11183" s="1504"/>
      <c r="I11183" s="1504"/>
      <c r="J11183" s="1504"/>
    </row>
    <row r="11184" spans="2:10" x14ac:dyDescent="0.25">
      <c r="B11184" s="1508"/>
      <c r="C11184" s="1508"/>
      <c r="D11184" s="1508"/>
      <c r="E11184" s="1508"/>
      <c r="F11184" s="1504"/>
      <c r="G11184" s="1504"/>
      <c r="H11184" s="1504"/>
      <c r="I11184" s="1504"/>
      <c r="J11184" s="1504"/>
    </row>
    <row r="11185" spans="2:10" x14ac:dyDescent="0.25">
      <c r="B11185" s="1508"/>
      <c r="C11185" s="1508"/>
      <c r="D11185" s="1508"/>
      <c r="E11185" s="1508"/>
      <c r="F11185" s="1504"/>
      <c r="G11185" s="1504"/>
      <c r="H11185" s="1504"/>
      <c r="I11185" s="1504"/>
      <c r="J11185" s="1504"/>
    </row>
    <row r="11186" spans="2:10" x14ac:dyDescent="0.25">
      <c r="B11186" s="1508"/>
      <c r="C11186" s="1508"/>
      <c r="D11186" s="1508"/>
      <c r="E11186" s="1508"/>
      <c r="F11186" s="1504"/>
      <c r="G11186" s="1504"/>
      <c r="H11186" s="1504"/>
      <c r="I11186" s="1504"/>
      <c r="J11186" s="1504"/>
    </row>
    <row r="11187" spans="2:10" x14ac:dyDescent="0.25">
      <c r="B11187" s="1508"/>
      <c r="C11187" s="1508"/>
      <c r="D11187" s="1508"/>
      <c r="E11187" s="1508"/>
      <c r="F11187" s="1504"/>
      <c r="G11187" s="1504"/>
      <c r="H11187" s="1504"/>
      <c r="I11187" s="1504"/>
      <c r="J11187" s="1504"/>
    </row>
    <row r="11188" spans="2:10" x14ac:dyDescent="0.25">
      <c r="B11188" s="1508"/>
      <c r="C11188" s="1508"/>
      <c r="D11188" s="1508"/>
      <c r="E11188" s="1508"/>
      <c r="F11188" s="1504"/>
      <c r="G11188" s="1504"/>
      <c r="H11188" s="1504"/>
      <c r="I11188" s="1504"/>
      <c r="J11188" s="1504"/>
    </row>
    <row r="11189" spans="2:10" x14ac:dyDescent="0.25">
      <c r="B11189" s="1508"/>
      <c r="C11189" s="1508"/>
      <c r="D11189" s="1508"/>
      <c r="E11189" s="1508"/>
      <c r="F11189" s="1504"/>
      <c r="G11189" s="1504"/>
      <c r="H11189" s="1504"/>
      <c r="I11189" s="1504"/>
      <c r="J11189" s="1504"/>
    </row>
    <row r="11190" spans="2:10" x14ac:dyDescent="0.25">
      <c r="B11190" s="1508"/>
      <c r="C11190" s="1508"/>
      <c r="D11190" s="1508"/>
      <c r="E11190" s="1508"/>
      <c r="F11190" s="1504"/>
      <c r="G11190" s="1504"/>
      <c r="H11190" s="1504"/>
      <c r="I11190" s="1504"/>
      <c r="J11190" s="1504"/>
    </row>
    <row r="11191" spans="2:10" x14ac:dyDescent="0.25">
      <c r="B11191" s="1508"/>
      <c r="C11191" s="1508"/>
      <c r="D11191" s="1508"/>
      <c r="E11191" s="1508"/>
      <c r="F11191" s="1504"/>
      <c r="G11191" s="1504"/>
      <c r="H11191" s="1504"/>
      <c r="I11191" s="1504"/>
      <c r="J11191" s="1504"/>
    </row>
    <row r="11192" spans="2:10" x14ac:dyDescent="0.25">
      <c r="B11192" s="1508"/>
      <c r="C11192" s="1508"/>
      <c r="D11192" s="1508"/>
      <c r="E11192" s="1508"/>
      <c r="F11192" s="1504"/>
      <c r="G11192" s="1504"/>
      <c r="H11192" s="1504"/>
      <c r="I11192" s="1504"/>
      <c r="J11192" s="1504"/>
    </row>
    <row r="11193" spans="2:10" x14ac:dyDescent="0.25">
      <c r="B11193" s="1508"/>
      <c r="C11193" s="1508"/>
      <c r="D11193" s="1508"/>
      <c r="E11193" s="1508"/>
      <c r="F11193" s="1504"/>
      <c r="G11193" s="1504"/>
      <c r="H11193" s="1504"/>
      <c r="I11193" s="1504"/>
      <c r="J11193" s="1504"/>
    </row>
    <row r="11194" spans="2:10" x14ac:dyDescent="0.25">
      <c r="B11194" s="1508"/>
      <c r="C11194" s="1508"/>
      <c r="D11194" s="1508"/>
      <c r="E11194" s="1508"/>
      <c r="F11194" s="1504"/>
      <c r="G11194" s="1504"/>
      <c r="H11194" s="1504"/>
      <c r="I11194" s="1504"/>
      <c r="J11194" s="1504"/>
    </row>
    <row r="11195" spans="2:10" x14ac:dyDescent="0.25">
      <c r="B11195" s="1508"/>
      <c r="C11195" s="1508"/>
      <c r="D11195" s="1508"/>
      <c r="E11195" s="1508"/>
      <c r="F11195" s="1504"/>
      <c r="G11195" s="1504"/>
      <c r="H11195" s="1504"/>
      <c r="I11195" s="1504"/>
      <c r="J11195" s="1504"/>
    </row>
    <row r="11196" spans="2:10" x14ac:dyDescent="0.25">
      <c r="B11196" s="1508"/>
      <c r="C11196" s="1508"/>
      <c r="D11196" s="1508"/>
      <c r="E11196" s="1508"/>
      <c r="F11196" s="1504"/>
      <c r="G11196" s="1504"/>
      <c r="H11196" s="1504"/>
      <c r="I11196" s="1504"/>
      <c r="J11196" s="1504"/>
    </row>
    <row r="11197" spans="2:10" x14ac:dyDescent="0.25">
      <c r="B11197" s="1508"/>
      <c r="C11197" s="1508"/>
      <c r="D11197" s="1508"/>
      <c r="E11197" s="1508"/>
      <c r="F11197" s="1504"/>
      <c r="G11197" s="1504"/>
      <c r="H11197" s="1504"/>
      <c r="I11197" s="1504"/>
      <c r="J11197" s="1504"/>
    </row>
    <row r="11198" spans="2:10" x14ac:dyDescent="0.25">
      <c r="B11198" s="1508"/>
      <c r="C11198" s="1508"/>
      <c r="D11198" s="1508"/>
      <c r="E11198" s="1508"/>
      <c r="F11198" s="1504"/>
      <c r="G11198" s="1504"/>
      <c r="H11198" s="1504"/>
      <c r="I11198" s="1504"/>
      <c r="J11198" s="1504"/>
    </row>
    <row r="11199" spans="2:10" x14ac:dyDescent="0.25">
      <c r="B11199" s="1508"/>
      <c r="C11199" s="1508"/>
      <c r="D11199" s="1508"/>
      <c r="E11199" s="1508"/>
      <c r="F11199" s="1504"/>
      <c r="G11199" s="1504"/>
      <c r="H11199" s="1504"/>
      <c r="I11199" s="1504"/>
      <c r="J11199" s="1504"/>
    </row>
    <row r="11200" spans="2:10" x14ac:dyDescent="0.25">
      <c r="B11200" s="1508"/>
      <c r="C11200" s="1508"/>
      <c r="D11200" s="1508"/>
      <c r="E11200" s="1508"/>
      <c r="F11200" s="1504"/>
      <c r="G11200" s="1504"/>
      <c r="H11200" s="1504"/>
      <c r="I11200" s="1504"/>
      <c r="J11200" s="1504"/>
    </row>
    <row r="11201" spans="2:10" x14ac:dyDescent="0.25">
      <c r="B11201" s="1508"/>
      <c r="C11201" s="1508"/>
      <c r="D11201" s="1508"/>
      <c r="E11201" s="1508"/>
      <c r="F11201" s="1504"/>
      <c r="G11201" s="1504"/>
      <c r="H11201" s="1504"/>
      <c r="I11201" s="1504"/>
      <c r="J11201" s="1504"/>
    </row>
    <row r="11202" spans="2:10" x14ac:dyDescent="0.25">
      <c r="B11202" s="1508"/>
      <c r="C11202" s="1508"/>
      <c r="D11202" s="1508"/>
      <c r="E11202" s="1508"/>
      <c r="F11202" s="1504"/>
      <c r="G11202" s="1504"/>
      <c r="H11202" s="1504"/>
      <c r="I11202" s="1504"/>
      <c r="J11202" s="1504"/>
    </row>
    <row r="11203" spans="2:10" x14ac:dyDescent="0.25">
      <c r="B11203" s="1508"/>
      <c r="C11203" s="1508"/>
      <c r="D11203" s="1508"/>
      <c r="E11203" s="1508"/>
      <c r="F11203" s="1504"/>
      <c r="G11203" s="1504"/>
      <c r="H11203" s="1504"/>
      <c r="I11203" s="1504"/>
      <c r="J11203" s="1504"/>
    </row>
    <row r="11204" spans="2:10" x14ac:dyDescent="0.25">
      <c r="B11204" s="1508"/>
      <c r="C11204" s="1508"/>
      <c r="D11204" s="1508"/>
      <c r="E11204" s="1508"/>
      <c r="F11204" s="1504"/>
      <c r="G11204" s="1504"/>
      <c r="H11204" s="1504"/>
      <c r="I11204" s="1504"/>
      <c r="J11204" s="1504"/>
    </row>
    <row r="11205" spans="2:10" x14ac:dyDescent="0.25">
      <c r="B11205" s="1508"/>
      <c r="C11205" s="1508"/>
      <c r="D11205" s="1508"/>
      <c r="E11205" s="1508"/>
      <c r="F11205" s="1504"/>
      <c r="G11205" s="1504"/>
      <c r="H11205" s="1504"/>
      <c r="I11205" s="1504"/>
      <c r="J11205" s="1504"/>
    </row>
    <row r="11206" spans="2:10" x14ac:dyDescent="0.25">
      <c r="B11206" s="1508"/>
      <c r="C11206" s="1508"/>
      <c r="D11206" s="1508"/>
      <c r="E11206" s="1508"/>
      <c r="F11206" s="1504"/>
      <c r="G11206" s="1504"/>
      <c r="H11206" s="1504"/>
      <c r="I11206" s="1504"/>
      <c r="J11206" s="1504"/>
    </row>
    <row r="11207" spans="2:10" x14ac:dyDescent="0.25">
      <c r="B11207" s="1508"/>
      <c r="C11207" s="1508"/>
      <c r="D11207" s="1508"/>
      <c r="E11207" s="1508"/>
      <c r="F11207" s="1504"/>
      <c r="G11207" s="1504"/>
      <c r="H11207" s="1504"/>
      <c r="I11207" s="1504"/>
      <c r="J11207" s="1504"/>
    </row>
    <row r="11208" spans="2:10" x14ac:dyDescent="0.25">
      <c r="B11208" s="1508"/>
      <c r="C11208" s="1508"/>
      <c r="D11208" s="1508"/>
      <c r="E11208" s="1508"/>
      <c r="F11208" s="1504"/>
      <c r="G11208" s="1504"/>
      <c r="H11208" s="1504"/>
      <c r="I11208" s="1504"/>
      <c r="J11208" s="1504"/>
    </row>
    <row r="11209" spans="2:10" x14ac:dyDescent="0.25">
      <c r="B11209" s="1508"/>
      <c r="C11209" s="1508"/>
      <c r="D11209" s="1508"/>
      <c r="E11209" s="1508"/>
      <c r="F11209" s="1504"/>
      <c r="G11209" s="1504"/>
      <c r="H11209" s="1504"/>
      <c r="I11209" s="1504"/>
      <c r="J11209" s="1504"/>
    </row>
    <row r="11210" spans="2:10" x14ac:dyDescent="0.25">
      <c r="B11210" s="1508"/>
      <c r="C11210" s="1508"/>
      <c r="D11210" s="1508"/>
      <c r="E11210" s="1508"/>
      <c r="F11210" s="1504"/>
      <c r="G11210" s="1504"/>
      <c r="H11210" s="1504"/>
      <c r="I11210" s="1504"/>
      <c r="J11210" s="1504"/>
    </row>
    <row r="11211" spans="2:10" x14ac:dyDescent="0.25">
      <c r="B11211" s="1508"/>
      <c r="C11211" s="1508"/>
      <c r="D11211" s="1508"/>
      <c r="E11211" s="1508"/>
      <c r="F11211" s="1504"/>
      <c r="G11211" s="1504"/>
      <c r="H11211" s="1504"/>
      <c r="I11211" s="1504"/>
      <c r="J11211" s="1504"/>
    </row>
    <row r="11212" spans="2:10" x14ac:dyDescent="0.25">
      <c r="B11212" s="1508"/>
      <c r="C11212" s="1508"/>
      <c r="D11212" s="1508"/>
      <c r="E11212" s="1508"/>
      <c r="F11212" s="1504"/>
      <c r="G11212" s="1504"/>
      <c r="H11212" s="1504"/>
      <c r="I11212" s="1504"/>
      <c r="J11212" s="1504"/>
    </row>
    <row r="11213" spans="2:10" x14ac:dyDescent="0.25">
      <c r="B11213" s="1508"/>
      <c r="C11213" s="1508"/>
      <c r="D11213" s="1508"/>
      <c r="E11213" s="1508"/>
      <c r="F11213" s="1504"/>
      <c r="G11213" s="1504"/>
      <c r="H11213" s="1504"/>
      <c r="I11213" s="1504"/>
      <c r="J11213" s="1504"/>
    </row>
    <row r="11214" spans="2:10" x14ac:dyDescent="0.25">
      <c r="B11214" s="1508"/>
      <c r="C11214" s="1508"/>
      <c r="D11214" s="1508"/>
      <c r="E11214" s="1508"/>
      <c r="F11214" s="1504"/>
      <c r="G11214" s="1504"/>
      <c r="H11214" s="1504"/>
      <c r="I11214" s="1504"/>
      <c r="J11214" s="1504"/>
    </row>
    <row r="11215" spans="2:10" x14ac:dyDescent="0.25">
      <c r="B11215" s="1508"/>
      <c r="C11215" s="1508"/>
      <c r="D11215" s="1508"/>
      <c r="E11215" s="1508"/>
      <c r="F11215" s="1504"/>
      <c r="G11215" s="1504"/>
      <c r="H11215" s="1504"/>
      <c r="I11215" s="1504"/>
      <c r="J11215" s="1504"/>
    </row>
    <row r="11216" spans="2:10" x14ac:dyDescent="0.25">
      <c r="B11216" s="1508"/>
      <c r="C11216" s="1508"/>
      <c r="D11216" s="1508"/>
      <c r="E11216" s="1508"/>
      <c r="F11216" s="1504"/>
      <c r="G11216" s="1504"/>
      <c r="H11216" s="1504"/>
      <c r="I11216" s="1504"/>
      <c r="J11216" s="1504"/>
    </row>
    <row r="11217" spans="2:10" x14ac:dyDescent="0.25">
      <c r="B11217" s="1508"/>
      <c r="C11217" s="1508"/>
      <c r="D11217" s="1508"/>
      <c r="E11217" s="1508"/>
      <c r="F11217" s="1504"/>
      <c r="G11217" s="1504"/>
      <c r="H11217" s="1504"/>
      <c r="I11217" s="1504"/>
      <c r="J11217" s="1504"/>
    </row>
    <row r="11218" spans="2:10" x14ac:dyDescent="0.25">
      <c r="B11218" s="1508"/>
      <c r="C11218" s="1508"/>
      <c r="D11218" s="1508"/>
      <c r="E11218" s="1508"/>
      <c r="F11218" s="1504"/>
      <c r="G11218" s="1504"/>
      <c r="H11218" s="1504"/>
      <c r="I11218" s="1504"/>
      <c r="J11218" s="1504"/>
    </row>
    <row r="11219" spans="2:10" x14ac:dyDescent="0.25">
      <c r="B11219" s="1508"/>
      <c r="C11219" s="1508"/>
      <c r="D11219" s="1508"/>
      <c r="E11219" s="1508"/>
      <c r="F11219" s="1504"/>
      <c r="G11219" s="1504"/>
      <c r="H11219" s="1504"/>
      <c r="I11219" s="1504"/>
      <c r="J11219" s="1504"/>
    </row>
    <row r="11220" spans="2:10" x14ac:dyDescent="0.25">
      <c r="B11220" s="1508"/>
      <c r="C11220" s="1508"/>
      <c r="D11220" s="1508"/>
      <c r="E11220" s="1508"/>
      <c r="F11220" s="1504"/>
      <c r="G11220" s="1504"/>
      <c r="H11220" s="1504"/>
      <c r="I11220" s="1504"/>
      <c r="J11220" s="1504"/>
    </row>
    <row r="11221" spans="2:10" x14ac:dyDescent="0.25">
      <c r="B11221" s="1508"/>
      <c r="C11221" s="1508"/>
      <c r="D11221" s="1508"/>
      <c r="E11221" s="1508"/>
      <c r="F11221" s="1504"/>
      <c r="G11221" s="1504"/>
      <c r="H11221" s="1504"/>
      <c r="I11221" s="1504"/>
      <c r="J11221" s="1504"/>
    </row>
    <row r="11222" spans="2:10" x14ac:dyDescent="0.25">
      <c r="B11222" s="1508"/>
      <c r="C11222" s="1508"/>
      <c r="D11222" s="1508"/>
      <c r="E11222" s="1508"/>
      <c r="F11222" s="1504"/>
      <c r="G11222" s="1504"/>
      <c r="H11222" s="1504"/>
      <c r="I11222" s="1504"/>
      <c r="J11222" s="1504"/>
    </row>
    <row r="11223" spans="2:10" x14ac:dyDescent="0.25">
      <c r="B11223" s="1508"/>
      <c r="C11223" s="1508"/>
      <c r="D11223" s="1508"/>
      <c r="E11223" s="1508"/>
      <c r="F11223" s="1504"/>
      <c r="G11223" s="1504"/>
      <c r="H11223" s="1504"/>
      <c r="I11223" s="1504"/>
      <c r="J11223" s="1504"/>
    </row>
    <row r="11224" spans="2:10" x14ac:dyDescent="0.25">
      <c r="B11224" s="1508"/>
      <c r="C11224" s="1508"/>
      <c r="D11224" s="1508"/>
      <c r="E11224" s="1508"/>
      <c r="F11224" s="1504"/>
      <c r="G11224" s="1504"/>
      <c r="H11224" s="1504"/>
      <c r="I11224" s="1504"/>
      <c r="J11224" s="1504"/>
    </row>
    <row r="11225" spans="2:10" x14ac:dyDescent="0.25">
      <c r="B11225" s="1508"/>
      <c r="C11225" s="1508"/>
      <c r="D11225" s="1508"/>
      <c r="E11225" s="1508"/>
      <c r="F11225" s="1504"/>
      <c r="G11225" s="1504"/>
      <c r="H11225" s="1504"/>
      <c r="I11225" s="1504"/>
      <c r="J11225" s="1504"/>
    </row>
    <row r="11226" spans="2:10" x14ac:dyDescent="0.25">
      <c r="B11226" s="1508"/>
      <c r="C11226" s="1508"/>
      <c r="D11226" s="1508"/>
      <c r="E11226" s="1508"/>
      <c r="F11226" s="1504"/>
      <c r="G11226" s="1504"/>
      <c r="H11226" s="1504"/>
      <c r="I11226" s="1504"/>
      <c r="J11226" s="1504"/>
    </row>
    <row r="11227" spans="2:10" x14ac:dyDescent="0.25">
      <c r="B11227" s="1508"/>
      <c r="C11227" s="1508"/>
      <c r="D11227" s="1508"/>
      <c r="E11227" s="1508"/>
      <c r="F11227" s="1504"/>
      <c r="G11227" s="1504"/>
      <c r="H11227" s="1504"/>
      <c r="I11227" s="1504"/>
      <c r="J11227" s="1504"/>
    </row>
    <row r="11228" spans="2:10" x14ac:dyDescent="0.25">
      <c r="B11228" s="1508"/>
      <c r="C11228" s="1508"/>
      <c r="D11228" s="1508"/>
      <c r="E11228" s="1508"/>
      <c r="F11228" s="1504"/>
      <c r="G11228" s="1504"/>
      <c r="H11228" s="1504"/>
      <c r="I11228" s="1504"/>
      <c r="J11228" s="1504"/>
    </row>
    <row r="11229" spans="2:10" x14ac:dyDescent="0.25">
      <c r="B11229" s="1508"/>
      <c r="C11229" s="1508"/>
      <c r="D11229" s="1508"/>
      <c r="E11229" s="1508"/>
      <c r="F11229" s="1504"/>
      <c r="G11229" s="1504"/>
      <c r="H11229" s="1504"/>
      <c r="I11229" s="1504"/>
      <c r="J11229" s="1504"/>
    </row>
    <row r="11230" spans="2:10" x14ac:dyDescent="0.25">
      <c r="B11230" s="1508"/>
      <c r="C11230" s="1508"/>
      <c r="D11230" s="1508"/>
      <c r="E11230" s="1508"/>
      <c r="F11230" s="1504"/>
      <c r="G11230" s="1504"/>
      <c r="H11230" s="1504"/>
      <c r="I11230" s="1504"/>
      <c r="J11230" s="1504"/>
    </row>
    <row r="11231" spans="2:10" x14ac:dyDescent="0.25">
      <c r="B11231" s="1508"/>
      <c r="C11231" s="1508"/>
      <c r="D11231" s="1508"/>
      <c r="E11231" s="1508"/>
      <c r="F11231" s="1504"/>
      <c r="G11231" s="1504"/>
      <c r="H11231" s="1504"/>
      <c r="I11231" s="1504"/>
      <c r="J11231" s="1504"/>
    </row>
    <row r="11232" spans="2:10" x14ac:dyDescent="0.25">
      <c r="B11232" s="1508"/>
      <c r="C11232" s="1508"/>
      <c r="D11232" s="1508"/>
      <c r="E11232" s="1508"/>
      <c r="F11232" s="1504"/>
      <c r="G11232" s="1504"/>
      <c r="H11232" s="1504"/>
      <c r="I11232" s="1504"/>
      <c r="J11232" s="1504"/>
    </row>
    <row r="11233" spans="2:10" x14ac:dyDescent="0.25">
      <c r="B11233" s="1508"/>
      <c r="C11233" s="1508"/>
      <c r="D11233" s="1508"/>
      <c r="E11233" s="1508"/>
      <c r="F11233" s="1504"/>
      <c r="G11233" s="1504"/>
      <c r="H11233" s="1504"/>
      <c r="I11233" s="1504"/>
      <c r="J11233" s="1504"/>
    </row>
    <row r="11234" spans="2:10" x14ac:dyDescent="0.25">
      <c r="B11234" s="1508"/>
      <c r="C11234" s="1508"/>
      <c r="D11234" s="1508"/>
      <c r="E11234" s="1508"/>
      <c r="F11234" s="1504"/>
      <c r="G11234" s="1504"/>
      <c r="H11234" s="1504"/>
      <c r="I11234" s="1504"/>
      <c r="J11234" s="1504"/>
    </row>
    <row r="11235" spans="2:10" x14ac:dyDescent="0.25">
      <c r="B11235" s="1508"/>
      <c r="C11235" s="1508"/>
      <c r="D11235" s="1508"/>
      <c r="E11235" s="1508"/>
      <c r="F11235" s="1504"/>
      <c r="G11235" s="1504"/>
      <c r="H11235" s="1504"/>
      <c r="I11235" s="1504"/>
      <c r="J11235" s="1504"/>
    </row>
    <row r="11236" spans="2:10" x14ac:dyDescent="0.25">
      <c r="B11236" s="1508"/>
      <c r="C11236" s="1508"/>
      <c r="D11236" s="1508"/>
      <c r="E11236" s="1508"/>
      <c r="F11236" s="1504"/>
      <c r="G11236" s="1504"/>
      <c r="H11236" s="1504"/>
      <c r="I11236" s="1504"/>
      <c r="J11236" s="1504"/>
    </row>
    <row r="11237" spans="2:10" x14ac:dyDescent="0.25">
      <c r="B11237" s="1508"/>
      <c r="C11237" s="1508"/>
      <c r="D11237" s="1508"/>
      <c r="E11237" s="1508"/>
      <c r="F11237" s="1504"/>
      <c r="G11237" s="1504"/>
      <c r="H11237" s="1504"/>
      <c r="I11237" s="1504"/>
      <c r="J11237" s="1504"/>
    </row>
    <row r="11238" spans="2:10" x14ac:dyDescent="0.25">
      <c r="B11238" s="1508"/>
      <c r="C11238" s="1508"/>
      <c r="D11238" s="1508"/>
      <c r="E11238" s="1508"/>
      <c r="F11238" s="1504"/>
      <c r="G11238" s="1504"/>
      <c r="H11238" s="1504"/>
      <c r="I11238" s="1504"/>
      <c r="J11238" s="1504"/>
    </row>
    <row r="11239" spans="2:10" x14ac:dyDescent="0.25">
      <c r="B11239" s="1508"/>
      <c r="C11239" s="1508"/>
      <c r="D11239" s="1508"/>
      <c r="E11239" s="1508"/>
      <c r="F11239" s="1504"/>
      <c r="G11239" s="1504"/>
      <c r="H11239" s="1504"/>
      <c r="I11239" s="1504"/>
      <c r="J11239" s="1504"/>
    </row>
    <row r="11240" spans="2:10" x14ac:dyDescent="0.25">
      <c r="B11240" s="1508"/>
      <c r="C11240" s="1508"/>
      <c r="D11240" s="1508"/>
      <c r="E11240" s="1508"/>
      <c r="F11240" s="1504"/>
      <c r="G11240" s="1504"/>
      <c r="H11240" s="1504"/>
      <c r="I11240" s="1504"/>
      <c r="J11240" s="1504"/>
    </row>
    <row r="11241" spans="2:10" x14ac:dyDescent="0.25">
      <c r="B11241" s="1508"/>
      <c r="C11241" s="1508"/>
      <c r="D11241" s="1508"/>
      <c r="E11241" s="1508"/>
      <c r="F11241" s="1504"/>
      <c r="G11241" s="1504"/>
      <c r="H11241" s="1504"/>
      <c r="I11241" s="1504"/>
      <c r="J11241" s="1504"/>
    </row>
    <row r="11242" spans="2:10" x14ac:dyDescent="0.25">
      <c r="B11242" s="1508"/>
      <c r="C11242" s="1508"/>
      <c r="D11242" s="1508"/>
      <c r="E11242" s="1508"/>
      <c r="F11242" s="1504"/>
      <c r="G11242" s="1504"/>
      <c r="H11242" s="1504"/>
      <c r="I11242" s="1504"/>
      <c r="J11242" s="1504"/>
    </row>
    <row r="11243" spans="2:10" x14ac:dyDescent="0.25">
      <c r="B11243" s="1508"/>
      <c r="C11243" s="1508"/>
      <c r="D11243" s="1508"/>
      <c r="E11243" s="1508"/>
      <c r="F11243" s="1504"/>
      <c r="G11243" s="1504"/>
      <c r="H11243" s="1504"/>
      <c r="I11243" s="1504"/>
      <c r="J11243" s="1504"/>
    </row>
    <row r="11244" spans="2:10" x14ac:dyDescent="0.25">
      <c r="B11244" s="1508"/>
      <c r="C11244" s="1508"/>
      <c r="D11244" s="1508"/>
      <c r="E11244" s="1508"/>
      <c r="F11244" s="1504"/>
      <c r="G11244" s="1504"/>
      <c r="H11244" s="1504"/>
      <c r="I11244" s="1504"/>
      <c r="J11244" s="1504"/>
    </row>
    <row r="11245" spans="2:10" x14ac:dyDescent="0.25">
      <c r="B11245" s="1508"/>
      <c r="C11245" s="1508"/>
      <c r="D11245" s="1508"/>
      <c r="E11245" s="1508"/>
      <c r="F11245" s="1504"/>
      <c r="G11245" s="1504"/>
      <c r="H11245" s="1504"/>
      <c r="I11245" s="1504"/>
      <c r="J11245" s="1504"/>
    </row>
    <row r="11246" spans="2:10" x14ac:dyDescent="0.25">
      <c r="B11246" s="1508"/>
      <c r="C11246" s="1508"/>
      <c r="D11246" s="1508"/>
      <c r="E11246" s="1508"/>
      <c r="F11246" s="1504"/>
      <c r="G11246" s="1504"/>
      <c r="H11246" s="1504"/>
      <c r="I11246" s="1504"/>
      <c r="J11246" s="1504"/>
    </row>
    <row r="11247" spans="2:10" x14ac:dyDescent="0.25">
      <c r="B11247" s="1508"/>
      <c r="C11247" s="1508"/>
      <c r="D11247" s="1508"/>
      <c r="E11247" s="1508"/>
      <c r="F11247" s="1504"/>
      <c r="G11247" s="1504"/>
      <c r="H11247" s="1504"/>
      <c r="I11247" s="1504"/>
      <c r="J11247" s="1504"/>
    </row>
    <row r="11248" spans="2:10" x14ac:dyDescent="0.25">
      <c r="B11248" s="1508"/>
      <c r="C11248" s="1508"/>
      <c r="D11248" s="1508"/>
      <c r="E11248" s="1508"/>
      <c r="F11248" s="1504"/>
      <c r="G11248" s="1504"/>
      <c r="H11248" s="1504"/>
      <c r="I11248" s="1504"/>
      <c r="J11248" s="1504"/>
    </row>
    <row r="11249" spans="2:10" x14ac:dyDescent="0.25">
      <c r="B11249" s="1508"/>
      <c r="C11249" s="1508"/>
      <c r="D11249" s="1508"/>
      <c r="E11249" s="1508"/>
      <c r="F11249" s="1504"/>
      <c r="G11249" s="1504"/>
      <c r="H11249" s="1504"/>
      <c r="I11249" s="1504"/>
      <c r="J11249" s="1504"/>
    </row>
    <row r="11250" spans="2:10" x14ac:dyDescent="0.25">
      <c r="B11250" s="1508"/>
      <c r="C11250" s="1508"/>
      <c r="D11250" s="1508"/>
      <c r="E11250" s="1508"/>
      <c r="F11250" s="1504"/>
      <c r="G11250" s="1504"/>
      <c r="H11250" s="1504"/>
      <c r="I11250" s="1504"/>
      <c r="J11250" s="1504"/>
    </row>
    <row r="11251" spans="2:10" x14ac:dyDescent="0.25">
      <c r="B11251" s="1508"/>
      <c r="C11251" s="1508"/>
      <c r="D11251" s="1508"/>
      <c r="E11251" s="1508"/>
      <c r="F11251" s="1504"/>
      <c r="G11251" s="1504"/>
      <c r="H11251" s="1504"/>
      <c r="I11251" s="1504"/>
      <c r="J11251" s="1504"/>
    </row>
    <row r="11252" spans="2:10" x14ac:dyDescent="0.25">
      <c r="B11252" s="1508"/>
      <c r="C11252" s="1508"/>
      <c r="D11252" s="1508"/>
      <c r="E11252" s="1508"/>
      <c r="F11252" s="1504"/>
      <c r="G11252" s="1504"/>
      <c r="H11252" s="1504"/>
      <c r="I11252" s="1504"/>
      <c r="J11252" s="1504"/>
    </row>
    <row r="11253" spans="2:10" x14ac:dyDescent="0.25">
      <c r="B11253" s="1508"/>
      <c r="C11253" s="1508"/>
      <c r="D11253" s="1508"/>
      <c r="E11253" s="1508"/>
      <c r="F11253" s="1504"/>
      <c r="G11253" s="1504"/>
      <c r="H11253" s="1504"/>
      <c r="I11253" s="1504"/>
      <c r="J11253" s="1504"/>
    </row>
    <row r="11254" spans="2:10" x14ac:dyDescent="0.25">
      <c r="B11254" s="1508"/>
      <c r="C11254" s="1508"/>
      <c r="D11254" s="1508"/>
      <c r="E11254" s="1508"/>
      <c r="F11254" s="1504"/>
      <c r="G11254" s="1504"/>
      <c r="H11254" s="1504"/>
      <c r="I11254" s="1504"/>
      <c r="J11254" s="1504"/>
    </row>
    <row r="11255" spans="2:10" x14ac:dyDescent="0.25">
      <c r="B11255" s="1508"/>
      <c r="C11255" s="1508"/>
      <c r="D11255" s="1508"/>
      <c r="E11255" s="1508"/>
      <c r="F11255" s="1504"/>
      <c r="G11255" s="1504"/>
      <c r="H11255" s="1504"/>
      <c r="I11255" s="1504"/>
      <c r="J11255" s="1504"/>
    </row>
    <row r="11256" spans="2:10" x14ac:dyDescent="0.25">
      <c r="B11256" s="1508"/>
      <c r="C11256" s="1508"/>
      <c r="D11256" s="1508"/>
      <c r="E11256" s="1508"/>
      <c r="F11256" s="1504"/>
      <c r="G11256" s="1504"/>
      <c r="H11256" s="1504"/>
      <c r="I11256" s="1504"/>
      <c r="J11256" s="1504"/>
    </row>
    <row r="11257" spans="2:10" x14ac:dyDescent="0.25">
      <c r="B11257" s="1508"/>
      <c r="C11257" s="1508"/>
      <c r="D11257" s="1508"/>
      <c r="E11257" s="1508"/>
      <c r="F11257" s="1504"/>
      <c r="G11257" s="1504"/>
      <c r="H11257" s="1504"/>
      <c r="I11257" s="1504"/>
      <c r="J11257" s="1504"/>
    </row>
    <row r="11258" spans="2:10" x14ac:dyDescent="0.25">
      <c r="B11258" s="1508"/>
      <c r="C11258" s="1508"/>
      <c r="D11258" s="1508"/>
      <c r="E11258" s="1508"/>
      <c r="F11258" s="1504"/>
      <c r="G11258" s="1504"/>
      <c r="H11258" s="1504"/>
      <c r="I11258" s="1504"/>
      <c r="J11258" s="1504"/>
    </row>
    <row r="11259" spans="2:10" x14ac:dyDescent="0.25">
      <c r="B11259" s="1508"/>
      <c r="C11259" s="1508"/>
      <c r="D11259" s="1508"/>
      <c r="E11259" s="1508"/>
      <c r="F11259" s="1504"/>
      <c r="G11259" s="1504"/>
      <c r="H11259" s="1504"/>
      <c r="I11259" s="1504"/>
      <c r="J11259" s="1504"/>
    </row>
    <row r="11260" spans="2:10" x14ac:dyDescent="0.25">
      <c r="B11260" s="1508"/>
      <c r="C11260" s="1508"/>
      <c r="D11260" s="1508"/>
      <c r="E11260" s="1508"/>
      <c r="F11260" s="1504"/>
      <c r="G11260" s="1504"/>
      <c r="H11260" s="1504"/>
      <c r="I11260" s="1504"/>
      <c r="J11260" s="1504"/>
    </row>
    <row r="11261" spans="2:10" x14ac:dyDescent="0.25">
      <c r="B11261" s="1508"/>
      <c r="C11261" s="1508"/>
      <c r="D11261" s="1508"/>
      <c r="E11261" s="1508"/>
      <c r="F11261" s="1504"/>
      <c r="G11261" s="1504"/>
      <c r="H11261" s="1504"/>
      <c r="I11261" s="1504"/>
      <c r="J11261" s="1504"/>
    </row>
    <row r="11262" spans="2:10" x14ac:dyDescent="0.25">
      <c r="B11262" s="1508"/>
      <c r="C11262" s="1508"/>
      <c r="D11262" s="1508"/>
      <c r="E11262" s="1508"/>
      <c r="F11262" s="1504"/>
      <c r="G11262" s="1504"/>
      <c r="H11262" s="1504"/>
      <c r="I11262" s="1504"/>
      <c r="J11262" s="1504"/>
    </row>
    <row r="11263" spans="2:10" x14ac:dyDescent="0.25">
      <c r="B11263" s="1508"/>
      <c r="C11263" s="1508"/>
      <c r="D11263" s="1508"/>
      <c r="E11263" s="1508"/>
      <c r="F11263" s="1504"/>
      <c r="G11263" s="1504"/>
      <c r="H11263" s="1504"/>
      <c r="I11263" s="1504"/>
      <c r="J11263" s="1504"/>
    </row>
    <row r="11264" spans="2:10" x14ac:dyDescent="0.25">
      <c r="B11264" s="1508"/>
      <c r="C11264" s="1508"/>
      <c r="D11264" s="1508"/>
      <c r="E11264" s="1508"/>
      <c r="F11264" s="1504"/>
      <c r="G11264" s="1504"/>
      <c r="H11264" s="1504"/>
      <c r="I11264" s="1504"/>
      <c r="J11264" s="1504"/>
    </row>
    <row r="11265" spans="2:10" x14ac:dyDescent="0.25">
      <c r="B11265" s="1508"/>
      <c r="C11265" s="1508"/>
      <c r="D11265" s="1508"/>
      <c r="E11265" s="1508"/>
      <c r="F11265" s="1504"/>
      <c r="G11265" s="1504"/>
      <c r="H11265" s="1504"/>
      <c r="I11265" s="1504"/>
      <c r="J11265" s="1504"/>
    </row>
    <row r="11266" spans="2:10" x14ac:dyDescent="0.25">
      <c r="B11266" s="1508"/>
      <c r="C11266" s="1508"/>
      <c r="D11266" s="1508"/>
      <c r="E11266" s="1508"/>
      <c r="F11266" s="1504"/>
      <c r="G11266" s="1504"/>
      <c r="H11266" s="1504"/>
      <c r="I11266" s="1504"/>
      <c r="J11266" s="1504"/>
    </row>
    <row r="11267" spans="2:10" x14ac:dyDescent="0.25">
      <c r="B11267" s="1508"/>
      <c r="C11267" s="1508"/>
      <c r="D11267" s="1508"/>
      <c r="E11267" s="1508"/>
      <c r="F11267" s="1504"/>
      <c r="G11267" s="1504"/>
      <c r="H11267" s="1504"/>
      <c r="I11267" s="1504"/>
      <c r="J11267" s="1504"/>
    </row>
    <row r="11268" spans="2:10" x14ac:dyDescent="0.25">
      <c r="B11268" s="1508"/>
      <c r="C11268" s="1508"/>
      <c r="D11268" s="1508"/>
      <c r="E11268" s="1508"/>
      <c r="F11268" s="1504"/>
      <c r="G11268" s="1504"/>
      <c r="H11268" s="1504"/>
      <c r="I11268" s="1504"/>
      <c r="J11268" s="1504"/>
    </row>
    <row r="11269" spans="2:10" x14ac:dyDescent="0.25">
      <c r="B11269" s="1508"/>
      <c r="C11269" s="1508"/>
      <c r="D11269" s="1508"/>
      <c r="E11269" s="1508"/>
      <c r="F11269" s="1504"/>
      <c r="G11269" s="1504"/>
      <c r="H11269" s="1504"/>
      <c r="I11269" s="1504"/>
      <c r="J11269" s="1504"/>
    </row>
    <row r="11270" spans="2:10" x14ac:dyDescent="0.25">
      <c r="B11270" s="1508"/>
      <c r="C11270" s="1508"/>
      <c r="D11270" s="1508"/>
      <c r="E11270" s="1508"/>
      <c r="F11270" s="1504"/>
      <c r="G11270" s="1504"/>
      <c r="H11270" s="1504"/>
      <c r="I11270" s="1504"/>
      <c r="J11270" s="1504"/>
    </row>
    <row r="11271" spans="2:10" x14ac:dyDescent="0.25">
      <c r="B11271" s="1508"/>
      <c r="C11271" s="1508"/>
      <c r="D11271" s="1508"/>
      <c r="E11271" s="1508"/>
      <c r="F11271" s="1504"/>
      <c r="G11271" s="1504"/>
      <c r="H11271" s="1504"/>
      <c r="I11271" s="1504"/>
      <c r="J11271" s="1504"/>
    </row>
    <row r="11272" spans="2:10" x14ac:dyDescent="0.25">
      <c r="B11272" s="1508"/>
      <c r="C11272" s="1508"/>
      <c r="D11272" s="1508"/>
      <c r="E11272" s="1508"/>
      <c r="F11272" s="1504"/>
      <c r="G11272" s="1504"/>
      <c r="H11272" s="1504"/>
      <c r="I11272" s="1504"/>
      <c r="J11272" s="1504"/>
    </row>
    <row r="11273" spans="2:10" x14ac:dyDescent="0.25">
      <c r="B11273" s="1508"/>
      <c r="C11273" s="1508"/>
      <c r="D11273" s="1508"/>
      <c r="E11273" s="1508"/>
      <c r="F11273" s="1504"/>
      <c r="G11273" s="1504"/>
      <c r="H11273" s="1504"/>
      <c r="I11273" s="1504"/>
      <c r="J11273" s="1504"/>
    </row>
    <row r="11274" spans="2:10" x14ac:dyDescent="0.25">
      <c r="B11274" s="1508"/>
      <c r="C11274" s="1508"/>
      <c r="D11274" s="1508"/>
      <c r="E11274" s="1508"/>
      <c r="F11274" s="1504"/>
      <c r="G11274" s="1504"/>
      <c r="H11274" s="1504"/>
      <c r="I11274" s="1504"/>
      <c r="J11274" s="1504"/>
    </row>
    <row r="11275" spans="2:10" x14ac:dyDescent="0.25">
      <c r="B11275" s="1508"/>
      <c r="C11275" s="1508"/>
      <c r="D11275" s="1508"/>
      <c r="E11275" s="1508"/>
      <c r="F11275" s="1504"/>
      <c r="G11275" s="1504"/>
      <c r="H11275" s="1504"/>
      <c r="I11275" s="1504"/>
      <c r="J11275" s="1504"/>
    </row>
    <row r="11276" spans="2:10" x14ac:dyDescent="0.25">
      <c r="B11276" s="1508"/>
      <c r="C11276" s="1508"/>
      <c r="D11276" s="1508"/>
      <c r="E11276" s="1508"/>
      <c r="F11276" s="1504"/>
      <c r="G11276" s="1504"/>
      <c r="H11276" s="1504"/>
      <c r="I11276" s="1504"/>
      <c r="J11276" s="1504"/>
    </row>
    <row r="11277" spans="2:10" x14ac:dyDescent="0.25">
      <c r="B11277" s="1508"/>
      <c r="C11277" s="1508"/>
      <c r="D11277" s="1508"/>
      <c r="E11277" s="1508"/>
      <c r="F11277" s="1504"/>
      <c r="G11277" s="1504"/>
      <c r="H11277" s="1504"/>
      <c r="I11277" s="1504"/>
      <c r="J11277" s="1504"/>
    </row>
    <row r="11278" spans="2:10" x14ac:dyDescent="0.25">
      <c r="B11278" s="1508"/>
      <c r="C11278" s="1508"/>
      <c r="D11278" s="1508"/>
      <c r="E11278" s="1508"/>
      <c r="F11278" s="1504"/>
      <c r="G11278" s="1504"/>
      <c r="H11278" s="1504"/>
      <c r="I11278" s="1504"/>
      <c r="J11278" s="1504"/>
    </row>
    <row r="11279" spans="2:10" x14ac:dyDescent="0.25">
      <c r="B11279" s="1508"/>
      <c r="C11279" s="1508"/>
      <c r="D11279" s="1508"/>
      <c r="E11279" s="1508"/>
      <c r="F11279" s="1504"/>
      <c r="G11279" s="1504"/>
      <c r="H11279" s="1504"/>
      <c r="I11279" s="1504"/>
      <c r="J11279" s="1504"/>
    </row>
    <row r="11280" spans="2:10" x14ac:dyDescent="0.25">
      <c r="B11280" s="1508"/>
      <c r="C11280" s="1508"/>
      <c r="D11280" s="1508"/>
      <c r="E11280" s="1508"/>
      <c r="F11280" s="1504"/>
      <c r="G11280" s="1504"/>
      <c r="H11280" s="1504"/>
      <c r="I11280" s="1504"/>
      <c r="J11280" s="1504"/>
    </row>
    <row r="11281" spans="2:10" x14ac:dyDescent="0.25">
      <c r="B11281" s="1508"/>
      <c r="C11281" s="1508"/>
      <c r="D11281" s="1508"/>
      <c r="E11281" s="1508"/>
      <c r="F11281" s="1504"/>
      <c r="G11281" s="1504"/>
      <c r="H11281" s="1504"/>
      <c r="I11281" s="1504"/>
      <c r="J11281" s="1504"/>
    </row>
    <row r="11282" spans="2:10" x14ac:dyDescent="0.25">
      <c r="B11282" s="1508"/>
      <c r="C11282" s="1508"/>
      <c r="D11282" s="1508"/>
      <c r="E11282" s="1508"/>
      <c r="F11282" s="1504"/>
      <c r="G11282" s="1504"/>
      <c r="H11282" s="1504"/>
      <c r="I11282" s="1504"/>
      <c r="J11282" s="1504"/>
    </row>
    <row r="11283" spans="2:10" x14ac:dyDescent="0.25">
      <c r="B11283" s="1508"/>
      <c r="C11283" s="1508"/>
      <c r="D11283" s="1508"/>
      <c r="E11283" s="1508"/>
      <c r="F11283" s="1504"/>
      <c r="G11283" s="1504"/>
      <c r="H11283" s="1504"/>
      <c r="I11283" s="1504"/>
      <c r="J11283" s="1504"/>
    </row>
    <row r="11284" spans="2:10" x14ac:dyDescent="0.25">
      <c r="B11284" s="1508"/>
      <c r="C11284" s="1508"/>
      <c r="D11284" s="1508"/>
      <c r="E11284" s="1508"/>
      <c r="F11284" s="1504"/>
      <c r="G11284" s="1504"/>
      <c r="H11284" s="1504"/>
      <c r="I11284" s="1504"/>
      <c r="J11284" s="1504"/>
    </row>
    <row r="11285" spans="2:10" x14ac:dyDescent="0.25">
      <c r="B11285" s="1508"/>
      <c r="C11285" s="1508"/>
      <c r="D11285" s="1508"/>
      <c r="E11285" s="1508"/>
      <c r="F11285" s="1504"/>
      <c r="G11285" s="1504"/>
      <c r="H11285" s="1504"/>
      <c r="I11285" s="1504"/>
      <c r="J11285" s="1504"/>
    </row>
    <row r="11286" spans="2:10" x14ac:dyDescent="0.25">
      <c r="B11286" s="1508"/>
      <c r="C11286" s="1508"/>
      <c r="D11286" s="1508"/>
      <c r="E11286" s="1508"/>
      <c r="F11286" s="1504"/>
      <c r="G11286" s="1504"/>
      <c r="H11286" s="1504"/>
      <c r="I11286" s="1504"/>
      <c r="J11286" s="1504"/>
    </row>
    <row r="11287" spans="2:10" x14ac:dyDescent="0.25">
      <c r="B11287" s="1508"/>
      <c r="C11287" s="1508"/>
      <c r="D11287" s="1508"/>
      <c r="E11287" s="1508"/>
      <c r="F11287" s="1504"/>
      <c r="G11287" s="1504"/>
      <c r="H11287" s="1504"/>
      <c r="I11287" s="1504"/>
      <c r="J11287" s="1504"/>
    </row>
    <row r="11288" spans="2:10" x14ac:dyDescent="0.25">
      <c r="B11288" s="1508"/>
      <c r="C11288" s="1508"/>
      <c r="D11288" s="1508"/>
      <c r="E11288" s="1508"/>
      <c r="F11288" s="1504"/>
      <c r="G11288" s="1504"/>
      <c r="H11288" s="1504"/>
      <c r="I11288" s="1504"/>
      <c r="J11288" s="1504"/>
    </row>
    <row r="11289" spans="2:10" x14ac:dyDescent="0.25">
      <c r="B11289" s="1508"/>
      <c r="C11289" s="1508"/>
      <c r="D11289" s="1508"/>
      <c r="E11289" s="1508"/>
      <c r="F11289" s="1504"/>
      <c r="G11289" s="1504"/>
      <c r="H11289" s="1504"/>
      <c r="I11289" s="1504"/>
      <c r="J11289" s="1504"/>
    </row>
    <row r="11290" spans="2:10" x14ac:dyDescent="0.25">
      <c r="B11290" s="1508"/>
      <c r="C11290" s="1508"/>
      <c r="D11290" s="1508"/>
      <c r="E11290" s="1508"/>
      <c r="F11290" s="1504"/>
      <c r="G11290" s="1504"/>
      <c r="H11290" s="1504"/>
      <c r="I11290" s="1504"/>
      <c r="J11290" s="1504"/>
    </row>
    <row r="11291" spans="2:10" x14ac:dyDescent="0.25">
      <c r="B11291" s="1508"/>
      <c r="C11291" s="1508"/>
      <c r="D11291" s="1508"/>
      <c r="E11291" s="1508"/>
      <c r="F11291" s="1504"/>
      <c r="G11291" s="1504"/>
      <c r="H11291" s="1504"/>
      <c r="I11291" s="1504"/>
      <c r="J11291" s="1504"/>
    </row>
    <row r="11292" spans="2:10" x14ac:dyDescent="0.25">
      <c r="B11292" s="1508"/>
      <c r="C11292" s="1508"/>
      <c r="D11292" s="1508"/>
      <c r="E11292" s="1508"/>
      <c r="F11292" s="1504"/>
      <c r="G11292" s="1504"/>
      <c r="H11292" s="1504"/>
      <c r="I11292" s="1504"/>
      <c r="J11292" s="1504"/>
    </row>
    <row r="11293" spans="2:10" x14ac:dyDescent="0.25">
      <c r="B11293" s="1508"/>
      <c r="C11293" s="1508"/>
      <c r="D11293" s="1508"/>
      <c r="E11293" s="1508"/>
      <c r="F11293" s="1504"/>
      <c r="G11293" s="1504"/>
      <c r="H11293" s="1504"/>
      <c r="I11293" s="1504"/>
      <c r="J11293" s="1504"/>
    </row>
    <row r="11294" spans="2:10" x14ac:dyDescent="0.25">
      <c r="B11294" s="1508"/>
      <c r="C11294" s="1508"/>
      <c r="D11294" s="1508"/>
      <c r="E11294" s="1508"/>
      <c r="F11294" s="1504"/>
      <c r="G11294" s="1504"/>
      <c r="H11294" s="1504"/>
      <c r="I11294" s="1504"/>
      <c r="J11294" s="1504"/>
    </row>
    <row r="11295" spans="2:10" x14ac:dyDescent="0.25">
      <c r="B11295" s="1508"/>
      <c r="C11295" s="1508"/>
      <c r="D11295" s="1508"/>
      <c r="E11295" s="1508"/>
      <c r="F11295" s="1504"/>
      <c r="G11295" s="1504"/>
      <c r="H11295" s="1504"/>
      <c r="I11295" s="1504"/>
      <c r="J11295" s="1504"/>
    </row>
    <row r="11296" spans="2:10" x14ac:dyDescent="0.25">
      <c r="B11296" s="1508"/>
      <c r="C11296" s="1508"/>
      <c r="D11296" s="1508"/>
      <c r="E11296" s="1508"/>
      <c r="F11296" s="1504"/>
      <c r="G11296" s="1504"/>
      <c r="H11296" s="1504"/>
      <c r="I11296" s="1504"/>
      <c r="J11296" s="1504"/>
    </row>
    <row r="11297" spans="2:10" x14ac:dyDescent="0.25">
      <c r="B11297" s="1508"/>
      <c r="C11297" s="1508"/>
      <c r="D11297" s="1508"/>
      <c r="E11297" s="1508"/>
      <c r="F11297" s="1504"/>
      <c r="G11297" s="1504"/>
      <c r="H11297" s="1504"/>
      <c r="I11297" s="1504"/>
      <c r="J11297" s="1504"/>
    </row>
    <row r="11298" spans="2:10" x14ac:dyDescent="0.25">
      <c r="B11298" s="1508"/>
      <c r="C11298" s="1508"/>
      <c r="D11298" s="1508"/>
      <c r="E11298" s="1508"/>
      <c r="F11298" s="1504"/>
      <c r="G11298" s="1504"/>
      <c r="H11298" s="1504"/>
      <c r="I11298" s="1504"/>
      <c r="J11298" s="1504"/>
    </row>
    <row r="11299" spans="2:10" x14ac:dyDescent="0.25">
      <c r="B11299" s="1508"/>
      <c r="C11299" s="1508"/>
      <c r="D11299" s="1508"/>
      <c r="E11299" s="1508"/>
      <c r="F11299" s="1504"/>
      <c r="G11299" s="1504"/>
      <c r="H11299" s="1504"/>
      <c r="I11299" s="1504"/>
      <c r="J11299" s="1504"/>
    </row>
    <row r="11300" spans="2:10" x14ac:dyDescent="0.25">
      <c r="B11300" s="1508"/>
      <c r="C11300" s="1508"/>
      <c r="D11300" s="1508"/>
      <c r="E11300" s="1508"/>
      <c r="F11300" s="1504"/>
      <c r="G11300" s="1504"/>
      <c r="H11300" s="1504"/>
      <c r="I11300" s="1504"/>
      <c r="J11300" s="1504"/>
    </row>
    <row r="11301" spans="2:10" x14ac:dyDescent="0.25">
      <c r="B11301" s="1508"/>
      <c r="C11301" s="1508"/>
      <c r="D11301" s="1508"/>
      <c r="E11301" s="1508"/>
      <c r="F11301" s="1504"/>
      <c r="G11301" s="1504"/>
      <c r="H11301" s="1504"/>
      <c r="I11301" s="1504"/>
      <c r="J11301" s="1504"/>
    </row>
    <row r="11302" spans="2:10" x14ac:dyDescent="0.25">
      <c r="B11302" s="1508"/>
      <c r="C11302" s="1508"/>
      <c r="D11302" s="1508"/>
      <c r="E11302" s="1508"/>
      <c r="F11302" s="1504"/>
      <c r="G11302" s="1504"/>
      <c r="H11302" s="1504"/>
      <c r="I11302" s="1504"/>
      <c r="J11302" s="1504"/>
    </row>
    <row r="11303" spans="2:10" x14ac:dyDescent="0.25">
      <c r="B11303" s="1508"/>
      <c r="C11303" s="1508"/>
      <c r="D11303" s="1508"/>
      <c r="E11303" s="1508"/>
      <c r="F11303" s="1504"/>
      <c r="G11303" s="1504"/>
      <c r="H11303" s="1504"/>
      <c r="I11303" s="1504"/>
      <c r="J11303" s="1504"/>
    </row>
    <row r="11304" spans="2:10" x14ac:dyDescent="0.25">
      <c r="B11304" s="1508"/>
      <c r="C11304" s="1508"/>
      <c r="D11304" s="1508"/>
      <c r="E11304" s="1508"/>
      <c r="F11304" s="1504"/>
      <c r="G11304" s="1504"/>
      <c r="H11304" s="1504"/>
      <c r="I11304" s="1504"/>
      <c r="J11304" s="1504"/>
    </row>
    <row r="11305" spans="2:10" x14ac:dyDescent="0.25">
      <c r="B11305" s="1508"/>
      <c r="C11305" s="1508"/>
      <c r="D11305" s="1508"/>
      <c r="E11305" s="1508"/>
      <c r="F11305" s="1504"/>
      <c r="G11305" s="1504"/>
      <c r="H11305" s="1504"/>
      <c r="I11305" s="1504"/>
      <c r="J11305" s="1504"/>
    </row>
    <row r="11306" spans="2:10" x14ac:dyDescent="0.25">
      <c r="B11306" s="1508"/>
      <c r="C11306" s="1508"/>
      <c r="D11306" s="1508"/>
      <c r="E11306" s="1508"/>
      <c r="F11306" s="1504"/>
      <c r="G11306" s="1504"/>
      <c r="H11306" s="1504"/>
      <c r="I11306" s="1504"/>
      <c r="J11306" s="1504"/>
    </row>
    <row r="11307" spans="2:10" x14ac:dyDescent="0.25">
      <c r="B11307" s="1508"/>
      <c r="C11307" s="1508"/>
      <c r="D11307" s="1508"/>
      <c r="E11307" s="1508"/>
      <c r="F11307" s="1504"/>
      <c r="G11307" s="1504"/>
      <c r="H11307" s="1504"/>
      <c r="I11307" s="1504"/>
      <c r="J11307" s="1504"/>
    </row>
    <row r="11308" spans="2:10" x14ac:dyDescent="0.25">
      <c r="B11308" s="1508"/>
      <c r="C11308" s="1508"/>
      <c r="D11308" s="1508"/>
      <c r="E11308" s="1508"/>
      <c r="F11308" s="1504"/>
      <c r="G11308" s="1504"/>
      <c r="H11308" s="1504"/>
      <c r="I11308" s="1504"/>
      <c r="J11308" s="1504"/>
    </row>
    <row r="11309" spans="2:10" x14ac:dyDescent="0.25">
      <c r="B11309" s="1508"/>
      <c r="C11309" s="1508"/>
      <c r="D11309" s="1508"/>
      <c r="E11309" s="1508"/>
      <c r="F11309" s="1504"/>
      <c r="G11309" s="1504"/>
      <c r="H11309" s="1504"/>
      <c r="I11309" s="1504"/>
      <c r="J11309" s="1504"/>
    </row>
    <row r="11310" spans="2:10" x14ac:dyDescent="0.25">
      <c r="B11310" s="1508"/>
      <c r="C11310" s="1508"/>
      <c r="D11310" s="1508"/>
      <c r="E11310" s="1508"/>
      <c r="F11310" s="1504"/>
      <c r="G11310" s="1504"/>
      <c r="H11310" s="1504"/>
      <c r="I11310" s="1504"/>
      <c r="J11310" s="1504"/>
    </row>
    <row r="11311" spans="2:10" x14ac:dyDescent="0.25">
      <c r="B11311" s="1508"/>
      <c r="C11311" s="1508"/>
      <c r="D11311" s="1508"/>
      <c r="E11311" s="1508"/>
      <c r="F11311" s="1504"/>
      <c r="G11311" s="1504"/>
      <c r="H11311" s="1504"/>
      <c r="I11311" s="1504"/>
      <c r="J11311" s="1504"/>
    </row>
    <row r="11312" spans="2:10" x14ac:dyDescent="0.25">
      <c r="B11312" s="1508"/>
      <c r="C11312" s="1508"/>
      <c r="D11312" s="1508"/>
      <c r="E11312" s="1508"/>
      <c r="F11312" s="1504"/>
      <c r="G11312" s="1504"/>
      <c r="H11312" s="1504"/>
      <c r="I11312" s="1504"/>
      <c r="J11312" s="1504"/>
    </row>
    <row r="11313" spans="2:10" x14ac:dyDescent="0.25">
      <c r="B11313" s="1508"/>
      <c r="C11313" s="1508"/>
      <c r="D11313" s="1508"/>
      <c r="E11313" s="1508"/>
      <c r="F11313" s="1504"/>
      <c r="G11313" s="1504"/>
      <c r="H11313" s="1504"/>
      <c r="I11313" s="1504"/>
      <c r="J11313" s="1504"/>
    </row>
    <row r="11314" spans="2:10" x14ac:dyDescent="0.25">
      <c r="B11314" s="1508"/>
      <c r="C11314" s="1508"/>
      <c r="D11314" s="1508"/>
      <c r="E11314" s="1508"/>
      <c r="F11314" s="1504"/>
      <c r="G11314" s="1504"/>
      <c r="H11314" s="1504"/>
      <c r="I11314" s="1504"/>
      <c r="J11314" s="1504"/>
    </row>
    <row r="11315" spans="2:10" x14ac:dyDescent="0.25">
      <c r="B11315" s="1508"/>
      <c r="C11315" s="1508"/>
      <c r="D11315" s="1508"/>
      <c r="E11315" s="1508"/>
      <c r="F11315" s="1504"/>
      <c r="G11315" s="1504"/>
      <c r="H11315" s="1504"/>
      <c r="I11315" s="1504"/>
      <c r="J11315" s="1504"/>
    </row>
    <row r="11316" spans="2:10" x14ac:dyDescent="0.25">
      <c r="B11316" s="1508"/>
      <c r="C11316" s="1508"/>
      <c r="D11316" s="1508"/>
      <c r="E11316" s="1508"/>
      <c r="F11316" s="1504"/>
      <c r="G11316" s="1504"/>
      <c r="H11316" s="1504"/>
      <c r="I11316" s="1504"/>
      <c r="J11316" s="1504"/>
    </row>
    <row r="11317" spans="2:10" x14ac:dyDescent="0.25">
      <c r="B11317" s="1508"/>
      <c r="C11317" s="1508"/>
      <c r="D11317" s="1508"/>
      <c r="E11317" s="1508"/>
      <c r="F11317" s="1504"/>
      <c r="G11317" s="1504"/>
      <c r="H11317" s="1504"/>
      <c r="I11317" s="1504"/>
      <c r="J11317" s="1504"/>
    </row>
    <row r="11318" spans="2:10" x14ac:dyDescent="0.25">
      <c r="B11318" s="1508"/>
      <c r="C11318" s="1508"/>
      <c r="D11318" s="1508"/>
      <c r="E11318" s="1508"/>
      <c r="F11318" s="1504"/>
      <c r="G11318" s="1504"/>
      <c r="H11318" s="1504"/>
      <c r="I11318" s="1504"/>
      <c r="J11318" s="1504"/>
    </row>
    <row r="11319" spans="2:10" x14ac:dyDescent="0.25">
      <c r="B11319" s="1508"/>
      <c r="C11319" s="1508"/>
      <c r="D11319" s="1508"/>
      <c r="E11319" s="1508"/>
      <c r="F11319" s="1504"/>
      <c r="G11319" s="1504"/>
      <c r="H11319" s="1504"/>
      <c r="I11319" s="1504"/>
      <c r="J11319" s="1504"/>
    </row>
    <row r="11320" spans="2:10" x14ac:dyDescent="0.25">
      <c r="B11320" s="1508"/>
      <c r="C11320" s="1508"/>
      <c r="D11320" s="1508"/>
      <c r="E11320" s="1508"/>
      <c r="F11320" s="1504"/>
      <c r="G11320" s="1504"/>
      <c r="H11320" s="1504"/>
      <c r="I11320" s="1504"/>
      <c r="J11320" s="1504"/>
    </row>
    <row r="11321" spans="2:10" x14ac:dyDescent="0.25">
      <c r="B11321" s="1508"/>
      <c r="C11321" s="1508"/>
      <c r="D11321" s="1508"/>
      <c r="E11321" s="1508"/>
      <c r="F11321" s="1504"/>
      <c r="G11321" s="1504"/>
      <c r="H11321" s="1504"/>
      <c r="I11321" s="1504"/>
      <c r="J11321" s="1504"/>
    </row>
    <row r="11322" spans="2:10" x14ac:dyDescent="0.25">
      <c r="B11322" s="1508"/>
      <c r="C11322" s="1508"/>
      <c r="D11322" s="1508"/>
      <c r="E11322" s="1508"/>
      <c r="F11322" s="1504"/>
      <c r="G11322" s="1504"/>
      <c r="H11322" s="1504"/>
      <c r="I11322" s="1504"/>
      <c r="J11322" s="1504"/>
    </row>
    <row r="11323" spans="2:10" x14ac:dyDescent="0.25">
      <c r="B11323" s="1508"/>
      <c r="C11323" s="1508"/>
      <c r="D11323" s="1508"/>
      <c r="E11323" s="1508"/>
      <c r="F11323" s="1504"/>
      <c r="G11323" s="1504"/>
      <c r="H11323" s="1504"/>
      <c r="I11323" s="1504"/>
      <c r="J11323" s="1504"/>
    </row>
    <row r="11324" spans="2:10" x14ac:dyDescent="0.25">
      <c r="B11324" s="1508"/>
      <c r="C11324" s="1508"/>
      <c r="D11324" s="1508"/>
      <c r="E11324" s="1508"/>
      <c r="F11324" s="1504"/>
      <c r="G11324" s="1504"/>
      <c r="H11324" s="1504"/>
      <c r="I11324" s="1504"/>
      <c r="J11324" s="1504"/>
    </row>
    <row r="11325" spans="2:10" x14ac:dyDescent="0.25">
      <c r="B11325" s="1508"/>
      <c r="C11325" s="1508"/>
      <c r="D11325" s="1508"/>
      <c r="E11325" s="1508"/>
      <c r="F11325" s="1504"/>
      <c r="G11325" s="1504"/>
      <c r="H11325" s="1504"/>
      <c r="I11325" s="1504"/>
      <c r="J11325" s="1504"/>
    </row>
    <row r="11326" spans="2:10" x14ac:dyDescent="0.25">
      <c r="B11326" s="1508"/>
      <c r="C11326" s="1508"/>
      <c r="D11326" s="1508"/>
      <c r="E11326" s="1508"/>
      <c r="F11326" s="1504"/>
      <c r="G11326" s="1504"/>
      <c r="H11326" s="1504"/>
      <c r="I11326" s="1504"/>
      <c r="J11326" s="1504"/>
    </row>
    <row r="11327" spans="2:10" x14ac:dyDescent="0.25">
      <c r="B11327" s="1508"/>
      <c r="C11327" s="1508"/>
      <c r="D11327" s="1508"/>
      <c r="E11327" s="1508"/>
      <c r="F11327" s="1504"/>
      <c r="G11327" s="1504"/>
      <c r="H11327" s="1504"/>
      <c r="I11327" s="1504"/>
      <c r="J11327" s="1504"/>
    </row>
    <row r="11328" spans="2:10" x14ac:dyDescent="0.25">
      <c r="B11328" s="1508"/>
      <c r="C11328" s="1508"/>
      <c r="D11328" s="1508"/>
      <c r="E11328" s="1508"/>
      <c r="F11328" s="1504"/>
      <c r="G11328" s="1504"/>
      <c r="H11328" s="1504"/>
      <c r="I11328" s="1504"/>
      <c r="J11328" s="1504"/>
    </row>
    <row r="11329" spans="2:10" x14ac:dyDescent="0.25">
      <c r="B11329" s="1508"/>
      <c r="C11329" s="1508"/>
      <c r="D11329" s="1508"/>
      <c r="E11329" s="1508"/>
      <c r="F11329" s="1504"/>
      <c r="G11329" s="1504"/>
      <c r="H11329" s="1504"/>
      <c r="I11329" s="1504"/>
      <c r="J11329" s="1504"/>
    </row>
    <row r="11330" spans="2:10" x14ac:dyDescent="0.25">
      <c r="B11330" s="1508"/>
      <c r="C11330" s="1508"/>
      <c r="D11330" s="1508"/>
      <c r="E11330" s="1508"/>
      <c r="F11330" s="1504"/>
      <c r="G11330" s="1504"/>
      <c r="H11330" s="1504"/>
      <c r="I11330" s="1504"/>
      <c r="J11330" s="1504"/>
    </row>
    <row r="11331" spans="2:10" x14ac:dyDescent="0.25">
      <c r="B11331" s="1508"/>
      <c r="C11331" s="1508"/>
      <c r="D11331" s="1508"/>
      <c r="E11331" s="1508"/>
      <c r="F11331" s="1504"/>
      <c r="G11331" s="1504"/>
      <c r="H11331" s="1504"/>
      <c r="I11331" s="1504"/>
      <c r="J11331" s="1504"/>
    </row>
    <row r="11332" spans="2:10" x14ac:dyDescent="0.25">
      <c r="B11332" s="1508"/>
      <c r="C11332" s="1508"/>
      <c r="D11332" s="1508"/>
      <c r="E11332" s="1508"/>
      <c r="F11332" s="1504"/>
      <c r="G11332" s="1504"/>
      <c r="H11332" s="1504"/>
      <c r="I11332" s="1504"/>
      <c r="J11332" s="1504"/>
    </row>
    <row r="11333" spans="2:10" x14ac:dyDescent="0.25">
      <c r="B11333" s="1508"/>
      <c r="C11333" s="1508"/>
      <c r="D11333" s="1508"/>
      <c r="E11333" s="1508"/>
      <c r="F11333" s="1504"/>
      <c r="G11333" s="1504"/>
      <c r="H11333" s="1504"/>
      <c r="I11333" s="1504"/>
      <c r="J11333" s="1504"/>
    </row>
    <row r="11334" spans="2:10" x14ac:dyDescent="0.25">
      <c r="B11334" s="1508"/>
      <c r="C11334" s="1508"/>
      <c r="D11334" s="1508"/>
      <c r="E11334" s="1508"/>
      <c r="F11334" s="1504"/>
      <c r="G11334" s="1504"/>
      <c r="H11334" s="1504"/>
      <c r="I11334" s="1504"/>
      <c r="J11334" s="1504"/>
    </row>
    <row r="11335" spans="2:10" x14ac:dyDescent="0.25">
      <c r="B11335" s="1508"/>
      <c r="C11335" s="1508"/>
      <c r="D11335" s="1508"/>
      <c r="E11335" s="1508"/>
      <c r="F11335" s="1504"/>
      <c r="G11335" s="1504"/>
      <c r="H11335" s="1504"/>
      <c r="I11335" s="1504"/>
      <c r="J11335" s="1504"/>
    </row>
    <row r="11336" spans="2:10" x14ac:dyDescent="0.25">
      <c r="B11336" s="1508"/>
      <c r="C11336" s="1508"/>
      <c r="D11336" s="1508"/>
      <c r="E11336" s="1508"/>
      <c r="F11336" s="1504"/>
      <c r="G11336" s="1504"/>
      <c r="H11336" s="1504"/>
      <c r="I11336" s="1504"/>
      <c r="J11336" s="1504"/>
    </row>
    <row r="11337" spans="2:10" x14ac:dyDescent="0.25">
      <c r="B11337" s="1508"/>
      <c r="C11337" s="1508"/>
      <c r="D11337" s="1508"/>
      <c r="E11337" s="1508"/>
      <c r="F11337" s="1504"/>
      <c r="G11337" s="1504"/>
      <c r="H11337" s="1504"/>
      <c r="I11337" s="1504"/>
      <c r="J11337" s="1504"/>
    </row>
    <row r="11338" spans="2:10" x14ac:dyDescent="0.25">
      <c r="B11338" s="1508"/>
      <c r="C11338" s="1508"/>
      <c r="D11338" s="1508"/>
      <c r="E11338" s="1508"/>
      <c r="F11338" s="1504"/>
      <c r="G11338" s="1504"/>
      <c r="H11338" s="1504"/>
      <c r="I11338" s="1504"/>
      <c r="J11338" s="1504"/>
    </row>
    <row r="11339" spans="2:10" x14ac:dyDescent="0.25">
      <c r="B11339" s="1508"/>
      <c r="C11339" s="1508"/>
      <c r="D11339" s="1508"/>
      <c r="E11339" s="1508"/>
      <c r="F11339" s="1504"/>
      <c r="G11339" s="1504"/>
      <c r="H11339" s="1504"/>
      <c r="I11339" s="1504"/>
      <c r="J11339" s="1504"/>
    </row>
    <row r="11340" spans="2:10" x14ac:dyDescent="0.25">
      <c r="B11340" s="1508"/>
      <c r="C11340" s="1508"/>
      <c r="D11340" s="1508"/>
      <c r="E11340" s="1508"/>
      <c r="F11340" s="1504"/>
      <c r="G11340" s="1504"/>
      <c r="H11340" s="1504"/>
      <c r="I11340" s="1504"/>
      <c r="J11340" s="1504"/>
    </row>
    <row r="11341" spans="2:10" x14ac:dyDescent="0.25">
      <c r="B11341" s="1508"/>
      <c r="C11341" s="1508"/>
      <c r="D11341" s="1508"/>
      <c r="E11341" s="1508"/>
      <c r="F11341" s="1504"/>
      <c r="G11341" s="1504"/>
      <c r="H11341" s="1504"/>
      <c r="I11341" s="1504"/>
      <c r="J11341" s="1504"/>
    </row>
    <row r="11342" spans="2:10" x14ac:dyDescent="0.25">
      <c r="B11342" s="1508"/>
      <c r="C11342" s="1508"/>
      <c r="D11342" s="1508"/>
      <c r="E11342" s="1508"/>
      <c r="F11342" s="1504"/>
      <c r="G11342" s="1504"/>
      <c r="H11342" s="1504"/>
      <c r="I11342" s="1504"/>
      <c r="J11342" s="1504"/>
    </row>
    <row r="11343" spans="2:10" x14ac:dyDescent="0.25">
      <c r="B11343" s="1508"/>
      <c r="C11343" s="1508"/>
      <c r="D11343" s="1508"/>
      <c r="E11343" s="1508"/>
      <c r="F11343" s="1504"/>
      <c r="G11343" s="1504"/>
      <c r="H11343" s="1504"/>
      <c r="I11343" s="1504"/>
      <c r="J11343" s="1504"/>
    </row>
    <row r="11344" spans="2:10" x14ac:dyDescent="0.25">
      <c r="B11344" s="1508"/>
      <c r="C11344" s="1508"/>
      <c r="D11344" s="1508"/>
      <c r="E11344" s="1508"/>
      <c r="F11344" s="1504"/>
      <c r="G11344" s="1504"/>
      <c r="H11344" s="1504"/>
      <c r="I11344" s="1504"/>
      <c r="J11344" s="1504"/>
    </row>
    <row r="11345" spans="2:10" x14ac:dyDescent="0.25">
      <c r="B11345" s="1508"/>
      <c r="C11345" s="1508"/>
      <c r="D11345" s="1508"/>
      <c r="E11345" s="1508"/>
      <c r="F11345" s="1504"/>
      <c r="G11345" s="1504"/>
      <c r="H11345" s="1504"/>
      <c r="I11345" s="1504"/>
      <c r="J11345" s="1504"/>
    </row>
    <row r="11346" spans="2:10" x14ac:dyDescent="0.25">
      <c r="B11346" s="1508"/>
      <c r="C11346" s="1508"/>
      <c r="D11346" s="1508"/>
      <c r="E11346" s="1508"/>
      <c r="F11346" s="1504"/>
      <c r="G11346" s="1504"/>
      <c r="H11346" s="1504"/>
      <c r="I11346" s="1504"/>
      <c r="J11346" s="1504"/>
    </row>
    <row r="11347" spans="2:10" x14ac:dyDescent="0.25">
      <c r="B11347" s="1508"/>
      <c r="C11347" s="1508"/>
      <c r="D11347" s="1508"/>
      <c r="E11347" s="1508"/>
      <c r="F11347" s="1504"/>
      <c r="G11347" s="1504"/>
      <c r="H11347" s="1504"/>
      <c r="I11347" s="1504"/>
      <c r="J11347" s="1504"/>
    </row>
    <row r="11348" spans="2:10" x14ac:dyDescent="0.25">
      <c r="B11348" s="1508"/>
      <c r="C11348" s="1508"/>
      <c r="D11348" s="1508"/>
      <c r="E11348" s="1508"/>
      <c r="F11348" s="1504"/>
      <c r="G11348" s="1504"/>
      <c r="H11348" s="1504"/>
      <c r="I11348" s="1504"/>
      <c r="J11348" s="1504"/>
    </row>
    <row r="11349" spans="2:10" x14ac:dyDescent="0.25">
      <c r="B11349" s="1508"/>
      <c r="C11349" s="1508"/>
      <c r="D11349" s="1508"/>
      <c r="E11349" s="1508"/>
      <c r="F11349" s="1504"/>
      <c r="G11349" s="1504"/>
      <c r="H11349" s="1504"/>
      <c r="I11349" s="1504"/>
      <c r="J11349" s="1504"/>
    </row>
    <row r="11350" spans="2:10" x14ac:dyDescent="0.25">
      <c r="B11350" s="1508"/>
      <c r="C11350" s="1508"/>
      <c r="D11350" s="1508"/>
      <c r="E11350" s="1508"/>
      <c r="F11350" s="1504"/>
      <c r="G11350" s="1504"/>
      <c r="H11350" s="1504"/>
      <c r="I11350" s="1504"/>
      <c r="J11350" s="1504"/>
    </row>
    <row r="11351" spans="2:10" x14ac:dyDescent="0.25">
      <c r="B11351" s="1508"/>
      <c r="C11351" s="1508"/>
      <c r="D11351" s="1508"/>
      <c r="E11351" s="1508"/>
      <c r="F11351" s="1504"/>
      <c r="G11351" s="1504"/>
      <c r="H11351" s="1504"/>
      <c r="I11351" s="1504"/>
      <c r="J11351" s="1504"/>
    </row>
    <row r="11352" spans="2:10" x14ac:dyDescent="0.25">
      <c r="B11352" s="1508"/>
      <c r="C11352" s="1508"/>
      <c r="D11352" s="1508"/>
      <c r="E11352" s="1508"/>
      <c r="F11352" s="1504"/>
      <c r="G11352" s="1504"/>
      <c r="H11352" s="1504"/>
      <c r="I11352" s="1504"/>
      <c r="J11352" s="1504"/>
    </row>
    <row r="11353" spans="2:10" x14ac:dyDescent="0.25">
      <c r="B11353" s="1508"/>
      <c r="C11353" s="1508"/>
      <c r="D11353" s="1508"/>
      <c r="E11353" s="1508"/>
      <c r="F11353" s="1504"/>
      <c r="G11353" s="1504"/>
      <c r="H11353" s="1504"/>
      <c r="I11353" s="1504"/>
      <c r="J11353" s="1504"/>
    </row>
    <row r="11354" spans="2:10" x14ac:dyDescent="0.25">
      <c r="B11354" s="1508"/>
      <c r="C11354" s="1508"/>
      <c r="D11354" s="1508"/>
      <c r="E11354" s="1508"/>
      <c r="F11354" s="1504"/>
      <c r="G11354" s="1504"/>
      <c r="H11354" s="1504"/>
      <c r="I11354" s="1504"/>
      <c r="J11354" s="1504"/>
    </row>
    <row r="11355" spans="2:10" x14ac:dyDescent="0.25">
      <c r="B11355" s="1508"/>
      <c r="C11355" s="1508"/>
      <c r="D11355" s="1508"/>
      <c r="E11355" s="1508"/>
      <c r="F11355" s="1504"/>
      <c r="G11355" s="1504"/>
      <c r="H11355" s="1504"/>
      <c r="I11355" s="1504"/>
      <c r="J11355" s="1504"/>
    </row>
    <row r="11356" spans="2:10" x14ac:dyDescent="0.25">
      <c r="B11356" s="1508"/>
      <c r="C11356" s="1508"/>
      <c r="D11356" s="1508"/>
      <c r="E11356" s="1508"/>
      <c r="F11356" s="1504"/>
      <c r="G11356" s="1504"/>
      <c r="H11356" s="1504"/>
      <c r="I11356" s="1504"/>
      <c r="J11356" s="1504"/>
    </row>
    <row r="11357" spans="2:10" x14ac:dyDescent="0.25">
      <c r="B11357" s="1508"/>
      <c r="C11357" s="1508"/>
      <c r="D11357" s="1508"/>
      <c r="E11357" s="1508"/>
      <c r="F11357" s="1504"/>
      <c r="G11357" s="1504"/>
      <c r="H11357" s="1504"/>
      <c r="I11357" s="1504"/>
      <c r="J11357" s="1504"/>
    </row>
    <row r="11358" spans="2:10" x14ac:dyDescent="0.25">
      <c r="B11358" s="1508"/>
      <c r="C11358" s="1508"/>
      <c r="D11358" s="1508"/>
      <c r="E11358" s="1508"/>
      <c r="F11358" s="1504"/>
      <c r="G11358" s="1504"/>
      <c r="H11358" s="1504"/>
      <c r="I11358" s="1504"/>
      <c r="J11358" s="1504"/>
    </row>
    <row r="11359" spans="2:10" x14ac:dyDescent="0.25">
      <c r="B11359" s="1508"/>
      <c r="C11359" s="1508"/>
      <c r="D11359" s="1508"/>
      <c r="E11359" s="1508"/>
      <c r="F11359" s="1504"/>
      <c r="G11359" s="1504"/>
      <c r="H11359" s="1504"/>
      <c r="I11359" s="1504"/>
      <c r="J11359" s="1504"/>
    </row>
    <row r="11360" spans="2:10" x14ac:dyDescent="0.25">
      <c r="B11360" s="1508"/>
      <c r="C11360" s="1508"/>
      <c r="D11360" s="1508"/>
      <c r="E11360" s="1508"/>
      <c r="F11360" s="1504"/>
      <c r="G11360" s="1504"/>
      <c r="H11360" s="1504"/>
      <c r="I11360" s="1504"/>
      <c r="J11360" s="1504"/>
    </row>
    <row r="11361" spans="2:10" x14ac:dyDescent="0.25">
      <c r="B11361" s="1508"/>
      <c r="C11361" s="1508"/>
      <c r="D11361" s="1508"/>
      <c r="E11361" s="1508"/>
      <c r="F11361" s="1504"/>
      <c r="G11361" s="1504"/>
      <c r="H11361" s="1504"/>
      <c r="I11361" s="1504"/>
      <c r="J11361" s="1504"/>
    </row>
    <row r="11362" spans="2:10" x14ac:dyDescent="0.25">
      <c r="B11362" s="1508"/>
      <c r="C11362" s="1508"/>
      <c r="D11362" s="1508"/>
      <c r="E11362" s="1508"/>
      <c r="F11362" s="1504"/>
      <c r="G11362" s="1504"/>
      <c r="H11362" s="1504"/>
      <c r="I11362" s="1504"/>
      <c r="J11362" s="1504"/>
    </row>
    <row r="11363" spans="2:10" x14ac:dyDescent="0.25">
      <c r="B11363" s="1508"/>
      <c r="C11363" s="1508"/>
      <c r="D11363" s="1508"/>
      <c r="E11363" s="1508"/>
      <c r="F11363" s="1504"/>
      <c r="G11363" s="1504"/>
      <c r="H11363" s="1504"/>
      <c r="I11363" s="1504"/>
      <c r="J11363" s="1504"/>
    </row>
    <row r="11364" spans="2:10" x14ac:dyDescent="0.25">
      <c r="B11364" s="1508"/>
      <c r="C11364" s="1508"/>
      <c r="D11364" s="1508"/>
      <c r="E11364" s="1508"/>
      <c r="F11364" s="1504"/>
      <c r="G11364" s="1504"/>
      <c r="H11364" s="1504"/>
      <c r="I11364" s="1504"/>
      <c r="J11364" s="1504"/>
    </row>
    <row r="11365" spans="2:10" x14ac:dyDescent="0.25">
      <c r="B11365" s="1508"/>
      <c r="C11365" s="1508"/>
      <c r="D11365" s="1508"/>
      <c r="E11365" s="1508"/>
      <c r="F11365" s="1504"/>
      <c r="G11365" s="1504"/>
      <c r="H11365" s="1504"/>
      <c r="I11365" s="1504"/>
      <c r="J11365" s="1504"/>
    </row>
    <row r="11366" spans="2:10" x14ac:dyDescent="0.25">
      <c r="B11366" s="1508"/>
      <c r="C11366" s="1508"/>
      <c r="D11366" s="1508"/>
      <c r="E11366" s="1508"/>
      <c r="F11366" s="1504"/>
      <c r="G11366" s="1504"/>
      <c r="H11366" s="1504"/>
      <c r="I11366" s="1504"/>
      <c r="J11366" s="1504"/>
    </row>
    <row r="11367" spans="2:10" x14ac:dyDescent="0.25">
      <c r="B11367" s="1508"/>
      <c r="C11367" s="1508"/>
      <c r="D11367" s="1508"/>
      <c r="E11367" s="1508"/>
      <c r="F11367" s="1504"/>
      <c r="G11367" s="1504"/>
      <c r="H11367" s="1504"/>
      <c r="I11367" s="1504"/>
      <c r="J11367" s="1504"/>
    </row>
    <row r="11368" spans="2:10" x14ac:dyDescent="0.25">
      <c r="B11368" s="1508"/>
      <c r="C11368" s="1508"/>
      <c r="D11368" s="1508"/>
      <c r="E11368" s="1508"/>
      <c r="F11368" s="1504"/>
      <c r="G11368" s="1504"/>
      <c r="H11368" s="1504"/>
      <c r="I11368" s="1504"/>
      <c r="J11368" s="1504"/>
    </row>
    <row r="11369" spans="2:10" x14ac:dyDescent="0.25">
      <c r="B11369" s="1508"/>
      <c r="C11369" s="1508"/>
      <c r="D11369" s="1508"/>
      <c r="E11369" s="1508"/>
      <c r="F11369" s="1504"/>
      <c r="G11369" s="1504"/>
      <c r="H11369" s="1504"/>
      <c r="I11369" s="1504"/>
      <c r="J11369" s="1504"/>
    </row>
    <row r="11370" spans="2:10" x14ac:dyDescent="0.25">
      <c r="B11370" s="1508"/>
      <c r="C11370" s="1508"/>
      <c r="D11370" s="1508"/>
      <c r="E11370" s="1508"/>
      <c r="F11370" s="1504"/>
      <c r="G11370" s="1504"/>
      <c r="H11370" s="1504"/>
      <c r="I11370" s="1504"/>
      <c r="J11370" s="1504"/>
    </row>
    <row r="11371" spans="2:10" x14ac:dyDescent="0.25">
      <c r="B11371" s="1508"/>
      <c r="C11371" s="1508"/>
      <c r="D11371" s="1508"/>
      <c r="E11371" s="1508"/>
      <c r="F11371" s="1504"/>
      <c r="G11371" s="1504"/>
      <c r="H11371" s="1504"/>
      <c r="I11371" s="1504"/>
      <c r="J11371" s="1504"/>
    </row>
    <row r="11372" spans="2:10" x14ac:dyDescent="0.25">
      <c r="B11372" s="1508"/>
      <c r="C11372" s="1508"/>
      <c r="D11372" s="1508"/>
      <c r="E11372" s="1508"/>
      <c r="F11372" s="1504"/>
      <c r="G11372" s="1504"/>
      <c r="H11372" s="1504"/>
      <c r="I11372" s="1504"/>
      <c r="J11372" s="1504"/>
    </row>
    <row r="11373" spans="2:10" x14ac:dyDescent="0.25">
      <c r="B11373" s="1508"/>
      <c r="C11373" s="1508"/>
      <c r="D11373" s="1508"/>
      <c r="E11373" s="1508"/>
      <c r="F11373" s="1504"/>
      <c r="G11373" s="1504"/>
      <c r="H11373" s="1504"/>
      <c r="I11373" s="1504"/>
      <c r="J11373" s="1504"/>
    </row>
    <row r="11374" spans="2:10" x14ac:dyDescent="0.25">
      <c r="B11374" s="1508"/>
      <c r="C11374" s="1508"/>
      <c r="D11374" s="1508"/>
      <c r="E11374" s="1508"/>
      <c r="F11374" s="1504"/>
      <c r="G11374" s="1504"/>
      <c r="H11374" s="1504"/>
      <c r="I11374" s="1504"/>
      <c r="J11374" s="1504"/>
    </row>
    <row r="11375" spans="2:10" x14ac:dyDescent="0.25">
      <c r="B11375" s="1508"/>
      <c r="C11375" s="1508"/>
      <c r="D11375" s="1508"/>
      <c r="E11375" s="1508"/>
      <c r="F11375" s="1504"/>
      <c r="G11375" s="1504"/>
      <c r="H11375" s="1504"/>
      <c r="I11375" s="1504"/>
      <c r="J11375" s="1504"/>
    </row>
    <row r="11376" spans="2:10" x14ac:dyDescent="0.25">
      <c r="B11376" s="1508"/>
      <c r="C11376" s="1508"/>
      <c r="D11376" s="1508"/>
      <c r="E11376" s="1508"/>
      <c r="F11376" s="1504"/>
      <c r="G11376" s="1504"/>
      <c r="H11376" s="1504"/>
      <c r="I11376" s="1504"/>
      <c r="J11376" s="1504"/>
    </row>
    <row r="11377" spans="2:10" x14ac:dyDescent="0.25">
      <c r="B11377" s="1508"/>
      <c r="C11377" s="1508"/>
      <c r="D11377" s="1508"/>
      <c r="E11377" s="1508"/>
      <c r="F11377" s="1504"/>
      <c r="G11377" s="1504"/>
      <c r="H11377" s="1504"/>
      <c r="I11377" s="1504"/>
      <c r="J11377" s="1504"/>
    </row>
    <row r="11378" spans="2:10" x14ac:dyDescent="0.25">
      <c r="B11378" s="1508"/>
      <c r="C11378" s="1508"/>
      <c r="D11378" s="1508"/>
      <c r="E11378" s="1508"/>
      <c r="F11378" s="1504"/>
      <c r="G11378" s="1504"/>
      <c r="H11378" s="1504"/>
      <c r="I11378" s="1504"/>
      <c r="J11378" s="1504"/>
    </row>
    <row r="11379" spans="2:10" x14ac:dyDescent="0.25">
      <c r="B11379" s="1508"/>
      <c r="C11379" s="1508"/>
      <c r="D11379" s="1508"/>
      <c r="E11379" s="1508"/>
      <c r="F11379" s="1504"/>
      <c r="G11379" s="1504"/>
      <c r="H11379" s="1504"/>
      <c r="I11379" s="1504"/>
      <c r="J11379" s="1504"/>
    </row>
    <row r="11380" spans="2:10" x14ac:dyDescent="0.25">
      <c r="B11380" s="1508"/>
      <c r="C11380" s="1508"/>
      <c r="D11380" s="1508"/>
      <c r="E11380" s="1508"/>
      <c r="F11380" s="1504"/>
      <c r="G11380" s="1504"/>
      <c r="H11380" s="1504"/>
      <c r="I11380" s="1504"/>
      <c r="J11380" s="1504"/>
    </row>
    <row r="11381" spans="2:10" x14ac:dyDescent="0.25">
      <c r="B11381" s="1508"/>
      <c r="C11381" s="1508"/>
      <c r="D11381" s="1508"/>
      <c r="E11381" s="1508"/>
      <c r="F11381" s="1504"/>
      <c r="G11381" s="1504"/>
      <c r="H11381" s="1504"/>
      <c r="I11381" s="1504"/>
      <c r="J11381" s="1504"/>
    </row>
    <row r="11382" spans="2:10" x14ac:dyDescent="0.25">
      <c r="B11382" s="1508"/>
      <c r="C11382" s="1508"/>
      <c r="D11382" s="1508"/>
      <c r="E11382" s="1508"/>
      <c r="F11382" s="1504"/>
      <c r="G11382" s="1504"/>
      <c r="H11382" s="1504"/>
      <c r="I11382" s="1504"/>
      <c r="J11382" s="1504"/>
    </row>
    <row r="11383" spans="2:10" x14ac:dyDescent="0.25">
      <c r="B11383" s="1508"/>
      <c r="C11383" s="1508"/>
      <c r="D11383" s="1508"/>
      <c r="E11383" s="1508"/>
      <c r="F11383" s="1504"/>
      <c r="G11383" s="1504"/>
      <c r="H11383" s="1504"/>
      <c r="I11383" s="1504"/>
      <c r="J11383" s="1504"/>
    </row>
    <row r="11384" spans="2:10" x14ac:dyDescent="0.25">
      <c r="B11384" s="1508"/>
      <c r="C11384" s="1508"/>
      <c r="D11384" s="1508"/>
      <c r="E11384" s="1508"/>
      <c r="F11384" s="1504"/>
      <c r="G11384" s="1504"/>
      <c r="H11384" s="1504"/>
      <c r="I11384" s="1504"/>
      <c r="J11384" s="1504"/>
    </row>
    <row r="11385" spans="2:10" x14ac:dyDescent="0.25">
      <c r="B11385" s="1508"/>
      <c r="C11385" s="1508"/>
      <c r="D11385" s="1508"/>
      <c r="E11385" s="1508"/>
      <c r="F11385" s="1504"/>
      <c r="G11385" s="1504"/>
      <c r="H11385" s="1504"/>
      <c r="I11385" s="1504"/>
      <c r="J11385" s="1504"/>
    </row>
    <row r="11386" spans="2:10" x14ac:dyDescent="0.25">
      <c r="B11386" s="1508"/>
      <c r="C11386" s="1508"/>
      <c r="D11386" s="1508"/>
      <c r="E11386" s="1508"/>
      <c r="F11386" s="1504"/>
      <c r="G11386" s="1504"/>
      <c r="H11386" s="1504"/>
      <c r="I11386" s="1504"/>
      <c r="J11386" s="1504"/>
    </row>
    <row r="11387" spans="2:10" x14ac:dyDescent="0.25">
      <c r="B11387" s="1508"/>
      <c r="C11387" s="1508"/>
      <c r="D11387" s="1508"/>
      <c r="E11387" s="1508"/>
      <c r="F11387" s="1504"/>
      <c r="G11387" s="1504"/>
      <c r="H11387" s="1504"/>
      <c r="I11387" s="1504"/>
      <c r="J11387" s="1504"/>
    </row>
    <row r="11388" spans="2:10" x14ac:dyDescent="0.25">
      <c r="B11388" s="1508"/>
      <c r="C11388" s="1508"/>
      <c r="D11388" s="1508"/>
      <c r="E11388" s="1508"/>
      <c r="F11388" s="1504"/>
      <c r="G11388" s="1504"/>
      <c r="H11388" s="1504"/>
      <c r="I11388" s="1504"/>
      <c r="J11388" s="1504"/>
    </row>
    <row r="11389" spans="2:10" x14ac:dyDescent="0.25">
      <c r="B11389" s="1508"/>
      <c r="C11389" s="1508"/>
      <c r="D11389" s="1508"/>
      <c r="E11389" s="1508"/>
      <c r="F11389" s="1504"/>
      <c r="G11389" s="1504"/>
      <c r="H11389" s="1504"/>
      <c r="I11389" s="1504"/>
      <c r="J11389" s="1504"/>
    </row>
    <row r="11390" spans="2:10" x14ac:dyDescent="0.25">
      <c r="B11390" s="1508"/>
      <c r="C11390" s="1508"/>
      <c r="D11390" s="1508"/>
      <c r="E11390" s="1508"/>
      <c r="F11390" s="1504"/>
      <c r="G11390" s="1504"/>
      <c r="H11390" s="1504"/>
      <c r="I11390" s="1504"/>
      <c r="J11390" s="1504"/>
    </row>
    <row r="11391" spans="2:10" x14ac:dyDescent="0.25">
      <c r="B11391" s="1508"/>
      <c r="C11391" s="1508"/>
      <c r="D11391" s="1508"/>
      <c r="E11391" s="1508"/>
      <c r="F11391" s="1504"/>
      <c r="G11391" s="1504"/>
      <c r="H11391" s="1504"/>
      <c r="I11391" s="1504"/>
      <c r="J11391" s="1504"/>
    </row>
    <row r="11392" spans="2:10" x14ac:dyDescent="0.25">
      <c r="B11392" s="1508"/>
      <c r="C11392" s="1508"/>
      <c r="D11392" s="1508"/>
      <c r="E11392" s="1508"/>
      <c r="F11392" s="1504"/>
      <c r="G11392" s="1504"/>
      <c r="H11392" s="1504"/>
      <c r="I11392" s="1504"/>
      <c r="J11392" s="1504"/>
    </row>
    <row r="11393" spans="2:10" x14ac:dyDescent="0.25">
      <c r="B11393" s="1508"/>
      <c r="C11393" s="1508"/>
      <c r="D11393" s="1508"/>
      <c r="E11393" s="1508"/>
      <c r="F11393" s="1504"/>
      <c r="G11393" s="1504"/>
      <c r="H11393" s="1504"/>
      <c r="I11393" s="1504"/>
      <c r="J11393" s="1504"/>
    </row>
    <row r="11394" spans="2:10" x14ac:dyDescent="0.25">
      <c r="B11394" s="1508"/>
      <c r="C11394" s="1508"/>
      <c r="D11394" s="1508"/>
      <c r="E11394" s="1508"/>
      <c r="F11394" s="1504"/>
      <c r="G11394" s="1504"/>
      <c r="H11394" s="1504"/>
      <c r="I11394" s="1504"/>
      <c r="J11394" s="1504"/>
    </row>
    <row r="11395" spans="2:10" x14ac:dyDescent="0.25">
      <c r="B11395" s="1508"/>
      <c r="C11395" s="1508"/>
      <c r="D11395" s="1508"/>
      <c r="E11395" s="1508"/>
      <c r="F11395" s="1504"/>
      <c r="G11395" s="1504"/>
      <c r="H11395" s="1504"/>
      <c r="I11395" s="1504"/>
      <c r="J11395" s="1504"/>
    </row>
    <row r="11396" spans="2:10" x14ac:dyDescent="0.25">
      <c r="B11396" s="1508"/>
      <c r="C11396" s="1508"/>
      <c r="D11396" s="1508"/>
      <c r="E11396" s="1508"/>
      <c r="F11396" s="1504"/>
      <c r="G11396" s="1504"/>
      <c r="H11396" s="1504"/>
      <c r="I11396" s="1504"/>
      <c r="J11396" s="1504"/>
    </row>
    <row r="11397" spans="2:10" x14ac:dyDescent="0.25">
      <c r="B11397" s="1508"/>
      <c r="C11397" s="1508"/>
      <c r="D11397" s="1508"/>
      <c r="E11397" s="1508"/>
      <c r="F11397" s="1504"/>
      <c r="G11397" s="1504"/>
      <c r="H11397" s="1504"/>
      <c r="I11397" s="1504"/>
      <c r="J11397" s="1504"/>
    </row>
    <row r="11398" spans="2:10" x14ac:dyDescent="0.25">
      <c r="B11398" s="1508"/>
      <c r="C11398" s="1508"/>
      <c r="D11398" s="1508"/>
      <c r="E11398" s="1508"/>
      <c r="F11398" s="1504"/>
      <c r="G11398" s="1504"/>
      <c r="H11398" s="1504"/>
      <c r="I11398" s="1504"/>
      <c r="J11398" s="1504"/>
    </row>
    <row r="11399" spans="2:10" x14ac:dyDescent="0.25">
      <c r="B11399" s="1508"/>
      <c r="C11399" s="1508"/>
      <c r="D11399" s="1508"/>
      <c r="E11399" s="1508"/>
      <c r="F11399" s="1504"/>
      <c r="G11399" s="1504"/>
      <c r="H11399" s="1504"/>
      <c r="I11399" s="1504"/>
      <c r="J11399" s="1504"/>
    </row>
    <row r="11400" spans="2:10" x14ac:dyDescent="0.25">
      <c r="B11400" s="1508"/>
      <c r="C11400" s="1508"/>
      <c r="D11400" s="1508"/>
      <c r="E11400" s="1508"/>
      <c r="F11400" s="1504"/>
      <c r="G11400" s="1504"/>
      <c r="H11400" s="1504"/>
      <c r="I11400" s="1504"/>
      <c r="J11400" s="1504"/>
    </row>
    <row r="11401" spans="2:10" x14ac:dyDescent="0.25">
      <c r="B11401" s="1508"/>
      <c r="C11401" s="1508"/>
      <c r="D11401" s="1508"/>
      <c r="E11401" s="1508"/>
      <c r="F11401" s="1504"/>
      <c r="G11401" s="1504"/>
      <c r="H11401" s="1504"/>
      <c r="I11401" s="1504"/>
      <c r="J11401" s="1504"/>
    </row>
    <row r="11402" spans="2:10" x14ac:dyDescent="0.25">
      <c r="B11402" s="1508"/>
      <c r="C11402" s="1508"/>
      <c r="D11402" s="1508"/>
      <c r="E11402" s="1508"/>
      <c r="F11402" s="1504"/>
      <c r="G11402" s="1504"/>
      <c r="H11402" s="1504"/>
      <c r="I11402" s="1504"/>
      <c r="J11402" s="1504"/>
    </row>
    <row r="11403" spans="2:10" x14ac:dyDescent="0.25">
      <c r="B11403" s="1508"/>
      <c r="C11403" s="1508"/>
      <c r="D11403" s="1508"/>
      <c r="E11403" s="1508"/>
      <c r="F11403" s="1504"/>
      <c r="G11403" s="1504"/>
      <c r="H11403" s="1504"/>
      <c r="I11403" s="1504"/>
      <c r="J11403" s="1504"/>
    </row>
    <row r="11404" spans="2:10" x14ac:dyDescent="0.25">
      <c r="B11404" s="1508"/>
      <c r="C11404" s="1508"/>
      <c r="D11404" s="1508"/>
      <c r="E11404" s="1508"/>
      <c r="F11404" s="1504"/>
      <c r="G11404" s="1504"/>
      <c r="H11404" s="1504"/>
      <c r="I11404" s="1504"/>
      <c r="J11404" s="1504"/>
    </row>
    <row r="11405" spans="2:10" x14ac:dyDescent="0.25">
      <c r="B11405" s="1508"/>
      <c r="C11405" s="1508"/>
      <c r="D11405" s="1508"/>
      <c r="E11405" s="1508"/>
      <c r="F11405" s="1504"/>
      <c r="G11405" s="1504"/>
      <c r="H11405" s="1504"/>
      <c r="I11405" s="1504"/>
      <c r="J11405" s="1504"/>
    </row>
    <row r="11406" spans="2:10" x14ac:dyDescent="0.25">
      <c r="B11406" s="1508"/>
      <c r="C11406" s="1508"/>
      <c r="D11406" s="1508"/>
      <c r="E11406" s="1508"/>
      <c r="F11406" s="1504"/>
      <c r="G11406" s="1504"/>
      <c r="H11406" s="1504"/>
      <c r="I11406" s="1504"/>
      <c r="J11406" s="1504"/>
    </row>
    <row r="11407" spans="2:10" x14ac:dyDescent="0.25">
      <c r="B11407" s="1508"/>
      <c r="C11407" s="1508"/>
      <c r="D11407" s="1508"/>
      <c r="E11407" s="1508"/>
      <c r="F11407" s="1504"/>
      <c r="G11407" s="1504"/>
      <c r="H11407" s="1504"/>
      <c r="I11407" s="1504"/>
      <c r="J11407" s="1504"/>
    </row>
    <row r="11408" spans="2:10" x14ac:dyDescent="0.25">
      <c r="B11408" s="1508"/>
      <c r="C11408" s="1508"/>
      <c r="D11408" s="1508"/>
      <c r="E11408" s="1508"/>
      <c r="F11408" s="1504"/>
      <c r="G11408" s="1504"/>
      <c r="H11408" s="1504"/>
      <c r="I11408" s="1504"/>
      <c r="J11408" s="1504"/>
    </row>
    <row r="11409" spans="2:10" x14ac:dyDescent="0.25">
      <c r="B11409" s="1508"/>
      <c r="C11409" s="1508"/>
      <c r="D11409" s="1508"/>
      <c r="E11409" s="1508"/>
      <c r="F11409" s="1504"/>
      <c r="G11409" s="1504"/>
      <c r="H11409" s="1504"/>
      <c r="I11409" s="1504"/>
      <c r="J11409" s="1504"/>
    </row>
    <row r="11410" spans="2:10" x14ac:dyDescent="0.25">
      <c r="B11410" s="1508"/>
      <c r="C11410" s="1508"/>
      <c r="D11410" s="1508"/>
      <c r="E11410" s="1508"/>
      <c r="F11410" s="1504"/>
      <c r="G11410" s="1504"/>
      <c r="H11410" s="1504"/>
      <c r="I11410" s="1504"/>
      <c r="J11410" s="1504"/>
    </row>
    <row r="11411" spans="2:10" x14ac:dyDescent="0.25">
      <c r="B11411" s="1508"/>
      <c r="C11411" s="1508"/>
      <c r="D11411" s="1508"/>
      <c r="E11411" s="1508"/>
      <c r="F11411" s="1504"/>
      <c r="G11411" s="1504"/>
      <c r="H11411" s="1504"/>
      <c r="I11411" s="1504"/>
      <c r="J11411" s="1504"/>
    </row>
    <row r="11412" spans="2:10" x14ac:dyDescent="0.25">
      <c r="B11412" s="1508"/>
      <c r="C11412" s="1508"/>
      <c r="D11412" s="1508"/>
      <c r="E11412" s="1508"/>
      <c r="F11412" s="1504"/>
      <c r="G11412" s="1504"/>
      <c r="H11412" s="1504"/>
      <c r="I11412" s="1504"/>
      <c r="J11412" s="1504"/>
    </row>
    <row r="11413" spans="2:10" x14ac:dyDescent="0.25">
      <c r="B11413" s="1508"/>
      <c r="C11413" s="1508"/>
      <c r="D11413" s="1508"/>
      <c r="E11413" s="1508"/>
      <c r="F11413" s="1504"/>
      <c r="G11413" s="1504"/>
      <c r="H11413" s="1504"/>
      <c r="I11413" s="1504"/>
      <c r="J11413" s="1504"/>
    </row>
    <row r="11414" spans="2:10" x14ac:dyDescent="0.25">
      <c r="B11414" s="1508"/>
      <c r="C11414" s="1508"/>
      <c r="D11414" s="1508"/>
      <c r="E11414" s="1508"/>
      <c r="F11414" s="1504"/>
      <c r="G11414" s="1504"/>
      <c r="H11414" s="1504"/>
      <c r="I11414" s="1504"/>
      <c r="J11414" s="1504"/>
    </row>
    <row r="11415" spans="2:10" x14ac:dyDescent="0.25">
      <c r="B11415" s="1508"/>
      <c r="C11415" s="1508"/>
      <c r="D11415" s="1508"/>
      <c r="E11415" s="1508"/>
      <c r="F11415" s="1504"/>
      <c r="G11415" s="1504"/>
      <c r="H11415" s="1504"/>
      <c r="I11415" s="1504"/>
      <c r="J11415" s="1504"/>
    </row>
    <row r="11416" spans="2:10" x14ac:dyDescent="0.25">
      <c r="B11416" s="1508"/>
      <c r="C11416" s="1508"/>
      <c r="D11416" s="1508"/>
      <c r="E11416" s="1508"/>
      <c r="F11416" s="1504"/>
      <c r="G11416" s="1504"/>
      <c r="H11416" s="1504"/>
      <c r="I11416" s="1504"/>
      <c r="J11416" s="1504"/>
    </row>
    <row r="11417" spans="2:10" x14ac:dyDescent="0.25">
      <c r="B11417" s="1508"/>
      <c r="C11417" s="1508"/>
      <c r="D11417" s="1508"/>
      <c r="E11417" s="1508"/>
      <c r="F11417" s="1504"/>
      <c r="G11417" s="1504"/>
      <c r="H11417" s="1504"/>
      <c r="I11417" s="1504"/>
      <c r="J11417" s="1504"/>
    </row>
    <row r="11418" spans="2:10" x14ac:dyDescent="0.25">
      <c r="B11418" s="1508"/>
      <c r="C11418" s="1508"/>
      <c r="D11418" s="1508"/>
      <c r="E11418" s="1508"/>
      <c r="F11418" s="1504"/>
      <c r="G11418" s="1504"/>
      <c r="H11418" s="1504"/>
      <c r="I11418" s="1504"/>
      <c r="J11418" s="1504"/>
    </row>
    <row r="11419" spans="2:10" x14ac:dyDescent="0.25">
      <c r="B11419" s="1508"/>
      <c r="C11419" s="1508"/>
      <c r="D11419" s="1508"/>
      <c r="E11419" s="1508"/>
      <c r="F11419" s="1504"/>
      <c r="G11419" s="1504"/>
      <c r="H11419" s="1504"/>
      <c r="I11419" s="1504"/>
      <c r="J11419" s="1504"/>
    </row>
    <row r="11420" spans="2:10" x14ac:dyDescent="0.25">
      <c r="B11420" s="1508"/>
      <c r="C11420" s="1508"/>
      <c r="D11420" s="1508"/>
      <c r="E11420" s="1508"/>
      <c r="F11420" s="1504"/>
      <c r="G11420" s="1504"/>
      <c r="H11420" s="1504"/>
      <c r="I11420" s="1504"/>
      <c r="J11420" s="1504"/>
    </row>
    <row r="11421" spans="2:10" x14ac:dyDescent="0.25">
      <c r="B11421" s="1508"/>
      <c r="C11421" s="1508"/>
      <c r="D11421" s="1508"/>
      <c r="E11421" s="1508"/>
      <c r="F11421" s="1504"/>
      <c r="G11421" s="1504"/>
      <c r="H11421" s="1504"/>
      <c r="I11421" s="1504"/>
      <c r="J11421" s="1504"/>
    </row>
    <row r="11422" spans="2:10" x14ac:dyDescent="0.25">
      <c r="B11422" s="1508"/>
      <c r="C11422" s="1508"/>
      <c r="D11422" s="1508"/>
      <c r="E11422" s="1508"/>
      <c r="F11422" s="1504"/>
      <c r="G11422" s="1504"/>
      <c r="H11422" s="1504"/>
      <c r="I11422" s="1504"/>
      <c r="J11422" s="1504"/>
    </row>
    <row r="11423" spans="2:10" x14ac:dyDescent="0.25">
      <c r="B11423" s="1508"/>
      <c r="C11423" s="1508"/>
      <c r="D11423" s="1508"/>
      <c r="E11423" s="1508"/>
      <c r="F11423" s="1504"/>
      <c r="G11423" s="1504"/>
      <c r="H11423" s="1504"/>
      <c r="I11423" s="1504"/>
      <c r="J11423" s="1504"/>
    </row>
    <row r="11424" spans="2:10" x14ac:dyDescent="0.25">
      <c r="B11424" s="1508"/>
      <c r="C11424" s="1508"/>
      <c r="D11424" s="1508"/>
      <c r="E11424" s="1508"/>
      <c r="F11424" s="1504"/>
      <c r="G11424" s="1504"/>
      <c r="H11424" s="1504"/>
      <c r="I11424" s="1504"/>
      <c r="J11424" s="1504"/>
    </row>
    <row r="11425" spans="2:10" x14ac:dyDescent="0.25">
      <c r="B11425" s="1508"/>
      <c r="C11425" s="1508"/>
      <c r="D11425" s="1508"/>
      <c r="E11425" s="1508"/>
      <c r="F11425" s="1504"/>
      <c r="G11425" s="1504"/>
      <c r="H11425" s="1504"/>
      <c r="I11425" s="1504"/>
      <c r="J11425" s="1504"/>
    </row>
    <row r="11426" spans="2:10" x14ac:dyDescent="0.25">
      <c r="B11426" s="1508"/>
      <c r="C11426" s="1508"/>
      <c r="D11426" s="1508"/>
      <c r="E11426" s="1508"/>
      <c r="F11426" s="1504"/>
      <c r="G11426" s="1504"/>
      <c r="H11426" s="1504"/>
      <c r="I11426" s="1504"/>
      <c r="J11426" s="1504"/>
    </row>
    <row r="11427" spans="2:10" x14ac:dyDescent="0.25">
      <c r="B11427" s="1508"/>
      <c r="C11427" s="1508"/>
      <c r="D11427" s="1508"/>
      <c r="E11427" s="1508"/>
      <c r="F11427" s="1504"/>
      <c r="G11427" s="1504"/>
      <c r="H11427" s="1504"/>
      <c r="I11427" s="1504"/>
      <c r="J11427" s="1504"/>
    </row>
    <row r="11428" spans="2:10" x14ac:dyDescent="0.25">
      <c r="B11428" s="1508"/>
      <c r="C11428" s="1508"/>
      <c r="D11428" s="1508"/>
      <c r="E11428" s="1508"/>
      <c r="F11428" s="1504"/>
      <c r="G11428" s="1504"/>
      <c r="H11428" s="1504"/>
      <c r="I11428" s="1504"/>
      <c r="J11428" s="1504"/>
    </row>
    <row r="11429" spans="2:10" x14ac:dyDescent="0.25">
      <c r="B11429" s="1508"/>
      <c r="C11429" s="1508"/>
      <c r="D11429" s="1508"/>
      <c r="E11429" s="1508"/>
      <c r="F11429" s="1504"/>
      <c r="G11429" s="1504"/>
      <c r="H11429" s="1504"/>
      <c r="I11429" s="1504"/>
      <c r="J11429" s="1504"/>
    </row>
    <row r="11430" spans="2:10" x14ac:dyDescent="0.25">
      <c r="B11430" s="1508"/>
      <c r="C11430" s="1508"/>
      <c r="D11430" s="1508"/>
      <c r="E11430" s="1508"/>
      <c r="F11430" s="1504"/>
      <c r="G11430" s="1504"/>
      <c r="H11430" s="1504"/>
      <c r="I11430" s="1504"/>
      <c r="J11430" s="1504"/>
    </row>
    <row r="11431" spans="2:10" x14ac:dyDescent="0.25">
      <c r="B11431" s="1508"/>
      <c r="C11431" s="1508"/>
      <c r="D11431" s="1508"/>
      <c r="E11431" s="1508"/>
      <c r="F11431" s="1504"/>
      <c r="G11431" s="1504"/>
      <c r="H11431" s="1504"/>
      <c r="I11431" s="1504"/>
      <c r="J11431" s="1504"/>
    </row>
    <row r="11432" spans="2:10" x14ac:dyDescent="0.25">
      <c r="B11432" s="1508"/>
      <c r="C11432" s="1508"/>
      <c r="D11432" s="1508"/>
      <c r="E11432" s="1508"/>
      <c r="F11432" s="1504"/>
      <c r="G11432" s="1504"/>
      <c r="H11432" s="1504"/>
      <c r="I11432" s="1504"/>
      <c r="J11432" s="1504"/>
    </row>
    <row r="11433" spans="2:10" x14ac:dyDescent="0.25">
      <c r="B11433" s="1508"/>
      <c r="C11433" s="1508"/>
      <c r="D11433" s="1508"/>
      <c r="E11433" s="1508"/>
      <c r="F11433" s="1504"/>
      <c r="G11433" s="1504"/>
      <c r="H11433" s="1504"/>
      <c r="I11433" s="1504"/>
      <c r="J11433" s="1504"/>
    </row>
    <row r="11434" spans="2:10" x14ac:dyDescent="0.25">
      <c r="B11434" s="1508"/>
      <c r="C11434" s="1508"/>
      <c r="D11434" s="1508"/>
      <c r="E11434" s="1508"/>
      <c r="F11434" s="1504"/>
      <c r="G11434" s="1504"/>
      <c r="H11434" s="1504"/>
      <c r="I11434" s="1504"/>
      <c r="J11434" s="1504"/>
    </row>
    <row r="11435" spans="2:10" x14ac:dyDescent="0.25">
      <c r="B11435" s="1508"/>
      <c r="C11435" s="1508"/>
      <c r="D11435" s="1508"/>
      <c r="E11435" s="1508"/>
      <c r="F11435" s="1504"/>
      <c r="G11435" s="1504"/>
      <c r="H11435" s="1504"/>
      <c r="I11435" s="1504"/>
      <c r="J11435" s="1504"/>
    </row>
    <row r="11436" spans="2:10" x14ac:dyDescent="0.25">
      <c r="B11436" s="1508"/>
      <c r="C11436" s="1508"/>
      <c r="D11436" s="1508"/>
      <c r="E11436" s="1508"/>
      <c r="F11436" s="1504"/>
      <c r="G11436" s="1504"/>
      <c r="H11436" s="1504"/>
      <c r="I11436" s="1504"/>
      <c r="J11436" s="1504"/>
    </row>
    <row r="11437" spans="2:10" x14ac:dyDescent="0.25">
      <c r="B11437" s="1508"/>
      <c r="C11437" s="1508"/>
      <c r="D11437" s="1508"/>
      <c r="E11437" s="1508"/>
      <c r="F11437" s="1504"/>
      <c r="G11437" s="1504"/>
      <c r="H11437" s="1504"/>
      <c r="I11437" s="1504"/>
      <c r="J11437" s="1504"/>
    </row>
    <row r="11438" spans="2:10" x14ac:dyDescent="0.25">
      <c r="B11438" s="1508"/>
      <c r="C11438" s="1508"/>
      <c r="D11438" s="1508"/>
      <c r="E11438" s="1508"/>
      <c r="F11438" s="1504"/>
      <c r="G11438" s="1504"/>
      <c r="H11438" s="1504"/>
      <c r="I11438" s="1504"/>
      <c r="J11438" s="1504"/>
    </row>
    <row r="11439" spans="2:10" x14ac:dyDescent="0.25">
      <c r="B11439" s="1508"/>
      <c r="C11439" s="1508"/>
      <c r="D11439" s="1508"/>
      <c r="E11439" s="1508"/>
      <c r="F11439" s="1504"/>
      <c r="G11439" s="1504"/>
      <c r="H11439" s="1504"/>
      <c r="I11439" s="1504"/>
      <c r="J11439" s="1504"/>
    </row>
    <row r="11440" spans="2:10" x14ac:dyDescent="0.25">
      <c r="B11440" s="1508"/>
      <c r="C11440" s="1508"/>
      <c r="D11440" s="1508"/>
      <c r="E11440" s="1508"/>
      <c r="F11440" s="1504"/>
      <c r="G11440" s="1504"/>
      <c r="H11440" s="1504"/>
      <c r="I11440" s="1504"/>
      <c r="J11440" s="1504"/>
    </row>
    <row r="11441" spans="2:10" x14ac:dyDescent="0.25">
      <c r="B11441" s="1508"/>
      <c r="C11441" s="1508"/>
      <c r="D11441" s="1508"/>
      <c r="E11441" s="1508"/>
      <c r="F11441" s="1504"/>
      <c r="G11441" s="1504"/>
      <c r="H11441" s="1504"/>
      <c r="I11441" s="1504"/>
      <c r="J11441" s="1504"/>
    </row>
    <row r="11442" spans="2:10" x14ac:dyDescent="0.25">
      <c r="B11442" s="1508"/>
      <c r="C11442" s="1508"/>
      <c r="D11442" s="1508"/>
      <c r="E11442" s="1508"/>
      <c r="F11442" s="1504"/>
      <c r="G11442" s="1504"/>
      <c r="H11442" s="1504"/>
      <c r="I11442" s="1504"/>
      <c r="J11442" s="1504"/>
    </row>
    <row r="11443" spans="2:10" x14ac:dyDescent="0.25">
      <c r="B11443" s="1508"/>
      <c r="C11443" s="1508"/>
      <c r="D11443" s="1508"/>
      <c r="E11443" s="1508"/>
      <c r="F11443" s="1504"/>
      <c r="G11443" s="1504"/>
      <c r="H11443" s="1504"/>
      <c r="I11443" s="1504"/>
      <c r="J11443" s="1504"/>
    </row>
    <row r="11444" spans="2:10" x14ac:dyDescent="0.25">
      <c r="B11444" s="1508"/>
      <c r="C11444" s="1508"/>
      <c r="D11444" s="1508"/>
      <c r="E11444" s="1508"/>
      <c r="F11444" s="1504"/>
      <c r="G11444" s="1504"/>
      <c r="H11444" s="1504"/>
      <c r="I11444" s="1504"/>
      <c r="J11444" s="1504"/>
    </row>
    <row r="11445" spans="2:10" x14ac:dyDescent="0.25">
      <c r="B11445" s="1508"/>
      <c r="C11445" s="1508"/>
      <c r="D11445" s="1508"/>
      <c r="E11445" s="1508"/>
      <c r="F11445" s="1504"/>
      <c r="G11445" s="1504"/>
      <c r="H11445" s="1504"/>
      <c r="I11445" s="1504"/>
      <c r="J11445" s="1504"/>
    </row>
    <row r="11446" spans="2:10" x14ac:dyDescent="0.25">
      <c r="B11446" s="1508"/>
      <c r="C11446" s="1508"/>
      <c r="D11446" s="1508"/>
      <c r="E11446" s="1508"/>
      <c r="F11446" s="1504"/>
      <c r="G11446" s="1504"/>
      <c r="H11446" s="1504"/>
      <c r="I11446" s="1504"/>
      <c r="J11446" s="1504"/>
    </row>
    <row r="11447" spans="2:10" x14ac:dyDescent="0.25">
      <c r="B11447" s="1508"/>
      <c r="C11447" s="1508"/>
      <c r="D11447" s="1508"/>
      <c r="E11447" s="1508"/>
      <c r="F11447" s="1504"/>
      <c r="G11447" s="1504"/>
      <c r="H11447" s="1504"/>
      <c r="I11447" s="1504"/>
      <c r="J11447" s="1504"/>
    </row>
    <row r="11448" spans="2:10" x14ac:dyDescent="0.25">
      <c r="B11448" s="1508"/>
      <c r="C11448" s="1508"/>
      <c r="D11448" s="1508"/>
      <c r="E11448" s="1508"/>
      <c r="F11448" s="1504"/>
      <c r="G11448" s="1504"/>
      <c r="H11448" s="1504"/>
      <c r="I11448" s="1504"/>
      <c r="J11448" s="1504"/>
    </row>
    <row r="11449" spans="2:10" x14ac:dyDescent="0.25">
      <c r="B11449" s="1508"/>
      <c r="C11449" s="1508"/>
      <c r="D11449" s="1508"/>
      <c r="E11449" s="1508"/>
      <c r="F11449" s="1504"/>
      <c r="G11449" s="1504"/>
      <c r="H11449" s="1504"/>
      <c r="I11449" s="1504"/>
      <c r="J11449" s="1504"/>
    </row>
    <row r="11450" spans="2:10" x14ac:dyDescent="0.25">
      <c r="B11450" s="1508"/>
      <c r="C11450" s="1508"/>
      <c r="D11450" s="1508"/>
      <c r="E11450" s="1508"/>
      <c r="F11450" s="1504"/>
      <c r="G11450" s="1504"/>
      <c r="H11450" s="1504"/>
      <c r="I11450" s="1504"/>
      <c r="J11450" s="1504"/>
    </row>
    <row r="11451" spans="2:10" x14ac:dyDescent="0.25">
      <c r="B11451" s="1508"/>
      <c r="C11451" s="1508"/>
      <c r="D11451" s="1508"/>
      <c r="E11451" s="1508"/>
      <c r="F11451" s="1504"/>
      <c r="G11451" s="1504"/>
      <c r="H11451" s="1504"/>
      <c r="I11451" s="1504"/>
      <c r="J11451" s="1504"/>
    </row>
    <row r="11452" spans="2:10" x14ac:dyDescent="0.25">
      <c r="B11452" s="1508"/>
      <c r="C11452" s="1508"/>
      <c r="D11452" s="1508"/>
      <c r="E11452" s="1508"/>
      <c r="F11452" s="1504"/>
      <c r="G11452" s="1504"/>
      <c r="H11452" s="1504"/>
      <c r="I11452" s="1504"/>
      <c r="J11452" s="1504"/>
    </row>
    <row r="11453" spans="2:10" x14ac:dyDescent="0.25">
      <c r="B11453" s="1508"/>
      <c r="C11453" s="1508"/>
      <c r="D11453" s="1508"/>
      <c r="E11453" s="1508"/>
      <c r="F11453" s="1504"/>
      <c r="G11453" s="1504"/>
      <c r="H11453" s="1504"/>
      <c r="I11453" s="1504"/>
      <c r="J11453" s="1504"/>
    </row>
    <row r="11454" spans="2:10" x14ac:dyDescent="0.25">
      <c r="B11454" s="1508"/>
      <c r="C11454" s="1508"/>
      <c r="D11454" s="1508"/>
      <c r="E11454" s="1508"/>
      <c r="F11454" s="1504"/>
      <c r="G11454" s="1504"/>
      <c r="H11454" s="1504"/>
      <c r="I11454" s="1504"/>
      <c r="J11454" s="1504"/>
    </row>
    <row r="11455" spans="2:10" x14ac:dyDescent="0.25">
      <c r="B11455" s="1508"/>
      <c r="C11455" s="1508"/>
      <c r="D11455" s="1508"/>
      <c r="E11455" s="1508"/>
      <c r="F11455" s="1504"/>
      <c r="G11455" s="1504"/>
      <c r="H11455" s="1504"/>
      <c r="I11455" s="1504"/>
      <c r="J11455" s="1504"/>
    </row>
    <row r="11456" spans="2:10" x14ac:dyDescent="0.25">
      <c r="B11456" s="1508"/>
      <c r="C11456" s="1508"/>
      <c r="D11456" s="1508"/>
      <c r="E11456" s="1508"/>
      <c r="F11456" s="1504"/>
      <c r="G11456" s="1504"/>
      <c r="H11456" s="1504"/>
      <c r="I11456" s="1504"/>
      <c r="J11456" s="1504"/>
    </row>
    <row r="11457" spans="2:10" x14ac:dyDescent="0.25">
      <c r="B11457" s="1508"/>
      <c r="C11457" s="1508"/>
      <c r="D11457" s="1508"/>
      <c r="E11457" s="1508"/>
      <c r="F11457" s="1504"/>
      <c r="G11457" s="1504"/>
      <c r="H11457" s="1504"/>
      <c r="I11457" s="1504"/>
      <c r="J11457" s="1504"/>
    </row>
    <row r="11458" spans="2:10" x14ac:dyDescent="0.25">
      <c r="B11458" s="1508"/>
      <c r="C11458" s="1508"/>
      <c r="D11458" s="1508"/>
      <c r="E11458" s="1508"/>
      <c r="F11458" s="1504"/>
      <c r="G11458" s="1504"/>
      <c r="H11458" s="1504"/>
      <c r="I11458" s="1504"/>
      <c r="J11458" s="1504"/>
    </row>
    <row r="11459" spans="2:10" x14ac:dyDescent="0.25">
      <c r="B11459" s="1508"/>
      <c r="C11459" s="1508"/>
      <c r="D11459" s="1508"/>
      <c r="E11459" s="1508"/>
      <c r="F11459" s="1504"/>
      <c r="G11459" s="1504"/>
      <c r="H11459" s="1504"/>
      <c r="I11459" s="1504"/>
      <c r="J11459" s="1504"/>
    </row>
    <row r="11460" spans="2:10" x14ac:dyDescent="0.25">
      <c r="B11460" s="1508"/>
      <c r="C11460" s="1508"/>
      <c r="D11460" s="1508"/>
      <c r="E11460" s="1508"/>
      <c r="F11460" s="1504"/>
      <c r="G11460" s="1504"/>
      <c r="H11460" s="1504"/>
      <c r="I11460" s="1504"/>
      <c r="J11460" s="1504"/>
    </row>
    <row r="11461" spans="2:10" x14ac:dyDescent="0.25">
      <c r="B11461" s="1508"/>
      <c r="C11461" s="1508"/>
      <c r="D11461" s="1508"/>
      <c r="E11461" s="1508"/>
      <c r="F11461" s="1504"/>
      <c r="G11461" s="1504"/>
      <c r="H11461" s="1504"/>
      <c r="I11461" s="1504"/>
      <c r="J11461" s="1504"/>
    </row>
    <row r="11462" spans="2:10" x14ac:dyDescent="0.25">
      <c r="B11462" s="1508"/>
      <c r="C11462" s="1508"/>
      <c r="D11462" s="1508"/>
      <c r="E11462" s="1508"/>
      <c r="F11462" s="1504"/>
      <c r="G11462" s="1504"/>
      <c r="H11462" s="1504"/>
      <c r="I11462" s="1504"/>
      <c r="J11462" s="1504"/>
    </row>
    <row r="11463" spans="2:10" x14ac:dyDescent="0.25">
      <c r="B11463" s="1508"/>
      <c r="C11463" s="1508"/>
      <c r="D11463" s="1508"/>
      <c r="E11463" s="1508"/>
      <c r="F11463" s="1504"/>
      <c r="G11463" s="1504"/>
      <c r="H11463" s="1504"/>
      <c r="I11463" s="1504"/>
      <c r="J11463" s="1504"/>
    </row>
    <row r="11464" spans="2:10" x14ac:dyDescent="0.25">
      <c r="B11464" s="1508"/>
      <c r="C11464" s="1508"/>
      <c r="D11464" s="1508"/>
      <c r="E11464" s="1508"/>
      <c r="F11464" s="1504"/>
      <c r="G11464" s="1504"/>
      <c r="H11464" s="1504"/>
      <c r="I11464" s="1504"/>
      <c r="J11464" s="1504"/>
    </row>
    <row r="11465" spans="2:10" x14ac:dyDescent="0.25">
      <c r="B11465" s="1508"/>
      <c r="C11465" s="1508"/>
      <c r="D11465" s="1508"/>
      <c r="E11465" s="1508"/>
      <c r="F11465" s="1504"/>
      <c r="G11465" s="1504"/>
      <c r="H11465" s="1504"/>
      <c r="I11465" s="1504"/>
      <c r="J11465" s="1504"/>
    </row>
    <row r="11466" spans="2:10" x14ac:dyDescent="0.25">
      <c r="B11466" s="1508"/>
      <c r="C11466" s="1508"/>
      <c r="D11466" s="1508"/>
      <c r="E11466" s="1508"/>
      <c r="F11466" s="1504"/>
      <c r="G11466" s="1504"/>
      <c r="H11466" s="1504"/>
      <c r="I11466" s="1504"/>
      <c r="J11466" s="1504"/>
    </row>
    <row r="11467" spans="2:10" x14ac:dyDescent="0.25">
      <c r="B11467" s="1508"/>
      <c r="C11467" s="1508"/>
      <c r="D11467" s="1508"/>
      <c r="E11467" s="1508"/>
      <c r="F11467" s="1504"/>
      <c r="G11467" s="1504"/>
      <c r="H11467" s="1504"/>
      <c r="I11467" s="1504"/>
      <c r="J11467" s="1504"/>
    </row>
    <row r="11468" spans="2:10" x14ac:dyDescent="0.25">
      <c r="B11468" s="1508"/>
      <c r="C11468" s="1508"/>
      <c r="D11468" s="1508"/>
      <c r="E11468" s="1508"/>
      <c r="F11468" s="1504"/>
      <c r="G11468" s="1504"/>
      <c r="H11468" s="1504"/>
      <c r="I11468" s="1504"/>
      <c r="J11468" s="1504"/>
    </row>
    <row r="11469" spans="2:10" x14ac:dyDescent="0.25">
      <c r="B11469" s="1508"/>
      <c r="C11469" s="1508"/>
      <c r="D11469" s="1508"/>
      <c r="E11469" s="1508"/>
      <c r="F11469" s="1504"/>
      <c r="G11469" s="1504"/>
      <c r="H11469" s="1504"/>
      <c r="I11469" s="1504"/>
      <c r="J11469" s="1504"/>
    </row>
    <row r="11470" spans="2:10" x14ac:dyDescent="0.25">
      <c r="B11470" s="1508"/>
      <c r="C11470" s="1508"/>
      <c r="D11470" s="1508"/>
      <c r="E11470" s="1508"/>
      <c r="F11470" s="1504"/>
      <c r="G11470" s="1504"/>
      <c r="H11470" s="1504"/>
      <c r="I11470" s="1504"/>
      <c r="J11470" s="1504"/>
    </row>
    <row r="11471" spans="2:10" x14ac:dyDescent="0.25">
      <c r="B11471" s="1508"/>
      <c r="C11471" s="1508"/>
      <c r="D11471" s="1508"/>
      <c r="E11471" s="1508"/>
      <c r="F11471" s="1504"/>
      <c r="G11471" s="1504"/>
      <c r="H11471" s="1504"/>
      <c r="I11471" s="1504"/>
      <c r="J11471" s="1504"/>
    </row>
    <row r="11472" spans="2:10" x14ac:dyDescent="0.25">
      <c r="B11472" s="1508"/>
      <c r="C11472" s="1508"/>
      <c r="D11472" s="1508"/>
      <c r="E11472" s="1508"/>
      <c r="F11472" s="1504"/>
      <c r="G11472" s="1504"/>
      <c r="H11472" s="1504"/>
      <c r="I11472" s="1504"/>
      <c r="J11472" s="1504"/>
    </row>
    <row r="11473" spans="2:10" x14ac:dyDescent="0.25">
      <c r="B11473" s="1508"/>
      <c r="C11473" s="1508"/>
      <c r="D11473" s="1508"/>
      <c r="E11473" s="1508"/>
      <c r="F11473" s="1504"/>
      <c r="G11473" s="1504"/>
      <c r="H11473" s="1504"/>
      <c r="I11473" s="1504"/>
      <c r="J11473" s="1504"/>
    </row>
    <row r="11474" spans="2:10" x14ac:dyDescent="0.25">
      <c r="B11474" s="1508"/>
      <c r="C11474" s="1508"/>
      <c r="D11474" s="1508"/>
      <c r="E11474" s="1508"/>
      <c r="F11474" s="1504"/>
      <c r="G11474" s="1504"/>
      <c r="H11474" s="1504"/>
      <c r="I11474" s="1504"/>
      <c r="J11474" s="1504"/>
    </row>
    <row r="11475" spans="2:10" x14ac:dyDescent="0.25">
      <c r="B11475" s="1508"/>
      <c r="C11475" s="1508"/>
      <c r="D11475" s="1508"/>
      <c r="E11475" s="1508"/>
      <c r="F11475" s="1504"/>
      <c r="G11475" s="1504"/>
      <c r="H11475" s="1504"/>
      <c r="I11475" s="1504"/>
      <c r="J11475" s="1504"/>
    </row>
    <row r="11476" spans="2:10" x14ac:dyDescent="0.25">
      <c r="B11476" s="1508"/>
      <c r="C11476" s="1508"/>
      <c r="D11476" s="1508"/>
      <c r="E11476" s="1508"/>
      <c r="F11476" s="1504"/>
      <c r="G11476" s="1504"/>
      <c r="H11476" s="1504"/>
      <c r="I11476" s="1504"/>
      <c r="J11476" s="1504"/>
    </row>
    <row r="11477" spans="2:10" x14ac:dyDescent="0.25">
      <c r="B11477" s="1508"/>
      <c r="C11477" s="1508"/>
      <c r="D11477" s="1508"/>
      <c r="E11477" s="1508"/>
      <c r="F11477" s="1504"/>
      <c r="G11477" s="1504"/>
      <c r="H11477" s="1504"/>
      <c r="I11477" s="1504"/>
      <c r="J11477" s="1504"/>
    </row>
    <row r="11478" spans="2:10" x14ac:dyDescent="0.25">
      <c r="B11478" s="1508"/>
      <c r="C11478" s="1508"/>
      <c r="D11478" s="1508"/>
      <c r="E11478" s="1508"/>
      <c r="F11478" s="1504"/>
      <c r="G11478" s="1504"/>
      <c r="H11478" s="1504"/>
      <c r="I11478" s="1504"/>
      <c r="J11478" s="1504"/>
    </row>
    <row r="11479" spans="2:10" x14ac:dyDescent="0.25">
      <c r="B11479" s="1508"/>
      <c r="C11479" s="1508"/>
      <c r="D11479" s="1508"/>
      <c r="E11479" s="1508"/>
      <c r="F11479" s="1504"/>
      <c r="G11479" s="1504"/>
      <c r="H11479" s="1504"/>
      <c r="I11479" s="1504"/>
      <c r="J11479" s="1504"/>
    </row>
    <row r="11480" spans="2:10" x14ac:dyDescent="0.25">
      <c r="B11480" s="1508"/>
      <c r="C11480" s="1508"/>
      <c r="D11480" s="1508"/>
      <c r="E11480" s="1508"/>
      <c r="F11480" s="1504"/>
      <c r="G11480" s="1504"/>
      <c r="H11480" s="1504"/>
      <c r="I11480" s="1504"/>
      <c r="J11480" s="1504"/>
    </row>
    <row r="11481" spans="2:10" x14ac:dyDescent="0.25">
      <c r="B11481" s="1508"/>
      <c r="C11481" s="1508"/>
      <c r="D11481" s="1508"/>
      <c r="E11481" s="1508"/>
      <c r="F11481" s="1504"/>
      <c r="G11481" s="1504"/>
      <c r="H11481" s="1504"/>
      <c r="I11481" s="1504"/>
      <c r="J11481" s="1504"/>
    </row>
    <row r="11482" spans="2:10" x14ac:dyDescent="0.25">
      <c r="B11482" s="1508"/>
      <c r="C11482" s="1508"/>
      <c r="D11482" s="1508"/>
      <c r="E11482" s="1508"/>
      <c r="F11482" s="1504"/>
      <c r="G11482" s="1504"/>
      <c r="H11482" s="1504"/>
      <c r="I11482" s="1504"/>
      <c r="J11482" s="1504"/>
    </row>
    <row r="11483" spans="2:10" x14ac:dyDescent="0.25">
      <c r="B11483" s="1508"/>
      <c r="C11483" s="1508"/>
      <c r="D11483" s="1508"/>
      <c r="E11483" s="1508"/>
      <c r="F11483" s="1504"/>
      <c r="G11483" s="1504"/>
      <c r="H11483" s="1504"/>
      <c r="I11483" s="1504"/>
      <c r="J11483" s="1504"/>
    </row>
    <row r="11484" spans="2:10" x14ac:dyDescent="0.25">
      <c r="B11484" s="1508"/>
      <c r="C11484" s="1508"/>
      <c r="D11484" s="1508"/>
      <c r="E11484" s="1508"/>
      <c r="F11484" s="1504"/>
      <c r="G11484" s="1504"/>
      <c r="H11484" s="1504"/>
      <c r="I11484" s="1504"/>
      <c r="J11484" s="1504"/>
    </row>
    <row r="11485" spans="2:10" x14ac:dyDescent="0.25">
      <c r="B11485" s="1508"/>
      <c r="C11485" s="1508"/>
      <c r="D11485" s="1508"/>
      <c r="E11485" s="1508"/>
      <c r="F11485" s="1504"/>
      <c r="G11485" s="1504"/>
      <c r="H11485" s="1504"/>
      <c r="I11485" s="1504"/>
      <c r="J11485" s="1504"/>
    </row>
    <row r="11486" spans="2:10" x14ac:dyDescent="0.25">
      <c r="B11486" s="1508"/>
      <c r="C11486" s="1508"/>
      <c r="D11486" s="1508"/>
      <c r="E11486" s="1508"/>
      <c r="F11486" s="1504"/>
      <c r="G11486" s="1504"/>
      <c r="H11486" s="1504"/>
      <c r="I11486" s="1504"/>
      <c r="J11486" s="1504"/>
    </row>
    <row r="11487" spans="2:10" x14ac:dyDescent="0.25">
      <c r="B11487" s="1508"/>
      <c r="C11487" s="1508"/>
      <c r="D11487" s="1508"/>
      <c r="E11487" s="1508"/>
      <c r="F11487" s="1504"/>
      <c r="G11487" s="1504"/>
      <c r="H11487" s="1504"/>
      <c r="I11487" s="1504"/>
      <c r="J11487" s="1504"/>
    </row>
    <row r="11488" spans="2:10" x14ac:dyDescent="0.25">
      <c r="B11488" s="1508"/>
      <c r="C11488" s="1508"/>
      <c r="D11488" s="1508"/>
      <c r="E11488" s="1508"/>
      <c r="F11488" s="1504"/>
      <c r="G11488" s="1504"/>
      <c r="H11488" s="1504"/>
      <c r="I11488" s="1504"/>
      <c r="J11488" s="1504"/>
    </row>
    <row r="11489" spans="2:10" x14ac:dyDescent="0.25">
      <c r="B11489" s="1508"/>
      <c r="C11489" s="1508"/>
      <c r="D11489" s="1508"/>
      <c r="E11489" s="1508"/>
      <c r="F11489" s="1504"/>
      <c r="G11489" s="1504"/>
      <c r="H11489" s="1504"/>
      <c r="I11489" s="1504"/>
      <c r="J11489" s="1504"/>
    </row>
    <row r="11490" spans="2:10" x14ac:dyDescent="0.25">
      <c r="B11490" s="1508"/>
      <c r="C11490" s="1508"/>
      <c r="D11490" s="1508"/>
      <c r="E11490" s="1508"/>
      <c r="F11490" s="1504"/>
      <c r="G11490" s="1504"/>
      <c r="H11490" s="1504"/>
      <c r="I11490" s="1504"/>
      <c r="J11490" s="1504"/>
    </row>
    <row r="11491" spans="2:10" x14ac:dyDescent="0.25">
      <c r="B11491" s="1508"/>
      <c r="C11491" s="1508"/>
      <c r="D11491" s="1508"/>
      <c r="E11491" s="1508"/>
      <c r="F11491" s="1504"/>
      <c r="G11491" s="1504"/>
      <c r="H11491" s="1504"/>
      <c r="I11491" s="1504"/>
      <c r="J11491" s="1504"/>
    </row>
    <row r="11492" spans="2:10" x14ac:dyDescent="0.25">
      <c r="B11492" s="1508"/>
      <c r="C11492" s="1508"/>
      <c r="D11492" s="1508"/>
      <c r="E11492" s="1508"/>
      <c r="F11492" s="1504"/>
      <c r="G11492" s="1504"/>
      <c r="H11492" s="1504"/>
      <c r="I11492" s="1504"/>
      <c r="J11492" s="1504"/>
    </row>
    <row r="11493" spans="2:10" x14ac:dyDescent="0.25">
      <c r="B11493" s="1508"/>
      <c r="C11493" s="1508"/>
      <c r="D11493" s="1508"/>
      <c r="E11493" s="1508"/>
      <c r="F11493" s="1504"/>
      <c r="G11493" s="1504"/>
      <c r="H11493" s="1504"/>
      <c r="I11493" s="1504"/>
      <c r="J11493" s="1504"/>
    </row>
    <row r="11494" spans="2:10" x14ac:dyDescent="0.25">
      <c r="B11494" s="1508"/>
      <c r="C11494" s="1508"/>
      <c r="D11494" s="1508"/>
      <c r="E11494" s="1508"/>
      <c r="F11494" s="1504"/>
      <c r="G11494" s="1504"/>
      <c r="H11494" s="1504"/>
      <c r="I11494" s="1504"/>
      <c r="J11494" s="1504"/>
    </row>
    <row r="11495" spans="2:10" x14ac:dyDescent="0.25">
      <c r="B11495" s="1508"/>
      <c r="C11495" s="1508"/>
      <c r="D11495" s="1508"/>
      <c r="E11495" s="1508"/>
      <c r="F11495" s="1504"/>
      <c r="G11495" s="1504"/>
      <c r="H11495" s="1504"/>
      <c r="I11495" s="1504"/>
      <c r="J11495" s="1504"/>
    </row>
    <row r="11496" spans="2:10" x14ac:dyDescent="0.25">
      <c r="B11496" s="1508"/>
      <c r="C11496" s="1508"/>
      <c r="D11496" s="1508"/>
      <c r="E11496" s="1508"/>
      <c r="F11496" s="1504"/>
      <c r="G11496" s="1504"/>
      <c r="H11496" s="1504"/>
      <c r="I11496" s="1504"/>
      <c r="J11496" s="1504"/>
    </row>
    <row r="11497" spans="2:10" x14ac:dyDescent="0.25">
      <c r="B11497" s="1508"/>
      <c r="C11497" s="1508"/>
      <c r="D11497" s="1508"/>
      <c r="E11497" s="1508"/>
      <c r="F11497" s="1504"/>
      <c r="G11497" s="1504"/>
      <c r="H11497" s="1504"/>
      <c r="I11497" s="1504"/>
      <c r="J11497" s="1504"/>
    </row>
    <row r="11498" spans="2:10" x14ac:dyDescent="0.25">
      <c r="B11498" s="1508"/>
      <c r="C11498" s="1508"/>
      <c r="D11498" s="1508"/>
      <c r="E11498" s="1508"/>
      <c r="F11498" s="1504"/>
      <c r="G11498" s="1504"/>
      <c r="H11498" s="1504"/>
      <c r="I11498" s="1504"/>
      <c r="J11498" s="1504"/>
    </row>
    <row r="11499" spans="2:10" x14ac:dyDescent="0.25">
      <c r="B11499" s="1508"/>
      <c r="C11499" s="1508"/>
      <c r="D11499" s="1508"/>
      <c r="E11499" s="1508"/>
      <c r="F11499" s="1504"/>
      <c r="G11499" s="1504"/>
      <c r="H11499" s="1504"/>
      <c r="I11499" s="1504"/>
      <c r="J11499" s="1504"/>
    </row>
    <row r="11500" spans="2:10" x14ac:dyDescent="0.25">
      <c r="B11500" s="1508"/>
      <c r="C11500" s="1508"/>
      <c r="D11500" s="1508"/>
      <c r="E11500" s="1508"/>
      <c r="F11500" s="1504"/>
      <c r="G11500" s="1504"/>
      <c r="H11500" s="1504"/>
      <c r="I11500" s="1504"/>
      <c r="J11500" s="1504"/>
    </row>
    <row r="11501" spans="2:10" x14ac:dyDescent="0.25">
      <c r="B11501" s="1508"/>
      <c r="C11501" s="1508"/>
      <c r="D11501" s="1508"/>
      <c r="E11501" s="1508"/>
      <c r="F11501" s="1504"/>
      <c r="G11501" s="1504"/>
      <c r="H11501" s="1504"/>
      <c r="I11501" s="1504"/>
      <c r="J11501" s="1504"/>
    </row>
    <row r="11502" spans="2:10" x14ac:dyDescent="0.25">
      <c r="B11502" s="1508"/>
      <c r="C11502" s="1508"/>
      <c r="D11502" s="1508"/>
      <c r="E11502" s="1508"/>
      <c r="F11502" s="1504"/>
      <c r="G11502" s="1504"/>
      <c r="H11502" s="1504"/>
      <c r="I11502" s="1504"/>
      <c r="J11502" s="1504"/>
    </row>
    <row r="11503" spans="2:10" x14ac:dyDescent="0.25">
      <c r="B11503" s="1508"/>
      <c r="C11503" s="1508"/>
      <c r="D11503" s="1508"/>
      <c r="E11503" s="1508"/>
      <c r="F11503" s="1504"/>
      <c r="G11503" s="1504"/>
      <c r="H11503" s="1504"/>
      <c r="I11503" s="1504"/>
      <c r="J11503" s="1504"/>
    </row>
    <row r="11504" spans="2:10" x14ac:dyDescent="0.25">
      <c r="B11504" s="1508"/>
      <c r="C11504" s="1508"/>
      <c r="D11504" s="1508"/>
      <c r="E11504" s="1508"/>
      <c r="F11504" s="1504"/>
      <c r="G11504" s="1504"/>
      <c r="H11504" s="1504"/>
      <c r="I11504" s="1504"/>
      <c r="J11504" s="1504"/>
    </row>
    <row r="11505" spans="2:10" x14ac:dyDescent="0.25">
      <c r="B11505" s="1508"/>
      <c r="C11505" s="1508"/>
      <c r="D11505" s="1508"/>
      <c r="E11505" s="1508"/>
      <c r="F11505" s="1504"/>
      <c r="G11505" s="1504"/>
      <c r="H11505" s="1504"/>
      <c r="I11505" s="1504"/>
      <c r="J11505" s="1504"/>
    </row>
    <row r="11506" spans="2:10" x14ac:dyDescent="0.25">
      <c r="B11506" s="1508"/>
      <c r="C11506" s="1508"/>
      <c r="D11506" s="1508"/>
      <c r="E11506" s="1508"/>
      <c r="F11506" s="1504"/>
      <c r="G11506" s="1504"/>
      <c r="H11506" s="1504"/>
      <c r="I11506" s="1504"/>
      <c r="J11506" s="1504"/>
    </row>
    <row r="11507" spans="2:10" x14ac:dyDescent="0.25">
      <c r="B11507" s="1508"/>
      <c r="C11507" s="1508"/>
      <c r="D11507" s="1508"/>
      <c r="E11507" s="1508"/>
      <c r="F11507" s="1504"/>
      <c r="G11507" s="1504"/>
      <c r="H11507" s="1504"/>
      <c r="I11507" s="1504"/>
      <c r="J11507" s="1504"/>
    </row>
    <row r="11508" spans="2:10" x14ac:dyDescent="0.25">
      <c r="B11508" s="1508"/>
      <c r="C11508" s="1508"/>
      <c r="D11508" s="1508"/>
      <c r="E11508" s="1508"/>
      <c r="F11508" s="1504"/>
      <c r="G11508" s="1504"/>
      <c r="H11508" s="1504"/>
      <c r="I11508" s="1504"/>
      <c r="J11508" s="1504"/>
    </row>
    <row r="11509" spans="2:10" x14ac:dyDescent="0.25">
      <c r="B11509" s="1508"/>
      <c r="C11509" s="1508"/>
      <c r="D11509" s="1508"/>
      <c r="E11509" s="1508"/>
      <c r="F11509" s="1504"/>
      <c r="G11509" s="1504"/>
      <c r="H11509" s="1504"/>
      <c r="I11509" s="1504"/>
      <c r="J11509" s="1504"/>
    </row>
    <row r="11510" spans="2:10" x14ac:dyDescent="0.25">
      <c r="B11510" s="1508"/>
      <c r="C11510" s="1508"/>
      <c r="D11510" s="1508"/>
      <c r="E11510" s="1508"/>
      <c r="F11510" s="1504"/>
      <c r="G11510" s="1504"/>
      <c r="H11510" s="1504"/>
      <c r="I11510" s="1504"/>
      <c r="J11510" s="1504"/>
    </row>
    <row r="11511" spans="2:10" x14ac:dyDescent="0.25">
      <c r="B11511" s="1508"/>
      <c r="C11511" s="1508"/>
      <c r="D11511" s="1508"/>
      <c r="E11511" s="1508"/>
      <c r="F11511" s="1504"/>
      <c r="G11511" s="1504"/>
      <c r="H11511" s="1504"/>
      <c r="I11511" s="1504"/>
      <c r="J11511" s="1504"/>
    </row>
    <row r="11512" spans="2:10" x14ac:dyDescent="0.25">
      <c r="B11512" s="1508"/>
      <c r="C11512" s="1508"/>
      <c r="D11512" s="1508"/>
      <c r="E11512" s="1508"/>
      <c r="F11512" s="1504"/>
      <c r="G11512" s="1504"/>
      <c r="H11512" s="1504"/>
      <c r="I11512" s="1504"/>
      <c r="J11512" s="1504"/>
    </row>
    <row r="11513" spans="2:10" x14ac:dyDescent="0.25">
      <c r="B11513" s="1508"/>
      <c r="C11513" s="1508"/>
      <c r="D11513" s="1508"/>
      <c r="E11513" s="1508"/>
      <c r="F11513" s="1504"/>
      <c r="G11513" s="1504"/>
      <c r="H11513" s="1504"/>
      <c r="I11513" s="1504"/>
      <c r="J11513" s="1504"/>
    </row>
    <row r="11514" spans="2:10" x14ac:dyDescent="0.25">
      <c r="B11514" s="1508"/>
      <c r="C11514" s="1508"/>
      <c r="D11514" s="1508"/>
      <c r="E11514" s="1508"/>
      <c r="F11514" s="1504"/>
      <c r="G11514" s="1504"/>
      <c r="H11514" s="1504"/>
      <c r="I11514" s="1504"/>
      <c r="J11514" s="1504"/>
    </row>
    <row r="11515" spans="2:10" x14ac:dyDescent="0.25">
      <c r="B11515" s="1508"/>
      <c r="C11515" s="1508"/>
      <c r="D11515" s="1508"/>
      <c r="E11515" s="1508"/>
      <c r="F11515" s="1504"/>
      <c r="G11515" s="1504"/>
      <c r="H11515" s="1504"/>
      <c r="I11515" s="1504"/>
      <c r="J11515" s="1504"/>
    </row>
    <row r="11516" spans="2:10" x14ac:dyDescent="0.25">
      <c r="B11516" s="1508"/>
      <c r="C11516" s="1508"/>
      <c r="D11516" s="1508"/>
      <c r="E11516" s="1508"/>
      <c r="F11516" s="1504"/>
      <c r="G11516" s="1504"/>
      <c r="H11516" s="1504"/>
      <c r="I11516" s="1504"/>
      <c r="J11516" s="1504"/>
    </row>
    <row r="11517" spans="2:10" x14ac:dyDescent="0.25">
      <c r="B11517" s="1508"/>
      <c r="C11517" s="1508"/>
      <c r="D11517" s="1508"/>
      <c r="E11517" s="1508"/>
      <c r="F11517" s="1504"/>
      <c r="G11517" s="1504"/>
      <c r="H11517" s="1504"/>
      <c r="I11517" s="1504"/>
      <c r="J11517" s="1504"/>
    </row>
    <row r="11518" spans="2:10" x14ac:dyDescent="0.25">
      <c r="B11518" s="1508"/>
      <c r="C11518" s="1508"/>
      <c r="D11518" s="1508"/>
      <c r="E11518" s="1508"/>
      <c r="F11518" s="1504"/>
      <c r="G11518" s="1504"/>
      <c r="H11518" s="1504"/>
      <c r="I11518" s="1504"/>
      <c r="J11518" s="1504"/>
    </row>
    <row r="11519" spans="2:10" x14ac:dyDescent="0.25">
      <c r="B11519" s="1508"/>
      <c r="C11519" s="1508"/>
      <c r="D11519" s="1508"/>
      <c r="E11519" s="1508"/>
      <c r="F11519" s="1504"/>
      <c r="G11519" s="1504"/>
      <c r="H11519" s="1504"/>
      <c r="I11519" s="1504"/>
      <c r="J11519" s="1504"/>
    </row>
    <row r="11520" spans="2:10" x14ac:dyDescent="0.25">
      <c r="B11520" s="1508"/>
      <c r="C11520" s="1508"/>
      <c r="D11520" s="1508"/>
      <c r="E11520" s="1508"/>
      <c r="F11520" s="1504"/>
      <c r="G11520" s="1504"/>
      <c r="H11520" s="1504"/>
      <c r="I11520" s="1504"/>
      <c r="J11520" s="1504"/>
    </row>
    <row r="11521" spans="2:10" x14ac:dyDescent="0.25">
      <c r="B11521" s="1508"/>
      <c r="C11521" s="1508"/>
      <c r="D11521" s="1508"/>
      <c r="E11521" s="1508"/>
      <c r="F11521" s="1504"/>
      <c r="G11521" s="1504"/>
      <c r="H11521" s="1504"/>
      <c r="I11521" s="1504"/>
      <c r="J11521" s="1504"/>
    </row>
    <row r="11522" spans="2:10" x14ac:dyDescent="0.25">
      <c r="B11522" s="1508"/>
      <c r="C11522" s="1508"/>
      <c r="D11522" s="1508"/>
      <c r="E11522" s="1508"/>
      <c r="F11522" s="1504"/>
      <c r="G11522" s="1504"/>
      <c r="H11522" s="1504"/>
      <c r="I11522" s="1504"/>
      <c r="J11522" s="1504"/>
    </row>
    <row r="11523" spans="2:10" x14ac:dyDescent="0.25">
      <c r="B11523" s="1508"/>
      <c r="C11523" s="1508"/>
      <c r="D11523" s="1508"/>
      <c r="E11523" s="1508"/>
      <c r="F11523" s="1504"/>
      <c r="G11523" s="1504"/>
      <c r="H11523" s="1504"/>
      <c r="I11523" s="1504"/>
      <c r="J11523" s="1504"/>
    </row>
    <row r="11524" spans="2:10" x14ac:dyDescent="0.25">
      <c r="B11524" s="1508"/>
      <c r="C11524" s="1508"/>
      <c r="D11524" s="1508"/>
      <c r="E11524" s="1508"/>
      <c r="F11524" s="1504"/>
      <c r="G11524" s="1504"/>
      <c r="H11524" s="1504"/>
      <c r="I11524" s="1504"/>
      <c r="J11524" s="1504"/>
    </row>
    <row r="11525" spans="2:10" x14ac:dyDescent="0.25">
      <c r="B11525" s="1508"/>
      <c r="C11525" s="1508"/>
      <c r="D11525" s="1508"/>
      <c r="E11525" s="1508"/>
      <c r="F11525" s="1504"/>
      <c r="G11525" s="1504"/>
      <c r="H11525" s="1504"/>
      <c r="I11525" s="1504"/>
      <c r="J11525" s="1504"/>
    </row>
    <row r="11526" spans="2:10" x14ac:dyDescent="0.25">
      <c r="B11526" s="1508"/>
      <c r="C11526" s="1508"/>
      <c r="D11526" s="1508"/>
      <c r="E11526" s="1508"/>
      <c r="F11526" s="1504"/>
      <c r="G11526" s="1504"/>
      <c r="H11526" s="1504"/>
      <c r="I11526" s="1504"/>
      <c r="J11526" s="1504"/>
    </row>
    <row r="11527" spans="2:10" x14ac:dyDescent="0.25">
      <c r="B11527" s="1508"/>
      <c r="C11527" s="1508"/>
      <c r="D11527" s="1508"/>
      <c r="E11527" s="1508"/>
      <c r="F11527" s="1504"/>
      <c r="G11527" s="1504"/>
      <c r="H11527" s="1504"/>
      <c r="I11527" s="1504"/>
      <c r="J11527" s="1504"/>
    </row>
    <row r="11528" spans="2:10" x14ac:dyDescent="0.25">
      <c r="B11528" s="1508"/>
      <c r="C11528" s="1508"/>
      <c r="D11528" s="1508"/>
      <c r="E11528" s="1508"/>
      <c r="F11528" s="1504"/>
      <c r="G11528" s="1504"/>
      <c r="H11528" s="1504"/>
      <c r="I11528" s="1504"/>
      <c r="J11528" s="1504"/>
    </row>
    <row r="11529" spans="2:10" x14ac:dyDescent="0.25">
      <c r="B11529" s="1508"/>
      <c r="C11529" s="1508"/>
      <c r="D11529" s="1508"/>
      <c r="E11529" s="1508"/>
      <c r="F11529" s="1504"/>
      <c r="G11529" s="1504"/>
      <c r="H11529" s="1504"/>
      <c r="I11529" s="1504"/>
      <c r="J11529" s="1504"/>
    </row>
    <row r="11530" spans="2:10" x14ac:dyDescent="0.25">
      <c r="B11530" s="1508"/>
      <c r="C11530" s="1508"/>
      <c r="D11530" s="1508"/>
      <c r="E11530" s="1508"/>
      <c r="F11530" s="1504"/>
      <c r="G11530" s="1504"/>
      <c r="H11530" s="1504"/>
      <c r="I11530" s="1504"/>
      <c r="J11530" s="1504"/>
    </row>
    <row r="11531" spans="2:10" x14ac:dyDescent="0.25">
      <c r="B11531" s="1508"/>
      <c r="C11531" s="1508"/>
      <c r="D11531" s="1508"/>
      <c r="E11531" s="1508"/>
      <c r="F11531" s="1504"/>
      <c r="G11531" s="1504"/>
      <c r="H11531" s="1504"/>
      <c r="I11531" s="1504"/>
      <c r="J11531" s="1504"/>
    </row>
    <row r="11532" spans="2:10" x14ac:dyDescent="0.25">
      <c r="B11532" s="1508"/>
      <c r="C11532" s="1508"/>
      <c r="D11532" s="1508"/>
      <c r="E11532" s="1508"/>
      <c r="F11532" s="1504"/>
      <c r="G11532" s="1504"/>
      <c r="H11532" s="1504"/>
      <c r="I11532" s="1504"/>
      <c r="J11532" s="1504"/>
    </row>
    <row r="11533" spans="2:10" x14ac:dyDescent="0.25">
      <c r="B11533" s="1508"/>
      <c r="C11533" s="1508"/>
      <c r="D11533" s="1508"/>
      <c r="E11533" s="1508"/>
      <c r="F11533" s="1504"/>
      <c r="G11533" s="1504"/>
      <c r="H11533" s="1504"/>
      <c r="I11533" s="1504"/>
      <c r="J11533" s="1504"/>
    </row>
    <row r="11534" spans="2:10" x14ac:dyDescent="0.25">
      <c r="B11534" s="1508"/>
      <c r="C11534" s="1508"/>
      <c r="D11534" s="1508"/>
      <c r="E11534" s="1508"/>
      <c r="F11534" s="1504"/>
      <c r="G11534" s="1504"/>
      <c r="H11534" s="1504"/>
      <c r="I11534" s="1504"/>
      <c r="J11534" s="1504"/>
    </row>
    <row r="11535" spans="2:10" x14ac:dyDescent="0.25">
      <c r="B11535" s="1508"/>
      <c r="C11535" s="1508"/>
      <c r="D11535" s="1508"/>
      <c r="E11535" s="1508"/>
      <c r="F11535" s="1504"/>
      <c r="G11535" s="1504"/>
      <c r="H11535" s="1504"/>
      <c r="I11535" s="1504"/>
      <c r="J11535" s="1504"/>
    </row>
    <row r="11536" spans="2:10" x14ac:dyDescent="0.25">
      <c r="B11536" s="1508"/>
      <c r="C11536" s="1508"/>
      <c r="D11536" s="1508"/>
      <c r="E11536" s="1508"/>
      <c r="F11536" s="1504"/>
      <c r="G11536" s="1504"/>
      <c r="H11536" s="1504"/>
      <c r="I11536" s="1504"/>
      <c r="J11536" s="1504"/>
    </row>
    <row r="11537" spans="2:10" x14ac:dyDescent="0.25">
      <c r="B11537" s="1508"/>
      <c r="C11537" s="1508"/>
      <c r="D11537" s="1508"/>
      <c r="E11537" s="1508"/>
      <c r="F11537" s="1504"/>
      <c r="G11537" s="1504"/>
      <c r="H11537" s="1504"/>
      <c r="I11537" s="1504"/>
      <c r="J11537" s="1504"/>
    </row>
    <row r="11538" spans="2:10" x14ac:dyDescent="0.25">
      <c r="B11538" s="1508"/>
      <c r="C11538" s="1508"/>
      <c r="D11538" s="1508"/>
      <c r="E11538" s="1508"/>
      <c r="F11538" s="1504"/>
      <c r="G11538" s="1504"/>
      <c r="H11538" s="1504"/>
      <c r="I11538" s="1504"/>
      <c r="J11538" s="1504"/>
    </row>
    <row r="11539" spans="2:10" x14ac:dyDescent="0.25">
      <c r="B11539" s="1508"/>
      <c r="C11539" s="1508"/>
      <c r="D11539" s="1508"/>
      <c r="E11539" s="1508"/>
      <c r="F11539" s="1504"/>
      <c r="G11539" s="1504"/>
      <c r="H11539" s="1504"/>
      <c r="I11539" s="1504"/>
      <c r="J11539" s="1504"/>
    </row>
    <row r="11540" spans="2:10" x14ac:dyDescent="0.25">
      <c r="B11540" s="1508"/>
      <c r="C11540" s="1508"/>
      <c r="D11540" s="1508"/>
      <c r="E11540" s="1508"/>
      <c r="F11540" s="1504"/>
      <c r="G11540" s="1504"/>
      <c r="H11540" s="1504"/>
      <c r="I11540" s="1504"/>
      <c r="J11540" s="1504"/>
    </row>
    <row r="11541" spans="2:10" x14ac:dyDescent="0.25">
      <c r="B11541" s="1508"/>
      <c r="C11541" s="1508"/>
      <c r="D11541" s="1508"/>
      <c r="E11541" s="1508"/>
      <c r="F11541" s="1504"/>
      <c r="G11541" s="1504"/>
      <c r="H11541" s="1504"/>
      <c r="I11541" s="1504"/>
      <c r="J11541" s="1504"/>
    </row>
    <row r="11542" spans="2:10" x14ac:dyDescent="0.25">
      <c r="B11542" s="1508"/>
      <c r="C11542" s="1508"/>
      <c r="D11542" s="1508"/>
      <c r="E11542" s="1508"/>
      <c r="F11542" s="1504"/>
      <c r="G11542" s="1504"/>
      <c r="H11542" s="1504"/>
      <c r="I11542" s="1504"/>
      <c r="J11542" s="1504"/>
    </row>
    <row r="11543" spans="2:10" x14ac:dyDescent="0.25">
      <c r="B11543" s="1508"/>
      <c r="C11543" s="1508"/>
      <c r="D11543" s="1508"/>
      <c r="E11543" s="1508"/>
      <c r="F11543" s="1504"/>
      <c r="G11543" s="1504"/>
      <c r="H11543" s="1504"/>
      <c r="I11543" s="1504"/>
      <c r="J11543" s="1504"/>
    </row>
    <row r="11544" spans="2:10" x14ac:dyDescent="0.25">
      <c r="B11544" s="1508"/>
      <c r="C11544" s="1508"/>
      <c r="D11544" s="1508"/>
      <c r="E11544" s="1508"/>
      <c r="F11544" s="1504"/>
      <c r="G11544" s="1504"/>
      <c r="H11544" s="1504"/>
      <c r="I11544" s="1504"/>
      <c r="J11544" s="1504"/>
    </row>
    <row r="11545" spans="2:10" x14ac:dyDescent="0.25">
      <c r="B11545" s="1508"/>
      <c r="C11545" s="1508"/>
      <c r="D11545" s="1508"/>
      <c r="E11545" s="1508"/>
      <c r="F11545" s="1504"/>
      <c r="G11545" s="1504"/>
      <c r="H11545" s="1504"/>
      <c r="I11545" s="1504"/>
      <c r="J11545" s="1504"/>
    </row>
    <row r="11546" spans="2:10" x14ac:dyDescent="0.25">
      <c r="B11546" s="1508"/>
      <c r="C11546" s="1508"/>
      <c r="D11546" s="1508"/>
      <c r="E11546" s="1508"/>
      <c r="F11546" s="1504"/>
      <c r="G11546" s="1504"/>
      <c r="H11546" s="1504"/>
      <c r="I11546" s="1504"/>
      <c r="J11546" s="1504"/>
    </row>
    <row r="11547" spans="2:10" x14ac:dyDescent="0.25">
      <c r="B11547" s="1508"/>
      <c r="C11547" s="1508"/>
      <c r="D11547" s="1508"/>
      <c r="E11547" s="1508"/>
      <c r="F11547" s="1504"/>
      <c r="G11547" s="1504"/>
      <c r="H11547" s="1504"/>
      <c r="I11547" s="1504"/>
      <c r="J11547" s="1504"/>
    </row>
    <row r="11548" spans="2:10" x14ac:dyDescent="0.25">
      <c r="B11548" s="1508"/>
      <c r="C11548" s="1508"/>
      <c r="D11548" s="1508"/>
      <c r="E11548" s="1508"/>
      <c r="F11548" s="1504"/>
      <c r="G11548" s="1504"/>
      <c r="H11548" s="1504"/>
      <c r="I11548" s="1504"/>
      <c r="J11548" s="1504"/>
    </row>
    <row r="11549" spans="2:10" x14ac:dyDescent="0.25">
      <c r="B11549" s="1508"/>
      <c r="C11549" s="1508"/>
      <c r="D11549" s="1508"/>
      <c r="E11549" s="1508"/>
      <c r="F11549" s="1504"/>
      <c r="G11549" s="1504"/>
      <c r="H11549" s="1504"/>
      <c r="I11549" s="1504"/>
      <c r="J11549" s="1504"/>
    </row>
    <row r="11550" spans="2:10" x14ac:dyDescent="0.25">
      <c r="B11550" s="1508"/>
      <c r="C11550" s="1508"/>
      <c r="D11550" s="1508"/>
      <c r="E11550" s="1508"/>
      <c r="F11550" s="1504"/>
      <c r="G11550" s="1504"/>
      <c r="H11550" s="1504"/>
      <c r="I11550" s="1504"/>
      <c r="J11550" s="1504"/>
    </row>
    <row r="11551" spans="2:10" x14ac:dyDescent="0.25">
      <c r="B11551" s="1508"/>
      <c r="C11551" s="1508"/>
      <c r="D11551" s="1508"/>
      <c r="E11551" s="1508"/>
      <c r="F11551" s="1504"/>
      <c r="G11551" s="1504"/>
      <c r="H11551" s="1504"/>
      <c r="I11551" s="1504"/>
      <c r="J11551" s="1504"/>
    </row>
    <row r="11552" spans="2:10" x14ac:dyDescent="0.25">
      <c r="B11552" s="1508"/>
      <c r="C11552" s="1508"/>
      <c r="D11552" s="1508"/>
      <c r="E11552" s="1508"/>
      <c r="F11552" s="1504"/>
      <c r="G11552" s="1504"/>
      <c r="H11552" s="1504"/>
      <c r="I11552" s="1504"/>
      <c r="J11552" s="1504"/>
    </row>
    <row r="11553" spans="2:10" x14ac:dyDescent="0.25">
      <c r="B11553" s="1508"/>
      <c r="C11553" s="1508"/>
      <c r="D11553" s="1508"/>
      <c r="E11553" s="1508"/>
      <c r="F11553" s="1504"/>
      <c r="G11553" s="1504"/>
      <c r="H11553" s="1504"/>
      <c r="I11553" s="1504"/>
      <c r="J11553" s="1504"/>
    </row>
    <row r="11554" spans="2:10" x14ac:dyDescent="0.25">
      <c r="B11554" s="1508"/>
      <c r="C11554" s="1508"/>
      <c r="D11554" s="1508"/>
      <c r="E11554" s="1508"/>
      <c r="F11554" s="1504"/>
      <c r="G11554" s="1504"/>
      <c r="H11554" s="1504"/>
      <c r="I11554" s="1504"/>
      <c r="J11554" s="1504"/>
    </row>
    <row r="11555" spans="2:10" x14ac:dyDescent="0.25">
      <c r="B11555" s="1508"/>
      <c r="C11555" s="1508"/>
      <c r="D11555" s="1508"/>
      <c r="E11555" s="1508"/>
      <c r="F11555" s="1504"/>
      <c r="G11555" s="1504"/>
      <c r="H11555" s="1504"/>
      <c r="I11555" s="1504"/>
      <c r="J11555" s="1504"/>
    </row>
    <row r="11556" spans="2:10" x14ac:dyDescent="0.25">
      <c r="B11556" s="1508"/>
      <c r="C11556" s="1508"/>
      <c r="D11556" s="1508"/>
      <c r="E11556" s="1508"/>
      <c r="F11556" s="1504"/>
      <c r="G11556" s="1504"/>
      <c r="H11556" s="1504"/>
      <c r="I11556" s="1504"/>
      <c r="J11556" s="1504"/>
    </row>
    <row r="11557" spans="2:10" x14ac:dyDescent="0.25">
      <c r="B11557" s="1508"/>
      <c r="C11557" s="1508"/>
      <c r="D11557" s="1508"/>
      <c r="E11557" s="1508"/>
      <c r="F11557" s="1504"/>
      <c r="G11557" s="1504"/>
      <c r="H11557" s="1504"/>
      <c r="I11557" s="1504"/>
      <c r="J11557" s="1504"/>
    </row>
    <row r="11558" spans="2:10" x14ac:dyDescent="0.25">
      <c r="B11558" s="1508"/>
      <c r="C11558" s="1508"/>
      <c r="D11558" s="1508"/>
      <c r="E11558" s="1508"/>
      <c r="F11558" s="1504"/>
      <c r="G11558" s="1504"/>
      <c r="H11558" s="1504"/>
      <c r="I11558" s="1504"/>
      <c r="J11558" s="1504"/>
    </row>
    <row r="11559" spans="2:10" x14ac:dyDescent="0.25">
      <c r="B11559" s="1508"/>
      <c r="C11559" s="1508"/>
      <c r="D11559" s="1508"/>
      <c r="E11559" s="1508"/>
      <c r="F11559" s="1504"/>
      <c r="G11559" s="1504"/>
      <c r="H11559" s="1504"/>
      <c r="I11559" s="1504"/>
      <c r="J11559" s="1504"/>
    </row>
    <row r="11560" spans="2:10" x14ac:dyDescent="0.25">
      <c r="B11560" s="1508"/>
      <c r="C11560" s="1508"/>
      <c r="D11560" s="1508"/>
      <c r="E11560" s="1508"/>
      <c r="F11560" s="1504"/>
      <c r="G11560" s="1504"/>
      <c r="H11560" s="1504"/>
      <c r="I11560" s="1504"/>
      <c r="J11560" s="1504"/>
    </row>
    <row r="11561" spans="2:10" x14ac:dyDescent="0.25">
      <c r="B11561" s="1508"/>
      <c r="C11561" s="1508"/>
      <c r="D11561" s="1508"/>
      <c r="E11561" s="1508"/>
      <c r="F11561" s="1504"/>
      <c r="G11561" s="1504"/>
      <c r="H11561" s="1504"/>
      <c r="I11561" s="1504"/>
      <c r="J11561" s="1504"/>
    </row>
    <row r="11562" spans="2:10" x14ac:dyDescent="0.25">
      <c r="B11562" s="1508"/>
      <c r="C11562" s="1508"/>
      <c r="D11562" s="1508"/>
      <c r="E11562" s="1508"/>
      <c r="F11562" s="1504"/>
      <c r="G11562" s="1504"/>
      <c r="H11562" s="1504"/>
      <c r="I11562" s="1504"/>
      <c r="J11562" s="1504"/>
    </row>
    <row r="11563" spans="2:10" x14ac:dyDescent="0.25">
      <c r="B11563" s="1508"/>
      <c r="C11563" s="1508"/>
      <c r="D11563" s="1508"/>
      <c r="E11563" s="1508"/>
      <c r="F11563" s="1504"/>
      <c r="G11563" s="1504"/>
      <c r="H11563" s="1504"/>
      <c r="I11563" s="1504"/>
      <c r="J11563" s="1504"/>
    </row>
    <row r="11564" spans="2:10" x14ac:dyDescent="0.25">
      <c r="B11564" s="1508"/>
      <c r="C11564" s="1508"/>
      <c r="D11564" s="1508"/>
      <c r="E11564" s="1508"/>
      <c r="F11564" s="1504"/>
      <c r="G11564" s="1504"/>
      <c r="H11564" s="1504"/>
      <c r="I11564" s="1504"/>
      <c r="J11564" s="1504"/>
    </row>
    <row r="11565" spans="2:10" x14ac:dyDescent="0.25">
      <c r="B11565" s="1508"/>
      <c r="C11565" s="1508"/>
      <c r="D11565" s="1508"/>
      <c r="E11565" s="1508"/>
      <c r="F11565" s="1504"/>
      <c r="G11565" s="1504"/>
      <c r="H11565" s="1504"/>
      <c r="I11565" s="1504"/>
      <c r="J11565" s="1504"/>
    </row>
    <row r="11566" spans="2:10" x14ac:dyDescent="0.25">
      <c r="B11566" s="1508"/>
      <c r="C11566" s="1508"/>
      <c r="D11566" s="1508"/>
      <c r="E11566" s="1508"/>
      <c r="F11566" s="1504"/>
      <c r="G11566" s="1504"/>
      <c r="H11566" s="1504"/>
      <c r="I11566" s="1504"/>
      <c r="J11566" s="1504"/>
    </row>
    <row r="11567" spans="2:10" x14ac:dyDescent="0.25">
      <c r="B11567" s="1508"/>
      <c r="C11567" s="1508"/>
      <c r="D11567" s="1508"/>
      <c r="E11567" s="1508"/>
      <c r="F11567" s="1504"/>
      <c r="G11567" s="1504"/>
      <c r="H11567" s="1504"/>
      <c r="I11567" s="1504"/>
      <c r="J11567" s="1504"/>
    </row>
    <row r="11568" spans="2:10" x14ac:dyDescent="0.25">
      <c r="B11568" s="1508"/>
      <c r="C11568" s="1508"/>
      <c r="D11568" s="1508"/>
      <c r="E11568" s="1508"/>
      <c r="F11568" s="1504"/>
      <c r="G11568" s="1504"/>
      <c r="H11568" s="1504"/>
      <c r="I11568" s="1504"/>
      <c r="J11568" s="1504"/>
    </row>
    <row r="11569" spans="2:10" x14ac:dyDescent="0.25">
      <c r="B11569" s="1508"/>
      <c r="C11569" s="1508"/>
      <c r="D11569" s="1508"/>
      <c r="E11569" s="1508"/>
      <c r="F11569" s="1504"/>
      <c r="G11569" s="1504"/>
      <c r="H11569" s="1504"/>
      <c r="I11569" s="1504"/>
      <c r="J11569" s="1504"/>
    </row>
    <row r="11570" spans="2:10" x14ac:dyDescent="0.25">
      <c r="B11570" s="1508"/>
      <c r="C11570" s="1508"/>
      <c r="D11570" s="1508"/>
      <c r="E11570" s="1508"/>
      <c r="F11570" s="1504"/>
      <c r="G11570" s="1504"/>
      <c r="H11570" s="1504"/>
      <c r="I11570" s="1504"/>
      <c r="J11570" s="1504"/>
    </row>
    <row r="11571" spans="2:10" x14ac:dyDescent="0.25">
      <c r="B11571" s="1508"/>
      <c r="C11571" s="1508"/>
      <c r="D11571" s="1508"/>
      <c r="E11571" s="1508"/>
      <c r="F11571" s="1504"/>
      <c r="G11571" s="1504"/>
      <c r="H11571" s="1504"/>
      <c r="I11571" s="1504"/>
      <c r="J11571" s="1504"/>
    </row>
    <row r="11572" spans="2:10" x14ac:dyDescent="0.25">
      <c r="B11572" s="1508"/>
      <c r="C11572" s="1508"/>
      <c r="D11572" s="1508"/>
      <c r="E11572" s="1508"/>
      <c r="F11572" s="1504"/>
      <c r="G11572" s="1504"/>
      <c r="H11572" s="1504"/>
      <c r="I11572" s="1504"/>
      <c r="J11572" s="1504"/>
    </row>
    <row r="11573" spans="2:10" x14ac:dyDescent="0.25">
      <c r="B11573" s="1508"/>
      <c r="C11573" s="1508"/>
      <c r="D11573" s="1508"/>
      <c r="E11573" s="1508"/>
      <c r="F11573" s="1504"/>
      <c r="G11573" s="1504"/>
      <c r="H11573" s="1504"/>
      <c r="I11573" s="1504"/>
      <c r="J11573" s="1504"/>
    </row>
    <row r="11574" spans="2:10" x14ac:dyDescent="0.25">
      <c r="B11574" s="1508"/>
      <c r="C11574" s="1508"/>
      <c r="D11574" s="1508"/>
      <c r="E11574" s="1508"/>
      <c r="F11574" s="1504"/>
      <c r="G11574" s="1504"/>
      <c r="H11574" s="1504"/>
      <c r="I11574" s="1504"/>
      <c r="J11574" s="1504"/>
    </row>
    <row r="11575" spans="2:10" x14ac:dyDescent="0.25">
      <c r="B11575" s="1508"/>
      <c r="C11575" s="1508"/>
      <c r="D11575" s="1508"/>
      <c r="E11575" s="1508"/>
      <c r="F11575" s="1504"/>
      <c r="G11575" s="1504"/>
      <c r="H11575" s="1504"/>
      <c r="I11575" s="1504"/>
      <c r="J11575" s="1504"/>
    </row>
    <row r="11576" spans="2:10" x14ac:dyDescent="0.25">
      <c r="B11576" s="1508"/>
      <c r="C11576" s="1508"/>
      <c r="D11576" s="1508"/>
      <c r="E11576" s="1508"/>
      <c r="F11576" s="1504"/>
      <c r="G11576" s="1504"/>
      <c r="H11576" s="1504"/>
      <c r="I11576" s="1504"/>
      <c r="J11576" s="1504"/>
    </row>
    <row r="11577" spans="2:10" x14ac:dyDescent="0.25">
      <c r="B11577" s="1508"/>
      <c r="C11577" s="1508"/>
      <c r="D11577" s="1508"/>
      <c r="E11577" s="1508"/>
      <c r="F11577" s="1504"/>
      <c r="G11577" s="1504"/>
      <c r="H11577" s="1504"/>
      <c r="I11577" s="1504"/>
      <c r="J11577" s="1504"/>
    </row>
    <row r="11578" spans="2:10" x14ac:dyDescent="0.25">
      <c r="B11578" s="1508"/>
      <c r="C11578" s="1508"/>
      <c r="D11578" s="1508"/>
      <c r="E11578" s="1508"/>
      <c r="F11578" s="1504"/>
      <c r="G11578" s="1504"/>
      <c r="H11578" s="1504"/>
      <c r="I11578" s="1504"/>
      <c r="J11578" s="1504"/>
    </row>
    <row r="11579" spans="2:10" x14ac:dyDescent="0.25">
      <c r="B11579" s="1508"/>
      <c r="C11579" s="1508"/>
      <c r="D11579" s="1508"/>
      <c r="E11579" s="1508"/>
      <c r="F11579" s="1504"/>
      <c r="G11579" s="1504"/>
      <c r="H11579" s="1504"/>
      <c r="I11579" s="1504"/>
      <c r="J11579" s="1504"/>
    </row>
    <row r="11580" spans="2:10" x14ac:dyDescent="0.25">
      <c r="B11580" s="1508"/>
      <c r="C11580" s="1508"/>
      <c r="D11580" s="1508"/>
      <c r="E11580" s="1508"/>
      <c r="F11580" s="1504"/>
      <c r="G11580" s="1504"/>
      <c r="H11580" s="1504"/>
      <c r="I11580" s="1504"/>
      <c r="J11580" s="1504"/>
    </row>
    <row r="11581" spans="2:10" x14ac:dyDescent="0.25">
      <c r="B11581" s="1508"/>
      <c r="C11581" s="1508"/>
      <c r="D11581" s="1508"/>
      <c r="E11581" s="1508"/>
      <c r="F11581" s="1504"/>
      <c r="G11581" s="1504"/>
      <c r="H11581" s="1504"/>
      <c r="I11581" s="1504"/>
      <c r="J11581" s="1504"/>
    </row>
    <row r="11582" spans="2:10" x14ac:dyDescent="0.25">
      <c r="B11582" s="1508"/>
      <c r="C11582" s="1508"/>
      <c r="D11582" s="1508"/>
      <c r="E11582" s="1508"/>
      <c r="F11582" s="1504"/>
      <c r="G11582" s="1504"/>
      <c r="H11582" s="1504"/>
      <c r="I11582" s="1504"/>
      <c r="J11582" s="1504"/>
    </row>
    <row r="11583" spans="2:10" x14ac:dyDescent="0.25">
      <c r="B11583" s="1508"/>
      <c r="C11583" s="1508"/>
      <c r="D11583" s="1508"/>
      <c r="E11583" s="1508"/>
      <c r="F11583" s="1504"/>
      <c r="G11583" s="1504"/>
      <c r="H11583" s="1504"/>
      <c r="I11583" s="1504"/>
      <c r="J11583" s="1504"/>
    </row>
    <row r="11584" spans="2:10" x14ac:dyDescent="0.25">
      <c r="B11584" s="1508"/>
      <c r="C11584" s="1508"/>
      <c r="D11584" s="1508"/>
      <c r="E11584" s="1508"/>
      <c r="F11584" s="1504"/>
      <c r="G11584" s="1504"/>
      <c r="H11584" s="1504"/>
      <c r="I11584" s="1504"/>
      <c r="J11584" s="1504"/>
    </row>
    <row r="11585" spans="2:10" x14ac:dyDescent="0.25">
      <c r="B11585" s="1508"/>
      <c r="C11585" s="1508"/>
      <c r="D11585" s="1508"/>
      <c r="E11585" s="1508"/>
      <c r="F11585" s="1504"/>
      <c r="G11585" s="1504"/>
      <c r="H11585" s="1504"/>
      <c r="I11585" s="1504"/>
      <c r="J11585" s="1504"/>
    </row>
    <row r="11586" spans="2:10" x14ac:dyDescent="0.25">
      <c r="B11586" s="1508"/>
      <c r="C11586" s="1508"/>
      <c r="D11586" s="1508"/>
      <c r="E11586" s="1508"/>
      <c r="F11586" s="1504"/>
      <c r="G11586" s="1504"/>
      <c r="H11586" s="1504"/>
      <c r="I11586" s="1504"/>
      <c r="J11586" s="1504"/>
    </row>
    <row r="11587" spans="2:10" x14ac:dyDescent="0.25">
      <c r="B11587" s="1508"/>
      <c r="C11587" s="1508"/>
      <c r="D11587" s="1508"/>
      <c r="E11587" s="1508"/>
      <c r="F11587" s="1504"/>
      <c r="G11587" s="1504"/>
      <c r="H11587" s="1504"/>
      <c r="I11587" s="1504"/>
      <c r="J11587" s="1504"/>
    </row>
    <row r="11588" spans="2:10" x14ac:dyDescent="0.25">
      <c r="B11588" s="1508"/>
      <c r="C11588" s="1508"/>
      <c r="D11588" s="1508"/>
      <c r="E11588" s="1508"/>
      <c r="F11588" s="1504"/>
      <c r="G11588" s="1504"/>
      <c r="H11588" s="1504"/>
      <c r="I11588" s="1504"/>
      <c r="J11588" s="1504"/>
    </row>
    <row r="11589" spans="2:10" x14ac:dyDescent="0.25">
      <c r="B11589" s="1508"/>
      <c r="C11589" s="1508"/>
      <c r="D11589" s="1508"/>
      <c r="E11589" s="1508"/>
      <c r="F11589" s="1504"/>
      <c r="G11589" s="1504"/>
      <c r="H11589" s="1504"/>
      <c r="I11589" s="1504"/>
      <c r="J11589" s="1504"/>
    </row>
    <row r="11590" spans="2:10" x14ac:dyDescent="0.25">
      <c r="B11590" s="1508"/>
      <c r="C11590" s="1508"/>
      <c r="D11590" s="1508"/>
      <c r="E11590" s="1508"/>
      <c r="F11590" s="1504"/>
      <c r="G11590" s="1504"/>
      <c r="H11590" s="1504"/>
      <c r="I11590" s="1504"/>
      <c r="J11590" s="1504"/>
    </row>
    <row r="11591" spans="2:10" x14ac:dyDescent="0.25">
      <c r="B11591" s="1508"/>
      <c r="C11591" s="1508"/>
      <c r="D11591" s="1508"/>
      <c r="E11591" s="1508"/>
      <c r="F11591" s="1504"/>
      <c r="G11591" s="1504"/>
      <c r="H11591" s="1504"/>
      <c r="I11591" s="1504"/>
      <c r="J11591" s="1504"/>
    </row>
    <row r="11592" spans="2:10" x14ac:dyDescent="0.25">
      <c r="B11592" s="1508"/>
      <c r="C11592" s="1508"/>
      <c r="D11592" s="1508"/>
      <c r="E11592" s="1508"/>
      <c r="F11592" s="1504"/>
      <c r="G11592" s="1504"/>
      <c r="H11592" s="1504"/>
      <c r="I11592" s="1504"/>
      <c r="J11592" s="1504"/>
    </row>
    <row r="11593" spans="2:10" x14ac:dyDescent="0.25">
      <c r="B11593" s="1508"/>
      <c r="C11593" s="1508"/>
      <c r="D11593" s="1508"/>
      <c r="E11593" s="1508"/>
      <c r="F11593" s="1504"/>
      <c r="G11593" s="1504"/>
      <c r="H11593" s="1504"/>
      <c r="I11593" s="1504"/>
      <c r="J11593" s="1504"/>
    </row>
    <row r="11594" spans="2:10" x14ac:dyDescent="0.25">
      <c r="B11594" s="1508"/>
      <c r="C11594" s="1508"/>
      <c r="D11594" s="1508"/>
      <c r="E11594" s="1508"/>
      <c r="F11594" s="1504"/>
      <c r="G11594" s="1504"/>
      <c r="H11594" s="1504"/>
      <c r="I11594" s="1504"/>
      <c r="J11594" s="1504"/>
    </row>
    <row r="11595" spans="2:10" x14ac:dyDescent="0.25">
      <c r="B11595" s="1508"/>
      <c r="C11595" s="1508"/>
      <c r="D11595" s="1508"/>
      <c r="E11595" s="1508"/>
      <c r="F11595" s="1504"/>
      <c r="G11595" s="1504"/>
      <c r="H11595" s="1504"/>
      <c r="I11595" s="1504"/>
      <c r="J11595" s="1504"/>
    </row>
    <row r="11596" spans="2:10" x14ac:dyDescent="0.25">
      <c r="B11596" s="1508"/>
      <c r="C11596" s="1508"/>
      <c r="D11596" s="1508"/>
      <c r="E11596" s="1508"/>
      <c r="F11596" s="1504"/>
      <c r="G11596" s="1504"/>
      <c r="H11596" s="1504"/>
      <c r="I11596" s="1504"/>
      <c r="J11596" s="1504"/>
    </row>
    <row r="11597" spans="2:10" x14ac:dyDescent="0.25">
      <c r="B11597" s="1508"/>
      <c r="C11597" s="1508"/>
      <c r="D11597" s="1508"/>
      <c r="E11597" s="1508"/>
      <c r="F11597" s="1504"/>
      <c r="G11597" s="1504"/>
      <c r="H11597" s="1504"/>
      <c r="I11597" s="1504"/>
      <c r="J11597" s="1504"/>
    </row>
    <row r="11598" spans="2:10" x14ac:dyDescent="0.25">
      <c r="B11598" s="1508"/>
      <c r="C11598" s="1508"/>
      <c r="D11598" s="1508"/>
      <c r="E11598" s="1508"/>
      <c r="F11598" s="1504"/>
      <c r="G11598" s="1504"/>
      <c r="H11598" s="1504"/>
      <c r="I11598" s="1504"/>
      <c r="J11598" s="1504"/>
    </row>
    <row r="11599" spans="2:10" x14ac:dyDescent="0.25">
      <c r="B11599" s="1508"/>
      <c r="C11599" s="1508"/>
      <c r="D11599" s="1508"/>
      <c r="E11599" s="1508"/>
      <c r="F11599" s="1504"/>
      <c r="G11599" s="1504"/>
      <c r="H11599" s="1504"/>
      <c r="I11599" s="1504"/>
      <c r="J11599" s="1504"/>
    </row>
    <row r="11600" spans="2:10" x14ac:dyDescent="0.25">
      <c r="B11600" s="1508"/>
      <c r="C11600" s="1508"/>
      <c r="D11600" s="1508"/>
      <c r="E11600" s="1508"/>
      <c r="F11600" s="1504"/>
      <c r="G11600" s="1504"/>
      <c r="H11600" s="1504"/>
      <c r="I11600" s="1504"/>
      <c r="J11600" s="1504"/>
    </row>
    <row r="11601" spans="2:10" x14ac:dyDescent="0.25">
      <c r="B11601" s="1508"/>
      <c r="C11601" s="1508"/>
      <c r="D11601" s="1508"/>
      <c r="E11601" s="1508"/>
      <c r="F11601" s="1504"/>
      <c r="G11601" s="1504"/>
      <c r="H11601" s="1504"/>
      <c r="I11601" s="1504"/>
      <c r="J11601" s="1504"/>
    </row>
    <row r="11602" spans="2:10" x14ac:dyDescent="0.25">
      <c r="B11602" s="1508"/>
      <c r="C11602" s="1508"/>
      <c r="D11602" s="1508"/>
      <c r="E11602" s="1508"/>
      <c r="F11602" s="1504"/>
      <c r="G11602" s="1504"/>
      <c r="H11602" s="1504"/>
      <c r="I11602" s="1504"/>
      <c r="J11602" s="1504"/>
    </row>
    <row r="11603" spans="2:10" x14ac:dyDescent="0.25">
      <c r="B11603" s="1508"/>
      <c r="C11603" s="1508"/>
      <c r="D11603" s="1508"/>
      <c r="E11603" s="1508"/>
      <c r="F11603" s="1504"/>
      <c r="G11603" s="1504"/>
      <c r="H11603" s="1504"/>
      <c r="I11603" s="1504"/>
      <c r="J11603" s="1504"/>
    </row>
    <row r="11604" spans="2:10" x14ac:dyDescent="0.25">
      <c r="B11604" s="1508"/>
      <c r="C11604" s="1508"/>
      <c r="D11604" s="1508"/>
      <c r="E11604" s="1508"/>
      <c r="F11604" s="1504"/>
      <c r="G11604" s="1504"/>
      <c r="H11604" s="1504"/>
      <c r="I11604" s="1504"/>
      <c r="J11604" s="1504"/>
    </row>
    <row r="11605" spans="2:10" x14ac:dyDescent="0.25">
      <c r="B11605" s="1508"/>
      <c r="C11605" s="1508"/>
      <c r="D11605" s="1508"/>
      <c r="E11605" s="1508"/>
      <c r="F11605" s="1504"/>
      <c r="G11605" s="1504"/>
      <c r="H11605" s="1504"/>
      <c r="I11605" s="1504"/>
      <c r="J11605" s="1504"/>
    </row>
    <row r="11606" spans="2:10" x14ac:dyDescent="0.25">
      <c r="B11606" s="1508"/>
      <c r="C11606" s="1508"/>
      <c r="D11606" s="1508"/>
      <c r="E11606" s="1508"/>
      <c r="F11606" s="1504"/>
      <c r="G11606" s="1504"/>
      <c r="H11606" s="1504"/>
      <c r="I11606" s="1504"/>
      <c r="J11606" s="1504"/>
    </row>
    <row r="11607" spans="2:10" x14ac:dyDescent="0.25">
      <c r="B11607" s="1508"/>
      <c r="C11607" s="1508"/>
      <c r="D11607" s="1508"/>
      <c r="E11607" s="1508"/>
      <c r="F11607" s="1504"/>
      <c r="G11607" s="1504"/>
      <c r="H11607" s="1504"/>
      <c r="I11607" s="1504"/>
      <c r="J11607" s="1504"/>
    </row>
    <row r="11608" spans="2:10" x14ac:dyDescent="0.25">
      <c r="B11608" s="1508"/>
      <c r="C11608" s="1508"/>
      <c r="D11608" s="1508"/>
      <c r="E11608" s="1508"/>
      <c r="F11608" s="1504"/>
      <c r="G11608" s="1504"/>
      <c r="H11608" s="1504"/>
      <c r="I11608" s="1504"/>
      <c r="J11608" s="1504"/>
    </row>
    <row r="11609" spans="2:10" x14ac:dyDescent="0.25">
      <c r="B11609" s="1508"/>
      <c r="C11609" s="1508"/>
      <c r="D11609" s="1508"/>
      <c r="E11609" s="1508"/>
      <c r="F11609" s="1504"/>
      <c r="G11609" s="1504"/>
      <c r="H11609" s="1504"/>
      <c r="I11609" s="1504"/>
      <c r="J11609" s="1504"/>
    </row>
    <row r="11610" spans="2:10" x14ac:dyDescent="0.25">
      <c r="B11610" s="1508"/>
      <c r="C11610" s="1508"/>
      <c r="D11610" s="1508"/>
      <c r="E11610" s="1508"/>
      <c r="F11610" s="1504"/>
      <c r="G11610" s="1504"/>
      <c r="H11610" s="1504"/>
      <c r="I11610" s="1504"/>
      <c r="J11610" s="1504"/>
    </row>
    <row r="11611" spans="2:10" x14ac:dyDescent="0.25">
      <c r="B11611" s="1508"/>
      <c r="C11611" s="1508"/>
      <c r="D11611" s="1508"/>
      <c r="E11611" s="1508"/>
      <c r="F11611" s="1504"/>
      <c r="G11611" s="1504"/>
      <c r="H11611" s="1504"/>
      <c r="I11611" s="1504"/>
      <c r="J11611" s="1504"/>
    </row>
    <row r="11612" spans="2:10" x14ac:dyDescent="0.25">
      <c r="B11612" s="1508"/>
      <c r="C11612" s="1508"/>
      <c r="D11612" s="1508"/>
      <c r="E11612" s="1508"/>
      <c r="F11612" s="1504"/>
      <c r="G11612" s="1504"/>
      <c r="H11612" s="1504"/>
      <c r="I11612" s="1504"/>
      <c r="J11612" s="1504"/>
    </row>
    <row r="11613" spans="2:10" x14ac:dyDescent="0.25">
      <c r="B11613" s="1508"/>
      <c r="C11613" s="1508"/>
      <c r="D11613" s="1508"/>
      <c r="E11613" s="1508"/>
      <c r="F11613" s="1504"/>
      <c r="G11613" s="1504"/>
      <c r="H11613" s="1504"/>
      <c r="I11613" s="1504"/>
      <c r="J11613" s="1504"/>
    </row>
    <row r="11614" spans="2:10" x14ac:dyDescent="0.25">
      <c r="B11614" s="1508"/>
      <c r="C11614" s="1508"/>
      <c r="D11614" s="1508"/>
      <c r="E11614" s="1508"/>
      <c r="F11614" s="1504"/>
      <c r="G11614" s="1504"/>
      <c r="H11614" s="1504"/>
      <c r="I11614" s="1504"/>
      <c r="J11614" s="1504"/>
    </row>
    <row r="11615" spans="2:10" x14ac:dyDescent="0.25">
      <c r="B11615" s="1508"/>
      <c r="C11615" s="1508"/>
      <c r="D11615" s="1508"/>
      <c r="E11615" s="1508"/>
      <c r="F11615" s="1504"/>
      <c r="G11615" s="1504"/>
      <c r="H11615" s="1504"/>
      <c r="I11615" s="1504"/>
      <c r="J11615" s="1504"/>
    </row>
    <row r="11616" spans="2:10" x14ac:dyDescent="0.25">
      <c r="B11616" s="1508"/>
      <c r="C11616" s="1508"/>
      <c r="D11616" s="1508"/>
      <c r="E11616" s="1508"/>
      <c r="F11616" s="1504"/>
      <c r="G11616" s="1504"/>
      <c r="H11616" s="1504"/>
      <c r="I11616" s="1504"/>
      <c r="J11616" s="1504"/>
    </row>
    <row r="11617" spans="2:10" x14ac:dyDescent="0.25">
      <c r="B11617" s="1508"/>
      <c r="C11617" s="1508"/>
      <c r="D11617" s="1508"/>
      <c r="E11617" s="1508"/>
      <c r="F11617" s="1504"/>
      <c r="G11617" s="1504"/>
      <c r="H11617" s="1504"/>
      <c r="I11617" s="1504"/>
      <c r="J11617" s="1504"/>
    </row>
    <row r="11618" spans="2:10" x14ac:dyDescent="0.25">
      <c r="B11618" s="1508"/>
      <c r="C11618" s="1508"/>
      <c r="D11618" s="1508"/>
      <c r="E11618" s="1508"/>
      <c r="F11618" s="1504"/>
      <c r="G11618" s="1504"/>
      <c r="H11618" s="1504"/>
      <c r="I11618" s="1504"/>
      <c r="J11618" s="1504"/>
    </row>
    <row r="11619" spans="2:10" x14ac:dyDescent="0.25">
      <c r="B11619" s="1508"/>
      <c r="C11619" s="1508"/>
      <c r="D11619" s="1508"/>
      <c r="E11619" s="1508"/>
      <c r="F11619" s="1504"/>
      <c r="G11619" s="1504"/>
      <c r="H11619" s="1504"/>
      <c r="I11619" s="1504"/>
      <c r="J11619" s="1504"/>
    </row>
    <row r="11620" spans="2:10" x14ac:dyDescent="0.25">
      <c r="B11620" s="1508"/>
      <c r="C11620" s="1508"/>
      <c r="D11620" s="1508"/>
      <c r="E11620" s="1508"/>
      <c r="F11620" s="1504"/>
      <c r="G11620" s="1504"/>
      <c r="H11620" s="1504"/>
      <c r="I11620" s="1504"/>
      <c r="J11620" s="1504"/>
    </row>
    <row r="11621" spans="2:10" x14ac:dyDescent="0.25">
      <c r="B11621" s="1508"/>
      <c r="C11621" s="1508"/>
      <c r="D11621" s="1508"/>
      <c r="E11621" s="1508"/>
      <c r="F11621" s="1504"/>
      <c r="G11621" s="1504"/>
      <c r="H11621" s="1504"/>
      <c r="I11621" s="1504"/>
      <c r="J11621" s="1504"/>
    </row>
    <row r="11622" spans="2:10" x14ac:dyDescent="0.25">
      <c r="B11622" s="1508"/>
      <c r="C11622" s="1508"/>
      <c r="D11622" s="1508"/>
      <c r="E11622" s="1508"/>
      <c r="F11622" s="1504"/>
      <c r="G11622" s="1504"/>
      <c r="H11622" s="1504"/>
      <c r="I11622" s="1504"/>
      <c r="J11622" s="1504"/>
    </row>
    <row r="11623" spans="2:10" x14ac:dyDescent="0.25">
      <c r="B11623" s="1508"/>
      <c r="C11623" s="1508"/>
      <c r="D11623" s="1508"/>
      <c r="E11623" s="1508"/>
      <c r="F11623" s="1504"/>
      <c r="G11623" s="1504"/>
      <c r="H11623" s="1504"/>
      <c r="I11623" s="1504"/>
      <c r="J11623" s="1504"/>
    </row>
    <row r="11624" spans="2:10" x14ac:dyDescent="0.25">
      <c r="B11624" s="1508"/>
      <c r="C11624" s="1508"/>
      <c r="D11624" s="1508"/>
      <c r="E11624" s="1508"/>
      <c r="F11624" s="1504"/>
      <c r="G11624" s="1504"/>
      <c r="H11624" s="1504"/>
      <c r="I11624" s="1504"/>
      <c r="J11624" s="1504"/>
    </row>
    <row r="11625" spans="2:10" x14ac:dyDescent="0.25">
      <c r="B11625" s="1508"/>
      <c r="C11625" s="1508"/>
      <c r="D11625" s="1508"/>
      <c r="E11625" s="1508"/>
      <c r="F11625" s="1504"/>
      <c r="G11625" s="1504"/>
      <c r="H11625" s="1504"/>
      <c r="I11625" s="1504"/>
      <c r="J11625" s="1504"/>
    </row>
    <row r="11626" spans="2:10" x14ac:dyDescent="0.25">
      <c r="B11626" s="1508"/>
      <c r="C11626" s="1508"/>
      <c r="D11626" s="1508"/>
      <c r="E11626" s="1508"/>
      <c r="F11626" s="1504"/>
      <c r="G11626" s="1504"/>
      <c r="H11626" s="1504"/>
      <c r="I11626" s="1504"/>
      <c r="J11626" s="1504"/>
    </row>
    <row r="11627" spans="2:10" x14ac:dyDescent="0.25">
      <c r="B11627" s="1508"/>
      <c r="C11627" s="1508"/>
      <c r="D11627" s="1508"/>
      <c r="E11627" s="1508"/>
      <c r="F11627" s="1504"/>
      <c r="G11627" s="1504"/>
      <c r="H11627" s="1504"/>
      <c r="I11627" s="1504"/>
      <c r="J11627" s="1504"/>
    </row>
    <row r="11628" spans="2:10" x14ac:dyDescent="0.25">
      <c r="B11628" s="1508"/>
      <c r="C11628" s="1508"/>
      <c r="D11628" s="1508"/>
      <c r="E11628" s="1508"/>
      <c r="F11628" s="1504"/>
      <c r="G11628" s="1504"/>
      <c r="H11628" s="1504"/>
      <c r="I11628" s="1504"/>
      <c r="J11628" s="1504"/>
    </row>
    <row r="11629" spans="2:10" x14ac:dyDescent="0.25">
      <c r="B11629" s="1508"/>
      <c r="C11629" s="1508"/>
      <c r="D11629" s="1508"/>
      <c r="E11629" s="1508"/>
      <c r="F11629" s="1504"/>
      <c r="G11629" s="1504"/>
      <c r="H11629" s="1504"/>
      <c r="I11629" s="1504"/>
      <c r="J11629" s="1504"/>
    </row>
    <row r="11630" spans="2:10" x14ac:dyDescent="0.25">
      <c r="B11630" s="1508"/>
      <c r="C11630" s="1508"/>
      <c r="D11630" s="1508"/>
      <c r="E11630" s="1508"/>
      <c r="F11630" s="1504"/>
      <c r="G11630" s="1504"/>
      <c r="H11630" s="1504"/>
      <c r="I11630" s="1504"/>
      <c r="J11630" s="1504"/>
    </row>
    <row r="11631" spans="2:10" x14ac:dyDescent="0.25">
      <c r="B11631" s="1508"/>
      <c r="C11631" s="1508"/>
      <c r="D11631" s="1508"/>
      <c r="E11631" s="1508"/>
      <c r="F11631" s="1504"/>
      <c r="G11631" s="1504"/>
      <c r="H11631" s="1504"/>
      <c r="I11631" s="1504"/>
      <c r="J11631" s="1504"/>
    </row>
    <row r="11632" spans="2:10" x14ac:dyDescent="0.25">
      <c r="B11632" s="1508"/>
      <c r="C11632" s="1508"/>
      <c r="D11632" s="1508"/>
      <c r="E11632" s="1508"/>
      <c r="F11632" s="1504"/>
      <c r="G11632" s="1504"/>
      <c r="H11632" s="1504"/>
      <c r="I11632" s="1504"/>
      <c r="J11632" s="1504"/>
    </row>
    <row r="11633" spans="2:10" x14ac:dyDescent="0.25">
      <c r="B11633" s="1508"/>
      <c r="C11633" s="1508"/>
      <c r="D11633" s="1508"/>
      <c r="E11633" s="1508"/>
      <c r="F11633" s="1504"/>
      <c r="G11633" s="1504"/>
      <c r="H11633" s="1504"/>
      <c r="I11633" s="1504"/>
      <c r="J11633" s="1504"/>
    </row>
    <row r="11634" spans="2:10" x14ac:dyDescent="0.25">
      <c r="B11634" s="1508"/>
      <c r="C11634" s="1508"/>
      <c r="D11634" s="1508"/>
      <c r="E11634" s="1508"/>
      <c r="F11634" s="1504"/>
      <c r="G11634" s="1504"/>
      <c r="H11634" s="1504"/>
      <c r="I11634" s="1504"/>
      <c r="J11634" s="1504"/>
    </row>
    <row r="11635" spans="2:10" x14ac:dyDescent="0.25">
      <c r="B11635" s="1508"/>
      <c r="C11635" s="1508"/>
      <c r="D11635" s="1508"/>
      <c r="E11635" s="1508"/>
      <c r="F11635" s="1504"/>
      <c r="G11635" s="1504"/>
      <c r="H11635" s="1504"/>
      <c r="I11635" s="1504"/>
      <c r="J11635" s="1504"/>
    </row>
    <row r="11636" spans="2:10" x14ac:dyDescent="0.25">
      <c r="B11636" s="1508"/>
      <c r="C11636" s="1508"/>
      <c r="D11636" s="1508"/>
      <c r="E11636" s="1508"/>
      <c r="F11636" s="1504"/>
      <c r="G11636" s="1504"/>
      <c r="H11636" s="1504"/>
      <c r="I11636" s="1504"/>
      <c r="J11636" s="1504"/>
    </row>
    <row r="11637" spans="2:10" x14ac:dyDescent="0.25">
      <c r="B11637" s="1508"/>
      <c r="C11637" s="1508"/>
      <c r="D11637" s="1508"/>
      <c r="E11637" s="1508"/>
      <c r="F11637" s="1504"/>
      <c r="G11637" s="1504"/>
      <c r="H11637" s="1504"/>
      <c r="I11637" s="1504"/>
      <c r="J11637" s="1504"/>
    </row>
    <row r="11638" spans="2:10" x14ac:dyDescent="0.25">
      <c r="B11638" s="1508"/>
      <c r="C11638" s="1508"/>
      <c r="D11638" s="1508"/>
      <c r="E11638" s="1508"/>
      <c r="F11638" s="1504"/>
      <c r="G11638" s="1504"/>
      <c r="H11638" s="1504"/>
      <c r="I11638" s="1504"/>
      <c r="J11638" s="1504"/>
    </row>
    <row r="11639" spans="2:10" x14ac:dyDescent="0.25">
      <c r="B11639" s="1508"/>
      <c r="C11639" s="1508"/>
      <c r="D11639" s="1508"/>
      <c r="E11639" s="1508"/>
      <c r="F11639" s="1504"/>
      <c r="G11639" s="1504"/>
      <c r="H11639" s="1504"/>
      <c r="I11639" s="1504"/>
      <c r="J11639" s="1504"/>
    </row>
    <row r="11640" spans="2:10" x14ac:dyDescent="0.25">
      <c r="B11640" s="1508"/>
      <c r="C11640" s="1508"/>
      <c r="D11640" s="1508"/>
      <c r="E11640" s="1508"/>
      <c r="F11640" s="1504"/>
      <c r="G11640" s="1504"/>
      <c r="H11640" s="1504"/>
      <c r="I11640" s="1504"/>
      <c r="J11640" s="1504"/>
    </row>
    <row r="11641" spans="2:10" x14ac:dyDescent="0.25">
      <c r="B11641" s="1508"/>
      <c r="C11641" s="1508"/>
      <c r="D11641" s="1508"/>
      <c r="E11641" s="1508"/>
      <c r="F11641" s="1504"/>
      <c r="G11641" s="1504"/>
      <c r="H11641" s="1504"/>
      <c r="I11641" s="1504"/>
      <c r="J11641" s="1504"/>
    </row>
    <row r="11642" spans="2:10" x14ac:dyDescent="0.25">
      <c r="B11642" s="1508"/>
      <c r="C11642" s="1508"/>
      <c r="D11642" s="1508"/>
      <c r="E11642" s="1508"/>
      <c r="F11642" s="1504"/>
      <c r="G11642" s="1504"/>
      <c r="H11642" s="1504"/>
      <c r="I11642" s="1504"/>
      <c r="J11642" s="1504"/>
    </row>
    <row r="11643" spans="2:10" x14ac:dyDescent="0.25">
      <c r="B11643" s="1508"/>
      <c r="C11643" s="1508"/>
      <c r="D11643" s="1508"/>
      <c r="E11643" s="1508"/>
      <c r="F11643" s="1504"/>
      <c r="G11643" s="1504"/>
      <c r="H11643" s="1504"/>
      <c r="I11643" s="1504"/>
      <c r="J11643" s="1504"/>
    </row>
    <row r="11644" spans="2:10" x14ac:dyDescent="0.25">
      <c r="B11644" s="1508"/>
      <c r="C11644" s="1508"/>
      <c r="D11644" s="1508"/>
      <c r="E11644" s="1508"/>
      <c r="F11644" s="1504"/>
      <c r="G11644" s="1504"/>
      <c r="H11644" s="1504"/>
      <c r="I11644" s="1504"/>
      <c r="J11644" s="1504"/>
    </row>
    <row r="11645" spans="2:10" x14ac:dyDescent="0.25">
      <c r="B11645" s="1508"/>
      <c r="C11645" s="1508"/>
      <c r="D11645" s="1508"/>
      <c r="E11645" s="1508"/>
      <c r="F11645" s="1504"/>
      <c r="G11645" s="1504"/>
      <c r="H11645" s="1504"/>
      <c r="I11645" s="1504"/>
      <c r="J11645" s="1504"/>
    </row>
    <row r="11646" spans="2:10" x14ac:dyDescent="0.25">
      <c r="B11646" s="1508"/>
      <c r="C11646" s="1508"/>
      <c r="D11646" s="1508"/>
      <c r="E11646" s="1508"/>
      <c r="F11646" s="1504"/>
      <c r="G11646" s="1504"/>
      <c r="H11646" s="1504"/>
      <c r="I11646" s="1504"/>
      <c r="J11646" s="1504"/>
    </row>
    <row r="11647" spans="2:10" x14ac:dyDescent="0.25">
      <c r="B11647" s="1508"/>
      <c r="C11647" s="1508"/>
      <c r="D11647" s="1508"/>
      <c r="E11647" s="1508"/>
      <c r="F11647" s="1504"/>
      <c r="G11647" s="1504"/>
      <c r="H11647" s="1504"/>
      <c r="I11647" s="1504"/>
      <c r="J11647" s="1504"/>
    </row>
    <row r="11648" spans="2:10" x14ac:dyDescent="0.25">
      <c r="B11648" s="1508"/>
      <c r="C11648" s="1508"/>
      <c r="D11648" s="1508"/>
      <c r="E11648" s="1508"/>
      <c r="F11648" s="1504"/>
      <c r="G11648" s="1504"/>
      <c r="H11648" s="1504"/>
      <c r="I11648" s="1504"/>
      <c r="J11648" s="1504"/>
    </row>
    <row r="11649" spans="2:10" x14ac:dyDescent="0.25">
      <c r="B11649" s="1508"/>
      <c r="C11649" s="1508"/>
      <c r="D11649" s="1508"/>
      <c r="E11649" s="1508"/>
      <c r="F11649" s="1504"/>
      <c r="G11649" s="1504"/>
      <c r="H11649" s="1504"/>
      <c r="I11649" s="1504"/>
      <c r="J11649" s="1504"/>
    </row>
    <row r="11650" spans="2:10" x14ac:dyDescent="0.25">
      <c r="B11650" s="1508"/>
      <c r="C11650" s="1508"/>
      <c r="D11650" s="1508"/>
      <c r="E11650" s="1508"/>
      <c r="F11650" s="1504"/>
      <c r="G11650" s="1504"/>
      <c r="H11650" s="1504"/>
      <c r="I11650" s="1504"/>
      <c r="J11650" s="1504"/>
    </row>
    <row r="11651" spans="2:10" x14ac:dyDescent="0.25">
      <c r="B11651" s="1508"/>
      <c r="C11651" s="1508"/>
      <c r="D11651" s="1508"/>
      <c r="E11651" s="1508"/>
      <c r="F11651" s="1504"/>
      <c r="G11651" s="1504"/>
      <c r="H11651" s="1504"/>
      <c r="I11651" s="1504"/>
      <c r="J11651" s="1504"/>
    </row>
    <row r="11652" spans="2:10" x14ac:dyDescent="0.25">
      <c r="B11652" s="1508"/>
      <c r="C11652" s="1508"/>
      <c r="D11652" s="1508"/>
      <c r="E11652" s="1508"/>
      <c r="F11652" s="1504"/>
      <c r="G11652" s="1504"/>
      <c r="H11652" s="1504"/>
      <c r="I11652" s="1504"/>
      <c r="J11652" s="1504"/>
    </row>
    <row r="11653" spans="2:10" x14ac:dyDescent="0.25">
      <c r="B11653" s="1508"/>
      <c r="C11653" s="1508"/>
      <c r="D11653" s="1508"/>
      <c r="E11653" s="1508"/>
      <c r="F11653" s="1504"/>
      <c r="G11653" s="1504"/>
      <c r="H11653" s="1504"/>
      <c r="I11653" s="1504"/>
      <c r="J11653" s="1504"/>
    </row>
    <row r="11654" spans="2:10" x14ac:dyDescent="0.25">
      <c r="B11654" s="1508"/>
      <c r="C11654" s="1508"/>
      <c r="D11654" s="1508"/>
      <c r="E11654" s="1508"/>
      <c r="F11654" s="1504"/>
      <c r="G11654" s="1504"/>
      <c r="H11654" s="1504"/>
      <c r="I11654" s="1504"/>
      <c r="J11654" s="1504"/>
    </row>
    <row r="11655" spans="2:10" x14ac:dyDescent="0.25">
      <c r="B11655" s="1508"/>
      <c r="C11655" s="1508"/>
      <c r="D11655" s="1508"/>
      <c r="E11655" s="1508"/>
      <c r="F11655" s="1504"/>
      <c r="G11655" s="1504"/>
      <c r="H11655" s="1504"/>
      <c r="I11655" s="1504"/>
      <c r="J11655" s="1504"/>
    </row>
    <row r="11656" spans="2:10" x14ac:dyDescent="0.25">
      <c r="B11656" s="1508"/>
      <c r="C11656" s="1508"/>
      <c r="D11656" s="1508"/>
      <c r="E11656" s="1508"/>
      <c r="F11656" s="1504"/>
      <c r="G11656" s="1504"/>
      <c r="H11656" s="1504"/>
      <c r="I11656" s="1504"/>
      <c r="J11656" s="1504"/>
    </row>
    <row r="11657" spans="2:10" x14ac:dyDescent="0.25">
      <c r="B11657" s="1508"/>
      <c r="C11657" s="1508"/>
      <c r="D11657" s="1508"/>
      <c r="E11657" s="1508"/>
      <c r="F11657" s="1504"/>
      <c r="G11657" s="1504"/>
      <c r="H11657" s="1504"/>
      <c r="I11657" s="1504"/>
      <c r="J11657" s="1504"/>
    </row>
    <row r="11658" spans="2:10" x14ac:dyDescent="0.25">
      <c r="B11658" s="1508"/>
      <c r="C11658" s="1508"/>
      <c r="D11658" s="1508"/>
      <c r="E11658" s="1508"/>
      <c r="F11658" s="1504"/>
      <c r="G11658" s="1504"/>
      <c r="H11658" s="1504"/>
      <c r="I11658" s="1504"/>
      <c r="J11658" s="1504"/>
    </row>
    <row r="11659" spans="2:10" x14ac:dyDescent="0.25">
      <c r="B11659" s="1508"/>
      <c r="C11659" s="1508"/>
      <c r="D11659" s="1508"/>
      <c r="E11659" s="1508"/>
      <c r="F11659" s="1504"/>
      <c r="G11659" s="1504"/>
      <c r="H11659" s="1504"/>
      <c r="I11659" s="1504"/>
      <c r="J11659" s="1504"/>
    </row>
    <row r="11660" spans="2:10" x14ac:dyDescent="0.25">
      <c r="B11660" s="1508"/>
      <c r="C11660" s="1508"/>
      <c r="D11660" s="1508"/>
      <c r="E11660" s="1508"/>
      <c r="F11660" s="1504"/>
      <c r="G11660" s="1504"/>
      <c r="H11660" s="1504"/>
      <c r="I11660" s="1504"/>
      <c r="J11660" s="1504"/>
    </row>
    <row r="11661" spans="2:10" x14ac:dyDescent="0.25">
      <c r="B11661" s="1508"/>
      <c r="C11661" s="1508"/>
      <c r="D11661" s="1508"/>
      <c r="E11661" s="1508"/>
      <c r="F11661" s="1504"/>
      <c r="G11661" s="1504"/>
      <c r="H11661" s="1504"/>
      <c r="I11661" s="1504"/>
      <c r="J11661" s="1504"/>
    </row>
    <row r="11662" spans="2:10" x14ac:dyDescent="0.25">
      <c r="B11662" s="1508"/>
      <c r="C11662" s="1508"/>
      <c r="D11662" s="1508"/>
      <c r="E11662" s="1508"/>
      <c r="F11662" s="1504"/>
      <c r="G11662" s="1504"/>
      <c r="H11662" s="1504"/>
      <c r="I11662" s="1504"/>
      <c r="J11662" s="1504"/>
    </row>
    <row r="11663" spans="2:10" x14ac:dyDescent="0.25">
      <c r="B11663" s="1508"/>
      <c r="C11663" s="1508"/>
      <c r="D11663" s="1508"/>
      <c r="E11663" s="1508"/>
      <c r="F11663" s="1504"/>
      <c r="G11663" s="1504"/>
      <c r="H11663" s="1504"/>
      <c r="I11663" s="1504"/>
      <c r="J11663" s="1504"/>
    </row>
    <row r="11664" spans="2:10" x14ac:dyDescent="0.25">
      <c r="B11664" s="1508"/>
      <c r="C11664" s="1508"/>
      <c r="D11664" s="1508"/>
      <c r="E11664" s="1508"/>
      <c r="F11664" s="1504"/>
      <c r="G11664" s="1504"/>
      <c r="H11664" s="1504"/>
      <c r="I11664" s="1504"/>
      <c r="J11664" s="1504"/>
    </row>
    <row r="11665" spans="2:10" x14ac:dyDescent="0.25">
      <c r="B11665" s="1508"/>
      <c r="C11665" s="1508"/>
      <c r="D11665" s="1508"/>
      <c r="E11665" s="1508"/>
      <c r="F11665" s="1504"/>
      <c r="G11665" s="1504"/>
      <c r="H11665" s="1504"/>
      <c r="I11665" s="1504"/>
      <c r="J11665" s="1504"/>
    </row>
    <row r="11666" spans="2:10" x14ac:dyDescent="0.25">
      <c r="B11666" s="1508"/>
      <c r="C11666" s="1508"/>
      <c r="D11666" s="1508"/>
      <c r="E11666" s="1508"/>
      <c r="F11666" s="1504"/>
      <c r="G11666" s="1504"/>
      <c r="H11666" s="1504"/>
      <c r="I11666" s="1504"/>
      <c r="J11666" s="1504"/>
    </row>
    <row r="11667" spans="2:10" x14ac:dyDescent="0.25">
      <c r="B11667" s="1508"/>
      <c r="C11667" s="1508"/>
      <c r="D11667" s="1508"/>
      <c r="E11667" s="1508"/>
      <c r="F11667" s="1504"/>
      <c r="G11667" s="1504"/>
      <c r="H11667" s="1504"/>
      <c r="I11667" s="1504"/>
      <c r="J11667" s="1504"/>
    </row>
    <row r="11668" spans="2:10" x14ac:dyDescent="0.25">
      <c r="B11668" s="1508"/>
      <c r="C11668" s="1508"/>
      <c r="D11668" s="1508"/>
      <c r="E11668" s="1508"/>
      <c r="F11668" s="1504"/>
      <c r="G11668" s="1504"/>
      <c r="H11668" s="1504"/>
      <c r="I11668" s="1504"/>
      <c r="J11668" s="1504"/>
    </row>
    <row r="11669" spans="2:10" x14ac:dyDescent="0.25">
      <c r="B11669" s="1508"/>
      <c r="C11669" s="1508"/>
      <c r="D11669" s="1508"/>
      <c r="E11669" s="1508"/>
      <c r="F11669" s="1504"/>
      <c r="G11669" s="1504"/>
      <c r="H11669" s="1504"/>
      <c r="I11669" s="1504"/>
      <c r="J11669" s="1504"/>
    </row>
    <row r="11670" spans="2:10" x14ac:dyDescent="0.25">
      <c r="B11670" s="1508"/>
      <c r="C11670" s="1508"/>
      <c r="D11670" s="1508"/>
      <c r="E11670" s="1508"/>
      <c r="F11670" s="1504"/>
      <c r="G11670" s="1504"/>
      <c r="H11670" s="1504"/>
      <c r="I11670" s="1504"/>
      <c r="J11670" s="1504"/>
    </row>
    <row r="11671" spans="2:10" x14ac:dyDescent="0.25">
      <c r="B11671" s="1508"/>
      <c r="C11671" s="1508"/>
      <c r="D11671" s="1508"/>
      <c r="E11671" s="1508"/>
      <c r="F11671" s="1504"/>
      <c r="G11671" s="1504"/>
      <c r="H11671" s="1504"/>
      <c r="I11671" s="1504"/>
      <c r="J11671" s="1504"/>
    </row>
    <row r="11672" spans="2:10" x14ac:dyDescent="0.25">
      <c r="B11672" s="1508"/>
      <c r="C11672" s="1508"/>
      <c r="D11672" s="1508"/>
      <c r="E11672" s="1508"/>
      <c r="F11672" s="1504"/>
      <c r="G11672" s="1504"/>
      <c r="H11672" s="1504"/>
      <c r="I11672" s="1504"/>
      <c r="J11672" s="1504"/>
    </row>
    <row r="11673" spans="2:10" x14ac:dyDescent="0.25">
      <c r="B11673" s="1508"/>
      <c r="C11673" s="1508"/>
      <c r="D11673" s="1508"/>
      <c r="E11673" s="1508"/>
      <c r="F11673" s="1504"/>
      <c r="G11673" s="1504"/>
      <c r="H11673" s="1504"/>
      <c r="I11673" s="1504"/>
      <c r="J11673" s="1504"/>
    </row>
    <row r="11674" spans="2:10" x14ac:dyDescent="0.25">
      <c r="B11674" s="1508"/>
      <c r="C11674" s="1508"/>
      <c r="D11674" s="1508"/>
      <c r="E11674" s="1508"/>
      <c r="F11674" s="1504"/>
      <c r="G11674" s="1504"/>
      <c r="H11674" s="1504"/>
      <c r="I11674" s="1504"/>
      <c r="J11674" s="1504"/>
    </row>
    <row r="11675" spans="2:10" x14ac:dyDescent="0.25">
      <c r="B11675" s="1508"/>
      <c r="C11675" s="1508"/>
      <c r="D11675" s="1508"/>
      <c r="E11675" s="1508"/>
      <c r="F11675" s="1504"/>
      <c r="G11675" s="1504"/>
      <c r="H11675" s="1504"/>
      <c r="I11675" s="1504"/>
      <c r="J11675" s="1504"/>
    </row>
    <row r="11676" spans="2:10" x14ac:dyDescent="0.25">
      <c r="B11676" s="1508"/>
      <c r="C11676" s="1508"/>
      <c r="D11676" s="1508"/>
      <c r="E11676" s="1508"/>
      <c r="F11676" s="1504"/>
      <c r="G11676" s="1504"/>
      <c r="H11676" s="1504"/>
      <c r="I11676" s="1504"/>
      <c r="J11676" s="1504"/>
    </row>
    <row r="11677" spans="2:10" x14ac:dyDescent="0.25">
      <c r="B11677" s="1508"/>
      <c r="C11677" s="1508"/>
      <c r="D11677" s="1508"/>
      <c r="E11677" s="1508"/>
      <c r="F11677" s="1504"/>
      <c r="G11677" s="1504"/>
      <c r="H11677" s="1504"/>
      <c r="I11677" s="1504"/>
      <c r="J11677" s="1504"/>
    </row>
    <row r="11678" spans="2:10" x14ac:dyDescent="0.25">
      <c r="B11678" s="1508"/>
      <c r="C11678" s="1508"/>
      <c r="D11678" s="1508"/>
      <c r="E11678" s="1508"/>
      <c r="F11678" s="1504"/>
      <c r="G11678" s="1504"/>
      <c r="H11678" s="1504"/>
      <c r="I11678" s="1504"/>
      <c r="J11678" s="1504"/>
    </row>
    <row r="11679" spans="2:10" x14ac:dyDescent="0.25">
      <c r="B11679" s="1508"/>
      <c r="C11679" s="1508"/>
      <c r="D11679" s="1508"/>
      <c r="E11679" s="1508"/>
      <c r="F11679" s="1504"/>
      <c r="G11679" s="1504"/>
      <c r="H11679" s="1504"/>
      <c r="I11679" s="1504"/>
      <c r="J11679" s="1504"/>
    </row>
    <row r="11680" spans="2:10" x14ac:dyDescent="0.25">
      <c r="B11680" s="1508"/>
      <c r="C11680" s="1508"/>
      <c r="D11680" s="1508"/>
      <c r="E11680" s="1508"/>
      <c r="F11680" s="1504"/>
      <c r="G11680" s="1504"/>
      <c r="H11680" s="1504"/>
      <c r="I11680" s="1504"/>
      <c r="J11680" s="1504"/>
    </row>
    <row r="11681" spans="2:10" x14ac:dyDescent="0.25">
      <c r="B11681" s="1508"/>
      <c r="C11681" s="1508"/>
      <c r="D11681" s="1508"/>
      <c r="E11681" s="1508"/>
      <c r="F11681" s="1504"/>
      <c r="G11681" s="1504"/>
      <c r="H11681" s="1504"/>
      <c r="I11681" s="1504"/>
      <c r="J11681" s="1504"/>
    </row>
    <row r="11682" spans="2:10" x14ac:dyDescent="0.25">
      <c r="B11682" s="1508"/>
      <c r="C11682" s="1508"/>
      <c r="D11682" s="1508"/>
      <c r="E11682" s="1508"/>
      <c r="F11682" s="1504"/>
      <c r="G11682" s="1504"/>
      <c r="H11682" s="1504"/>
      <c r="I11682" s="1504"/>
      <c r="J11682" s="1504"/>
    </row>
    <row r="11683" spans="2:10" x14ac:dyDescent="0.25">
      <c r="B11683" s="1508"/>
      <c r="C11683" s="1508"/>
      <c r="D11683" s="1508"/>
      <c r="E11683" s="1508"/>
      <c r="F11683" s="1504"/>
      <c r="G11683" s="1504"/>
      <c r="H11683" s="1504"/>
      <c r="I11683" s="1504"/>
      <c r="J11683" s="1504"/>
    </row>
    <row r="11684" spans="2:10" x14ac:dyDescent="0.25">
      <c r="B11684" s="1508"/>
      <c r="C11684" s="1508"/>
      <c r="D11684" s="1508"/>
      <c r="E11684" s="1508"/>
      <c r="F11684" s="1504"/>
      <c r="G11684" s="1504"/>
      <c r="H11684" s="1504"/>
      <c r="I11684" s="1504"/>
      <c r="J11684" s="1504"/>
    </row>
    <row r="11685" spans="2:10" x14ac:dyDescent="0.25">
      <c r="B11685" s="1508"/>
      <c r="C11685" s="1508"/>
      <c r="D11685" s="1508"/>
      <c r="E11685" s="1508"/>
      <c r="F11685" s="1504"/>
      <c r="G11685" s="1504"/>
      <c r="H11685" s="1504"/>
      <c r="I11685" s="1504"/>
      <c r="J11685" s="1504"/>
    </row>
    <row r="11686" spans="2:10" x14ac:dyDescent="0.25">
      <c r="B11686" s="1508"/>
      <c r="C11686" s="1508"/>
      <c r="D11686" s="1508"/>
      <c r="E11686" s="1508"/>
      <c r="F11686" s="1504"/>
      <c r="G11686" s="1504"/>
      <c r="H11686" s="1504"/>
      <c r="I11686" s="1504"/>
      <c r="J11686" s="1504"/>
    </row>
    <row r="11687" spans="2:10" x14ac:dyDescent="0.25">
      <c r="B11687" s="1508"/>
      <c r="C11687" s="1508"/>
      <c r="D11687" s="1508"/>
      <c r="E11687" s="1508"/>
      <c r="F11687" s="1504"/>
      <c r="G11687" s="1504"/>
      <c r="H11687" s="1504"/>
      <c r="I11687" s="1504"/>
      <c r="J11687" s="1504"/>
    </row>
    <row r="11688" spans="2:10" x14ac:dyDescent="0.25">
      <c r="B11688" s="1508"/>
      <c r="C11688" s="1508"/>
      <c r="D11688" s="1508"/>
      <c r="E11688" s="1508"/>
      <c r="F11688" s="1504"/>
      <c r="G11688" s="1504"/>
      <c r="H11688" s="1504"/>
      <c r="I11688" s="1504"/>
      <c r="J11688" s="1504"/>
    </row>
    <row r="11689" spans="2:10" x14ac:dyDescent="0.25">
      <c r="B11689" s="1508"/>
      <c r="C11689" s="1508"/>
      <c r="D11689" s="1508"/>
      <c r="E11689" s="1508"/>
      <c r="F11689" s="1504"/>
      <c r="G11689" s="1504"/>
      <c r="H11689" s="1504"/>
      <c r="I11689" s="1504"/>
      <c r="J11689" s="1504"/>
    </row>
    <row r="11690" spans="2:10" x14ac:dyDescent="0.25">
      <c r="B11690" s="1508"/>
      <c r="C11690" s="1508"/>
      <c r="D11690" s="1508"/>
      <c r="E11690" s="1508"/>
      <c r="F11690" s="1504"/>
      <c r="G11690" s="1504"/>
      <c r="H11690" s="1504"/>
      <c r="I11690" s="1504"/>
      <c r="J11690" s="1504"/>
    </row>
    <row r="11691" spans="2:10" x14ac:dyDescent="0.25">
      <c r="B11691" s="1508"/>
      <c r="C11691" s="1508"/>
      <c r="D11691" s="1508"/>
      <c r="E11691" s="1508"/>
      <c r="F11691" s="1504"/>
      <c r="G11691" s="1504"/>
      <c r="H11691" s="1504"/>
      <c r="I11691" s="1504"/>
      <c r="J11691" s="1504"/>
    </row>
    <row r="11692" spans="2:10" x14ac:dyDescent="0.25">
      <c r="B11692" s="1508"/>
      <c r="C11692" s="1508"/>
      <c r="D11692" s="1508"/>
      <c r="E11692" s="1508"/>
      <c r="F11692" s="1504"/>
      <c r="G11692" s="1504"/>
      <c r="H11692" s="1504"/>
      <c r="I11692" s="1504"/>
      <c r="J11692" s="1504"/>
    </row>
    <row r="11693" spans="2:10" x14ac:dyDescent="0.25">
      <c r="B11693" s="1508"/>
      <c r="C11693" s="1508"/>
      <c r="D11693" s="1508"/>
      <c r="E11693" s="1508"/>
      <c r="F11693" s="1504"/>
      <c r="G11693" s="1504"/>
      <c r="H11693" s="1504"/>
      <c r="I11693" s="1504"/>
      <c r="J11693" s="1504"/>
    </row>
    <row r="11694" spans="2:10" x14ac:dyDescent="0.25">
      <c r="B11694" s="1508"/>
      <c r="C11694" s="1508"/>
      <c r="D11694" s="1508"/>
      <c r="E11694" s="1508"/>
      <c r="F11694" s="1504"/>
      <c r="G11694" s="1504"/>
      <c r="H11694" s="1504"/>
      <c r="I11694" s="1504"/>
      <c r="J11694" s="1504"/>
    </row>
    <row r="11695" spans="2:10" x14ac:dyDescent="0.25">
      <c r="B11695" s="1508"/>
      <c r="C11695" s="1508"/>
      <c r="D11695" s="1508"/>
      <c r="E11695" s="1508"/>
      <c r="F11695" s="1504"/>
      <c r="G11695" s="1504"/>
      <c r="H11695" s="1504"/>
      <c r="I11695" s="1504"/>
      <c r="J11695" s="1504"/>
    </row>
    <row r="11696" spans="2:10" x14ac:dyDescent="0.25">
      <c r="B11696" s="1508"/>
      <c r="C11696" s="1508"/>
      <c r="D11696" s="1508"/>
      <c r="E11696" s="1508"/>
      <c r="F11696" s="1504"/>
      <c r="G11696" s="1504"/>
      <c r="H11696" s="1504"/>
      <c r="I11696" s="1504"/>
      <c r="J11696" s="1504"/>
    </row>
    <row r="11697" spans="2:10" x14ac:dyDescent="0.25">
      <c r="B11697" s="1508"/>
      <c r="C11697" s="1508"/>
      <c r="D11697" s="1508"/>
      <c r="E11697" s="1508"/>
      <c r="F11697" s="1504"/>
      <c r="G11697" s="1504"/>
      <c r="H11697" s="1504"/>
      <c r="I11697" s="1504"/>
      <c r="J11697" s="1504"/>
    </row>
    <row r="11698" spans="2:10" x14ac:dyDescent="0.25">
      <c r="B11698" s="1508"/>
      <c r="C11698" s="1508"/>
      <c r="D11698" s="1508"/>
      <c r="E11698" s="1508"/>
      <c r="F11698" s="1504"/>
      <c r="G11698" s="1504"/>
      <c r="H11698" s="1504"/>
      <c r="I11698" s="1504"/>
      <c r="J11698" s="1504"/>
    </row>
    <row r="11699" spans="2:10" x14ac:dyDescent="0.25">
      <c r="B11699" s="1508"/>
      <c r="C11699" s="1508"/>
      <c r="D11699" s="1508"/>
      <c r="E11699" s="1508"/>
      <c r="F11699" s="1504"/>
      <c r="G11699" s="1504"/>
      <c r="H11699" s="1504"/>
      <c r="I11699" s="1504"/>
      <c r="J11699" s="1504"/>
    </row>
    <row r="11700" spans="2:10" x14ac:dyDescent="0.25">
      <c r="B11700" s="1508"/>
      <c r="C11700" s="1508"/>
      <c r="D11700" s="1508"/>
      <c r="E11700" s="1508"/>
      <c r="F11700" s="1504"/>
      <c r="G11700" s="1504"/>
      <c r="H11700" s="1504"/>
      <c r="I11700" s="1504"/>
      <c r="J11700" s="1504"/>
    </row>
    <row r="11701" spans="2:10" x14ac:dyDescent="0.25">
      <c r="B11701" s="1508"/>
      <c r="C11701" s="1508"/>
      <c r="D11701" s="1508"/>
      <c r="E11701" s="1508"/>
      <c r="F11701" s="1504"/>
      <c r="G11701" s="1504"/>
      <c r="H11701" s="1504"/>
      <c r="I11701" s="1504"/>
      <c r="J11701" s="1504"/>
    </row>
    <row r="11702" spans="2:10" x14ac:dyDescent="0.25">
      <c r="B11702" s="1508"/>
      <c r="C11702" s="1508"/>
      <c r="D11702" s="1508"/>
      <c r="E11702" s="1508"/>
      <c r="F11702" s="1504"/>
      <c r="G11702" s="1504"/>
      <c r="H11702" s="1504"/>
      <c r="I11702" s="1504"/>
      <c r="J11702" s="1504"/>
    </row>
    <row r="11703" spans="2:10" x14ac:dyDescent="0.25">
      <c r="B11703" s="1508"/>
      <c r="C11703" s="1508"/>
      <c r="D11703" s="1508"/>
      <c r="E11703" s="1508"/>
      <c r="F11703" s="1504"/>
      <c r="G11703" s="1504"/>
      <c r="H11703" s="1504"/>
      <c r="I11703" s="1504"/>
      <c r="J11703" s="1504"/>
    </row>
    <row r="11704" spans="2:10" x14ac:dyDescent="0.25">
      <c r="B11704" s="1508"/>
      <c r="C11704" s="1508"/>
      <c r="D11704" s="1508"/>
      <c r="E11704" s="1508"/>
      <c r="F11704" s="1504"/>
      <c r="G11704" s="1504"/>
      <c r="H11704" s="1504"/>
      <c r="I11704" s="1504"/>
      <c r="J11704" s="1504"/>
    </row>
    <row r="11705" spans="2:10" x14ac:dyDescent="0.25">
      <c r="B11705" s="1508"/>
      <c r="C11705" s="1508"/>
      <c r="D11705" s="1508"/>
      <c r="E11705" s="1508"/>
      <c r="F11705" s="1504"/>
      <c r="G11705" s="1504"/>
      <c r="H11705" s="1504"/>
      <c r="I11705" s="1504"/>
      <c r="J11705" s="1504"/>
    </row>
    <row r="11706" spans="2:10" x14ac:dyDescent="0.25">
      <c r="B11706" s="1508"/>
      <c r="C11706" s="1508"/>
      <c r="D11706" s="1508"/>
      <c r="E11706" s="1508"/>
      <c r="F11706" s="1504"/>
      <c r="G11706" s="1504"/>
      <c r="H11706" s="1504"/>
      <c r="I11706" s="1504"/>
      <c r="J11706" s="1504"/>
    </row>
    <row r="11707" spans="2:10" x14ac:dyDescent="0.25">
      <c r="B11707" s="1508"/>
      <c r="C11707" s="1508"/>
      <c r="D11707" s="1508"/>
      <c r="E11707" s="1508"/>
      <c r="F11707" s="1504"/>
      <c r="G11707" s="1504"/>
      <c r="H11707" s="1504"/>
      <c r="I11707" s="1504"/>
      <c r="J11707" s="1504"/>
    </row>
    <row r="11708" spans="2:10" x14ac:dyDescent="0.25">
      <c r="B11708" s="1508"/>
      <c r="C11708" s="1508"/>
      <c r="D11708" s="1508"/>
      <c r="E11708" s="1508"/>
      <c r="F11708" s="1504"/>
      <c r="G11708" s="1504"/>
      <c r="H11708" s="1504"/>
      <c r="I11708" s="1504"/>
      <c r="J11708" s="1504"/>
    </row>
    <row r="11709" spans="2:10" x14ac:dyDescent="0.25">
      <c r="B11709" s="1508"/>
      <c r="C11709" s="1508"/>
      <c r="D11709" s="1508"/>
      <c r="E11709" s="1508"/>
      <c r="F11709" s="1504"/>
      <c r="G11709" s="1504"/>
      <c r="H11709" s="1504"/>
      <c r="I11709" s="1504"/>
      <c r="J11709" s="1504"/>
    </row>
    <row r="11710" spans="2:10" x14ac:dyDescent="0.25">
      <c r="B11710" s="1508"/>
      <c r="C11710" s="1508"/>
      <c r="D11710" s="1508"/>
      <c r="E11710" s="1508"/>
      <c r="F11710" s="1504"/>
      <c r="G11710" s="1504"/>
      <c r="H11710" s="1504"/>
      <c r="I11710" s="1504"/>
      <c r="J11710" s="1504"/>
    </row>
    <row r="11711" spans="2:10" x14ac:dyDescent="0.25">
      <c r="B11711" s="1508"/>
      <c r="C11711" s="1508"/>
      <c r="D11711" s="1508"/>
      <c r="E11711" s="1508"/>
      <c r="F11711" s="1504"/>
      <c r="G11711" s="1504"/>
      <c r="H11711" s="1504"/>
      <c r="I11711" s="1504"/>
      <c r="J11711" s="1504"/>
    </row>
    <row r="11712" spans="2:10" x14ac:dyDescent="0.25">
      <c r="B11712" s="1508"/>
      <c r="C11712" s="1508"/>
      <c r="D11712" s="1508"/>
      <c r="E11712" s="1508"/>
      <c r="F11712" s="1504"/>
      <c r="G11712" s="1504"/>
      <c r="H11712" s="1504"/>
      <c r="I11712" s="1504"/>
      <c r="J11712" s="1504"/>
    </row>
    <row r="11713" spans="2:10" x14ac:dyDescent="0.25">
      <c r="B11713" s="1508"/>
      <c r="C11713" s="1508"/>
      <c r="D11713" s="1508"/>
      <c r="E11713" s="1508"/>
      <c r="F11713" s="1504"/>
      <c r="G11713" s="1504"/>
      <c r="H11713" s="1504"/>
      <c r="I11713" s="1504"/>
      <c r="J11713" s="1504"/>
    </row>
    <row r="11714" spans="2:10" x14ac:dyDescent="0.25">
      <c r="B11714" s="1508"/>
      <c r="C11714" s="1508"/>
      <c r="D11714" s="1508"/>
      <c r="E11714" s="1508"/>
      <c r="F11714" s="1504"/>
      <c r="G11714" s="1504"/>
      <c r="H11714" s="1504"/>
      <c r="I11714" s="1504"/>
      <c r="J11714" s="1504"/>
    </row>
    <row r="11715" spans="2:10" x14ac:dyDescent="0.25">
      <c r="B11715" s="1508"/>
      <c r="C11715" s="1508"/>
      <c r="D11715" s="1508"/>
      <c r="E11715" s="1508"/>
      <c r="F11715" s="1504"/>
      <c r="G11715" s="1504"/>
      <c r="H11715" s="1504"/>
      <c r="I11715" s="1504"/>
      <c r="J11715" s="1504"/>
    </row>
    <row r="11716" spans="2:10" x14ac:dyDescent="0.25">
      <c r="B11716" s="1508"/>
      <c r="C11716" s="1508"/>
      <c r="D11716" s="1508"/>
      <c r="E11716" s="1508"/>
      <c r="F11716" s="1504"/>
      <c r="G11716" s="1504"/>
      <c r="H11716" s="1504"/>
      <c r="I11716" s="1504"/>
      <c r="J11716" s="1504"/>
    </row>
    <row r="11717" spans="2:10" x14ac:dyDescent="0.25">
      <c r="B11717" s="1508"/>
      <c r="C11717" s="1508"/>
      <c r="D11717" s="1508"/>
      <c r="E11717" s="1508"/>
      <c r="F11717" s="1504"/>
      <c r="G11717" s="1504"/>
      <c r="H11717" s="1504"/>
      <c r="I11717" s="1504"/>
      <c r="J11717" s="1504"/>
    </row>
    <row r="11718" spans="2:10" x14ac:dyDescent="0.25">
      <c r="B11718" s="1508"/>
      <c r="C11718" s="1508"/>
      <c r="D11718" s="1508"/>
      <c r="E11718" s="1508"/>
      <c r="F11718" s="1504"/>
      <c r="G11718" s="1504"/>
      <c r="H11718" s="1504"/>
      <c r="I11718" s="1504"/>
      <c r="J11718" s="1504"/>
    </row>
    <row r="11719" spans="2:10" x14ac:dyDescent="0.25">
      <c r="B11719" s="1508"/>
      <c r="C11719" s="1508"/>
      <c r="D11719" s="1508"/>
      <c r="E11719" s="1508"/>
      <c r="F11719" s="1504"/>
      <c r="G11719" s="1504"/>
      <c r="H11719" s="1504"/>
      <c r="I11719" s="1504"/>
      <c r="J11719" s="1504"/>
    </row>
    <row r="11720" spans="2:10" x14ac:dyDescent="0.25">
      <c r="B11720" s="1508"/>
      <c r="C11720" s="1508"/>
      <c r="D11720" s="1508"/>
      <c r="E11720" s="1508"/>
      <c r="F11720" s="1504"/>
      <c r="G11720" s="1504"/>
      <c r="H11720" s="1504"/>
      <c r="I11720" s="1504"/>
      <c r="J11720" s="1504"/>
    </row>
    <row r="11721" spans="2:10" x14ac:dyDescent="0.25">
      <c r="B11721" s="1508"/>
      <c r="C11721" s="1508"/>
      <c r="D11721" s="1508"/>
      <c r="E11721" s="1508"/>
      <c r="F11721" s="1504"/>
      <c r="G11721" s="1504"/>
      <c r="H11721" s="1504"/>
      <c r="I11721" s="1504"/>
      <c r="J11721" s="1504"/>
    </row>
    <row r="11722" spans="2:10" x14ac:dyDescent="0.25">
      <c r="B11722" s="1508"/>
      <c r="C11722" s="1508"/>
      <c r="D11722" s="1508"/>
      <c r="E11722" s="1508"/>
      <c r="F11722" s="1504"/>
      <c r="G11722" s="1504"/>
      <c r="H11722" s="1504"/>
      <c r="I11722" s="1504"/>
      <c r="J11722" s="1504"/>
    </row>
    <row r="11723" spans="2:10" x14ac:dyDescent="0.25">
      <c r="B11723" s="1508"/>
      <c r="C11723" s="1508"/>
      <c r="D11723" s="1508"/>
      <c r="E11723" s="1508"/>
      <c r="F11723" s="1504"/>
      <c r="G11723" s="1504"/>
      <c r="H11723" s="1504"/>
      <c r="I11723" s="1504"/>
      <c r="J11723" s="1504"/>
    </row>
    <row r="11724" spans="2:10" x14ac:dyDescent="0.25">
      <c r="B11724" s="1508"/>
      <c r="C11724" s="1508"/>
      <c r="D11724" s="1508"/>
      <c r="E11724" s="1508"/>
      <c r="F11724" s="1504"/>
      <c r="G11724" s="1504"/>
      <c r="H11724" s="1504"/>
      <c r="I11724" s="1504"/>
      <c r="J11724" s="1504"/>
    </row>
    <row r="11725" spans="2:10" x14ac:dyDescent="0.25">
      <c r="B11725" s="1508"/>
      <c r="C11725" s="1508"/>
      <c r="D11725" s="1508"/>
      <c r="E11725" s="1508"/>
      <c r="F11725" s="1504"/>
      <c r="G11725" s="1504"/>
      <c r="H11725" s="1504"/>
      <c r="I11725" s="1504"/>
      <c r="J11725" s="1504"/>
    </row>
    <row r="11726" spans="2:10" x14ac:dyDescent="0.25">
      <c r="B11726" s="1508"/>
      <c r="C11726" s="1508"/>
      <c r="D11726" s="1508"/>
      <c r="E11726" s="1508"/>
      <c r="F11726" s="1504"/>
      <c r="G11726" s="1504"/>
      <c r="H11726" s="1504"/>
      <c r="I11726" s="1504"/>
      <c r="J11726" s="1504"/>
    </row>
    <row r="11727" spans="2:10" x14ac:dyDescent="0.25">
      <c r="B11727" s="1508"/>
      <c r="C11727" s="1508"/>
      <c r="D11727" s="1508"/>
      <c r="E11727" s="1508"/>
      <c r="F11727" s="1504"/>
      <c r="G11727" s="1504"/>
      <c r="H11727" s="1504"/>
      <c r="I11727" s="1504"/>
      <c r="J11727" s="1504"/>
    </row>
    <row r="11728" spans="2:10" x14ac:dyDescent="0.25">
      <c r="B11728" s="1508"/>
      <c r="C11728" s="1508"/>
      <c r="D11728" s="1508"/>
      <c r="E11728" s="1508"/>
      <c r="F11728" s="1504"/>
      <c r="G11728" s="1504"/>
      <c r="H11728" s="1504"/>
      <c r="I11728" s="1504"/>
      <c r="J11728" s="1504"/>
    </row>
    <row r="11729" spans="2:10" x14ac:dyDescent="0.25">
      <c r="B11729" s="1508"/>
      <c r="C11729" s="1508"/>
      <c r="D11729" s="1508"/>
      <c r="E11729" s="1508"/>
      <c r="F11729" s="1504"/>
      <c r="G11729" s="1504"/>
      <c r="H11729" s="1504"/>
      <c r="I11729" s="1504"/>
      <c r="J11729" s="1504"/>
    </row>
    <row r="11730" spans="2:10" x14ac:dyDescent="0.25">
      <c r="B11730" s="1508"/>
      <c r="C11730" s="1508"/>
      <c r="D11730" s="1508"/>
      <c r="E11730" s="1508"/>
      <c r="F11730" s="1504"/>
      <c r="G11730" s="1504"/>
      <c r="H11730" s="1504"/>
      <c r="I11730" s="1504"/>
      <c r="J11730" s="1504"/>
    </row>
    <row r="11731" spans="2:10" x14ac:dyDescent="0.25">
      <c r="B11731" s="1508"/>
      <c r="C11731" s="1508"/>
      <c r="D11731" s="1508"/>
      <c r="E11731" s="1508"/>
      <c r="F11731" s="1504"/>
      <c r="G11731" s="1504"/>
      <c r="H11731" s="1504"/>
      <c r="I11731" s="1504"/>
      <c r="J11731" s="1504"/>
    </row>
    <row r="11732" spans="2:10" x14ac:dyDescent="0.25">
      <c r="B11732" s="1508"/>
      <c r="C11732" s="1508"/>
      <c r="D11732" s="1508"/>
      <c r="E11732" s="1508"/>
      <c r="F11732" s="1504"/>
      <c r="G11732" s="1504"/>
      <c r="H11732" s="1504"/>
      <c r="I11732" s="1504"/>
      <c r="J11732" s="1504"/>
    </row>
    <row r="11733" spans="2:10" x14ac:dyDescent="0.25">
      <c r="B11733" s="1508"/>
      <c r="C11733" s="1508"/>
      <c r="D11733" s="1508"/>
      <c r="E11733" s="1508"/>
      <c r="F11733" s="1504"/>
      <c r="G11733" s="1504"/>
      <c r="H11733" s="1504"/>
      <c r="I11733" s="1504"/>
      <c r="J11733" s="1504"/>
    </row>
    <row r="11734" spans="2:10" x14ac:dyDescent="0.25">
      <c r="B11734" s="1508"/>
      <c r="C11734" s="1508"/>
      <c r="D11734" s="1508"/>
      <c r="E11734" s="1508"/>
      <c r="F11734" s="1504"/>
      <c r="G11734" s="1504"/>
      <c r="H11734" s="1504"/>
      <c r="I11734" s="1504"/>
      <c r="J11734" s="1504"/>
    </row>
    <row r="11735" spans="2:10" x14ac:dyDescent="0.25">
      <c r="B11735" s="1508"/>
      <c r="C11735" s="1508"/>
      <c r="D11735" s="1508"/>
      <c r="E11735" s="1508"/>
      <c r="F11735" s="1504"/>
      <c r="G11735" s="1504"/>
      <c r="H11735" s="1504"/>
      <c r="I11735" s="1504"/>
      <c r="J11735" s="1504"/>
    </row>
    <row r="11736" spans="2:10" x14ac:dyDescent="0.25">
      <c r="B11736" s="1508"/>
      <c r="C11736" s="1508"/>
      <c r="D11736" s="1508"/>
      <c r="E11736" s="1508"/>
      <c r="F11736" s="1504"/>
      <c r="G11736" s="1504"/>
      <c r="H11736" s="1504"/>
      <c r="I11736" s="1504"/>
      <c r="J11736" s="1504"/>
    </row>
    <row r="11737" spans="2:10" x14ac:dyDescent="0.25">
      <c r="B11737" s="1508"/>
      <c r="C11737" s="1508"/>
      <c r="D11737" s="1508"/>
      <c r="E11737" s="1508"/>
      <c r="F11737" s="1504"/>
      <c r="G11737" s="1504"/>
      <c r="H11737" s="1504"/>
      <c r="I11737" s="1504"/>
      <c r="J11737" s="1504"/>
    </row>
    <row r="11738" spans="2:10" x14ac:dyDescent="0.25">
      <c r="B11738" s="1508"/>
      <c r="C11738" s="1508"/>
      <c r="D11738" s="1508"/>
      <c r="E11738" s="1508"/>
      <c r="F11738" s="1504"/>
      <c r="G11738" s="1504"/>
      <c r="H11738" s="1504"/>
      <c r="I11738" s="1504"/>
      <c r="J11738" s="1504"/>
    </row>
    <row r="11739" spans="2:10" x14ac:dyDescent="0.25">
      <c r="B11739" s="1508"/>
      <c r="C11739" s="1508"/>
      <c r="D11739" s="1508"/>
      <c r="E11739" s="1508"/>
      <c r="F11739" s="1504"/>
      <c r="G11739" s="1504"/>
      <c r="H11739" s="1504"/>
      <c r="I11739" s="1504"/>
      <c r="J11739" s="1504"/>
    </row>
    <row r="11740" spans="2:10" x14ac:dyDescent="0.25">
      <c r="B11740" s="1508"/>
      <c r="C11740" s="1508"/>
      <c r="D11740" s="1508"/>
      <c r="E11740" s="1508"/>
      <c r="F11740" s="1504"/>
      <c r="G11740" s="1504"/>
      <c r="H11740" s="1504"/>
      <c r="I11740" s="1504"/>
      <c r="J11740" s="1504"/>
    </row>
    <row r="11741" spans="2:10" x14ac:dyDescent="0.25">
      <c r="B11741" s="1508"/>
      <c r="C11741" s="1508"/>
      <c r="D11741" s="1508"/>
      <c r="E11741" s="1508"/>
      <c r="F11741" s="1504"/>
      <c r="G11741" s="1504"/>
      <c r="H11741" s="1504"/>
      <c r="I11741" s="1504"/>
      <c r="J11741" s="1504"/>
    </row>
    <row r="11742" spans="2:10" x14ac:dyDescent="0.25">
      <c r="B11742" s="1508"/>
      <c r="C11742" s="1508"/>
      <c r="D11742" s="1508"/>
      <c r="E11742" s="1508"/>
      <c r="F11742" s="1504"/>
      <c r="G11742" s="1504"/>
      <c r="H11742" s="1504"/>
      <c r="I11742" s="1504"/>
      <c r="J11742" s="1504"/>
    </row>
    <row r="11743" spans="2:10" x14ac:dyDescent="0.25">
      <c r="B11743" s="1508"/>
      <c r="C11743" s="1508"/>
      <c r="D11743" s="1508"/>
      <c r="E11743" s="1508"/>
      <c r="F11743" s="1504"/>
      <c r="G11743" s="1504"/>
      <c r="H11743" s="1504"/>
      <c r="I11743" s="1504"/>
      <c r="J11743" s="1504"/>
    </row>
    <row r="11744" spans="2:10" x14ac:dyDescent="0.25">
      <c r="B11744" s="1508"/>
      <c r="C11744" s="1508"/>
      <c r="D11744" s="1508"/>
      <c r="E11744" s="1508"/>
      <c r="F11744" s="1504"/>
      <c r="G11744" s="1504"/>
      <c r="H11744" s="1504"/>
      <c r="I11744" s="1504"/>
      <c r="J11744" s="1504"/>
    </row>
    <row r="11745" spans="2:10" x14ac:dyDescent="0.25">
      <c r="B11745" s="1508"/>
      <c r="C11745" s="1508"/>
      <c r="D11745" s="1508"/>
      <c r="E11745" s="1508"/>
      <c r="F11745" s="1504"/>
      <c r="G11745" s="1504"/>
      <c r="H11745" s="1504"/>
      <c r="I11745" s="1504"/>
      <c r="J11745" s="1504"/>
    </row>
    <row r="11746" spans="2:10" x14ac:dyDescent="0.25">
      <c r="B11746" s="1508"/>
      <c r="C11746" s="1508"/>
      <c r="D11746" s="1508"/>
      <c r="E11746" s="1508"/>
      <c r="F11746" s="1504"/>
      <c r="G11746" s="1504"/>
      <c r="H11746" s="1504"/>
      <c r="I11746" s="1504"/>
      <c r="J11746" s="1504"/>
    </row>
    <row r="11747" spans="2:10" x14ac:dyDescent="0.25">
      <c r="B11747" s="1508"/>
      <c r="C11747" s="1508"/>
      <c r="D11747" s="1508"/>
      <c r="E11747" s="1508"/>
      <c r="F11747" s="1504"/>
      <c r="G11747" s="1504"/>
      <c r="H11747" s="1504"/>
      <c r="I11747" s="1504"/>
      <c r="J11747" s="1504"/>
    </row>
    <row r="11748" spans="2:10" x14ac:dyDescent="0.25">
      <c r="B11748" s="1508"/>
      <c r="C11748" s="1508"/>
      <c r="D11748" s="1508"/>
      <c r="E11748" s="1508"/>
      <c r="F11748" s="1504"/>
      <c r="G11748" s="1504"/>
      <c r="H11748" s="1504"/>
      <c r="I11748" s="1504"/>
      <c r="J11748" s="1504"/>
    </row>
    <row r="11749" spans="2:10" x14ac:dyDescent="0.25">
      <c r="B11749" s="1508"/>
      <c r="C11749" s="1508"/>
      <c r="D11749" s="1508"/>
      <c r="E11749" s="1508"/>
      <c r="F11749" s="1504"/>
      <c r="G11749" s="1504"/>
      <c r="H11749" s="1504"/>
      <c r="I11749" s="1504"/>
      <c r="J11749" s="1504"/>
    </row>
    <row r="11750" spans="2:10" x14ac:dyDescent="0.25">
      <c r="B11750" s="1508"/>
      <c r="C11750" s="1508"/>
      <c r="D11750" s="1508"/>
      <c r="E11750" s="1508"/>
      <c r="F11750" s="1504"/>
      <c r="G11750" s="1504"/>
      <c r="H11750" s="1504"/>
      <c r="I11750" s="1504"/>
      <c r="J11750" s="1504"/>
    </row>
    <row r="11751" spans="2:10" x14ac:dyDescent="0.25">
      <c r="B11751" s="1508"/>
      <c r="C11751" s="1508"/>
      <c r="D11751" s="1508"/>
      <c r="E11751" s="1508"/>
      <c r="F11751" s="1504"/>
      <c r="G11751" s="1504"/>
      <c r="H11751" s="1504"/>
      <c r="I11751" s="1504"/>
      <c r="J11751" s="1504"/>
    </row>
    <row r="11752" spans="2:10" x14ac:dyDescent="0.25">
      <c r="B11752" s="1508"/>
      <c r="C11752" s="1508"/>
      <c r="D11752" s="1508"/>
      <c r="E11752" s="1508"/>
      <c r="F11752" s="1504"/>
      <c r="G11752" s="1504"/>
      <c r="H11752" s="1504"/>
      <c r="I11752" s="1504"/>
      <c r="J11752" s="1504"/>
    </row>
    <row r="11753" spans="2:10" x14ac:dyDescent="0.25">
      <c r="B11753" s="1508"/>
      <c r="C11753" s="1508"/>
      <c r="D11753" s="1508"/>
      <c r="E11753" s="1508"/>
      <c r="F11753" s="1504"/>
      <c r="G11753" s="1504"/>
      <c r="H11753" s="1504"/>
      <c r="I11753" s="1504"/>
      <c r="J11753" s="1504"/>
    </row>
    <row r="11754" spans="2:10" x14ac:dyDescent="0.25">
      <c r="B11754" s="1508"/>
      <c r="C11754" s="1508"/>
      <c r="D11754" s="1508"/>
      <c r="E11754" s="1508"/>
      <c r="F11754" s="1504"/>
      <c r="G11754" s="1504"/>
      <c r="H11754" s="1504"/>
      <c r="I11754" s="1504"/>
      <c r="J11754" s="1504"/>
    </row>
    <row r="11755" spans="2:10" x14ac:dyDescent="0.25">
      <c r="B11755" s="1508"/>
      <c r="C11755" s="1508"/>
      <c r="D11755" s="1508"/>
      <c r="E11755" s="1508"/>
      <c r="F11755" s="1504"/>
      <c r="G11755" s="1504"/>
      <c r="H11755" s="1504"/>
      <c r="I11755" s="1504"/>
      <c r="J11755" s="1504"/>
    </row>
    <row r="11756" spans="2:10" x14ac:dyDescent="0.25">
      <c r="B11756" s="1508"/>
      <c r="C11756" s="1508"/>
      <c r="D11756" s="1508"/>
      <c r="E11756" s="1508"/>
      <c r="F11756" s="1504"/>
      <c r="G11756" s="1504"/>
      <c r="H11756" s="1504"/>
      <c r="I11756" s="1504"/>
      <c r="J11756" s="1504"/>
    </row>
    <row r="11757" spans="2:10" x14ac:dyDescent="0.25">
      <c r="B11757" s="1508"/>
      <c r="C11757" s="1508"/>
      <c r="D11757" s="1508"/>
      <c r="E11757" s="1508"/>
      <c r="F11757" s="1504"/>
      <c r="G11757" s="1504"/>
      <c r="H11757" s="1504"/>
      <c r="I11757" s="1504"/>
      <c r="J11757" s="1504"/>
    </row>
    <row r="11758" spans="2:10" x14ac:dyDescent="0.25">
      <c r="B11758" s="1508"/>
      <c r="C11758" s="1508"/>
      <c r="D11758" s="1508"/>
      <c r="E11758" s="1508"/>
      <c r="F11758" s="1504"/>
      <c r="G11758" s="1504"/>
      <c r="H11758" s="1504"/>
      <c r="I11758" s="1504"/>
      <c r="J11758" s="1504"/>
    </row>
    <row r="11759" spans="2:10" x14ac:dyDescent="0.25">
      <c r="B11759" s="1508"/>
      <c r="C11759" s="1508"/>
      <c r="D11759" s="1508"/>
      <c r="E11759" s="1508"/>
      <c r="F11759" s="1504"/>
      <c r="G11759" s="1504"/>
      <c r="H11759" s="1504"/>
      <c r="I11759" s="1504"/>
      <c r="J11759" s="1504"/>
    </row>
    <row r="11760" spans="2:10" x14ac:dyDescent="0.25">
      <c r="B11760" s="1508"/>
      <c r="C11760" s="1508"/>
      <c r="D11760" s="1508"/>
      <c r="E11760" s="1508"/>
      <c r="F11760" s="1504"/>
      <c r="G11760" s="1504"/>
      <c r="H11760" s="1504"/>
      <c r="I11760" s="1504"/>
      <c r="J11760" s="1504"/>
    </row>
    <row r="11761" spans="2:10" x14ac:dyDescent="0.25">
      <c r="B11761" s="1508"/>
      <c r="C11761" s="1508"/>
      <c r="D11761" s="1508"/>
      <c r="E11761" s="1508"/>
      <c r="F11761" s="1504"/>
      <c r="G11761" s="1504"/>
      <c r="H11761" s="1504"/>
      <c r="I11761" s="1504"/>
      <c r="J11761" s="1504"/>
    </row>
    <row r="11762" spans="2:10" x14ac:dyDescent="0.25">
      <c r="B11762" s="1508"/>
      <c r="C11762" s="1508"/>
      <c r="D11762" s="1508"/>
      <c r="E11762" s="1508"/>
      <c r="F11762" s="1504"/>
      <c r="G11762" s="1504"/>
      <c r="H11762" s="1504"/>
      <c r="I11762" s="1504"/>
      <c r="J11762" s="1504"/>
    </row>
    <row r="11763" spans="2:10" x14ac:dyDescent="0.25">
      <c r="B11763" s="1508"/>
      <c r="C11763" s="1508"/>
      <c r="D11763" s="1508"/>
      <c r="E11763" s="1508"/>
      <c r="F11763" s="1504"/>
      <c r="G11763" s="1504"/>
      <c r="H11763" s="1504"/>
      <c r="I11763" s="1504"/>
      <c r="J11763" s="1504"/>
    </row>
    <row r="11764" spans="2:10" x14ac:dyDescent="0.25">
      <c r="B11764" s="1508"/>
      <c r="C11764" s="1508"/>
      <c r="D11764" s="1508"/>
      <c r="E11764" s="1508"/>
      <c r="F11764" s="1504"/>
      <c r="G11764" s="1504"/>
      <c r="H11764" s="1504"/>
      <c r="I11764" s="1504"/>
      <c r="J11764" s="1504"/>
    </row>
    <row r="11765" spans="2:10" x14ac:dyDescent="0.25">
      <c r="B11765" s="1508"/>
      <c r="C11765" s="1508"/>
      <c r="D11765" s="1508"/>
      <c r="E11765" s="1508"/>
      <c r="F11765" s="1504"/>
      <c r="G11765" s="1504"/>
      <c r="H11765" s="1504"/>
      <c r="I11765" s="1504"/>
      <c r="J11765" s="1504"/>
    </row>
    <row r="11766" spans="2:10" x14ac:dyDescent="0.25">
      <c r="B11766" s="1508"/>
      <c r="C11766" s="1508"/>
      <c r="D11766" s="1508"/>
      <c r="E11766" s="1508"/>
      <c r="F11766" s="1504"/>
      <c r="G11766" s="1504"/>
      <c r="H11766" s="1504"/>
      <c r="I11766" s="1504"/>
      <c r="J11766" s="1504"/>
    </row>
    <row r="11767" spans="2:10" x14ac:dyDescent="0.25">
      <c r="B11767" s="1508"/>
      <c r="C11767" s="1508"/>
      <c r="D11767" s="1508"/>
      <c r="E11767" s="1508"/>
      <c r="F11767" s="1504"/>
      <c r="G11767" s="1504"/>
      <c r="H11767" s="1504"/>
      <c r="I11767" s="1504"/>
      <c r="J11767" s="1504"/>
    </row>
    <row r="11768" spans="2:10" x14ac:dyDescent="0.25">
      <c r="B11768" s="1508"/>
      <c r="C11768" s="1508"/>
      <c r="D11768" s="1508"/>
      <c r="E11768" s="1508"/>
      <c r="F11768" s="1504"/>
      <c r="G11768" s="1504"/>
      <c r="H11768" s="1504"/>
      <c r="I11768" s="1504"/>
      <c r="J11768" s="1504"/>
    </row>
    <row r="11769" spans="2:10" x14ac:dyDescent="0.25">
      <c r="B11769" s="1508"/>
      <c r="C11769" s="1508"/>
      <c r="D11769" s="1508"/>
      <c r="E11769" s="1508"/>
      <c r="F11769" s="1504"/>
      <c r="G11769" s="1504"/>
      <c r="H11769" s="1504"/>
      <c r="I11769" s="1504"/>
      <c r="J11769" s="1504"/>
    </row>
    <row r="11770" spans="2:10" x14ac:dyDescent="0.25">
      <c r="B11770" s="1508"/>
      <c r="C11770" s="1508"/>
      <c r="D11770" s="1508"/>
      <c r="E11770" s="1508"/>
      <c r="F11770" s="1504"/>
      <c r="G11770" s="1504"/>
      <c r="H11770" s="1504"/>
      <c r="I11770" s="1504"/>
      <c r="J11770" s="1504"/>
    </row>
    <row r="11771" spans="2:10" x14ac:dyDescent="0.25">
      <c r="B11771" s="1508"/>
      <c r="C11771" s="1508"/>
      <c r="D11771" s="1508"/>
      <c r="E11771" s="1508"/>
      <c r="F11771" s="1504"/>
      <c r="G11771" s="1504"/>
      <c r="H11771" s="1504"/>
      <c r="I11771" s="1504"/>
      <c r="J11771" s="1504"/>
    </row>
    <row r="11772" spans="2:10" x14ac:dyDescent="0.25">
      <c r="B11772" s="1508"/>
      <c r="C11772" s="1508"/>
      <c r="D11772" s="1508"/>
      <c r="E11772" s="1508"/>
      <c r="F11772" s="1504"/>
      <c r="G11772" s="1504"/>
      <c r="H11772" s="1504"/>
      <c r="I11772" s="1504"/>
      <c r="J11772" s="1504"/>
    </row>
    <row r="11773" spans="2:10" x14ac:dyDescent="0.25">
      <c r="B11773" s="1508"/>
      <c r="C11773" s="1508"/>
      <c r="D11773" s="1508"/>
      <c r="E11773" s="1508"/>
      <c r="F11773" s="1504"/>
      <c r="G11773" s="1504"/>
      <c r="H11773" s="1504"/>
      <c r="I11773" s="1504"/>
      <c r="J11773" s="1504"/>
    </row>
    <row r="11774" spans="2:10" x14ac:dyDescent="0.25">
      <c r="B11774" s="1508"/>
      <c r="C11774" s="1508"/>
      <c r="D11774" s="1508"/>
      <c r="E11774" s="1508"/>
      <c r="F11774" s="1504"/>
      <c r="G11774" s="1504"/>
      <c r="H11774" s="1504"/>
      <c r="I11774" s="1504"/>
      <c r="J11774" s="1504"/>
    </row>
    <row r="11775" spans="2:10" x14ac:dyDescent="0.25">
      <c r="B11775" s="1508"/>
      <c r="C11775" s="1508"/>
      <c r="D11775" s="1508"/>
      <c r="E11775" s="1508"/>
      <c r="F11775" s="1504"/>
      <c r="G11775" s="1504"/>
      <c r="H11775" s="1504"/>
      <c r="I11775" s="1504"/>
      <c r="J11775" s="1504"/>
    </row>
    <row r="11776" spans="2:10" x14ac:dyDescent="0.25">
      <c r="B11776" s="1508"/>
      <c r="C11776" s="1508"/>
      <c r="D11776" s="1508"/>
      <c r="E11776" s="1508"/>
      <c r="F11776" s="1504"/>
      <c r="G11776" s="1504"/>
      <c r="H11776" s="1504"/>
      <c r="I11776" s="1504"/>
      <c r="J11776" s="1504"/>
    </row>
    <row r="11777" spans="2:10" x14ac:dyDescent="0.25">
      <c r="B11777" s="1508"/>
      <c r="C11777" s="1508"/>
      <c r="D11777" s="1508"/>
      <c r="E11777" s="1508"/>
      <c r="F11777" s="1504"/>
      <c r="G11777" s="1504"/>
      <c r="H11777" s="1504"/>
      <c r="I11777" s="1504"/>
      <c r="J11777" s="1504"/>
    </row>
    <row r="11778" spans="2:10" x14ac:dyDescent="0.25">
      <c r="B11778" s="1508"/>
      <c r="C11778" s="1508"/>
      <c r="D11778" s="1508"/>
      <c r="E11778" s="1508"/>
      <c r="F11778" s="1504"/>
      <c r="G11778" s="1504"/>
      <c r="H11778" s="1504"/>
      <c r="I11778" s="1504"/>
      <c r="J11778" s="1504"/>
    </row>
    <row r="11779" spans="2:10" x14ac:dyDescent="0.25">
      <c r="B11779" s="1508"/>
      <c r="C11779" s="1508"/>
      <c r="D11779" s="1508"/>
      <c r="E11779" s="1508"/>
      <c r="F11779" s="1504"/>
      <c r="G11779" s="1504"/>
      <c r="H11779" s="1504"/>
      <c r="I11779" s="1504"/>
      <c r="J11779" s="1504"/>
    </row>
    <row r="11780" spans="2:10" x14ac:dyDescent="0.25">
      <c r="B11780" s="1508"/>
      <c r="C11780" s="1508"/>
      <c r="D11780" s="1508"/>
      <c r="E11780" s="1508"/>
      <c r="F11780" s="1504"/>
      <c r="G11780" s="1504"/>
      <c r="H11780" s="1504"/>
      <c r="I11780" s="1504"/>
      <c r="J11780" s="1504"/>
    </row>
    <row r="11781" spans="2:10" x14ac:dyDescent="0.25">
      <c r="B11781" s="1508"/>
      <c r="C11781" s="1508"/>
      <c r="D11781" s="1508"/>
      <c r="E11781" s="1508"/>
      <c r="F11781" s="1504"/>
      <c r="G11781" s="1504"/>
      <c r="H11781" s="1504"/>
      <c r="I11781" s="1504"/>
      <c r="J11781" s="1504"/>
    </row>
    <row r="11782" spans="2:10" x14ac:dyDescent="0.25">
      <c r="B11782" s="1508"/>
      <c r="C11782" s="1508"/>
      <c r="D11782" s="1508"/>
      <c r="E11782" s="1508"/>
      <c r="F11782" s="1504"/>
      <c r="G11782" s="1504"/>
      <c r="H11782" s="1504"/>
      <c r="I11782" s="1504"/>
      <c r="J11782" s="1504"/>
    </row>
    <row r="11783" spans="2:10" x14ac:dyDescent="0.25">
      <c r="B11783" s="1508"/>
      <c r="C11783" s="1508"/>
      <c r="D11783" s="1508"/>
      <c r="E11783" s="1508"/>
      <c r="F11783" s="1504"/>
      <c r="G11783" s="1504"/>
      <c r="H11783" s="1504"/>
      <c r="I11783" s="1504"/>
      <c r="J11783" s="1504"/>
    </row>
    <row r="11784" spans="2:10" x14ac:dyDescent="0.25">
      <c r="B11784" s="1508"/>
      <c r="C11784" s="1508"/>
      <c r="D11784" s="1508"/>
      <c r="E11784" s="1508"/>
      <c r="F11784" s="1504"/>
      <c r="G11784" s="1504"/>
      <c r="H11784" s="1504"/>
      <c r="I11784" s="1504"/>
      <c r="J11784" s="1504"/>
    </row>
    <row r="11785" spans="2:10" x14ac:dyDescent="0.25">
      <c r="B11785" s="1508"/>
      <c r="C11785" s="1508"/>
      <c r="D11785" s="1508"/>
      <c r="E11785" s="1508"/>
      <c r="F11785" s="1504"/>
      <c r="G11785" s="1504"/>
      <c r="H11785" s="1504"/>
      <c r="I11785" s="1504"/>
      <c r="J11785" s="1504"/>
    </row>
    <row r="11786" spans="2:10" x14ac:dyDescent="0.25">
      <c r="B11786" s="1508"/>
      <c r="C11786" s="1508"/>
      <c r="D11786" s="1508"/>
      <c r="E11786" s="1508"/>
      <c r="F11786" s="1504"/>
      <c r="G11786" s="1504"/>
      <c r="H11786" s="1504"/>
      <c r="I11786" s="1504"/>
      <c r="J11786" s="1504"/>
    </row>
    <row r="11787" spans="2:10" x14ac:dyDescent="0.25">
      <c r="B11787" s="1508"/>
      <c r="C11787" s="1508"/>
      <c r="D11787" s="1508"/>
      <c r="E11787" s="1508"/>
      <c r="F11787" s="1504"/>
      <c r="G11787" s="1504"/>
      <c r="H11787" s="1504"/>
      <c r="I11787" s="1504"/>
      <c r="J11787" s="1504"/>
    </row>
    <row r="11788" spans="2:10" x14ac:dyDescent="0.25">
      <c r="B11788" s="1508"/>
      <c r="C11788" s="1508"/>
      <c r="D11788" s="1508"/>
      <c r="E11788" s="1508"/>
      <c r="F11788" s="1504"/>
      <c r="G11788" s="1504"/>
      <c r="H11788" s="1504"/>
      <c r="I11788" s="1504"/>
      <c r="J11788" s="1504"/>
    </row>
    <row r="11789" spans="2:10" x14ac:dyDescent="0.25">
      <c r="B11789" s="1508"/>
      <c r="C11789" s="1508"/>
      <c r="D11789" s="1508"/>
      <c r="E11789" s="1508"/>
      <c r="F11789" s="1504"/>
      <c r="G11789" s="1504"/>
      <c r="H11789" s="1504"/>
      <c r="I11789" s="1504"/>
      <c r="J11789" s="1504"/>
    </row>
    <row r="11790" spans="2:10" x14ac:dyDescent="0.25">
      <c r="B11790" s="1508"/>
      <c r="C11790" s="1508"/>
      <c r="D11790" s="1508"/>
      <c r="E11790" s="1508"/>
      <c r="F11790" s="1504"/>
      <c r="G11790" s="1504"/>
      <c r="H11790" s="1504"/>
      <c r="I11790" s="1504"/>
      <c r="J11790" s="1504"/>
    </row>
    <row r="11791" spans="2:10" x14ac:dyDescent="0.25">
      <c r="B11791" s="1508"/>
      <c r="C11791" s="1508"/>
      <c r="D11791" s="1508"/>
      <c r="E11791" s="1508"/>
      <c r="F11791" s="1504"/>
      <c r="G11791" s="1504"/>
      <c r="H11791" s="1504"/>
      <c r="I11791" s="1504"/>
      <c r="J11791" s="1504"/>
    </row>
    <row r="11792" spans="2:10" x14ac:dyDescent="0.25">
      <c r="B11792" s="1508"/>
      <c r="C11792" s="1508"/>
      <c r="D11792" s="1508"/>
      <c r="E11792" s="1508"/>
      <c r="F11792" s="1504"/>
      <c r="G11792" s="1504"/>
      <c r="H11792" s="1504"/>
      <c r="I11792" s="1504"/>
      <c r="J11792" s="1504"/>
    </row>
    <row r="11793" spans="2:10" x14ac:dyDescent="0.25">
      <c r="B11793" s="1508"/>
      <c r="C11793" s="1508"/>
      <c r="D11793" s="1508"/>
      <c r="E11793" s="1508"/>
      <c r="F11793" s="1504"/>
      <c r="G11793" s="1504"/>
      <c r="H11793" s="1504"/>
      <c r="I11793" s="1504"/>
      <c r="J11793" s="1504"/>
    </row>
    <row r="11794" spans="2:10" x14ac:dyDescent="0.25">
      <c r="B11794" s="1508"/>
      <c r="C11794" s="1508"/>
      <c r="D11794" s="1508"/>
      <c r="E11794" s="1508"/>
      <c r="F11794" s="1504"/>
      <c r="G11794" s="1504"/>
      <c r="H11794" s="1504"/>
      <c r="I11794" s="1504"/>
      <c r="J11794" s="1504"/>
    </row>
    <row r="11795" spans="2:10" x14ac:dyDescent="0.25">
      <c r="B11795" s="1508"/>
      <c r="C11795" s="1508"/>
      <c r="D11795" s="1508"/>
      <c r="E11795" s="1508"/>
      <c r="F11795" s="1504"/>
      <c r="G11795" s="1504"/>
      <c r="H11795" s="1504"/>
      <c r="I11795" s="1504"/>
      <c r="J11795" s="1504"/>
    </row>
    <row r="11796" spans="2:10" x14ac:dyDescent="0.25">
      <c r="B11796" s="1508"/>
      <c r="C11796" s="1508"/>
      <c r="D11796" s="1508"/>
      <c r="E11796" s="1508"/>
      <c r="F11796" s="1504"/>
      <c r="G11796" s="1504"/>
      <c r="H11796" s="1504"/>
      <c r="I11796" s="1504"/>
      <c r="J11796" s="1504"/>
    </row>
    <row r="11797" spans="2:10" x14ac:dyDescent="0.25">
      <c r="B11797" s="1508"/>
      <c r="C11797" s="1508"/>
      <c r="D11797" s="1508"/>
      <c r="E11797" s="1508"/>
      <c r="F11797" s="1504"/>
      <c r="G11797" s="1504"/>
      <c r="H11797" s="1504"/>
      <c r="I11797" s="1504"/>
      <c r="J11797" s="1504"/>
    </row>
    <row r="11798" spans="2:10" x14ac:dyDescent="0.25">
      <c r="B11798" s="1508"/>
      <c r="C11798" s="1508"/>
      <c r="D11798" s="1508"/>
      <c r="E11798" s="1508"/>
      <c r="F11798" s="1504"/>
      <c r="G11798" s="1504"/>
      <c r="H11798" s="1504"/>
      <c r="I11798" s="1504"/>
      <c r="J11798" s="1504"/>
    </row>
    <row r="11799" spans="2:10" x14ac:dyDescent="0.25">
      <c r="B11799" s="1508"/>
      <c r="C11799" s="1508"/>
      <c r="D11799" s="1508"/>
      <c r="E11799" s="1508"/>
      <c r="F11799" s="1504"/>
      <c r="G11799" s="1504"/>
      <c r="H11799" s="1504"/>
      <c r="I11799" s="1504"/>
      <c r="J11799" s="1504"/>
    </row>
    <row r="11800" spans="2:10" x14ac:dyDescent="0.25">
      <c r="B11800" s="1508"/>
      <c r="C11800" s="1508"/>
      <c r="D11800" s="1508"/>
      <c r="E11800" s="1508"/>
      <c r="F11800" s="1504"/>
      <c r="G11800" s="1504"/>
      <c r="H11800" s="1504"/>
      <c r="I11800" s="1504"/>
      <c r="J11800" s="1504"/>
    </row>
    <row r="11801" spans="2:10" x14ac:dyDescent="0.25">
      <c r="B11801" s="1508"/>
      <c r="C11801" s="1508"/>
      <c r="D11801" s="1508"/>
      <c r="E11801" s="1508"/>
      <c r="F11801" s="1504"/>
      <c r="G11801" s="1504"/>
      <c r="H11801" s="1504"/>
      <c r="I11801" s="1504"/>
      <c r="J11801" s="1504"/>
    </row>
    <row r="11802" spans="2:10" x14ac:dyDescent="0.25">
      <c r="B11802" s="1508"/>
      <c r="C11802" s="1508"/>
      <c r="D11802" s="1508"/>
      <c r="E11802" s="1508"/>
      <c r="F11802" s="1504"/>
      <c r="G11802" s="1504"/>
      <c r="H11802" s="1504"/>
      <c r="I11802" s="1504"/>
      <c r="J11802" s="1504"/>
    </row>
    <row r="11803" spans="2:10" x14ac:dyDescent="0.25">
      <c r="B11803" s="1508"/>
      <c r="C11803" s="1508"/>
      <c r="D11803" s="1508"/>
      <c r="E11803" s="1508"/>
      <c r="F11803" s="1504"/>
      <c r="G11803" s="1504"/>
      <c r="H11803" s="1504"/>
      <c r="I11803" s="1504"/>
      <c r="J11803" s="1504"/>
    </row>
    <row r="11804" spans="2:10" x14ac:dyDescent="0.25">
      <c r="B11804" s="1508"/>
      <c r="C11804" s="1508"/>
      <c r="D11804" s="1508"/>
      <c r="E11804" s="1508"/>
      <c r="F11804" s="1504"/>
      <c r="G11804" s="1504"/>
      <c r="H11804" s="1504"/>
      <c r="I11804" s="1504"/>
      <c r="J11804" s="1504"/>
    </row>
    <row r="11805" spans="2:10" x14ac:dyDescent="0.25">
      <c r="B11805" s="1508"/>
      <c r="C11805" s="1508"/>
      <c r="D11805" s="1508"/>
      <c r="E11805" s="1508"/>
      <c r="F11805" s="1504"/>
      <c r="G11805" s="1504"/>
      <c r="H11805" s="1504"/>
      <c r="I11805" s="1504"/>
      <c r="J11805" s="1504"/>
    </row>
    <row r="11806" spans="2:10" x14ac:dyDescent="0.25">
      <c r="B11806" s="1508"/>
      <c r="C11806" s="1508"/>
      <c r="D11806" s="1508"/>
      <c r="E11806" s="1508"/>
      <c r="F11806" s="1504"/>
      <c r="G11806" s="1504"/>
      <c r="H11806" s="1504"/>
      <c r="I11806" s="1504"/>
      <c r="J11806" s="1504"/>
    </row>
    <row r="11807" spans="2:10" x14ac:dyDescent="0.25">
      <c r="B11807" s="1508"/>
      <c r="C11807" s="1508"/>
      <c r="D11807" s="1508"/>
      <c r="E11807" s="1508"/>
      <c r="F11807" s="1504"/>
      <c r="G11807" s="1504"/>
      <c r="H11807" s="1504"/>
      <c r="I11807" s="1504"/>
      <c r="J11807" s="1504"/>
    </row>
    <row r="11808" spans="2:10" x14ac:dyDescent="0.25">
      <c r="B11808" s="1508"/>
      <c r="C11808" s="1508"/>
      <c r="D11808" s="1508"/>
      <c r="E11808" s="1508"/>
      <c r="F11808" s="1504"/>
      <c r="G11808" s="1504"/>
      <c r="H11808" s="1504"/>
      <c r="I11808" s="1504"/>
      <c r="J11808" s="1504"/>
    </row>
    <row r="11809" spans="2:10" x14ac:dyDescent="0.25">
      <c r="B11809" s="1508"/>
      <c r="C11809" s="1508"/>
      <c r="D11809" s="1508"/>
      <c r="E11809" s="1508"/>
      <c r="F11809" s="1504"/>
      <c r="G11809" s="1504"/>
      <c r="H11809" s="1504"/>
      <c r="I11809" s="1504"/>
      <c r="J11809" s="1504"/>
    </row>
    <row r="11810" spans="2:10" x14ac:dyDescent="0.25">
      <c r="B11810" s="1508"/>
      <c r="C11810" s="1508"/>
      <c r="D11810" s="1508"/>
      <c r="E11810" s="1508"/>
      <c r="F11810" s="1504"/>
      <c r="G11810" s="1504"/>
      <c r="H11810" s="1504"/>
      <c r="I11810" s="1504"/>
      <c r="J11810" s="1504"/>
    </row>
    <row r="11811" spans="2:10" x14ac:dyDescent="0.25">
      <c r="B11811" s="1508"/>
      <c r="C11811" s="1508"/>
      <c r="D11811" s="1508"/>
      <c r="E11811" s="1508"/>
      <c r="F11811" s="1504"/>
      <c r="G11811" s="1504"/>
      <c r="H11811" s="1504"/>
      <c r="I11811" s="1504"/>
      <c r="J11811" s="1504"/>
    </row>
    <row r="11812" spans="2:10" x14ac:dyDescent="0.25">
      <c r="B11812" s="1508"/>
      <c r="C11812" s="1508"/>
      <c r="D11812" s="1508"/>
      <c r="E11812" s="1508"/>
      <c r="F11812" s="1504"/>
      <c r="G11812" s="1504"/>
      <c r="H11812" s="1504"/>
      <c r="I11812" s="1504"/>
      <c r="J11812" s="1504"/>
    </row>
    <row r="11813" spans="2:10" x14ac:dyDescent="0.25">
      <c r="B11813" s="1508"/>
      <c r="C11813" s="1508"/>
      <c r="D11813" s="1508"/>
      <c r="E11813" s="1508"/>
      <c r="F11813" s="1504"/>
      <c r="G11813" s="1504"/>
      <c r="H11813" s="1504"/>
      <c r="I11813" s="1504"/>
      <c r="J11813" s="1504"/>
    </row>
    <row r="11814" spans="2:10" x14ac:dyDescent="0.25">
      <c r="B11814" s="1508"/>
      <c r="C11814" s="1508"/>
      <c r="D11814" s="1508"/>
      <c r="E11814" s="1508"/>
      <c r="F11814" s="1504"/>
      <c r="G11814" s="1504"/>
      <c r="H11814" s="1504"/>
      <c r="I11814" s="1504"/>
      <c r="J11814" s="1504"/>
    </row>
    <row r="11815" spans="2:10" x14ac:dyDescent="0.25">
      <c r="B11815" s="1508"/>
      <c r="C11815" s="1508"/>
      <c r="D11815" s="1508"/>
      <c r="E11815" s="1508"/>
      <c r="F11815" s="1504"/>
      <c r="G11815" s="1504"/>
      <c r="H11815" s="1504"/>
      <c r="I11815" s="1504"/>
      <c r="J11815" s="1504"/>
    </row>
    <row r="11816" spans="2:10" x14ac:dyDescent="0.25">
      <c r="B11816" s="1508"/>
      <c r="C11816" s="1508"/>
      <c r="D11816" s="1508"/>
      <c r="E11816" s="1508"/>
      <c r="F11816" s="1504"/>
      <c r="G11816" s="1504"/>
      <c r="H11816" s="1504"/>
      <c r="I11816" s="1504"/>
      <c r="J11816" s="1504"/>
    </row>
    <row r="11817" spans="2:10" x14ac:dyDescent="0.25">
      <c r="B11817" s="1508"/>
      <c r="C11817" s="1508"/>
      <c r="D11817" s="1508"/>
      <c r="E11817" s="1508"/>
      <c r="F11817" s="1504"/>
      <c r="G11817" s="1504"/>
      <c r="H11817" s="1504"/>
      <c r="I11817" s="1504"/>
      <c r="J11817" s="1504"/>
    </row>
    <row r="11818" spans="2:10" x14ac:dyDescent="0.25">
      <c r="B11818" s="1508"/>
      <c r="C11818" s="1508"/>
      <c r="D11818" s="1508"/>
      <c r="E11818" s="1508"/>
      <c r="F11818" s="1504"/>
      <c r="G11818" s="1504"/>
      <c r="H11818" s="1504"/>
      <c r="I11818" s="1504"/>
      <c r="J11818" s="1504"/>
    </row>
    <row r="11819" spans="2:10" x14ac:dyDescent="0.25">
      <c r="B11819" s="1508"/>
      <c r="C11819" s="1508"/>
      <c r="D11819" s="1508"/>
      <c r="E11819" s="1508"/>
      <c r="F11819" s="1504"/>
      <c r="G11819" s="1504"/>
      <c r="H11819" s="1504"/>
      <c r="I11819" s="1504"/>
      <c r="J11819" s="1504"/>
    </row>
    <row r="11820" spans="2:10" x14ac:dyDescent="0.25">
      <c r="B11820" s="1508"/>
      <c r="C11820" s="1508"/>
      <c r="D11820" s="1508"/>
      <c r="E11820" s="1508"/>
      <c r="F11820" s="1504"/>
      <c r="G11820" s="1504"/>
      <c r="H11820" s="1504"/>
      <c r="I11820" s="1504"/>
      <c r="J11820" s="1504"/>
    </row>
    <row r="11821" spans="2:10" x14ac:dyDescent="0.25">
      <c r="B11821" s="1508"/>
      <c r="C11821" s="1508"/>
      <c r="D11821" s="1508"/>
      <c r="E11821" s="1508"/>
      <c r="F11821" s="1504"/>
      <c r="G11821" s="1504"/>
      <c r="H11821" s="1504"/>
      <c r="I11821" s="1504"/>
      <c r="J11821" s="1504"/>
    </row>
    <row r="11822" spans="2:10" x14ac:dyDescent="0.25">
      <c r="B11822" s="1508"/>
      <c r="C11822" s="1508"/>
      <c r="D11822" s="1508"/>
      <c r="E11822" s="1508"/>
      <c r="F11822" s="1504"/>
      <c r="G11822" s="1504"/>
      <c r="H11822" s="1504"/>
      <c r="I11822" s="1504"/>
      <c r="J11822" s="1504"/>
    </row>
    <row r="11823" spans="2:10" x14ac:dyDescent="0.25">
      <c r="B11823" s="1508"/>
      <c r="C11823" s="1508"/>
      <c r="D11823" s="1508"/>
      <c r="E11823" s="1508"/>
      <c r="F11823" s="1504"/>
      <c r="G11823" s="1504"/>
      <c r="H11823" s="1504"/>
      <c r="I11823" s="1504"/>
      <c r="J11823" s="1504"/>
    </row>
    <row r="11824" spans="2:10" x14ac:dyDescent="0.25">
      <c r="B11824" s="1508"/>
      <c r="C11824" s="1508"/>
      <c r="D11824" s="1508"/>
      <c r="E11824" s="1508"/>
      <c r="F11824" s="1504"/>
      <c r="G11824" s="1504"/>
      <c r="H11824" s="1504"/>
      <c r="I11824" s="1504"/>
      <c r="J11824" s="1504"/>
    </row>
    <row r="11825" spans="2:10" x14ac:dyDescent="0.25">
      <c r="B11825" s="1508"/>
      <c r="C11825" s="1508"/>
      <c r="D11825" s="1508"/>
      <c r="E11825" s="1508"/>
      <c r="F11825" s="1504"/>
      <c r="G11825" s="1504"/>
      <c r="H11825" s="1504"/>
      <c r="I11825" s="1504"/>
      <c r="J11825" s="1504"/>
    </row>
    <row r="11826" spans="2:10" x14ac:dyDescent="0.25">
      <c r="B11826" s="1508"/>
      <c r="C11826" s="1508"/>
      <c r="D11826" s="1508"/>
      <c r="E11826" s="1508"/>
      <c r="F11826" s="1504"/>
      <c r="G11826" s="1504"/>
      <c r="H11826" s="1504"/>
      <c r="I11826" s="1504"/>
      <c r="J11826" s="1504"/>
    </row>
    <row r="11827" spans="2:10" x14ac:dyDescent="0.25">
      <c r="B11827" s="1508"/>
      <c r="C11827" s="1508"/>
      <c r="D11827" s="1508"/>
      <c r="E11827" s="1508"/>
      <c r="F11827" s="1504"/>
      <c r="G11827" s="1504"/>
      <c r="H11827" s="1504"/>
      <c r="I11827" s="1504"/>
      <c r="J11827" s="1504"/>
    </row>
    <row r="11828" spans="2:10" x14ac:dyDescent="0.25">
      <c r="B11828" s="1508"/>
      <c r="C11828" s="1508"/>
      <c r="D11828" s="1508"/>
      <c r="E11828" s="1508"/>
      <c r="F11828" s="1504"/>
      <c r="G11828" s="1504"/>
      <c r="H11828" s="1504"/>
      <c r="I11828" s="1504"/>
      <c r="J11828" s="1504"/>
    </row>
    <row r="11829" spans="2:10" x14ac:dyDescent="0.25">
      <c r="B11829" s="1508"/>
      <c r="C11829" s="1508"/>
      <c r="D11829" s="1508"/>
      <c r="E11829" s="1508"/>
      <c r="F11829" s="1504"/>
      <c r="G11829" s="1504"/>
      <c r="H11829" s="1504"/>
      <c r="I11829" s="1504"/>
      <c r="J11829" s="1504"/>
    </row>
    <row r="11830" spans="2:10" x14ac:dyDescent="0.25">
      <c r="B11830" s="1508"/>
      <c r="C11830" s="1508"/>
      <c r="D11830" s="1508"/>
      <c r="E11830" s="1508"/>
      <c r="F11830" s="1504"/>
      <c r="G11830" s="1504"/>
      <c r="H11830" s="1504"/>
      <c r="I11830" s="1504"/>
      <c r="J11830" s="1504"/>
    </row>
    <row r="11831" spans="2:10" x14ac:dyDescent="0.25">
      <c r="B11831" s="1508"/>
      <c r="C11831" s="1508"/>
      <c r="D11831" s="1508"/>
      <c r="E11831" s="1508"/>
      <c r="F11831" s="1504"/>
      <c r="G11831" s="1504"/>
      <c r="H11831" s="1504"/>
      <c r="I11831" s="1504"/>
      <c r="J11831" s="1504"/>
    </row>
    <row r="11832" spans="2:10" x14ac:dyDescent="0.25">
      <c r="B11832" s="1508"/>
      <c r="C11832" s="1508"/>
      <c r="D11832" s="1508"/>
      <c r="E11832" s="1508"/>
      <c r="F11832" s="1504"/>
      <c r="G11832" s="1504"/>
      <c r="H11832" s="1504"/>
      <c r="I11832" s="1504"/>
      <c r="J11832" s="1504"/>
    </row>
    <row r="11833" spans="2:10" x14ac:dyDescent="0.25">
      <c r="B11833" s="1508"/>
      <c r="C11833" s="1508"/>
      <c r="D11833" s="1508"/>
      <c r="E11833" s="1508"/>
      <c r="F11833" s="1504"/>
      <c r="G11833" s="1504"/>
      <c r="H11833" s="1504"/>
      <c r="I11833" s="1504"/>
      <c r="J11833" s="1504"/>
    </row>
    <row r="11834" spans="2:10" x14ac:dyDescent="0.25">
      <c r="B11834" s="1508"/>
      <c r="C11834" s="1508"/>
      <c r="D11834" s="1508"/>
      <c r="E11834" s="1508"/>
      <c r="F11834" s="1504"/>
      <c r="G11834" s="1504"/>
      <c r="H11834" s="1504"/>
      <c r="I11834" s="1504"/>
      <c r="J11834" s="1504"/>
    </row>
    <row r="11835" spans="2:10" x14ac:dyDescent="0.25">
      <c r="B11835" s="1508"/>
      <c r="C11835" s="1508"/>
      <c r="D11835" s="1508"/>
      <c r="E11835" s="1508"/>
      <c r="F11835" s="1504"/>
      <c r="G11835" s="1504"/>
      <c r="H11835" s="1504"/>
      <c r="I11835" s="1504"/>
      <c r="J11835" s="1504"/>
    </row>
    <row r="11836" spans="2:10" x14ac:dyDescent="0.25">
      <c r="B11836" s="1508"/>
      <c r="C11836" s="1508"/>
      <c r="D11836" s="1508"/>
      <c r="E11836" s="1508"/>
      <c r="F11836" s="1504"/>
      <c r="G11836" s="1504"/>
      <c r="H11836" s="1504"/>
      <c r="I11836" s="1504"/>
      <c r="J11836" s="1504"/>
    </row>
    <row r="11837" spans="2:10" x14ac:dyDescent="0.25">
      <c r="B11837" s="1508"/>
      <c r="C11837" s="1508"/>
      <c r="D11837" s="1508"/>
      <c r="E11837" s="1508"/>
      <c r="F11837" s="1504"/>
      <c r="G11837" s="1504"/>
      <c r="H11837" s="1504"/>
      <c r="I11837" s="1504"/>
      <c r="J11837" s="1504"/>
    </row>
    <row r="11838" spans="2:10" x14ac:dyDescent="0.25">
      <c r="B11838" s="1508"/>
      <c r="C11838" s="1508"/>
      <c r="D11838" s="1508"/>
      <c r="E11838" s="1508"/>
      <c r="F11838" s="1504"/>
      <c r="G11838" s="1504"/>
      <c r="H11838" s="1504"/>
      <c r="I11838" s="1504"/>
      <c r="J11838" s="1504"/>
    </row>
    <row r="11839" spans="2:10" x14ac:dyDescent="0.25">
      <c r="B11839" s="1508"/>
      <c r="C11839" s="1508"/>
      <c r="D11839" s="1508"/>
      <c r="E11839" s="1508"/>
      <c r="F11839" s="1504"/>
      <c r="G11839" s="1504"/>
      <c r="H11839" s="1504"/>
      <c r="I11839" s="1504"/>
      <c r="J11839" s="1504"/>
    </row>
    <row r="11840" spans="2:10" x14ac:dyDescent="0.25">
      <c r="B11840" s="1508"/>
      <c r="C11840" s="1508"/>
      <c r="D11840" s="1508"/>
      <c r="E11840" s="1508"/>
      <c r="F11840" s="1504"/>
      <c r="G11840" s="1504"/>
      <c r="H11840" s="1504"/>
      <c r="I11840" s="1504"/>
      <c r="J11840" s="1504"/>
    </row>
    <row r="11841" spans="2:10" x14ac:dyDescent="0.25">
      <c r="B11841" s="1508"/>
      <c r="C11841" s="1508"/>
      <c r="D11841" s="1508"/>
      <c r="E11841" s="1508"/>
      <c r="F11841" s="1504"/>
      <c r="G11841" s="1504"/>
      <c r="H11841" s="1504"/>
      <c r="I11841" s="1504"/>
      <c r="J11841" s="1504"/>
    </row>
    <row r="11842" spans="2:10" x14ac:dyDescent="0.25">
      <c r="B11842" s="1508"/>
      <c r="C11842" s="1508"/>
      <c r="D11842" s="1508"/>
      <c r="E11842" s="1508"/>
      <c r="F11842" s="1504"/>
      <c r="G11842" s="1504"/>
      <c r="H11842" s="1504"/>
      <c r="I11842" s="1504"/>
      <c r="J11842" s="1504"/>
    </row>
    <row r="11843" spans="2:10" x14ac:dyDescent="0.25">
      <c r="B11843" s="1508"/>
      <c r="C11843" s="1508"/>
      <c r="D11843" s="1508"/>
      <c r="E11843" s="1508"/>
      <c r="F11843" s="1504"/>
      <c r="G11843" s="1504"/>
      <c r="H11843" s="1504"/>
      <c r="I11843" s="1504"/>
      <c r="J11843" s="1504"/>
    </row>
    <row r="11844" spans="2:10" x14ac:dyDescent="0.25">
      <c r="B11844" s="1508"/>
      <c r="C11844" s="1508"/>
      <c r="D11844" s="1508"/>
      <c r="E11844" s="1508"/>
      <c r="F11844" s="1504"/>
      <c r="G11844" s="1504"/>
      <c r="H11844" s="1504"/>
      <c r="I11844" s="1504"/>
      <c r="J11844" s="1504"/>
    </row>
    <row r="11845" spans="2:10" x14ac:dyDescent="0.25">
      <c r="B11845" s="1508"/>
      <c r="C11845" s="1508"/>
      <c r="D11845" s="1508"/>
      <c r="E11845" s="1508"/>
      <c r="F11845" s="1504"/>
      <c r="G11845" s="1504"/>
      <c r="H11845" s="1504"/>
      <c r="I11845" s="1504"/>
      <c r="J11845" s="1504"/>
    </row>
    <row r="11846" spans="2:10" x14ac:dyDescent="0.25">
      <c r="B11846" s="1508"/>
      <c r="C11846" s="1508"/>
      <c r="D11846" s="1508"/>
      <c r="E11846" s="1508"/>
      <c r="F11846" s="1504"/>
      <c r="G11846" s="1504"/>
      <c r="H11846" s="1504"/>
      <c r="I11846" s="1504"/>
      <c r="J11846" s="1504"/>
    </row>
    <row r="11847" spans="2:10" x14ac:dyDescent="0.25">
      <c r="B11847" s="1508"/>
      <c r="C11847" s="1508"/>
      <c r="D11847" s="1508"/>
      <c r="E11847" s="1508"/>
      <c r="F11847" s="1504"/>
      <c r="G11847" s="1504"/>
      <c r="H11847" s="1504"/>
      <c r="I11847" s="1504"/>
      <c r="J11847" s="1504"/>
    </row>
    <row r="11848" spans="2:10" x14ac:dyDescent="0.25">
      <c r="B11848" s="1508"/>
      <c r="C11848" s="1508"/>
      <c r="D11848" s="1508"/>
      <c r="E11848" s="1508"/>
      <c r="F11848" s="1504"/>
      <c r="G11848" s="1504"/>
      <c r="H11848" s="1504"/>
      <c r="I11848" s="1504"/>
      <c r="J11848" s="1504"/>
    </row>
    <row r="11849" spans="2:10" x14ac:dyDescent="0.25">
      <c r="B11849" s="1508"/>
      <c r="C11849" s="1508"/>
      <c r="D11849" s="1508"/>
      <c r="E11849" s="1508"/>
      <c r="F11849" s="1504"/>
      <c r="G11849" s="1504"/>
      <c r="H11849" s="1504"/>
      <c r="I11849" s="1504"/>
      <c r="J11849" s="1504"/>
    </row>
    <row r="11850" spans="2:10" x14ac:dyDescent="0.25">
      <c r="B11850" s="1508"/>
      <c r="C11850" s="1508"/>
      <c r="D11850" s="1508"/>
      <c r="E11850" s="1508"/>
      <c r="F11850" s="1504"/>
      <c r="G11850" s="1504"/>
      <c r="H11850" s="1504"/>
      <c r="I11850" s="1504"/>
      <c r="J11850" s="1504"/>
    </row>
    <row r="11851" spans="2:10" x14ac:dyDescent="0.25">
      <c r="B11851" s="1508"/>
      <c r="C11851" s="1508"/>
      <c r="D11851" s="1508"/>
      <c r="E11851" s="1508"/>
      <c r="F11851" s="1504"/>
      <c r="G11851" s="1504"/>
      <c r="H11851" s="1504"/>
      <c r="I11851" s="1504"/>
      <c r="J11851" s="1504"/>
    </row>
    <row r="11852" spans="2:10" x14ac:dyDescent="0.25">
      <c r="B11852" s="1508"/>
      <c r="C11852" s="1508"/>
      <c r="D11852" s="1508"/>
      <c r="E11852" s="1508"/>
      <c r="F11852" s="1504"/>
      <c r="G11852" s="1504"/>
      <c r="H11852" s="1504"/>
      <c r="I11852" s="1504"/>
      <c r="J11852" s="1504"/>
    </row>
    <row r="11853" spans="2:10" x14ac:dyDescent="0.25">
      <c r="B11853" s="1508"/>
      <c r="C11853" s="1508"/>
      <c r="D11853" s="1508"/>
      <c r="E11853" s="1508"/>
      <c r="F11853" s="1504"/>
      <c r="G11853" s="1504"/>
      <c r="H11853" s="1504"/>
      <c r="I11853" s="1504"/>
      <c r="J11853" s="1504"/>
    </row>
    <row r="11854" spans="2:10" x14ac:dyDescent="0.25">
      <c r="B11854" s="1508"/>
      <c r="C11854" s="1508"/>
      <c r="D11854" s="1508"/>
      <c r="E11854" s="1508"/>
      <c r="F11854" s="1504"/>
      <c r="G11854" s="1504"/>
      <c r="H11854" s="1504"/>
      <c r="I11854" s="1504"/>
      <c r="J11854" s="1504"/>
    </row>
    <row r="11855" spans="2:10" x14ac:dyDescent="0.25">
      <c r="B11855" s="1508"/>
      <c r="C11855" s="1508"/>
      <c r="D11855" s="1508"/>
      <c r="E11855" s="1508"/>
      <c r="F11855" s="1504"/>
      <c r="G11855" s="1504"/>
      <c r="H11855" s="1504"/>
      <c r="I11855" s="1504"/>
      <c r="J11855" s="1504"/>
    </row>
    <row r="11856" spans="2:10" x14ac:dyDescent="0.25">
      <c r="B11856" s="1508"/>
      <c r="C11856" s="1508"/>
      <c r="D11856" s="1508"/>
      <c r="E11856" s="1508"/>
      <c r="F11856" s="1504"/>
      <c r="G11856" s="1504"/>
      <c r="H11856" s="1504"/>
      <c r="I11856" s="1504"/>
      <c r="J11856" s="1504"/>
    </row>
    <row r="11857" spans="2:10" x14ac:dyDescent="0.25">
      <c r="B11857" s="1508"/>
      <c r="C11857" s="1508"/>
      <c r="D11857" s="1508"/>
      <c r="E11857" s="1508"/>
      <c r="F11857" s="1504"/>
      <c r="G11857" s="1504"/>
      <c r="H11857" s="1504"/>
      <c r="I11857" s="1504"/>
      <c r="J11857" s="1504"/>
    </row>
    <row r="11858" spans="2:10" x14ac:dyDescent="0.25">
      <c r="B11858" s="1508"/>
      <c r="C11858" s="1508"/>
      <c r="D11858" s="1508"/>
      <c r="E11858" s="1508"/>
      <c r="F11858" s="1504"/>
      <c r="G11858" s="1504"/>
      <c r="H11858" s="1504"/>
      <c r="I11858" s="1504"/>
      <c r="J11858" s="1504"/>
    </row>
    <row r="11859" spans="2:10" x14ac:dyDescent="0.25">
      <c r="B11859" s="1508"/>
      <c r="C11859" s="1508"/>
      <c r="D11859" s="1508"/>
      <c r="E11859" s="1508"/>
      <c r="F11859" s="1504"/>
      <c r="G11859" s="1504"/>
      <c r="H11859" s="1504"/>
      <c r="I11859" s="1504"/>
      <c r="J11859" s="1504"/>
    </row>
    <row r="11860" spans="2:10" x14ac:dyDescent="0.25">
      <c r="B11860" s="1508"/>
      <c r="C11860" s="1508"/>
      <c r="D11860" s="1508"/>
      <c r="E11860" s="1508"/>
      <c r="F11860" s="1504"/>
      <c r="G11860" s="1504"/>
      <c r="H11860" s="1504"/>
      <c r="I11860" s="1504"/>
      <c r="J11860" s="1504"/>
    </row>
    <row r="11861" spans="2:10" x14ac:dyDescent="0.25">
      <c r="B11861" s="1508"/>
      <c r="C11861" s="1508"/>
      <c r="D11861" s="1508"/>
      <c r="E11861" s="1508"/>
      <c r="F11861" s="1504"/>
      <c r="G11861" s="1504"/>
      <c r="H11861" s="1504"/>
      <c r="I11861" s="1504"/>
      <c r="J11861" s="1504"/>
    </row>
    <row r="11862" spans="2:10" x14ac:dyDescent="0.25">
      <c r="B11862" s="1508"/>
      <c r="C11862" s="1508"/>
      <c r="D11862" s="1508"/>
      <c r="E11862" s="1508"/>
      <c r="F11862" s="1504"/>
      <c r="G11862" s="1504"/>
      <c r="H11862" s="1504"/>
      <c r="I11862" s="1504"/>
      <c r="J11862" s="1504"/>
    </row>
    <row r="11863" spans="2:10" x14ac:dyDescent="0.25">
      <c r="B11863" s="1508"/>
      <c r="C11863" s="1508"/>
      <c r="D11863" s="1508"/>
      <c r="E11863" s="1508"/>
      <c r="F11863" s="1504"/>
      <c r="G11863" s="1504"/>
      <c r="H11863" s="1504"/>
      <c r="I11863" s="1504"/>
      <c r="J11863" s="1504"/>
    </row>
    <row r="11864" spans="2:10" x14ac:dyDescent="0.25">
      <c r="B11864" s="1508"/>
      <c r="C11864" s="1508"/>
      <c r="D11864" s="1508"/>
      <c r="E11864" s="1508"/>
      <c r="F11864" s="1504"/>
      <c r="G11864" s="1504"/>
      <c r="H11864" s="1504"/>
      <c r="I11864" s="1504"/>
      <c r="J11864" s="1504"/>
    </row>
    <row r="11865" spans="2:10" x14ac:dyDescent="0.25">
      <c r="B11865" s="1508"/>
      <c r="C11865" s="1508"/>
      <c r="D11865" s="1508"/>
      <c r="E11865" s="1508"/>
      <c r="F11865" s="1504"/>
      <c r="G11865" s="1504"/>
      <c r="H11865" s="1504"/>
      <c r="I11865" s="1504"/>
      <c r="J11865" s="1504"/>
    </row>
    <row r="11866" spans="2:10" x14ac:dyDescent="0.25">
      <c r="B11866" s="1508"/>
      <c r="C11866" s="1508"/>
      <c r="D11866" s="1508"/>
      <c r="E11866" s="1508"/>
      <c r="F11866" s="1504"/>
      <c r="G11866" s="1504"/>
      <c r="H11866" s="1504"/>
      <c r="I11866" s="1504"/>
      <c r="J11866" s="1504"/>
    </row>
    <row r="11867" spans="2:10" x14ac:dyDescent="0.25">
      <c r="B11867" s="1508"/>
      <c r="C11867" s="1508"/>
      <c r="D11867" s="1508"/>
      <c r="E11867" s="1508"/>
      <c r="F11867" s="1504"/>
      <c r="G11867" s="1504"/>
      <c r="H11867" s="1504"/>
      <c r="I11867" s="1504"/>
      <c r="J11867" s="1504"/>
    </row>
    <row r="11868" spans="2:10" x14ac:dyDescent="0.25">
      <c r="B11868" s="1508"/>
      <c r="C11868" s="1508"/>
      <c r="D11868" s="1508"/>
      <c r="E11868" s="1508"/>
      <c r="F11868" s="1504"/>
      <c r="G11868" s="1504"/>
      <c r="H11868" s="1504"/>
      <c r="I11868" s="1504"/>
      <c r="J11868" s="1504"/>
    </row>
    <row r="11869" spans="2:10" x14ac:dyDescent="0.25">
      <c r="B11869" s="1508"/>
      <c r="C11869" s="1508"/>
      <c r="D11869" s="1508"/>
      <c r="E11869" s="1508"/>
      <c r="F11869" s="1504"/>
      <c r="G11869" s="1504"/>
      <c r="H11869" s="1504"/>
      <c r="I11869" s="1504"/>
      <c r="J11869" s="1504"/>
    </row>
    <row r="11870" spans="2:10" x14ac:dyDescent="0.25">
      <c r="B11870" s="1508"/>
      <c r="C11870" s="1508"/>
      <c r="D11870" s="1508"/>
      <c r="E11870" s="1508"/>
      <c r="F11870" s="1504"/>
      <c r="G11870" s="1504"/>
      <c r="H11870" s="1504"/>
      <c r="I11870" s="1504"/>
      <c r="J11870" s="1504"/>
    </row>
    <row r="11871" spans="2:10" x14ac:dyDescent="0.25">
      <c r="B11871" s="1508"/>
      <c r="C11871" s="1508"/>
      <c r="D11871" s="1508"/>
      <c r="E11871" s="1508"/>
      <c r="F11871" s="1504"/>
      <c r="G11871" s="1504"/>
      <c r="H11871" s="1504"/>
      <c r="I11871" s="1504"/>
      <c r="J11871" s="1504"/>
    </row>
    <row r="11872" spans="2:10" x14ac:dyDescent="0.25">
      <c r="B11872" s="1508"/>
      <c r="C11872" s="1508"/>
      <c r="D11872" s="1508"/>
      <c r="E11872" s="1508"/>
      <c r="F11872" s="1504"/>
      <c r="G11872" s="1504"/>
      <c r="H11872" s="1504"/>
      <c r="I11872" s="1504"/>
      <c r="J11872" s="1504"/>
    </row>
    <row r="11873" spans="2:10" x14ac:dyDescent="0.25">
      <c r="B11873" s="1508"/>
      <c r="C11873" s="1508"/>
      <c r="D11873" s="1508"/>
      <c r="E11873" s="1508"/>
      <c r="F11873" s="1504"/>
      <c r="G11873" s="1504"/>
      <c r="H11873" s="1504"/>
      <c r="I11873" s="1504"/>
      <c r="J11873" s="1504"/>
    </row>
    <row r="11874" spans="2:10" x14ac:dyDescent="0.25">
      <c r="B11874" s="1508"/>
      <c r="C11874" s="1508"/>
      <c r="D11874" s="1508"/>
      <c r="E11874" s="1508"/>
      <c r="F11874" s="1504"/>
      <c r="G11874" s="1504"/>
      <c r="H11874" s="1504"/>
      <c r="I11874" s="1504"/>
      <c r="J11874" s="1504"/>
    </row>
    <row r="11875" spans="2:10" x14ac:dyDescent="0.25">
      <c r="B11875" s="1508"/>
      <c r="C11875" s="1508"/>
      <c r="D11875" s="1508"/>
      <c r="E11875" s="1508"/>
      <c r="F11875" s="1504"/>
      <c r="G11875" s="1504"/>
      <c r="H11875" s="1504"/>
      <c r="I11875" s="1504"/>
      <c r="J11875" s="1504"/>
    </row>
    <row r="11876" spans="2:10" x14ac:dyDescent="0.25">
      <c r="B11876" s="1508"/>
      <c r="C11876" s="1508"/>
      <c r="D11876" s="1508"/>
      <c r="E11876" s="1508"/>
      <c r="F11876" s="1504"/>
      <c r="G11876" s="1504"/>
      <c r="H11876" s="1504"/>
      <c r="I11876" s="1504"/>
      <c r="J11876" s="1504"/>
    </row>
    <row r="11877" spans="2:10" x14ac:dyDescent="0.25">
      <c r="B11877" s="1508"/>
      <c r="C11877" s="1508"/>
      <c r="D11877" s="1508"/>
      <c r="E11877" s="1508"/>
      <c r="F11877" s="1504"/>
      <c r="G11877" s="1504"/>
      <c r="H11877" s="1504"/>
      <c r="I11877" s="1504"/>
      <c r="J11877" s="1504"/>
    </row>
    <row r="11878" spans="2:10" x14ac:dyDescent="0.25">
      <c r="B11878" s="1508"/>
      <c r="C11878" s="1508"/>
      <c r="D11878" s="1508"/>
      <c r="E11878" s="1508"/>
      <c r="F11878" s="1504"/>
      <c r="G11878" s="1504"/>
      <c r="H11878" s="1504"/>
      <c r="I11878" s="1504"/>
      <c r="J11878" s="1504"/>
    </row>
    <row r="11879" spans="2:10" x14ac:dyDescent="0.25">
      <c r="B11879" s="1508"/>
      <c r="C11879" s="1508"/>
      <c r="D11879" s="1508"/>
      <c r="E11879" s="1508"/>
      <c r="F11879" s="1504"/>
      <c r="G11879" s="1504"/>
      <c r="H11879" s="1504"/>
      <c r="I11879" s="1504"/>
      <c r="J11879" s="1504"/>
    </row>
    <row r="11880" spans="2:10" x14ac:dyDescent="0.25">
      <c r="B11880" s="1508"/>
      <c r="C11880" s="1508"/>
      <c r="D11880" s="1508"/>
      <c r="E11880" s="1508"/>
      <c r="F11880" s="1504"/>
      <c r="G11880" s="1504"/>
      <c r="H11880" s="1504"/>
      <c r="I11880" s="1504"/>
      <c r="J11880" s="1504"/>
    </row>
    <row r="11881" spans="2:10" x14ac:dyDescent="0.25">
      <c r="B11881" s="1508"/>
      <c r="C11881" s="1508"/>
      <c r="D11881" s="1508"/>
      <c r="E11881" s="1508"/>
      <c r="F11881" s="1504"/>
      <c r="G11881" s="1504"/>
      <c r="H11881" s="1504"/>
      <c r="I11881" s="1504"/>
      <c r="J11881" s="1504"/>
    </row>
    <row r="11882" spans="2:10" x14ac:dyDescent="0.25">
      <c r="B11882" s="1508"/>
      <c r="C11882" s="1508"/>
      <c r="D11882" s="1508"/>
      <c r="E11882" s="1508"/>
      <c r="F11882" s="1504"/>
      <c r="G11882" s="1504"/>
      <c r="H11882" s="1504"/>
      <c r="I11882" s="1504"/>
      <c r="J11882" s="1504"/>
    </row>
    <row r="11883" spans="2:10" x14ac:dyDescent="0.25">
      <c r="B11883" s="1508"/>
      <c r="C11883" s="1508"/>
      <c r="D11883" s="1508"/>
      <c r="E11883" s="1508"/>
      <c r="F11883" s="1504"/>
      <c r="G11883" s="1504"/>
      <c r="H11883" s="1504"/>
      <c r="I11883" s="1504"/>
      <c r="J11883" s="1504"/>
    </row>
    <row r="11884" spans="2:10" x14ac:dyDescent="0.25">
      <c r="B11884" s="1508"/>
      <c r="C11884" s="1508"/>
      <c r="D11884" s="1508"/>
      <c r="E11884" s="1508"/>
      <c r="F11884" s="1504"/>
      <c r="G11884" s="1504"/>
      <c r="H11884" s="1504"/>
      <c r="I11884" s="1504"/>
      <c r="J11884" s="1504"/>
    </row>
    <row r="11885" spans="2:10" x14ac:dyDescent="0.25">
      <c r="B11885" s="1508"/>
      <c r="C11885" s="1508"/>
      <c r="D11885" s="1508"/>
      <c r="E11885" s="1508"/>
      <c r="F11885" s="1504"/>
      <c r="G11885" s="1504"/>
      <c r="H11885" s="1504"/>
      <c r="I11885" s="1504"/>
      <c r="J11885" s="1504"/>
    </row>
    <row r="11886" spans="2:10" x14ac:dyDescent="0.25">
      <c r="B11886" s="1508"/>
      <c r="C11886" s="1508"/>
      <c r="D11886" s="1508"/>
      <c r="E11886" s="1508"/>
      <c r="F11886" s="1504"/>
      <c r="G11886" s="1504"/>
      <c r="H11886" s="1504"/>
      <c r="I11886" s="1504"/>
      <c r="J11886" s="1504"/>
    </row>
    <row r="11887" spans="2:10" x14ac:dyDescent="0.25">
      <c r="B11887" s="1508"/>
      <c r="C11887" s="1508"/>
      <c r="D11887" s="1508"/>
      <c r="E11887" s="1508"/>
      <c r="F11887" s="1504"/>
      <c r="G11887" s="1504"/>
      <c r="H11887" s="1504"/>
      <c r="I11887" s="1504"/>
      <c r="J11887" s="1504"/>
    </row>
    <row r="11888" spans="2:10" x14ac:dyDescent="0.25">
      <c r="B11888" s="1508"/>
      <c r="C11888" s="1508"/>
      <c r="D11888" s="1508"/>
      <c r="E11888" s="1508"/>
      <c r="F11888" s="1504"/>
      <c r="G11888" s="1504"/>
      <c r="H11888" s="1504"/>
      <c r="I11888" s="1504"/>
      <c r="J11888" s="1504"/>
    </row>
    <row r="11889" spans="2:10" x14ac:dyDescent="0.25">
      <c r="B11889" s="1508"/>
      <c r="C11889" s="1508"/>
      <c r="D11889" s="1508"/>
      <c r="E11889" s="1508"/>
      <c r="F11889" s="1504"/>
      <c r="G11889" s="1504"/>
      <c r="H11889" s="1504"/>
      <c r="I11889" s="1504"/>
      <c r="J11889" s="1504"/>
    </row>
    <row r="11890" spans="2:10" x14ac:dyDescent="0.25">
      <c r="B11890" s="1508"/>
      <c r="C11890" s="1508"/>
      <c r="D11890" s="1508"/>
      <c r="E11890" s="1508"/>
      <c r="F11890" s="1504"/>
      <c r="G11890" s="1504"/>
      <c r="H11890" s="1504"/>
      <c r="I11890" s="1504"/>
      <c r="J11890" s="1504"/>
    </row>
    <row r="11891" spans="2:10" x14ac:dyDescent="0.25">
      <c r="B11891" s="1508"/>
      <c r="C11891" s="1508"/>
      <c r="D11891" s="1508"/>
      <c r="E11891" s="1508"/>
      <c r="F11891" s="1504"/>
      <c r="G11891" s="1504"/>
      <c r="H11891" s="1504"/>
      <c r="I11891" s="1504"/>
      <c r="J11891" s="1504"/>
    </row>
    <row r="11892" spans="2:10" x14ac:dyDescent="0.25">
      <c r="B11892" s="1508"/>
      <c r="C11892" s="1508"/>
      <c r="D11892" s="1508"/>
      <c r="E11892" s="1508"/>
      <c r="F11892" s="1504"/>
      <c r="G11892" s="1504"/>
      <c r="H11892" s="1504"/>
      <c r="I11892" s="1504"/>
      <c r="J11892" s="1504"/>
    </row>
    <row r="11893" spans="2:10" x14ac:dyDescent="0.25">
      <c r="B11893" s="1508"/>
      <c r="C11893" s="1508"/>
      <c r="D11893" s="1508"/>
      <c r="E11893" s="1508"/>
      <c r="F11893" s="1504"/>
      <c r="G11893" s="1504"/>
      <c r="H11893" s="1504"/>
      <c r="I11893" s="1504"/>
      <c r="J11893" s="1504"/>
    </row>
    <row r="11894" spans="2:10" x14ac:dyDescent="0.25">
      <c r="B11894" s="1508"/>
      <c r="C11894" s="1508"/>
      <c r="D11894" s="1508"/>
      <c r="E11894" s="1508"/>
      <c r="F11894" s="1504"/>
      <c r="G11894" s="1504"/>
      <c r="H11894" s="1504"/>
      <c r="I11894" s="1504"/>
      <c r="J11894" s="1504"/>
    </row>
    <row r="11895" spans="2:10" x14ac:dyDescent="0.25">
      <c r="B11895" s="1508"/>
      <c r="C11895" s="1508"/>
      <c r="D11895" s="1508"/>
      <c r="E11895" s="1508"/>
      <c r="F11895" s="1504"/>
      <c r="G11895" s="1504"/>
      <c r="H11895" s="1504"/>
      <c r="I11895" s="1504"/>
      <c r="J11895" s="1504"/>
    </row>
    <row r="11896" spans="2:10" x14ac:dyDescent="0.25">
      <c r="B11896" s="1508"/>
      <c r="C11896" s="1508"/>
      <c r="D11896" s="1508"/>
      <c r="E11896" s="1508"/>
      <c r="F11896" s="1504"/>
      <c r="G11896" s="1504"/>
      <c r="H11896" s="1504"/>
      <c r="I11896" s="1504"/>
      <c r="J11896" s="1504"/>
    </row>
    <row r="11897" spans="2:10" x14ac:dyDescent="0.25">
      <c r="B11897" s="1508"/>
      <c r="C11897" s="1508"/>
      <c r="D11897" s="1508"/>
      <c r="E11897" s="1508"/>
      <c r="F11897" s="1504"/>
      <c r="G11897" s="1504"/>
      <c r="H11897" s="1504"/>
      <c r="I11897" s="1504"/>
      <c r="J11897" s="1504"/>
    </row>
    <row r="11898" spans="2:10" x14ac:dyDescent="0.25">
      <c r="B11898" s="1508"/>
      <c r="C11898" s="1508"/>
      <c r="D11898" s="1508"/>
      <c r="E11898" s="1508"/>
      <c r="F11898" s="1504"/>
      <c r="G11898" s="1504"/>
      <c r="H11898" s="1504"/>
      <c r="I11898" s="1504"/>
      <c r="J11898" s="1504"/>
    </row>
    <row r="11899" spans="2:10" x14ac:dyDescent="0.25">
      <c r="B11899" s="1508"/>
      <c r="C11899" s="1508"/>
      <c r="D11899" s="1508"/>
      <c r="E11899" s="1508"/>
      <c r="F11899" s="1504"/>
      <c r="G11899" s="1504"/>
      <c r="H11899" s="1504"/>
      <c r="I11899" s="1504"/>
      <c r="J11899" s="1504"/>
    </row>
    <row r="11900" spans="2:10" x14ac:dyDescent="0.25">
      <c r="B11900" s="1508"/>
      <c r="C11900" s="1508"/>
      <c r="D11900" s="1508"/>
      <c r="E11900" s="1508"/>
      <c r="F11900" s="1504"/>
      <c r="G11900" s="1504"/>
      <c r="H11900" s="1504"/>
      <c r="I11900" s="1504"/>
      <c r="J11900" s="1504"/>
    </row>
    <row r="11901" spans="2:10" x14ac:dyDescent="0.25">
      <c r="B11901" s="1508"/>
      <c r="C11901" s="1508"/>
      <c r="D11901" s="1508"/>
      <c r="E11901" s="1508"/>
      <c r="F11901" s="1504"/>
      <c r="G11901" s="1504"/>
      <c r="H11901" s="1504"/>
      <c r="I11901" s="1504"/>
      <c r="J11901" s="1504"/>
    </row>
    <row r="11902" spans="2:10" x14ac:dyDescent="0.25">
      <c r="B11902" s="1508"/>
      <c r="C11902" s="1508"/>
      <c r="D11902" s="1508"/>
      <c r="E11902" s="1508"/>
      <c r="F11902" s="1504"/>
      <c r="G11902" s="1504"/>
      <c r="H11902" s="1504"/>
      <c r="I11902" s="1504"/>
      <c r="J11902" s="1504"/>
    </row>
    <row r="11903" spans="2:10" x14ac:dyDescent="0.25">
      <c r="B11903" s="1508"/>
      <c r="C11903" s="1508"/>
      <c r="D11903" s="1508"/>
      <c r="E11903" s="1508"/>
      <c r="F11903" s="1504"/>
      <c r="G11903" s="1504"/>
      <c r="H11903" s="1504"/>
      <c r="I11903" s="1504"/>
      <c r="J11903" s="1504"/>
    </row>
    <row r="11904" spans="2:10" x14ac:dyDescent="0.25">
      <c r="B11904" s="1508"/>
      <c r="C11904" s="1508"/>
      <c r="D11904" s="1508"/>
      <c r="E11904" s="1508"/>
      <c r="F11904" s="1504"/>
      <c r="G11904" s="1504"/>
      <c r="H11904" s="1504"/>
      <c r="I11904" s="1504"/>
      <c r="J11904" s="1504"/>
    </row>
    <row r="11905" spans="2:10" x14ac:dyDescent="0.25">
      <c r="B11905" s="1508"/>
      <c r="C11905" s="1508"/>
      <c r="D11905" s="1508"/>
      <c r="E11905" s="1508"/>
      <c r="F11905" s="1504"/>
      <c r="G11905" s="1504"/>
      <c r="H11905" s="1504"/>
      <c r="I11905" s="1504"/>
      <c r="J11905" s="1504"/>
    </row>
    <row r="11906" spans="2:10" x14ac:dyDescent="0.25">
      <c r="B11906" s="1508"/>
      <c r="C11906" s="1508"/>
      <c r="D11906" s="1508"/>
      <c r="E11906" s="1508"/>
      <c r="F11906" s="1504"/>
      <c r="G11906" s="1504"/>
      <c r="H11906" s="1504"/>
      <c r="I11906" s="1504"/>
      <c r="J11906" s="1504"/>
    </row>
    <row r="11907" spans="2:10" x14ac:dyDescent="0.25">
      <c r="B11907" s="1508"/>
      <c r="C11907" s="1508"/>
      <c r="D11907" s="1508"/>
      <c r="E11907" s="1508"/>
      <c r="F11907" s="1504"/>
      <c r="G11907" s="1504"/>
      <c r="H11907" s="1504"/>
      <c r="I11907" s="1504"/>
      <c r="J11907" s="1504"/>
    </row>
    <row r="11908" spans="2:10" x14ac:dyDescent="0.25">
      <c r="B11908" s="1508"/>
      <c r="C11908" s="1508"/>
      <c r="D11908" s="1508"/>
      <c r="E11908" s="1508"/>
      <c r="F11908" s="1504"/>
      <c r="G11908" s="1504"/>
      <c r="H11908" s="1504"/>
      <c r="I11908" s="1504"/>
      <c r="J11908" s="1504"/>
    </row>
    <row r="11909" spans="2:10" x14ac:dyDescent="0.25">
      <c r="B11909" s="1508"/>
      <c r="C11909" s="1508"/>
      <c r="D11909" s="1508"/>
      <c r="E11909" s="1508"/>
      <c r="F11909" s="1504"/>
      <c r="G11909" s="1504"/>
      <c r="H11909" s="1504"/>
      <c r="I11909" s="1504"/>
      <c r="J11909" s="1504"/>
    </row>
    <row r="11910" spans="2:10" x14ac:dyDescent="0.25">
      <c r="B11910" s="1508"/>
      <c r="C11910" s="1508"/>
      <c r="D11910" s="1508"/>
      <c r="E11910" s="1508"/>
      <c r="F11910" s="1504"/>
      <c r="G11910" s="1504"/>
      <c r="H11910" s="1504"/>
      <c r="I11910" s="1504"/>
      <c r="J11910" s="1504"/>
    </row>
    <row r="11911" spans="2:10" x14ac:dyDescent="0.25">
      <c r="B11911" s="1508"/>
      <c r="C11911" s="1508"/>
      <c r="D11911" s="1508"/>
      <c r="E11911" s="1508"/>
      <c r="F11911" s="1504"/>
      <c r="G11911" s="1504"/>
      <c r="H11911" s="1504"/>
      <c r="I11911" s="1504"/>
      <c r="J11911" s="1504"/>
    </row>
    <row r="11912" spans="2:10" x14ac:dyDescent="0.25">
      <c r="B11912" s="1508"/>
      <c r="C11912" s="1508"/>
      <c r="D11912" s="1508"/>
      <c r="E11912" s="1508"/>
      <c r="F11912" s="1504"/>
      <c r="G11912" s="1504"/>
      <c r="H11912" s="1504"/>
      <c r="I11912" s="1504"/>
      <c r="J11912" s="1504"/>
    </row>
    <row r="11913" spans="2:10" x14ac:dyDescent="0.25">
      <c r="B11913" s="1508"/>
      <c r="C11913" s="1508"/>
      <c r="D11913" s="1508"/>
      <c r="E11913" s="1508"/>
      <c r="F11913" s="1504"/>
      <c r="G11913" s="1504"/>
      <c r="H11913" s="1504"/>
      <c r="I11913" s="1504"/>
      <c r="J11913" s="1504"/>
    </row>
    <row r="11914" spans="2:10" x14ac:dyDescent="0.25">
      <c r="B11914" s="1508"/>
      <c r="C11914" s="1508"/>
      <c r="D11914" s="1508"/>
      <c r="E11914" s="1508"/>
      <c r="F11914" s="1504"/>
      <c r="G11914" s="1504"/>
      <c r="H11914" s="1504"/>
      <c r="I11914" s="1504"/>
      <c r="J11914" s="1504"/>
    </row>
    <row r="11915" spans="2:10" x14ac:dyDescent="0.25">
      <c r="B11915" s="1508"/>
      <c r="C11915" s="1508"/>
      <c r="D11915" s="1508"/>
      <c r="E11915" s="1508"/>
      <c r="F11915" s="1504"/>
      <c r="G11915" s="1504"/>
      <c r="H11915" s="1504"/>
      <c r="I11915" s="1504"/>
      <c r="J11915" s="1504"/>
    </row>
    <row r="11916" spans="2:10" x14ac:dyDescent="0.25">
      <c r="B11916" s="1508"/>
      <c r="C11916" s="1508"/>
      <c r="D11916" s="1508"/>
      <c r="E11916" s="1508"/>
      <c r="F11916" s="1504"/>
      <c r="G11916" s="1504"/>
      <c r="H11916" s="1504"/>
      <c r="I11916" s="1504"/>
      <c r="J11916" s="1504"/>
    </row>
    <row r="11917" spans="2:10" x14ac:dyDescent="0.25">
      <c r="B11917" s="1508"/>
      <c r="C11917" s="1508"/>
      <c r="D11917" s="1508"/>
      <c r="E11917" s="1508"/>
      <c r="F11917" s="1504"/>
      <c r="G11917" s="1504"/>
      <c r="H11917" s="1504"/>
      <c r="I11917" s="1504"/>
      <c r="J11917" s="1504"/>
    </row>
    <row r="11918" spans="2:10" x14ac:dyDescent="0.25">
      <c r="B11918" s="1508"/>
      <c r="C11918" s="1508"/>
      <c r="D11918" s="1508"/>
      <c r="E11918" s="1508"/>
      <c r="F11918" s="1504"/>
      <c r="G11918" s="1504"/>
      <c r="H11918" s="1504"/>
      <c r="I11918" s="1504"/>
      <c r="J11918" s="1504"/>
    </row>
    <row r="11919" spans="2:10" x14ac:dyDescent="0.25">
      <c r="B11919" s="1508"/>
      <c r="C11919" s="1508"/>
      <c r="D11919" s="1508"/>
      <c r="E11919" s="1508"/>
      <c r="F11919" s="1504"/>
      <c r="G11919" s="1504"/>
      <c r="H11919" s="1504"/>
      <c r="I11919" s="1504"/>
      <c r="J11919" s="1504"/>
    </row>
    <row r="11920" spans="2:10" x14ac:dyDescent="0.25">
      <c r="B11920" s="1508"/>
      <c r="C11920" s="1508"/>
      <c r="D11920" s="1508"/>
      <c r="E11920" s="1508"/>
      <c r="F11920" s="1504"/>
      <c r="G11920" s="1504"/>
      <c r="H11920" s="1504"/>
      <c r="I11920" s="1504"/>
      <c r="J11920" s="1504"/>
    </row>
    <row r="11921" spans="2:10" x14ac:dyDescent="0.25">
      <c r="B11921" s="1508"/>
      <c r="C11921" s="1508"/>
      <c r="D11921" s="1508"/>
      <c r="E11921" s="1508"/>
      <c r="F11921" s="1504"/>
      <c r="G11921" s="1504"/>
      <c r="H11921" s="1504"/>
      <c r="I11921" s="1504"/>
      <c r="J11921" s="1504"/>
    </row>
    <row r="11922" spans="2:10" x14ac:dyDescent="0.25">
      <c r="B11922" s="1508"/>
      <c r="C11922" s="1508"/>
      <c r="D11922" s="1508"/>
      <c r="E11922" s="1508"/>
      <c r="F11922" s="1504"/>
      <c r="G11922" s="1504"/>
      <c r="H11922" s="1504"/>
      <c r="I11922" s="1504"/>
      <c r="J11922" s="1504"/>
    </row>
    <row r="11923" spans="2:10" x14ac:dyDescent="0.25">
      <c r="B11923" s="1508"/>
      <c r="C11923" s="1508"/>
      <c r="D11923" s="1508"/>
      <c r="E11923" s="1508"/>
      <c r="F11923" s="1504"/>
      <c r="G11923" s="1504"/>
      <c r="H11923" s="1504"/>
      <c r="I11923" s="1504"/>
      <c r="J11923" s="1504"/>
    </row>
    <row r="11924" spans="2:10" x14ac:dyDescent="0.25">
      <c r="B11924" s="1508"/>
      <c r="C11924" s="1508"/>
      <c r="D11924" s="1508"/>
      <c r="E11924" s="1508"/>
      <c r="F11924" s="1504"/>
      <c r="G11924" s="1504"/>
      <c r="H11924" s="1504"/>
      <c r="I11924" s="1504"/>
      <c r="J11924" s="1504"/>
    </row>
    <row r="11925" spans="2:10" x14ac:dyDescent="0.25">
      <c r="B11925" s="1508"/>
      <c r="C11925" s="1508"/>
      <c r="D11925" s="1508"/>
      <c r="E11925" s="1508"/>
      <c r="F11925" s="1504"/>
      <c r="G11925" s="1504"/>
      <c r="H11925" s="1504"/>
      <c r="I11925" s="1504"/>
      <c r="J11925" s="1504"/>
    </row>
    <row r="11926" spans="2:10" x14ac:dyDescent="0.25">
      <c r="B11926" s="1508"/>
      <c r="C11926" s="1508"/>
      <c r="D11926" s="1508"/>
      <c r="E11926" s="1508"/>
      <c r="F11926" s="1504"/>
      <c r="G11926" s="1504"/>
      <c r="H11926" s="1504"/>
      <c r="I11926" s="1504"/>
      <c r="J11926" s="1504"/>
    </row>
    <row r="11927" spans="2:10" x14ac:dyDescent="0.25">
      <c r="B11927" s="1508"/>
      <c r="C11927" s="1508"/>
      <c r="D11927" s="1508"/>
      <c r="E11927" s="1508"/>
      <c r="F11927" s="1504"/>
      <c r="G11927" s="1504"/>
      <c r="H11927" s="1504"/>
      <c r="I11927" s="1504"/>
      <c r="J11927" s="1504"/>
    </row>
    <row r="11928" spans="2:10" x14ac:dyDescent="0.25">
      <c r="B11928" s="1508"/>
      <c r="C11928" s="1508"/>
      <c r="D11928" s="1508"/>
      <c r="E11928" s="1508"/>
      <c r="F11928" s="1504"/>
      <c r="G11928" s="1504"/>
      <c r="H11928" s="1504"/>
      <c r="I11928" s="1504"/>
      <c r="J11928" s="1504"/>
    </row>
    <row r="11929" spans="2:10" x14ac:dyDescent="0.25">
      <c r="B11929" s="1508"/>
      <c r="C11929" s="1508"/>
      <c r="D11929" s="1508"/>
      <c r="E11929" s="1508"/>
      <c r="F11929" s="1504"/>
      <c r="G11929" s="1504"/>
      <c r="H11929" s="1504"/>
      <c r="I11929" s="1504"/>
      <c r="J11929" s="1504"/>
    </row>
    <row r="11930" spans="2:10" x14ac:dyDescent="0.25">
      <c r="B11930" s="1508"/>
      <c r="C11930" s="1508"/>
      <c r="D11930" s="1508"/>
      <c r="E11930" s="1508"/>
      <c r="F11930" s="1504"/>
      <c r="G11930" s="1504"/>
      <c r="H11930" s="1504"/>
      <c r="I11930" s="1504"/>
      <c r="J11930" s="1504"/>
    </row>
    <row r="11931" spans="2:10" x14ac:dyDescent="0.25">
      <c r="B11931" s="1508"/>
      <c r="C11931" s="1508"/>
      <c r="D11931" s="1508"/>
      <c r="E11931" s="1508"/>
      <c r="F11931" s="1504"/>
      <c r="G11931" s="1504"/>
      <c r="H11931" s="1504"/>
      <c r="I11931" s="1504"/>
      <c r="J11931" s="1504"/>
    </row>
    <row r="11932" spans="2:10" x14ac:dyDescent="0.25">
      <c r="B11932" s="1508"/>
      <c r="C11932" s="1508"/>
      <c r="D11932" s="1508"/>
      <c r="E11932" s="1508"/>
      <c r="F11932" s="1504"/>
      <c r="G11932" s="1504"/>
      <c r="H11932" s="1504"/>
      <c r="I11932" s="1504"/>
      <c r="J11932" s="1504"/>
    </row>
    <row r="11933" spans="2:10" x14ac:dyDescent="0.25">
      <c r="B11933" s="1508"/>
      <c r="C11933" s="1508"/>
      <c r="D11933" s="1508"/>
      <c r="E11933" s="1508"/>
      <c r="F11933" s="1504"/>
      <c r="G11933" s="1504"/>
      <c r="H11933" s="1504"/>
      <c r="I11933" s="1504"/>
      <c r="J11933" s="1504"/>
    </row>
    <row r="11934" spans="2:10" x14ac:dyDescent="0.25">
      <c r="B11934" s="1508"/>
      <c r="C11934" s="1508"/>
      <c r="D11934" s="1508"/>
      <c r="E11934" s="1508"/>
      <c r="F11934" s="1504"/>
      <c r="G11934" s="1504"/>
      <c r="H11934" s="1504"/>
      <c r="I11934" s="1504"/>
      <c r="J11934" s="1504"/>
    </row>
    <row r="11935" spans="2:10" x14ac:dyDescent="0.25">
      <c r="B11935" s="1508"/>
      <c r="C11935" s="1508"/>
      <c r="D11935" s="1508"/>
      <c r="E11935" s="1508"/>
      <c r="F11935" s="1504"/>
      <c r="G11935" s="1504"/>
      <c r="H11935" s="1504"/>
      <c r="I11935" s="1504"/>
      <c r="J11935" s="1504"/>
    </row>
    <row r="11936" spans="2:10" x14ac:dyDescent="0.25">
      <c r="B11936" s="1508"/>
      <c r="C11936" s="1508"/>
      <c r="D11936" s="1508"/>
      <c r="E11936" s="1508"/>
      <c r="F11936" s="1504"/>
      <c r="G11936" s="1504"/>
      <c r="H11936" s="1504"/>
      <c r="I11936" s="1504"/>
      <c r="J11936" s="1504"/>
    </row>
    <row r="11937" spans="2:10" x14ac:dyDescent="0.25">
      <c r="B11937" s="1508"/>
      <c r="C11937" s="1508"/>
      <c r="D11937" s="1508"/>
      <c r="E11937" s="1508"/>
      <c r="F11937" s="1504"/>
      <c r="G11937" s="1504"/>
      <c r="H11937" s="1504"/>
      <c r="I11937" s="1504"/>
      <c r="J11937" s="1504"/>
    </row>
    <row r="11938" spans="2:10" x14ac:dyDescent="0.25">
      <c r="B11938" s="1508"/>
      <c r="C11938" s="1508"/>
      <c r="D11938" s="1508"/>
      <c r="E11938" s="1508"/>
      <c r="F11938" s="1504"/>
      <c r="G11938" s="1504"/>
      <c r="H11938" s="1504"/>
      <c r="I11938" s="1504"/>
      <c r="J11938" s="1504"/>
    </row>
    <row r="11939" spans="2:10" x14ac:dyDescent="0.25">
      <c r="B11939" s="1508"/>
      <c r="C11939" s="1508"/>
      <c r="D11939" s="1508"/>
      <c r="E11939" s="1508"/>
      <c r="F11939" s="1504"/>
      <c r="G11939" s="1504"/>
      <c r="H11939" s="1504"/>
      <c r="I11939" s="1504"/>
      <c r="J11939" s="1504"/>
    </row>
    <row r="11940" spans="2:10" x14ac:dyDescent="0.25">
      <c r="B11940" s="1508"/>
      <c r="C11940" s="1508"/>
      <c r="D11940" s="1508"/>
      <c r="E11940" s="1508"/>
      <c r="F11940" s="1504"/>
      <c r="G11940" s="1504"/>
      <c r="H11940" s="1504"/>
      <c r="I11940" s="1504"/>
      <c r="J11940" s="1504"/>
    </row>
    <row r="11941" spans="2:10" x14ac:dyDescent="0.25">
      <c r="B11941" s="1508"/>
      <c r="C11941" s="1508"/>
      <c r="D11941" s="1508"/>
      <c r="E11941" s="1508"/>
      <c r="F11941" s="1504"/>
      <c r="G11941" s="1504"/>
      <c r="H11941" s="1504"/>
      <c r="I11941" s="1504"/>
      <c r="J11941" s="1504"/>
    </row>
    <row r="11942" spans="2:10" x14ac:dyDescent="0.25">
      <c r="B11942" s="1508"/>
      <c r="C11942" s="1508"/>
      <c r="D11942" s="1508"/>
      <c r="E11942" s="1508"/>
      <c r="F11942" s="1504"/>
      <c r="G11942" s="1504"/>
      <c r="H11942" s="1504"/>
      <c r="I11942" s="1504"/>
      <c r="J11942" s="1504"/>
    </row>
    <row r="11943" spans="2:10" x14ac:dyDescent="0.25">
      <c r="B11943" s="1508"/>
      <c r="C11943" s="1508"/>
      <c r="D11943" s="1508"/>
      <c r="E11943" s="1508"/>
      <c r="F11943" s="1504"/>
      <c r="G11943" s="1504"/>
      <c r="H11943" s="1504"/>
      <c r="I11943" s="1504"/>
      <c r="J11943" s="1504"/>
    </row>
    <row r="11944" spans="2:10" x14ac:dyDescent="0.25">
      <c r="B11944" s="1508"/>
      <c r="C11944" s="1508"/>
      <c r="D11944" s="1508"/>
      <c r="E11944" s="1508"/>
      <c r="F11944" s="1504"/>
      <c r="G11944" s="1504"/>
      <c r="H11944" s="1504"/>
      <c r="I11944" s="1504"/>
      <c r="J11944" s="1504"/>
    </row>
    <row r="11945" spans="2:10" x14ac:dyDescent="0.25">
      <c r="B11945" s="1508"/>
      <c r="C11945" s="1508"/>
      <c r="D11945" s="1508"/>
      <c r="E11945" s="1508"/>
      <c r="F11945" s="1504"/>
      <c r="G11945" s="1504"/>
      <c r="H11945" s="1504"/>
      <c r="I11945" s="1504"/>
      <c r="J11945" s="1504"/>
    </row>
    <row r="11946" spans="2:10" x14ac:dyDescent="0.25">
      <c r="B11946" s="1508"/>
      <c r="C11946" s="1508"/>
      <c r="D11946" s="1508"/>
      <c r="E11946" s="1508"/>
      <c r="F11946" s="1504"/>
      <c r="G11946" s="1504"/>
      <c r="H11946" s="1504"/>
      <c r="I11946" s="1504"/>
      <c r="J11946" s="1504"/>
    </row>
    <row r="11947" spans="2:10" x14ac:dyDescent="0.25">
      <c r="B11947" s="1508"/>
      <c r="C11947" s="1508"/>
      <c r="D11947" s="1508"/>
      <c r="E11947" s="1508"/>
      <c r="F11947" s="1504"/>
      <c r="G11947" s="1504"/>
      <c r="H11947" s="1504"/>
      <c r="I11947" s="1504"/>
      <c r="J11947" s="1504"/>
    </row>
    <row r="11948" spans="2:10" x14ac:dyDescent="0.25">
      <c r="B11948" s="1508"/>
      <c r="C11948" s="1508"/>
      <c r="D11948" s="1508"/>
      <c r="E11948" s="1508"/>
      <c r="F11948" s="1504"/>
      <c r="G11948" s="1504"/>
      <c r="H11948" s="1504"/>
      <c r="I11948" s="1504"/>
      <c r="J11948" s="1504"/>
    </row>
    <row r="11949" spans="2:10" x14ac:dyDescent="0.25">
      <c r="B11949" s="1508"/>
      <c r="C11949" s="1508"/>
      <c r="D11949" s="1508"/>
      <c r="E11949" s="1508"/>
      <c r="F11949" s="1504"/>
      <c r="G11949" s="1504"/>
      <c r="H11949" s="1504"/>
      <c r="I11949" s="1504"/>
      <c r="J11949" s="1504"/>
    </row>
    <row r="11950" spans="2:10" x14ac:dyDescent="0.25">
      <c r="B11950" s="1508"/>
      <c r="C11950" s="1508"/>
      <c r="D11950" s="1508"/>
      <c r="E11950" s="1508"/>
      <c r="F11950" s="1504"/>
      <c r="G11950" s="1504"/>
      <c r="H11950" s="1504"/>
      <c r="I11950" s="1504"/>
      <c r="J11950" s="1504"/>
    </row>
    <row r="11951" spans="2:10" x14ac:dyDescent="0.25">
      <c r="B11951" s="1508"/>
      <c r="C11951" s="1508"/>
      <c r="D11951" s="1508"/>
      <c r="E11951" s="1508"/>
      <c r="F11951" s="1504"/>
      <c r="G11951" s="1504"/>
      <c r="H11951" s="1504"/>
      <c r="I11951" s="1504"/>
      <c r="J11951" s="1504"/>
    </row>
    <row r="11952" spans="2:10" x14ac:dyDescent="0.25">
      <c r="B11952" s="1508"/>
      <c r="C11952" s="1508"/>
      <c r="D11952" s="1508"/>
      <c r="E11952" s="1508"/>
      <c r="F11952" s="1504"/>
      <c r="G11952" s="1504"/>
      <c r="H11952" s="1504"/>
      <c r="I11952" s="1504"/>
      <c r="J11952" s="1504"/>
    </row>
    <row r="11953" spans="2:10" x14ac:dyDescent="0.25">
      <c r="B11953" s="1508"/>
      <c r="C11953" s="1508"/>
      <c r="D11953" s="1508"/>
      <c r="E11953" s="1508"/>
      <c r="F11953" s="1504"/>
      <c r="G11953" s="1504"/>
      <c r="H11953" s="1504"/>
      <c r="I11953" s="1504"/>
      <c r="J11953" s="1504"/>
    </row>
    <row r="11954" spans="2:10" x14ac:dyDescent="0.25">
      <c r="B11954" s="1508"/>
      <c r="C11954" s="1508"/>
      <c r="D11954" s="1508"/>
      <c r="E11954" s="1508"/>
      <c r="F11954" s="1504"/>
      <c r="G11954" s="1504"/>
      <c r="H11954" s="1504"/>
      <c r="I11954" s="1504"/>
      <c r="J11954" s="1504"/>
    </row>
    <row r="11955" spans="2:10" x14ac:dyDescent="0.25">
      <c r="B11955" s="1508"/>
      <c r="C11955" s="1508"/>
      <c r="D11955" s="1508"/>
      <c r="E11955" s="1508"/>
      <c r="F11955" s="1504"/>
      <c r="G11955" s="1504"/>
      <c r="H11955" s="1504"/>
      <c r="I11955" s="1504"/>
      <c r="J11955" s="1504"/>
    </row>
    <row r="11956" spans="2:10" x14ac:dyDescent="0.25">
      <c r="B11956" s="1508"/>
      <c r="C11956" s="1508"/>
      <c r="D11956" s="1508"/>
      <c r="E11956" s="1508"/>
      <c r="F11956" s="1504"/>
      <c r="G11956" s="1504"/>
      <c r="H11956" s="1504"/>
      <c r="I11956" s="1504"/>
      <c r="J11956" s="1504"/>
    </row>
    <row r="11957" spans="2:10" x14ac:dyDescent="0.25">
      <c r="B11957" s="1508"/>
      <c r="C11957" s="1508"/>
      <c r="D11957" s="1508"/>
      <c r="E11957" s="1508"/>
      <c r="F11957" s="1504"/>
      <c r="G11957" s="1504"/>
      <c r="H11957" s="1504"/>
      <c r="I11957" s="1504"/>
      <c r="J11957" s="1504"/>
    </row>
    <row r="11958" spans="2:10" x14ac:dyDescent="0.25">
      <c r="B11958" s="1508"/>
      <c r="C11958" s="1508"/>
      <c r="D11958" s="1508"/>
      <c r="E11958" s="1508"/>
      <c r="F11958" s="1504"/>
      <c r="G11958" s="1504"/>
      <c r="H11958" s="1504"/>
      <c r="I11958" s="1504"/>
      <c r="J11958" s="1504"/>
    </row>
    <row r="11959" spans="2:10" x14ac:dyDescent="0.25">
      <c r="B11959" s="1508"/>
      <c r="C11959" s="1508"/>
      <c r="D11959" s="1508"/>
      <c r="E11959" s="1508"/>
      <c r="F11959" s="1504"/>
      <c r="G11959" s="1504"/>
      <c r="H11959" s="1504"/>
      <c r="I11959" s="1504"/>
      <c r="J11959" s="1504"/>
    </row>
    <row r="11960" spans="2:10" x14ac:dyDescent="0.25">
      <c r="B11960" s="1508"/>
      <c r="C11960" s="1508"/>
      <c r="D11960" s="1508"/>
      <c r="E11960" s="1508"/>
      <c r="F11960" s="1504"/>
      <c r="G11960" s="1504"/>
      <c r="H11960" s="1504"/>
      <c r="I11960" s="1504"/>
      <c r="J11960" s="1504"/>
    </row>
    <row r="11961" spans="2:10" x14ac:dyDescent="0.25">
      <c r="B11961" s="1508"/>
      <c r="C11961" s="1508"/>
      <c r="D11961" s="1508"/>
      <c r="E11961" s="1508"/>
      <c r="F11961" s="1504"/>
      <c r="G11961" s="1504"/>
      <c r="H11961" s="1504"/>
      <c r="I11961" s="1504"/>
      <c r="J11961" s="1504"/>
    </row>
    <row r="11962" spans="2:10" x14ac:dyDescent="0.25">
      <c r="B11962" s="1508"/>
      <c r="C11962" s="1508"/>
      <c r="D11962" s="1508"/>
      <c r="E11962" s="1508"/>
      <c r="F11962" s="1504"/>
      <c r="G11962" s="1504"/>
      <c r="H11962" s="1504"/>
      <c r="I11962" s="1504"/>
      <c r="J11962" s="1504"/>
    </row>
    <row r="11963" spans="2:10" x14ac:dyDescent="0.25">
      <c r="B11963" s="1508"/>
      <c r="C11963" s="1508"/>
      <c r="D11963" s="1508"/>
      <c r="E11963" s="1508"/>
      <c r="F11963" s="1504"/>
      <c r="G11963" s="1504"/>
      <c r="H11963" s="1504"/>
      <c r="I11963" s="1504"/>
      <c r="J11963" s="1504"/>
    </row>
    <row r="11964" spans="2:10" x14ac:dyDescent="0.25">
      <c r="B11964" s="1508"/>
      <c r="C11964" s="1508"/>
      <c r="D11964" s="1508"/>
      <c r="E11964" s="1508"/>
      <c r="F11964" s="1504"/>
      <c r="G11964" s="1504"/>
      <c r="H11964" s="1504"/>
      <c r="I11964" s="1504"/>
      <c r="J11964" s="1504"/>
    </row>
    <row r="11965" spans="2:10" x14ac:dyDescent="0.25">
      <c r="B11965" s="1508"/>
      <c r="C11965" s="1508"/>
      <c r="D11965" s="1508"/>
      <c r="E11965" s="1508"/>
      <c r="F11965" s="1504"/>
      <c r="G11965" s="1504"/>
      <c r="H11965" s="1504"/>
      <c r="I11965" s="1504"/>
      <c r="J11965" s="1504"/>
    </row>
    <row r="11966" spans="2:10" x14ac:dyDescent="0.25">
      <c r="B11966" s="1508"/>
      <c r="C11966" s="1508"/>
      <c r="D11966" s="1508"/>
      <c r="E11966" s="1508"/>
      <c r="F11966" s="1504"/>
      <c r="G11966" s="1504"/>
      <c r="H11966" s="1504"/>
      <c r="I11966" s="1504"/>
      <c r="J11966" s="1504"/>
    </row>
    <row r="11967" spans="2:10" x14ac:dyDescent="0.25">
      <c r="B11967" s="1508"/>
      <c r="C11967" s="1508"/>
      <c r="D11967" s="1508"/>
      <c r="E11967" s="1508"/>
      <c r="F11967" s="1504"/>
      <c r="G11967" s="1504"/>
      <c r="H11967" s="1504"/>
      <c r="I11967" s="1504"/>
      <c r="J11967" s="1504"/>
    </row>
    <row r="11968" spans="2:10" x14ac:dyDescent="0.25">
      <c r="B11968" s="1508"/>
      <c r="C11968" s="1508"/>
      <c r="D11968" s="1508"/>
      <c r="E11968" s="1508"/>
      <c r="F11968" s="1504"/>
      <c r="G11968" s="1504"/>
      <c r="H11968" s="1504"/>
      <c r="I11968" s="1504"/>
      <c r="J11968" s="1504"/>
    </row>
    <row r="11969" spans="2:10" x14ac:dyDescent="0.25">
      <c r="B11969" s="1508"/>
      <c r="C11969" s="1508"/>
      <c r="D11969" s="1508"/>
      <c r="E11969" s="1508"/>
      <c r="F11969" s="1504"/>
      <c r="G11969" s="1504"/>
      <c r="H11969" s="1504"/>
      <c r="I11969" s="1504"/>
      <c r="J11969" s="1504"/>
    </row>
    <row r="11970" spans="2:10" x14ac:dyDescent="0.25">
      <c r="B11970" s="1508"/>
      <c r="C11970" s="1508"/>
      <c r="D11970" s="1508"/>
      <c r="E11970" s="1508"/>
      <c r="F11970" s="1504"/>
      <c r="G11970" s="1504"/>
      <c r="H11970" s="1504"/>
      <c r="I11970" s="1504"/>
      <c r="J11970" s="1504"/>
    </row>
    <row r="11971" spans="2:10" x14ac:dyDescent="0.25">
      <c r="B11971" s="1508"/>
      <c r="C11971" s="1508"/>
      <c r="D11971" s="1508"/>
      <c r="E11971" s="1508"/>
      <c r="F11971" s="1504"/>
      <c r="G11971" s="1504"/>
      <c r="H11971" s="1504"/>
      <c r="I11971" s="1504"/>
      <c r="J11971" s="1504"/>
    </row>
    <row r="11972" spans="2:10" x14ac:dyDescent="0.25">
      <c r="B11972" s="1508"/>
      <c r="C11972" s="1508"/>
      <c r="D11972" s="1508"/>
      <c r="E11972" s="1508"/>
      <c r="F11972" s="1504"/>
      <c r="G11972" s="1504"/>
      <c r="H11972" s="1504"/>
      <c r="I11972" s="1504"/>
      <c r="J11972" s="1504"/>
    </row>
    <row r="11973" spans="2:10" x14ac:dyDescent="0.25">
      <c r="B11973" s="1508"/>
      <c r="C11973" s="1508"/>
      <c r="D11973" s="1508"/>
      <c r="E11973" s="1508"/>
      <c r="F11973" s="1504"/>
      <c r="G11973" s="1504"/>
      <c r="H11973" s="1504"/>
      <c r="I11973" s="1504"/>
      <c r="J11973" s="1504"/>
    </row>
    <row r="11974" spans="2:10" x14ac:dyDescent="0.25">
      <c r="B11974" s="1508"/>
      <c r="C11974" s="1508"/>
      <c r="D11974" s="1508"/>
      <c r="E11974" s="1508"/>
      <c r="F11974" s="1504"/>
      <c r="G11974" s="1504"/>
      <c r="H11974" s="1504"/>
      <c r="I11974" s="1504"/>
      <c r="J11974" s="1504"/>
    </row>
    <row r="11975" spans="2:10" x14ac:dyDescent="0.25">
      <c r="B11975" s="1508"/>
      <c r="C11975" s="1508"/>
      <c r="D11975" s="1508"/>
      <c r="E11975" s="1508"/>
      <c r="F11975" s="1504"/>
      <c r="G11975" s="1504"/>
      <c r="H11975" s="1504"/>
      <c r="I11975" s="1504"/>
      <c r="J11975" s="1504"/>
    </row>
    <row r="11976" spans="2:10" x14ac:dyDescent="0.25">
      <c r="B11976" s="1508"/>
      <c r="C11976" s="1508"/>
      <c r="D11976" s="1508"/>
      <c r="E11976" s="1508"/>
      <c r="F11976" s="1504"/>
      <c r="G11976" s="1504"/>
      <c r="H11976" s="1504"/>
      <c r="I11976" s="1504"/>
      <c r="J11976" s="1504"/>
    </row>
    <row r="11977" spans="2:10" x14ac:dyDescent="0.25">
      <c r="B11977" s="1508"/>
      <c r="C11977" s="1508"/>
      <c r="D11977" s="1508"/>
      <c r="E11977" s="1508"/>
      <c r="F11977" s="1504"/>
      <c r="G11977" s="1504"/>
      <c r="H11977" s="1504"/>
      <c r="I11977" s="1504"/>
      <c r="J11977" s="1504"/>
    </row>
    <row r="11978" spans="2:10" x14ac:dyDescent="0.25">
      <c r="B11978" s="1508"/>
      <c r="C11978" s="1508"/>
      <c r="D11978" s="1508"/>
      <c r="E11978" s="1508"/>
      <c r="F11978" s="1504"/>
      <c r="G11978" s="1504"/>
      <c r="H11978" s="1504"/>
      <c r="I11978" s="1504"/>
      <c r="J11978" s="1504"/>
    </row>
    <row r="11979" spans="2:10" x14ac:dyDescent="0.25">
      <c r="B11979" s="1508"/>
      <c r="C11979" s="1508"/>
      <c r="D11979" s="1508"/>
      <c r="E11979" s="1508"/>
      <c r="F11979" s="1504"/>
      <c r="G11979" s="1504"/>
      <c r="H11979" s="1504"/>
      <c r="I11979" s="1504"/>
      <c r="J11979" s="1504"/>
    </row>
    <row r="11980" spans="2:10" x14ac:dyDescent="0.25">
      <c r="B11980" s="1508"/>
      <c r="C11980" s="1508"/>
      <c r="D11980" s="1508"/>
      <c r="E11980" s="1508"/>
      <c r="F11980" s="1504"/>
      <c r="G11980" s="1504"/>
      <c r="H11980" s="1504"/>
      <c r="I11980" s="1504"/>
      <c r="J11980" s="1504"/>
    </row>
    <row r="11981" spans="2:10" x14ac:dyDescent="0.25">
      <c r="B11981" s="1508"/>
      <c r="C11981" s="1508"/>
      <c r="D11981" s="1508"/>
      <c r="E11981" s="1508"/>
      <c r="F11981" s="1504"/>
      <c r="G11981" s="1504"/>
      <c r="H11981" s="1504"/>
      <c r="I11981" s="1504"/>
      <c r="J11981" s="1504"/>
    </row>
    <row r="11982" spans="2:10" x14ac:dyDescent="0.25">
      <c r="B11982" s="1508"/>
      <c r="C11982" s="1508"/>
      <c r="D11982" s="1508"/>
      <c r="E11982" s="1508"/>
      <c r="F11982" s="1504"/>
      <c r="G11982" s="1504"/>
      <c r="H11982" s="1504"/>
      <c r="I11982" s="1504"/>
      <c r="J11982" s="1504"/>
    </row>
    <row r="11983" spans="2:10" x14ac:dyDescent="0.25">
      <c r="B11983" s="1508"/>
      <c r="C11983" s="1508"/>
      <c r="D11983" s="1508"/>
      <c r="E11983" s="1508"/>
      <c r="F11983" s="1504"/>
      <c r="G11983" s="1504"/>
      <c r="H11983" s="1504"/>
      <c r="I11983" s="1504"/>
      <c r="J11983" s="1504"/>
    </row>
    <row r="11984" spans="2:10" x14ac:dyDescent="0.25">
      <c r="B11984" s="1508"/>
      <c r="C11984" s="1508"/>
      <c r="D11984" s="1508"/>
      <c r="E11984" s="1508"/>
      <c r="F11984" s="1504"/>
      <c r="G11984" s="1504"/>
      <c r="H11984" s="1504"/>
      <c r="I11984" s="1504"/>
      <c r="J11984" s="1504"/>
    </row>
    <row r="11985" spans="2:10" x14ac:dyDescent="0.25">
      <c r="B11985" s="1508"/>
      <c r="C11985" s="1508"/>
      <c r="D11985" s="1508"/>
      <c r="E11985" s="1508"/>
      <c r="F11985" s="1504"/>
      <c r="G11985" s="1504"/>
      <c r="H11985" s="1504"/>
      <c r="I11985" s="1504"/>
      <c r="J11985" s="1504"/>
    </row>
    <row r="11986" spans="2:10" x14ac:dyDescent="0.25">
      <c r="B11986" s="1508"/>
      <c r="C11986" s="1508"/>
      <c r="D11986" s="1508"/>
      <c r="E11986" s="1508"/>
      <c r="F11986" s="1504"/>
      <c r="G11986" s="1504"/>
      <c r="H11986" s="1504"/>
      <c r="I11986" s="1504"/>
      <c r="J11986" s="1504"/>
    </row>
    <row r="11987" spans="2:10" x14ac:dyDescent="0.25">
      <c r="B11987" s="1508"/>
      <c r="C11987" s="1508"/>
      <c r="D11987" s="1508"/>
      <c r="E11987" s="1508"/>
      <c r="F11987" s="1504"/>
      <c r="G11987" s="1504"/>
      <c r="H11987" s="1504"/>
      <c r="I11987" s="1504"/>
      <c r="J11987" s="1504"/>
    </row>
    <row r="11988" spans="2:10" x14ac:dyDescent="0.25">
      <c r="B11988" s="1508"/>
      <c r="C11988" s="1508"/>
      <c r="D11988" s="1508"/>
      <c r="E11988" s="1508"/>
      <c r="F11988" s="1504"/>
      <c r="G11988" s="1504"/>
      <c r="H11988" s="1504"/>
      <c r="I11988" s="1504"/>
      <c r="J11988" s="1504"/>
    </row>
    <row r="11989" spans="2:10" x14ac:dyDescent="0.25">
      <c r="B11989" s="1508"/>
      <c r="C11989" s="1508"/>
      <c r="D11989" s="1508"/>
      <c r="E11989" s="1508"/>
      <c r="F11989" s="1504"/>
      <c r="G11989" s="1504"/>
      <c r="H11989" s="1504"/>
      <c r="I11989" s="1504"/>
      <c r="J11989" s="1504"/>
    </row>
    <row r="11990" spans="2:10" x14ac:dyDescent="0.25">
      <c r="B11990" s="1508"/>
      <c r="C11990" s="1508"/>
      <c r="D11990" s="1508"/>
      <c r="E11990" s="1508"/>
      <c r="F11990" s="1504"/>
      <c r="G11990" s="1504"/>
      <c r="H11990" s="1504"/>
      <c r="I11990" s="1504"/>
      <c r="J11990" s="1504"/>
    </row>
    <row r="11991" spans="2:10" x14ac:dyDescent="0.25">
      <c r="B11991" s="1508"/>
      <c r="C11991" s="1508"/>
      <c r="D11991" s="1508"/>
      <c r="E11991" s="1508"/>
      <c r="F11991" s="1504"/>
      <c r="G11991" s="1504"/>
      <c r="H11991" s="1504"/>
      <c r="I11991" s="1504"/>
      <c r="J11991" s="1504"/>
    </row>
    <row r="11992" spans="2:10" x14ac:dyDescent="0.25">
      <c r="B11992" s="1508"/>
      <c r="C11992" s="1508"/>
      <c r="D11992" s="1508"/>
      <c r="E11992" s="1508"/>
      <c r="F11992" s="1504"/>
      <c r="G11992" s="1504"/>
      <c r="H11992" s="1504"/>
      <c r="I11992" s="1504"/>
      <c r="J11992" s="1504"/>
    </row>
    <row r="11993" spans="2:10" x14ac:dyDescent="0.25">
      <c r="B11993" s="1508"/>
      <c r="C11993" s="1508"/>
      <c r="D11993" s="1508"/>
      <c r="E11993" s="1508"/>
      <c r="F11993" s="1504"/>
      <c r="G11993" s="1504"/>
      <c r="H11993" s="1504"/>
      <c r="I11993" s="1504"/>
      <c r="J11993" s="1504"/>
    </row>
    <row r="11994" spans="2:10" x14ac:dyDescent="0.25">
      <c r="B11994" s="1508"/>
      <c r="C11994" s="1508"/>
      <c r="D11994" s="1508"/>
      <c r="E11994" s="1508"/>
      <c r="F11994" s="1504"/>
      <c r="G11994" s="1504"/>
      <c r="H11994" s="1504"/>
      <c r="I11994" s="1504"/>
      <c r="J11994" s="1504"/>
    </row>
    <row r="11995" spans="2:10" x14ac:dyDescent="0.25">
      <c r="B11995" s="1508"/>
      <c r="C11995" s="1508"/>
      <c r="D11995" s="1508"/>
      <c r="E11995" s="1508"/>
      <c r="F11995" s="1504"/>
      <c r="G11995" s="1504"/>
      <c r="H11995" s="1504"/>
      <c r="I11995" s="1504"/>
      <c r="J11995" s="1504"/>
    </row>
    <row r="11996" spans="2:10" x14ac:dyDescent="0.25">
      <c r="B11996" s="1508"/>
      <c r="C11996" s="1508"/>
      <c r="D11996" s="1508"/>
      <c r="E11996" s="1508"/>
      <c r="F11996" s="1504"/>
      <c r="G11996" s="1504"/>
      <c r="H11996" s="1504"/>
      <c r="I11996" s="1504"/>
      <c r="J11996" s="1504"/>
    </row>
    <row r="11997" spans="2:10" x14ac:dyDescent="0.25">
      <c r="B11997" s="1508"/>
      <c r="C11997" s="1508"/>
      <c r="D11997" s="1508"/>
      <c r="E11997" s="1508"/>
      <c r="F11997" s="1504"/>
      <c r="G11997" s="1504"/>
      <c r="H11997" s="1504"/>
      <c r="I11997" s="1504"/>
      <c r="J11997" s="1504"/>
    </row>
    <row r="11998" spans="2:10" x14ac:dyDescent="0.25">
      <c r="B11998" s="1508"/>
      <c r="C11998" s="1508"/>
      <c r="D11998" s="1508"/>
      <c r="E11998" s="1508"/>
      <c r="F11998" s="1504"/>
      <c r="G11998" s="1504"/>
      <c r="H11998" s="1504"/>
      <c r="I11998" s="1504"/>
      <c r="J11998" s="1504"/>
    </row>
    <row r="11999" spans="2:10" x14ac:dyDescent="0.25">
      <c r="B11999" s="1508"/>
      <c r="C11999" s="1508"/>
      <c r="D11999" s="1508"/>
      <c r="E11999" s="1508"/>
      <c r="F11999" s="1504"/>
      <c r="G11999" s="1504"/>
      <c r="H11999" s="1504"/>
      <c r="I11999" s="1504"/>
      <c r="J11999" s="1504"/>
    </row>
    <row r="12000" spans="2:10" x14ac:dyDescent="0.25">
      <c r="B12000" s="1508"/>
      <c r="C12000" s="1508"/>
      <c r="D12000" s="1508"/>
      <c r="E12000" s="1508"/>
      <c r="F12000" s="1504"/>
      <c r="G12000" s="1504"/>
      <c r="H12000" s="1504"/>
      <c r="I12000" s="1504"/>
      <c r="J12000" s="1504"/>
    </row>
    <row r="12001" spans="2:10" x14ac:dyDescent="0.25">
      <c r="B12001" s="1508"/>
      <c r="C12001" s="1508"/>
      <c r="D12001" s="1508"/>
      <c r="E12001" s="1508"/>
      <c r="F12001" s="1504"/>
      <c r="G12001" s="1504"/>
      <c r="H12001" s="1504"/>
      <c r="I12001" s="1504"/>
      <c r="J12001" s="1504"/>
    </row>
    <row r="12002" spans="2:10" x14ac:dyDescent="0.25">
      <c r="B12002" s="1508"/>
      <c r="C12002" s="1508"/>
      <c r="D12002" s="1508"/>
      <c r="E12002" s="1508"/>
      <c r="F12002" s="1504"/>
      <c r="G12002" s="1504"/>
      <c r="H12002" s="1504"/>
      <c r="I12002" s="1504"/>
      <c r="J12002" s="1504"/>
    </row>
    <row r="12003" spans="2:10" x14ac:dyDescent="0.25">
      <c r="B12003" s="1508"/>
      <c r="C12003" s="1508"/>
      <c r="D12003" s="1508"/>
      <c r="E12003" s="1508"/>
      <c r="F12003" s="1504"/>
      <c r="G12003" s="1504"/>
      <c r="H12003" s="1504"/>
      <c r="I12003" s="1504"/>
      <c r="J12003" s="1504"/>
    </row>
    <row r="12004" spans="2:10" x14ac:dyDescent="0.25">
      <c r="B12004" s="1508"/>
      <c r="C12004" s="1508"/>
      <c r="D12004" s="1508"/>
      <c r="E12004" s="1508"/>
      <c r="F12004" s="1504"/>
      <c r="G12004" s="1504"/>
      <c r="H12004" s="1504"/>
      <c r="I12004" s="1504"/>
      <c r="J12004" s="1504"/>
    </row>
    <row r="12005" spans="2:10" x14ac:dyDescent="0.25">
      <c r="B12005" s="1508"/>
      <c r="C12005" s="1508"/>
      <c r="D12005" s="1508"/>
      <c r="E12005" s="1508"/>
      <c r="F12005" s="1504"/>
      <c r="G12005" s="1504"/>
      <c r="H12005" s="1504"/>
      <c r="I12005" s="1504"/>
      <c r="J12005" s="1504"/>
    </row>
    <row r="12006" spans="2:10" x14ac:dyDescent="0.25">
      <c r="B12006" s="1508"/>
      <c r="C12006" s="1508"/>
      <c r="D12006" s="1508"/>
      <c r="E12006" s="1508"/>
      <c r="F12006" s="1504"/>
      <c r="G12006" s="1504"/>
      <c r="H12006" s="1504"/>
      <c r="I12006" s="1504"/>
      <c r="J12006" s="1504"/>
    </row>
    <row r="12007" spans="2:10" x14ac:dyDescent="0.25">
      <c r="B12007" s="1508"/>
      <c r="C12007" s="1508"/>
      <c r="D12007" s="1508"/>
      <c r="E12007" s="1508"/>
      <c r="F12007" s="1504"/>
      <c r="G12007" s="1504"/>
      <c r="H12007" s="1504"/>
      <c r="I12007" s="1504"/>
      <c r="J12007" s="1504"/>
    </row>
    <row r="12008" spans="2:10" x14ac:dyDescent="0.25">
      <c r="B12008" s="1508"/>
      <c r="C12008" s="1508"/>
      <c r="D12008" s="1508"/>
      <c r="E12008" s="1508"/>
      <c r="F12008" s="1504"/>
      <c r="G12008" s="1504"/>
      <c r="H12008" s="1504"/>
      <c r="I12008" s="1504"/>
      <c r="J12008" s="1504"/>
    </row>
    <row r="12009" spans="2:10" x14ac:dyDescent="0.25">
      <c r="B12009" s="1508"/>
      <c r="C12009" s="1508"/>
      <c r="D12009" s="1508"/>
      <c r="E12009" s="1508"/>
      <c r="F12009" s="1504"/>
      <c r="G12009" s="1504"/>
      <c r="H12009" s="1504"/>
      <c r="I12009" s="1504"/>
      <c r="J12009" s="1504"/>
    </row>
    <row r="12010" spans="2:10" x14ac:dyDescent="0.25">
      <c r="B12010" s="1508"/>
      <c r="C12010" s="1508"/>
      <c r="D12010" s="1508"/>
      <c r="E12010" s="1508"/>
      <c r="F12010" s="1504"/>
      <c r="G12010" s="1504"/>
      <c r="H12010" s="1504"/>
      <c r="I12010" s="1504"/>
      <c r="J12010" s="1504"/>
    </row>
    <row r="12011" spans="2:10" x14ac:dyDescent="0.25">
      <c r="B12011" s="1508"/>
      <c r="C12011" s="1508"/>
      <c r="D12011" s="1508"/>
      <c r="E12011" s="1508"/>
      <c r="F12011" s="1504"/>
      <c r="G12011" s="1504"/>
      <c r="H12011" s="1504"/>
      <c r="I12011" s="1504"/>
      <c r="J12011" s="1504"/>
    </row>
    <row r="12012" spans="2:10" x14ac:dyDescent="0.25">
      <c r="B12012" s="1508"/>
      <c r="C12012" s="1508"/>
      <c r="D12012" s="1508"/>
      <c r="E12012" s="1508"/>
      <c r="F12012" s="1504"/>
      <c r="G12012" s="1504"/>
      <c r="H12012" s="1504"/>
      <c r="I12012" s="1504"/>
      <c r="J12012" s="1504"/>
    </row>
    <row r="12013" spans="2:10" x14ac:dyDescent="0.25">
      <c r="B12013" s="1508"/>
      <c r="C12013" s="1508"/>
      <c r="D12013" s="1508"/>
      <c r="E12013" s="1508"/>
      <c r="F12013" s="1504"/>
      <c r="G12013" s="1504"/>
      <c r="H12013" s="1504"/>
      <c r="I12013" s="1504"/>
      <c r="J12013" s="1504"/>
    </row>
    <row r="12014" spans="2:10" x14ac:dyDescent="0.25">
      <c r="B12014" s="1508"/>
      <c r="C12014" s="1508"/>
      <c r="D12014" s="1508"/>
      <c r="E12014" s="1508"/>
      <c r="F12014" s="1504"/>
      <c r="G12014" s="1504"/>
      <c r="H12014" s="1504"/>
      <c r="I12014" s="1504"/>
      <c r="J12014" s="1504"/>
    </row>
    <row r="12015" spans="2:10" x14ac:dyDescent="0.25">
      <c r="B12015" s="1508"/>
      <c r="C12015" s="1508"/>
      <c r="D12015" s="1508"/>
      <c r="E12015" s="1508"/>
      <c r="F12015" s="1504"/>
      <c r="G12015" s="1504"/>
      <c r="H12015" s="1504"/>
      <c r="I12015" s="1504"/>
      <c r="J12015" s="1504"/>
    </row>
    <row r="12016" spans="2:10" x14ac:dyDescent="0.25">
      <c r="B12016" s="1508"/>
      <c r="C12016" s="1508"/>
      <c r="D12016" s="1508"/>
      <c r="E12016" s="1508"/>
      <c r="F12016" s="1504"/>
      <c r="G12016" s="1504"/>
      <c r="H12016" s="1504"/>
      <c r="I12016" s="1504"/>
      <c r="J12016" s="1504"/>
    </row>
    <row r="12017" spans="2:10" x14ac:dyDescent="0.25">
      <c r="B12017" s="1508"/>
      <c r="C12017" s="1508"/>
      <c r="D12017" s="1508"/>
      <c r="E12017" s="1508"/>
      <c r="F12017" s="1504"/>
      <c r="G12017" s="1504"/>
      <c r="H12017" s="1504"/>
      <c r="I12017" s="1504"/>
      <c r="J12017" s="1504"/>
    </row>
    <row r="12018" spans="2:10" x14ac:dyDescent="0.25">
      <c r="B12018" s="1508"/>
      <c r="C12018" s="1508"/>
      <c r="D12018" s="1508"/>
      <c r="E12018" s="1508"/>
      <c r="F12018" s="1504"/>
      <c r="G12018" s="1504"/>
      <c r="H12018" s="1504"/>
      <c r="I12018" s="1504"/>
      <c r="J12018" s="1504"/>
    </row>
    <row r="12019" spans="2:10" x14ac:dyDescent="0.25">
      <c r="B12019" s="1508"/>
      <c r="C12019" s="1508"/>
      <c r="D12019" s="1508"/>
      <c r="E12019" s="1508"/>
      <c r="F12019" s="1504"/>
      <c r="G12019" s="1504"/>
      <c r="H12019" s="1504"/>
      <c r="I12019" s="1504"/>
      <c r="J12019" s="1504"/>
    </row>
    <row r="12020" spans="2:10" x14ac:dyDescent="0.25">
      <c r="B12020" s="1508"/>
      <c r="C12020" s="1508"/>
      <c r="D12020" s="1508"/>
      <c r="E12020" s="1508"/>
      <c r="F12020" s="1504"/>
      <c r="G12020" s="1504"/>
      <c r="H12020" s="1504"/>
      <c r="I12020" s="1504"/>
      <c r="J12020" s="1504"/>
    </row>
    <row r="12021" spans="2:10" x14ac:dyDescent="0.25">
      <c r="B12021" s="1508"/>
      <c r="C12021" s="1508"/>
      <c r="D12021" s="1508"/>
      <c r="E12021" s="1508"/>
      <c r="F12021" s="1504"/>
      <c r="G12021" s="1504"/>
      <c r="H12021" s="1504"/>
      <c r="I12021" s="1504"/>
      <c r="J12021" s="1504"/>
    </row>
    <row r="12022" spans="2:10" x14ac:dyDescent="0.25">
      <c r="B12022" s="1508"/>
      <c r="C12022" s="1508"/>
      <c r="D12022" s="1508"/>
      <c r="E12022" s="1508"/>
      <c r="F12022" s="1504"/>
      <c r="G12022" s="1504"/>
      <c r="H12022" s="1504"/>
      <c r="I12022" s="1504"/>
      <c r="J12022" s="1504"/>
    </row>
    <row r="12023" spans="2:10" x14ac:dyDescent="0.25">
      <c r="B12023" s="1508"/>
      <c r="C12023" s="1508"/>
      <c r="D12023" s="1508"/>
      <c r="E12023" s="1508"/>
      <c r="F12023" s="1504"/>
      <c r="G12023" s="1504"/>
      <c r="H12023" s="1504"/>
      <c r="I12023" s="1504"/>
      <c r="J12023" s="1504"/>
    </row>
    <row r="12024" spans="2:10" x14ac:dyDescent="0.25">
      <c r="B12024" s="1508"/>
      <c r="C12024" s="1508"/>
      <c r="D12024" s="1508"/>
      <c r="E12024" s="1508"/>
      <c r="F12024" s="1504"/>
      <c r="G12024" s="1504"/>
      <c r="H12024" s="1504"/>
      <c r="I12024" s="1504"/>
      <c r="J12024" s="1504"/>
    </row>
    <row r="12025" spans="2:10" x14ac:dyDescent="0.25">
      <c r="B12025" s="1508"/>
      <c r="C12025" s="1508"/>
      <c r="D12025" s="1508"/>
      <c r="E12025" s="1508"/>
      <c r="F12025" s="1504"/>
      <c r="G12025" s="1504"/>
      <c r="H12025" s="1504"/>
      <c r="I12025" s="1504"/>
      <c r="J12025" s="1504"/>
    </row>
    <row r="12026" spans="2:10" x14ac:dyDescent="0.25">
      <c r="B12026" s="1508"/>
      <c r="C12026" s="1508"/>
      <c r="D12026" s="1508"/>
      <c r="E12026" s="1508"/>
      <c r="F12026" s="1504"/>
      <c r="G12026" s="1504"/>
      <c r="H12026" s="1504"/>
      <c r="I12026" s="1504"/>
      <c r="J12026" s="1504"/>
    </row>
    <row r="12027" spans="2:10" x14ac:dyDescent="0.25">
      <c r="B12027" s="1508"/>
      <c r="C12027" s="1508"/>
      <c r="D12027" s="1508"/>
      <c r="E12027" s="1508"/>
      <c r="F12027" s="1504"/>
      <c r="G12027" s="1504"/>
      <c r="H12027" s="1504"/>
      <c r="I12027" s="1504"/>
      <c r="J12027" s="1504"/>
    </row>
    <row r="12028" spans="2:10" x14ac:dyDescent="0.25">
      <c r="B12028" s="1508"/>
      <c r="C12028" s="1508"/>
      <c r="D12028" s="1508"/>
      <c r="E12028" s="1508"/>
      <c r="F12028" s="1504"/>
      <c r="G12028" s="1504"/>
      <c r="H12028" s="1504"/>
      <c r="I12028" s="1504"/>
      <c r="J12028" s="1504"/>
    </row>
    <row r="12029" spans="2:10" x14ac:dyDescent="0.25">
      <c r="B12029" s="1508"/>
      <c r="C12029" s="1508"/>
      <c r="D12029" s="1508"/>
      <c r="E12029" s="1508"/>
      <c r="F12029" s="1504"/>
      <c r="G12029" s="1504"/>
      <c r="H12029" s="1504"/>
      <c r="I12029" s="1504"/>
      <c r="J12029" s="1504"/>
    </row>
    <row r="12030" spans="2:10" x14ac:dyDescent="0.25">
      <c r="B12030" s="1508"/>
      <c r="C12030" s="1508"/>
      <c r="D12030" s="1508"/>
      <c r="E12030" s="1508"/>
      <c r="F12030" s="1504"/>
      <c r="G12030" s="1504"/>
      <c r="H12030" s="1504"/>
      <c r="I12030" s="1504"/>
      <c r="J12030" s="1504"/>
    </row>
    <row r="12031" spans="2:10" x14ac:dyDescent="0.25">
      <c r="B12031" s="1508"/>
      <c r="C12031" s="1508"/>
      <c r="D12031" s="1508"/>
      <c r="E12031" s="1508"/>
      <c r="F12031" s="1504"/>
      <c r="G12031" s="1504"/>
      <c r="H12031" s="1504"/>
      <c r="I12031" s="1504"/>
      <c r="J12031" s="1504"/>
    </row>
    <row r="12032" spans="2:10" x14ac:dyDescent="0.25">
      <c r="B12032" s="1508"/>
      <c r="C12032" s="1508"/>
      <c r="D12032" s="1508"/>
      <c r="E12032" s="1508"/>
      <c r="F12032" s="1504"/>
      <c r="G12032" s="1504"/>
      <c r="H12032" s="1504"/>
      <c r="I12032" s="1504"/>
      <c r="J12032" s="1504"/>
    </row>
    <row r="12033" spans="2:10" x14ac:dyDescent="0.25">
      <c r="B12033" s="1508"/>
      <c r="C12033" s="1508"/>
      <c r="D12033" s="1508"/>
      <c r="E12033" s="1508"/>
      <c r="F12033" s="1504"/>
      <c r="G12033" s="1504"/>
      <c r="H12033" s="1504"/>
      <c r="I12033" s="1504"/>
      <c r="J12033" s="1504"/>
    </row>
    <row r="12034" spans="2:10" x14ac:dyDescent="0.25">
      <c r="B12034" s="1508"/>
      <c r="C12034" s="1508"/>
      <c r="D12034" s="1508"/>
      <c r="E12034" s="1508"/>
      <c r="F12034" s="1504"/>
      <c r="G12034" s="1504"/>
      <c r="H12034" s="1504"/>
      <c r="I12034" s="1504"/>
      <c r="J12034" s="1504"/>
    </row>
    <row r="12035" spans="2:10" x14ac:dyDescent="0.25">
      <c r="B12035" s="1508"/>
      <c r="C12035" s="1508"/>
      <c r="D12035" s="1508"/>
      <c r="E12035" s="1508"/>
      <c r="F12035" s="1504"/>
      <c r="G12035" s="1504"/>
      <c r="H12035" s="1504"/>
      <c r="I12035" s="1504"/>
      <c r="J12035" s="1504"/>
    </row>
    <row r="12036" spans="2:10" x14ac:dyDescent="0.25">
      <c r="B12036" s="1508"/>
      <c r="C12036" s="1508"/>
      <c r="D12036" s="1508"/>
      <c r="E12036" s="1508"/>
      <c r="F12036" s="1504"/>
      <c r="G12036" s="1504"/>
      <c r="H12036" s="1504"/>
      <c r="I12036" s="1504"/>
      <c r="J12036" s="1504"/>
    </row>
    <row r="12037" spans="2:10" x14ac:dyDescent="0.25">
      <c r="B12037" s="1508"/>
      <c r="C12037" s="1508"/>
      <c r="D12037" s="1508"/>
      <c r="E12037" s="1508"/>
      <c r="F12037" s="1504"/>
      <c r="G12037" s="1504"/>
      <c r="H12037" s="1504"/>
      <c r="I12037" s="1504"/>
      <c r="J12037" s="1504"/>
    </row>
    <row r="12038" spans="2:10" x14ac:dyDescent="0.25">
      <c r="B12038" s="1508"/>
      <c r="C12038" s="1508"/>
      <c r="D12038" s="1508"/>
      <c r="E12038" s="1508"/>
      <c r="F12038" s="1504"/>
      <c r="G12038" s="1504"/>
      <c r="H12038" s="1504"/>
      <c r="I12038" s="1504"/>
      <c r="J12038" s="1504"/>
    </row>
    <row r="12039" spans="2:10" x14ac:dyDescent="0.25">
      <c r="B12039" s="1508"/>
      <c r="C12039" s="1508"/>
      <c r="D12039" s="1508"/>
      <c r="E12039" s="1508"/>
      <c r="F12039" s="1504"/>
      <c r="G12039" s="1504"/>
      <c r="H12039" s="1504"/>
      <c r="I12039" s="1504"/>
      <c r="J12039" s="1504"/>
    </row>
    <row r="12040" spans="2:10" x14ac:dyDescent="0.25">
      <c r="B12040" s="1508"/>
      <c r="C12040" s="1508"/>
      <c r="D12040" s="1508"/>
      <c r="E12040" s="1508"/>
      <c r="F12040" s="1504"/>
      <c r="G12040" s="1504"/>
      <c r="H12040" s="1504"/>
      <c r="I12040" s="1504"/>
      <c r="J12040" s="1504"/>
    </row>
    <row r="12041" spans="2:10" x14ac:dyDescent="0.25">
      <c r="B12041" s="1508"/>
      <c r="C12041" s="1508"/>
      <c r="D12041" s="1508"/>
      <c r="E12041" s="1508"/>
      <c r="F12041" s="1504"/>
      <c r="G12041" s="1504"/>
      <c r="H12041" s="1504"/>
      <c r="I12041" s="1504"/>
      <c r="J12041" s="1504"/>
    </row>
    <row r="12042" spans="2:10" x14ac:dyDescent="0.25">
      <c r="B12042" s="1508"/>
      <c r="C12042" s="1508"/>
      <c r="D12042" s="1508"/>
      <c r="E12042" s="1508"/>
      <c r="F12042" s="1504"/>
      <c r="G12042" s="1504"/>
      <c r="H12042" s="1504"/>
      <c r="I12042" s="1504"/>
      <c r="J12042" s="1504"/>
    </row>
    <row r="12043" spans="2:10" x14ac:dyDescent="0.25">
      <c r="B12043" s="1508"/>
      <c r="C12043" s="1508"/>
      <c r="D12043" s="1508"/>
      <c r="E12043" s="1508"/>
      <c r="F12043" s="1504"/>
      <c r="G12043" s="1504"/>
      <c r="H12043" s="1504"/>
      <c r="I12043" s="1504"/>
      <c r="J12043" s="1504"/>
    </row>
    <row r="12044" spans="2:10" x14ac:dyDescent="0.25">
      <c r="B12044" s="1508"/>
      <c r="C12044" s="1508"/>
      <c r="D12044" s="1508"/>
      <c r="E12044" s="1508"/>
      <c r="F12044" s="1504"/>
      <c r="G12044" s="1504"/>
      <c r="H12044" s="1504"/>
      <c r="I12044" s="1504"/>
      <c r="J12044" s="1504"/>
    </row>
    <row r="12045" spans="2:10" x14ac:dyDescent="0.25">
      <c r="B12045" s="1508"/>
      <c r="C12045" s="1508"/>
      <c r="D12045" s="1508"/>
      <c r="E12045" s="1508"/>
      <c r="F12045" s="1504"/>
      <c r="G12045" s="1504"/>
      <c r="H12045" s="1504"/>
      <c r="I12045" s="1504"/>
      <c r="J12045" s="1504"/>
    </row>
    <row r="12046" spans="2:10" x14ac:dyDescent="0.25">
      <c r="B12046" s="1508"/>
      <c r="C12046" s="1508"/>
      <c r="D12046" s="1508"/>
      <c r="E12046" s="1508"/>
      <c r="F12046" s="1504"/>
      <c r="G12046" s="1504"/>
      <c r="H12046" s="1504"/>
      <c r="I12046" s="1504"/>
      <c r="J12046" s="1504"/>
    </row>
    <row r="12047" spans="2:10" x14ac:dyDescent="0.25">
      <c r="B12047" s="1508"/>
      <c r="C12047" s="1508"/>
      <c r="D12047" s="1508"/>
      <c r="E12047" s="1508"/>
      <c r="F12047" s="1504"/>
      <c r="G12047" s="1504"/>
      <c r="H12047" s="1504"/>
      <c r="I12047" s="1504"/>
      <c r="J12047" s="1504"/>
    </row>
    <row r="12048" spans="2:10" x14ac:dyDescent="0.25">
      <c r="B12048" s="1508"/>
      <c r="C12048" s="1508"/>
      <c r="D12048" s="1508"/>
      <c r="E12048" s="1508"/>
      <c r="F12048" s="1504"/>
      <c r="G12048" s="1504"/>
      <c r="H12048" s="1504"/>
      <c r="I12048" s="1504"/>
      <c r="J12048" s="1504"/>
    </row>
    <row r="12049" spans="2:10" x14ac:dyDescent="0.25">
      <c r="B12049" s="1508"/>
      <c r="C12049" s="1508"/>
      <c r="D12049" s="1508"/>
      <c r="E12049" s="1508"/>
      <c r="F12049" s="1504"/>
      <c r="G12049" s="1504"/>
      <c r="H12049" s="1504"/>
      <c r="I12049" s="1504"/>
      <c r="J12049" s="1504"/>
    </row>
    <row r="12050" spans="2:10" x14ac:dyDescent="0.25">
      <c r="B12050" s="1508"/>
      <c r="C12050" s="1508"/>
      <c r="D12050" s="1508"/>
      <c r="E12050" s="1508"/>
      <c r="F12050" s="1504"/>
      <c r="G12050" s="1504"/>
      <c r="H12050" s="1504"/>
      <c r="I12050" s="1504"/>
      <c r="J12050" s="1504"/>
    </row>
    <row r="12051" spans="2:10" x14ac:dyDescent="0.25">
      <c r="B12051" s="1508"/>
      <c r="C12051" s="1508"/>
      <c r="D12051" s="1508"/>
      <c r="E12051" s="1508"/>
      <c r="F12051" s="1504"/>
      <c r="G12051" s="1504"/>
      <c r="H12051" s="1504"/>
      <c r="I12051" s="1504"/>
      <c r="J12051" s="1504"/>
    </row>
    <row r="12052" spans="2:10" x14ac:dyDescent="0.25">
      <c r="B12052" s="1508"/>
      <c r="C12052" s="1508"/>
      <c r="D12052" s="1508"/>
      <c r="E12052" s="1508"/>
      <c r="F12052" s="1504"/>
      <c r="G12052" s="1504"/>
      <c r="H12052" s="1504"/>
      <c r="I12052" s="1504"/>
      <c r="J12052" s="1504"/>
    </row>
    <row r="12053" spans="2:10" x14ac:dyDescent="0.25">
      <c r="B12053" s="1508"/>
      <c r="C12053" s="1508"/>
      <c r="D12053" s="1508"/>
      <c r="E12053" s="1508"/>
      <c r="F12053" s="1504"/>
      <c r="G12053" s="1504"/>
      <c r="H12053" s="1504"/>
      <c r="I12053" s="1504"/>
      <c r="J12053" s="1504"/>
    </row>
    <row r="12054" spans="2:10" x14ac:dyDescent="0.25">
      <c r="B12054" s="1508"/>
      <c r="C12054" s="1508"/>
      <c r="D12054" s="1508"/>
      <c r="E12054" s="1508"/>
      <c r="F12054" s="1504"/>
      <c r="G12054" s="1504"/>
      <c r="H12054" s="1504"/>
      <c r="I12054" s="1504"/>
      <c r="J12054" s="1504"/>
    </row>
    <row r="12055" spans="2:10" x14ac:dyDescent="0.25">
      <c r="B12055" s="1508"/>
      <c r="C12055" s="1508"/>
      <c r="D12055" s="1508"/>
      <c r="E12055" s="1508"/>
      <c r="F12055" s="1504"/>
      <c r="G12055" s="1504"/>
      <c r="H12055" s="1504"/>
      <c r="I12055" s="1504"/>
      <c r="J12055" s="1504"/>
    </row>
    <row r="12056" spans="2:10" x14ac:dyDescent="0.25">
      <c r="B12056" s="1508"/>
      <c r="C12056" s="1508"/>
      <c r="D12056" s="1508"/>
      <c r="E12056" s="1508"/>
      <c r="F12056" s="1504"/>
      <c r="G12056" s="1504"/>
      <c r="H12056" s="1504"/>
      <c r="I12056" s="1504"/>
      <c r="J12056" s="1504"/>
    </row>
    <row r="12057" spans="2:10" x14ac:dyDescent="0.25">
      <c r="B12057" s="1508"/>
      <c r="C12057" s="1508"/>
      <c r="D12057" s="1508"/>
      <c r="E12057" s="1508"/>
      <c r="F12057" s="1504"/>
      <c r="G12057" s="1504"/>
      <c r="H12057" s="1504"/>
      <c r="I12057" s="1504"/>
      <c r="J12057" s="1504"/>
    </row>
    <row r="12058" spans="2:10" x14ac:dyDescent="0.25">
      <c r="B12058" s="1508"/>
      <c r="C12058" s="1508"/>
      <c r="D12058" s="1508"/>
      <c r="E12058" s="1508"/>
      <c r="F12058" s="1504"/>
      <c r="G12058" s="1504"/>
      <c r="H12058" s="1504"/>
      <c r="I12058" s="1504"/>
      <c r="J12058" s="1504"/>
    </row>
    <row r="12059" spans="2:10" x14ac:dyDescent="0.25">
      <c r="B12059" s="1508"/>
      <c r="C12059" s="1508"/>
      <c r="D12059" s="1508"/>
      <c r="E12059" s="1508"/>
      <c r="F12059" s="1504"/>
      <c r="G12059" s="1504"/>
      <c r="H12059" s="1504"/>
      <c r="I12059" s="1504"/>
      <c r="J12059" s="1504"/>
    </row>
    <row r="12060" spans="2:10" x14ac:dyDescent="0.25">
      <c r="B12060" s="1508"/>
      <c r="C12060" s="1508"/>
      <c r="D12060" s="1508"/>
      <c r="E12060" s="1508"/>
      <c r="F12060" s="1504"/>
      <c r="G12060" s="1504"/>
      <c r="H12060" s="1504"/>
      <c r="I12060" s="1504"/>
      <c r="J12060" s="1504"/>
    </row>
    <row r="12061" spans="2:10" x14ac:dyDescent="0.25">
      <c r="B12061" s="1508"/>
      <c r="C12061" s="1508"/>
      <c r="D12061" s="1508"/>
      <c r="E12061" s="1508"/>
      <c r="F12061" s="1504"/>
      <c r="G12061" s="1504"/>
      <c r="H12061" s="1504"/>
      <c r="I12061" s="1504"/>
      <c r="J12061" s="1504"/>
    </row>
    <row r="12062" spans="2:10" x14ac:dyDescent="0.25">
      <c r="B12062" s="1508"/>
      <c r="C12062" s="1508"/>
      <c r="D12062" s="1508"/>
      <c r="E12062" s="1508"/>
      <c r="F12062" s="1504"/>
      <c r="G12062" s="1504"/>
      <c r="H12062" s="1504"/>
      <c r="I12062" s="1504"/>
      <c r="J12062" s="1504"/>
    </row>
    <row r="12063" spans="2:10" x14ac:dyDescent="0.25">
      <c r="B12063" s="1508"/>
      <c r="C12063" s="1508"/>
      <c r="D12063" s="1508"/>
      <c r="E12063" s="1508"/>
      <c r="F12063" s="1504"/>
      <c r="G12063" s="1504"/>
      <c r="H12063" s="1504"/>
      <c r="I12063" s="1504"/>
      <c r="J12063" s="1504"/>
    </row>
    <row r="12064" spans="2:10" x14ac:dyDescent="0.25">
      <c r="B12064" s="1508"/>
      <c r="C12064" s="1508"/>
      <c r="D12064" s="1508"/>
      <c r="E12064" s="1508"/>
      <c r="F12064" s="1504"/>
      <c r="G12064" s="1504"/>
      <c r="H12064" s="1504"/>
      <c r="I12064" s="1504"/>
      <c r="J12064" s="1504"/>
    </row>
    <row r="12065" spans="2:10" x14ac:dyDescent="0.25">
      <c r="B12065" s="1508"/>
      <c r="C12065" s="1508"/>
      <c r="D12065" s="1508"/>
      <c r="E12065" s="1508"/>
      <c r="F12065" s="1504"/>
      <c r="G12065" s="1504"/>
      <c r="H12065" s="1504"/>
      <c r="I12065" s="1504"/>
      <c r="J12065" s="1504"/>
    </row>
    <row r="12066" spans="2:10" x14ac:dyDescent="0.25">
      <c r="B12066" s="1508"/>
      <c r="C12066" s="1508"/>
      <c r="D12066" s="1508"/>
      <c r="E12066" s="1508"/>
      <c r="F12066" s="1504"/>
      <c r="G12066" s="1504"/>
      <c r="H12066" s="1504"/>
      <c r="I12066" s="1504"/>
      <c r="J12066" s="1504"/>
    </row>
    <row r="12067" spans="2:10" x14ac:dyDescent="0.25">
      <c r="B12067" s="1508"/>
      <c r="C12067" s="1508"/>
      <c r="D12067" s="1508"/>
      <c r="E12067" s="1508"/>
      <c r="F12067" s="1504"/>
      <c r="G12067" s="1504"/>
      <c r="H12067" s="1504"/>
      <c r="I12067" s="1504"/>
      <c r="J12067" s="1504"/>
    </row>
    <row r="12068" spans="2:10" x14ac:dyDescent="0.25">
      <c r="B12068" s="1508"/>
      <c r="C12068" s="1508"/>
      <c r="D12068" s="1508"/>
      <c r="E12068" s="1508"/>
      <c r="F12068" s="1504"/>
      <c r="G12068" s="1504"/>
      <c r="H12068" s="1504"/>
      <c r="I12068" s="1504"/>
      <c r="J12068" s="1504"/>
    </row>
    <row r="12069" spans="2:10" x14ac:dyDescent="0.25">
      <c r="B12069" s="1508"/>
      <c r="C12069" s="1508"/>
      <c r="D12069" s="1508"/>
      <c r="E12069" s="1508"/>
      <c r="F12069" s="1504"/>
      <c r="G12069" s="1504"/>
      <c r="H12069" s="1504"/>
      <c r="I12069" s="1504"/>
      <c r="J12069" s="1504"/>
    </row>
    <row r="12070" spans="2:10" x14ac:dyDescent="0.25">
      <c r="B12070" s="1508"/>
      <c r="C12070" s="1508"/>
      <c r="D12070" s="1508"/>
      <c r="E12070" s="1508"/>
      <c r="F12070" s="1504"/>
      <c r="G12070" s="1504"/>
      <c r="H12070" s="1504"/>
      <c r="I12070" s="1504"/>
      <c r="J12070" s="1504"/>
    </row>
    <row r="12071" spans="2:10" x14ac:dyDescent="0.25">
      <c r="B12071" s="1508"/>
      <c r="C12071" s="1508"/>
      <c r="D12071" s="1508"/>
      <c r="E12071" s="1508"/>
      <c r="F12071" s="1504"/>
      <c r="G12071" s="1504"/>
      <c r="H12071" s="1504"/>
      <c r="I12071" s="1504"/>
      <c r="J12071" s="1504"/>
    </row>
    <row r="12072" spans="2:10" x14ac:dyDescent="0.25">
      <c r="B12072" s="1508"/>
      <c r="C12072" s="1508"/>
      <c r="D12072" s="1508"/>
      <c r="E12072" s="1508"/>
      <c r="F12072" s="1504"/>
      <c r="G12072" s="1504"/>
      <c r="H12072" s="1504"/>
      <c r="I12072" s="1504"/>
      <c r="J12072" s="1504"/>
    </row>
    <row r="12073" spans="2:10" x14ac:dyDescent="0.25">
      <c r="B12073" s="1508"/>
      <c r="C12073" s="1508"/>
      <c r="D12073" s="1508"/>
      <c r="E12073" s="1508"/>
      <c r="F12073" s="1504"/>
      <c r="G12073" s="1504"/>
      <c r="H12073" s="1504"/>
      <c r="I12073" s="1504"/>
      <c r="J12073" s="1504"/>
    </row>
    <row r="12074" spans="2:10" x14ac:dyDescent="0.25">
      <c r="B12074" s="1508"/>
      <c r="C12074" s="1508"/>
      <c r="D12074" s="1508"/>
      <c r="E12074" s="1508"/>
      <c r="F12074" s="1504"/>
      <c r="G12074" s="1504"/>
      <c r="H12074" s="1504"/>
      <c r="I12074" s="1504"/>
      <c r="J12074" s="1504"/>
    </row>
    <row r="12075" spans="2:10" x14ac:dyDescent="0.25">
      <c r="B12075" s="1508"/>
      <c r="C12075" s="1508"/>
      <c r="D12075" s="1508"/>
      <c r="E12075" s="1508"/>
      <c r="F12075" s="1504"/>
      <c r="G12075" s="1504"/>
      <c r="H12075" s="1504"/>
      <c r="I12075" s="1504"/>
      <c r="J12075" s="1504"/>
    </row>
    <row r="12076" spans="2:10" x14ac:dyDescent="0.25">
      <c r="B12076" s="1508"/>
      <c r="C12076" s="1508"/>
      <c r="D12076" s="1508"/>
      <c r="E12076" s="1508"/>
      <c r="F12076" s="1504"/>
      <c r="G12076" s="1504"/>
      <c r="H12076" s="1504"/>
      <c r="I12076" s="1504"/>
      <c r="J12076" s="1504"/>
    </row>
    <row r="12077" spans="2:10" x14ac:dyDescent="0.25">
      <c r="B12077" s="1508"/>
      <c r="C12077" s="1508"/>
      <c r="D12077" s="1508"/>
      <c r="E12077" s="1508"/>
      <c r="F12077" s="1504"/>
      <c r="G12077" s="1504"/>
      <c r="H12077" s="1504"/>
      <c r="I12077" s="1504"/>
      <c r="J12077" s="1504"/>
    </row>
    <row r="12078" spans="2:10" x14ac:dyDescent="0.25">
      <c r="B12078" s="1508"/>
      <c r="C12078" s="1508"/>
      <c r="D12078" s="1508"/>
      <c r="E12078" s="1508"/>
      <c r="F12078" s="1504"/>
      <c r="G12078" s="1504"/>
      <c r="H12078" s="1504"/>
      <c r="I12078" s="1504"/>
      <c r="J12078" s="1504"/>
    </row>
    <row r="12079" spans="2:10" x14ac:dyDescent="0.25">
      <c r="B12079" s="1508"/>
      <c r="C12079" s="1508"/>
      <c r="D12079" s="1508"/>
      <c r="E12079" s="1508"/>
      <c r="F12079" s="1504"/>
      <c r="G12079" s="1504"/>
      <c r="H12079" s="1504"/>
      <c r="I12079" s="1504"/>
      <c r="J12079" s="1504"/>
    </row>
    <row r="12080" spans="2:10" x14ac:dyDescent="0.25">
      <c r="B12080" s="1508"/>
      <c r="C12080" s="1508"/>
      <c r="D12080" s="1508"/>
      <c r="E12080" s="1508"/>
      <c r="F12080" s="1504"/>
      <c r="G12080" s="1504"/>
      <c r="H12080" s="1504"/>
      <c r="I12080" s="1504"/>
      <c r="J12080" s="1504"/>
    </row>
    <row r="12081" spans="2:10" x14ac:dyDescent="0.25">
      <c r="B12081" s="1508"/>
      <c r="C12081" s="1508"/>
      <c r="D12081" s="1508"/>
      <c r="E12081" s="1508"/>
      <c r="F12081" s="1504"/>
      <c r="G12081" s="1504"/>
      <c r="H12081" s="1504"/>
      <c r="I12081" s="1504"/>
      <c r="J12081" s="1504"/>
    </row>
    <row r="12082" spans="2:10" x14ac:dyDescent="0.25">
      <c r="B12082" s="1508"/>
      <c r="C12082" s="1508"/>
      <c r="D12082" s="1508"/>
      <c r="E12082" s="1508"/>
      <c r="F12082" s="1504"/>
      <c r="G12082" s="1504"/>
      <c r="H12082" s="1504"/>
      <c r="I12082" s="1504"/>
      <c r="J12082" s="1504"/>
    </row>
    <row r="12083" spans="2:10" x14ac:dyDescent="0.25">
      <c r="B12083" s="1508"/>
      <c r="C12083" s="1508"/>
      <c r="D12083" s="1508"/>
      <c r="E12083" s="1508"/>
      <c r="F12083" s="1504"/>
      <c r="G12083" s="1504"/>
      <c r="H12083" s="1504"/>
      <c r="I12083" s="1504"/>
      <c r="J12083" s="1504"/>
    </row>
    <row r="12084" spans="2:10" x14ac:dyDescent="0.25">
      <c r="B12084" s="1508"/>
      <c r="C12084" s="1508"/>
      <c r="D12084" s="1508"/>
      <c r="E12084" s="1508"/>
      <c r="F12084" s="1504"/>
      <c r="G12084" s="1504"/>
      <c r="H12084" s="1504"/>
      <c r="I12084" s="1504"/>
      <c r="J12084" s="1504"/>
    </row>
    <row r="12085" spans="2:10" x14ac:dyDescent="0.25">
      <c r="B12085" s="1508"/>
      <c r="C12085" s="1508"/>
      <c r="D12085" s="1508"/>
      <c r="E12085" s="1508"/>
      <c r="F12085" s="1504"/>
      <c r="G12085" s="1504"/>
      <c r="H12085" s="1504"/>
      <c r="I12085" s="1504"/>
      <c r="J12085" s="1504"/>
    </row>
    <row r="12086" spans="2:10" x14ac:dyDescent="0.25">
      <c r="B12086" s="1508"/>
      <c r="C12086" s="1508"/>
      <c r="D12086" s="1508"/>
      <c r="E12086" s="1508"/>
      <c r="F12086" s="1504"/>
      <c r="G12086" s="1504"/>
      <c r="H12086" s="1504"/>
      <c r="I12086" s="1504"/>
      <c r="J12086" s="1504"/>
    </row>
    <row r="12087" spans="2:10" x14ac:dyDescent="0.25">
      <c r="B12087" s="1508"/>
      <c r="C12087" s="1508"/>
      <c r="D12087" s="1508"/>
      <c r="E12087" s="1508"/>
      <c r="F12087" s="1504"/>
      <c r="G12087" s="1504"/>
      <c r="H12087" s="1504"/>
      <c r="I12087" s="1504"/>
      <c r="J12087" s="1504"/>
    </row>
    <row r="12088" spans="2:10" x14ac:dyDescent="0.25">
      <c r="B12088" s="1508"/>
      <c r="C12088" s="1508"/>
      <c r="D12088" s="1508"/>
      <c r="E12088" s="1508"/>
      <c r="F12088" s="1504"/>
      <c r="G12088" s="1504"/>
      <c r="H12088" s="1504"/>
      <c r="I12088" s="1504"/>
      <c r="J12088" s="1504"/>
    </row>
    <row r="12089" spans="2:10" x14ac:dyDescent="0.25">
      <c r="B12089" s="1508"/>
      <c r="C12089" s="1508"/>
      <c r="D12089" s="1508"/>
      <c r="E12089" s="1508"/>
      <c r="F12089" s="1504"/>
      <c r="G12089" s="1504"/>
      <c r="H12089" s="1504"/>
      <c r="I12089" s="1504"/>
      <c r="J12089" s="1504"/>
    </row>
    <row r="12090" spans="2:10" x14ac:dyDescent="0.25">
      <c r="B12090" s="1508"/>
      <c r="C12090" s="1508"/>
      <c r="D12090" s="1508"/>
      <c r="E12090" s="1508"/>
      <c r="F12090" s="1504"/>
      <c r="G12090" s="1504"/>
      <c r="H12090" s="1504"/>
      <c r="I12090" s="1504"/>
      <c r="J12090" s="1504"/>
    </row>
    <row r="12091" spans="2:10" x14ac:dyDescent="0.25">
      <c r="B12091" s="1508"/>
      <c r="C12091" s="1508"/>
      <c r="D12091" s="1508"/>
      <c r="E12091" s="1508"/>
      <c r="F12091" s="1504"/>
      <c r="G12091" s="1504"/>
      <c r="H12091" s="1504"/>
      <c r="I12091" s="1504"/>
      <c r="J12091" s="1504"/>
    </row>
    <row r="12092" spans="2:10" x14ac:dyDescent="0.25">
      <c r="B12092" s="1508"/>
      <c r="C12092" s="1508"/>
      <c r="D12092" s="1508"/>
      <c r="E12092" s="1508"/>
      <c r="F12092" s="1504"/>
      <c r="G12092" s="1504"/>
      <c r="H12092" s="1504"/>
      <c r="I12092" s="1504"/>
      <c r="J12092" s="1504"/>
    </row>
    <row r="12093" spans="2:10" x14ac:dyDescent="0.25">
      <c r="B12093" s="1508"/>
      <c r="C12093" s="1508"/>
      <c r="D12093" s="1508"/>
      <c r="E12093" s="1508"/>
      <c r="F12093" s="1504"/>
      <c r="G12093" s="1504"/>
      <c r="H12093" s="1504"/>
      <c r="I12093" s="1504"/>
      <c r="J12093" s="1504"/>
    </row>
    <row r="12094" spans="2:10" x14ac:dyDescent="0.25">
      <c r="B12094" s="1508"/>
      <c r="C12094" s="1508"/>
      <c r="D12094" s="1508"/>
      <c r="E12094" s="1508"/>
      <c r="F12094" s="1504"/>
      <c r="G12094" s="1504"/>
      <c r="H12094" s="1504"/>
      <c r="I12094" s="1504"/>
      <c r="J12094" s="1504"/>
    </row>
    <row r="12095" spans="2:10" x14ac:dyDescent="0.25">
      <c r="B12095" s="1508"/>
      <c r="C12095" s="1508"/>
      <c r="D12095" s="1508"/>
      <c r="E12095" s="1508"/>
      <c r="F12095" s="1504"/>
      <c r="G12095" s="1504"/>
      <c r="H12095" s="1504"/>
      <c r="I12095" s="1504"/>
      <c r="J12095" s="1504"/>
    </row>
    <row r="12096" spans="2:10" x14ac:dyDescent="0.25">
      <c r="B12096" s="1508"/>
      <c r="C12096" s="1508"/>
      <c r="D12096" s="1508"/>
      <c r="E12096" s="1508"/>
      <c r="F12096" s="1504"/>
      <c r="G12096" s="1504"/>
      <c r="H12096" s="1504"/>
      <c r="I12096" s="1504"/>
      <c r="J12096" s="1504"/>
    </row>
    <row r="12097" spans="2:10" x14ac:dyDescent="0.25">
      <c r="B12097" s="1508"/>
      <c r="C12097" s="1508"/>
      <c r="D12097" s="1508"/>
      <c r="E12097" s="1508"/>
      <c r="F12097" s="1504"/>
      <c r="G12097" s="1504"/>
      <c r="H12097" s="1504"/>
      <c r="I12097" s="1504"/>
      <c r="J12097" s="1504"/>
    </row>
    <row r="12098" spans="2:10" x14ac:dyDescent="0.25">
      <c r="B12098" s="1508"/>
      <c r="C12098" s="1508"/>
      <c r="D12098" s="1508"/>
      <c r="E12098" s="1508"/>
      <c r="F12098" s="1504"/>
      <c r="G12098" s="1504"/>
      <c r="H12098" s="1504"/>
      <c r="I12098" s="1504"/>
      <c r="J12098" s="1504"/>
    </row>
    <row r="12099" spans="2:10" x14ac:dyDescent="0.25">
      <c r="B12099" s="1508"/>
      <c r="C12099" s="1508"/>
      <c r="D12099" s="1508"/>
      <c r="E12099" s="1508"/>
      <c r="F12099" s="1504"/>
      <c r="G12099" s="1504"/>
      <c r="H12099" s="1504"/>
      <c r="I12099" s="1504"/>
      <c r="J12099" s="1504"/>
    </row>
    <row r="12100" spans="2:10" x14ac:dyDescent="0.25">
      <c r="B12100" s="1508"/>
      <c r="C12100" s="1508"/>
      <c r="D12100" s="1508"/>
      <c r="E12100" s="1508"/>
      <c r="F12100" s="1504"/>
      <c r="G12100" s="1504"/>
      <c r="H12100" s="1504"/>
      <c r="I12100" s="1504"/>
      <c r="J12100" s="1504"/>
    </row>
    <row r="12101" spans="2:10" x14ac:dyDescent="0.25">
      <c r="B12101" s="1508"/>
      <c r="C12101" s="1508"/>
      <c r="D12101" s="1508"/>
      <c r="E12101" s="1508"/>
      <c r="F12101" s="1504"/>
      <c r="G12101" s="1504"/>
      <c r="H12101" s="1504"/>
      <c r="I12101" s="1504"/>
      <c r="J12101" s="1504"/>
    </row>
    <row r="12102" spans="2:10" x14ac:dyDescent="0.25">
      <c r="B12102" s="1508"/>
      <c r="C12102" s="1508"/>
      <c r="D12102" s="1508"/>
      <c r="E12102" s="1508"/>
      <c r="F12102" s="1504"/>
      <c r="G12102" s="1504"/>
      <c r="H12102" s="1504"/>
      <c r="I12102" s="1504"/>
      <c r="J12102" s="1504"/>
    </row>
    <row r="12103" spans="2:10" x14ac:dyDescent="0.25">
      <c r="B12103" s="1508"/>
      <c r="C12103" s="1508"/>
      <c r="D12103" s="1508"/>
      <c r="E12103" s="1508"/>
      <c r="F12103" s="1504"/>
      <c r="G12103" s="1504"/>
      <c r="H12103" s="1504"/>
      <c r="I12103" s="1504"/>
      <c r="J12103" s="1504"/>
    </row>
    <row r="12104" spans="2:10" x14ac:dyDescent="0.25">
      <c r="B12104" s="1508"/>
      <c r="C12104" s="1508"/>
      <c r="D12104" s="1508"/>
      <c r="E12104" s="1508"/>
      <c r="F12104" s="1504"/>
      <c r="G12104" s="1504"/>
      <c r="H12104" s="1504"/>
      <c r="I12104" s="1504"/>
      <c r="J12104" s="1504"/>
    </row>
    <row r="12105" spans="2:10" x14ac:dyDescent="0.25">
      <c r="B12105" s="1508"/>
      <c r="C12105" s="1508"/>
      <c r="D12105" s="1508"/>
      <c r="E12105" s="1508"/>
      <c r="F12105" s="1504"/>
      <c r="G12105" s="1504"/>
      <c r="H12105" s="1504"/>
      <c r="I12105" s="1504"/>
      <c r="J12105" s="1504"/>
    </row>
    <row r="12106" spans="2:10" x14ac:dyDescent="0.25">
      <c r="B12106" s="1508"/>
      <c r="C12106" s="1508"/>
      <c r="D12106" s="1508"/>
      <c r="E12106" s="1508"/>
      <c r="F12106" s="1504"/>
      <c r="G12106" s="1504"/>
      <c r="H12106" s="1504"/>
      <c r="I12106" s="1504"/>
      <c r="J12106" s="1504"/>
    </row>
    <row r="12107" spans="2:10" x14ac:dyDescent="0.25">
      <c r="B12107" s="1508"/>
      <c r="C12107" s="1508"/>
      <c r="D12107" s="1508"/>
      <c r="E12107" s="1508"/>
      <c r="F12107" s="1504"/>
      <c r="G12107" s="1504"/>
      <c r="H12107" s="1504"/>
      <c r="I12107" s="1504"/>
      <c r="J12107" s="1504"/>
    </row>
    <row r="12108" spans="2:10" x14ac:dyDescent="0.25">
      <c r="B12108" s="1508"/>
      <c r="C12108" s="1508"/>
      <c r="D12108" s="1508"/>
      <c r="E12108" s="1508"/>
      <c r="F12108" s="1504"/>
      <c r="G12108" s="1504"/>
      <c r="H12108" s="1504"/>
      <c r="I12108" s="1504"/>
      <c r="J12108" s="1504"/>
    </row>
    <row r="12109" spans="2:10" x14ac:dyDescent="0.25">
      <c r="B12109" s="1508"/>
      <c r="C12109" s="1508"/>
      <c r="D12109" s="1508"/>
      <c r="E12109" s="1508"/>
      <c r="F12109" s="1504"/>
      <c r="G12109" s="1504"/>
      <c r="H12109" s="1504"/>
      <c r="I12109" s="1504"/>
      <c r="J12109" s="1504"/>
    </row>
    <row r="12110" spans="2:10" x14ac:dyDescent="0.25">
      <c r="B12110" s="1508"/>
      <c r="C12110" s="1508"/>
      <c r="D12110" s="1508"/>
      <c r="E12110" s="1508"/>
      <c r="F12110" s="1504"/>
      <c r="G12110" s="1504"/>
      <c r="H12110" s="1504"/>
      <c r="I12110" s="1504"/>
      <c r="J12110" s="1504"/>
    </row>
    <row r="12111" spans="2:10" x14ac:dyDescent="0.25">
      <c r="B12111" s="1508"/>
      <c r="C12111" s="1508"/>
      <c r="D12111" s="1508"/>
      <c r="E12111" s="1508"/>
      <c r="F12111" s="1504"/>
      <c r="G12111" s="1504"/>
      <c r="H12111" s="1504"/>
      <c r="I12111" s="1504"/>
      <c r="J12111" s="1504"/>
    </row>
    <row r="12112" spans="2:10" x14ac:dyDescent="0.25">
      <c r="B12112" s="1508"/>
      <c r="C12112" s="1508"/>
      <c r="D12112" s="1508"/>
      <c r="E12112" s="1508"/>
      <c r="F12112" s="1504"/>
      <c r="G12112" s="1504"/>
      <c r="H12112" s="1504"/>
      <c r="I12112" s="1504"/>
      <c r="J12112" s="1504"/>
    </row>
    <row r="12113" spans="2:10" x14ac:dyDescent="0.25">
      <c r="B12113" s="1508"/>
      <c r="C12113" s="1508"/>
      <c r="D12113" s="1508"/>
      <c r="E12113" s="1508"/>
      <c r="F12113" s="1504"/>
      <c r="G12113" s="1504"/>
      <c r="H12113" s="1504"/>
      <c r="I12113" s="1504"/>
      <c r="J12113" s="1504"/>
    </row>
    <row r="12114" spans="2:10" x14ac:dyDescent="0.25">
      <c r="B12114" s="1508"/>
      <c r="C12114" s="1508"/>
      <c r="D12114" s="1508"/>
      <c r="E12114" s="1508"/>
      <c r="F12114" s="1504"/>
      <c r="G12114" s="1504"/>
      <c r="H12114" s="1504"/>
      <c r="I12114" s="1504"/>
      <c r="J12114" s="1504"/>
    </row>
    <row r="12115" spans="2:10" x14ac:dyDescent="0.25">
      <c r="B12115" s="1508"/>
      <c r="C12115" s="1508"/>
      <c r="D12115" s="1508"/>
      <c r="E12115" s="1508"/>
      <c r="F12115" s="1504"/>
      <c r="G12115" s="1504"/>
      <c r="H12115" s="1504"/>
      <c r="I12115" s="1504"/>
      <c r="J12115" s="1504"/>
    </row>
    <row r="12116" spans="2:10" x14ac:dyDescent="0.25">
      <c r="B12116" s="1508"/>
      <c r="C12116" s="1508"/>
      <c r="D12116" s="1508"/>
      <c r="E12116" s="1508"/>
      <c r="F12116" s="1504"/>
      <c r="G12116" s="1504"/>
      <c r="H12116" s="1504"/>
      <c r="I12116" s="1504"/>
      <c r="J12116" s="1504"/>
    </row>
    <row r="12117" spans="2:10" x14ac:dyDescent="0.25">
      <c r="B12117" s="1508"/>
      <c r="C12117" s="1508"/>
      <c r="D12117" s="1508"/>
      <c r="E12117" s="1508"/>
      <c r="F12117" s="1504"/>
      <c r="G12117" s="1504"/>
      <c r="H12117" s="1504"/>
      <c r="I12117" s="1504"/>
      <c r="J12117" s="1504"/>
    </row>
    <row r="12118" spans="2:10" x14ac:dyDescent="0.25">
      <c r="B12118" s="1508"/>
      <c r="C12118" s="1508"/>
      <c r="D12118" s="1508"/>
      <c r="E12118" s="1508"/>
      <c r="F12118" s="1504"/>
      <c r="G12118" s="1504"/>
      <c r="H12118" s="1504"/>
      <c r="I12118" s="1504"/>
      <c r="J12118" s="1504"/>
    </row>
    <row r="12119" spans="2:10" x14ac:dyDescent="0.25">
      <c r="B12119" s="1508"/>
      <c r="C12119" s="1508"/>
      <c r="D12119" s="1508"/>
      <c r="E12119" s="1508"/>
      <c r="F12119" s="1504"/>
      <c r="G12119" s="1504"/>
      <c r="H12119" s="1504"/>
      <c r="I12119" s="1504"/>
      <c r="J12119" s="1504"/>
    </row>
    <row r="12120" spans="2:10" x14ac:dyDescent="0.25">
      <c r="B12120" s="1508"/>
      <c r="C12120" s="1508"/>
      <c r="D12120" s="1508"/>
      <c r="E12120" s="1508"/>
      <c r="F12120" s="1504"/>
      <c r="G12120" s="1504"/>
      <c r="H12120" s="1504"/>
      <c r="I12120" s="1504"/>
      <c r="J12120" s="1504"/>
    </row>
    <row r="12121" spans="2:10" x14ac:dyDescent="0.25">
      <c r="B12121" s="1508"/>
      <c r="C12121" s="1508"/>
      <c r="D12121" s="1508"/>
      <c r="E12121" s="1508"/>
      <c r="F12121" s="1504"/>
      <c r="G12121" s="1504"/>
      <c r="H12121" s="1504"/>
      <c r="I12121" s="1504"/>
      <c r="J12121" s="1504"/>
    </row>
    <row r="12122" spans="2:10" x14ac:dyDescent="0.25">
      <c r="B12122" s="1508"/>
      <c r="C12122" s="1508"/>
      <c r="D12122" s="1508"/>
      <c r="E12122" s="1508"/>
      <c r="F12122" s="1504"/>
      <c r="G12122" s="1504"/>
      <c r="H12122" s="1504"/>
      <c r="I12122" s="1504"/>
      <c r="J12122" s="1504"/>
    </row>
    <row r="12123" spans="2:10" x14ac:dyDescent="0.25">
      <c r="B12123" s="1508"/>
      <c r="C12123" s="1508"/>
      <c r="D12123" s="1508"/>
      <c r="E12123" s="1508"/>
      <c r="F12123" s="1504"/>
      <c r="G12123" s="1504"/>
      <c r="H12123" s="1504"/>
      <c r="I12123" s="1504"/>
      <c r="J12123" s="1504"/>
    </row>
    <row r="12124" spans="2:10" x14ac:dyDescent="0.25">
      <c r="B12124" s="1508"/>
      <c r="C12124" s="1508"/>
      <c r="D12124" s="1508"/>
      <c r="E12124" s="1508"/>
      <c r="F12124" s="1504"/>
      <c r="G12124" s="1504"/>
      <c r="H12124" s="1504"/>
      <c r="I12124" s="1504"/>
      <c r="J12124" s="1504"/>
    </row>
    <row r="12125" spans="2:10" x14ac:dyDescent="0.25">
      <c r="B12125" s="1508"/>
      <c r="C12125" s="1508"/>
      <c r="D12125" s="1508"/>
      <c r="E12125" s="1508"/>
      <c r="F12125" s="1504"/>
      <c r="G12125" s="1504"/>
      <c r="H12125" s="1504"/>
      <c r="I12125" s="1504"/>
      <c r="J12125" s="1504"/>
    </row>
    <row r="12126" spans="2:10" x14ac:dyDescent="0.25">
      <c r="B12126" s="1508"/>
      <c r="C12126" s="1508"/>
      <c r="D12126" s="1508"/>
      <c r="E12126" s="1508"/>
      <c r="F12126" s="1504"/>
      <c r="G12126" s="1504"/>
      <c r="H12126" s="1504"/>
      <c r="I12126" s="1504"/>
      <c r="J12126" s="1504"/>
    </row>
    <row r="12127" spans="2:10" x14ac:dyDescent="0.25">
      <c r="B12127" s="1508"/>
      <c r="C12127" s="1508"/>
      <c r="D12127" s="1508"/>
      <c r="E12127" s="1508"/>
      <c r="F12127" s="1504"/>
      <c r="G12127" s="1504"/>
      <c r="H12127" s="1504"/>
      <c r="I12127" s="1504"/>
      <c r="J12127" s="1504"/>
    </row>
    <row r="12128" spans="2:10" x14ac:dyDescent="0.25">
      <c r="B12128" s="1508"/>
      <c r="C12128" s="1508"/>
      <c r="D12128" s="1508"/>
      <c r="E12128" s="1508"/>
      <c r="F12128" s="1504"/>
      <c r="G12128" s="1504"/>
      <c r="H12128" s="1504"/>
      <c r="I12128" s="1504"/>
      <c r="J12128" s="1504"/>
    </row>
    <row r="12129" spans="2:10" x14ac:dyDescent="0.25">
      <c r="B12129" s="1508"/>
      <c r="C12129" s="1508"/>
      <c r="D12129" s="1508"/>
      <c r="E12129" s="1508"/>
      <c r="F12129" s="1504"/>
      <c r="G12129" s="1504"/>
      <c r="H12129" s="1504"/>
      <c r="I12129" s="1504"/>
      <c r="J12129" s="1504"/>
    </row>
    <row r="12130" spans="2:10" x14ac:dyDescent="0.25">
      <c r="B12130" s="1508"/>
      <c r="C12130" s="1508"/>
      <c r="D12130" s="1508"/>
      <c r="E12130" s="1508"/>
      <c r="F12130" s="1504"/>
      <c r="G12130" s="1504"/>
      <c r="H12130" s="1504"/>
      <c r="I12130" s="1504"/>
      <c r="J12130" s="1504"/>
    </row>
    <row r="12131" spans="2:10" x14ac:dyDescent="0.25">
      <c r="B12131" s="1508"/>
      <c r="C12131" s="1508"/>
      <c r="D12131" s="1508"/>
      <c r="E12131" s="1508"/>
      <c r="F12131" s="1504"/>
      <c r="G12131" s="1504"/>
      <c r="H12131" s="1504"/>
      <c r="I12131" s="1504"/>
      <c r="J12131" s="1504"/>
    </row>
    <row r="12132" spans="2:10" x14ac:dyDescent="0.25">
      <c r="B12132" s="1508"/>
      <c r="C12132" s="1508"/>
      <c r="D12132" s="1508"/>
      <c r="E12132" s="1508"/>
      <c r="F12132" s="1504"/>
      <c r="G12132" s="1504"/>
      <c r="H12132" s="1504"/>
      <c r="I12132" s="1504"/>
      <c r="J12132" s="1504"/>
    </row>
    <row r="12133" spans="2:10" x14ac:dyDescent="0.25">
      <c r="B12133" s="1508"/>
      <c r="C12133" s="1508"/>
      <c r="D12133" s="1508"/>
      <c r="E12133" s="1508"/>
      <c r="F12133" s="1504"/>
      <c r="G12133" s="1504"/>
      <c r="H12133" s="1504"/>
      <c r="I12133" s="1504"/>
      <c r="J12133" s="1504"/>
    </row>
    <row r="12134" spans="2:10" x14ac:dyDescent="0.25">
      <c r="B12134" s="1508"/>
      <c r="C12134" s="1508"/>
      <c r="D12134" s="1508"/>
      <c r="E12134" s="1508"/>
      <c r="F12134" s="1504"/>
      <c r="G12134" s="1504"/>
      <c r="H12134" s="1504"/>
      <c r="I12134" s="1504"/>
      <c r="J12134" s="1504"/>
    </row>
    <row r="12135" spans="2:10" x14ac:dyDescent="0.25">
      <c r="B12135" s="1508"/>
      <c r="C12135" s="1508"/>
      <c r="D12135" s="1508"/>
      <c r="E12135" s="1508"/>
      <c r="F12135" s="1504"/>
      <c r="G12135" s="1504"/>
      <c r="H12135" s="1504"/>
      <c r="I12135" s="1504"/>
      <c r="J12135" s="1504"/>
    </row>
    <row r="12136" spans="2:10" x14ac:dyDescent="0.25">
      <c r="B12136" s="1508"/>
      <c r="C12136" s="1508"/>
      <c r="D12136" s="1508"/>
      <c r="E12136" s="1508"/>
      <c r="F12136" s="1504"/>
      <c r="G12136" s="1504"/>
      <c r="H12136" s="1504"/>
      <c r="I12136" s="1504"/>
      <c r="J12136" s="1504"/>
    </row>
    <row r="12137" spans="2:10" x14ac:dyDescent="0.25">
      <c r="B12137" s="1508"/>
      <c r="C12137" s="1508"/>
      <c r="D12137" s="1508"/>
      <c r="E12137" s="1508"/>
      <c r="F12137" s="1504"/>
      <c r="G12137" s="1504"/>
      <c r="H12137" s="1504"/>
      <c r="I12137" s="1504"/>
      <c r="J12137" s="1504"/>
    </row>
    <row r="12138" spans="2:10" x14ac:dyDescent="0.25">
      <c r="B12138" s="1508"/>
      <c r="C12138" s="1508"/>
      <c r="D12138" s="1508"/>
      <c r="E12138" s="1508"/>
      <c r="F12138" s="1504"/>
      <c r="G12138" s="1504"/>
      <c r="H12138" s="1504"/>
      <c r="I12138" s="1504"/>
      <c r="J12138" s="1504"/>
    </row>
    <row r="12139" spans="2:10" x14ac:dyDescent="0.25">
      <c r="B12139" s="1508"/>
      <c r="C12139" s="1508"/>
      <c r="D12139" s="1508"/>
      <c r="E12139" s="1508"/>
      <c r="F12139" s="1504"/>
      <c r="G12139" s="1504"/>
      <c r="H12139" s="1504"/>
      <c r="I12139" s="1504"/>
      <c r="J12139" s="1504"/>
    </row>
    <row r="12140" spans="2:10" x14ac:dyDescent="0.25">
      <c r="B12140" s="1508"/>
      <c r="C12140" s="1508"/>
      <c r="D12140" s="1508"/>
      <c r="E12140" s="1508"/>
      <c r="F12140" s="1504"/>
      <c r="G12140" s="1504"/>
      <c r="H12140" s="1504"/>
      <c r="I12140" s="1504"/>
      <c r="J12140" s="1504"/>
    </row>
    <row r="12141" spans="2:10" x14ac:dyDescent="0.25">
      <c r="B12141" s="1508"/>
      <c r="C12141" s="1508"/>
      <c r="D12141" s="1508"/>
      <c r="E12141" s="1508"/>
      <c r="F12141" s="1504"/>
      <c r="G12141" s="1504"/>
      <c r="H12141" s="1504"/>
      <c r="I12141" s="1504"/>
      <c r="J12141" s="1504"/>
    </row>
    <row r="12142" spans="2:10" x14ac:dyDescent="0.25">
      <c r="B12142" s="1508"/>
      <c r="C12142" s="1508"/>
      <c r="D12142" s="1508"/>
      <c r="E12142" s="1508"/>
      <c r="F12142" s="1504"/>
      <c r="G12142" s="1504"/>
      <c r="H12142" s="1504"/>
      <c r="I12142" s="1504"/>
      <c r="J12142" s="1504"/>
    </row>
    <row r="12143" spans="2:10" x14ac:dyDescent="0.25">
      <c r="B12143" s="1508"/>
      <c r="C12143" s="1508"/>
      <c r="D12143" s="1508"/>
      <c r="E12143" s="1508"/>
      <c r="F12143" s="1504"/>
      <c r="G12143" s="1504"/>
      <c r="H12143" s="1504"/>
      <c r="I12143" s="1504"/>
      <c r="J12143" s="1504"/>
    </row>
    <row r="12144" spans="2:10" x14ac:dyDescent="0.25">
      <c r="B12144" s="1508"/>
      <c r="C12144" s="1508"/>
      <c r="D12144" s="1508"/>
      <c r="E12144" s="1508"/>
      <c r="F12144" s="1504"/>
      <c r="G12144" s="1504"/>
      <c r="H12144" s="1504"/>
      <c r="I12144" s="1504"/>
      <c r="J12144" s="1504"/>
    </row>
    <row r="12145" spans="2:10" x14ac:dyDescent="0.25">
      <c r="B12145" s="1508"/>
      <c r="C12145" s="1508"/>
      <c r="D12145" s="1508"/>
      <c r="E12145" s="1508"/>
      <c r="F12145" s="1504"/>
      <c r="G12145" s="1504"/>
      <c r="H12145" s="1504"/>
      <c r="I12145" s="1504"/>
      <c r="J12145" s="1504"/>
    </row>
    <row r="12146" spans="2:10" x14ac:dyDescent="0.25">
      <c r="B12146" s="1508"/>
      <c r="C12146" s="1508"/>
      <c r="D12146" s="1508"/>
      <c r="E12146" s="1508"/>
      <c r="F12146" s="1504"/>
      <c r="G12146" s="1504"/>
      <c r="H12146" s="1504"/>
      <c r="I12146" s="1504"/>
      <c r="J12146" s="1504"/>
    </row>
    <row r="12147" spans="2:10" x14ac:dyDescent="0.25">
      <c r="B12147" s="1508"/>
      <c r="C12147" s="1508"/>
      <c r="D12147" s="1508"/>
      <c r="E12147" s="1508"/>
      <c r="F12147" s="1504"/>
      <c r="G12147" s="1504"/>
      <c r="H12147" s="1504"/>
      <c r="I12147" s="1504"/>
      <c r="J12147" s="1504"/>
    </row>
    <row r="12148" spans="2:10" x14ac:dyDescent="0.25">
      <c r="B12148" s="1508"/>
      <c r="C12148" s="1508"/>
      <c r="D12148" s="1508"/>
      <c r="E12148" s="1508"/>
      <c r="F12148" s="1504"/>
      <c r="G12148" s="1504"/>
      <c r="H12148" s="1504"/>
      <c r="I12148" s="1504"/>
      <c r="J12148" s="1504"/>
    </row>
    <row r="12149" spans="2:10" x14ac:dyDescent="0.25">
      <c r="B12149" s="1508"/>
      <c r="C12149" s="1508"/>
      <c r="D12149" s="1508"/>
      <c r="E12149" s="1508"/>
      <c r="F12149" s="1504"/>
      <c r="G12149" s="1504"/>
      <c r="H12149" s="1504"/>
      <c r="I12149" s="1504"/>
      <c r="J12149" s="1504"/>
    </row>
    <row r="12150" spans="2:10" x14ac:dyDescent="0.25">
      <c r="B12150" s="1508"/>
      <c r="C12150" s="1508"/>
      <c r="D12150" s="1508"/>
      <c r="E12150" s="1508"/>
      <c r="F12150" s="1504"/>
      <c r="G12150" s="1504"/>
      <c r="H12150" s="1504"/>
      <c r="I12150" s="1504"/>
      <c r="J12150" s="1504"/>
    </row>
    <row r="12151" spans="2:10" x14ac:dyDescent="0.25">
      <c r="B12151" s="1508"/>
      <c r="C12151" s="1508"/>
      <c r="D12151" s="1508"/>
      <c r="E12151" s="1508"/>
      <c r="F12151" s="1504"/>
      <c r="G12151" s="1504"/>
      <c r="H12151" s="1504"/>
      <c r="I12151" s="1504"/>
      <c r="J12151" s="1504"/>
    </row>
    <row r="12152" spans="2:10" x14ac:dyDescent="0.25">
      <c r="B12152" s="1508"/>
      <c r="C12152" s="1508"/>
      <c r="D12152" s="1508"/>
      <c r="E12152" s="1508"/>
      <c r="F12152" s="1504"/>
      <c r="G12152" s="1504"/>
      <c r="H12152" s="1504"/>
      <c r="I12152" s="1504"/>
      <c r="J12152" s="1504"/>
    </row>
    <row r="12153" spans="2:10" x14ac:dyDescent="0.25">
      <c r="B12153" s="1508"/>
      <c r="C12153" s="1508"/>
      <c r="D12153" s="1508"/>
      <c r="E12153" s="1508"/>
      <c r="F12153" s="1504"/>
      <c r="G12153" s="1504"/>
      <c r="H12153" s="1504"/>
      <c r="I12153" s="1504"/>
      <c r="J12153" s="1504"/>
    </row>
    <row r="12154" spans="2:10" x14ac:dyDescent="0.25">
      <c r="B12154" s="1508"/>
      <c r="C12154" s="1508"/>
      <c r="D12154" s="1508"/>
      <c r="E12154" s="1508"/>
      <c r="F12154" s="1504"/>
      <c r="G12154" s="1504"/>
      <c r="H12154" s="1504"/>
      <c r="I12154" s="1504"/>
      <c r="J12154" s="1504"/>
    </row>
    <row r="12155" spans="2:10" x14ac:dyDescent="0.25">
      <c r="B12155" s="1508"/>
      <c r="C12155" s="1508"/>
      <c r="D12155" s="1508"/>
      <c r="E12155" s="1508"/>
      <c r="F12155" s="1504"/>
      <c r="G12155" s="1504"/>
      <c r="H12155" s="1504"/>
      <c r="I12155" s="1504"/>
      <c r="J12155" s="1504"/>
    </row>
    <row r="12156" spans="2:10" x14ac:dyDescent="0.25">
      <c r="B12156" s="1508"/>
      <c r="C12156" s="1508"/>
      <c r="D12156" s="1508"/>
      <c r="E12156" s="1508"/>
      <c r="F12156" s="1504"/>
      <c r="G12156" s="1504"/>
      <c r="H12156" s="1504"/>
      <c r="I12156" s="1504"/>
      <c r="J12156" s="1504"/>
    </row>
    <row r="12157" spans="2:10" x14ac:dyDescent="0.25">
      <c r="B12157" s="1508"/>
      <c r="C12157" s="1508"/>
      <c r="D12157" s="1508"/>
      <c r="E12157" s="1508"/>
      <c r="F12157" s="1504"/>
      <c r="G12157" s="1504"/>
      <c r="H12157" s="1504"/>
      <c r="I12157" s="1504"/>
      <c r="J12157" s="1504"/>
    </row>
    <row r="12158" spans="2:10" x14ac:dyDescent="0.25">
      <c r="B12158" s="1508"/>
      <c r="C12158" s="1508"/>
      <c r="D12158" s="1508"/>
      <c r="E12158" s="1508"/>
      <c r="F12158" s="1504"/>
      <c r="G12158" s="1504"/>
      <c r="H12158" s="1504"/>
      <c r="I12158" s="1504"/>
      <c r="J12158" s="1504"/>
    </row>
    <row r="12159" spans="2:10" x14ac:dyDescent="0.25">
      <c r="B12159" s="1508"/>
      <c r="C12159" s="1508"/>
      <c r="D12159" s="1508"/>
      <c r="E12159" s="1508"/>
      <c r="F12159" s="1504"/>
      <c r="G12159" s="1504"/>
      <c r="H12159" s="1504"/>
      <c r="I12159" s="1504"/>
      <c r="J12159" s="1504"/>
    </row>
    <row r="12160" spans="2:10" x14ac:dyDescent="0.25">
      <c r="B12160" s="1508"/>
      <c r="C12160" s="1508"/>
      <c r="D12160" s="1508"/>
      <c r="E12160" s="1508"/>
      <c r="F12160" s="1504"/>
      <c r="G12160" s="1504"/>
      <c r="H12160" s="1504"/>
      <c r="I12160" s="1504"/>
      <c r="J12160" s="1504"/>
    </row>
    <row r="12161" spans="2:10" x14ac:dyDescent="0.25">
      <c r="B12161" s="1508"/>
      <c r="C12161" s="1508"/>
      <c r="D12161" s="1508"/>
      <c r="E12161" s="1508"/>
      <c r="F12161" s="1504"/>
      <c r="G12161" s="1504"/>
      <c r="H12161" s="1504"/>
      <c r="I12161" s="1504"/>
      <c r="J12161" s="1504"/>
    </row>
    <row r="12162" spans="2:10" x14ac:dyDescent="0.25">
      <c r="B12162" s="1508"/>
      <c r="C12162" s="1508"/>
      <c r="D12162" s="1508"/>
      <c r="E12162" s="1508"/>
      <c r="F12162" s="1504"/>
      <c r="G12162" s="1504"/>
      <c r="H12162" s="1504"/>
      <c r="I12162" s="1504"/>
      <c r="J12162" s="1504"/>
    </row>
    <row r="12163" spans="2:10" x14ac:dyDescent="0.25">
      <c r="B12163" s="1508"/>
      <c r="C12163" s="1508"/>
      <c r="D12163" s="1508"/>
      <c r="E12163" s="1508"/>
      <c r="F12163" s="1504"/>
      <c r="G12163" s="1504"/>
      <c r="H12163" s="1504"/>
      <c r="I12163" s="1504"/>
      <c r="J12163" s="1504"/>
    </row>
    <row r="12164" spans="2:10" x14ac:dyDescent="0.25">
      <c r="B12164" s="1508"/>
      <c r="C12164" s="1508"/>
      <c r="D12164" s="1508"/>
      <c r="E12164" s="1508"/>
      <c r="F12164" s="1504"/>
      <c r="G12164" s="1504"/>
      <c r="H12164" s="1504"/>
      <c r="I12164" s="1504"/>
      <c r="J12164" s="1504"/>
    </row>
    <row r="12165" spans="2:10" x14ac:dyDescent="0.25">
      <c r="B12165" s="1508"/>
      <c r="C12165" s="1508"/>
      <c r="D12165" s="1508"/>
      <c r="E12165" s="1508"/>
      <c r="F12165" s="1504"/>
      <c r="G12165" s="1504"/>
      <c r="H12165" s="1504"/>
      <c r="I12165" s="1504"/>
      <c r="J12165" s="1504"/>
    </row>
    <row r="12166" spans="2:10" x14ac:dyDescent="0.25">
      <c r="B12166" s="1508"/>
      <c r="C12166" s="1508"/>
      <c r="D12166" s="1508"/>
      <c r="E12166" s="1508"/>
      <c r="F12166" s="1504"/>
      <c r="G12166" s="1504"/>
      <c r="H12166" s="1504"/>
      <c r="I12166" s="1504"/>
      <c r="J12166" s="1504"/>
    </row>
    <row r="12167" spans="2:10" x14ac:dyDescent="0.25">
      <c r="B12167" s="1508"/>
      <c r="C12167" s="1508"/>
      <c r="D12167" s="1508"/>
      <c r="E12167" s="1508"/>
      <c r="F12167" s="1504"/>
      <c r="G12167" s="1504"/>
      <c r="H12167" s="1504"/>
      <c r="I12167" s="1504"/>
      <c r="J12167" s="1504"/>
    </row>
    <row r="12168" spans="2:10" x14ac:dyDescent="0.25">
      <c r="B12168" s="1508"/>
      <c r="C12168" s="1508"/>
      <c r="D12168" s="1508"/>
      <c r="E12168" s="1508"/>
      <c r="F12168" s="1504"/>
      <c r="G12168" s="1504"/>
      <c r="H12168" s="1504"/>
      <c r="I12168" s="1504"/>
      <c r="J12168" s="1504"/>
    </row>
    <row r="12169" spans="2:10" x14ac:dyDescent="0.25">
      <c r="B12169" s="1508"/>
      <c r="C12169" s="1508"/>
      <c r="D12169" s="1508"/>
      <c r="E12169" s="1508"/>
      <c r="F12169" s="1504"/>
      <c r="G12169" s="1504"/>
      <c r="H12169" s="1504"/>
      <c r="I12169" s="1504"/>
      <c r="J12169" s="1504"/>
    </row>
    <row r="12170" spans="2:10" x14ac:dyDescent="0.25">
      <c r="B12170" s="1508"/>
      <c r="C12170" s="1508"/>
      <c r="D12170" s="1508"/>
      <c r="E12170" s="1508"/>
      <c r="F12170" s="1504"/>
      <c r="G12170" s="1504"/>
      <c r="H12170" s="1504"/>
      <c r="I12170" s="1504"/>
      <c r="J12170" s="1504"/>
    </row>
    <row r="12171" spans="2:10" x14ac:dyDescent="0.25">
      <c r="B12171" s="1508"/>
      <c r="C12171" s="1508"/>
      <c r="D12171" s="1508"/>
      <c r="E12171" s="1508"/>
      <c r="F12171" s="1504"/>
      <c r="G12171" s="1504"/>
      <c r="H12171" s="1504"/>
      <c r="I12171" s="1504"/>
      <c r="J12171" s="1504"/>
    </row>
    <row r="12172" spans="2:10" x14ac:dyDescent="0.25">
      <c r="B12172" s="1508"/>
      <c r="C12172" s="1508"/>
      <c r="D12172" s="1508"/>
      <c r="E12172" s="1508"/>
      <c r="F12172" s="1504"/>
      <c r="G12172" s="1504"/>
      <c r="H12172" s="1504"/>
      <c r="I12172" s="1504"/>
      <c r="J12172" s="1504"/>
    </row>
    <row r="12173" spans="2:10" x14ac:dyDescent="0.25">
      <c r="B12173" s="1508"/>
      <c r="C12173" s="1508"/>
      <c r="D12173" s="1508"/>
      <c r="E12173" s="1508"/>
      <c r="F12173" s="1504"/>
      <c r="G12173" s="1504"/>
      <c r="H12173" s="1504"/>
      <c r="I12173" s="1504"/>
      <c r="J12173" s="1504"/>
    </row>
    <row r="12174" spans="2:10" x14ac:dyDescent="0.25">
      <c r="B12174" s="1508"/>
      <c r="C12174" s="1508"/>
      <c r="D12174" s="1508"/>
      <c r="E12174" s="1508"/>
      <c r="F12174" s="1504"/>
      <c r="G12174" s="1504"/>
      <c r="H12174" s="1504"/>
      <c r="I12174" s="1504"/>
      <c r="J12174" s="1504"/>
    </row>
    <row r="12175" spans="2:10" x14ac:dyDescent="0.25">
      <c r="B12175" s="1508"/>
      <c r="C12175" s="1508"/>
      <c r="D12175" s="1508"/>
      <c r="E12175" s="1508"/>
      <c r="F12175" s="1504"/>
      <c r="G12175" s="1504"/>
      <c r="H12175" s="1504"/>
      <c r="I12175" s="1504"/>
      <c r="J12175" s="1504"/>
    </row>
    <row r="12176" spans="2:10" x14ac:dyDescent="0.25">
      <c r="B12176" s="1508"/>
      <c r="C12176" s="1508"/>
      <c r="D12176" s="1508"/>
      <c r="E12176" s="1508"/>
      <c r="F12176" s="1504"/>
      <c r="G12176" s="1504"/>
      <c r="H12176" s="1504"/>
      <c r="I12176" s="1504"/>
      <c r="J12176" s="1504"/>
    </row>
    <row r="12177" spans="2:10" x14ac:dyDescent="0.25">
      <c r="B12177" s="1508"/>
      <c r="C12177" s="1508"/>
      <c r="D12177" s="1508"/>
      <c r="E12177" s="1508"/>
      <c r="F12177" s="1504"/>
      <c r="G12177" s="1504"/>
      <c r="H12177" s="1504"/>
      <c r="I12177" s="1504"/>
      <c r="J12177" s="1504"/>
    </row>
    <row r="12178" spans="2:10" x14ac:dyDescent="0.25">
      <c r="B12178" s="1508"/>
      <c r="C12178" s="1508"/>
      <c r="D12178" s="1508"/>
      <c r="E12178" s="1508"/>
      <c r="F12178" s="1504"/>
      <c r="G12178" s="1504"/>
      <c r="H12178" s="1504"/>
      <c r="I12178" s="1504"/>
      <c r="J12178" s="1504"/>
    </row>
    <row r="12179" spans="2:10" x14ac:dyDescent="0.25">
      <c r="B12179" s="1508"/>
      <c r="C12179" s="1508"/>
      <c r="D12179" s="1508"/>
      <c r="E12179" s="1508"/>
      <c r="F12179" s="1504"/>
      <c r="G12179" s="1504"/>
      <c r="H12179" s="1504"/>
      <c r="I12179" s="1504"/>
      <c r="J12179" s="1504"/>
    </row>
    <row r="12180" spans="2:10" x14ac:dyDescent="0.25">
      <c r="B12180" s="1508"/>
      <c r="C12180" s="1508"/>
      <c r="D12180" s="1508"/>
      <c r="E12180" s="1508"/>
      <c r="F12180" s="1504"/>
      <c r="G12180" s="1504"/>
      <c r="H12180" s="1504"/>
      <c r="I12180" s="1504"/>
      <c r="J12180" s="1504"/>
    </row>
    <row r="12181" spans="2:10" x14ac:dyDescent="0.25">
      <c r="B12181" s="1508"/>
      <c r="C12181" s="1508"/>
      <c r="D12181" s="1508"/>
      <c r="E12181" s="1508"/>
      <c r="F12181" s="1504"/>
      <c r="G12181" s="1504"/>
      <c r="H12181" s="1504"/>
      <c r="I12181" s="1504"/>
      <c r="J12181" s="1504"/>
    </row>
    <row r="12182" spans="2:10" x14ac:dyDescent="0.25">
      <c r="B12182" s="1508"/>
      <c r="C12182" s="1508"/>
      <c r="D12182" s="1508"/>
      <c r="E12182" s="1508"/>
      <c r="F12182" s="1504"/>
      <c r="G12182" s="1504"/>
      <c r="H12182" s="1504"/>
      <c r="I12182" s="1504"/>
      <c r="J12182" s="1504"/>
    </row>
    <row r="12183" spans="2:10" x14ac:dyDescent="0.25">
      <c r="B12183" s="1508"/>
      <c r="C12183" s="1508"/>
      <c r="D12183" s="1508"/>
      <c r="E12183" s="1508"/>
      <c r="F12183" s="1504"/>
      <c r="G12183" s="1504"/>
      <c r="H12183" s="1504"/>
      <c r="I12183" s="1504"/>
      <c r="J12183" s="1504"/>
    </row>
    <row r="12184" spans="2:10" x14ac:dyDescent="0.25">
      <c r="B12184" s="1508"/>
      <c r="C12184" s="1508"/>
      <c r="D12184" s="1508"/>
      <c r="E12184" s="1508"/>
      <c r="F12184" s="1504"/>
      <c r="G12184" s="1504"/>
      <c r="H12184" s="1504"/>
      <c r="I12184" s="1504"/>
      <c r="J12184" s="1504"/>
    </row>
    <row r="12185" spans="2:10" x14ac:dyDescent="0.25">
      <c r="B12185" s="1508"/>
      <c r="C12185" s="1508"/>
      <c r="D12185" s="1508"/>
      <c r="E12185" s="1508"/>
      <c r="F12185" s="1504"/>
      <c r="G12185" s="1504"/>
      <c r="H12185" s="1504"/>
      <c r="I12185" s="1504"/>
      <c r="J12185" s="1504"/>
    </row>
    <row r="12186" spans="2:10" x14ac:dyDescent="0.25">
      <c r="B12186" s="1508"/>
      <c r="C12186" s="1508"/>
      <c r="D12186" s="1508"/>
      <c r="E12186" s="1508"/>
      <c r="F12186" s="1504"/>
      <c r="G12186" s="1504"/>
      <c r="H12186" s="1504"/>
      <c r="I12186" s="1504"/>
      <c r="J12186" s="1504"/>
    </row>
    <row r="12187" spans="2:10" x14ac:dyDescent="0.25">
      <c r="B12187" s="1508"/>
      <c r="C12187" s="1508"/>
      <c r="D12187" s="1508"/>
      <c r="E12187" s="1508"/>
      <c r="F12187" s="1504"/>
      <c r="G12187" s="1504"/>
      <c r="H12187" s="1504"/>
      <c r="I12187" s="1504"/>
      <c r="J12187" s="1504"/>
    </row>
    <row r="12188" spans="2:10" x14ac:dyDescent="0.25">
      <c r="B12188" s="1508"/>
      <c r="C12188" s="1508"/>
      <c r="D12188" s="1508"/>
      <c r="E12188" s="1508"/>
      <c r="F12188" s="1504"/>
      <c r="G12188" s="1504"/>
      <c r="H12188" s="1504"/>
      <c r="I12188" s="1504"/>
      <c r="J12188" s="1504"/>
    </row>
    <row r="12189" spans="2:10" x14ac:dyDescent="0.25">
      <c r="B12189" s="1508"/>
      <c r="C12189" s="1508"/>
      <c r="D12189" s="1508"/>
      <c r="E12189" s="1508"/>
      <c r="F12189" s="1504"/>
      <c r="G12189" s="1504"/>
      <c r="H12189" s="1504"/>
      <c r="I12189" s="1504"/>
      <c r="J12189" s="1504"/>
    </row>
    <row r="12190" spans="2:10" x14ac:dyDescent="0.25">
      <c r="B12190" s="1508"/>
      <c r="C12190" s="1508"/>
      <c r="D12190" s="1508"/>
      <c r="E12190" s="1508"/>
      <c r="F12190" s="1504"/>
      <c r="G12190" s="1504"/>
      <c r="H12190" s="1504"/>
      <c r="I12190" s="1504"/>
      <c r="J12190" s="1504"/>
    </row>
    <row r="12191" spans="2:10" x14ac:dyDescent="0.25">
      <c r="B12191" s="1508"/>
      <c r="C12191" s="1508"/>
      <c r="D12191" s="1508"/>
      <c r="E12191" s="1508"/>
      <c r="F12191" s="1504"/>
      <c r="G12191" s="1504"/>
      <c r="H12191" s="1504"/>
      <c r="I12191" s="1504"/>
      <c r="J12191" s="1504"/>
    </row>
    <row r="12192" spans="2:10" x14ac:dyDescent="0.25">
      <c r="B12192" s="1508"/>
      <c r="C12192" s="1508"/>
      <c r="D12192" s="1508"/>
      <c r="E12192" s="1508"/>
      <c r="F12192" s="1504"/>
      <c r="G12192" s="1504"/>
      <c r="H12192" s="1504"/>
      <c r="I12192" s="1504"/>
      <c r="J12192" s="1504"/>
    </row>
    <row r="12193" spans="2:10" x14ac:dyDescent="0.25">
      <c r="B12193" s="1508"/>
      <c r="C12193" s="1508"/>
      <c r="D12193" s="1508"/>
      <c r="E12193" s="1508"/>
      <c r="F12193" s="1504"/>
      <c r="G12193" s="1504"/>
      <c r="H12193" s="1504"/>
      <c r="I12193" s="1504"/>
      <c r="J12193" s="1504"/>
    </row>
    <row r="12194" spans="2:10" x14ac:dyDescent="0.25">
      <c r="B12194" s="1508"/>
      <c r="C12194" s="1508"/>
      <c r="D12194" s="1508"/>
      <c r="E12194" s="1508"/>
      <c r="F12194" s="1504"/>
      <c r="G12194" s="1504"/>
      <c r="H12194" s="1504"/>
      <c r="I12194" s="1504"/>
      <c r="J12194" s="1504"/>
    </row>
    <row r="12195" spans="2:10" x14ac:dyDescent="0.25">
      <c r="B12195" s="1508"/>
      <c r="C12195" s="1508"/>
      <c r="D12195" s="1508"/>
      <c r="E12195" s="1508"/>
      <c r="F12195" s="1504"/>
      <c r="G12195" s="1504"/>
      <c r="H12195" s="1504"/>
      <c r="I12195" s="1504"/>
      <c r="J12195" s="1504"/>
    </row>
    <row r="12196" spans="2:10" x14ac:dyDescent="0.25">
      <c r="B12196" s="1508"/>
      <c r="C12196" s="1508"/>
      <c r="D12196" s="1508"/>
      <c r="E12196" s="1508"/>
      <c r="F12196" s="1504"/>
      <c r="G12196" s="1504"/>
      <c r="H12196" s="1504"/>
      <c r="I12196" s="1504"/>
      <c r="J12196" s="1504"/>
    </row>
    <row r="12197" spans="2:10" x14ac:dyDescent="0.25">
      <c r="B12197" s="1508"/>
      <c r="C12197" s="1508"/>
      <c r="D12197" s="1508"/>
      <c r="E12197" s="1508"/>
      <c r="F12197" s="1504"/>
      <c r="G12197" s="1504"/>
      <c r="H12197" s="1504"/>
      <c r="I12197" s="1504"/>
      <c r="J12197" s="1504"/>
    </row>
    <row r="12198" spans="2:10" x14ac:dyDescent="0.25">
      <c r="B12198" s="1508"/>
      <c r="C12198" s="1508"/>
      <c r="D12198" s="1508"/>
      <c r="E12198" s="1508"/>
      <c r="F12198" s="1504"/>
      <c r="G12198" s="1504"/>
      <c r="H12198" s="1504"/>
      <c r="I12198" s="1504"/>
      <c r="J12198" s="1504"/>
    </row>
    <row r="12199" spans="2:10" x14ac:dyDescent="0.25">
      <c r="B12199" s="1508"/>
      <c r="C12199" s="1508"/>
      <c r="D12199" s="1508"/>
      <c r="E12199" s="1508"/>
      <c r="F12199" s="1504"/>
      <c r="G12199" s="1504"/>
      <c r="H12199" s="1504"/>
      <c r="I12199" s="1504"/>
      <c r="J12199" s="1504"/>
    </row>
    <row r="12200" spans="2:10" x14ac:dyDescent="0.25">
      <c r="B12200" s="1508"/>
      <c r="C12200" s="1508"/>
      <c r="D12200" s="1508"/>
      <c r="E12200" s="1508"/>
      <c r="F12200" s="1504"/>
      <c r="G12200" s="1504"/>
      <c r="H12200" s="1504"/>
      <c r="I12200" s="1504"/>
      <c r="J12200" s="1504"/>
    </row>
    <row r="12201" spans="2:10" x14ac:dyDescent="0.25">
      <c r="B12201" s="1508"/>
      <c r="C12201" s="1508"/>
      <c r="D12201" s="1508"/>
      <c r="E12201" s="1508"/>
      <c r="F12201" s="1504"/>
      <c r="G12201" s="1504"/>
      <c r="H12201" s="1504"/>
      <c r="I12201" s="1504"/>
      <c r="J12201" s="1504"/>
    </row>
    <row r="12202" spans="2:10" x14ac:dyDescent="0.25">
      <c r="B12202" s="1508"/>
      <c r="C12202" s="1508"/>
      <c r="D12202" s="1508"/>
      <c r="E12202" s="1508"/>
      <c r="F12202" s="1504"/>
      <c r="G12202" s="1504"/>
      <c r="H12202" s="1504"/>
      <c r="I12202" s="1504"/>
      <c r="J12202" s="1504"/>
    </row>
    <row r="12203" spans="2:10" x14ac:dyDescent="0.25">
      <c r="B12203" s="1508"/>
      <c r="C12203" s="1508"/>
      <c r="D12203" s="1508"/>
      <c r="E12203" s="1508"/>
      <c r="F12203" s="1504"/>
      <c r="G12203" s="1504"/>
      <c r="H12203" s="1504"/>
      <c r="I12203" s="1504"/>
      <c r="J12203" s="1504"/>
    </row>
    <row r="12204" spans="2:10" x14ac:dyDescent="0.25">
      <c r="B12204" s="1508"/>
      <c r="C12204" s="1508"/>
      <c r="D12204" s="1508"/>
      <c r="E12204" s="1508"/>
      <c r="F12204" s="1504"/>
      <c r="G12204" s="1504"/>
      <c r="H12204" s="1504"/>
      <c r="I12204" s="1504"/>
      <c r="J12204" s="1504"/>
    </row>
    <row r="12205" spans="2:10" x14ac:dyDescent="0.25">
      <c r="B12205" s="1508"/>
      <c r="C12205" s="1508"/>
      <c r="D12205" s="1508"/>
      <c r="E12205" s="1508"/>
      <c r="F12205" s="1504"/>
      <c r="G12205" s="1504"/>
      <c r="H12205" s="1504"/>
      <c r="I12205" s="1504"/>
      <c r="J12205" s="1504"/>
    </row>
    <row r="12206" spans="2:10" x14ac:dyDescent="0.25">
      <c r="B12206" s="1508"/>
      <c r="C12206" s="1508"/>
      <c r="D12206" s="1508"/>
      <c r="E12206" s="1508"/>
      <c r="F12206" s="1504"/>
      <c r="G12206" s="1504"/>
      <c r="H12206" s="1504"/>
      <c r="I12206" s="1504"/>
      <c r="J12206" s="1504"/>
    </row>
    <row r="12207" spans="2:10" x14ac:dyDescent="0.25">
      <c r="B12207" s="1508"/>
      <c r="C12207" s="1508"/>
      <c r="D12207" s="1508"/>
      <c r="E12207" s="1508"/>
      <c r="F12207" s="1504"/>
      <c r="G12207" s="1504"/>
      <c r="H12207" s="1504"/>
      <c r="I12207" s="1504"/>
      <c r="J12207" s="1504"/>
    </row>
    <row r="12208" spans="2:10" x14ac:dyDescent="0.25">
      <c r="B12208" s="1508"/>
      <c r="C12208" s="1508"/>
      <c r="D12208" s="1508"/>
      <c r="E12208" s="1508"/>
      <c r="F12208" s="1504"/>
      <c r="G12208" s="1504"/>
      <c r="H12208" s="1504"/>
      <c r="I12208" s="1504"/>
      <c r="J12208" s="1504"/>
    </row>
    <row r="12209" spans="2:10" x14ac:dyDescent="0.25">
      <c r="B12209" s="1508"/>
      <c r="C12209" s="1508"/>
      <c r="D12209" s="1508"/>
      <c r="E12209" s="1508"/>
      <c r="F12209" s="1504"/>
      <c r="G12209" s="1504"/>
      <c r="H12209" s="1504"/>
      <c r="I12209" s="1504"/>
      <c r="J12209" s="1504"/>
    </row>
    <row r="12210" spans="2:10" x14ac:dyDescent="0.25">
      <c r="B12210" s="1508"/>
      <c r="C12210" s="1508"/>
      <c r="D12210" s="1508"/>
      <c r="E12210" s="1508"/>
      <c r="F12210" s="1504"/>
      <c r="G12210" s="1504"/>
      <c r="H12210" s="1504"/>
      <c r="I12210" s="1504"/>
      <c r="J12210" s="1504"/>
    </row>
    <row r="12211" spans="2:10" x14ac:dyDescent="0.25">
      <c r="B12211" s="1508"/>
      <c r="C12211" s="1508"/>
      <c r="D12211" s="1508"/>
      <c r="E12211" s="1508"/>
      <c r="F12211" s="1504"/>
      <c r="G12211" s="1504"/>
      <c r="H12211" s="1504"/>
      <c r="I12211" s="1504"/>
      <c r="J12211" s="1504"/>
    </row>
    <row r="12212" spans="2:10" x14ac:dyDescent="0.25">
      <c r="B12212" s="1508"/>
      <c r="C12212" s="1508"/>
      <c r="D12212" s="1508"/>
      <c r="E12212" s="1508"/>
      <c r="F12212" s="1504"/>
      <c r="G12212" s="1504"/>
      <c r="H12212" s="1504"/>
      <c r="I12212" s="1504"/>
      <c r="J12212" s="1504"/>
    </row>
    <row r="12213" spans="2:10" x14ac:dyDescent="0.25">
      <c r="B12213" s="1508"/>
      <c r="C12213" s="1508"/>
      <c r="D12213" s="1508"/>
      <c r="E12213" s="1508"/>
      <c r="F12213" s="1504"/>
      <c r="G12213" s="1504"/>
      <c r="H12213" s="1504"/>
      <c r="I12213" s="1504"/>
      <c r="J12213" s="1504"/>
    </row>
    <row r="12214" spans="2:10" x14ac:dyDescent="0.25">
      <c r="B12214" s="1508"/>
      <c r="C12214" s="1508"/>
      <c r="D12214" s="1508"/>
      <c r="E12214" s="1508"/>
      <c r="F12214" s="1504"/>
      <c r="G12214" s="1504"/>
      <c r="H12214" s="1504"/>
      <c r="I12214" s="1504"/>
      <c r="J12214" s="1504"/>
    </row>
    <row r="12215" spans="2:10" x14ac:dyDescent="0.25">
      <c r="B12215" s="1508"/>
      <c r="C12215" s="1508"/>
      <c r="D12215" s="1508"/>
      <c r="E12215" s="1508"/>
      <c r="F12215" s="1504"/>
      <c r="G12215" s="1504"/>
      <c r="H12215" s="1504"/>
      <c r="I12215" s="1504"/>
      <c r="J12215" s="1504"/>
    </row>
    <row r="12216" spans="2:10" x14ac:dyDescent="0.25">
      <c r="B12216" s="1508"/>
      <c r="C12216" s="1508"/>
      <c r="D12216" s="1508"/>
      <c r="E12216" s="1508"/>
      <c r="F12216" s="1504"/>
      <c r="G12216" s="1504"/>
      <c r="H12216" s="1504"/>
      <c r="I12216" s="1504"/>
      <c r="J12216" s="1504"/>
    </row>
    <row r="12217" spans="2:10" x14ac:dyDescent="0.25">
      <c r="B12217" s="1508"/>
      <c r="C12217" s="1508"/>
      <c r="D12217" s="1508"/>
      <c r="E12217" s="1508"/>
      <c r="F12217" s="1504"/>
      <c r="G12217" s="1504"/>
      <c r="H12217" s="1504"/>
      <c r="I12217" s="1504"/>
      <c r="J12217" s="1504"/>
    </row>
    <row r="12218" spans="2:10" x14ac:dyDescent="0.25">
      <c r="B12218" s="1508"/>
      <c r="C12218" s="1508"/>
      <c r="D12218" s="1508"/>
      <c r="E12218" s="1508"/>
      <c r="F12218" s="1504"/>
      <c r="G12218" s="1504"/>
      <c r="H12218" s="1504"/>
      <c r="I12218" s="1504"/>
      <c r="J12218" s="1504"/>
    </row>
    <row r="12219" spans="2:10" x14ac:dyDescent="0.25">
      <c r="B12219" s="1508"/>
      <c r="C12219" s="1508"/>
      <c r="D12219" s="1508"/>
      <c r="E12219" s="1508"/>
      <c r="F12219" s="1504"/>
      <c r="G12219" s="1504"/>
      <c r="H12219" s="1504"/>
      <c r="I12219" s="1504"/>
      <c r="J12219" s="1504"/>
    </row>
    <row r="12220" spans="2:10" x14ac:dyDescent="0.25">
      <c r="B12220" s="1508"/>
      <c r="C12220" s="1508"/>
      <c r="D12220" s="1508"/>
      <c r="E12220" s="1508"/>
      <c r="F12220" s="1504"/>
      <c r="G12220" s="1504"/>
      <c r="H12220" s="1504"/>
      <c r="I12220" s="1504"/>
      <c r="J12220" s="1504"/>
    </row>
    <row r="12221" spans="2:10" x14ac:dyDescent="0.25">
      <c r="B12221" s="1508"/>
      <c r="C12221" s="1508"/>
      <c r="D12221" s="1508"/>
      <c r="E12221" s="1508"/>
      <c r="F12221" s="1504"/>
      <c r="G12221" s="1504"/>
      <c r="H12221" s="1504"/>
      <c r="I12221" s="1504"/>
      <c r="J12221" s="1504"/>
    </row>
    <row r="12222" spans="2:10" x14ac:dyDescent="0.25">
      <c r="B12222" s="1508"/>
      <c r="C12222" s="1508"/>
      <c r="D12222" s="1508"/>
      <c r="E12222" s="1508"/>
      <c r="F12222" s="1504"/>
      <c r="G12222" s="1504"/>
      <c r="H12222" s="1504"/>
      <c r="I12222" s="1504"/>
      <c r="J12222" s="1504"/>
    </row>
    <row r="12223" spans="2:10" x14ac:dyDescent="0.25">
      <c r="B12223" s="1508"/>
      <c r="C12223" s="1508"/>
      <c r="D12223" s="1508"/>
      <c r="E12223" s="1508"/>
      <c r="F12223" s="1504"/>
      <c r="G12223" s="1504"/>
      <c r="H12223" s="1504"/>
      <c r="I12223" s="1504"/>
      <c r="J12223" s="1504"/>
    </row>
    <row r="12224" spans="2:10" x14ac:dyDescent="0.25">
      <c r="B12224" s="1508"/>
      <c r="C12224" s="1508"/>
      <c r="D12224" s="1508"/>
      <c r="E12224" s="1508"/>
      <c r="F12224" s="1504"/>
      <c r="G12224" s="1504"/>
      <c r="H12224" s="1504"/>
      <c r="I12224" s="1504"/>
      <c r="J12224" s="1504"/>
    </row>
    <row r="12225" spans="2:10" x14ac:dyDescent="0.25">
      <c r="B12225" s="1508"/>
      <c r="C12225" s="1508"/>
      <c r="D12225" s="1508"/>
      <c r="E12225" s="1508"/>
      <c r="F12225" s="1504"/>
      <c r="G12225" s="1504"/>
      <c r="H12225" s="1504"/>
      <c r="I12225" s="1504"/>
      <c r="J12225" s="1504"/>
    </row>
    <row r="12226" spans="2:10" x14ac:dyDescent="0.25">
      <c r="B12226" s="1508"/>
      <c r="C12226" s="1508"/>
      <c r="D12226" s="1508"/>
      <c r="E12226" s="1508"/>
      <c r="F12226" s="1504"/>
      <c r="G12226" s="1504"/>
      <c r="H12226" s="1504"/>
      <c r="I12226" s="1504"/>
      <c r="J12226" s="1504"/>
    </row>
    <row r="12227" spans="2:10" x14ac:dyDescent="0.25">
      <c r="B12227" s="1508"/>
      <c r="C12227" s="1508"/>
      <c r="D12227" s="1508"/>
      <c r="E12227" s="1508"/>
      <c r="F12227" s="1504"/>
      <c r="G12227" s="1504"/>
      <c r="H12227" s="1504"/>
      <c r="I12227" s="1504"/>
      <c r="J12227" s="1504"/>
    </row>
    <row r="12228" spans="2:10" x14ac:dyDescent="0.25">
      <c r="B12228" s="1508"/>
      <c r="C12228" s="1508"/>
      <c r="D12228" s="1508"/>
      <c r="E12228" s="1508"/>
      <c r="F12228" s="1504"/>
      <c r="G12228" s="1504"/>
      <c r="H12228" s="1504"/>
      <c r="I12228" s="1504"/>
      <c r="J12228" s="1504"/>
    </row>
    <row r="12229" spans="2:10" x14ac:dyDescent="0.25">
      <c r="B12229" s="1508"/>
      <c r="C12229" s="1508"/>
      <c r="D12229" s="1508"/>
      <c r="E12229" s="1508"/>
      <c r="F12229" s="1504"/>
      <c r="G12229" s="1504"/>
      <c r="H12229" s="1504"/>
      <c r="I12229" s="1504"/>
      <c r="J12229" s="1504"/>
    </row>
    <row r="12230" spans="2:10" x14ac:dyDescent="0.25">
      <c r="B12230" s="1508"/>
      <c r="C12230" s="1508"/>
      <c r="D12230" s="1508"/>
      <c r="E12230" s="1508"/>
      <c r="F12230" s="1504"/>
      <c r="G12230" s="1504"/>
      <c r="H12230" s="1504"/>
      <c r="I12230" s="1504"/>
      <c r="J12230" s="1504"/>
    </row>
    <row r="12231" spans="2:10" x14ac:dyDescent="0.25">
      <c r="B12231" s="1508"/>
      <c r="C12231" s="1508"/>
      <c r="D12231" s="1508"/>
      <c r="E12231" s="1508"/>
      <c r="F12231" s="1504"/>
      <c r="G12231" s="1504"/>
      <c r="H12231" s="1504"/>
      <c r="I12231" s="1504"/>
      <c r="J12231" s="1504"/>
    </row>
    <row r="12232" spans="2:10" x14ac:dyDescent="0.25">
      <c r="B12232" s="1508"/>
      <c r="C12232" s="1508"/>
      <c r="D12232" s="1508"/>
      <c r="E12232" s="1508"/>
      <c r="F12232" s="1504"/>
      <c r="G12232" s="1504"/>
      <c r="H12232" s="1504"/>
      <c r="I12232" s="1504"/>
      <c r="J12232" s="1504"/>
    </row>
    <row r="12233" spans="2:10" x14ac:dyDescent="0.25">
      <c r="B12233" s="1508"/>
      <c r="C12233" s="1508"/>
      <c r="D12233" s="1508"/>
      <c r="E12233" s="1508"/>
      <c r="F12233" s="1504"/>
      <c r="G12233" s="1504"/>
      <c r="H12233" s="1504"/>
      <c r="I12233" s="1504"/>
      <c r="J12233" s="1504"/>
    </row>
    <row r="12234" spans="2:10" x14ac:dyDescent="0.25">
      <c r="B12234" s="1508"/>
      <c r="C12234" s="1508"/>
      <c r="D12234" s="1508"/>
      <c r="E12234" s="1508"/>
      <c r="F12234" s="1504"/>
      <c r="G12234" s="1504"/>
      <c r="H12234" s="1504"/>
      <c r="I12234" s="1504"/>
      <c r="J12234" s="1504"/>
    </row>
    <row r="12235" spans="2:10" x14ac:dyDescent="0.25">
      <c r="B12235" s="1508"/>
      <c r="C12235" s="1508"/>
      <c r="D12235" s="1508"/>
      <c r="E12235" s="1508"/>
      <c r="F12235" s="1504"/>
      <c r="G12235" s="1504"/>
      <c r="H12235" s="1504"/>
      <c r="I12235" s="1504"/>
      <c r="J12235" s="1504"/>
    </row>
    <row r="12236" spans="2:10" x14ac:dyDescent="0.25">
      <c r="B12236" s="1508"/>
      <c r="C12236" s="1508"/>
      <c r="D12236" s="1508"/>
      <c r="E12236" s="1508"/>
      <c r="F12236" s="1504"/>
      <c r="G12236" s="1504"/>
      <c r="H12236" s="1504"/>
      <c r="I12236" s="1504"/>
      <c r="J12236" s="1504"/>
    </row>
    <row r="12237" spans="2:10" x14ac:dyDescent="0.25">
      <c r="B12237" s="1508"/>
      <c r="C12237" s="1508"/>
      <c r="D12237" s="1508"/>
      <c r="E12237" s="1508"/>
      <c r="F12237" s="1504"/>
      <c r="G12237" s="1504"/>
      <c r="H12237" s="1504"/>
      <c r="I12237" s="1504"/>
      <c r="J12237" s="1504"/>
    </row>
    <row r="12238" spans="2:10" x14ac:dyDescent="0.25">
      <c r="B12238" s="1508"/>
      <c r="C12238" s="1508"/>
      <c r="D12238" s="1508"/>
      <c r="E12238" s="1508"/>
      <c r="F12238" s="1504"/>
      <c r="G12238" s="1504"/>
      <c r="H12238" s="1504"/>
      <c r="I12238" s="1504"/>
      <c r="J12238" s="1504"/>
    </row>
    <row r="12239" spans="2:10" x14ac:dyDescent="0.25">
      <c r="B12239" s="1508"/>
      <c r="C12239" s="1508"/>
      <c r="D12239" s="1508"/>
      <c r="E12239" s="1508"/>
      <c r="F12239" s="1504"/>
      <c r="G12239" s="1504"/>
      <c r="H12239" s="1504"/>
      <c r="I12239" s="1504"/>
      <c r="J12239" s="1504"/>
    </row>
    <row r="12240" spans="2:10" x14ac:dyDescent="0.25">
      <c r="B12240" s="1508"/>
      <c r="C12240" s="1508"/>
      <c r="D12240" s="1508"/>
      <c r="E12240" s="1508"/>
      <c r="F12240" s="1504"/>
      <c r="G12240" s="1504"/>
      <c r="H12240" s="1504"/>
      <c r="I12240" s="1504"/>
      <c r="J12240" s="1504"/>
    </row>
    <row r="12241" spans="2:10" x14ac:dyDescent="0.25">
      <c r="B12241" s="1508"/>
      <c r="C12241" s="1508"/>
      <c r="D12241" s="1508"/>
      <c r="E12241" s="1508"/>
      <c r="F12241" s="1504"/>
      <c r="G12241" s="1504"/>
      <c r="H12241" s="1504"/>
      <c r="I12241" s="1504"/>
      <c r="J12241" s="1504"/>
    </row>
    <row r="12242" spans="2:10" x14ac:dyDescent="0.25">
      <c r="B12242" s="1508"/>
      <c r="C12242" s="1508"/>
      <c r="D12242" s="1508"/>
      <c r="E12242" s="1508"/>
      <c r="F12242" s="1504"/>
      <c r="G12242" s="1504"/>
      <c r="H12242" s="1504"/>
      <c r="I12242" s="1504"/>
      <c r="J12242" s="1504"/>
    </row>
    <row r="12243" spans="2:10" x14ac:dyDescent="0.25">
      <c r="B12243" s="1508"/>
      <c r="C12243" s="1508"/>
      <c r="D12243" s="1508"/>
      <c r="E12243" s="1508"/>
      <c r="F12243" s="1504"/>
      <c r="G12243" s="1504"/>
      <c r="H12243" s="1504"/>
      <c r="I12243" s="1504"/>
      <c r="J12243" s="1504"/>
    </row>
    <row r="12244" spans="2:10" x14ac:dyDescent="0.25">
      <c r="B12244" s="1508"/>
      <c r="C12244" s="1508"/>
      <c r="D12244" s="1508"/>
      <c r="E12244" s="1508"/>
      <c r="F12244" s="1504"/>
      <c r="G12244" s="1504"/>
      <c r="H12244" s="1504"/>
      <c r="I12244" s="1504"/>
      <c r="J12244" s="1504"/>
    </row>
    <row r="12245" spans="2:10" x14ac:dyDescent="0.25">
      <c r="B12245" s="1508"/>
      <c r="C12245" s="1508"/>
      <c r="D12245" s="1508"/>
      <c r="E12245" s="1508"/>
      <c r="F12245" s="1504"/>
      <c r="G12245" s="1504"/>
      <c r="H12245" s="1504"/>
      <c r="I12245" s="1504"/>
      <c r="J12245" s="1504"/>
    </row>
    <row r="12246" spans="2:10" x14ac:dyDescent="0.25">
      <c r="B12246" s="1508"/>
      <c r="C12246" s="1508"/>
      <c r="D12246" s="1508"/>
      <c r="E12246" s="1508"/>
      <c r="F12246" s="1504"/>
      <c r="G12246" s="1504"/>
      <c r="H12246" s="1504"/>
      <c r="I12246" s="1504"/>
      <c r="J12246" s="1504"/>
    </row>
    <row r="12247" spans="2:10" x14ac:dyDescent="0.25">
      <c r="B12247" s="1508"/>
      <c r="C12247" s="1508"/>
      <c r="D12247" s="1508"/>
      <c r="E12247" s="1508"/>
      <c r="F12247" s="1504"/>
      <c r="G12247" s="1504"/>
      <c r="H12247" s="1504"/>
      <c r="I12247" s="1504"/>
      <c r="J12247" s="1504"/>
    </row>
    <row r="12248" spans="2:10" x14ac:dyDescent="0.25">
      <c r="B12248" s="1508"/>
      <c r="C12248" s="1508"/>
      <c r="D12248" s="1508"/>
      <c r="E12248" s="1508"/>
      <c r="F12248" s="1504"/>
      <c r="G12248" s="1504"/>
      <c r="H12248" s="1504"/>
      <c r="I12248" s="1504"/>
      <c r="J12248" s="1504"/>
    </row>
    <row r="12249" spans="2:10" x14ac:dyDescent="0.25">
      <c r="B12249" s="1508"/>
      <c r="C12249" s="1508"/>
      <c r="D12249" s="1508"/>
      <c r="E12249" s="1508"/>
      <c r="F12249" s="1504"/>
      <c r="G12249" s="1504"/>
      <c r="H12249" s="1504"/>
      <c r="I12249" s="1504"/>
      <c r="J12249" s="1504"/>
    </row>
    <row r="12250" spans="2:10" x14ac:dyDescent="0.25">
      <c r="B12250" s="1508"/>
      <c r="C12250" s="1508"/>
      <c r="D12250" s="1508"/>
      <c r="E12250" s="1508"/>
      <c r="F12250" s="1504"/>
      <c r="G12250" s="1504"/>
      <c r="H12250" s="1504"/>
      <c r="I12250" s="1504"/>
      <c r="J12250" s="1504"/>
    </row>
    <row r="12251" spans="2:10" x14ac:dyDescent="0.25">
      <c r="B12251" s="1508"/>
      <c r="C12251" s="1508"/>
      <c r="D12251" s="1508"/>
      <c r="E12251" s="1508"/>
      <c r="F12251" s="1504"/>
      <c r="G12251" s="1504"/>
      <c r="H12251" s="1504"/>
      <c r="I12251" s="1504"/>
      <c r="J12251" s="1504"/>
    </row>
    <row r="12252" spans="2:10" x14ac:dyDescent="0.25">
      <c r="B12252" s="1508"/>
      <c r="C12252" s="1508"/>
      <c r="D12252" s="1508"/>
      <c r="E12252" s="1508"/>
      <c r="F12252" s="1504"/>
      <c r="G12252" s="1504"/>
      <c r="H12252" s="1504"/>
      <c r="I12252" s="1504"/>
      <c r="J12252" s="1504"/>
    </row>
    <row r="12253" spans="2:10" x14ac:dyDescent="0.25">
      <c r="B12253" s="1508"/>
      <c r="C12253" s="1508"/>
      <c r="D12253" s="1508"/>
      <c r="E12253" s="1508"/>
      <c r="F12253" s="1504"/>
      <c r="G12253" s="1504"/>
      <c r="H12253" s="1504"/>
      <c r="I12253" s="1504"/>
      <c r="J12253" s="1504"/>
    </row>
    <row r="12254" spans="2:10" x14ac:dyDescent="0.25">
      <c r="B12254" s="1508"/>
      <c r="C12254" s="1508"/>
      <c r="D12254" s="1508"/>
      <c r="E12254" s="1508"/>
      <c r="F12254" s="1504"/>
      <c r="G12254" s="1504"/>
      <c r="H12254" s="1504"/>
      <c r="I12254" s="1504"/>
      <c r="J12254" s="1504"/>
    </row>
    <row r="12255" spans="2:10" x14ac:dyDescent="0.25">
      <c r="B12255" s="1508"/>
      <c r="C12255" s="1508"/>
      <c r="D12255" s="1508"/>
      <c r="E12255" s="1508"/>
      <c r="F12255" s="1504"/>
      <c r="G12255" s="1504"/>
      <c r="H12255" s="1504"/>
      <c r="I12255" s="1504"/>
      <c r="J12255" s="1504"/>
    </row>
    <row r="12256" spans="2:10" x14ac:dyDescent="0.25">
      <c r="B12256" s="1508"/>
      <c r="C12256" s="1508"/>
      <c r="D12256" s="1508"/>
      <c r="E12256" s="1508"/>
      <c r="F12256" s="1504"/>
      <c r="G12256" s="1504"/>
      <c r="H12256" s="1504"/>
      <c r="I12256" s="1504"/>
      <c r="J12256" s="1504"/>
    </row>
    <row r="12257" spans="2:10" x14ac:dyDescent="0.25">
      <c r="B12257" s="1508"/>
      <c r="C12257" s="1508"/>
      <c r="D12257" s="1508"/>
      <c r="E12257" s="1508"/>
      <c r="F12257" s="1504"/>
      <c r="G12257" s="1504"/>
      <c r="H12257" s="1504"/>
      <c r="I12257" s="1504"/>
      <c r="J12257" s="1504"/>
    </row>
    <row r="12258" spans="2:10" x14ac:dyDescent="0.25">
      <c r="B12258" s="1508"/>
      <c r="C12258" s="1508"/>
      <c r="D12258" s="1508"/>
      <c r="E12258" s="1508"/>
      <c r="F12258" s="1504"/>
      <c r="G12258" s="1504"/>
      <c r="H12258" s="1504"/>
      <c r="I12258" s="1504"/>
      <c r="J12258" s="1504"/>
    </row>
    <row r="12259" spans="2:10" x14ac:dyDescent="0.25">
      <c r="B12259" s="1508"/>
      <c r="C12259" s="1508"/>
      <c r="D12259" s="1508"/>
      <c r="E12259" s="1508"/>
      <c r="F12259" s="1504"/>
      <c r="G12259" s="1504"/>
      <c r="H12259" s="1504"/>
      <c r="I12259" s="1504"/>
      <c r="J12259" s="1504"/>
    </row>
    <row r="12260" spans="2:10" x14ac:dyDescent="0.25">
      <c r="B12260" s="1508"/>
      <c r="C12260" s="1508"/>
      <c r="D12260" s="1508"/>
      <c r="E12260" s="1508"/>
      <c r="F12260" s="1504"/>
      <c r="G12260" s="1504"/>
      <c r="H12260" s="1504"/>
      <c r="I12260" s="1504"/>
      <c r="J12260" s="1504"/>
    </row>
    <row r="12261" spans="2:10" x14ac:dyDescent="0.25">
      <c r="B12261" s="1508"/>
      <c r="C12261" s="1508"/>
      <c r="D12261" s="1508"/>
      <c r="E12261" s="1508"/>
      <c r="F12261" s="1504"/>
      <c r="G12261" s="1504"/>
      <c r="H12261" s="1504"/>
      <c r="I12261" s="1504"/>
      <c r="J12261" s="1504"/>
    </row>
    <row r="12262" spans="2:10" x14ac:dyDescent="0.25">
      <c r="B12262" s="1508"/>
      <c r="C12262" s="1508"/>
      <c r="D12262" s="1508"/>
      <c r="E12262" s="1508"/>
      <c r="F12262" s="1504"/>
      <c r="G12262" s="1504"/>
      <c r="H12262" s="1504"/>
      <c r="I12262" s="1504"/>
      <c r="J12262" s="1504"/>
    </row>
    <row r="12263" spans="2:10" x14ac:dyDescent="0.25">
      <c r="B12263" s="1508"/>
      <c r="C12263" s="1508"/>
      <c r="D12263" s="1508"/>
      <c r="E12263" s="1508"/>
      <c r="F12263" s="1504"/>
      <c r="G12263" s="1504"/>
      <c r="H12263" s="1504"/>
      <c r="I12263" s="1504"/>
      <c r="J12263" s="1504"/>
    </row>
    <row r="12264" spans="2:10" x14ac:dyDescent="0.25">
      <c r="B12264" s="1508"/>
      <c r="C12264" s="1508"/>
      <c r="D12264" s="1508"/>
      <c r="E12264" s="1508"/>
      <c r="F12264" s="1504"/>
      <c r="G12264" s="1504"/>
      <c r="H12264" s="1504"/>
      <c r="I12264" s="1504"/>
      <c r="J12264" s="1504"/>
    </row>
    <row r="12265" spans="2:10" x14ac:dyDescent="0.25">
      <c r="B12265" s="1508"/>
      <c r="C12265" s="1508"/>
      <c r="D12265" s="1508"/>
      <c r="E12265" s="1508"/>
      <c r="F12265" s="1504"/>
      <c r="G12265" s="1504"/>
      <c r="H12265" s="1504"/>
      <c r="I12265" s="1504"/>
      <c r="J12265" s="1504"/>
    </row>
    <row r="12266" spans="2:10" x14ac:dyDescent="0.25">
      <c r="B12266" s="1508"/>
      <c r="C12266" s="1508"/>
      <c r="D12266" s="1508"/>
      <c r="E12266" s="1508"/>
      <c r="F12266" s="1504"/>
      <c r="G12266" s="1504"/>
      <c r="H12266" s="1504"/>
      <c r="I12266" s="1504"/>
      <c r="J12266" s="1504"/>
    </row>
    <row r="12267" spans="2:10" x14ac:dyDescent="0.25">
      <c r="B12267" s="1508"/>
      <c r="C12267" s="1508"/>
      <c r="D12267" s="1508"/>
      <c r="E12267" s="1508"/>
      <c r="F12267" s="1504"/>
      <c r="G12267" s="1504"/>
      <c r="H12267" s="1504"/>
      <c r="I12267" s="1504"/>
      <c r="J12267" s="1504"/>
    </row>
    <row r="12268" spans="2:10" x14ac:dyDescent="0.25">
      <c r="B12268" s="1508"/>
      <c r="C12268" s="1508"/>
      <c r="D12268" s="1508"/>
      <c r="E12268" s="1508"/>
      <c r="F12268" s="1504"/>
      <c r="G12268" s="1504"/>
      <c r="H12268" s="1504"/>
      <c r="I12268" s="1504"/>
      <c r="J12268" s="1504"/>
    </row>
    <row r="12269" spans="2:10" x14ac:dyDescent="0.25">
      <c r="B12269" s="1508"/>
      <c r="C12269" s="1508"/>
      <c r="D12269" s="1508"/>
      <c r="E12269" s="1508"/>
      <c r="F12269" s="1504"/>
      <c r="G12269" s="1504"/>
      <c r="H12269" s="1504"/>
      <c r="I12269" s="1504"/>
      <c r="J12269" s="1504"/>
    </row>
    <row r="12270" spans="2:10" x14ac:dyDescent="0.25">
      <c r="B12270" s="1508"/>
      <c r="C12270" s="1508"/>
      <c r="D12270" s="1508"/>
      <c r="E12270" s="1508"/>
      <c r="F12270" s="1504"/>
      <c r="G12270" s="1504"/>
      <c r="H12270" s="1504"/>
      <c r="I12270" s="1504"/>
      <c r="J12270" s="1504"/>
    </row>
    <row r="12271" spans="2:10" x14ac:dyDescent="0.25">
      <c r="B12271" s="1508"/>
      <c r="C12271" s="1508"/>
      <c r="D12271" s="1508"/>
      <c r="E12271" s="1508"/>
      <c r="F12271" s="1504"/>
      <c r="G12271" s="1504"/>
      <c r="H12271" s="1504"/>
      <c r="I12271" s="1504"/>
      <c r="J12271" s="1504"/>
    </row>
    <row r="12272" spans="2:10" x14ac:dyDescent="0.25">
      <c r="B12272" s="1508"/>
      <c r="C12272" s="1508"/>
      <c r="D12272" s="1508"/>
      <c r="E12272" s="1508"/>
      <c r="F12272" s="1504"/>
      <c r="G12272" s="1504"/>
      <c r="H12272" s="1504"/>
      <c r="I12272" s="1504"/>
      <c r="J12272" s="1504"/>
    </row>
    <row r="12273" spans="2:10" x14ac:dyDescent="0.25">
      <c r="B12273" s="1508"/>
      <c r="C12273" s="1508"/>
      <c r="D12273" s="1508"/>
      <c r="E12273" s="1508"/>
      <c r="F12273" s="1504"/>
      <c r="G12273" s="1504"/>
      <c r="H12273" s="1504"/>
      <c r="I12273" s="1504"/>
      <c r="J12273" s="1504"/>
    </row>
    <row r="12274" spans="2:10" x14ac:dyDescent="0.25">
      <c r="B12274" s="1508"/>
      <c r="C12274" s="1508"/>
      <c r="D12274" s="1508"/>
      <c r="E12274" s="1508"/>
      <c r="F12274" s="1504"/>
      <c r="G12274" s="1504"/>
      <c r="H12274" s="1504"/>
      <c r="I12274" s="1504"/>
      <c r="J12274" s="1504"/>
    </row>
    <row r="12275" spans="2:10" x14ac:dyDescent="0.25">
      <c r="B12275" s="1508"/>
      <c r="C12275" s="1508"/>
      <c r="D12275" s="1508"/>
      <c r="E12275" s="1508"/>
      <c r="F12275" s="1504"/>
      <c r="G12275" s="1504"/>
      <c r="H12275" s="1504"/>
      <c r="I12275" s="1504"/>
      <c r="J12275" s="1504"/>
    </row>
    <row r="12276" spans="2:10" x14ac:dyDescent="0.25">
      <c r="B12276" s="1508"/>
      <c r="C12276" s="1508"/>
      <c r="D12276" s="1508"/>
      <c r="E12276" s="1508"/>
      <c r="F12276" s="1504"/>
      <c r="G12276" s="1504"/>
      <c r="H12276" s="1504"/>
      <c r="I12276" s="1504"/>
      <c r="J12276" s="1504"/>
    </row>
    <row r="12277" spans="2:10" x14ac:dyDescent="0.25">
      <c r="B12277" s="1508"/>
      <c r="C12277" s="1508"/>
      <c r="D12277" s="1508"/>
      <c r="E12277" s="1508"/>
      <c r="F12277" s="1504"/>
      <c r="G12277" s="1504"/>
      <c r="H12277" s="1504"/>
      <c r="I12277" s="1504"/>
      <c r="J12277" s="1504"/>
    </row>
    <row r="12278" spans="2:10" x14ac:dyDescent="0.25">
      <c r="B12278" s="1508"/>
      <c r="C12278" s="1508"/>
      <c r="D12278" s="1508"/>
      <c r="E12278" s="1508"/>
      <c r="F12278" s="1504"/>
      <c r="G12278" s="1504"/>
      <c r="H12278" s="1504"/>
      <c r="I12278" s="1504"/>
      <c r="J12278" s="1504"/>
    </row>
    <row r="12279" spans="2:10" x14ac:dyDescent="0.25">
      <c r="B12279" s="1508"/>
      <c r="C12279" s="1508"/>
      <c r="D12279" s="1508"/>
      <c r="E12279" s="1508"/>
      <c r="F12279" s="1504"/>
      <c r="G12279" s="1504"/>
      <c r="H12279" s="1504"/>
      <c r="I12279" s="1504"/>
      <c r="J12279" s="1504"/>
    </row>
    <row r="12280" spans="2:10" x14ac:dyDescent="0.25">
      <c r="B12280" s="1508"/>
      <c r="C12280" s="1508"/>
      <c r="D12280" s="1508"/>
      <c r="E12280" s="1508"/>
      <c r="F12280" s="1504"/>
      <c r="G12280" s="1504"/>
      <c r="H12280" s="1504"/>
      <c r="I12280" s="1504"/>
      <c r="J12280" s="1504"/>
    </row>
    <row r="12281" spans="2:10" x14ac:dyDescent="0.25">
      <c r="B12281" s="1508"/>
      <c r="C12281" s="1508"/>
      <c r="D12281" s="1508"/>
      <c r="E12281" s="1508"/>
      <c r="F12281" s="1504"/>
      <c r="G12281" s="1504"/>
      <c r="H12281" s="1504"/>
      <c r="I12281" s="1504"/>
      <c r="J12281" s="1504"/>
    </row>
    <row r="12282" spans="2:10" x14ac:dyDescent="0.25">
      <c r="B12282" s="1508"/>
      <c r="C12282" s="1508"/>
      <c r="D12282" s="1508"/>
      <c r="E12282" s="1508"/>
      <c r="F12282" s="1504"/>
      <c r="G12282" s="1504"/>
      <c r="H12282" s="1504"/>
      <c r="I12282" s="1504"/>
      <c r="J12282" s="1504"/>
    </row>
    <row r="12283" spans="2:10" x14ac:dyDescent="0.25">
      <c r="B12283" s="1508"/>
      <c r="C12283" s="1508"/>
      <c r="D12283" s="1508"/>
      <c r="E12283" s="1508"/>
      <c r="F12283" s="1504"/>
      <c r="G12283" s="1504"/>
      <c r="H12283" s="1504"/>
      <c r="I12283" s="1504"/>
      <c r="J12283" s="1504"/>
    </row>
    <row r="12284" spans="2:10" x14ac:dyDescent="0.25">
      <c r="B12284" s="1508"/>
      <c r="C12284" s="1508"/>
      <c r="D12284" s="1508"/>
      <c r="E12284" s="1508"/>
      <c r="F12284" s="1504"/>
      <c r="G12284" s="1504"/>
      <c r="H12284" s="1504"/>
      <c r="I12284" s="1504"/>
      <c r="J12284" s="1504"/>
    </row>
    <row r="12285" spans="2:10" x14ac:dyDescent="0.25">
      <c r="B12285" s="1508"/>
      <c r="C12285" s="1508"/>
      <c r="D12285" s="1508"/>
      <c r="E12285" s="1508"/>
      <c r="F12285" s="1504"/>
      <c r="G12285" s="1504"/>
      <c r="H12285" s="1504"/>
      <c r="I12285" s="1504"/>
      <c r="J12285" s="1504"/>
    </row>
    <row r="12286" spans="2:10" x14ac:dyDescent="0.25">
      <c r="B12286" s="1508"/>
      <c r="C12286" s="1508"/>
      <c r="D12286" s="1508"/>
      <c r="E12286" s="1508"/>
      <c r="F12286" s="1504"/>
      <c r="G12286" s="1504"/>
      <c r="H12286" s="1504"/>
      <c r="I12286" s="1504"/>
      <c r="J12286" s="1504"/>
    </row>
    <row r="12287" spans="2:10" x14ac:dyDescent="0.25">
      <c r="B12287" s="1508"/>
      <c r="C12287" s="1508"/>
      <c r="D12287" s="1508"/>
      <c r="E12287" s="1508"/>
      <c r="F12287" s="1504"/>
      <c r="G12287" s="1504"/>
      <c r="H12287" s="1504"/>
      <c r="I12287" s="1504"/>
      <c r="J12287" s="1504"/>
    </row>
    <row r="12288" spans="2:10" x14ac:dyDescent="0.25">
      <c r="B12288" s="1508"/>
      <c r="C12288" s="1508"/>
      <c r="D12288" s="1508"/>
      <c r="E12288" s="1508"/>
      <c r="F12288" s="1504"/>
      <c r="G12288" s="1504"/>
      <c r="H12288" s="1504"/>
      <c r="I12288" s="1504"/>
      <c r="J12288" s="1504"/>
    </row>
    <row r="12289" spans="2:10" x14ac:dyDescent="0.25">
      <c r="B12289" s="1508"/>
      <c r="C12289" s="1508"/>
      <c r="D12289" s="1508"/>
      <c r="E12289" s="1508"/>
      <c r="F12289" s="1504"/>
      <c r="G12289" s="1504"/>
      <c r="H12289" s="1504"/>
      <c r="I12289" s="1504"/>
      <c r="J12289" s="1504"/>
    </row>
    <row r="12290" spans="2:10" x14ac:dyDescent="0.25">
      <c r="B12290" s="1508"/>
      <c r="C12290" s="1508"/>
      <c r="D12290" s="1508"/>
      <c r="E12290" s="1508"/>
      <c r="F12290" s="1504"/>
      <c r="G12290" s="1504"/>
      <c r="H12290" s="1504"/>
      <c r="I12290" s="1504"/>
      <c r="J12290" s="1504"/>
    </row>
    <row r="12291" spans="2:10" x14ac:dyDescent="0.25">
      <c r="B12291" s="1508"/>
      <c r="C12291" s="1508"/>
      <c r="D12291" s="1508"/>
      <c r="E12291" s="1508"/>
      <c r="F12291" s="1504"/>
      <c r="G12291" s="1504"/>
      <c r="H12291" s="1504"/>
      <c r="I12291" s="1504"/>
      <c r="J12291" s="1504"/>
    </row>
    <row r="12292" spans="2:10" x14ac:dyDescent="0.25">
      <c r="B12292" s="1508"/>
      <c r="C12292" s="1508"/>
      <c r="D12292" s="1508"/>
      <c r="E12292" s="1508"/>
      <c r="F12292" s="1504"/>
      <c r="G12292" s="1504"/>
      <c r="H12292" s="1504"/>
      <c r="I12292" s="1504"/>
      <c r="J12292" s="1504"/>
    </row>
    <row r="12293" spans="2:10" x14ac:dyDescent="0.25">
      <c r="B12293" s="1508"/>
      <c r="C12293" s="1508"/>
      <c r="D12293" s="1508"/>
      <c r="E12293" s="1508"/>
      <c r="F12293" s="1504"/>
      <c r="G12293" s="1504"/>
      <c r="H12293" s="1504"/>
      <c r="I12293" s="1504"/>
      <c r="J12293" s="1504"/>
    </row>
    <row r="12294" spans="2:10" x14ac:dyDescent="0.25">
      <c r="B12294" s="1508"/>
      <c r="C12294" s="1508"/>
      <c r="D12294" s="1508"/>
      <c r="E12294" s="1508"/>
      <c r="F12294" s="1504"/>
      <c r="G12294" s="1504"/>
      <c r="H12294" s="1504"/>
      <c r="I12294" s="1504"/>
      <c r="J12294" s="1504"/>
    </row>
    <row r="12295" spans="2:10" x14ac:dyDescent="0.25">
      <c r="B12295" s="1508"/>
      <c r="C12295" s="1508"/>
      <c r="D12295" s="1508"/>
      <c r="E12295" s="1508"/>
      <c r="F12295" s="1504"/>
      <c r="G12295" s="1504"/>
      <c r="H12295" s="1504"/>
      <c r="I12295" s="1504"/>
      <c r="J12295" s="1504"/>
    </row>
    <row r="12296" spans="2:10" x14ac:dyDescent="0.25">
      <c r="B12296" s="1508"/>
      <c r="C12296" s="1508"/>
      <c r="D12296" s="1508"/>
      <c r="E12296" s="1508"/>
      <c r="F12296" s="1504"/>
      <c r="G12296" s="1504"/>
      <c r="H12296" s="1504"/>
      <c r="I12296" s="1504"/>
      <c r="J12296" s="1504"/>
    </row>
    <row r="12297" spans="2:10" x14ac:dyDescent="0.25">
      <c r="B12297" s="1508"/>
      <c r="C12297" s="1508"/>
      <c r="D12297" s="1508"/>
      <c r="E12297" s="1508"/>
      <c r="F12297" s="1504"/>
      <c r="G12297" s="1504"/>
      <c r="H12297" s="1504"/>
      <c r="I12297" s="1504"/>
      <c r="J12297" s="1504"/>
    </row>
    <row r="12298" spans="2:10" x14ac:dyDescent="0.25">
      <c r="B12298" s="1508"/>
      <c r="C12298" s="1508"/>
      <c r="D12298" s="1508"/>
      <c r="E12298" s="1508"/>
      <c r="F12298" s="1504"/>
      <c r="G12298" s="1504"/>
      <c r="H12298" s="1504"/>
      <c r="I12298" s="1504"/>
      <c r="J12298" s="1504"/>
    </row>
    <row r="12299" spans="2:10" x14ac:dyDescent="0.25">
      <c r="B12299" s="1508"/>
      <c r="C12299" s="1508"/>
      <c r="D12299" s="1508"/>
      <c r="E12299" s="1508"/>
      <c r="F12299" s="1504"/>
      <c r="G12299" s="1504"/>
      <c r="H12299" s="1504"/>
      <c r="I12299" s="1504"/>
      <c r="J12299" s="1504"/>
    </row>
    <row r="12300" spans="2:10" x14ac:dyDescent="0.25">
      <c r="B12300" s="1508"/>
      <c r="C12300" s="1508"/>
      <c r="D12300" s="1508"/>
      <c r="E12300" s="1508"/>
      <c r="F12300" s="1504"/>
      <c r="G12300" s="1504"/>
      <c r="H12300" s="1504"/>
      <c r="I12300" s="1504"/>
      <c r="J12300" s="1504"/>
    </row>
    <row r="12301" spans="2:10" x14ac:dyDescent="0.25">
      <c r="B12301" s="1508"/>
      <c r="C12301" s="1508"/>
      <c r="D12301" s="1508"/>
      <c r="E12301" s="1508"/>
      <c r="F12301" s="1504"/>
      <c r="G12301" s="1504"/>
      <c r="H12301" s="1504"/>
      <c r="I12301" s="1504"/>
      <c r="J12301" s="1504"/>
    </row>
    <row r="12302" spans="2:10" x14ac:dyDescent="0.25">
      <c r="B12302" s="1508"/>
      <c r="C12302" s="1508"/>
      <c r="D12302" s="1508"/>
      <c r="E12302" s="1508"/>
      <c r="F12302" s="1504"/>
      <c r="G12302" s="1504"/>
      <c r="H12302" s="1504"/>
      <c r="I12302" s="1504"/>
      <c r="J12302" s="1504"/>
    </row>
    <row r="12303" spans="2:10" x14ac:dyDescent="0.25">
      <c r="B12303" s="1508"/>
      <c r="C12303" s="1508"/>
      <c r="D12303" s="1508"/>
      <c r="E12303" s="1508"/>
      <c r="F12303" s="1504"/>
      <c r="G12303" s="1504"/>
      <c r="H12303" s="1504"/>
      <c r="I12303" s="1504"/>
      <c r="J12303" s="1504"/>
    </row>
    <row r="12304" spans="2:10" x14ac:dyDescent="0.25">
      <c r="B12304" s="1508"/>
      <c r="C12304" s="1508"/>
      <c r="D12304" s="1508"/>
      <c r="E12304" s="1508"/>
      <c r="F12304" s="1504"/>
      <c r="G12304" s="1504"/>
      <c r="H12304" s="1504"/>
      <c r="I12304" s="1504"/>
      <c r="J12304" s="1504"/>
    </row>
    <row r="12305" spans="2:10" x14ac:dyDescent="0.25">
      <c r="B12305" s="1508"/>
      <c r="C12305" s="1508"/>
      <c r="D12305" s="1508"/>
      <c r="E12305" s="1508"/>
      <c r="F12305" s="1504"/>
      <c r="G12305" s="1504"/>
      <c r="H12305" s="1504"/>
      <c r="I12305" s="1504"/>
      <c r="J12305" s="1504"/>
    </row>
    <row r="12306" spans="2:10" x14ac:dyDescent="0.25">
      <c r="B12306" s="1508"/>
      <c r="C12306" s="1508"/>
      <c r="D12306" s="1508"/>
      <c r="E12306" s="1508"/>
      <c r="F12306" s="1504"/>
      <c r="G12306" s="1504"/>
      <c r="H12306" s="1504"/>
      <c r="I12306" s="1504"/>
      <c r="J12306" s="1504"/>
    </row>
    <row r="12307" spans="2:10" x14ac:dyDescent="0.25">
      <c r="B12307" s="1508"/>
      <c r="C12307" s="1508"/>
      <c r="D12307" s="1508"/>
      <c r="E12307" s="1508"/>
      <c r="F12307" s="1504"/>
      <c r="G12307" s="1504"/>
      <c r="H12307" s="1504"/>
      <c r="I12307" s="1504"/>
      <c r="J12307" s="1504"/>
    </row>
    <row r="12308" spans="2:10" x14ac:dyDescent="0.25">
      <c r="B12308" s="1508"/>
      <c r="C12308" s="1508"/>
      <c r="D12308" s="1508"/>
      <c r="E12308" s="1508"/>
      <c r="F12308" s="1504"/>
      <c r="G12308" s="1504"/>
      <c r="H12308" s="1504"/>
      <c r="I12308" s="1504"/>
      <c r="J12308" s="1504"/>
    </row>
    <row r="12309" spans="2:10" x14ac:dyDescent="0.25">
      <c r="B12309" s="1508"/>
      <c r="C12309" s="1508"/>
      <c r="D12309" s="1508"/>
      <c r="E12309" s="1508"/>
      <c r="F12309" s="1504"/>
      <c r="G12309" s="1504"/>
      <c r="H12309" s="1504"/>
      <c r="I12309" s="1504"/>
      <c r="J12309" s="1504"/>
    </row>
    <row r="12310" spans="2:10" x14ac:dyDescent="0.25">
      <c r="B12310" s="1508"/>
      <c r="C12310" s="1508"/>
      <c r="D12310" s="1508"/>
      <c r="E12310" s="1508"/>
      <c r="F12310" s="1504"/>
      <c r="G12310" s="1504"/>
      <c r="H12310" s="1504"/>
      <c r="I12310" s="1504"/>
      <c r="J12310" s="1504"/>
    </row>
    <row r="12311" spans="2:10" x14ac:dyDescent="0.25">
      <c r="B12311" s="1508"/>
      <c r="C12311" s="1508"/>
      <c r="D12311" s="1508"/>
      <c r="E12311" s="1508"/>
      <c r="F12311" s="1504"/>
      <c r="G12311" s="1504"/>
      <c r="H12311" s="1504"/>
      <c r="I12311" s="1504"/>
      <c r="J12311" s="1504"/>
    </row>
    <row r="12312" spans="2:10" x14ac:dyDescent="0.25">
      <c r="B12312" s="1508"/>
      <c r="C12312" s="1508"/>
      <c r="D12312" s="1508"/>
      <c r="E12312" s="1508"/>
      <c r="F12312" s="1504"/>
      <c r="G12312" s="1504"/>
      <c r="H12312" s="1504"/>
      <c r="I12312" s="1504"/>
      <c r="J12312" s="1504"/>
    </row>
    <row r="12313" spans="2:10" x14ac:dyDescent="0.25">
      <c r="B12313" s="1508"/>
      <c r="C12313" s="1508"/>
      <c r="D12313" s="1508"/>
      <c r="E12313" s="1508"/>
      <c r="F12313" s="1504"/>
      <c r="G12313" s="1504"/>
      <c r="H12313" s="1504"/>
      <c r="I12313" s="1504"/>
      <c r="J12313" s="1504"/>
    </row>
    <row r="12314" spans="2:10" x14ac:dyDescent="0.25">
      <c r="B12314" s="1508"/>
      <c r="C12314" s="1508"/>
      <c r="D12314" s="1508"/>
      <c r="E12314" s="1508"/>
      <c r="F12314" s="1504"/>
      <c r="G12314" s="1504"/>
      <c r="H12314" s="1504"/>
      <c r="I12314" s="1504"/>
      <c r="J12314" s="1504"/>
    </row>
    <row r="12315" spans="2:10" x14ac:dyDescent="0.25">
      <c r="B12315" s="1508"/>
      <c r="C12315" s="1508"/>
      <c r="D12315" s="1508"/>
      <c r="E12315" s="1508"/>
      <c r="F12315" s="1504"/>
      <c r="G12315" s="1504"/>
      <c r="H12315" s="1504"/>
      <c r="I12315" s="1504"/>
      <c r="J12315" s="1504"/>
    </row>
    <row r="12316" spans="2:10" x14ac:dyDescent="0.25">
      <c r="B12316" s="1508"/>
      <c r="C12316" s="1508"/>
      <c r="D12316" s="1508"/>
      <c r="E12316" s="1508"/>
      <c r="F12316" s="1504"/>
      <c r="G12316" s="1504"/>
      <c r="H12316" s="1504"/>
      <c r="I12316" s="1504"/>
      <c r="J12316" s="1504"/>
    </row>
    <row r="12317" spans="2:10" x14ac:dyDescent="0.25">
      <c r="B12317" s="1508"/>
      <c r="C12317" s="1508"/>
      <c r="D12317" s="1508"/>
      <c r="E12317" s="1508"/>
      <c r="F12317" s="1504"/>
      <c r="G12317" s="1504"/>
      <c r="H12317" s="1504"/>
      <c r="I12317" s="1504"/>
      <c r="J12317" s="1504"/>
    </row>
    <row r="12318" spans="2:10" x14ac:dyDescent="0.25">
      <c r="B12318" s="1508"/>
      <c r="C12318" s="1508"/>
      <c r="D12318" s="1508"/>
      <c r="E12318" s="1508"/>
      <c r="F12318" s="1504"/>
      <c r="G12318" s="1504"/>
      <c r="H12318" s="1504"/>
      <c r="I12318" s="1504"/>
      <c r="J12318" s="1504"/>
    </row>
    <row r="12319" spans="2:10" x14ac:dyDescent="0.25">
      <c r="B12319" s="1508"/>
      <c r="C12319" s="1508"/>
      <c r="D12319" s="1508"/>
      <c r="E12319" s="1508"/>
      <c r="F12319" s="1504"/>
      <c r="G12319" s="1504"/>
      <c r="H12319" s="1504"/>
      <c r="I12319" s="1504"/>
      <c r="J12319" s="1504"/>
    </row>
    <row r="12320" spans="2:10" x14ac:dyDescent="0.25">
      <c r="B12320" s="1508"/>
      <c r="C12320" s="1508"/>
      <c r="D12320" s="1508"/>
      <c r="E12320" s="1508"/>
      <c r="F12320" s="1504"/>
      <c r="G12320" s="1504"/>
      <c r="H12320" s="1504"/>
      <c r="I12320" s="1504"/>
      <c r="J12320" s="1504"/>
    </row>
    <row r="12321" spans="2:10" x14ac:dyDescent="0.25">
      <c r="B12321" s="1508"/>
      <c r="C12321" s="1508"/>
      <c r="D12321" s="1508"/>
      <c r="E12321" s="1508"/>
      <c r="F12321" s="1504"/>
      <c r="G12321" s="1504"/>
      <c r="H12321" s="1504"/>
      <c r="I12321" s="1504"/>
      <c r="J12321" s="1504"/>
    </row>
    <row r="12322" spans="2:10" x14ac:dyDescent="0.25">
      <c r="B12322" s="1508"/>
      <c r="C12322" s="1508"/>
      <c r="D12322" s="1508"/>
      <c r="E12322" s="1508"/>
      <c r="F12322" s="1504"/>
      <c r="G12322" s="1504"/>
      <c r="H12322" s="1504"/>
      <c r="I12322" s="1504"/>
      <c r="J12322" s="1504"/>
    </row>
    <row r="12323" spans="2:10" x14ac:dyDescent="0.25">
      <c r="B12323" s="1508"/>
      <c r="C12323" s="1508"/>
      <c r="D12323" s="1508"/>
      <c r="E12323" s="1508"/>
      <c r="F12323" s="1504"/>
      <c r="G12323" s="1504"/>
      <c r="H12323" s="1504"/>
      <c r="I12323" s="1504"/>
      <c r="J12323" s="1504"/>
    </row>
    <row r="12324" spans="2:10" x14ac:dyDescent="0.25">
      <c r="B12324" s="1508"/>
      <c r="C12324" s="1508"/>
      <c r="D12324" s="1508"/>
      <c r="E12324" s="1508"/>
      <c r="F12324" s="1504"/>
      <c r="G12324" s="1504"/>
      <c r="H12324" s="1504"/>
      <c r="I12324" s="1504"/>
      <c r="J12324" s="1504"/>
    </row>
    <row r="12325" spans="2:10" x14ac:dyDescent="0.25">
      <c r="B12325" s="1508"/>
      <c r="C12325" s="1508"/>
      <c r="D12325" s="1508"/>
      <c r="E12325" s="1508"/>
      <c r="F12325" s="1504"/>
      <c r="G12325" s="1504"/>
      <c r="H12325" s="1504"/>
      <c r="I12325" s="1504"/>
      <c r="J12325" s="1504"/>
    </row>
    <row r="12326" spans="2:10" x14ac:dyDescent="0.25">
      <c r="B12326" s="1508"/>
      <c r="C12326" s="1508"/>
      <c r="D12326" s="1508"/>
      <c r="E12326" s="1508"/>
      <c r="F12326" s="1504"/>
      <c r="G12326" s="1504"/>
      <c r="H12326" s="1504"/>
      <c r="I12326" s="1504"/>
      <c r="J12326" s="1504"/>
    </row>
    <row r="12327" spans="2:10" x14ac:dyDescent="0.25">
      <c r="B12327" s="1508"/>
      <c r="C12327" s="1508"/>
      <c r="D12327" s="1508"/>
      <c r="E12327" s="1508"/>
      <c r="F12327" s="1504"/>
      <c r="G12327" s="1504"/>
      <c r="H12327" s="1504"/>
      <c r="I12327" s="1504"/>
      <c r="J12327" s="1504"/>
    </row>
    <row r="12328" spans="2:10" x14ac:dyDescent="0.25">
      <c r="B12328" s="1508"/>
      <c r="C12328" s="1508"/>
      <c r="D12328" s="1508"/>
      <c r="E12328" s="1508"/>
      <c r="F12328" s="1504"/>
      <c r="G12328" s="1504"/>
      <c r="H12328" s="1504"/>
      <c r="I12328" s="1504"/>
      <c r="J12328" s="1504"/>
    </row>
    <row r="12329" spans="2:10" x14ac:dyDescent="0.25">
      <c r="B12329" s="1508"/>
      <c r="C12329" s="1508"/>
      <c r="D12329" s="1508"/>
      <c r="E12329" s="1508"/>
      <c r="F12329" s="1504"/>
      <c r="G12329" s="1504"/>
      <c r="H12329" s="1504"/>
      <c r="I12329" s="1504"/>
      <c r="J12329" s="1504"/>
    </row>
    <row r="12330" spans="2:10" x14ac:dyDescent="0.25">
      <c r="B12330" s="1508"/>
      <c r="C12330" s="1508"/>
      <c r="D12330" s="1508"/>
      <c r="E12330" s="1508"/>
      <c r="F12330" s="1504"/>
      <c r="G12330" s="1504"/>
      <c r="H12330" s="1504"/>
      <c r="I12330" s="1504"/>
      <c r="J12330" s="1504"/>
    </row>
    <row r="12331" spans="2:10" x14ac:dyDescent="0.25">
      <c r="B12331" s="1508"/>
      <c r="C12331" s="1508"/>
      <c r="D12331" s="1508"/>
      <c r="E12331" s="1508"/>
      <c r="F12331" s="1504"/>
      <c r="G12331" s="1504"/>
      <c r="H12331" s="1504"/>
      <c r="I12331" s="1504"/>
      <c r="J12331" s="1504"/>
    </row>
    <row r="12332" spans="2:10" x14ac:dyDescent="0.25">
      <c r="B12332" s="1508"/>
      <c r="C12332" s="1508"/>
      <c r="D12332" s="1508"/>
      <c r="E12332" s="1508"/>
      <c r="F12332" s="1504"/>
      <c r="G12332" s="1504"/>
      <c r="H12332" s="1504"/>
      <c r="I12332" s="1504"/>
      <c r="J12332" s="1504"/>
    </row>
    <row r="12333" spans="2:10" x14ac:dyDescent="0.25">
      <c r="B12333" s="1508"/>
      <c r="C12333" s="1508"/>
      <c r="D12333" s="1508"/>
      <c r="E12333" s="1508"/>
      <c r="F12333" s="1504"/>
      <c r="G12333" s="1504"/>
      <c r="H12333" s="1504"/>
      <c r="I12333" s="1504"/>
      <c r="J12333" s="1504"/>
    </row>
    <row r="12334" spans="2:10" x14ac:dyDescent="0.25">
      <c r="B12334" s="1508"/>
      <c r="C12334" s="1508"/>
      <c r="D12334" s="1508"/>
      <c r="E12334" s="1508"/>
      <c r="F12334" s="1504"/>
      <c r="G12334" s="1504"/>
      <c r="H12334" s="1504"/>
      <c r="I12334" s="1504"/>
      <c r="J12334" s="1504"/>
    </row>
    <row r="12335" spans="2:10" x14ac:dyDescent="0.25">
      <c r="B12335" s="1508"/>
      <c r="C12335" s="1508"/>
      <c r="D12335" s="1508"/>
      <c r="E12335" s="1508"/>
      <c r="F12335" s="1504"/>
      <c r="G12335" s="1504"/>
      <c r="H12335" s="1504"/>
      <c r="I12335" s="1504"/>
      <c r="J12335" s="1504"/>
    </row>
    <row r="12336" spans="2:10" x14ac:dyDescent="0.25">
      <c r="B12336" s="1508"/>
      <c r="C12336" s="1508"/>
      <c r="D12336" s="1508"/>
      <c r="E12336" s="1508"/>
      <c r="F12336" s="1504"/>
      <c r="G12336" s="1504"/>
      <c r="H12336" s="1504"/>
      <c r="I12336" s="1504"/>
      <c r="J12336" s="1504"/>
    </row>
    <row r="12337" spans="2:10" x14ac:dyDescent="0.25">
      <c r="B12337" s="1508"/>
      <c r="C12337" s="1508"/>
      <c r="D12337" s="1508"/>
      <c r="E12337" s="1508"/>
      <c r="F12337" s="1504"/>
      <c r="G12337" s="1504"/>
      <c r="H12337" s="1504"/>
      <c r="I12337" s="1504"/>
      <c r="J12337" s="1504"/>
    </row>
    <row r="12338" spans="2:10" x14ac:dyDescent="0.25">
      <c r="B12338" s="1508"/>
      <c r="C12338" s="1508"/>
      <c r="D12338" s="1508"/>
      <c r="E12338" s="1508"/>
      <c r="F12338" s="1504"/>
      <c r="G12338" s="1504"/>
      <c r="H12338" s="1504"/>
      <c r="I12338" s="1504"/>
      <c r="J12338" s="1504"/>
    </row>
    <row r="12339" spans="2:10" x14ac:dyDescent="0.25">
      <c r="B12339" s="1508"/>
      <c r="C12339" s="1508"/>
      <c r="D12339" s="1508"/>
      <c r="E12339" s="1508"/>
      <c r="F12339" s="1504"/>
      <c r="G12339" s="1504"/>
      <c r="H12339" s="1504"/>
      <c r="I12339" s="1504"/>
      <c r="J12339" s="1504"/>
    </row>
    <row r="12340" spans="2:10" x14ac:dyDescent="0.25">
      <c r="B12340" s="1508"/>
      <c r="C12340" s="1508"/>
      <c r="D12340" s="1508"/>
      <c r="E12340" s="1508"/>
      <c r="F12340" s="1504"/>
      <c r="G12340" s="1504"/>
      <c r="H12340" s="1504"/>
      <c r="I12340" s="1504"/>
      <c r="J12340" s="1504"/>
    </row>
    <row r="12341" spans="2:10" x14ac:dyDescent="0.25">
      <c r="B12341" s="1508"/>
      <c r="C12341" s="1508"/>
      <c r="D12341" s="1508"/>
      <c r="E12341" s="1508"/>
      <c r="F12341" s="1504"/>
      <c r="G12341" s="1504"/>
      <c r="H12341" s="1504"/>
      <c r="I12341" s="1504"/>
      <c r="J12341" s="1504"/>
    </row>
    <row r="12342" spans="2:10" x14ac:dyDescent="0.25">
      <c r="B12342" s="1508"/>
      <c r="C12342" s="1508"/>
      <c r="D12342" s="1508"/>
      <c r="E12342" s="1508"/>
      <c r="F12342" s="1504"/>
      <c r="G12342" s="1504"/>
      <c r="H12342" s="1504"/>
      <c r="I12342" s="1504"/>
      <c r="J12342" s="1504"/>
    </row>
    <row r="12343" spans="2:10" x14ac:dyDescent="0.25">
      <c r="B12343" s="1508"/>
      <c r="C12343" s="1508"/>
      <c r="D12343" s="1508"/>
      <c r="E12343" s="1508"/>
      <c r="F12343" s="1504"/>
      <c r="G12343" s="1504"/>
      <c r="H12343" s="1504"/>
      <c r="I12343" s="1504"/>
      <c r="J12343" s="1504"/>
    </row>
    <row r="12344" spans="2:10" x14ac:dyDescent="0.25">
      <c r="B12344" s="1508"/>
      <c r="C12344" s="1508"/>
      <c r="D12344" s="1508"/>
      <c r="E12344" s="1508"/>
      <c r="F12344" s="1504"/>
      <c r="G12344" s="1504"/>
      <c r="H12344" s="1504"/>
      <c r="I12344" s="1504"/>
      <c r="J12344" s="1504"/>
    </row>
    <row r="12345" spans="2:10" x14ac:dyDescent="0.25">
      <c r="B12345" s="1508"/>
      <c r="C12345" s="1508"/>
      <c r="D12345" s="1508"/>
      <c r="E12345" s="1508"/>
      <c r="F12345" s="1504"/>
      <c r="G12345" s="1504"/>
      <c r="H12345" s="1504"/>
      <c r="I12345" s="1504"/>
      <c r="J12345" s="1504"/>
    </row>
    <row r="12346" spans="2:10" x14ac:dyDescent="0.25">
      <c r="B12346" s="1508"/>
      <c r="C12346" s="1508"/>
      <c r="D12346" s="1508"/>
      <c r="E12346" s="1508"/>
      <c r="F12346" s="1504"/>
      <c r="G12346" s="1504"/>
      <c r="H12346" s="1504"/>
      <c r="I12346" s="1504"/>
      <c r="J12346" s="1504"/>
    </row>
    <row r="12347" spans="2:10" x14ac:dyDescent="0.25">
      <c r="B12347" s="1508"/>
      <c r="C12347" s="1508"/>
      <c r="D12347" s="1508"/>
      <c r="E12347" s="1508"/>
      <c r="F12347" s="1504"/>
      <c r="G12347" s="1504"/>
      <c r="H12347" s="1504"/>
      <c r="I12347" s="1504"/>
      <c r="J12347" s="1504"/>
    </row>
    <row r="12348" spans="2:10" x14ac:dyDescent="0.25">
      <c r="B12348" s="1508"/>
      <c r="C12348" s="1508"/>
      <c r="D12348" s="1508"/>
      <c r="E12348" s="1508"/>
      <c r="F12348" s="1504"/>
      <c r="G12348" s="1504"/>
      <c r="H12348" s="1504"/>
      <c r="I12348" s="1504"/>
      <c r="J12348" s="1504"/>
    </row>
    <row r="12349" spans="2:10" x14ac:dyDescent="0.25">
      <c r="B12349" s="1508"/>
      <c r="C12349" s="1508"/>
      <c r="D12349" s="1508"/>
      <c r="E12349" s="1508"/>
      <c r="F12349" s="1504"/>
      <c r="G12349" s="1504"/>
      <c r="H12349" s="1504"/>
      <c r="I12349" s="1504"/>
      <c r="J12349" s="1504"/>
    </row>
    <row r="12350" spans="2:10" x14ac:dyDescent="0.25">
      <c r="B12350" s="1508"/>
      <c r="C12350" s="1508"/>
      <c r="D12350" s="1508"/>
      <c r="E12350" s="1508"/>
      <c r="F12350" s="1504"/>
      <c r="G12350" s="1504"/>
      <c r="H12350" s="1504"/>
      <c r="I12350" s="1504"/>
      <c r="J12350" s="1504"/>
    </row>
    <row r="12351" spans="2:10" x14ac:dyDescent="0.25">
      <c r="B12351" s="1508"/>
      <c r="C12351" s="1508"/>
      <c r="D12351" s="1508"/>
      <c r="E12351" s="1508"/>
      <c r="F12351" s="1504"/>
      <c r="G12351" s="1504"/>
      <c r="H12351" s="1504"/>
      <c r="I12351" s="1504"/>
      <c r="J12351" s="1504"/>
    </row>
    <row r="12352" spans="2:10" x14ac:dyDescent="0.25">
      <c r="B12352" s="1508"/>
      <c r="C12352" s="1508"/>
      <c r="D12352" s="1508"/>
      <c r="E12352" s="1508"/>
      <c r="F12352" s="1504"/>
      <c r="G12352" s="1504"/>
      <c r="H12352" s="1504"/>
      <c r="I12352" s="1504"/>
      <c r="J12352" s="1504"/>
    </row>
    <row r="12353" spans="2:10" x14ac:dyDescent="0.25">
      <c r="B12353" s="1508"/>
      <c r="C12353" s="1508"/>
      <c r="D12353" s="1508"/>
      <c r="E12353" s="1508"/>
      <c r="F12353" s="1504"/>
      <c r="G12353" s="1504"/>
      <c r="H12353" s="1504"/>
      <c r="I12353" s="1504"/>
      <c r="J12353" s="1504"/>
    </row>
    <row r="12354" spans="2:10" x14ac:dyDescent="0.25">
      <c r="B12354" s="1508"/>
      <c r="C12354" s="1508"/>
      <c r="D12354" s="1508"/>
      <c r="E12354" s="1508"/>
      <c r="F12354" s="1504"/>
      <c r="G12354" s="1504"/>
      <c r="H12354" s="1504"/>
      <c r="I12354" s="1504"/>
      <c r="J12354" s="1504"/>
    </row>
    <row r="12355" spans="2:10" x14ac:dyDescent="0.25">
      <c r="B12355" s="1508"/>
      <c r="C12355" s="1508"/>
      <c r="D12355" s="1508"/>
      <c r="E12355" s="1508"/>
      <c r="F12355" s="1504"/>
      <c r="G12355" s="1504"/>
      <c r="H12355" s="1504"/>
      <c r="I12355" s="1504"/>
      <c r="J12355" s="1504"/>
    </row>
    <row r="12356" spans="2:10" x14ac:dyDescent="0.25">
      <c r="B12356" s="1508"/>
      <c r="C12356" s="1508"/>
      <c r="D12356" s="1508"/>
      <c r="E12356" s="1508"/>
      <c r="F12356" s="1504"/>
      <c r="G12356" s="1504"/>
      <c r="H12356" s="1504"/>
      <c r="I12356" s="1504"/>
      <c r="J12356" s="1504"/>
    </row>
    <row r="12357" spans="2:10" x14ac:dyDescent="0.25">
      <c r="B12357" s="1508"/>
      <c r="C12357" s="1508"/>
      <c r="D12357" s="1508"/>
      <c r="E12357" s="1508"/>
      <c r="F12357" s="1504"/>
      <c r="G12357" s="1504"/>
      <c r="H12357" s="1504"/>
      <c r="I12357" s="1504"/>
      <c r="J12357" s="1504"/>
    </row>
    <row r="12358" spans="2:10" x14ac:dyDescent="0.25">
      <c r="B12358" s="1508"/>
      <c r="C12358" s="1508"/>
      <c r="D12358" s="1508"/>
      <c r="E12358" s="1508"/>
      <c r="F12358" s="1504"/>
      <c r="G12358" s="1504"/>
      <c r="H12358" s="1504"/>
      <c r="I12358" s="1504"/>
      <c r="J12358" s="1504"/>
    </row>
    <row r="12359" spans="2:10" x14ac:dyDescent="0.25">
      <c r="B12359" s="1508"/>
      <c r="C12359" s="1508"/>
      <c r="D12359" s="1508"/>
      <c r="E12359" s="1508"/>
      <c r="F12359" s="1504"/>
      <c r="G12359" s="1504"/>
      <c r="H12359" s="1504"/>
      <c r="I12359" s="1504"/>
      <c r="J12359" s="1504"/>
    </row>
    <row r="12360" spans="2:10" x14ac:dyDescent="0.25">
      <c r="B12360" s="1508"/>
      <c r="C12360" s="1508"/>
      <c r="D12360" s="1508"/>
      <c r="E12360" s="1508"/>
      <c r="F12360" s="1504"/>
      <c r="G12360" s="1504"/>
      <c r="H12360" s="1504"/>
      <c r="I12360" s="1504"/>
      <c r="J12360" s="1504"/>
    </row>
    <row r="12361" spans="2:10" x14ac:dyDescent="0.25">
      <c r="B12361" s="1508"/>
      <c r="C12361" s="1508"/>
      <c r="D12361" s="1508"/>
      <c r="E12361" s="1508"/>
      <c r="F12361" s="1504"/>
      <c r="G12361" s="1504"/>
      <c r="H12361" s="1504"/>
      <c r="I12361" s="1504"/>
      <c r="J12361" s="1504"/>
    </row>
    <row r="12362" spans="2:10" x14ac:dyDescent="0.25">
      <c r="B12362" s="1508"/>
      <c r="C12362" s="1508"/>
      <c r="D12362" s="1508"/>
      <c r="E12362" s="1508"/>
      <c r="F12362" s="1504"/>
      <c r="G12362" s="1504"/>
      <c r="H12362" s="1504"/>
      <c r="I12362" s="1504"/>
      <c r="J12362" s="1504"/>
    </row>
    <row r="12363" spans="2:10" x14ac:dyDescent="0.25">
      <c r="B12363" s="1508"/>
      <c r="C12363" s="1508"/>
      <c r="D12363" s="1508"/>
      <c r="E12363" s="1508"/>
      <c r="F12363" s="1504"/>
      <c r="G12363" s="1504"/>
      <c r="H12363" s="1504"/>
      <c r="I12363" s="1504"/>
      <c r="J12363" s="1504"/>
    </row>
    <row r="12364" spans="2:10" x14ac:dyDescent="0.25">
      <c r="B12364" s="1508"/>
      <c r="C12364" s="1508"/>
      <c r="D12364" s="1508"/>
      <c r="E12364" s="1508"/>
      <c r="F12364" s="1504"/>
      <c r="G12364" s="1504"/>
      <c r="H12364" s="1504"/>
      <c r="I12364" s="1504"/>
      <c r="J12364" s="1504"/>
    </row>
    <row r="12365" spans="2:10" x14ac:dyDescent="0.25">
      <c r="B12365" s="1508"/>
      <c r="C12365" s="1508"/>
      <c r="D12365" s="1508"/>
      <c r="E12365" s="1508"/>
      <c r="F12365" s="1504"/>
      <c r="G12365" s="1504"/>
      <c r="H12365" s="1504"/>
      <c r="I12365" s="1504"/>
      <c r="J12365" s="1504"/>
    </row>
    <row r="12366" spans="2:10" x14ac:dyDescent="0.25">
      <c r="B12366" s="1508"/>
      <c r="C12366" s="1508"/>
      <c r="D12366" s="1508"/>
      <c r="E12366" s="1508"/>
      <c r="F12366" s="1504"/>
      <c r="G12366" s="1504"/>
      <c r="H12366" s="1504"/>
      <c r="I12366" s="1504"/>
      <c r="J12366" s="1504"/>
    </row>
    <row r="12367" spans="2:10" x14ac:dyDescent="0.25">
      <c r="B12367" s="1508"/>
      <c r="C12367" s="1508"/>
      <c r="D12367" s="1508"/>
      <c r="E12367" s="1508"/>
      <c r="F12367" s="1504"/>
      <c r="G12367" s="1504"/>
      <c r="H12367" s="1504"/>
      <c r="I12367" s="1504"/>
      <c r="J12367" s="1504"/>
    </row>
    <row r="12368" spans="2:10" x14ac:dyDescent="0.25">
      <c r="B12368" s="1508"/>
      <c r="C12368" s="1508"/>
      <c r="D12368" s="1508"/>
      <c r="E12368" s="1508"/>
      <c r="F12368" s="1504"/>
      <c r="G12368" s="1504"/>
      <c r="H12368" s="1504"/>
      <c r="I12368" s="1504"/>
      <c r="J12368" s="1504"/>
    </row>
    <row r="12369" spans="2:10" x14ac:dyDescent="0.25">
      <c r="B12369" s="1508"/>
      <c r="C12369" s="1508"/>
      <c r="D12369" s="1508"/>
      <c r="E12369" s="1508"/>
      <c r="F12369" s="1504"/>
      <c r="G12369" s="1504"/>
      <c r="H12369" s="1504"/>
      <c r="I12369" s="1504"/>
      <c r="J12369" s="1504"/>
    </row>
    <row r="12370" spans="2:10" x14ac:dyDescent="0.25">
      <c r="B12370" s="1508"/>
      <c r="C12370" s="1508"/>
      <c r="D12370" s="1508"/>
      <c r="E12370" s="1508"/>
      <c r="F12370" s="1504"/>
      <c r="G12370" s="1504"/>
      <c r="H12370" s="1504"/>
      <c r="I12370" s="1504"/>
      <c r="J12370" s="1504"/>
    </row>
    <row r="12371" spans="2:10" x14ac:dyDescent="0.25">
      <c r="B12371" s="1508"/>
      <c r="C12371" s="1508"/>
      <c r="D12371" s="1508"/>
      <c r="E12371" s="1508"/>
      <c r="F12371" s="1504"/>
      <c r="G12371" s="1504"/>
      <c r="H12371" s="1504"/>
      <c r="I12371" s="1504"/>
      <c r="J12371" s="1504"/>
    </row>
    <row r="12372" spans="2:10" x14ac:dyDescent="0.25">
      <c r="B12372" s="1508"/>
      <c r="C12372" s="1508"/>
      <c r="D12372" s="1508"/>
      <c r="E12372" s="1508"/>
      <c r="F12372" s="1504"/>
      <c r="G12372" s="1504"/>
      <c r="H12372" s="1504"/>
      <c r="I12372" s="1504"/>
      <c r="J12372" s="1504"/>
    </row>
    <row r="12373" spans="2:10" x14ac:dyDescent="0.25">
      <c r="B12373" s="1508"/>
      <c r="C12373" s="1508"/>
      <c r="D12373" s="1508"/>
      <c r="E12373" s="1508"/>
      <c r="F12373" s="1504"/>
      <c r="G12373" s="1504"/>
      <c r="H12373" s="1504"/>
      <c r="I12373" s="1504"/>
      <c r="J12373" s="1504"/>
    </row>
    <row r="12374" spans="2:10" x14ac:dyDescent="0.25">
      <c r="B12374" s="1508"/>
      <c r="C12374" s="1508"/>
      <c r="D12374" s="1508"/>
      <c r="E12374" s="1508"/>
      <c r="F12374" s="1504"/>
      <c r="G12374" s="1504"/>
      <c r="H12374" s="1504"/>
      <c r="I12374" s="1504"/>
      <c r="J12374" s="1504"/>
    </row>
    <row r="12375" spans="2:10" x14ac:dyDescent="0.25">
      <c r="B12375" s="1508"/>
      <c r="C12375" s="1508"/>
      <c r="D12375" s="1508"/>
      <c r="E12375" s="1508"/>
      <c r="F12375" s="1504"/>
      <c r="G12375" s="1504"/>
      <c r="H12375" s="1504"/>
      <c r="I12375" s="1504"/>
      <c r="J12375" s="1504"/>
    </row>
    <row r="12376" spans="2:10" x14ac:dyDescent="0.25">
      <c r="B12376" s="1508"/>
      <c r="C12376" s="1508"/>
      <c r="D12376" s="1508"/>
      <c r="E12376" s="1508"/>
      <c r="F12376" s="1504"/>
      <c r="G12376" s="1504"/>
      <c r="H12376" s="1504"/>
      <c r="I12376" s="1504"/>
      <c r="J12376" s="1504"/>
    </row>
    <row r="12377" spans="2:10" x14ac:dyDescent="0.25">
      <c r="B12377" s="1508"/>
      <c r="C12377" s="1508"/>
      <c r="D12377" s="1508"/>
      <c r="E12377" s="1508"/>
      <c r="F12377" s="1504"/>
      <c r="G12377" s="1504"/>
      <c r="H12377" s="1504"/>
      <c r="I12377" s="1504"/>
      <c r="J12377" s="1504"/>
    </row>
    <row r="12378" spans="2:10" x14ac:dyDescent="0.25">
      <c r="B12378" s="1508"/>
      <c r="C12378" s="1508"/>
      <c r="D12378" s="1508"/>
      <c r="E12378" s="1508"/>
      <c r="F12378" s="1504"/>
      <c r="G12378" s="1504"/>
      <c r="H12378" s="1504"/>
      <c r="I12378" s="1504"/>
      <c r="J12378" s="1504"/>
    </row>
    <row r="12379" spans="2:10" x14ac:dyDescent="0.25">
      <c r="B12379" s="1508"/>
      <c r="C12379" s="1508"/>
      <c r="D12379" s="1508"/>
      <c r="E12379" s="1508"/>
      <c r="F12379" s="1504"/>
      <c r="G12379" s="1504"/>
      <c r="H12379" s="1504"/>
      <c r="I12379" s="1504"/>
      <c r="J12379" s="1504"/>
    </row>
    <row r="12380" spans="2:10" x14ac:dyDescent="0.25">
      <c r="B12380" s="1508"/>
      <c r="C12380" s="1508"/>
      <c r="D12380" s="1508"/>
      <c r="E12380" s="1508"/>
      <c r="F12380" s="1504"/>
      <c r="G12380" s="1504"/>
      <c r="H12380" s="1504"/>
      <c r="I12380" s="1504"/>
      <c r="J12380" s="1504"/>
    </row>
    <row r="12381" spans="2:10" x14ac:dyDescent="0.25">
      <c r="B12381" s="1508"/>
      <c r="C12381" s="1508"/>
      <c r="D12381" s="1508"/>
      <c r="E12381" s="1508"/>
      <c r="F12381" s="1504"/>
      <c r="G12381" s="1504"/>
      <c r="H12381" s="1504"/>
      <c r="I12381" s="1504"/>
      <c r="J12381" s="1504"/>
    </row>
    <row r="12382" spans="2:10" x14ac:dyDescent="0.25">
      <c r="B12382" s="1508"/>
      <c r="C12382" s="1508"/>
      <c r="D12382" s="1508"/>
      <c r="E12382" s="1508"/>
      <c r="F12382" s="1504"/>
      <c r="G12382" s="1504"/>
      <c r="H12382" s="1504"/>
      <c r="I12382" s="1504"/>
      <c r="J12382" s="1504"/>
    </row>
    <row r="12383" spans="2:10" x14ac:dyDescent="0.25">
      <c r="B12383" s="1508"/>
      <c r="C12383" s="1508"/>
      <c r="D12383" s="1508"/>
      <c r="E12383" s="1508"/>
      <c r="F12383" s="1504"/>
      <c r="G12383" s="1504"/>
      <c r="H12383" s="1504"/>
      <c r="I12383" s="1504"/>
      <c r="J12383" s="1504"/>
    </row>
    <row r="12384" spans="2:10" x14ac:dyDescent="0.25">
      <c r="B12384" s="1508"/>
      <c r="C12384" s="1508"/>
      <c r="D12384" s="1508"/>
      <c r="E12384" s="1508"/>
      <c r="F12384" s="1504"/>
      <c r="G12384" s="1504"/>
      <c r="H12384" s="1504"/>
      <c r="I12384" s="1504"/>
      <c r="J12384" s="1504"/>
    </row>
    <row r="12385" spans="2:10" x14ac:dyDescent="0.25">
      <c r="B12385" s="1508"/>
      <c r="C12385" s="1508"/>
      <c r="D12385" s="1508"/>
      <c r="E12385" s="1508"/>
      <c r="F12385" s="1504"/>
      <c r="G12385" s="1504"/>
      <c r="H12385" s="1504"/>
      <c r="I12385" s="1504"/>
      <c r="J12385" s="1504"/>
    </row>
    <row r="12386" spans="2:10" x14ac:dyDescent="0.25">
      <c r="B12386" s="1508"/>
      <c r="C12386" s="1508"/>
      <c r="D12386" s="1508"/>
      <c r="E12386" s="1508"/>
      <c r="F12386" s="1504"/>
      <c r="G12386" s="1504"/>
      <c r="H12386" s="1504"/>
      <c r="I12386" s="1504"/>
      <c r="J12386" s="1504"/>
    </row>
    <row r="12387" spans="2:10" x14ac:dyDescent="0.25">
      <c r="B12387" s="1508"/>
      <c r="C12387" s="1508"/>
      <c r="D12387" s="1508"/>
      <c r="E12387" s="1508"/>
      <c r="F12387" s="1504"/>
      <c r="G12387" s="1504"/>
      <c r="H12387" s="1504"/>
      <c r="I12387" s="1504"/>
      <c r="J12387" s="1504"/>
    </row>
    <row r="12388" spans="2:10" x14ac:dyDescent="0.25">
      <c r="B12388" s="1508"/>
      <c r="C12388" s="1508"/>
      <c r="D12388" s="1508"/>
      <c r="E12388" s="1508"/>
      <c r="F12388" s="1504"/>
      <c r="G12388" s="1504"/>
      <c r="H12388" s="1504"/>
      <c r="I12388" s="1504"/>
      <c r="J12388" s="1504"/>
    </row>
    <row r="12389" spans="2:10" x14ac:dyDescent="0.25">
      <c r="B12389" s="1508"/>
      <c r="C12389" s="1508"/>
      <c r="D12389" s="1508"/>
      <c r="E12389" s="1508"/>
      <c r="F12389" s="1504"/>
      <c r="G12389" s="1504"/>
      <c r="H12389" s="1504"/>
      <c r="I12389" s="1504"/>
      <c r="J12389" s="1504"/>
    </row>
    <row r="12390" spans="2:10" x14ac:dyDescent="0.25">
      <c r="B12390" s="1508"/>
      <c r="C12390" s="1508"/>
      <c r="D12390" s="1508"/>
      <c r="E12390" s="1508"/>
      <c r="F12390" s="1504"/>
      <c r="G12390" s="1504"/>
      <c r="H12390" s="1504"/>
      <c r="I12390" s="1504"/>
      <c r="J12390" s="1504"/>
    </row>
    <row r="12391" spans="2:10" x14ac:dyDescent="0.25">
      <c r="B12391" s="1508"/>
      <c r="C12391" s="1508"/>
      <c r="D12391" s="1508"/>
      <c r="E12391" s="1508"/>
      <c r="F12391" s="1504"/>
      <c r="G12391" s="1504"/>
      <c r="H12391" s="1504"/>
      <c r="I12391" s="1504"/>
      <c r="J12391" s="1504"/>
    </row>
    <row r="12392" spans="2:10" x14ac:dyDescent="0.25">
      <c r="B12392" s="1508"/>
      <c r="C12392" s="1508"/>
      <c r="D12392" s="1508"/>
      <c r="E12392" s="1508"/>
      <c r="F12392" s="1504"/>
      <c r="G12392" s="1504"/>
      <c r="H12392" s="1504"/>
      <c r="I12392" s="1504"/>
      <c r="J12392" s="1504"/>
    </row>
    <row r="12393" spans="2:10" x14ac:dyDescent="0.25">
      <c r="B12393" s="1508"/>
      <c r="C12393" s="1508"/>
      <c r="D12393" s="1508"/>
      <c r="E12393" s="1508"/>
      <c r="F12393" s="1504"/>
      <c r="G12393" s="1504"/>
      <c r="H12393" s="1504"/>
      <c r="I12393" s="1504"/>
      <c r="J12393" s="1504"/>
    </row>
    <row r="12394" spans="2:10" x14ac:dyDescent="0.25">
      <c r="B12394" s="1508"/>
      <c r="C12394" s="1508"/>
      <c r="D12394" s="1508"/>
      <c r="E12394" s="1508"/>
      <c r="F12394" s="1504"/>
      <c r="G12394" s="1504"/>
      <c r="H12394" s="1504"/>
      <c r="I12394" s="1504"/>
      <c r="J12394" s="1504"/>
    </row>
    <row r="12395" spans="2:10" x14ac:dyDescent="0.25">
      <c r="B12395" s="1508"/>
      <c r="C12395" s="1508"/>
      <c r="D12395" s="1508"/>
      <c r="E12395" s="1508"/>
      <c r="F12395" s="1504"/>
      <c r="G12395" s="1504"/>
      <c r="H12395" s="1504"/>
      <c r="I12395" s="1504"/>
      <c r="J12395" s="1504"/>
    </row>
    <row r="12396" spans="2:10" x14ac:dyDescent="0.25">
      <c r="B12396" s="1508"/>
      <c r="C12396" s="1508"/>
      <c r="D12396" s="1508"/>
      <c r="E12396" s="1508"/>
      <c r="F12396" s="1504"/>
      <c r="G12396" s="1504"/>
      <c r="H12396" s="1504"/>
      <c r="I12396" s="1504"/>
      <c r="J12396" s="1504"/>
    </row>
    <row r="12397" spans="2:10" x14ac:dyDescent="0.25">
      <c r="B12397" s="1508"/>
      <c r="C12397" s="1508"/>
      <c r="D12397" s="1508"/>
      <c r="E12397" s="1508"/>
      <c r="F12397" s="1504"/>
      <c r="G12397" s="1504"/>
      <c r="H12397" s="1504"/>
      <c r="I12397" s="1504"/>
      <c r="J12397" s="1504"/>
    </row>
    <row r="12398" spans="2:10" x14ac:dyDescent="0.25">
      <c r="B12398" s="1508"/>
      <c r="C12398" s="1508"/>
      <c r="D12398" s="1508"/>
      <c r="E12398" s="1508"/>
      <c r="F12398" s="1504"/>
      <c r="G12398" s="1504"/>
      <c r="H12398" s="1504"/>
      <c r="I12398" s="1504"/>
      <c r="J12398" s="1504"/>
    </row>
    <row r="12399" spans="2:10" x14ac:dyDescent="0.25">
      <c r="B12399" s="1508"/>
      <c r="C12399" s="1508"/>
      <c r="D12399" s="1508"/>
      <c r="E12399" s="1508"/>
      <c r="F12399" s="1504"/>
      <c r="G12399" s="1504"/>
      <c r="H12399" s="1504"/>
      <c r="I12399" s="1504"/>
      <c r="J12399" s="1504"/>
    </row>
    <row r="12400" spans="2:10" x14ac:dyDescent="0.25">
      <c r="B12400" s="1508"/>
      <c r="C12400" s="1508"/>
      <c r="D12400" s="1508"/>
      <c r="E12400" s="1508"/>
      <c r="F12400" s="1504"/>
      <c r="G12400" s="1504"/>
      <c r="H12400" s="1504"/>
      <c r="I12400" s="1504"/>
      <c r="J12400" s="1504"/>
    </row>
    <row r="12401" spans="2:10" x14ac:dyDescent="0.25">
      <c r="B12401" s="1508"/>
      <c r="C12401" s="1508"/>
      <c r="D12401" s="1508"/>
      <c r="E12401" s="1508"/>
      <c r="F12401" s="1504"/>
      <c r="G12401" s="1504"/>
      <c r="H12401" s="1504"/>
      <c r="I12401" s="1504"/>
      <c r="J12401" s="1504"/>
    </row>
    <row r="12402" spans="2:10" x14ac:dyDescent="0.25">
      <c r="B12402" s="1508"/>
      <c r="C12402" s="1508"/>
      <c r="D12402" s="1508"/>
      <c r="E12402" s="1508"/>
      <c r="F12402" s="1504"/>
      <c r="G12402" s="1504"/>
      <c r="H12402" s="1504"/>
      <c r="I12402" s="1504"/>
      <c r="J12402" s="1504"/>
    </row>
    <row r="12403" spans="2:10" x14ac:dyDescent="0.25">
      <c r="B12403" s="1508"/>
      <c r="C12403" s="1508"/>
      <c r="D12403" s="1508"/>
      <c r="E12403" s="1508"/>
      <c r="F12403" s="1504"/>
      <c r="G12403" s="1504"/>
      <c r="H12403" s="1504"/>
      <c r="I12403" s="1504"/>
      <c r="J12403" s="1504"/>
    </row>
    <row r="12404" spans="2:10" x14ac:dyDescent="0.25">
      <c r="B12404" s="1508"/>
      <c r="C12404" s="1508"/>
      <c r="D12404" s="1508"/>
      <c r="E12404" s="1508"/>
      <c r="F12404" s="1504"/>
      <c r="G12404" s="1504"/>
      <c r="H12404" s="1504"/>
      <c r="I12404" s="1504"/>
      <c r="J12404" s="1504"/>
    </row>
    <row r="12405" spans="2:10" x14ac:dyDescent="0.25">
      <c r="B12405" s="1508"/>
      <c r="C12405" s="1508"/>
      <c r="D12405" s="1508"/>
      <c r="E12405" s="1508"/>
      <c r="F12405" s="1504"/>
      <c r="G12405" s="1504"/>
      <c r="H12405" s="1504"/>
      <c r="I12405" s="1504"/>
      <c r="J12405" s="1504"/>
    </row>
    <row r="12406" spans="2:10" x14ac:dyDescent="0.25">
      <c r="B12406" s="1508"/>
      <c r="C12406" s="1508"/>
      <c r="D12406" s="1508"/>
      <c r="E12406" s="1508"/>
      <c r="F12406" s="1504"/>
      <c r="G12406" s="1504"/>
      <c r="H12406" s="1504"/>
      <c r="I12406" s="1504"/>
      <c r="J12406" s="1504"/>
    </row>
    <row r="12407" spans="2:10" x14ac:dyDescent="0.25">
      <c r="B12407" s="1508"/>
      <c r="C12407" s="1508"/>
      <c r="D12407" s="1508"/>
      <c r="E12407" s="1508"/>
      <c r="F12407" s="1504"/>
      <c r="G12407" s="1504"/>
      <c r="H12407" s="1504"/>
      <c r="I12407" s="1504"/>
      <c r="J12407" s="1504"/>
    </row>
    <row r="12408" spans="2:10" x14ac:dyDescent="0.25">
      <c r="B12408" s="1508"/>
      <c r="C12408" s="1508"/>
      <c r="D12408" s="1508"/>
      <c r="E12408" s="1508"/>
      <c r="F12408" s="1504"/>
      <c r="G12408" s="1504"/>
      <c r="H12408" s="1504"/>
      <c r="I12408" s="1504"/>
      <c r="J12408" s="1504"/>
    </row>
    <row r="12409" spans="2:10" x14ac:dyDescent="0.25">
      <c r="B12409" s="1508"/>
      <c r="C12409" s="1508"/>
      <c r="D12409" s="1508"/>
      <c r="E12409" s="1508"/>
      <c r="F12409" s="1504"/>
      <c r="G12409" s="1504"/>
      <c r="H12409" s="1504"/>
      <c r="I12409" s="1504"/>
      <c r="J12409" s="1504"/>
    </row>
    <row r="12410" spans="2:10" x14ac:dyDescent="0.25">
      <c r="B12410" s="1508"/>
      <c r="C12410" s="1508"/>
      <c r="D12410" s="1508"/>
      <c r="E12410" s="1508"/>
      <c r="F12410" s="1504"/>
      <c r="G12410" s="1504"/>
      <c r="H12410" s="1504"/>
      <c r="I12410" s="1504"/>
      <c r="J12410" s="1504"/>
    </row>
    <row r="12411" spans="2:10" x14ac:dyDescent="0.25">
      <c r="B12411" s="1508"/>
      <c r="C12411" s="1508"/>
      <c r="D12411" s="1508"/>
      <c r="E12411" s="1508"/>
      <c r="F12411" s="1504"/>
      <c r="G12411" s="1504"/>
      <c r="H12411" s="1504"/>
      <c r="I12411" s="1504"/>
      <c r="J12411" s="1504"/>
    </row>
    <row r="12412" spans="2:10" x14ac:dyDescent="0.25">
      <c r="B12412" s="1508"/>
      <c r="C12412" s="1508"/>
      <c r="D12412" s="1508"/>
      <c r="E12412" s="1508"/>
      <c r="F12412" s="1504"/>
      <c r="G12412" s="1504"/>
      <c r="H12412" s="1504"/>
      <c r="I12412" s="1504"/>
      <c r="J12412" s="1504"/>
    </row>
    <row r="12413" spans="2:10" x14ac:dyDescent="0.25">
      <c r="B12413" s="1508"/>
      <c r="C12413" s="1508"/>
      <c r="D12413" s="1508"/>
      <c r="E12413" s="1508"/>
      <c r="F12413" s="1504"/>
      <c r="G12413" s="1504"/>
      <c r="H12413" s="1504"/>
      <c r="I12413" s="1504"/>
      <c r="J12413" s="1504"/>
    </row>
    <row r="12414" spans="2:10" x14ac:dyDescent="0.25">
      <c r="B12414" s="1508"/>
      <c r="C12414" s="1508"/>
      <c r="D12414" s="1508"/>
      <c r="E12414" s="1508"/>
      <c r="F12414" s="1504"/>
      <c r="G12414" s="1504"/>
      <c r="H12414" s="1504"/>
      <c r="I12414" s="1504"/>
      <c r="J12414" s="1504"/>
    </row>
    <row r="12415" spans="2:10" x14ac:dyDescent="0.25">
      <c r="B12415" s="1508"/>
      <c r="C12415" s="1508"/>
      <c r="D12415" s="1508"/>
      <c r="E12415" s="1508"/>
      <c r="F12415" s="1504"/>
      <c r="G12415" s="1504"/>
      <c r="H12415" s="1504"/>
      <c r="I12415" s="1504"/>
      <c r="J12415" s="1504"/>
    </row>
    <row r="12416" spans="2:10" x14ac:dyDescent="0.25">
      <c r="B12416" s="1508"/>
      <c r="C12416" s="1508"/>
      <c r="D12416" s="1508"/>
      <c r="E12416" s="1508"/>
      <c r="F12416" s="1504"/>
      <c r="G12416" s="1504"/>
      <c r="H12416" s="1504"/>
      <c r="I12416" s="1504"/>
      <c r="J12416" s="1504"/>
    </row>
    <row r="12417" spans="2:10" x14ac:dyDescent="0.25">
      <c r="B12417" s="1508"/>
      <c r="C12417" s="1508"/>
      <c r="D12417" s="1508"/>
      <c r="E12417" s="1508"/>
      <c r="F12417" s="1504"/>
      <c r="G12417" s="1504"/>
      <c r="H12417" s="1504"/>
      <c r="I12417" s="1504"/>
      <c r="J12417" s="1504"/>
    </row>
    <row r="12418" spans="2:10" x14ac:dyDescent="0.25">
      <c r="B12418" s="1508"/>
      <c r="C12418" s="1508"/>
      <c r="D12418" s="1508"/>
      <c r="E12418" s="1508"/>
      <c r="F12418" s="1504"/>
      <c r="G12418" s="1504"/>
      <c r="H12418" s="1504"/>
      <c r="I12418" s="1504"/>
      <c r="J12418" s="1504"/>
    </row>
    <row r="12419" spans="2:10" x14ac:dyDescent="0.25">
      <c r="B12419" s="1508"/>
      <c r="C12419" s="1508"/>
      <c r="D12419" s="1508"/>
      <c r="E12419" s="1508"/>
      <c r="F12419" s="1504"/>
      <c r="G12419" s="1504"/>
      <c r="H12419" s="1504"/>
      <c r="I12419" s="1504"/>
      <c r="J12419" s="1504"/>
    </row>
    <row r="12420" spans="2:10" x14ac:dyDescent="0.25">
      <c r="B12420" s="1508"/>
      <c r="C12420" s="1508"/>
      <c r="D12420" s="1508"/>
      <c r="E12420" s="1508"/>
      <c r="F12420" s="1504"/>
      <c r="G12420" s="1504"/>
      <c r="H12420" s="1504"/>
      <c r="I12420" s="1504"/>
      <c r="J12420" s="1504"/>
    </row>
    <row r="12421" spans="2:10" x14ac:dyDescent="0.25">
      <c r="B12421" s="1508"/>
      <c r="C12421" s="1508"/>
      <c r="D12421" s="1508"/>
      <c r="E12421" s="1508"/>
      <c r="F12421" s="1504"/>
      <c r="G12421" s="1504"/>
      <c r="H12421" s="1504"/>
      <c r="I12421" s="1504"/>
      <c r="J12421" s="1504"/>
    </row>
    <row r="12422" spans="2:10" x14ac:dyDescent="0.25">
      <c r="B12422" s="1508"/>
      <c r="C12422" s="1508"/>
      <c r="D12422" s="1508"/>
      <c r="E12422" s="1508"/>
      <c r="F12422" s="1504"/>
      <c r="G12422" s="1504"/>
      <c r="H12422" s="1504"/>
      <c r="I12422" s="1504"/>
      <c r="J12422" s="1504"/>
    </row>
    <row r="12423" spans="2:10" x14ac:dyDescent="0.25">
      <c r="B12423" s="1508"/>
      <c r="C12423" s="1508"/>
      <c r="D12423" s="1508"/>
      <c r="E12423" s="1508"/>
      <c r="F12423" s="1504"/>
      <c r="G12423" s="1504"/>
      <c r="H12423" s="1504"/>
      <c r="I12423" s="1504"/>
      <c r="J12423" s="1504"/>
    </row>
    <row r="12424" spans="2:10" x14ac:dyDescent="0.25">
      <c r="B12424" s="1508"/>
      <c r="C12424" s="1508"/>
      <c r="D12424" s="1508"/>
      <c r="E12424" s="1508"/>
      <c r="F12424" s="1504"/>
      <c r="G12424" s="1504"/>
      <c r="H12424" s="1504"/>
      <c r="I12424" s="1504"/>
      <c r="J12424" s="1504"/>
    </row>
    <row r="12425" spans="2:10" x14ac:dyDescent="0.25">
      <c r="B12425" s="1508"/>
      <c r="C12425" s="1508"/>
      <c r="D12425" s="1508"/>
      <c r="E12425" s="1508"/>
      <c r="F12425" s="1504"/>
      <c r="G12425" s="1504"/>
      <c r="H12425" s="1504"/>
      <c r="I12425" s="1504"/>
      <c r="J12425" s="1504"/>
    </row>
    <row r="12426" spans="2:10" x14ac:dyDescent="0.25">
      <c r="B12426" s="1508"/>
      <c r="C12426" s="1508"/>
      <c r="D12426" s="1508"/>
      <c r="E12426" s="1508"/>
      <c r="F12426" s="1504"/>
      <c r="G12426" s="1504"/>
      <c r="H12426" s="1504"/>
      <c r="I12426" s="1504"/>
      <c r="J12426" s="1504"/>
    </row>
    <row r="12427" spans="2:10" x14ac:dyDescent="0.25">
      <c r="B12427" s="1508"/>
      <c r="C12427" s="1508"/>
      <c r="D12427" s="1508"/>
      <c r="E12427" s="1508"/>
      <c r="F12427" s="1504"/>
      <c r="G12427" s="1504"/>
      <c r="H12427" s="1504"/>
      <c r="I12427" s="1504"/>
      <c r="J12427" s="1504"/>
    </row>
    <row r="12428" spans="2:10" x14ac:dyDescent="0.25">
      <c r="B12428" s="1508"/>
      <c r="C12428" s="1508"/>
      <c r="D12428" s="1508"/>
      <c r="E12428" s="1508"/>
      <c r="F12428" s="1504"/>
      <c r="G12428" s="1504"/>
      <c r="H12428" s="1504"/>
      <c r="I12428" s="1504"/>
      <c r="J12428" s="1504"/>
    </row>
    <row r="12429" spans="2:10" x14ac:dyDescent="0.25">
      <c r="B12429" s="1508"/>
      <c r="C12429" s="1508"/>
      <c r="D12429" s="1508"/>
      <c r="E12429" s="1508"/>
      <c r="F12429" s="1504"/>
      <c r="G12429" s="1504"/>
      <c r="H12429" s="1504"/>
      <c r="I12429" s="1504"/>
      <c r="J12429" s="1504"/>
    </row>
    <row r="12430" spans="2:10" x14ac:dyDescent="0.25">
      <c r="B12430" s="1508"/>
      <c r="C12430" s="1508"/>
      <c r="D12430" s="1508"/>
      <c r="E12430" s="1508"/>
      <c r="F12430" s="1504"/>
      <c r="G12430" s="1504"/>
      <c r="H12430" s="1504"/>
      <c r="I12430" s="1504"/>
      <c r="J12430" s="1504"/>
    </row>
    <row r="12431" spans="2:10" x14ac:dyDescent="0.25">
      <c r="B12431" s="1508"/>
      <c r="C12431" s="1508"/>
      <c r="D12431" s="1508"/>
      <c r="E12431" s="1508"/>
      <c r="F12431" s="1504"/>
      <c r="G12431" s="1504"/>
      <c r="H12431" s="1504"/>
      <c r="I12431" s="1504"/>
      <c r="J12431" s="1504"/>
    </row>
    <row r="12432" spans="2:10" x14ac:dyDescent="0.25">
      <c r="B12432" s="1508"/>
      <c r="C12432" s="1508"/>
      <c r="D12432" s="1508"/>
      <c r="E12432" s="1508"/>
      <c r="F12432" s="1504"/>
      <c r="G12432" s="1504"/>
      <c r="H12432" s="1504"/>
      <c r="I12432" s="1504"/>
      <c r="J12432" s="1504"/>
    </row>
    <row r="12433" spans="2:10" x14ac:dyDescent="0.25">
      <c r="B12433" s="1508"/>
      <c r="C12433" s="1508"/>
      <c r="D12433" s="1508"/>
      <c r="E12433" s="1508"/>
      <c r="F12433" s="1504"/>
      <c r="G12433" s="1504"/>
      <c r="H12433" s="1504"/>
      <c r="I12433" s="1504"/>
      <c r="J12433" s="1504"/>
    </row>
    <row r="12434" spans="2:10" x14ac:dyDescent="0.25">
      <c r="B12434" s="1508"/>
      <c r="C12434" s="1508"/>
      <c r="D12434" s="1508"/>
      <c r="E12434" s="1508"/>
      <c r="F12434" s="1504"/>
      <c r="G12434" s="1504"/>
      <c r="H12434" s="1504"/>
      <c r="I12434" s="1504"/>
      <c r="J12434" s="1504"/>
    </row>
    <row r="12435" spans="2:10" x14ac:dyDescent="0.25">
      <c r="B12435" s="1508"/>
      <c r="C12435" s="1508"/>
      <c r="D12435" s="1508"/>
      <c r="E12435" s="1508"/>
      <c r="F12435" s="1504"/>
      <c r="G12435" s="1504"/>
      <c r="H12435" s="1504"/>
      <c r="I12435" s="1504"/>
      <c r="J12435" s="1504"/>
    </row>
    <row r="12436" spans="2:10" x14ac:dyDescent="0.25">
      <c r="B12436" s="1508"/>
      <c r="C12436" s="1508"/>
      <c r="D12436" s="1508"/>
      <c r="E12436" s="1508"/>
      <c r="F12436" s="1504"/>
      <c r="G12436" s="1504"/>
      <c r="H12436" s="1504"/>
      <c r="I12436" s="1504"/>
      <c r="J12436" s="1504"/>
    </row>
    <row r="12437" spans="2:10" x14ac:dyDescent="0.25">
      <c r="B12437" s="1508"/>
      <c r="C12437" s="1508"/>
      <c r="D12437" s="1508"/>
      <c r="E12437" s="1508"/>
      <c r="F12437" s="1504"/>
      <c r="G12437" s="1504"/>
      <c r="H12437" s="1504"/>
      <c r="I12437" s="1504"/>
      <c r="J12437" s="1504"/>
    </row>
    <row r="12438" spans="2:10" x14ac:dyDescent="0.25">
      <c r="B12438" s="1508"/>
      <c r="C12438" s="1508"/>
      <c r="D12438" s="1508"/>
      <c r="E12438" s="1508"/>
      <c r="F12438" s="1504"/>
      <c r="G12438" s="1504"/>
      <c r="H12438" s="1504"/>
      <c r="I12438" s="1504"/>
      <c r="J12438" s="1504"/>
    </row>
    <row r="12439" spans="2:10" x14ac:dyDescent="0.25">
      <c r="B12439" s="1508"/>
      <c r="C12439" s="1508"/>
      <c r="D12439" s="1508"/>
      <c r="E12439" s="1508"/>
      <c r="F12439" s="1504"/>
      <c r="G12439" s="1504"/>
      <c r="H12439" s="1504"/>
      <c r="I12439" s="1504"/>
      <c r="J12439" s="1504"/>
    </row>
    <row r="12440" spans="2:10" x14ac:dyDescent="0.25">
      <c r="B12440" s="1508"/>
      <c r="C12440" s="1508"/>
      <c r="D12440" s="1508"/>
      <c r="E12440" s="1508"/>
      <c r="F12440" s="1504"/>
      <c r="G12440" s="1504"/>
      <c r="H12440" s="1504"/>
      <c r="I12440" s="1504"/>
      <c r="J12440" s="1504"/>
    </row>
    <row r="12441" spans="2:10" x14ac:dyDescent="0.25">
      <c r="B12441" s="1508"/>
      <c r="C12441" s="1508"/>
      <c r="D12441" s="1508"/>
      <c r="E12441" s="1508"/>
      <c r="F12441" s="1504"/>
      <c r="G12441" s="1504"/>
      <c r="H12441" s="1504"/>
      <c r="I12441" s="1504"/>
      <c r="J12441" s="1504"/>
    </row>
    <row r="12442" spans="2:10" x14ac:dyDescent="0.25">
      <c r="B12442" s="1508"/>
      <c r="C12442" s="1508"/>
      <c r="D12442" s="1508"/>
      <c r="E12442" s="1508"/>
      <c r="F12442" s="1504"/>
      <c r="G12442" s="1504"/>
      <c r="H12442" s="1504"/>
      <c r="I12442" s="1504"/>
      <c r="J12442" s="1504"/>
    </row>
    <row r="12443" spans="2:10" x14ac:dyDescent="0.25">
      <c r="B12443" s="1508"/>
      <c r="C12443" s="1508"/>
      <c r="D12443" s="1508"/>
      <c r="E12443" s="1508"/>
      <c r="F12443" s="1504"/>
      <c r="G12443" s="1504"/>
      <c r="H12443" s="1504"/>
      <c r="I12443" s="1504"/>
      <c r="J12443" s="1504"/>
    </row>
    <row r="12444" spans="2:10" x14ac:dyDescent="0.25">
      <c r="B12444" s="1508"/>
      <c r="C12444" s="1508"/>
      <c r="D12444" s="1508"/>
      <c r="E12444" s="1508"/>
      <c r="F12444" s="1504"/>
      <c r="G12444" s="1504"/>
      <c r="H12444" s="1504"/>
      <c r="I12444" s="1504"/>
      <c r="J12444" s="1504"/>
    </row>
    <row r="12445" spans="2:10" x14ac:dyDescent="0.25">
      <c r="B12445" s="1508"/>
      <c r="C12445" s="1508"/>
      <c r="D12445" s="1508"/>
      <c r="E12445" s="1508"/>
      <c r="F12445" s="1504"/>
      <c r="G12445" s="1504"/>
      <c r="H12445" s="1504"/>
      <c r="I12445" s="1504"/>
      <c r="J12445" s="1504"/>
    </row>
    <row r="12446" spans="2:10" x14ac:dyDescent="0.25">
      <c r="B12446" s="1508"/>
      <c r="C12446" s="1508"/>
      <c r="D12446" s="1508"/>
      <c r="E12446" s="1508"/>
      <c r="F12446" s="1504"/>
      <c r="G12446" s="1504"/>
      <c r="H12446" s="1504"/>
      <c r="I12446" s="1504"/>
      <c r="J12446" s="1504"/>
    </row>
    <row r="12447" spans="2:10" x14ac:dyDescent="0.25">
      <c r="B12447" s="1508"/>
      <c r="C12447" s="1508"/>
      <c r="D12447" s="1508"/>
      <c r="E12447" s="1508"/>
      <c r="F12447" s="1504"/>
      <c r="G12447" s="1504"/>
      <c r="H12447" s="1504"/>
      <c r="I12447" s="1504"/>
      <c r="J12447" s="1504"/>
    </row>
    <row r="12448" spans="2:10" x14ac:dyDescent="0.25">
      <c r="B12448" s="1508"/>
      <c r="C12448" s="1508"/>
      <c r="D12448" s="1508"/>
      <c r="E12448" s="1508"/>
      <c r="F12448" s="1504"/>
      <c r="G12448" s="1504"/>
      <c r="H12448" s="1504"/>
      <c r="I12448" s="1504"/>
      <c r="J12448" s="1504"/>
    </row>
    <row r="12449" spans="2:10" x14ac:dyDescent="0.25">
      <c r="B12449" s="1508"/>
      <c r="C12449" s="1508"/>
      <c r="D12449" s="1508"/>
      <c r="E12449" s="1508"/>
      <c r="F12449" s="1504"/>
      <c r="G12449" s="1504"/>
      <c r="H12449" s="1504"/>
      <c r="I12449" s="1504"/>
      <c r="J12449" s="1504"/>
    </row>
    <row r="12450" spans="2:10" x14ac:dyDescent="0.25">
      <c r="B12450" s="1508"/>
      <c r="C12450" s="1508"/>
      <c r="D12450" s="1508"/>
      <c r="E12450" s="1508"/>
      <c r="F12450" s="1504"/>
      <c r="G12450" s="1504"/>
      <c r="H12450" s="1504"/>
      <c r="I12450" s="1504"/>
      <c r="J12450" s="1504"/>
    </row>
    <row r="12451" spans="2:10" x14ac:dyDescent="0.25">
      <c r="B12451" s="1508"/>
      <c r="C12451" s="1508"/>
      <c r="D12451" s="1508"/>
      <c r="E12451" s="1508"/>
      <c r="F12451" s="1504"/>
      <c r="G12451" s="1504"/>
      <c r="H12451" s="1504"/>
      <c r="I12451" s="1504"/>
      <c r="J12451" s="1504"/>
    </row>
    <row r="12452" spans="2:10" x14ac:dyDescent="0.25">
      <c r="B12452" s="1508"/>
      <c r="C12452" s="1508"/>
      <c r="D12452" s="1508"/>
      <c r="E12452" s="1508"/>
      <c r="F12452" s="1504"/>
      <c r="G12452" s="1504"/>
      <c r="H12452" s="1504"/>
      <c r="I12452" s="1504"/>
      <c r="J12452" s="1504"/>
    </row>
    <row r="12453" spans="2:10" x14ac:dyDescent="0.25">
      <c r="B12453" s="1508"/>
      <c r="C12453" s="1508"/>
      <c r="D12453" s="1508"/>
      <c r="E12453" s="1508"/>
      <c r="F12453" s="1504"/>
      <c r="G12453" s="1504"/>
      <c r="H12453" s="1504"/>
      <c r="I12453" s="1504"/>
      <c r="J12453" s="1504"/>
    </row>
    <row r="12454" spans="2:10" x14ac:dyDescent="0.25">
      <c r="B12454" s="1508"/>
      <c r="C12454" s="1508"/>
      <c r="D12454" s="1508"/>
      <c r="E12454" s="1508"/>
      <c r="F12454" s="1504"/>
      <c r="G12454" s="1504"/>
      <c r="H12454" s="1504"/>
      <c r="I12454" s="1504"/>
      <c r="J12454" s="1504"/>
    </row>
    <row r="12455" spans="2:10" x14ac:dyDescent="0.25">
      <c r="B12455" s="1508"/>
      <c r="C12455" s="1508"/>
      <c r="D12455" s="1508"/>
      <c r="E12455" s="1508"/>
      <c r="F12455" s="1504"/>
      <c r="G12455" s="1504"/>
      <c r="H12455" s="1504"/>
      <c r="I12455" s="1504"/>
      <c r="J12455" s="1504"/>
    </row>
    <row r="12456" spans="2:10" x14ac:dyDescent="0.25">
      <c r="B12456" s="1508"/>
      <c r="C12456" s="1508"/>
      <c r="D12456" s="1508"/>
      <c r="E12456" s="1508"/>
      <c r="F12456" s="1504"/>
      <c r="G12456" s="1504"/>
      <c r="H12456" s="1504"/>
      <c r="I12456" s="1504"/>
      <c r="J12456" s="1504"/>
    </row>
    <row r="12457" spans="2:10" x14ac:dyDescent="0.25">
      <c r="B12457" s="1508"/>
      <c r="C12457" s="1508"/>
      <c r="D12457" s="1508"/>
      <c r="E12457" s="1508"/>
      <c r="F12457" s="1504"/>
      <c r="G12457" s="1504"/>
      <c r="H12457" s="1504"/>
      <c r="I12457" s="1504"/>
      <c r="J12457" s="1504"/>
    </row>
    <row r="12458" spans="2:10" x14ac:dyDescent="0.25">
      <c r="B12458" s="1508"/>
      <c r="C12458" s="1508"/>
      <c r="D12458" s="1508"/>
      <c r="E12458" s="1508"/>
      <c r="F12458" s="1504"/>
      <c r="G12458" s="1504"/>
      <c r="H12458" s="1504"/>
      <c r="I12458" s="1504"/>
      <c r="J12458" s="1504"/>
    </row>
    <row r="12459" spans="2:10" x14ac:dyDescent="0.25">
      <c r="B12459" s="1508"/>
      <c r="C12459" s="1508"/>
      <c r="D12459" s="1508"/>
      <c r="E12459" s="1508"/>
      <c r="F12459" s="1504"/>
      <c r="G12459" s="1504"/>
      <c r="H12459" s="1504"/>
      <c r="I12459" s="1504"/>
      <c r="J12459" s="1504"/>
    </row>
    <row r="12460" spans="2:10" x14ac:dyDescent="0.25">
      <c r="B12460" s="1508"/>
      <c r="C12460" s="1508"/>
      <c r="D12460" s="1508"/>
      <c r="E12460" s="1508"/>
      <c r="F12460" s="1504"/>
      <c r="G12460" s="1504"/>
      <c r="H12460" s="1504"/>
      <c r="I12460" s="1504"/>
      <c r="J12460" s="1504"/>
    </row>
    <row r="12461" spans="2:10" x14ac:dyDescent="0.25">
      <c r="B12461" s="1508"/>
      <c r="C12461" s="1508"/>
      <c r="D12461" s="1508"/>
      <c r="E12461" s="1508"/>
      <c r="F12461" s="1504"/>
      <c r="G12461" s="1504"/>
      <c r="H12461" s="1504"/>
      <c r="I12461" s="1504"/>
      <c r="J12461" s="1504"/>
    </row>
    <row r="12462" spans="2:10" x14ac:dyDescent="0.25">
      <c r="B12462" s="1508"/>
      <c r="C12462" s="1508"/>
      <c r="D12462" s="1508"/>
      <c r="E12462" s="1508"/>
      <c r="F12462" s="1504"/>
      <c r="G12462" s="1504"/>
      <c r="H12462" s="1504"/>
      <c r="I12462" s="1504"/>
      <c r="J12462" s="1504"/>
    </row>
    <row r="12463" spans="2:10" x14ac:dyDescent="0.25">
      <c r="B12463" s="1508"/>
      <c r="C12463" s="1508"/>
      <c r="D12463" s="1508"/>
      <c r="E12463" s="1508"/>
      <c r="F12463" s="1504"/>
      <c r="G12463" s="1504"/>
      <c r="H12463" s="1504"/>
      <c r="I12463" s="1504"/>
      <c r="J12463" s="1504"/>
    </row>
    <row r="12464" spans="2:10" x14ac:dyDescent="0.25">
      <c r="B12464" s="1508"/>
      <c r="C12464" s="1508"/>
      <c r="D12464" s="1508"/>
      <c r="E12464" s="1508"/>
      <c r="F12464" s="1504"/>
      <c r="G12464" s="1504"/>
      <c r="H12464" s="1504"/>
      <c r="I12464" s="1504"/>
      <c r="J12464" s="1504"/>
    </row>
    <row r="12465" spans="2:10" x14ac:dyDescent="0.25">
      <c r="B12465" s="1508"/>
      <c r="C12465" s="1508"/>
      <c r="D12465" s="1508"/>
      <c r="E12465" s="1508"/>
      <c r="F12465" s="1504"/>
      <c r="G12465" s="1504"/>
      <c r="H12465" s="1504"/>
      <c r="I12465" s="1504"/>
      <c r="J12465" s="1504"/>
    </row>
    <row r="12466" spans="2:10" x14ac:dyDescent="0.25">
      <c r="B12466" s="1508"/>
      <c r="C12466" s="1508"/>
      <c r="D12466" s="1508"/>
      <c r="E12466" s="1508"/>
      <c r="F12466" s="1504"/>
      <c r="G12466" s="1504"/>
      <c r="H12466" s="1504"/>
      <c r="I12466" s="1504"/>
      <c r="J12466" s="1504"/>
    </row>
    <row r="12467" spans="2:10" x14ac:dyDescent="0.25">
      <c r="B12467" s="1508"/>
      <c r="C12467" s="1508"/>
      <c r="D12467" s="1508"/>
      <c r="E12467" s="1508"/>
      <c r="F12467" s="1504"/>
      <c r="G12467" s="1504"/>
      <c r="H12467" s="1504"/>
      <c r="I12467" s="1504"/>
      <c r="J12467" s="1504"/>
    </row>
    <row r="12468" spans="2:10" x14ac:dyDescent="0.25">
      <c r="B12468" s="1508"/>
      <c r="C12468" s="1508"/>
      <c r="D12468" s="1508"/>
      <c r="E12468" s="1508"/>
      <c r="F12468" s="1504"/>
      <c r="G12468" s="1504"/>
      <c r="H12468" s="1504"/>
      <c r="I12468" s="1504"/>
      <c r="J12468" s="1504"/>
    </row>
    <row r="12469" spans="2:10" x14ac:dyDescent="0.25">
      <c r="B12469" s="1508"/>
      <c r="C12469" s="1508"/>
      <c r="D12469" s="1508"/>
      <c r="E12469" s="1508"/>
      <c r="F12469" s="1504"/>
      <c r="G12469" s="1504"/>
      <c r="H12469" s="1504"/>
      <c r="I12469" s="1504"/>
      <c r="J12469" s="1504"/>
    </row>
    <row r="12470" spans="2:10" x14ac:dyDescent="0.25">
      <c r="B12470" s="1508"/>
      <c r="C12470" s="1508"/>
      <c r="D12470" s="1508"/>
      <c r="E12470" s="1508"/>
      <c r="F12470" s="1504"/>
      <c r="G12470" s="1504"/>
      <c r="H12470" s="1504"/>
      <c r="I12470" s="1504"/>
      <c r="J12470" s="1504"/>
    </row>
    <row r="12471" spans="2:10" x14ac:dyDescent="0.25">
      <c r="B12471" s="1508"/>
      <c r="C12471" s="1508"/>
      <c r="D12471" s="1508"/>
      <c r="E12471" s="1508"/>
      <c r="F12471" s="1504"/>
      <c r="G12471" s="1504"/>
      <c r="H12471" s="1504"/>
      <c r="I12471" s="1504"/>
      <c r="J12471" s="1504"/>
    </row>
    <row r="12472" spans="2:10" x14ac:dyDescent="0.25">
      <c r="B12472" s="1508"/>
      <c r="C12472" s="1508"/>
      <c r="D12472" s="1508"/>
      <c r="E12472" s="1508"/>
      <c r="F12472" s="1504"/>
      <c r="G12472" s="1504"/>
      <c r="H12472" s="1504"/>
      <c r="I12472" s="1504"/>
      <c r="J12472" s="1504"/>
    </row>
    <row r="12473" spans="2:10" x14ac:dyDescent="0.25">
      <c r="B12473" s="1508"/>
      <c r="C12473" s="1508"/>
      <c r="D12473" s="1508"/>
      <c r="E12473" s="1508"/>
      <c r="F12473" s="1504"/>
      <c r="G12473" s="1504"/>
      <c r="H12473" s="1504"/>
      <c r="I12473" s="1504"/>
      <c r="J12473" s="1504"/>
    </row>
    <row r="12474" spans="2:10" x14ac:dyDescent="0.25">
      <c r="B12474" s="1508"/>
      <c r="C12474" s="1508"/>
      <c r="D12474" s="1508"/>
      <c r="E12474" s="1508"/>
      <c r="F12474" s="1504"/>
      <c r="G12474" s="1504"/>
      <c r="H12474" s="1504"/>
      <c r="I12474" s="1504"/>
      <c r="J12474" s="1504"/>
    </row>
    <row r="12475" spans="2:10" x14ac:dyDescent="0.25">
      <c r="B12475" s="1508"/>
      <c r="C12475" s="1508"/>
      <c r="D12475" s="1508"/>
      <c r="E12475" s="1508"/>
      <c r="F12475" s="1504"/>
      <c r="G12475" s="1504"/>
      <c r="H12475" s="1504"/>
      <c r="I12475" s="1504"/>
      <c r="J12475" s="1504"/>
    </row>
    <row r="12476" spans="2:10" x14ac:dyDescent="0.25">
      <c r="B12476" s="1508"/>
      <c r="C12476" s="1508"/>
      <c r="D12476" s="1508"/>
      <c r="E12476" s="1508"/>
      <c r="F12476" s="1504"/>
      <c r="G12476" s="1504"/>
      <c r="H12476" s="1504"/>
      <c r="I12476" s="1504"/>
      <c r="J12476" s="1504"/>
    </row>
    <row r="12477" spans="2:10" x14ac:dyDescent="0.25">
      <c r="B12477" s="1508"/>
      <c r="C12477" s="1508"/>
      <c r="D12477" s="1508"/>
      <c r="E12477" s="1508"/>
      <c r="F12477" s="1504"/>
      <c r="G12477" s="1504"/>
      <c r="H12477" s="1504"/>
      <c r="I12477" s="1504"/>
      <c r="J12477" s="1504"/>
    </row>
    <row r="12478" spans="2:10" x14ac:dyDescent="0.25">
      <c r="B12478" s="1508"/>
      <c r="C12478" s="1508"/>
      <c r="D12478" s="1508"/>
      <c r="E12478" s="1508"/>
      <c r="F12478" s="1504"/>
      <c r="G12478" s="1504"/>
      <c r="H12478" s="1504"/>
      <c r="I12478" s="1504"/>
      <c r="J12478" s="1504"/>
    </row>
    <row r="12479" spans="2:10" x14ac:dyDescent="0.25">
      <c r="B12479" s="1508"/>
      <c r="C12479" s="1508"/>
      <c r="D12479" s="1508"/>
      <c r="E12479" s="1508"/>
      <c r="F12479" s="1504"/>
      <c r="G12479" s="1504"/>
      <c r="H12479" s="1504"/>
      <c r="I12479" s="1504"/>
      <c r="J12479" s="1504"/>
    </row>
    <row r="12480" spans="2:10" x14ac:dyDescent="0.25">
      <c r="B12480" s="1508"/>
      <c r="C12480" s="1508"/>
      <c r="D12480" s="1508"/>
      <c r="E12480" s="1508"/>
      <c r="F12480" s="1504"/>
      <c r="G12480" s="1504"/>
      <c r="H12480" s="1504"/>
      <c r="I12480" s="1504"/>
      <c r="J12480" s="1504"/>
    </row>
    <row r="12481" spans="2:10" x14ac:dyDescent="0.25">
      <c r="B12481" s="1508"/>
      <c r="C12481" s="1508"/>
      <c r="D12481" s="1508"/>
      <c r="E12481" s="1508"/>
      <c r="F12481" s="1504"/>
      <c r="G12481" s="1504"/>
      <c r="H12481" s="1504"/>
      <c r="I12481" s="1504"/>
      <c r="J12481" s="1504"/>
    </row>
    <row r="12482" spans="2:10" x14ac:dyDescent="0.25">
      <c r="B12482" s="1508"/>
      <c r="C12482" s="1508"/>
      <c r="D12482" s="1508"/>
      <c r="E12482" s="1508"/>
      <c r="F12482" s="1504"/>
      <c r="G12482" s="1504"/>
      <c r="H12482" s="1504"/>
      <c r="I12482" s="1504"/>
      <c r="J12482" s="1504"/>
    </row>
    <row r="12483" spans="2:10" x14ac:dyDescent="0.25">
      <c r="B12483" s="1508"/>
      <c r="C12483" s="1508"/>
      <c r="D12483" s="1508"/>
      <c r="E12483" s="1508"/>
      <c r="F12483" s="1504"/>
      <c r="G12483" s="1504"/>
      <c r="H12483" s="1504"/>
      <c r="I12483" s="1504"/>
      <c r="J12483" s="1504"/>
    </row>
    <row r="12484" spans="2:10" x14ac:dyDescent="0.25">
      <c r="B12484" s="1508"/>
      <c r="C12484" s="1508"/>
      <c r="D12484" s="1508"/>
      <c r="E12484" s="1508"/>
      <c r="F12484" s="1504"/>
      <c r="G12484" s="1504"/>
      <c r="H12484" s="1504"/>
      <c r="I12484" s="1504"/>
      <c r="J12484" s="1504"/>
    </row>
    <row r="12485" spans="2:10" x14ac:dyDescent="0.25">
      <c r="B12485" s="1508"/>
      <c r="C12485" s="1508"/>
      <c r="D12485" s="1508"/>
      <c r="E12485" s="1508"/>
      <c r="F12485" s="1504"/>
      <c r="G12485" s="1504"/>
      <c r="H12485" s="1504"/>
      <c r="I12485" s="1504"/>
      <c r="J12485" s="1504"/>
    </row>
    <row r="12486" spans="2:10" x14ac:dyDescent="0.25">
      <c r="B12486" s="1508"/>
      <c r="C12486" s="1508"/>
      <c r="D12486" s="1508"/>
      <c r="E12486" s="1508"/>
      <c r="F12486" s="1504"/>
      <c r="G12486" s="1504"/>
      <c r="H12486" s="1504"/>
      <c r="I12486" s="1504"/>
      <c r="J12486" s="1504"/>
    </row>
    <row r="12487" spans="2:10" x14ac:dyDescent="0.25">
      <c r="B12487" s="1508"/>
      <c r="C12487" s="1508"/>
      <c r="D12487" s="1508"/>
      <c r="E12487" s="1508"/>
      <c r="F12487" s="1504"/>
      <c r="G12487" s="1504"/>
      <c r="H12487" s="1504"/>
      <c r="I12487" s="1504"/>
      <c r="J12487" s="1504"/>
    </row>
    <row r="12488" spans="2:10" x14ac:dyDescent="0.25">
      <c r="B12488" s="1508"/>
      <c r="C12488" s="1508"/>
      <c r="D12488" s="1508"/>
      <c r="E12488" s="1508"/>
      <c r="F12488" s="1504"/>
      <c r="G12488" s="1504"/>
      <c r="H12488" s="1504"/>
      <c r="I12488" s="1504"/>
      <c r="J12488" s="1504"/>
    </row>
    <row r="12489" spans="2:10" x14ac:dyDescent="0.25">
      <c r="B12489" s="1508"/>
      <c r="C12489" s="1508"/>
      <c r="D12489" s="1508"/>
      <c r="E12489" s="1508"/>
      <c r="F12489" s="1504"/>
      <c r="G12489" s="1504"/>
      <c r="H12489" s="1504"/>
      <c r="I12489" s="1504"/>
      <c r="J12489" s="1504"/>
    </row>
    <row r="12490" spans="2:10" x14ac:dyDescent="0.25">
      <c r="B12490" s="1508"/>
      <c r="C12490" s="1508"/>
      <c r="D12490" s="1508"/>
      <c r="E12490" s="1508"/>
      <c r="F12490" s="1504"/>
      <c r="G12490" s="1504"/>
      <c r="H12490" s="1504"/>
      <c r="I12490" s="1504"/>
      <c r="J12490" s="1504"/>
    </row>
    <row r="12491" spans="2:10" x14ac:dyDescent="0.25">
      <c r="B12491" s="1508"/>
      <c r="C12491" s="1508"/>
      <c r="D12491" s="1508"/>
      <c r="E12491" s="1508"/>
      <c r="F12491" s="1504"/>
      <c r="G12491" s="1504"/>
      <c r="H12491" s="1504"/>
      <c r="I12491" s="1504"/>
      <c r="J12491" s="1504"/>
    </row>
    <row r="12492" spans="2:10" x14ac:dyDescent="0.25">
      <c r="B12492" s="1508"/>
      <c r="C12492" s="1508"/>
      <c r="D12492" s="1508"/>
      <c r="E12492" s="1508"/>
      <c r="F12492" s="1504"/>
      <c r="G12492" s="1504"/>
      <c r="H12492" s="1504"/>
      <c r="I12492" s="1504"/>
      <c r="J12492" s="1504"/>
    </row>
    <row r="12493" spans="2:10" x14ac:dyDescent="0.25">
      <c r="B12493" s="1508"/>
      <c r="C12493" s="1508"/>
      <c r="D12493" s="1508"/>
      <c r="E12493" s="1508"/>
      <c r="F12493" s="1504"/>
      <c r="G12493" s="1504"/>
      <c r="H12493" s="1504"/>
      <c r="I12493" s="1504"/>
      <c r="J12493" s="1504"/>
    </row>
    <row r="12494" spans="2:10" x14ac:dyDescent="0.25">
      <c r="B12494" s="1508"/>
      <c r="C12494" s="1508"/>
      <c r="D12494" s="1508"/>
      <c r="E12494" s="1508"/>
      <c r="F12494" s="1504"/>
      <c r="G12494" s="1504"/>
      <c r="H12494" s="1504"/>
      <c r="I12494" s="1504"/>
      <c r="J12494" s="1504"/>
    </row>
    <row r="12495" spans="2:10" x14ac:dyDescent="0.25">
      <c r="B12495" s="1508"/>
      <c r="C12495" s="1508"/>
      <c r="D12495" s="1508"/>
      <c r="E12495" s="1508"/>
      <c r="F12495" s="1504"/>
      <c r="G12495" s="1504"/>
      <c r="H12495" s="1504"/>
      <c r="I12495" s="1504"/>
      <c r="J12495" s="1504"/>
    </row>
    <row r="12496" spans="2:10" x14ac:dyDescent="0.25">
      <c r="B12496" s="1508"/>
      <c r="C12496" s="1508"/>
      <c r="D12496" s="1508"/>
      <c r="E12496" s="1508"/>
      <c r="F12496" s="1504"/>
      <c r="G12496" s="1504"/>
      <c r="H12496" s="1504"/>
      <c r="I12496" s="1504"/>
      <c r="J12496" s="1504"/>
    </row>
    <row r="12497" spans="2:10" x14ac:dyDescent="0.25">
      <c r="B12497" s="1508"/>
      <c r="C12497" s="1508"/>
      <c r="D12497" s="1508"/>
      <c r="E12497" s="1508"/>
      <c r="F12497" s="1504"/>
      <c r="G12497" s="1504"/>
      <c r="H12497" s="1504"/>
      <c r="I12497" s="1504"/>
      <c r="J12497" s="1504"/>
    </row>
    <row r="12498" spans="2:10" x14ac:dyDescent="0.25">
      <c r="B12498" s="1508"/>
      <c r="C12498" s="1508"/>
      <c r="D12498" s="1508"/>
      <c r="E12498" s="1508"/>
      <c r="F12498" s="1504"/>
      <c r="G12498" s="1504"/>
      <c r="H12498" s="1504"/>
      <c r="I12498" s="1504"/>
      <c r="J12498" s="1504"/>
    </row>
    <row r="12499" spans="2:10" x14ac:dyDescent="0.25">
      <c r="B12499" s="1508"/>
      <c r="C12499" s="1508"/>
      <c r="D12499" s="1508"/>
      <c r="E12499" s="1508"/>
      <c r="F12499" s="1504"/>
      <c r="G12499" s="1504"/>
      <c r="H12499" s="1504"/>
      <c r="I12499" s="1504"/>
      <c r="J12499" s="1504"/>
    </row>
    <row r="12500" spans="2:10" x14ac:dyDescent="0.25">
      <c r="B12500" s="1508"/>
      <c r="C12500" s="1508"/>
      <c r="D12500" s="1508"/>
      <c r="E12500" s="1508"/>
      <c r="F12500" s="1504"/>
      <c r="G12500" s="1504"/>
      <c r="H12500" s="1504"/>
      <c r="I12500" s="1504"/>
      <c r="J12500" s="1504"/>
    </row>
    <row r="12501" spans="2:10" x14ac:dyDescent="0.25">
      <c r="B12501" s="1508"/>
      <c r="C12501" s="1508"/>
      <c r="D12501" s="1508"/>
      <c r="E12501" s="1508"/>
      <c r="F12501" s="1504"/>
      <c r="G12501" s="1504"/>
      <c r="H12501" s="1504"/>
      <c r="I12501" s="1504"/>
      <c r="J12501" s="1504"/>
    </row>
    <row r="12502" spans="2:10" x14ac:dyDescent="0.25">
      <c r="B12502" s="1508"/>
      <c r="C12502" s="1508"/>
      <c r="D12502" s="1508"/>
      <c r="E12502" s="1508"/>
      <c r="F12502" s="1504"/>
      <c r="G12502" s="1504"/>
      <c r="H12502" s="1504"/>
      <c r="I12502" s="1504"/>
      <c r="J12502" s="1504"/>
    </row>
    <row r="12503" spans="2:10" x14ac:dyDescent="0.25">
      <c r="B12503" s="1508"/>
      <c r="C12503" s="1508"/>
      <c r="D12503" s="1508"/>
      <c r="E12503" s="1508"/>
      <c r="F12503" s="1504"/>
      <c r="G12503" s="1504"/>
      <c r="H12503" s="1504"/>
      <c r="I12503" s="1504"/>
      <c r="J12503" s="1504"/>
    </row>
    <row r="12504" spans="2:10" x14ac:dyDescent="0.25">
      <c r="B12504" s="1508"/>
      <c r="C12504" s="1508"/>
      <c r="D12504" s="1508"/>
      <c r="E12504" s="1508"/>
      <c r="F12504" s="1504"/>
      <c r="G12504" s="1504"/>
      <c r="H12504" s="1504"/>
      <c r="I12504" s="1504"/>
      <c r="J12504" s="1504"/>
    </row>
    <row r="12505" spans="2:10" x14ac:dyDescent="0.25">
      <c r="B12505" s="1508"/>
      <c r="C12505" s="1508"/>
      <c r="D12505" s="1508"/>
      <c r="E12505" s="1508"/>
      <c r="F12505" s="1504"/>
      <c r="G12505" s="1504"/>
      <c r="H12505" s="1504"/>
      <c r="I12505" s="1504"/>
      <c r="J12505" s="1504"/>
    </row>
    <row r="12506" spans="2:10" x14ac:dyDescent="0.25">
      <c r="B12506" s="1508"/>
      <c r="C12506" s="1508"/>
      <c r="D12506" s="1508"/>
      <c r="E12506" s="1508"/>
      <c r="F12506" s="1504"/>
      <c r="G12506" s="1504"/>
      <c r="H12506" s="1504"/>
      <c r="I12506" s="1504"/>
      <c r="J12506" s="1504"/>
    </row>
    <row r="12507" spans="2:10" x14ac:dyDescent="0.25">
      <c r="B12507" s="1508"/>
      <c r="C12507" s="1508"/>
      <c r="D12507" s="1508"/>
      <c r="E12507" s="1508"/>
      <c r="F12507" s="1504"/>
      <c r="G12507" s="1504"/>
      <c r="H12507" s="1504"/>
      <c r="I12507" s="1504"/>
      <c r="J12507" s="1504"/>
    </row>
    <row r="12508" spans="2:10" x14ac:dyDescent="0.25">
      <c r="B12508" s="1508"/>
      <c r="C12508" s="1508"/>
      <c r="D12508" s="1508"/>
      <c r="E12508" s="1508"/>
      <c r="F12508" s="1504"/>
      <c r="G12508" s="1504"/>
      <c r="H12508" s="1504"/>
      <c r="I12508" s="1504"/>
      <c r="J12508" s="1504"/>
    </row>
    <row r="12509" spans="2:10" x14ac:dyDescent="0.25">
      <c r="B12509" s="1508"/>
      <c r="C12509" s="1508"/>
      <c r="D12509" s="1508"/>
      <c r="E12509" s="1508"/>
      <c r="F12509" s="1504"/>
      <c r="G12509" s="1504"/>
      <c r="H12509" s="1504"/>
      <c r="I12509" s="1504"/>
      <c r="J12509" s="1504"/>
    </row>
    <row r="12510" spans="2:10" x14ac:dyDescent="0.25">
      <c r="B12510" s="1508"/>
      <c r="C12510" s="1508"/>
      <c r="D12510" s="1508"/>
      <c r="E12510" s="1508"/>
      <c r="F12510" s="1504"/>
      <c r="G12510" s="1504"/>
      <c r="H12510" s="1504"/>
      <c r="I12510" s="1504"/>
      <c r="J12510" s="1504"/>
    </row>
    <row r="12511" spans="2:10" x14ac:dyDescent="0.25">
      <c r="B12511" s="1508"/>
      <c r="C12511" s="1508"/>
      <c r="D12511" s="1508"/>
      <c r="E12511" s="1508"/>
      <c r="F12511" s="1504"/>
      <c r="G12511" s="1504"/>
      <c r="H12511" s="1504"/>
      <c r="I12511" s="1504"/>
      <c r="J12511" s="1504"/>
    </row>
    <row r="12512" spans="2:10" x14ac:dyDescent="0.25">
      <c r="B12512" s="1508"/>
      <c r="C12512" s="1508"/>
      <c r="D12512" s="1508"/>
      <c r="E12512" s="1508"/>
      <c r="F12512" s="1504"/>
      <c r="G12512" s="1504"/>
      <c r="H12512" s="1504"/>
      <c r="I12512" s="1504"/>
      <c r="J12512" s="1504"/>
    </row>
    <row r="12513" spans="2:10" x14ac:dyDescent="0.25">
      <c r="B12513" s="1508"/>
      <c r="C12513" s="1508"/>
      <c r="D12513" s="1508"/>
      <c r="E12513" s="1508"/>
      <c r="F12513" s="1504"/>
      <c r="G12513" s="1504"/>
      <c r="H12513" s="1504"/>
      <c r="I12513" s="1504"/>
      <c r="J12513" s="1504"/>
    </row>
    <row r="12514" spans="2:10" x14ac:dyDescent="0.25">
      <c r="B12514" s="1508"/>
      <c r="C12514" s="1508"/>
      <c r="D12514" s="1508"/>
      <c r="E12514" s="1508"/>
      <c r="F12514" s="1504"/>
      <c r="G12514" s="1504"/>
      <c r="H12514" s="1504"/>
      <c r="I12514" s="1504"/>
      <c r="J12514" s="1504"/>
    </row>
    <row r="12515" spans="2:10" x14ac:dyDescent="0.25">
      <c r="B12515" s="1508"/>
      <c r="C12515" s="1508"/>
      <c r="D12515" s="1508"/>
      <c r="E12515" s="1508"/>
      <c r="F12515" s="1504"/>
      <c r="G12515" s="1504"/>
      <c r="H12515" s="1504"/>
      <c r="I12515" s="1504"/>
      <c r="J12515" s="1504"/>
    </row>
    <row r="12516" spans="2:10" x14ac:dyDescent="0.25">
      <c r="B12516" s="1508"/>
      <c r="C12516" s="1508"/>
      <c r="D12516" s="1508"/>
      <c r="E12516" s="1508"/>
      <c r="F12516" s="1504"/>
      <c r="G12516" s="1504"/>
      <c r="H12516" s="1504"/>
      <c r="I12516" s="1504"/>
      <c r="J12516" s="1504"/>
    </row>
    <row r="12517" spans="2:10" x14ac:dyDescent="0.25">
      <c r="B12517" s="1508"/>
      <c r="C12517" s="1508"/>
      <c r="D12517" s="1508"/>
      <c r="E12517" s="1508"/>
      <c r="F12517" s="1504"/>
      <c r="G12517" s="1504"/>
      <c r="H12517" s="1504"/>
      <c r="I12517" s="1504"/>
      <c r="J12517" s="1504"/>
    </row>
    <row r="12518" spans="2:10" x14ac:dyDescent="0.25">
      <c r="B12518" s="1508"/>
      <c r="C12518" s="1508"/>
      <c r="D12518" s="1508"/>
      <c r="E12518" s="1508"/>
      <c r="F12518" s="1504"/>
      <c r="G12518" s="1504"/>
      <c r="H12518" s="1504"/>
      <c r="I12518" s="1504"/>
      <c r="J12518" s="1504"/>
    </row>
    <row r="12519" spans="2:10" x14ac:dyDescent="0.25">
      <c r="B12519" s="1508"/>
      <c r="C12519" s="1508"/>
      <c r="D12519" s="1508"/>
      <c r="E12519" s="1508"/>
      <c r="F12519" s="1504"/>
      <c r="G12519" s="1504"/>
      <c r="H12519" s="1504"/>
      <c r="I12519" s="1504"/>
      <c r="J12519" s="1504"/>
    </row>
    <row r="12520" spans="2:10" x14ac:dyDescent="0.25">
      <c r="B12520" s="1508"/>
      <c r="C12520" s="1508"/>
      <c r="D12520" s="1508"/>
      <c r="E12520" s="1508"/>
      <c r="F12520" s="1504"/>
      <c r="G12520" s="1504"/>
      <c r="H12520" s="1504"/>
      <c r="I12520" s="1504"/>
      <c r="J12520" s="1504"/>
    </row>
    <row r="12521" spans="2:10" x14ac:dyDescent="0.25">
      <c r="B12521" s="1508"/>
      <c r="C12521" s="1508"/>
      <c r="D12521" s="1508"/>
      <c r="E12521" s="1508"/>
      <c r="F12521" s="1504"/>
      <c r="G12521" s="1504"/>
      <c r="H12521" s="1504"/>
      <c r="I12521" s="1504"/>
      <c r="J12521" s="1504"/>
    </row>
    <row r="12522" spans="2:10" x14ac:dyDescent="0.25">
      <c r="B12522" s="1508"/>
      <c r="C12522" s="1508"/>
      <c r="D12522" s="1508"/>
      <c r="E12522" s="1508"/>
      <c r="F12522" s="1504"/>
      <c r="G12522" s="1504"/>
      <c r="H12522" s="1504"/>
      <c r="I12522" s="1504"/>
      <c r="J12522" s="1504"/>
    </row>
    <row r="12523" spans="2:10" x14ac:dyDescent="0.25">
      <c r="B12523" s="1508"/>
      <c r="C12523" s="1508"/>
      <c r="D12523" s="1508"/>
      <c r="E12523" s="1508"/>
      <c r="F12523" s="1504"/>
      <c r="G12523" s="1504"/>
      <c r="H12523" s="1504"/>
      <c r="I12523" s="1504"/>
      <c r="J12523" s="1504"/>
    </row>
    <row r="12524" spans="2:10" x14ac:dyDescent="0.25">
      <c r="B12524" s="1508"/>
      <c r="C12524" s="1508"/>
      <c r="D12524" s="1508"/>
      <c r="E12524" s="1508"/>
      <c r="F12524" s="1504"/>
      <c r="G12524" s="1504"/>
      <c r="H12524" s="1504"/>
      <c r="I12524" s="1504"/>
      <c r="J12524" s="1504"/>
    </row>
    <row r="12525" spans="2:10" x14ac:dyDescent="0.25">
      <c r="B12525" s="1508"/>
      <c r="C12525" s="1508"/>
      <c r="D12525" s="1508"/>
      <c r="E12525" s="1508"/>
      <c r="F12525" s="1504"/>
      <c r="G12525" s="1504"/>
      <c r="H12525" s="1504"/>
      <c r="I12525" s="1504"/>
      <c r="J12525" s="1504"/>
    </row>
    <row r="12526" spans="2:10" x14ac:dyDescent="0.25">
      <c r="B12526" s="1508"/>
      <c r="C12526" s="1508"/>
      <c r="D12526" s="1508"/>
      <c r="E12526" s="1508"/>
      <c r="F12526" s="1504"/>
      <c r="G12526" s="1504"/>
      <c r="H12526" s="1504"/>
      <c r="I12526" s="1504"/>
      <c r="J12526" s="1504"/>
    </row>
    <row r="12527" spans="2:10" x14ac:dyDescent="0.25">
      <c r="B12527" s="1508"/>
      <c r="C12527" s="1508"/>
      <c r="D12527" s="1508"/>
      <c r="E12527" s="1508"/>
      <c r="F12527" s="1504"/>
      <c r="G12527" s="1504"/>
      <c r="H12527" s="1504"/>
      <c r="I12527" s="1504"/>
      <c r="J12527" s="1504"/>
    </row>
    <row r="12528" spans="2:10" x14ac:dyDescent="0.25">
      <c r="B12528" s="1508"/>
      <c r="C12528" s="1508"/>
      <c r="D12528" s="1508"/>
      <c r="E12528" s="1508"/>
      <c r="F12528" s="1504"/>
      <c r="G12528" s="1504"/>
      <c r="H12528" s="1504"/>
      <c r="I12528" s="1504"/>
      <c r="J12528" s="1504"/>
    </row>
    <row r="12529" spans="2:10" x14ac:dyDescent="0.25">
      <c r="B12529" s="1508"/>
      <c r="C12529" s="1508"/>
      <c r="D12529" s="1508"/>
      <c r="E12529" s="1508"/>
      <c r="F12529" s="1504"/>
      <c r="G12529" s="1504"/>
      <c r="H12529" s="1504"/>
      <c r="I12529" s="1504"/>
      <c r="J12529" s="1504"/>
    </row>
    <row r="12530" spans="2:10" x14ac:dyDescent="0.25">
      <c r="B12530" s="1508"/>
      <c r="C12530" s="1508"/>
      <c r="D12530" s="1508"/>
      <c r="E12530" s="1508"/>
      <c r="F12530" s="1504"/>
      <c r="G12530" s="1504"/>
      <c r="H12530" s="1504"/>
      <c r="I12530" s="1504"/>
      <c r="J12530" s="1504"/>
    </row>
    <row r="12531" spans="2:10" x14ac:dyDescent="0.25">
      <c r="B12531" s="1508"/>
      <c r="C12531" s="1508"/>
      <c r="D12531" s="1508"/>
      <c r="E12531" s="1508"/>
      <c r="F12531" s="1504"/>
      <c r="G12531" s="1504"/>
      <c r="H12531" s="1504"/>
      <c r="I12531" s="1504"/>
      <c r="J12531" s="1504"/>
    </row>
    <row r="12532" spans="2:10" x14ac:dyDescent="0.25">
      <c r="B12532" s="1508"/>
      <c r="C12532" s="1508"/>
      <c r="D12532" s="1508"/>
      <c r="E12532" s="1508"/>
      <c r="F12532" s="1504"/>
      <c r="G12532" s="1504"/>
      <c r="H12532" s="1504"/>
      <c r="I12532" s="1504"/>
      <c r="J12532" s="1504"/>
    </row>
    <row r="12533" spans="2:10" x14ac:dyDescent="0.25">
      <c r="B12533" s="1508"/>
      <c r="C12533" s="1508"/>
      <c r="D12533" s="1508"/>
      <c r="E12533" s="1508"/>
      <c r="F12533" s="1504"/>
      <c r="G12533" s="1504"/>
      <c r="H12533" s="1504"/>
      <c r="I12533" s="1504"/>
      <c r="J12533" s="1504"/>
    </row>
    <row r="12534" spans="2:10" x14ac:dyDescent="0.25">
      <c r="B12534" s="1508"/>
      <c r="C12534" s="1508"/>
      <c r="D12534" s="1508"/>
      <c r="E12534" s="1508"/>
      <c r="F12534" s="1504"/>
      <c r="G12534" s="1504"/>
      <c r="H12534" s="1504"/>
      <c r="I12534" s="1504"/>
      <c r="J12534" s="1504"/>
    </row>
    <row r="12535" spans="2:10" x14ac:dyDescent="0.25">
      <c r="B12535" s="1508"/>
      <c r="C12535" s="1508"/>
      <c r="D12535" s="1508"/>
      <c r="E12535" s="1508"/>
      <c r="F12535" s="1504"/>
      <c r="G12535" s="1504"/>
      <c r="H12535" s="1504"/>
      <c r="I12535" s="1504"/>
      <c r="J12535" s="1504"/>
    </row>
    <row r="12536" spans="2:10" x14ac:dyDescent="0.25">
      <c r="B12536" s="1508"/>
      <c r="C12536" s="1508"/>
      <c r="D12536" s="1508"/>
      <c r="E12536" s="1508"/>
      <c r="F12536" s="1504"/>
      <c r="G12536" s="1504"/>
      <c r="H12536" s="1504"/>
      <c r="I12536" s="1504"/>
      <c r="J12536" s="1504"/>
    </row>
    <row r="12537" spans="2:10" x14ac:dyDescent="0.25">
      <c r="B12537" s="1508"/>
      <c r="C12537" s="1508"/>
      <c r="D12537" s="1508"/>
      <c r="E12537" s="1508"/>
      <c r="F12537" s="1504"/>
      <c r="G12537" s="1504"/>
      <c r="H12537" s="1504"/>
      <c r="I12537" s="1504"/>
      <c r="J12537" s="1504"/>
    </row>
    <row r="12538" spans="2:10" x14ac:dyDescent="0.25">
      <c r="B12538" s="1508"/>
      <c r="C12538" s="1508"/>
      <c r="D12538" s="1508"/>
      <c r="E12538" s="1508"/>
      <c r="F12538" s="1504"/>
      <c r="G12538" s="1504"/>
      <c r="H12538" s="1504"/>
      <c r="I12538" s="1504"/>
      <c r="J12538" s="1504"/>
    </row>
    <row r="12539" spans="2:10" x14ac:dyDescent="0.25">
      <c r="B12539" s="1508"/>
      <c r="C12539" s="1508"/>
      <c r="D12539" s="1508"/>
      <c r="E12539" s="1508"/>
      <c r="F12539" s="1504"/>
      <c r="G12539" s="1504"/>
      <c r="H12539" s="1504"/>
      <c r="I12539" s="1504"/>
      <c r="J12539" s="1504"/>
    </row>
    <row r="12540" spans="2:10" x14ac:dyDescent="0.25">
      <c r="B12540" s="1508"/>
      <c r="C12540" s="1508"/>
      <c r="D12540" s="1508"/>
      <c r="E12540" s="1508"/>
      <c r="F12540" s="1504"/>
      <c r="G12540" s="1504"/>
      <c r="H12540" s="1504"/>
      <c r="I12540" s="1504"/>
      <c r="J12540" s="1504"/>
    </row>
    <row r="12541" spans="2:10" x14ac:dyDescent="0.25">
      <c r="B12541" s="1508"/>
      <c r="C12541" s="1508"/>
      <c r="D12541" s="1508"/>
      <c r="E12541" s="1508"/>
      <c r="F12541" s="1504"/>
      <c r="G12541" s="1504"/>
      <c r="H12541" s="1504"/>
      <c r="I12541" s="1504"/>
      <c r="J12541" s="1504"/>
    </row>
    <row r="12542" spans="2:10" x14ac:dyDescent="0.25">
      <c r="B12542" s="1508"/>
      <c r="C12542" s="1508"/>
      <c r="D12542" s="1508"/>
      <c r="E12542" s="1508"/>
      <c r="F12542" s="1504"/>
      <c r="G12542" s="1504"/>
      <c r="H12542" s="1504"/>
      <c r="I12542" s="1504"/>
      <c r="J12542" s="1504"/>
    </row>
    <row r="12543" spans="2:10" x14ac:dyDescent="0.25">
      <c r="B12543" s="1508"/>
      <c r="C12543" s="1508"/>
      <c r="D12543" s="1508"/>
      <c r="E12543" s="1508"/>
      <c r="F12543" s="1504"/>
      <c r="G12543" s="1504"/>
      <c r="H12543" s="1504"/>
      <c r="I12543" s="1504"/>
      <c r="J12543" s="1504"/>
    </row>
    <row r="12544" spans="2:10" x14ac:dyDescent="0.25">
      <c r="B12544" s="1508"/>
      <c r="C12544" s="1508"/>
      <c r="D12544" s="1508"/>
      <c r="E12544" s="1508"/>
      <c r="F12544" s="1504"/>
      <c r="G12544" s="1504"/>
      <c r="H12544" s="1504"/>
      <c r="I12544" s="1504"/>
      <c r="J12544" s="1504"/>
    </row>
    <row r="12545" spans="2:10" x14ac:dyDescent="0.25">
      <c r="B12545" s="1508"/>
      <c r="C12545" s="1508"/>
      <c r="D12545" s="1508"/>
      <c r="E12545" s="1508"/>
      <c r="F12545" s="1504"/>
      <c r="G12545" s="1504"/>
      <c r="H12545" s="1504"/>
      <c r="I12545" s="1504"/>
      <c r="J12545" s="1504"/>
    </row>
    <row r="12546" spans="2:10" x14ac:dyDescent="0.25">
      <c r="B12546" s="1508"/>
      <c r="C12546" s="1508"/>
      <c r="D12546" s="1508"/>
      <c r="E12546" s="1508"/>
      <c r="F12546" s="1504"/>
      <c r="G12546" s="1504"/>
      <c r="H12546" s="1504"/>
      <c r="I12546" s="1504"/>
      <c r="J12546" s="1504"/>
    </row>
    <row r="12547" spans="2:10" x14ac:dyDescent="0.25">
      <c r="B12547" s="1508"/>
      <c r="C12547" s="1508"/>
      <c r="D12547" s="1508"/>
      <c r="E12547" s="1508"/>
      <c r="F12547" s="1504"/>
      <c r="G12547" s="1504"/>
      <c r="H12547" s="1504"/>
      <c r="I12547" s="1504"/>
      <c r="J12547" s="1504"/>
    </row>
    <row r="12548" spans="2:10" x14ac:dyDescent="0.25">
      <c r="B12548" s="1508"/>
      <c r="C12548" s="1508"/>
      <c r="D12548" s="1508"/>
      <c r="E12548" s="1508"/>
      <c r="F12548" s="1504"/>
      <c r="G12548" s="1504"/>
      <c r="H12548" s="1504"/>
      <c r="I12548" s="1504"/>
      <c r="J12548" s="1504"/>
    </row>
    <row r="12549" spans="2:10" x14ac:dyDescent="0.25">
      <c r="B12549" s="1508"/>
      <c r="C12549" s="1508"/>
      <c r="D12549" s="1508"/>
      <c r="E12549" s="1508"/>
      <c r="F12549" s="1504"/>
      <c r="G12549" s="1504"/>
      <c r="H12549" s="1504"/>
      <c r="I12549" s="1504"/>
      <c r="J12549" s="1504"/>
    </row>
    <row r="12550" spans="2:10" x14ac:dyDescent="0.25">
      <c r="B12550" s="1508"/>
      <c r="C12550" s="1508"/>
      <c r="D12550" s="1508"/>
      <c r="E12550" s="1508"/>
      <c r="F12550" s="1504"/>
      <c r="G12550" s="1504"/>
      <c r="H12550" s="1504"/>
      <c r="I12550" s="1504"/>
      <c r="J12550" s="1504"/>
    </row>
    <row r="12551" spans="2:10" x14ac:dyDescent="0.25">
      <c r="B12551" s="1508"/>
      <c r="C12551" s="1508"/>
      <c r="D12551" s="1508"/>
      <c r="E12551" s="1508"/>
      <c r="F12551" s="1504"/>
      <c r="G12551" s="1504"/>
      <c r="H12551" s="1504"/>
      <c r="I12551" s="1504"/>
      <c r="J12551" s="1504"/>
    </row>
    <row r="12552" spans="2:10" x14ac:dyDescent="0.25">
      <c r="B12552" s="1508"/>
      <c r="C12552" s="1508"/>
      <c r="D12552" s="1508"/>
      <c r="E12552" s="1508"/>
      <c r="F12552" s="1504"/>
      <c r="G12552" s="1504"/>
      <c r="H12552" s="1504"/>
      <c r="I12552" s="1504"/>
      <c r="J12552" s="1504"/>
    </row>
    <row r="12553" spans="2:10" x14ac:dyDescent="0.25">
      <c r="B12553" s="1508"/>
      <c r="C12553" s="1508"/>
      <c r="D12553" s="1508"/>
      <c r="E12553" s="1508"/>
      <c r="F12553" s="1504"/>
      <c r="G12553" s="1504"/>
      <c r="H12553" s="1504"/>
      <c r="I12553" s="1504"/>
      <c r="J12553" s="1504"/>
    </row>
    <row r="12554" spans="2:10" x14ac:dyDescent="0.25">
      <c r="B12554" s="1508"/>
      <c r="C12554" s="1508"/>
      <c r="D12554" s="1508"/>
      <c r="E12554" s="1508"/>
      <c r="F12554" s="1504"/>
      <c r="G12554" s="1504"/>
      <c r="H12554" s="1504"/>
      <c r="I12554" s="1504"/>
      <c r="J12554" s="1504"/>
    </row>
    <row r="12555" spans="2:10" x14ac:dyDescent="0.25">
      <c r="B12555" s="1508"/>
      <c r="C12555" s="1508"/>
      <c r="D12555" s="1508"/>
      <c r="E12555" s="1508"/>
      <c r="F12555" s="1504"/>
      <c r="G12555" s="1504"/>
      <c r="H12555" s="1504"/>
      <c r="I12555" s="1504"/>
      <c r="J12555" s="1504"/>
    </row>
    <row r="12556" spans="2:10" x14ac:dyDescent="0.25">
      <c r="B12556" s="1508"/>
      <c r="C12556" s="1508"/>
      <c r="D12556" s="1508"/>
      <c r="E12556" s="1508"/>
      <c r="F12556" s="1504"/>
      <c r="G12556" s="1504"/>
      <c r="H12556" s="1504"/>
      <c r="I12556" s="1504"/>
      <c r="J12556" s="1504"/>
    </row>
    <row r="12557" spans="2:10" x14ac:dyDescent="0.25">
      <c r="B12557" s="1508"/>
      <c r="C12557" s="1508"/>
      <c r="D12557" s="1508"/>
      <c r="E12557" s="1508"/>
      <c r="F12557" s="1504"/>
      <c r="G12557" s="1504"/>
      <c r="H12557" s="1504"/>
      <c r="I12557" s="1504"/>
      <c r="J12557" s="1504"/>
    </row>
    <row r="12558" spans="2:10" x14ac:dyDescent="0.25">
      <c r="B12558" s="1508"/>
      <c r="C12558" s="1508"/>
      <c r="D12558" s="1508"/>
      <c r="E12558" s="1508"/>
      <c r="F12558" s="1504"/>
      <c r="G12558" s="1504"/>
      <c r="H12558" s="1504"/>
      <c r="I12558" s="1504"/>
      <c r="J12558" s="1504"/>
    </row>
    <row r="12559" spans="2:10" x14ac:dyDescent="0.25">
      <c r="B12559" s="1508"/>
      <c r="C12559" s="1508"/>
      <c r="D12559" s="1508"/>
      <c r="E12559" s="1508"/>
      <c r="F12559" s="1504"/>
      <c r="G12559" s="1504"/>
      <c r="H12559" s="1504"/>
      <c r="I12559" s="1504"/>
      <c r="J12559" s="1504"/>
    </row>
    <row r="12560" spans="2:10" x14ac:dyDescent="0.25">
      <c r="B12560" s="1508"/>
      <c r="C12560" s="1508"/>
      <c r="D12560" s="1508"/>
      <c r="E12560" s="1508"/>
      <c r="F12560" s="1504"/>
      <c r="G12560" s="1504"/>
      <c r="H12560" s="1504"/>
      <c r="I12560" s="1504"/>
      <c r="J12560" s="1504"/>
    </row>
    <row r="12561" spans="2:10" x14ac:dyDescent="0.25">
      <c r="B12561" s="1508"/>
      <c r="C12561" s="1508"/>
      <c r="D12561" s="1508"/>
      <c r="E12561" s="1508"/>
      <c r="F12561" s="1504"/>
      <c r="G12561" s="1504"/>
      <c r="H12561" s="1504"/>
      <c r="I12561" s="1504"/>
      <c r="J12561" s="1504"/>
    </row>
    <row r="12562" spans="2:10" x14ac:dyDescent="0.25">
      <c r="B12562" s="1508"/>
      <c r="C12562" s="1508"/>
      <c r="D12562" s="1508"/>
      <c r="E12562" s="1508"/>
      <c r="F12562" s="1504"/>
      <c r="G12562" s="1504"/>
      <c r="H12562" s="1504"/>
      <c r="I12562" s="1504"/>
      <c r="J12562" s="1504"/>
    </row>
    <row r="12563" spans="2:10" x14ac:dyDescent="0.25">
      <c r="B12563" s="1508"/>
      <c r="C12563" s="1508"/>
      <c r="D12563" s="1508"/>
      <c r="E12563" s="1508"/>
      <c r="F12563" s="1504"/>
      <c r="G12563" s="1504"/>
      <c r="H12563" s="1504"/>
      <c r="I12563" s="1504"/>
      <c r="J12563" s="1504"/>
    </row>
    <row r="12564" spans="2:10" x14ac:dyDescent="0.25">
      <c r="B12564" s="1508"/>
      <c r="C12564" s="1508"/>
      <c r="D12564" s="1508"/>
      <c r="E12564" s="1508"/>
      <c r="F12564" s="1504"/>
      <c r="G12564" s="1504"/>
      <c r="H12564" s="1504"/>
      <c r="I12564" s="1504"/>
      <c r="J12564" s="1504"/>
    </row>
    <row r="12565" spans="2:10" x14ac:dyDescent="0.25">
      <c r="B12565" s="1508"/>
      <c r="C12565" s="1508"/>
      <c r="D12565" s="1508"/>
      <c r="E12565" s="1508"/>
      <c r="F12565" s="1504"/>
      <c r="G12565" s="1504"/>
      <c r="H12565" s="1504"/>
      <c r="I12565" s="1504"/>
      <c r="J12565" s="1504"/>
    </row>
    <row r="12566" spans="2:10" x14ac:dyDescent="0.25">
      <c r="B12566" s="1508"/>
      <c r="C12566" s="1508"/>
      <c r="D12566" s="1508"/>
      <c r="E12566" s="1508"/>
      <c r="F12566" s="1504"/>
      <c r="G12566" s="1504"/>
      <c r="H12566" s="1504"/>
      <c r="I12566" s="1504"/>
      <c r="J12566" s="1504"/>
    </row>
    <row r="12567" spans="2:10" x14ac:dyDescent="0.25">
      <c r="B12567" s="1508"/>
      <c r="C12567" s="1508"/>
      <c r="D12567" s="1508"/>
      <c r="E12567" s="1508"/>
      <c r="F12567" s="1504"/>
      <c r="G12567" s="1504"/>
      <c r="H12567" s="1504"/>
      <c r="I12567" s="1504"/>
      <c r="J12567" s="1504"/>
    </row>
    <row r="12568" spans="2:10" x14ac:dyDescent="0.25">
      <c r="B12568" s="1508"/>
      <c r="C12568" s="1508"/>
      <c r="D12568" s="1508"/>
      <c r="E12568" s="1508"/>
      <c r="F12568" s="1504"/>
      <c r="G12568" s="1504"/>
      <c r="H12568" s="1504"/>
      <c r="I12568" s="1504"/>
      <c r="J12568" s="1504"/>
    </row>
    <row r="12569" spans="2:10" x14ac:dyDescent="0.25">
      <c r="B12569" s="1508"/>
      <c r="C12569" s="1508"/>
      <c r="D12569" s="1508"/>
      <c r="E12569" s="1508"/>
      <c r="F12569" s="1504"/>
      <c r="G12569" s="1504"/>
      <c r="H12569" s="1504"/>
      <c r="I12569" s="1504"/>
      <c r="J12569" s="1504"/>
    </row>
    <row r="12570" spans="2:10" x14ac:dyDescent="0.25">
      <c r="B12570" s="1508"/>
      <c r="C12570" s="1508"/>
      <c r="D12570" s="1508"/>
      <c r="E12570" s="1508"/>
      <c r="F12570" s="1504"/>
      <c r="G12570" s="1504"/>
      <c r="H12570" s="1504"/>
      <c r="I12570" s="1504"/>
      <c r="J12570" s="1504"/>
    </row>
    <row r="12571" spans="2:10" x14ac:dyDescent="0.25">
      <c r="B12571" s="1508"/>
      <c r="C12571" s="1508"/>
      <c r="D12571" s="1508"/>
      <c r="E12571" s="1508"/>
      <c r="F12571" s="1504"/>
      <c r="G12571" s="1504"/>
      <c r="H12571" s="1504"/>
      <c r="I12571" s="1504"/>
      <c r="J12571" s="1504"/>
    </row>
    <row r="12572" spans="2:10" x14ac:dyDescent="0.25">
      <c r="B12572" s="1508"/>
      <c r="C12572" s="1508"/>
      <c r="D12572" s="1508"/>
      <c r="E12572" s="1508"/>
      <c r="F12572" s="1504"/>
      <c r="G12572" s="1504"/>
      <c r="H12572" s="1504"/>
      <c r="I12572" s="1504"/>
      <c r="J12572" s="1504"/>
    </row>
    <row r="12573" spans="2:10" x14ac:dyDescent="0.25">
      <c r="B12573" s="1508"/>
      <c r="C12573" s="1508"/>
      <c r="D12573" s="1508"/>
      <c r="E12573" s="1508"/>
      <c r="F12573" s="1504"/>
      <c r="G12573" s="1504"/>
      <c r="H12573" s="1504"/>
      <c r="I12573" s="1504"/>
      <c r="J12573" s="1504"/>
    </row>
    <row r="12574" spans="2:10" x14ac:dyDescent="0.25">
      <c r="B12574" s="1508"/>
      <c r="C12574" s="1508"/>
      <c r="D12574" s="1508"/>
      <c r="E12574" s="1508"/>
      <c r="F12574" s="1504"/>
      <c r="G12574" s="1504"/>
      <c r="H12574" s="1504"/>
      <c r="I12574" s="1504"/>
      <c r="J12574" s="1504"/>
    </row>
    <row r="12575" spans="2:10" x14ac:dyDescent="0.25">
      <c r="B12575" s="1508"/>
      <c r="C12575" s="1508"/>
      <c r="D12575" s="1508"/>
      <c r="E12575" s="1508"/>
      <c r="F12575" s="1504"/>
      <c r="G12575" s="1504"/>
      <c r="H12575" s="1504"/>
      <c r="I12575" s="1504"/>
      <c r="J12575" s="1504"/>
    </row>
    <row r="12576" spans="2:10" x14ac:dyDescent="0.25">
      <c r="B12576" s="1508"/>
      <c r="C12576" s="1508"/>
      <c r="D12576" s="1508"/>
      <c r="E12576" s="1508"/>
      <c r="F12576" s="1504"/>
      <c r="G12576" s="1504"/>
      <c r="H12576" s="1504"/>
      <c r="I12576" s="1504"/>
      <c r="J12576" s="1504"/>
    </row>
    <row r="12577" spans="2:10" x14ac:dyDescent="0.25">
      <c r="B12577" s="1508"/>
      <c r="C12577" s="1508"/>
      <c r="D12577" s="1508"/>
      <c r="E12577" s="1508"/>
      <c r="F12577" s="1504"/>
      <c r="G12577" s="1504"/>
      <c r="H12577" s="1504"/>
      <c r="I12577" s="1504"/>
      <c r="J12577" s="1504"/>
    </row>
    <row r="12578" spans="2:10" x14ac:dyDescent="0.25">
      <c r="B12578" s="1508"/>
      <c r="C12578" s="1508"/>
      <c r="D12578" s="1508"/>
      <c r="E12578" s="1508"/>
      <c r="F12578" s="1504"/>
      <c r="G12578" s="1504"/>
      <c r="H12578" s="1504"/>
      <c r="I12578" s="1504"/>
      <c r="J12578" s="1504"/>
    </row>
    <row r="12579" spans="2:10" x14ac:dyDescent="0.25">
      <c r="B12579" s="1508"/>
      <c r="C12579" s="1508"/>
      <c r="D12579" s="1508"/>
      <c r="E12579" s="1508"/>
      <c r="F12579" s="1504"/>
      <c r="G12579" s="1504"/>
      <c r="H12579" s="1504"/>
      <c r="I12579" s="1504"/>
      <c r="J12579" s="1504"/>
    </row>
    <row r="12580" spans="2:10" x14ac:dyDescent="0.25">
      <c r="B12580" s="1508"/>
      <c r="C12580" s="1508"/>
      <c r="D12580" s="1508"/>
      <c r="E12580" s="1508"/>
      <c r="F12580" s="1504"/>
      <c r="G12580" s="1504"/>
      <c r="H12580" s="1504"/>
      <c r="I12580" s="1504"/>
      <c r="J12580" s="1504"/>
    </row>
    <row r="12581" spans="2:10" x14ac:dyDescent="0.25">
      <c r="B12581" s="1508"/>
      <c r="C12581" s="1508"/>
      <c r="D12581" s="1508"/>
      <c r="E12581" s="1508"/>
      <c r="F12581" s="1504"/>
      <c r="G12581" s="1504"/>
      <c r="H12581" s="1504"/>
      <c r="I12581" s="1504"/>
      <c r="J12581" s="1504"/>
    </row>
    <row r="12582" spans="2:10" x14ac:dyDescent="0.25">
      <c r="B12582" s="1508"/>
      <c r="C12582" s="1508"/>
      <c r="D12582" s="1508"/>
      <c r="E12582" s="1508"/>
      <c r="F12582" s="1504"/>
      <c r="G12582" s="1504"/>
      <c r="H12582" s="1504"/>
      <c r="I12582" s="1504"/>
      <c r="J12582" s="1504"/>
    </row>
    <row r="12583" spans="2:10" x14ac:dyDescent="0.25">
      <c r="B12583" s="1508"/>
      <c r="C12583" s="1508"/>
      <c r="D12583" s="1508"/>
      <c r="E12583" s="1508"/>
      <c r="F12583" s="1504"/>
      <c r="G12583" s="1504"/>
      <c r="H12583" s="1504"/>
      <c r="I12583" s="1504"/>
      <c r="J12583" s="1504"/>
    </row>
    <row r="12584" spans="2:10" x14ac:dyDescent="0.25">
      <c r="B12584" s="1508"/>
      <c r="C12584" s="1508"/>
      <c r="D12584" s="1508"/>
      <c r="E12584" s="1508"/>
      <c r="F12584" s="1504"/>
      <c r="G12584" s="1504"/>
      <c r="H12584" s="1504"/>
      <c r="I12584" s="1504"/>
      <c r="J12584" s="1504"/>
    </row>
    <row r="12585" spans="2:10" x14ac:dyDescent="0.25">
      <c r="B12585" s="1508"/>
      <c r="C12585" s="1508"/>
      <c r="D12585" s="1508"/>
      <c r="E12585" s="1508"/>
      <c r="F12585" s="1504"/>
      <c r="G12585" s="1504"/>
      <c r="H12585" s="1504"/>
      <c r="I12585" s="1504"/>
      <c r="J12585" s="1504"/>
    </row>
    <row r="12586" spans="2:10" x14ac:dyDescent="0.25">
      <c r="B12586" s="1508"/>
      <c r="C12586" s="1508"/>
      <c r="D12586" s="1508"/>
      <c r="E12586" s="1508"/>
      <c r="F12586" s="1504"/>
      <c r="G12586" s="1504"/>
      <c r="H12586" s="1504"/>
      <c r="I12586" s="1504"/>
      <c r="J12586" s="1504"/>
    </row>
    <row r="12587" spans="2:10" x14ac:dyDescent="0.25">
      <c r="B12587" s="1508"/>
      <c r="C12587" s="1508"/>
      <c r="D12587" s="1508"/>
      <c r="E12587" s="1508"/>
      <c r="F12587" s="1504"/>
      <c r="G12587" s="1504"/>
      <c r="H12587" s="1504"/>
      <c r="I12587" s="1504"/>
      <c r="J12587" s="1504"/>
    </row>
    <row r="12588" spans="2:10" x14ac:dyDescent="0.25">
      <c r="B12588" s="1508"/>
      <c r="C12588" s="1508"/>
      <c r="D12588" s="1508"/>
      <c r="E12588" s="1508"/>
      <c r="F12588" s="1504"/>
      <c r="G12588" s="1504"/>
      <c r="H12588" s="1504"/>
      <c r="I12588" s="1504"/>
      <c r="J12588" s="1504"/>
    </row>
    <row r="12589" spans="2:10" x14ac:dyDescent="0.25">
      <c r="B12589" s="1508"/>
      <c r="C12589" s="1508"/>
      <c r="D12589" s="1508"/>
      <c r="E12589" s="1508"/>
      <c r="F12589" s="1504"/>
      <c r="G12589" s="1504"/>
      <c r="H12589" s="1504"/>
      <c r="I12589" s="1504"/>
      <c r="J12589" s="1504"/>
    </row>
    <row r="12590" spans="2:10" x14ac:dyDescent="0.25">
      <c r="B12590" s="1508"/>
      <c r="C12590" s="1508"/>
      <c r="D12590" s="1508"/>
      <c r="E12590" s="1508"/>
      <c r="F12590" s="1504"/>
      <c r="G12590" s="1504"/>
      <c r="H12590" s="1504"/>
      <c r="I12590" s="1504"/>
      <c r="J12590" s="1504"/>
    </row>
    <row r="12591" spans="2:10" x14ac:dyDescent="0.25">
      <c r="B12591" s="1508"/>
      <c r="C12591" s="1508"/>
      <c r="D12591" s="1508"/>
      <c r="E12591" s="1508"/>
      <c r="F12591" s="1504"/>
      <c r="G12591" s="1504"/>
      <c r="H12591" s="1504"/>
      <c r="I12591" s="1504"/>
      <c r="J12591" s="1504"/>
    </row>
    <row r="12592" spans="2:10" x14ac:dyDescent="0.25">
      <c r="B12592" s="1508"/>
      <c r="C12592" s="1508"/>
      <c r="D12592" s="1508"/>
      <c r="E12592" s="1508"/>
      <c r="F12592" s="1504"/>
      <c r="G12592" s="1504"/>
      <c r="H12592" s="1504"/>
      <c r="I12592" s="1504"/>
      <c r="J12592" s="1504"/>
    </row>
    <row r="12593" spans="2:10" x14ac:dyDescent="0.25">
      <c r="B12593" s="1508"/>
      <c r="C12593" s="1508"/>
      <c r="D12593" s="1508"/>
      <c r="E12593" s="1508"/>
      <c r="F12593" s="1504"/>
      <c r="G12593" s="1504"/>
      <c r="H12593" s="1504"/>
      <c r="I12593" s="1504"/>
      <c r="J12593" s="1504"/>
    </row>
    <row r="12594" spans="2:10" x14ac:dyDescent="0.25">
      <c r="B12594" s="1508"/>
      <c r="C12594" s="1508"/>
      <c r="D12594" s="1508"/>
      <c r="E12594" s="1508"/>
      <c r="F12594" s="1504"/>
      <c r="G12594" s="1504"/>
      <c r="H12594" s="1504"/>
      <c r="I12594" s="1504"/>
      <c r="J12594" s="1504"/>
    </row>
    <row r="12595" spans="2:10" x14ac:dyDescent="0.25">
      <c r="B12595" s="1508"/>
      <c r="C12595" s="1508"/>
      <c r="D12595" s="1508"/>
      <c r="E12595" s="1508"/>
      <c r="F12595" s="1504"/>
      <c r="G12595" s="1504"/>
      <c r="H12595" s="1504"/>
      <c r="I12595" s="1504"/>
      <c r="J12595" s="1504"/>
    </row>
    <row r="12596" spans="2:10" x14ac:dyDescent="0.25">
      <c r="B12596" s="1508"/>
      <c r="C12596" s="1508"/>
      <c r="D12596" s="1508"/>
      <c r="E12596" s="1508"/>
      <c r="F12596" s="1504"/>
      <c r="G12596" s="1504"/>
      <c r="H12596" s="1504"/>
      <c r="I12596" s="1504"/>
      <c r="J12596" s="1504"/>
    </row>
    <row r="12597" spans="2:10" x14ac:dyDescent="0.25">
      <c r="B12597" s="1508"/>
      <c r="C12597" s="1508"/>
      <c r="D12597" s="1508"/>
      <c r="E12597" s="1508"/>
      <c r="F12597" s="1504"/>
      <c r="G12597" s="1504"/>
      <c r="H12597" s="1504"/>
      <c r="I12597" s="1504"/>
      <c r="J12597" s="1504"/>
    </row>
    <row r="12598" spans="2:10" x14ac:dyDescent="0.25">
      <c r="B12598" s="1508"/>
      <c r="C12598" s="1508"/>
      <c r="D12598" s="1508"/>
      <c r="E12598" s="1508"/>
      <c r="F12598" s="1504"/>
      <c r="G12598" s="1504"/>
      <c r="H12598" s="1504"/>
      <c r="I12598" s="1504"/>
      <c r="J12598" s="1504"/>
    </row>
    <row r="12599" spans="2:10" x14ac:dyDescent="0.25">
      <c r="B12599" s="1508"/>
      <c r="C12599" s="1508"/>
      <c r="D12599" s="1508"/>
      <c r="E12599" s="1508"/>
      <c r="F12599" s="1504"/>
      <c r="G12599" s="1504"/>
      <c r="H12599" s="1504"/>
      <c r="I12599" s="1504"/>
      <c r="J12599" s="1504"/>
    </row>
    <row r="12600" spans="2:10" x14ac:dyDescent="0.25">
      <c r="B12600" s="1508"/>
      <c r="C12600" s="1508"/>
      <c r="D12600" s="1508"/>
      <c r="E12600" s="1508"/>
      <c r="F12600" s="1504"/>
      <c r="G12600" s="1504"/>
      <c r="H12600" s="1504"/>
      <c r="I12600" s="1504"/>
      <c r="J12600" s="1504"/>
    </row>
    <row r="12601" spans="2:10" x14ac:dyDescent="0.25">
      <c r="B12601" s="1508"/>
      <c r="C12601" s="1508"/>
      <c r="D12601" s="1508"/>
      <c r="E12601" s="1508"/>
      <c r="F12601" s="1504"/>
      <c r="G12601" s="1504"/>
      <c r="H12601" s="1504"/>
      <c r="I12601" s="1504"/>
      <c r="J12601" s="1504"/>
    </row>
    <row r="12602" spans="2:10" x14ac:dyDescent="0.25">
      <c r="B12602" s="1508"/>
      <c r="C12602" s="1508"/>
      <c r="D12602" s="1508"/>
      <c r="E12602" s="1508"/>
      <c r="F12602" s="1504"/>
      <c r="G12602" s="1504"/>
      <c r="H12602" s="1504"/>
      <c r="I12602" s="1504"/>
      <c r="J12602" s="1504"/>
    </row>
    <row r="12603" spans="2:10" x14ac:dyDescent="0.25">
      <c r="B12603" s="1508"/>
      <c r="C12603" s="1508"/>
      <c r="D12603" s="1508"/>
      <c r="E12603" s="1508"/>
      <c r="F12603" s="1504"/>
      <c r="G12603" s="1504"/>
      <c r="H12603" s="1504"/>
      <c r="I12603" s="1504"/>
      <c r="J12603" s="1504"/>
    </row>
    <row r="12604" spans="2:10" x14ac:dyDescent="0.25">
      <c r="B12604" s="1508"/>
      <c r="C12604" s="1508"/>
      <c r="D12604" s="1508"/>
      <c r="E12604" s="1508"/>
      <c r="F12604" s="1504"/>
      <c r="G12604" s="1504"/>
      <c r="H12604" s="1504"/>
      <c r="I12604" s="1504"/>
      <c r="J12604" s="1504"/>
    </row>
    <row r="12605" spans="2:10" x14ac:dyDescent="0.25">
      <c r="B12605" s="1508"/>
      <c r="C12605" s="1508"/>
      <c r="D12605" s="1508"/>
      <c r="E12605" s="1508"/>
      <c r="F12605" s="1504"/>
      <c r="G12605" s="1504"/>
      <c r="H12605" s="1504"/>
      <c r="I12605" s="1504"/>
      <c r="J12605" s="1504"/>
    </row>
    <row r="12606" spans="2:10" x14ac:dyDescent="0.25">
      <c r="B12606" s="1508"/>
      <c r="C12606" s="1508"/>
      <c r="D12606" s="1508"/>
      <c r="E12606" s="1508"/>
      <c r="F12606" s="1504"/>
      <c r="G12606" s="1504"/>
      <c r="H12606" s="1504"/>
      <c r="I12606" s="1504"/>
      <c r="J12606" s="1504"/>
    </row>
    <row r="12607" spans="2:10" x14ac:dyDescent="0.25">
      <c r="B12607" s="1508"/>
      <c r="C12607" s="1508"/>
      <c r="D12607" s="1508"/>
      <c r="E12607" s="1508"/>
      <c r="F12607" s="1504"/>
      <c r="G12607" s="1504"/>
      <c r="H12607" s="1504"/>
      <c r="I12607" s="1504"/>
      <c r="J12607" s="1504"/>
    </row>
    <row r="12608" spans="2:10" x14ac:dyDescent="0.25">
      <c r="B12608" s="1508"/>
      <c r="C12608" s="1508"/>
      <c r="D12608" s="1508"/>
      <c r="E12608" s="1508"/>
      <c r="F12608" s="1504"/>
      <c r="G12608" s="1504"/>
      <c r="H12608" s="1504"/>
      <c r="I12608" s="1504"/>
      <c r="J12608" s="1504"/>
    </row>
    <row r="12609" spans="2:10" x14ac:dyDescent="0.25">
      <c r="B12609" s="1508"/>
      <c r="C12609" s="1508"/>
      <c r="D12609" s="1508"/>
      <c r="E12609" s="1508"/>
      <c r="F12609" s="1504"/>
      <c r="G12609" s="1504"/>
      <c r="H12609" s="1504"/>
      <c r="I12609" s="1504"/>
      <c r="J12609" s="1504"/>
    </row>
    <row r="12610" spans="2:10" x14ac:dyDescent="0.25">
      <c r="B12610" s="1508"/>
      <c r="C12610" s="1508"/>
      <c r="D12610" s="1508"/>
      <c r="E12610" s="1508"/>
      <c r="F12610" s="1504"/>
      <c r="G12610" s="1504"/>
      <c r="H12610" s="1504"/>
      <c r="I12610" s="1504"/>
      <c r="J12610" s="1504"/>
    </row>
    <row r="12611" spans="2:10" x14ac:dyDescent="0.25">
      <c r="B12611" s="1508"/>
      <c r="C12611" s="1508"/>
      <c r="D12611" s="1508"/>
      <c r="E12611" s="1508"/>
      <c r="F12611" s="1504"/>
      <c r="G12611" s="1504"/>
      <c r="H12611" s="1504"/>
      <c r="I12611" s="1504"/>
      <c r="J12611" s="1504"/>
    </row>
    <row r="12612" spans="2:10" x14ac:dyDescent="0.25">
      <c r="B12612" s="1508"/>
      <c r="C12612" s="1508"/>
      <c r="D12612" s="1508"/>
      <c r="E12612" s="1508"/>
      <c r="F12612" s="1504"/>
      <c r="G12612" s="1504"/>
      <c r="H12612" s="1504"/>
      <c r="I12612" s="1504"/>
      <c r="J12612" s="1504"/>
    </row>
    <row r="12613" spans="2:10" x14ac:dyDescent="0.25">
      <c r="B12613" s="1508"/>
      <c r="C12613" s="1508"/>
      <c r="D12613" s="1508"/>
      <c r="E12613" s="1508"/>
      <c r="F12613" s="1504"/>
      <c r="G12613" s="1504"/>
      <c r="H12613" s="1504"/>
      <c r="I12613" s="1504"/>
      <c r="J12613" s="1504"/>
    </row>
    <row r="12614" spans="2:10" x14ac:dyDescent="0.25">
      <c r="B12614" s="1508"/>
      <c r="C12614" s="1508"/>
      <c r="D12614" s="1508"/>
      <c r="E12614" s="1508"/>
      <c r="F12614" s="1504"/>
      <c r="G12614" s="1504"/>
      <c r="H12614" s="1504"/>
      <c r="I12614" s="1504"/>
      <c r="J12614" s="1504"/>
    </row>
    <row r="12615" spans="2:10" x14ac:dyDescent="0.25">
      <c r="B12615" s="1508"/>
      <c r="C12615" s="1508"/>
      <c r="D12615" s="1508"/>
      <c r="E12615" s="1508"/>
      <c r="F12615" s="1504"/>
      <c r="G12615" s="1504"/>
      <c r="H12615" s="1504"/>
      <c r="I12615" s="1504"/>
      <c r="J12615" s="1504"/>
    </row>
    <row r="12616" spans="2:10" x14ac:dyDescent="0.25">
      <c r="B12616" s="1508"/>
      <c r="C12616" s="1508"/>
      <c r="D12616" s="1508"/>
      <c r="E12616" s="1508"/>
      <c r="F12616" s="1504"/>
      <c r="G12616" s="1504"/>
      <c r="H12616" s="1504"/>
      <c r="I12616" s="1504"/>
      <c r="J12616" s="1504"/>
    </row>
    <row r="12617" spans="2:10" x14ac:dyDescent="0.25">
      <c r="B12617" s="1508"/>
      <c r="C12617" s="1508"/>
      <c r="D12617" s="1508"/>
      <c r="E12617" s="1508"/>
      <c r="F12617" s="1504"/>
      <c r="G12617" s="1504"/>
      <c r="H12617" s="1504"/>
      <c r="I12617" s="1504"/>
      <c r="J12617" s="1504"/>
    </row>
    <row r="12618" spans="2:10" x14ac:dyDescent="0.25">
      <c r="B12618" s="1508"/>
      <c r="C12618" s="1508"/>
      <c r="D12618" s="1508"/>
      <c r="E12618" s="1508"/>
      <c r="F12618" s="1504"/>
      <c r="G12618" s="1504"/>
      <c r="H12618" s="1504"/>
      <c r="I12618" s="1504"/>
      <c r="J12618" s="1504"/>
    </row>
    <row r="12619" spans="2:10" x14ac:dyDescent="0.25">
      <c r="B12619" s="1508"/>
      <c r="C12619" s="1508"/>
      <c r="D12619" s="1508"/>
      <c r="E12619" s="1508"/>
      <c r="F12619" s="1504"/>
      <c r="G12619" s="1504"/>
      <c r="H12619" s="1504"/>
      <c r="I12619" s="1504"/>
      <c r="J12619" s="1504"/>
    </row>
    <row r="12620" spans="2:10" x14ac:dyDescent="0.25">
      <c r="B12620" s="1508"/>
      <c r="C12620" s="1508"/>
      <c r="D12620" s="1508"/>
      <c r="E12620" s="1508"/>
      <c r="F12620" s="1504"/>
      <c r="G12620" s="1504"/>
      <c r="H12620" s="1504"/>
      <c r="I12620" s="1504"/>
      <c r="J12620" s="1504"/>
    </row>
    <row r="12621" spans="2:10" x14ac:dyDescent="0.25">
      <c r="B12621" s="1508"/>
      <c r="C12621" s="1508"/>
      <c r="D12621" s="1508"/>
      <c r="E12621" s="1508"/>
      <c r="F12621" s="1504"/>
      <c r="G12621" s="1504"/>
      <c r="H12621" s="1504"/>
      <c r="I12621" s="1504"/>
      <c r="J12621" s="1504"/>
    </row>
    <row r="12622" spans="2:10" x14ac:dyDescent="0.25">
      <c r="B12622" s="1508"/>
      <c r="C12622" s="1508"/>
      <c r="D12622" s="1508"/>
      <c r="E12622" s="1508"/>
      <c r="F12622" s="1504"/>
      <c r="G12622" s="1504"/>
      <c r="H12622" s="1504"/>
      <c r="I12622" s="1504"/>
      <c r="J12622" s="1504"/>
    </row>
    <row r="12623" spans="2:10" x14ac:dyDescent="0.25">
      <c r="B12623" s="1508"/>
      <c r="C12623" s="1508"/>
      <c r="D12623" s="1508"/>
      <c r="E12623" s="1508"/>
      <c r="F12623" s="1504"/>
      <c r="G12623" s="1504"/>
      <c r="H12623" s="1504"/>
      <c r="I12623" s="1504"/>
      <c r="J12623" s="1504"/>
    </row>
    <row r="12624" spans="2:10" x14ac:dyDescent="0.25">
      <c r="B12624" s="1508"/>
      <c r="C12624" s="1508"/>
      <c r="D12624" s="1508"/>
      <c r="E12624" s="1508"/>
      <c r="F12624" s="1504"/>
      <c r="G12624" s="1504"/>
      <c r="H12624" s="1504"/>
      <c r="I12624" s="1504"/>
      <c r="J12624" s="1504"/>
    </row>
    <row r="12625" spans="2:10" x14ac:dyDescent="0.25">
      <c r="B12625" s="1508"/>
      <c r="C12625" s="1508"/>
      <c r="D12625" s="1508"/>
      <c r="E12625" s="1508"/>
      <c r="F12625" s="1504"/>
      <c r="G12625" s="1504"/>
      <c r="H12625" s="1504"/>
      <c r="I12625" s="1504"/>
      <c r="J12625" s="1504"/>
    </row>
    <row r="12626" spans="2:10" x14ac:dyDescent="0.25">
      <c r="B12626" s="1508"/>
      <c r="C12626" s="1508"/>
      <c r="D12626" s="1508"/>
      <c r="E12626" s="1508"/>
      <c r="F12626" s="1504"/>
      <c r="G12626" s="1504"/>
      <c r="H12626" s="1504"/>
      <c r="I12626" s="1504"/>
      <c r="J12626" s="1504"/>
    </row>
    <row r="12627" spans="2:10" x14ac:dyDescent="0.25">
      <c r="B12627" s="1508"/>
      <c r="C12627" s="1508"/>
      <c r="D12627" s="1508"/>
      <c r="E12627" s="1508"/>
      <c r="F12627" s="1504"/>
      <c r="G12627" s="1504"/>
      <c r="H12627" s="1504"/>
      <c r="I12627" s="1504"/>
      <c r="J12627" s="1504"/>
    </row>
    <row r="12628" spans="2:10" x14ac:dyDescent="0.25">
      <c r="B12628" s="1508"/>
      <c r="C12628" s="1508"/>
      <c r="D12628" s="1508"/>
      <c r="E12628" s="1508"/>
      <c r="F12628" s="1504"/>
      <c r="G12628" s="1504"/>
      <c r="H12628" s="1504"/>
      <c r="I12628" s="1504"/>
      <c r="J12628" s="1504"/>
    </row>
    <row r="12629" spans="2:10" x14ac:dyDescent="0.25">
      <c r="B12629" s="1508"/>
      <c r="C12629" s="1508"/>
      <c r="D12629" s="1508"/>
      <c r="E12629" s="1508"/>
      <c r="F12629" s="1504"/>
      <c r="G12629" s="1504"/>
      <c r="H12629" s="1504"/>
      <c r="I12629" s="1504"/>
      <c r="J12629" s="1504"/>
    </row>
    <row r="12630" spans="2:10" x14ac:dyDescent="0.25">
      <c r="B12630" s="1508"/>
      <c r="C12630" s="1508"/>
      <c r="D12630" s="1508"/>
      <c r="E12630" s="1508"/>
      <c r="F12630" s="1504"/>
      <c r="G12630" s="1504"/>
      <c r="H12630" s="1504"/>
      <c r="I12630" s="1504"/>
      <c r="J12630" s="1504"/>
    </row>
    <row r="12631" spans="2:10" x14ac:dyDescent="0.25">
      <c r="B12631" s="1508"/>
      <c r="C12631" s="1508"/>
      <c r="D12631" s="1508"/>
      <c r="E12631" s="1508"/>
      <c r="F12631" s="1504"/>
      <c r="G12631" s="1504"/>
      <c r="H12631" s="1504"/>
      <c r="I12631" s="1504"/>
      <c r="J12631" s="1504"/>
    </row>
    <row r="12632" spans="2:10" x14ac:dyDescent="0.25">
      <c r="B12632" s="1508"/>
      <c r="C12632" s="1508"/>
      <c r="D12632" s="1508"/>
      <c r="E12632" s="1508"/>
      <c r="F12632" s="1504"/>
      <c r="G12632" s="1504"/>
      <c r="H12632" s="1504"/>
      <c r="I12632" s="1504"/>
      <c r="J12632" s="1504"/>
    </row>
    <row r="12633" spans="2:10" x14ac:dyDescent="0.25">
      <c r="B12633" s="1508"/>
      <c r="C12633" s="1508"/>
      <c r="D12633" s="1508"/>
      <c r="E12633" s="1508"/>
      <c r="F12633" s="1504"/>
      <c r="G12633" s="1504"/>
      <c r="H12633" s="1504"/>
      <c r="I12633" s="1504"/>
      <c r="J12633" s="1504"/>
    </row>
    <row r="12634" spans="2:10" x14ac:dyDescent="0.25">
      <c r="B12634" s="1508"/>
      <c r="C12634" s="1508"/>
      <c r="D12634" s="1508"/>
      <c r="E12634" s="1508"/>
      <c r="F12634" s="1504"/>
      <c r="G12634" s="1504"/>
      <c r="H12634" s="1504"/>
      <c r="I12634" s="1504"/>
      <c r="J12634" s="1504"/>
    </row>
    <row r="12635" spans="2:10" x14ac:dyDescent="0.25">
      <c r="B12635" s="1508"/>
      <c r="C12635" s="1508"/>
      <c r="D12635" s="1508"/>
      <c r="E12635" s="1508"/>
      <c r="F12635" s="1504"/>
      <c r="G12635" s="1504"/>
      <c r="H12635" s="1504"/>
      <c r="I12635" s="1504"/>
      <c r="J12635" s="1504"/>
    </row>
    <row r="12636" spans="2:10" x14ac:dyDescent="0.25">
      <c r="B12636" s="1508"/>
      <c r="C12636" s="1508"/>
      <c r="D12636" s="1508"/>
      <c r="E12636" s="1508"/>
      <c r="F12636" s="1504"/>
      <c r="G12636" s="1504"/>
      <c r="H12636" s="1504"/>
      <c r="I12636" s="1504"/>
      <c r="J12636" s="1504"/>
    </row>
    <row r="12637" spans="2:10" x14ac:dyDescent="0.25">
      <c r="B12637" s="1508"/>
      <c r="C12637" s="1508"/>
      <c r="D12637" s="1508"/>
      <c r="E12637" s="1508"/>
      <c r="F12637" s="1504"/>
      <c r="G12637" s="1504"/>
      <c r="H12637" s="1504"/>
      <c r="I12637" s="1504"/>
      <c r="J12637" s="1504"/>
    </row>
    <row r="12638" spans="2:10" x14ac:dyDescent="0.25">
      <c r="B12638" s="1508"/>
      <c r="C12638" s="1508"/>
      <c r="D12638" s="1508"/>
      <c r="E12638" s="1508"/>
      <c r="F12638" s="1504"/>
      <c r="G12638" s="1504"/>
      <c r="H12638" s="1504"/>
      <c r="I12638" s="1504"/>
      <c r="J12638" s="1504"/>
    </row>
    <row r="12639" spans="2:10" x14ac:dyDescent="0.25">
      <c r="B12639" s="1508"/>
      <c r="C12639" s="1508"/>
      <c r="D12639" s="1508"/>
      <c r="E12639" s="1508"/>
      <c r="F12639" s="1504"/>
      <c r="G12639" s="1504"/>
      <c r="H12639" s="1504"/>
      <c r="I12639" s="1504"/>
      <c r="J12639" s="1504"/>
    </row>
    <row r="12640" spans="2:10" x14ac:dyDescent="0.25">
      <c r="B12640" s="1508"/>
      <c r="C12640" s="1508"/>
      <c r="D12640" s="1508"/>
      <c r="E12640" s="1508"/>
      <c r="F12640" s="1504"/>
      <c r="G12640" s="1504"/>
      <c r="H12640" s="1504"/>
      <c r="I12640" s="1504"/>
      <c r="J12640" s="1504"/>
    </row>
    <row r="12641" spans="2:10" x14ac:dyDescent="0.25">
      <c r="B12641" s="1508"/>
      <c r="C12641" s="1508"/>
      <c r="D12641" s="1508"/>
      <c r="E12641" s="1508"/>
      <c r="F12641" s="1504"/>
      <c r="G12641" s="1504"/>
      <c r="H12641" s="1504"/>
      <c r="I12641" s="1504"/>
      <c r="J12641" s="1504"/>
    </row>
    <row r="12642" spans="2:10" x14ac:dyDescent="0.25">
      <c r="B12642" s="1508"/>
      <c r="C12642" s="1508"/>
      <c r="D12642" s="1508"/>
      <c r="E12642" s="1508"/>
      <c r="F12642" s="1504"/>
      <c r="G12642" s="1504"/>
      <c r="H12642" s="1504"/>
      <c r="I12642" s="1504"/>
      <c r="J12642" s="1504"/>
    </row>
    <row r="12643" spans="2:10" x14ac:dyDescent="0.25">
      <c r="B12643" s="1508"/>
      <c r="C12643" s="1508"/>
      <c r="D12643" s="1508"/>
      <c r="E12643" s="1508"/>
      <c r="F12643" s="1504"/>
      <c r="G12643" s="1504"/>
      <c r="H12643" s="1504"/>
      <c r="I12643" s="1504"/>
      <c r="J12643" s="1504"/>
    </row>
    <row r="12644" spans="2:10" x14ac:dyDescent="0.25">
      <c r="B12644" s="1508"/>
      <c r="C12644" s="1508"/>
      <c r="D12644" s="1508"/>
      <c r="E12644" s="1508"/>
      <c r="F12644" s="1504"/>
      <c r="G12644" s="1504"/>
      <c r="H12644" s="1504"/>
      <c r="I12644" s="1504"/>
      <c r="J12644" s="1504"/>
    </row>
    <row r="12645" spans="2:10" x14ac:dyDescent="0.25">
      <c r="B12645" s="1508"/>
      <c r="C12645" s="1508"/>
      <c r="D12645" s="1508"/>
      <c r="E12645" s="1508"/>
      <c r="F12645" s="1504"/>
      <c r="G12645" s="1504"/>
      <c r="H12645" s="1504"/>
      <c r="I12645" s="1504"/>
      <c r="J12645" s="1504"/>
    </row>
    <row r="12646" spans="2:10" x14ac:dyDescent="0.25">
      <c r="B12646" s="1508"/>
      <c r="C12646" s="1508"/>
      <c r="D12646" s="1508"/>
      <c r="E12646" s="1508"/>
      <c r="F12646" s="1504"/>
      <c r="G12646" s="1504"/>
      <c r="H12646" s="1504"/>
      <c r="I12646" s="1504"/>
      <c r="J12646" s="1504"/>
    </row>
    <row r="12647" spans="2:10" x14ac:dyDescent="0.25">
      <c r="B12647" s="1508"/>
      <c r="C12647" s="1508"/>
      <c r="D12647" s="1508"/>
      <c r="E12647" s="1508"/>
      <c r="F12647" s="1504"/>
      <c r="G12647" s="1504"/>
      <c r="H12647" s="1504"/>
      <c r="I12647" s="1504"/>
      <c r="J12647" s="1504"/>
    </row>
    <row r="12648" spans="2:10" x14ac:dyDescent="0.25">
      <c r="B12648" s="1508"/>
      <c r="C12648" s="1508"/>
      <c r="D12648" s="1508"/>
      <c r="E12648" s="1508"/>
      <c r="F12648" s="1504"/>
      <c r="G12648" s="1504"/>
      <c r="H12648" s="1504"/>
      <c r="I12648" s="1504"/>
      <c r="J12648" s="1504"/>
    </row>
    <row r="12649" spans="2:10" x14ac:dyDescent="0.25">
      <c r="B12649" s="1508"/>
      <c r="C12649" s="1508"/>
      <c r="D12649" s="1508"/>
      <c r="E12649" s="1508"/>
      <c r="F12649" s="1504"/>
      <c r="G12649" s="1504"/>
      <c r="H12649" s="1504"/>
      <c r="I12649" s="1504"/>
      <c r="J12649" s="1504"/>
    </row>
    <row r="12650" spans="2:10" x14ac:dyDescent="0.25">
      <c r="B12650" s="1508"/>
      <c r="C12650" s="1508"/>
      <c r="D12650" s="1508"/>
      <c r="E12650" s="1508"/>
      <c r="F12650" s="1504"/>
      <c r="G12650" s="1504"/>
      <c r="H12650" s="1504"/>
      <c r="I12650" s="1504"/>
      <c r="J12650" s="1504"/>
    </row>
    <row r="12651" spans="2:10" x14ac:dyDescent="0.25">
      <c r="B12651" s="1508"/>
      <c r="C12651" s="1508"/>
      <c r="D12651" s="1508"/>
      <c r="E12651" s="1508"/>
      <c r="F12651" s="1504"/>
      <c r="G12651" s="1504"/>
      <c r="H12651" s="1504"/>
      <c r="I12651" s="1504"/>
      <c r="J12651" s="1504"/>
    </row>
    <row r="12652" spans="2:10" x14ac:dyDescent="0.25">
      <c r="B12652" s="1508"/>
      <c r="C12652" s="1508"/>
      <c r="D12652" s="1508"/>
      <c r="E12652" s="1508"/>
      <c r="F12652" s="1504"/>
      <c r="G12652" s="1504"/>
      <c r="H12652" s="1504"/>
      <c r="I12652" s="1504"/>
      <c r="J12652" s="1504"/>
    </row>
    <row r="12653" spans="2:10" x14ac:dyDescent="0.25">
      <c r="B12653" s="1508"/>
      <c r="C12653" s="1508"/>
      <c r="D12653" s="1508"/>
      <c r="E12653" s="1508"/>
      <c r="F12653" s="1504"/>
      <c r="G12653" s="1504"/>
      <c r="H12653" s="1504"/>
      <c r="I12653" s="1504"/>
      <c r="J12653" s="1504"/>
    </row>
    <row r="12654" spans="2:10" x14ac:dyDescent="0.25">
      <c r="B12654" s="1508"/>
      <c r="C12654" s="1508"/>
      <c r="D12654" s="1508"/>
      <c r="E12654" s="1508"/>
      <c r="F12654" s="1504"/>
      <c r="G12654" s="1504"/>
      <c r="H12654" s="1504"/>
      <c r="I12654" s="1504"/>
      <c r="J12654" s="1504"/>
    </row>
    <row r="12655" spans="2:10" x14ac:dyDescent="0.25">
      <c r="B12655" s="1508"/>
      <c r="C12655" s="1508"/>
      <c r="D12655" s="1508"/>
      <c r="E12655" s="1508"/>
      <c r="F12655" s="1504"/>
      <c r="G12655" s="1504"/>
      <c r="H12655" s="1504"/>
      <c r="I12655" s="1504"/>
      <c r="J12655" s="1504"/>
    </row>
    <row r="12656" spans="2:10" x14ac:dyDescent="0.25">
      <c r="B12656" s="1508"/>
      <c r="C12656" s="1508"/>
      <c r="D12656" s="1508"/>
      <c r="E12656" s="1508"/>
      <c r="F12656" s="1504"/>
      <c r="G12656" s="1504"/>
      <c r="H12656" s="1504"/>
      <c r="I12656" s="1504"/>
      <c r="J12656" s="1504"/>
    </row>
    <row r="12657" spans="2:10" x14ac:dyDescent="0.25">
      <c r="B12657" s="1508"/>
      <c r="C12657" s="1508"/>
      <c r="D12657" s="1508"/>
      <c r="E12657" s="1508"/>
      <c r="F12657" s="1504"/>
      <c r="G12657" s="1504"/>
      <c r="H12657" s="1504"/>
      <c r="I12657" s="1504"/>
      <c r="J12657" s="1504"/>
    </row>
    <row r="12658" spans="2:10" x14ac:dyDescent="0.25">
      <c r="B12658" s="1508"/>
      <c r="C12658" s="1508"/>
      <c r="D12658" s="1508"/>
      <c r="E12658" s="1508"/>
      <c r="F12658" s="1504"/>
      <c r="G12658" s="1504"/>
      <c r="H12658" s="1504"/>
      <c r="I12658" s="1504"/>
      <c r="J12658" s="1504"/>
    </row>
    <row r="12659" spans="2:10" x14ac:dyDescent="0.25">
      <c r="B12659" s="1508"/>
      <c r="C12659" s="1508"/>
      <c r="D12659" s="1508"/>
      <c r="E12659" s="1508"/>
      <c r="F12659" s="1504"/>
      <c r="G12659" s="1504"/>
      <c r="H12659" s="1504"/>
      <c r="I12659" s="1504"/>
      <c r="J12659" s="1504"/>
    </row>
    <row r="12660" spans="2:10" x14ac:dyDescent="0.25">
      <c r="B12660" s="1508"/>
      <c r="C12660" s="1508"/>
      <c r="D12660" s="1508"/>
      <c r="E12660" s="1508"/>
      <c r="F12660" s="1504"/>
      <c r="G12660" s="1504"/>
      <c r="H12660" s="1504"/>
      <c r="I12660" s="1504"/>
      <c r="J12660" s="1504"/>
    </row>
    <row r="12661" spans="2:10" x14ac:dyDescent="0.25">
      <c r="B12661" s="1508"/>
      <c r="C12661" s="1508"/>
      <c r="D12661" s="1508"/>
      <c r="E12661" s="1508"/>
      <c r="F12661" s="1504"/>
      <c r="G12661" s="1504"/>
      <c r="H12661" s="1504"/>
      <c r="I12661" s="1504"/>
      <c r="J12661" s="1504"/>
    </row>
    <row r="12662" spans="2:10" x14ac:dyDescent="0.25">
      <c r="B12662" s="1508"/>
      <c r="C12662" s="1508"/>
      <c r="D12662" s="1508"/>
      <c r="E12662" s="1508"/>
      <c r="F12662" s="1504"/>
      <c r="G12662" s="1504"/>
      <c r="H12662" s="1504"/>
      <c r="I12662" s="1504"/>
      <c r="J12662" s="1504"/>
    </row>
    <row r="12663" spans="2:10" x14ac:dyDescent="0.25">
      <c r="B12663" s="1508"/>
      <c r="C12663" s="1508"/>
      <c r="D12663" s="1508"/>
      <c r="E12663" s="1508"/>
      <c r="F12663" s="1504"/>
      <c r="G12663" s="1504"/>
      <c r="H12663" s="1504"/>
      <c r="I12663" s="1504"/>
      <c r="J12663" s="1504"/>
    </row>
    <row r="12664" spans="2:10" x14ac:dyDescent="0.25">
      <c r="B12664" s="1508"/>
      <c r="C12664" s="1508"/>
      <c r="D12664" s="1508"/>
      <c r="E12664" s="1508"/>
      <c r="F12664" s="1504"/>
      <c r="G12664" s="1504"/>
      <c r="H12664" s="1504"/>
      <c r="I12664" s="1504"/>
      <c r="J12664" s="1504"/>
    </row>
    <row r="12665" spans="2:10" x14ac:dyDescent="0.25">
      <c r="B12665" s="1508"/>
      <c r="C12665" s="1508"/>
      <c r="D12665" s="1508"/>
      <c r="E12665" s="1508"/>
      <c r="F12665" s="1504"/>
      <c r="G12665" s="1504"/>
      <c r="H12665" s="1504"/>
      <c r="I12665" s="1504"/>
      <c r="J12665" s="1504"/>
    </row>
    <row r="12666" spans="2:10" x14ac:dyDescent="0.25">
      <c r="B12666" s="1508"/>
      <c r="C12666" s="1508"/>
      <c r="D12666" s="1508"/>
      <c r="E12666" s="1508"/>
      <c r="F12666" s="1504"/>
      <c r="G12666" s="1504"/>
      <c r="H12666" s="1504"/>
      <c r="I12666" s="1504"/>
      <c r="J12666" s="1504"/>
    </row>
    <row r="12667" spans="2:10" x14ac:dyDescent="0.25">
      <c r="B12667" s="1508"/>
      <c r="C12667" s="1508"/>
      <c r="D12667" s="1508"/>
      <c r="E12667" s="1508"/>
      <c r="F12667" s="1504"/>
      <c r="G12667" s="1504"/>
      <c r="H12667" s="1504"/>
      <c r="I12667" s="1504"/>
      <c r="J12667" s="1504"/>
    </row>
    <row r="12668" spans="2:10" x14ac:dyDescent="0.25">
      <c r="B12668" s="1508"/>
      <c r="C12668" s="1508"/>
      <c r="D12668" s="1508"/>
      <c r="E12668" s="1508"/>
      <c r="F12668" s="1504"/>
      <c r="G12668" s="1504"/>
      <c r="H12668" s="1504"/>
      <c r="I12668" s="1504"/>
      <c r="J12668" s="1504"/>
    </row>
    <row r="12669" spans="2:10" x14ac:dyDescent="0.25">
      <c r="B12669" s="1508"/>
      <c r="C12669" s="1508"/>
      <c r="D12669" s="1508"/>
      <c r="E12669" s="1508"/>
      <c r="F12669" s="1504"/>
      <c r="G12669" s="1504"/>
      <c r="H12669" s="1504"/>
      <c r="I12669" s="1504"/>
      <c r="J12669" s="1504"/>
    </row>
    <row r="12670" spans="2:10" x14ac:dyDescent="0.25">
      <c r="B12670" s="1508"/>
      <c r="C12670" s="1508"/>
      <c r="D12670" s="1508"/>
      <c r="E12670" s="1508"/>
      <c r="F12670" s="1504"/>
      <c r="G12670" s="1504"/>
      <c r="H12670" s="1504"/>
      <c r="I12670" s="1504"/>
      <c r="J12670" s="1504"/>
    </row>
    <row r="12671" spans="2:10" x14ac:dyDescent="0.25">
      <c r="B12671" s="1508"/>
      <c r="C12671" s="1508"/>
      <c r="D12671" s="1508"/>
      <c r="E12671" s="1508"/>
      <c r="F12671" s="1504"/>
      <c r="G12671" s="1504"/>
      <c r="H12671" s="1504"/>
      <c r="I12671" s="1504"/>
      <c r="J12671" s="1504"/>
    </row>
    <row r="12672" spans="2:10" x14ac:dyDescent="0.25">
      <c r="B12672" s="1508"/>
      <c r="C12672" s="1508"/>
      <c r="D12672" s="1508"/>
      <c r="E12672" s="1508"/>
      <c r="F12672" s="1504"/>
      <c r="G12672" s="1504"/>
      <c r="H12672" s="1504"/>
      <c r="I12672" s="1504"/>
      <c r="J12672" s="1504"/>
    </row>
    <row r="12673" spans="2:10" x14ac:dyDescent="0.25">
      <c r="B12673" s="1508"/>
      <c r="C12673" s="1508"/>
      <c r="D12673" s="1508"/>
      <c r="E12673" s="1508"/>
      <c r="F12673" s="1504"/>
      <c r="G12673" s="1504"/>
      <c r="H12673" s="1504"/>
      <c r="I12673" s="1504"/>
      <c r="J12673" s="1504"/>
    </row>
    <row r="12674" spans="2:10" x14ac:dyDescent="0.25">
      <c r="B12674" s="1508"/>
      <c r="C12674" s="1508"/>
      <c r="D12674" s="1508"/>
      <c r="E12674" s="1508"/>
      <c r="F12674" s="1504"/>
      <c r="G12674" s="1504"/>
      <c r="H12674" s="1504"/>
      <c r="I12674" s="1504"/>
      <c r="J12674" s="1504"/>
    </row>
    <row r="12675" spans="2:10" x14ac:dyDescent="0.25">
      <c r="B12675" s="1508"/>
      <c r="C12675" s="1508"/>
      <c r="D12675" s="1508"/>
      <c r="E12675" s="1508"/>
      <c r="F12675" s="1504"/>
      <c r="G12675" s="1504"/>
      <c r="H12675" s="1504"/>
      <c r="I12675" s="1504"/>
      <c r="J12675" s="1504"/>
    </row>
    <row r="12676" spans="2:10" x14ac:dyDescent="0.25">
      <c r="B12676" s="1508"/>
      <c r="C12676" s="1508"/>
      <c r="D12676" s="1508"/>
      <c r="E12676" s="1508"/>
      <c r="F12676" s="1504"/>
      <c r="G12676" s="1504"/>
      <c r="H12676" s="1504"/>
      <c r="I12676" s="1504"/>
      <c r="J12676" s="1504"/>
    </row>
    <row r="12677" spans="2:10" x14ac:dyDescent="0.25">
      <c r="B12677" s="1508"/>
      <c r="C12677" s="1508"/>
      <c r="D12677" s="1508"/>
      <c r="E12677" s="1508"/>
      <c r="F12677" s="1504"/>
      <c r="G12677" s="1504"/>
      <c r="H12677" s="1504"/>
      <c r="I12677" s="1504"/>
      <c r="J12677" s="1504"/>
    </row>
    <row r="12678" spans="2:10" x14ac:dyDescent="0.25">
      <c r="B12678" s="1508"/>
      <c r="C12678" s="1508"/>
      <c r="D12678" s="1508"/>
      <c r="E12678" s="1508"/>
      <c r="F12678" s="1504"/>
      <c r="G12678" s="1504"/>
      <c r="H12678" s="1504"/>
      <c r="I12678" s="1504"/>
      <c r="J12678" s="1504"/>
    </row>
    <row r="12679" spans="2:10" x14ac:dyDescent="0.25">
      <c r="B12679" s="1508"/>
      <c r="C12679" s="1508"/>
      <c r="D12679" s="1508"/>
      <c r="E12679" s="1508"/>
      <c r="F12679" s="1504"/>
      <c r="G12679" s="1504"/>
      <c r="H12679" s="1504"/>
      <c r="I12679" s="1504"/>
      <c r="J12679" s="1504"/>
    </row>
    <row r="12680" spans="2:10" x14ac:dyDescent="0.25">
      <c r="B12680" s="1508"/>
      <c r="C12680" s="1508"/>
      <c r="D12680" s="1508"/>
      <c r="E12680" s="1508"/>
      <c r="F12680" s="1504"/>
      <c r="G12680" s="1504"/>
      <c r="H12680" s="1504"/>
      <c r="I12680" s="1504"/>
      <c r="J12680" s="1504"/>
    </row>
    <row r="12681" spans="2:10" x14ac:dyDescent="0.25">
      <c r="B12681" s="1508"/>
      <c r="C12681" s="1508"/>
      <c r="D12681" s="1508"/>
      <c r="E12681" s="1508"/>
      <c r="F12681" s="1504"/>
      <c r="G12681" s="1504"/>
      <c r="H12681" s="1504"/>
      <c r="I12681" s="1504"/>
      <c r="J12681" s="1504"/>
    </row>
    <row r="12682" spans="2:10" x14ac:dyDescent="0.25">
      <c r="B12682" s="1508"/>
      <c r="C12682" s="1508"/>
      <c r="D12682" s="1508"/>
      <c r="E12682" s="1508"/>
      <c r="F12682" s="1504"/>
      <c r="G12682" s="1504"/>
      <c r="H12682" s="1504"/>
      <c r="I12682" s="1504"/>
      <c r="J12682" s="1504"/>
    </row>
    <row r="12683" spans="2:10" x14ac:dyDescent="0.25">
      <c r="B12683" s="1508"/>
      <c r="C12683" s="1508"/>
      <c r="D12683" s="1508"/>
      <c r="E12683" s="1508"/>
      <c r="F12683" s="1504"/>
      <c r="G12683" s="1504"/>
      <c r="H12683" s="1504"/>
      <c r="I12683" s="1504"/>
      <c r="J12683" s="1504"/>
    </row>
    <row r="12684" spans="2:10" x14ac:dyDescent="0.25">
      <c r="B12684" s="1508"/>
      <c r="C12684" s="1508"/>
      <c r="D12684" s="1508"/>
      <c r="E12684" s="1508"/>
      <c r="F12684" s="1504"/>
      <c r="G12684" s="1504"/>
      <c r="H12684" s="1504"/>
      <c r="I12684" s="1504"/>
      <c r="J12684" s="1504"/>
    </row>
    <row r="12685" spans="2:10" x14ac:dyDescent="0.25">
      <c r="B12685" s="1508"/>
      <c r="C12685" s="1508"/>
      <c r="D12685" s="1508"/>
      <c r="E12685" s="1508"/>
      <c r="F12685" s="1504"/>
      <c r="G12685" s="1504"/>
      <c r="H12685" s="1504"/>
      <c r="I12685" s="1504"/>
      <c r="J12685" s="1504"/>
    </row>
    <row r="12686" spans="2:10" x14ac:dyDescent="0.25">
      <c r="B12686" s="1508"/>
      <c r="C12686" s="1508"/>
      <c r="D12686" s="1508"/>
      <c r="E12686" s="1508"/>
      <c r="F12686" s="1504"/>
      <c r="G12686" s="1504"/>
      <c r="H12686" s="1504"/>
      <c r="I12686" s="1504"/>
      <c r="J12686" s="1504"/>
    </row>
    <row r="12687" spans="2:10" x14ac:dyDescent="0.25">
      <c r="B12687" s="1508"/>
      <c r="C12687" s="1508"/>
      <c r="D12687" s="1508"/>
      <c r="E12687" s="1508"/>
      <c r="F12687" s="1504"/>
      <c r="G12687" s="1504"/>
      <c r="H12687" s="1504"/>
      <c r="I12687" s="1504"/>
      <c r="J12687" s="1504"/>
    </row>
    <row r="12688" spans="2:10" x14ac:dyDescent="0.25">
      <c r="B12688" s="1508"/>
      <c r="C12688" s="1508"/>
      <c r="D12688" s="1508"/>
      <c r="E12688" s="1508"/>
      <c r="F12688" s="1504"/>
      <c r="G12688" s="1504"/>
      <c r="H12688" s="1504"/>
      <c r="I12688" s="1504"/>
      <c r="J12688" s="1504"/>
    </row>
    <row r="12689" spans="2:10" x14ac:dyDescent="0.25">
      <c r="B12689" s="1508"/>
      <c r="C12689" s="1508"/>
      <c r="D12689" s="1508"/>
      <c r="E12689" s="1508"/>
      <c r="F12689" s="1504"/>
      <c r="G12689" s="1504"/>
      <c r="H12689" s="1504"/>
      <c r="I12689" s="1504"/>
      <c r="J12689" s="1504"/>
    </row>
    <row r="12690" spans="2:10" x14ac:dyDescent="0.25">
      <c r="B12690" s="1508"/>
      <c r="C12690" s="1508"/>
      <c r="D12690" s="1508"/>
      <c r="E12690" s="1508"/>
      <c r="F12690" s="1504"/>
      <c r="G12690" s="1504"/>
      <c r="H12690" s="1504"/>
      <c r="I12690" s="1504"/>
      <c r="J12690" s="1504"/>
    </row>
    <row r="12691" spans="2:10" x14ac:dyDescent="0.25">
      <c r="B12691" s="1508"/>
      <c r="C12691" s="1508"/>
      <c r="D12691" s="1508"/>
      <c r="E12691" s="1508"/>
      <c r="F12691" s="1504"/>
      <c r="G12691" s="1504"/>
      <c r="H12691" s="1504"/>
      <c r="I12691" s="1504"/>
      <c r="J12691" s="1504"/>
    </row>
    <row r="12692" spans="2:10" x14ac:dyDescent="0.25">
      <c r="B12692" s="1508"/>
      <c r="C12692" s="1508"/>
      <c r="D12692" s="1508"/>
      <c r="E12692" s="1508"/>
      <c r="F12692" s="1504"/>
      <c r="G12692" s="1504"/>
      <c r="H12692" s="1504"/>
      <c r="I12692" s="1504"/>
      <c r="J12692" s="1504"/>
    </row>
    <row r="12693" spans="2:10" x14ac:dyDescent="0.25">
      <c r="B12693" s="1508"/>
      <c r="C12693" s="1508"/>
      <c r="D12693" s="1508"/>
      <c r="E12693" s="1508"/>
      <c r="F12693" s="1504"/>
      <c r="G12693" s="1504"/>
      <c r="H12693" s="1504"/>
      <c r="I12693" s="1504"/>
      <c r="J12693" s="1504"/>
    </row>
    <row r="12694" spans="2:10" x14ac:dyDescent="0.25">
      <c r="B12694" s="1508"/>
      <c r="C12694" s="1508"/>
      <c r="D12694" s="1508"/>
      <c r="E12694" s="1508"/>
      <c r="F12694" s="1504"/>
      <c r="G12694" s="1504"/>
      <c r="H12694" s="1504"/>
      <c r="I12694" s="1504"/>
      <c r="J12694" s="1504"/>
    </row>
    <row r="12695" spans="2:10" x14ac:dyDescent="0.25">
      <c r="B12695" s="1508"/>
      <c r="C12695" s="1508"/>
      <c r="D12695" s="1508"/>
      <c r="E12695" s="1508"/>
      <c r="F12695" s="1504"/>
      <c r="G12695" s="1504"/>
      <c r="H12695" s="1504"/>
      <c r="I12695" s="1504"/>
      <c r="J12695" s="1504"/>
    </row>
    <row r="12696" spans="2:10" x14ac:dyDescent="0.25">
      <c r="B12696" s="1508"/>
      <c r="C12696" s="1508"/>
      <c r="D12696" s="1508"/>
      <c r="E12696" s="1508"/>
      <c r="F12696" s="1504"/>
      <c r="G12696" s="1504"/>
      <c r="H12696" s="1504"/>
      <c r="I12696" s="1504"/>
      <c r="J12696" s="1504"/>
    </row>
    <row r="12697" spans="2:10" x14ac:dyDescent="0.25">
      <c r="B12697" s="1508"/>
      <c r="C12697" s="1508"/>
      <c r="D12697" s="1508"/>
      <c r="E12697" s="1508"/>
      <c r="F12697" s="1504"/>
      <c r="G12697" s="1504"/>
      <c r="H12697" s="1504"/>
      <c r="I12697" s="1504"/>
      <c r="J12697" s="1504"/>
    </row>
    <row r="12698" spans="2:10" x14ac:dyDescent="0.25">
      <c r="B12698" s="1508"/>
      <c r="C12698" s="1508"/>
      <c r="D12698" s="1508"/>
      <c r="E12698" s="1508"/>
      <c r="F12698" s="1504"/>
      <c r="G12698" s="1504"/>
      <c r="H12698" s="1504"/>
      <c r="I12698" s="1504"/>
      <c r="J12698" s="1504"/>
    </row>
    <row r="12699" spans="2:10" x14ac:dyDescent="0.25">
      <c r="B12699" s="1508"/>
      <c r="C12699" s="1508"/>
      <c r="D12699" s="1508"/>
      <c r="E12699" s="1508"/>
      <c r="F12699" s="1504"/>
      <c r="G12699" s="1504"/>
      <c r="H12699" s="1504"/>
      <c r="I12699" s="1504"/>
      <c r="J12699" s="1504"/>
    </row>
    <row r="12700" spans="2:10" x14ac:dyDescent="0.25">
      <c r="B12700" s="1508"/>
      <c r="C12700" s="1508"/>
      <c r="D12700" s="1508"/>
      <c r="E12700" s="1508"/>
      <c r="F12700" s="1504"/>
      <c r="G12700" s="1504"/>
      <c r="H12700" s="1504"/>
      <c r="I12700" s="1504"/>
      <c r="J12700" s="1504"/>
    </row>
    <row r="12701" spans="2:10" x14ac:dyDescent="0.25">
      <c r="B12701" s="1508"/>
      <c r="C12701" s="1508"/>
      <c r="D12701" s="1508"/>
      <c r="E12701" s="1508"/>
      <c r="F12701" s="1504"/>
      <c r="G12701" s="1504"/>
      <c r="H12701" s="1504"/>
      <c r="I12701" s="1504"/>
      <c r="J12701" s="1504"/>
    </row>
    <row r="12702" spans="2:10" x14ac:dyDescent="0.25">
      <c r="B12702" s="1508"/>
      <c r="C12702" s="1508"/>
      <c r="D12702" s="1508"/>
      <c r="E12702" s="1508"/>
      <c r="F12702" s="1504"/>
      <c r="G12702" s="1504"/>
      <c r="H12702" s="1504"/>
      <c r="I12702" s="1504"/>
      <c r="J12702" s="1504"/>
    </row>
    <row r="12703" spans="2:10" x14ac:dyDescent="0.25">
      <c r="B12703" s="1508"/>
      <c r="C12703" s="1508"/>
      <c r="D12703" s="1508"/>
      <c r="E12703" s="1508"/>
      <c r="F12703" s="1504"/>
      <c r="G12703" s="1504"/>
      <c r="H12703" s="1504"/>
      <c r="I12703" s="1504"/>
      <c r="J12703" s="1504"/>
    </row>
    <row r="12704" spans="2:10" x14ac:dyDescent="0.25">
      <c r="B12704" s="1508"/>
      <c r="C12704" s="1508"/>
      <c r="D12704" s="1508"/>
      <c r="E12704" s="1508"/>
      <c r="F12704" s="1504"/>
      <c r="G12704" s="1504"/>
      <c r="H12704" s="1504"/>
      <c r="I12704" s="1504"/>
      <c r="J12704" s="1504"/>
    </row>
    <row r="12705" spans="2:10" x14ac:dyDescent="0.25">
      <c r="B12705" s="1508"/>
      <c r="C12705" s="1508"/>
      <c r="D12705" s="1508"/>
      <c r="E12705" s="1508"/>
      <c r="F12705" s="1504"/>
      <c r="G12705" s="1504"/>
      <c r="H12705" s="1504"/>
      <c r="I12705" s="1504"/>
      <c r="J12705" s="1504"/>
    </row>
    <row r="12706" spans="2:10" x14ac:dyDescent="0.25">
      <c r="B12706" s="1508"/>
      <c r="C12706" s="1508"/>
      <c r="D12706" s="1508"/>
      <c r="E12706" s="1508"/>
      <c r="F12706" s="1504"/>
      <c r="G12706" s="1504"/>
      <c r="H12706" s="1504"/>
      <c r="I12706" s="1504"/>
      <c r="J12706" s="1504"/>
    </row>
    <row r="12707" spans="2:10" x14ac:dyDescent="0.25">
      <c r="B12707" s="1508"/>
      <c r="C12707" s="1508"/>
      <c r="D12707" s="1508"/>
      <c r="E12707" s="1508"/>
      <c r="F12707" s="1504"/>
      <c r="G12707" s="1504"/>
      <c r="H12707" s="1504"/>
      <c r="I12707" s="1504"/>
      <c r="J12707" s="1504"/>
    </row>
    <row r="12708" spans="2:10" x14ac:dyDescent="0.25">
      <c r="B12708" s="1508"/>
      <c r="C12708" s="1508"/>
      <c r="D12708" s="1508"/>
      <c r="E12708" s="1508"/>
      <c r="F12708" s="1504"/>
      <c r="G12708" s="1504"/>
      <c r="H12708" s="1504"/>
      <c r="I12708" s="1504"/>
      <c r="J12708" s="1504"/>
    </row>
    <row r="12709" spans="2:10" x14ac:dyDescent="0.25">
      <c r="B12709" s="1508"/>
      <c r="C12709" s="1508"/>
      <c r="D12709" s="1508"/>
      <c r="E12709" s="1508"/>
      <c r="F12709" s="1504"/>
      <c r="G12709" s="1504"/>
      <c r="H12709" s="1504"/>
      <c r="I12709" s="1504"/>
      <c r="J12709" s="1504"/>
    </row>
    <row r="12710" spans="2:10" x14ac:dyDescent="0.25">
      <c r="B12710" s="1508"/>
      <c r="C12710" s="1508"/>
      <c r="D12710" s="1508"/>
      <c r="E12710" s="1508"/>
      <c r="F12710" s="1504"/>
      <c r="G12710" s="1504"/>
      <c r="H12710" s="1504"/>
      <c r="I12710" s="1504"/>
      <c r="J12710" s="1504"/>
    </row>
    <row r="12711" spans="2:10" x14ac:dyDescent="0.25">
      <c r="B12711" s="1508"/>
      <c r="C12711" s="1508"/>
      <c r="D12711" s="1508"/>
      <c r="E12711" s="1508"/>
      <c r="F12711" s="1504"/>
      <c r="G12711" s="1504"/>
      <c r="H12711" s="1504"/>
      <c r="I12711" s="1504"/>
      <c r="J12711" s="1504"/>
    </row>
    <row r="12712" spans="2:10" x14ac:dyDescent="0.25">
      <c r="B12712" s="1508"/>
      <c r="C12712" s="1508"/>
      <c r="D12712" s="1508"/>
      <c r="E12712" s="1508"/>
      <c r="F12712" s="1504"/>
      <c r="G12712" s="1504"/>
      <c r="H12712" s="1504"/>
      <c r="I12712" s="1504"/>
      <c r="J12712" s="1504"/>
    </row>
    <row r="12713" spans="2:10" x14ac:dyDescent="0.25">
      <c r="B12713" s="1508"/>
      <c r="C12713" s="1508"/>
      <c r="D12713" s="1508"/>
      <c r="E12713" s="1508"/>
      <c r="F12713" s="1504"/>
      <c r="G12713" s="1504"/>
      <c r="H12713" s="1504"/>
      <c r="I12713" s="1504"/>
      <c r="J12713" s="1504"/>
    </row>
    <row r="12714" spans="2:10" x14ac:dyDescent="0.25">
      <c r="B12714" s="1508"/>
      <c r="C12714" s="1508"/>
      <c r="D12714" s="1508"/>
      <c r="E12714" s="1508"/>
      <c r="F12714" s="1504"/>
      <c r="G12714" s="1504"/>
      <c r="H12714" s="1504"/>
      <c r="I12714" s="1504"/>
      <c r="J12714" s="1504"/>
    </row>
    <row r="12715" spans="2:10" x14ac:dyDescent="0.25">
      <c r="B12715" s="1508"/>
      <c r="C12715" s="1508"/>
      <c r="D12715" s="1508"/>
      <c r="E12715" s="1508"/>
      <c r="F12715" s="1504"/>
      <c r="G12715" s="1504"/>
      <c r="H12715" s="1504"/>
      <c r="I12715" s="1504"/>
      <c r="J12715" s="1504"/>
    </row>
    <row r="12716" spans="2:10" x14ac:dyDescent="0.25">
      <c r="B12716" s="1508"/>
      <c r="C12716" s="1508"/>
      <c r="D12716" s="1508"/>
      <c r="E12716" s="1508"/>
      <c r="F12716" s="1504"/>
      <c r="G12716" s="1504"/>
      <c r="H12716" s="1504"/>
      <c r="I12716" s="1504"/>
      <c r="J12716" s="1504"/>
    </row>
    <row r="12717" spans="2:10" x14ac:dyDescent="0.25">
      <c r="B12717" s="1508"/>
      <c r="C12717" s="1508"/>
      <c r="D12717" s="1508"/>
      <c r="E12717" s="1508"/>
      <c r="F12717" s="1504"/>
      <c r="G12717" s="1504"/>
      <c r="H12717" s="1504"/>
      <c r="I12717" s="1504"/>
      <c r="J12717" s="1504"/>
    </row>
    <row r="12718" spans="2:10" x14ac:dyDescent="0.25">
      <c r="B12718" s="1508"/>
      <c r="C12718" s="1508"/>
      <c r="D12718" s="1508"/>
      <c r="E12718" s="1508"/>
      <c r="F12718" s="1504"/>
      <c r="G12718" s="1504"/>
      <c r="H12718" s="1504"/>
      <c r="I12718" s="1504"/>
      <c r="J12718" s="1504"/>
    </row>
    <row r="12719" spans="2:10" x14ac:dyDescent="0.25">
      <c r="B12719" s="1508"/>
      <c r="C12719" s="1508"/>
      <c r="D12719" s="1508"/>
      <c r="E12719" s="1508"/>
      <c r="F12719" s="1504"/>
      <c r="G12719" s="1504"/>
      <c r="H12719" s="1504"/>
      <c r="I12719" s="1504"/>
      <c r="J12719" s="1504"/>
    </row>
    <row r="12720" spans="2:10" x14ac:dyDescent="0.25">
      <c r="B12720" s="1508"/>
      <c r="C12720" s="1508"/>
      <c r="D12720" s="1508"/>
      <c r="E12720" s="1508"/>
      <c r="F12720" s="1504"/>
      <c r="G12720" s="1504"/>
      <c r="H12720" s="1504"/>
      <c r="I12720" s="1504"/>
      <c r="J12720" s="1504"/>
    </row>
    <row r="12721" spans="2:10" x14ac:dyDescent="0.25">
      <c r="B12721" s="1508"/>
      <c r="C12721" s="1508"/>
      <c r="D12721" s="1508"/>
      <c r="E12721" s="1508"/>
      <c r="F12721" s="1504"/>
      <c r="G12721" s="1504"/>
      <c r="H12721" s="1504"/>
      <c r="I12721" s="1504"/>
      <c r="J12721" s="1504"/>
    </row>
    <row r="12722" spans="2:10" x14ac:dyDescent="0.25">
      <c r="B12722" s="1508"/>
      <c r="C12722" s="1508"/>
      <c r="D12722" s="1508"/>
      <c r="E12722" s="1508"/>
      <c r="F12722" s="1504"/>
      <c r="G12722" s="1504"/>
      <c r="H12722" s="1504"/>
      <c r="I12722" s="1504"/>
      <c r="J12722" s="1504"/>
    </row>
    <row r="12723" spans="2:10" x14ac:dyDescent="0.25">
      <c r="B12723" s="1508"/>
      <c r="C12723" s="1508"/>
      <c r="D12723" s="1508"/>
      <c r="E12723" s="1508"/>
      <c r="F12723" s="1504"/>
      <c r="G12723" s="1504"/>
      <c r="H12723" s="1504"/>
      <c r="I12723" s="1504"/>
      <c r="J12723" s="1504"/>
    </row>
    <row r="12724" spans="2:10" x14ac:dyDescent="0.25">
      <c r="B12724" s="1508"/>
      <c r="C12724" s="1508"/>
      <c r="D12724" s="1508"/>
      <c r="E12724" s="1508"/>
      <c r="F12724" s="1504"/>
      <c r="G12724" s="1504"/>
      <c r="H12724" s="1504"/>
      <c r="I12724" s="1504"/>
      <c r="J12724" s="1504"/>
    </row>
    <row r="12725" spans="2:10" x14ac:dyDescent="0.25">
      <c r="B12725" s="1508"/>
      <c r="C12725" s="1508"/>
      <c r="D12725" s="1508"/>
      <c r="E12725" s="1508"/>
      <c r="F12725" s="1504"/>
      <c r="G12725" s="1504"/>
      <c r="H12725" s="1504"/>
      <c r="I12725" s="1504"/>
      <c r="J12725" s="1504"/>
    </row>
    <row r="12726" spans="2:10" x14ac:dyDescent="0.25">
      <c r="B12726" s="1508"/>
      <c r="C12726" s="1508"/>
      <c r="D12726" s="1508"/>
      <c r="E12726" s="1508"/>
      <c r="F12726" s="1504"/>
      <c r="G12726" s="1504"/>
      <c r="H12726" s="1504"/>
      <c r="I12726" s="1504"/>
      <c r="J12726" s="1504"/>
    </row>
    <row r="12727" spans="2:10" x14ac:dyDescent="0.25">
      <c r="B12727" s="1508"/>
      <c r="C12727" s="1508"/>
      <c r="D12727" s="1508"/>
      <c r="E12727" s="1508"/>
      <c r="F12727" s="1504"/>
      <c r="G12727" s="1504"/>
      <c r="H12727" s="1504"/>
      <c r="I12727" s="1504"/>
      <c r="J12727" s="1504"/>
    </row>
    <row r="12728" spans="2:10" x14ac:dyDescent="0.25">
      <c r="B12728" s="1508"/>
      <c r="C12728" s="1508"/>
      <c r="D12728" s="1508"/>
      <c r="E12728" s="1508"/>
      <c r="F12728" s="1504"/>
      <c r="G12728" s="1504"/>
      <c r="H12728" s="1504"/>
      <c r="I12728" s="1504"/>
      <c r="J12728" s="1504"/>
    </row>
    <row r="12729" spans="2:10" x14ac:dyDescent="0.25">
      <c r="B12729" s="1508"/>
      <c r="C12729" s="1508"/>
      <c r="D12729" s="1508"/>
      <c r="E12729" s="1508"/>
      <c r="F12729" s="1504"/>
      <c r="G12729" s="1504"/>
      <c r="H12729" s="1504"/>
      <c r="I12729" s="1504"/>
      <c r="J12729" s="1504"/>
    </row>
    <row r="12730" spans="2:10" x14ac:dyDescent="0.25">
      <c r="B12730" s="1508"/>
      <c r="C12730" s="1508"/>
      <c r="D12730" s="1508"/>
      <c r="E12730" s="1508"/>
      <c r="F12730" s="1504"/>
      <c r="G12730" s="1504"/>
      <c r="H12730" s="1504"/>
      <c r="I12730" s="1504"/>
      <c r="J12730" s="1504"/>
    </row>
    <row r="12731" spans="2:10" x14ac:dyDescent="0.25">
      <c r="B12731" s="1508"/>
      <c r="C12731" s="1508"/>
      <c r="D12731" s="1508"/>
      <c r="E12731" s="1508"/>
      <c r="F12731" s="1504"/>
      <c r="G12731" s="1504"/>
      <c r="H12731" s="1504"/>
      <c r="I12731" s="1504"/>
      <c r="J12731" s="1504"/>
    </row>
    <row r="12732" spans="2:10" x14ac:dyDescent="0.25">
      <c r="B12732" s="1508"/>
      <c r="C12732" s="1508"/>
      <c r="D12732" s="1508"/>
      <c r="E12732" s="1508"/>
      <c r="F12732" s="1504"/>
      <c r="G12732" s="1504"/>
      <c r="H12732" s="1504"/>
      <c r="I12732" s="1504"/>
      <c r="J12732" s="1504"/>
    </row>
    <row r="12733" spans="2:10" x14ac:dyDescent="0.25">
      <c r="B12733" s="1508"/>
      <c r="C12733" s="1508"/>
      <c r="D12733" s="1508"/>
      <c r="E12733" s="1508"/>
      <c r="F12733" s="1504"/>
      <c r="G12733" s="1504"/>
      <c r="H12733" s="1504"/>
      <c r="I12733" s="1504"/>
      <c r="J12733" s="1504"/>
    </row>
    <row r="12734" spans="2:10" x14ac:dyDescent="0.25">
      <c r="B12734" s="1508"/>
      <c r="C12734" s="1508"/>
      <c r="D12734" s="1508"/>
      <c r="E12734" s="1508"/>
      <c r="F12734" s="1504"/>
      <c r="G12734" s="1504"/>
      <c r="H12734" s="1504"/>
      <c r="I12734" s="1504"/>
      <c r="J12734" s="1504"/>
    </row>
    <row r="12735" spans="2:10" x14ac:dyDescent="0.25">
      <c r="B12735" s="1508"/>
      <c r="C12735" s="1508"/>
      <c r="D12735" s="1508"/>
      <c r="E12735" s="1508"/>
      <c r="F12735" s="1504"/>
      <c r="G12735" s="1504"/>
      <c r="H12735" s="1504"/>
      <c r="I12735" s="1504"/>
      <c r="J12735" s="1504"/>
    </row>
    <row r="12736" spans="2:10" x14ac:dyDescent="0.25">
      <c r="B12736" s="1508"/>
      <c r="C12736" s="1508"/>
      <c r="D12736" s="1508"/>
      <c r="E12736" s="1508"/>
      <c r="F12736" s="1504"/>
      <c r="G12736" s="1504"/>
      <c r="H12736" s="1504"/>
      <c r="I12736" s="1504"/>
      <c r="J12736" s="1504"/>
    </row>
    <row r="12737" spans="2:10" x14ac:dyDescent="0.25">
      <c r="B12737" s="1508"/>
      <c r="C12737" s="1508"/>
      <c r="D12737" s="1508"/>
      <c r="E12737" s="1508"/>
      <c r="F12737" s="1504"/>
      <c r="G12737" s="1504"/>
      <c r="H12737" s="1504"/>
      <c r="I12737" s="1504"/>
      <c r="J12737" s="1504"/>
    </row>
    <row r="12738" spans="2:10" x14ac:dyDescent="0.25">
      <c r="B12738" s="1508"/>
      <c r="C12738" s="1508"/>
      <c r="D12738" s="1508"/>
      <c r="E12738" s="1508"/>
      <c r="F12738" s="1504"/>
      <c r="G12738" s="1504"/>
      <c r="H12738" s="1504"/>
      <c r="I12738" s="1504"/>
      <c r="J12738" s="1504"/>
    </row>
    <row r="12739" spans="2:10" x14ac:dyDescent="0.25">
      <c r="B12739" s="1508"/>
      <c r="C12739" s="1508"/>
      <c r="D12739" s="1508"/>
      <c r="E12739" s="1508"/>
      <c r="F12739" s="1504"/>
      <c r="G12739" s="1504"/>
      <c r="H12739" s="1504"/>
      <c r="I12739" s="1504"/>
      <c r="J12739" s="1504"/>
    </row>
    <row r="12740" spans="2:10" x14ac:dyDescent="0.25">
      <c r="B12740" s="1508"/>
      <c r="C12740" s="1508"/>
      <c r="D12740" s="1508"/>
      <c r="E12740" s="1508"/>
      <c r="F12740" s="1504"/>
      <c r="G12740" s="1504"/>
      <c r="H12740" s="1504"/>
      <c r="I12740" s="1504"/>
      <c r="J12740" s="1504"/>
    </row>
    <row r="12741" spans="2:10" x14ac:dyDescent="0.25">
      <c r="B12741" s="1508"/>
      <c r="C12741" s="1508"/>
      <c r="D12741" s="1508"/>
      <c r="E12741" s="1508"/>
      <c r="F12741" s="1504"/>
      <c r="G12741" s="1504"/>
      <c r="H12741" s="1504"/>
      <c r="I12741" s="1504"/>
      <c r="J12741" s="1504"/>
    </row>
    <row r="12742" spans="2:10" x14ac:dyDescent="0.25">
      <c r="B12742" s="1508"/>
      <c r="C12742" s="1508"/>
      <c r="D12742" s="1508"/>
      <c r="E12742" s="1508"/>
      <c r="F12742" s="1504"/>
      <c r="G12742" s="1504"/>
      <c r="H12742" s="1504"/>
      <c r="I12742" s="1504"/>
      <c r="J12742" s="1504"/>
    </row>
    <row r="12743" spans="2:10" x14ac:dyDescent="0.25">
      <c r="B12743" s="1508"/>
      <c r="C12743" s="1508"/>
      <c r="D12743" s="1508"/>
      <c r="E12743" s="1508"/>
      <c r="F12743" s="1504"/>
      <c r="G12743" s="1504"/>
      <c r="H12743" s="1504"/>
      <c r="I12743" s="1504"/>
      <c r="J12743" s="1504"/>
    </row>
    <row r="12744" spans="2:10" x14ac:dyDescent="0.25">
      <c r="B12744" s="1508"/>
      <c r="C12744" s="1508"/>
      <c r="D12744" s="1508"/>
      <c r="E12744" s="1508"/>
      <c r="F12744" s="1504"/>
      <c r="G12744" s="1504"/>
      <c r="H12744" s="1504"/>
      <c r="I12744" s="1504"/>
      <c r="J12744" s="1504"/>
    </row>
    <row r="12745" spans="2:10" x14ac:dyDescent="0.25">
      <c r="B12745" s="1508"/>
      <c r="C12745" s="1508"/>
      <c r="D12745" s="1508"/>
      <c r="E12745" s="1508"/>
      <c r="F12745" s="1504"/>
      <c r="G12745" s="1504"/>
      <c r="H12745" s="1504"/>
      <c r="I12745" s="1504"/>
      <c r="J12745" s="1504"/>
    </row>
    <row r="12746" spans="2:10" x14ac:dyDescent="0.25">
      <c r="B12746" s="1508"/>
      <c r="C12746" s="1508"/>
      <c r="D12746" s="1508"/>
      <c r="E12746" s="1508"/>
      <c r="F12746" s="1504"/>
      <c r="G12746" s="1504"/>
      <c r="H12746" s="1504"/>
      <c r="I12746" s="1504"/>
      <c r="J12746" s="1504"/>
    </row>
    <row r="12747" spans="2:10" x14ac:dyDescent="0.25">
      <c r="B12747" s="1508"/>
      <c r="C12747" s="1508"/>
      <c r="D12747" s="1508"/>
      <c r="E12747" s="1508"/>
      <c r="F12747" s="1504"/>
      <c r="G12747" s="1504"/>
      <c r="H12747" s="1504"/>
      <c r="I12747" s="1504"/>
      <c r="J12747" s="1504"/>
    </row>
    <row r="12748" spans="2:10" x14ac:dyDescent="0.25">
      <c r="B12748" s="1508"/>
      <c r="C12748" s="1508"/>
      <c r="D12748" s="1508"/>
      <c r="E12748" s="1508"/>
      <c r="F12748" s="1504"/>
      <c r="G12748" s="1504"/>
      <c r="H12748" s="1504"/>
      <c r="I12748" s="1504"/>
      <c r="J12748" s="1504"/>
    </row>
    <row r="12749" spans="2:10" x14ac:dyDescent="0.25">
      <c r="B12749" s="1508"/>
      <c r="C12749" s="1508"/>
      <c r="D12749" s="1508"/>
      <c r="E12749" s="1508"/>
      <c r="F12749" s="1504"/>
      <c r="G12749" s="1504"/>
      <c r="H12749" s="1504"/>
      <c r="I12749" s="1504"/>
      <c r="J12749" s="1504"/>
    </row>
    <row r="12750" spans="2:10" x14ac:dyDescent="0.25">
      <c r="B12750" s="1508"/>
      <c r="C12750" s="1508"/>
      <c r="D12750" s="1508"/>
      <c r="E12750" s="1508"/>
      <c r="F12750" s="1504"/>
      <c r="G12750" s="1504"/>
      <c r="H12750" s="1504"/>
      <c r="I12750" s="1504"/>
      <c r="J12750" s="1504"/>
    </row>
    <row r="12751" spans="2:10" x14ac:dyDescent="0.25">
      <c r="B12751" s="1508"/>
      <c r="C12751" s="1508"/>
      <c r="D12751" s="1508"/>
      <c r="E12751" s="1508"/>
      <c r="F12751" s="1504"/>
      <c r="G12751" s="1504"/>
      <c r="H12751" s="1504"/>
      <c r="I12751" s="1504"/>
      <c r="J12751" s="1504"/>
    </row>
    <row r="12752" spans="2:10" x14ac:dyDescent="0.25">
      <c r="B12752" s="1508"/>
      <c r="C12752" s="1508"/>
      <c r="D12752" s="1508"/>
      <c r="E12752" s="1508"/>
      <c r="F12752" s="1504"/>
      <c r="G12752" s="1504"/>
      <c r="H12752" s="1504"/>
      <c r="I12752" s="1504"/>
      <c r="J12752" s="1504"/>
    </row>
    <row r="12753" spans="2:10" x14ac:dyDescent="0.25">
      <c r="B12753" s="1508"/>
      <c r="C12753" s="1508"/>
      <c r="D12753" s="1508"/>
      <c r="E12753" s="1508"/>
      <c r="F12753" s="1504"/>
      <c r="G12753" s="1504"/>
      <c r="H12753" s="1504"/>
      <c r="I12753" s="1504"/>
      <c r="J12753" s="1504"/>
    </row>
    <row r="12754" spans="2:10" x14ac:dyDescent="0.25">
      <c r="B12754" s="1508"/>
      <c r="C12754" s="1508"/>
      <c r="D12754" s="1508"/>
      <c r="E12754" s="1508"/>
      <c r="F12754" s="1504"/>
      <c r="G12754" s="1504"/>
      <c r="H12754" s="1504"/>
      <c r="I12754" s="1504"/>
      <c r="J12754" s="1504"/>
    </row>
    <row r="12755" spans="2:10" x14ac:dyDescent="0.25">
      <c r="B12755" s="1508"/>
      <c r="C12755" s="1508"/>
      <c r="D12755" s="1508"/>
      <c r="E12755" s="1508"/>
      <c r="F12755" s="1504"/>
      <c r="G12755" s="1504"/>
      <c r="H12755" s="1504"/>
      <c r="I12755" s="1504"/>
      <c r="J12755" s="1504"/>
    </row>
    <row r="12756" spans="2:10" x14ac:dyDescent="0.25">
      <c r="B12756" s="1508"/>
      <c r="C12756" s="1508"/>
      <c r="D12756" s="1508"/>
      <c r="E12756" s="1508"/>
      <c r="F12756" s="1504"/>
      <c r="G12756" s="1504"/>
      <c r="H12756" s="1504"/>
      <c r="I12756" s="1504"/>
      <c r="J12756" s="1504"/>
    </row>
    <row r="12757" spans="2:10" x14ac:dyDescent="0.25">
      <c r="B12757" s="1508"/>
      <c r="C12757" s="1508"/>
      <c r="D12757" s="1508"/>
      <c r="E12757" s="1508"/>
      <c r="F12757" s="1504"/>
      <c r="G12757" s="1504"/>
      <c r="H12757" s="1504"/>
      <c r="I12757" s="1504"/>
      <c r="J12757" s="1504"/>
    </row>
    <row r="12758" spans="2:10" x14ac:dyDescent="0.25">
      <c r="B12758" s="1508"/>
      <c r="C12758" s="1508"/>
      <c r="D12758" s="1508"/>
      <c r="E12758" s="1508"/>
      <c r="F12758" s="1504"/>
      <c r="G12758" s="1504"/>
      <c r="H12758" s="1504"/>
      <c r="I12758" s="1504"/>
      <c r="J12758" s="1504"/>
    </row>
    <row r="12759" spans="2:10" x14ac:dyDescent="0.25">
      <c r="B12759" s="1508"/>
      <c r="C12759" s="1508"/>
      <c r="D12759" s="1508"/>
      <c r="E12759" s="1508"/>
      <c r="F12759" s="1504"/>
      <c r="G12759" s="1504"/>
      <c r="H12759" s="1504"/>
      <c r="I12759" s="1504"/>
      <c r="J12759" s="1504"/>
    </row>
    <row r="12760" spans="2:10" x14ac:dyDescent="0.25">
      <c r="B12760" s="1508"/>
      <c r="C12760" s="1508"/>
      <c r="D12760" s="1508"/>
      <c r="E12760" s="1508"/>
      <c r="F12760" s="1504"/>
      <c r="G12760" s="1504"/>
      <c r="H12760" s="1504"/>
      <c r="I12760" s="1504"/>
      <c r="J12760" s="1504"/>
    </row>
    <row r="12761" spans="2:10" x14ac:dyDescent="0.25">
      <c r="B12761" s="1508"/>
      <c r="C12761" s="1508"/>
      <c r="D12761" s="1508"/>
      <c r="E12761" s="1508"/>
      <c r="F12761" s="1504"/>
      <c r="G12761" s="1504"/>
      <c r="H12761" s="1504"/>
      <c r="I12761" s="1504"/>
      <c r="J12761" s="1504"/>
    </row>
    <row r="12762" spans="2:10" x14ac:dyDescent="0.25">
      <c r="B12762" s="1508"/>
      <c r="C12762" s="1508"/>
      <c r="D12762" s="1508"/>
      <c r="E12762" s="1508"/>
      <c r="F12762" s="1504"/>
      <c r="G12762" s="1504"/>
      <c r="H12762" s="1504"/>
      <c r="I12762" s="1504"/>
      <c r="J12762" s="1504"/>
    </row>
    <row r="12763" spans="2:10" x14ac:dyDescent="0.25">
      <c r="B12763" s="1508"/>
      <c r="C12763" s="1508"/>
      <c r="D12763" s="1508"/>
      <c r="E12763" s="1508"/>
      <c r="F12763" s="1504"/>
      <c r="G12763" s="1504"/>
      <c r="H12763" s="1504"/>
      <c r="I12763" s="1504"/>
      <c r="J12763" s="1504"/>
    </row>
    <row r="12764" spans="2:10" x14ac:dyDescent="0.25">
      <c r="B12764" s="1508"/>
      <c r="C12764" s="1508"/>
      <c r="D12764" s="1508"/>
      <c r="E12764" s="1508"/>
      <c r="F12764" s="1504"/>
      <c r="G12764" s="1504"/>
      <c r="H12764" s="1504"/>
      <c r="I12764" s="1504"/>
      <c r="J12764" s="1504"/>
    </row>
    <row r="12765" spans="2:10" x14ac:dyDescent="0.25">
      <c r="B12765" s="1508"/>
      <c r="C12765" s="1508"/>
      <c r="D12765" s="1508"/>
      <c r="E12765" s="1508"/>
      <c r="F12765" s="1504"/>
      <c r="G12765" s="1504"/>
      <c r="H12765" s="1504"/>
      <c r="I12765" s="1504"/>
      <c r="J12765" s="1504"/>
    </row>
    <row r="12766" spans="2:10" x14ac:dyDescent="0.25">
      <c r="B12766" s="1508"/>
      <c r="C12766" s="1508"/>
      <c r="D12766" s="1508"/>
      <c r="E12766" s="1508"/>
      <c r="F12766" s="1504"/>
      <c r="G12766" s="1504"/>
      <c r="H12766" s="1504"/>
      <c r="I12766" s="1504"/>
      <c r="J12766" s="1504"/>
    </row>
    <row r="12767" spans="2:10" x14ac:dyDescent="0.25">
      <c r="B12767" s="1508"/>
      <c r="C12767" s="1508"/>
      <c r="D12767" s="1508"/>
      <c r="E12767" s="1508"/>
      <c r="F12767" s="1504"/>
      <c r="G12767" s="1504"/>
      <c r="H12767" s="1504"/>
      <c r="I12767" s="1504"/>
      <c r="J12767" s="1504"/>
    </row>
    <row r="12768" spans="2:10" x14ac:dyDescent="0.25">
      <c r="B12768" s="1508"/>
      <c r="C12768" s="1508"/>
      <c r="D12768" s="1508"/>
      <c r="E12768" s="1508"/>
      <c r="F12768" s="1504"/>
      <c r="G12768" s="1504"/>
      <c r="H12768" s="1504"/>
      <c r="I12768" s="1504"/>
      <c r="J12768" s="1504"/>
    </row>
    <row r="12769" spans="2:10" x14ac:dyDescent="0.25">
      <c r="B12769" s="1508"/>
      <c r="C12769" s="1508"/>
      <c r="D12769" s="1508"/>
      <c r="E12769" s="1508"/>
      <c r="F12769" s="1504"/>
      <c r="G12769" s="1504"/>
      <c r="H12769" s="1504"/>
      <c r="I12769" s="1504"/>
      <c r="J12769" s="1504"/>
    </row>
    <row r="12770" spans="2:10" x14ac:dyDescent="0.25">
      <c r="B12770" s="1508"/>
      <c r="C12770" s="1508"/>
      <c r="D12770" s="1508"/>
      <c r="E12770" s="1508"/>
      <c r="F12770" s="1504"/>
      <c r="G12770" s="1504"/>
      <c r="H12770" s="1504"/>
      <c r="I12770" s="1504"/>
      <c r="J12770" s="1504"/>
    </row>
    <row r="12771" spans="2:10" x14ac:dyDescent="0.25">
      <c r="B12771" s="1508"/>
      <c r="C12771" s="1508"/>
      <c r="D12771" s="1508"/>
      <c r="E12771" s="1508"/>
      <c r="F12771" s="1504"/>
      <c r="G12771" s="1504"/>
      <c r="H12771" s="1504"/>
      <c r="I12771" s="1504"/>
      <c r="J12771" s="1504"/>
    </row>
    <row r="12772" spans="2:10" x14ac:dyDescent="0.25">
      <c r="B12772" s="1508"/>
      <c r="C12772" s="1508"/>
      <c r="D12772" s="1508"/>
      <c r="E12772" s="1508"/>
      <c r="F12772" s="1504"/>
      <c r="G12772" s="1504"/>
      <c r="H12772" s="1504"/>
      <c r="I12772" s="1504"/>
      <c r="J12772" s="1504"/>
    </row>
    <row r="12773" spans="2:10" x14ac:dyDescent="0.25">
      <c r="B12773" s="1508"/>
      <c r="C12773" s="1508"/>
      <c r="D12773" s="1508"/>
      <c r="E12773" s="1508"/>
      <c r="F12773" s="1504"/>
      <c r="G12773" s="1504"/>
      <c r="H12773" s="1504"/>
      <c r="I12773" s="1504"/>
      <c r="J12773" s="1504"/>
    </row>
    <row r="12774" spans="2:10" x14ac:dyDescent="0.25">
      <c r="B12774" s="1508"/>
      <c r="C12774" s="1508"/>
      <c r="D12774" s="1508"/>
      <c r="E12774" s="1508"/>
      <c r="F12774" s="1504"/>
      <c r="G12774" s="1504"/>
      <c r="H12774" s="1504"/>
      <c r="I12774" s="1504"/>
      <c r="J12774" s="1504"/>
    </row>
    <row r="12775" spans="2:10" x14ac:dyDescent="0.25">
      <c r="B12775" s="1508"/>
      <c r="C12775" s="1508"/>
      <c r="D12775" s="1508"/>
      <c r="E12775" s="1508"/>
      <c r="F12775" s="1504"/>
      <c r="G12775" s="1504"/>
      <c r="H12775" s="1504"/>
      <c r="I12775" s="1504"/>
      <c r="J12775" s="1504"/>
    </row>
    <row r="12776" spans="2:10" x14ac:dyDescent="0.25">
      <c r="B12776" s="1508"/>
      <c r="C12776" s="1508"/>
      <c r="D12776" s="1508"/>
      <c r="E12776" s="1508"/>
      <c r="F12776" s="1504"/>
      <c r="G12776" s="1504"/>
      <c r="H12776" s="1504"/>
      <c r="I12776" s="1504"/>
      <c r="J12776" s="1504"/>
    </row>
    <row r="12777" spans="2:10" x14ac:dyDescent="0.25">
      <c r="B12777" s="1508"/>
      <c r="C12777" s="1508"/>
      <c r="D12777" s="1508"/>
      <c r="E12777" s="1508"/>
      <c r="F12777" s="1504"/>
      <c r="G12777" s="1504"/>
      <c r="H12777" s="1504"/>
      <c r="I12777" s="1504"/>
      <c r="J12777" s="1504"/>
    </row>
    <row r="12778" spans="2:10" x14ac:dyDescent="0.25">
      <c r="B12778" s="1508"/>
      <c r="C12778" s="1508"/>
      <c r="D12778" s="1508"/>
      <c r="E12778" s="1508"/>
      <c r="F12778" s="1504"/>
      <c r="G12778" s="1504"/>
      <c r="H12778" s="1504"/>
      <c r="I12778" s="1504"/>
      <c r="J12778" s="1504"/>
    </row>
    <row r="12779" spans="2:10" x14ac:dyDescent="0.25">
      <c r="B12779" s="1508"/>
      <c r="C12779" s="1508"/>
      <c r="D12779" s="1508"/>
      <c r="E12779" s="1508"/>
      <c r="F12779" s="1504"/>
      <c r="G12779" s="1504"/>
      <c r="H12779" s="1504"/>
      <c r="I12779" s="1504"/>
      <c r="J12779" s="1504"/>
    </row>
    <row r="12780" spans="2:10" x14ac:dyDescent="0.25">
      <c r="B12780" s="1508"/>
      <c r="C12780" s="1508"/>
      <c r="D12780" s="1508"/>
      <c r="E12780" s="1508"/>
      <c r="F12780" s="1504"/>
      <c r="G12780" s="1504"/>
      <c r="H12780" s="1504"/>
      <c r="I12780" s="1504"/>
      <c r="J12780" s="1504"/>
    </row>
    <row r="12781" spans="2:10" x14ac:dyDescent="0.25">
      <c r="B12781" s="1508"/>
      <c r="C12781" s="1508"/>
      <c r="D12781" s="1508"/>
      <c r="E12781" s="1508"/>
      <c r="F12781" s="1504"/>
      <c r="G12781" s="1504"/>
      <c r="H12781" s="1504"/>
      <c r="I12781" s="1504"/>
      <c r="J12781" s="1504"/>
    </row>
    <row r="12782" spans="2:10" x14ac:dyDescent="0.25">
      <c r="B12782" s="1508"/>
      <c r="C12782" s="1508"/>
      <c r="D12782" s="1508"/>
      <c r="E12782" s="1508"/>
      <c r="F12782" s="1504"/>
      <c r="G12782" s="1504"/>
      <c r="H12782" s="1504"/>
      <c r="I12782" s="1504"/>
      <c r="J12782" s="1504"/>
    </row>
    <row r="12783" spans="2:10" x14ac:dyDescent="0.25">
      <c r="B12783" s="1508"/>
      <c r="C12783" s="1508"/>
      <c r="D12783" s="1508"/>
      <c r="E12783" s="1508"/>
      <c r="F12783" s="1504"/>
      <c r="G12783" s="1504"/>
      <c r="H12783" s="1504"/>
      <c r="I12783" s="1504"/>
      <c r="J12783" s="1504"/>
    </row>
    <row r="12784" spans="2:10" x14ac:dyDescent="0.25">
      <c r="B12784" s="1508"/>
      <c r="C12784" s="1508"/>
      <c r="D12784" s="1508"/>
      <c r="E12784" s="1508"/>
      <c r="F12784" s="1504"/>
      <c r="G12784" s="1504"/>
      <c r="H12784" s="1504"/>
      <c r="I12784" s="1504"/>
      <c r="J12784" s="1504"/>
    </row>
    <row r="12785" spans="2:10" x14ac:dyDescent="0.25">
      <c r="B12785" s="1508"/>
      <c r="C12785" s="1508"/>
      <c r="D12785" s="1508"/>
      <c r="E12785" s="1508"/>
      <c r="F12785" s="1504"/>
      <c r="G12785" s="1504"/>
      <c r="H12785" s="1504"/>
      <c r="I12785" s="1504"/>
      <c r="J12785" s="1504"/>
    </row>
    <row r="12786" spans="2:10" x14ac:dyDescent="0.25">
      <c r="B12786" s="1508"/>
      <c r="C12786" s="1508"/>
      <c r="D12786" s="1508"/>
      <c r="E12786" s="1508"/>
      <c r="F12786" s="1504"/>
      <c r="G12786" s="1504"/>
      <c r="H12786" s="1504"/>
      <c r="I12786" s="1504"/>
      <c r="J12786" s="1504"/>
    </row>
    <row r="12787" spans="2:10" x14ac:dyDescent="0.25">
      <c r="B12787" s="1508"/>
      <c r="C12787" s="1508"/>
      <c r="D12787" s="1508"/>
      <c r="E12787" s="1508"/>
      <c r="F12787" s="1504"/>
      <c r="G12787" s="1504"/>
      <c r="H12787" s="1504"/>
      <c r="I12787" s="1504"/>
      <c r="J12787" s="1504"/>
    </row>
    <row r="12788" spans="2:10" x14ac:dyDescent="0.25">
      <c r="B12788" s="1508"/>
      <c r="C12788" s="1508"/>
      <c r="D12788" s="1508"/>
      <c r="E12788" s="1508"/>
      <c r="F12788" s="1504"/>
      <c r="G12788" s="1504"/>
      <c r="H12788" s="1504"/>
      <c r="I12788" s="1504"/>
      <c r="J12788" s="1504"/>
    </row>
    <row r="12789" spans="2:10" x14ac:dyDescent="0.25">
      <c r="B12789" s="1508"/>
      <c r="C12789" s="1508"/>
      <c r="D12789" s="1508"/>
      <c r="E12789" s="1508"/>
      <c r="F12789" s="1504"/>
      <c r="G12789" s="1504"/>
      <c r="H12789" s="1504"/>
      <c r="I12789" s="1504"/>
      <c r="J12789" s="1504"/>
    </row>
    <row r="12790" spans="2:10" x14ac:dyDescent="0.25">
      <c r="B12790" s="1508"/>
      <c r="C12790" s="1508"/>
      <c r="D12790" s="1508"/>
      <c r="E12790" s="1508"/>
      <c r="F12790" s="1504"/>
      <c r="G12790" s="1504"/>
      <c r="H12790" s="1504"/>
      <c r="I12790" s="1504"/>
      <c r="J12790" s="1504"/>
    </row>
    <row r="12791" spans="2:10" x14ac:dyDescent="0.25">
      <c r="B12791" s="1508"/>
      <c r="C12791" s="1508"/>
      <c r="D12791" s="1508"/>
      <c r="E12791" s="1508"/>
      <c r="F12791" s="1504"/>
      <c r="G12791" s="1504"/>
      <c r="H12791" s="1504"/>
      <c r="I12791" s="1504"/>
      <c r="J12791" s="1504"/>
    </row>
    <row r="12792" spans="2:10" x14ac:dyDescent="0.25">
      <c r="B12792" s="1508"/>
      <c r="C12792" s="1508"/>
      <c r="D12792" s="1508"/>
      <c r="E12792" s="1508"/>
      <c r="F12792" s="1504"/>
      <c r="G12792" s="1504"/>
      <c r="H12792" s="1504"/>
      <c r="I12792" s="1504"/>
      <c r="J12792" s="1504"/>
    </row>
    <row r="12793" spans="2:10" x14ac:dyDescent="0.25">
      <c r="B12793" s="1508"/>
      <c r="C12793" s="1508"/>
      <c r="D12793" s="1508"/>
      <c r="E12793" s="1508"/>
      <c r="F12793" s="1504"/>
      <c r="G12793" s="1504"/>
      <c r="H12793" s="1504"/>
      <c r="I12793" s="1504"/>
      <c r="J12793" s="1504"/>
    </row>
    <row r="12794" spans="2:10" x14ac:dyDescent="0.25">
      <c r="B12794" s="1508"/>
      <c r="C12794" s="1508"/>
      <c r="D12794" s="1508"/>
      <c r="E12794" s="1508"/>
      <c r="F12794" s="1504"/>
      <c r="G12794" s="1504"/>
      <c r="H12794" s="1504"/>
      <c r="I12794" s="1504"/>
      <c r="J12794" s="1504"/>
    </row>
    <row r="12795" spans="2:10" x14ac:dyDescent="0.25">
      <c r="B12795" s="1508"/>
      <c r="C12795" s="1508"/>
      <c r="D12795" s="1508"/>
      <c r="E12795" s="1508"/>
      <c r="F12795" s="1504"/>
      <c r="G12795" s="1504"/>
      <c r="H12795" s="1504"/>
      <c r="I12795" s="1504"/>
      <c r="J12795" s="1504"/>
    </row>
    <row r="12796" spans="2:10" x14ac:dyDescent="0.25">
      <c r="B12796" s="1508"/>
      <c r="C12796" s="1508"/>
      <c r="D12796" s="1508"/>
      <c r="E12796" s="1508"/>
      <c r="F12796" s="1504"/>
      <c r="G12796" s="1504"/>
      <c r="H12796" s="1504"/>
      <c r="I12796" s="1504"/>
      <c r="J12796" s="1504"/>
    </row>
    <row r="12797" spans="2:10" x14ac:dyDescent="0.25">
      <c r="B12797" s="1508"/>
      <c r="C12797" s="1508"/>
      <c r="D12797" s="1508"/>
      <c r="E12797" s="1508"/>
      <c r="F12797" s="1504"/>
      <c r="G12797" s="1504"/>
      <c r="H12797" s="1504"/>
      <c r="I12797" s="1504"/>
      <c r="J12797" s="1504"/>
    </row>
    <row r="12798" spans="2:10" x14ac:dyDescent="0.25">
      <c r="B12798" s="1508"/>
      <c r="C12798" s="1508"/>
      <c r="D12798" s="1508"/>
      <c r="E12798" s="1508"/>
      <c r="F12798" s="1504"/>
      <c r="G12798" s="1504"/>
      <c r="H12798" s="1504"/>
      <c r="I12798" s="1504"/>
      <c r="J12798" s="1504"/>
    </row>
    <row r="12799" spans="2:10" x14ac:dyDescent="0.25">
      <c r="B12799" s="1508"/>
      <c r="C12799" s="1508"/>
      <c r="D12799" s="1508"/>
      <c r="E12799" s="1508"/>
      <c r="F12799" s="1504"/>
      <c r="G12799" s="1504"/>
      <c r="H12799" s="1504"/>
      <c r="I12799" s="1504"/>
      <c r="J12799" s="1504"/>
    </row>
    <row r="12800" spans="2:10" x14ac:dyDescent="0.25">
      <c r="B12800" s="1508"/>
      <c r="C12800" s="1508"/>
      <c r="D12800" s="1508"/>
      <c r="E12800" s="1508"/>
      <c r="F12800" s="1504"/>
      <c r="G12800" s="1504"/>
      <c r="H12800" s="1504"/>
      <c r="I12800" s="1504"/>
      <c r="J12800" s="1504"/>
    </row>
    <row r="12801" spans="2:10" x14ac:dyDescent="0.25">
      <c r="B12801" s="1508"/>
      <c r="C12801" s="1508"/>
      <c r="D12801" s="1508"/>
      <c r="E12801" s="1508"/>
      <c r="F12801" s="1504"/>
      <c r="G12801" s="1504"/>
      <c r="H12801" s="1504"/>
      <c r="I12801" s="1504"/>
      <c r="J12801" s="1504"/>
    </row>
    <row r="12802" spans="2:10" x14ac:dyDescent="0.25">
      <c r="B12802" s="1508"/>
      <c r="C12802" s="1508"/>
      <c r="D12802" s="1508"/>
      <c r="E12802" s="1508"/>
      <c r="F12802" s="1504"/>
      <c r="G12802" s="1504"/>
      <c r="H12802" s="1504"/>
      <c r="I12802" s="1504"/>
      <c r="J12802" s="1504"/>
    </row>
    <row r="12803" spans="2:10" x14ac:dyDescent="0.25">
      <c r="B12803" s="1508"/>
      <c r="C12803" s="1508"/>
      <c r="D12803" s="1508"/>
      <c r="E12803" s="1508"/>
      <c r="F12803" s="1504"/>
      <c r="G12803" s="1504"/>
      <c r="H12803" s="1504"/>
      <c r="I12803" s="1504"/>
      <c r="J12803" s="1504"/>
    </row>
    <row r="12804" spans="2:10" x14ac:dyDescent="0.25">
      <c r="B12804" s="1508"/>
      <c r="C12804" s="1508"/>
      <c r="D12804" s="1508"/>
      <c r="E12804" s="1508"/>
      <c r="F12804" s="1504"/>
      <c r="G12804" s="1504"/>
      <c r="H12804" s="1504"/>
      <c r="I12804" s="1504"/>
      <c r="J12804" s="1504"/>
    </row>
    <row r="12805" spans="2:10" x14ac:dyDescent="0.25">
      <c r="B12805" s="1508"/>
      <c r="C12805" s="1508"/>
      <c r="D12805" s="1508"/>
      <c r="E12805" s="1508"/>
      <c r="F12805" s="1504"/>
      <c r="G12805" s="1504"/>
      <c r="H12805" s="1504"/>
      <c r="I12805" s="1504"/>
      <c r="J12805" s="1504"/>
    </row>
    <row r="12806" spans="2:10" x14ac:dyDescent="0.25">
      <c r="B12806" s="1508"/>
      <c r="C12806" s="1508"/>
      <c r="D12806" s="1508"/>
      <c r="E12806" s="1508"/>
      <c r="F12806" s="1504"/>
      <c r="G12806" s="1504"/>
      <c r="H12806" s="1504"/>
      <c r="I12806" s="1504"/>
      <c r="J12806" s="1504"/>
    </row>
    <row r="12807" spans="2:10" x14ac:dyDescent="0.25">
      <c r="B12807" s="1508"/>
      <c r="C12807" s="1508"/>
      <c r="D12807" s="1508"/>
      <c r="E12807" s="1508"/>
      <c r="F12807" s="1504"/>
      <c r="G12807" s="1504"/>
      <c r="H12807" s="1504"/>
      <c r="I12807" s="1504"/>
      <c r="J12807" s="1504"/>
    </row>
    <row r="12808" spans="2:10" x14ac:dyDescent="0.25">
      <c r="B12808" s="1508"/>
      <c r="C12808" s="1508"/>
      <c r="D12808" s="1508"/>
      <c r="E12808" s="1508"/>
      <c r="F12808" s="1504"/>
      <c r="G12808" s="1504"/>
      <c r="H12808" s="1504"/>
      <c r="I12808" s="1504"/>
      <c r="J12808" s="1504"/>
    </row>
    <row r="12809" spans="2:10" x14ac:dyDescent="0.25">
      <c r="B12809" s="1508"/>
      <c r="C12809" s="1508"/>
      <c r="D12809" s="1508"/>
      <c r="E12809" s="1508"/>
      <c r="F12809" s="1504"/>
      <c r="G12809" s="1504"/>
      <c r="H12809" s="1504"/>
      <c r="I12809" s="1504"/>
      <c r="J12809" s="1504"/>
    </row>
    <row r="12810" spans="2:10" x14ac:dyDescent="0.25">
      <c r="B12810" s="1508"/>
      <c r="C12810" s="1508"/>
      <c r="D12810" s="1508"/>
      <c r="E12810" s="1508"/>
      <c r="F12810" s="1504"/>
      <c r="G12810" s="1504"/>
      <c r="H12810" s="1504"/>
      <c r="I12810" s="1504"/>
      <c r="J12810" s="1504"/>
    </row>
    <row r="12811" spans="2:10" x14ac:dyDescent="0.25">
      <c r="B12811" s="1508"/>
      <c r="C12811" s="1508"/>
      <c r="D12811" s="1508"/>
      <c r="E12811" s="1508"/>
      <c r="F12811" s="1504"/>
      <c r="G12811" s="1504"/>
      <c r="H12811" s="1504"/>
      <c r="I12811" s="1504"/>
      <c r="J12811" s="1504"/>
    </row>
    <row r="12812" spans="2:10" x14ac:dyDescent="0.25">
      <c r="B12812" s="1508"/>
      <c r="C12812" s="1508"/>
      <c r="D12812" s="1508"/>
      <c r="E12812" s="1508"/>
      <c r="F12812" s="1504"/>
      <c r="G12812" s="1504"/>
      <c r="H12812" s="1504"/>
      <c r="I12812" s="1504"/>
      <c r="J12812" s="1504"/>
    </row>
    <row r="12813" spans="2:10" x14ac:dyDescent="0.25">
      <c r="B12813" s="1508"/>
      <c r="C12813" s="1508"/>
      <c r="D12813" s="1508"/>
      <c r="E12813" s="1508"/>
      <c r="F12813" s="1504"/>
      <c r="G12813" s="1504"/>
      <c r="H12813" s="1504"/>
      <c r="I12813" s="1504"/>
      <c r="J12813" s="1504"/>
    </row>
    <row r="12814" spans="2:10" x14ac:dyDescent="0.25">
      <c r="B12814" s="1508"/>
      <c r="C12814" s="1508"/>
      <c r="D12814" s="1508"/>
      <c r="E12814" s="1508"/>
      <c r="F12814" s="1504"/>
      <c r="G12814" s="1504"/>
      <c r="H12814" s="1504"/>
      <c r="I12814" s="1504"/>
      <c r="J12814" s="1504"/>
    </row>
    <row r="12815" spans="2:10" x14ac:dyDescent="0.25">
      <c r="B12815" s="1508"/>
      <c r="C12815" s="1508"/>
      <c r="D12815" s="1508"/>
      <c r="E12815" s="1508"/>
      <c r="F12815" s="1504"/>
      <c r="G12815" s="1504"/>
      <c r="H12815" s="1504"/>
      <c r="I12815" s="1504"/>
      <c r="J12815" s="1504"/>
    </row>
    <row r="12816" spans="2:10" x14ac:dyDescent="0.25">
      <c r="B12816" s="1508"/>
      <c r="C12816" s="1508"/>
      <c r="D12816" s="1508"/>
      <c r="E12816" s="1508"/>
      <c r="F12816" s="1504"/>
      <c r="G12816" s="1504"/>
      <c r="H12816" s="1504"/>
      <c r="I12816" s="1504"/>
      <c r="J12816" s="1504"/>
    </row>
    <row r="12817" spans="2:10" x14ac:dyDescent="0.25">
      <c r="B12817" s="1508"/>
      <c r="C12817" s="1508"/>
      <c r="D12817" s="1508"/>
      <c r="E12817" s="1508"/>
      <c r="F12817" s="1504"/>
      <c r="G12817" s="1504"/>
      <c r="H12817" s="1504"/>
      <c r="I12817" s="1504"/>
      <c r="J12817" s="1504"/>
    </row>
    <row r="12818" spans="2:10" x14ac:dyDescent="0.25">
      <c r="B12818" s="1508"/>
      <c r="C12818" s="1508"/>
      <c r="D12818" s="1508"/>
      <c r="E12818" s="1508"/>
      <c r="F12818" s="1504"/>
      <c r="G12818" s="1504"/>
      <c r="H12818" s="1504"/>
      <c r="I12818" s="1504"/>
      <c r="J12818" s="1504"/>
    </row>
    <row r="12819" spans="2:10" x14ac:dyDescent="0.25">
      <c r="B12819" s="1508"/>
      <c r="C12819" s="1508"/>
      <c r="D12819" s="1508"/>
      <c r="E12819" s="1508"/>
      <c r="F12819" s="1504"/>
      <c r="G12819" s="1504"/>
      <c r="H12819" s="1504"/>
      <c r="I12819" s="1504"/>
      <c r="J12819" s="1504"/>
    </row>
    <row r="12820" spans="2:10" x14ac:dyDescent="0.25">
      <c r="B12820" s="1508"/>
      <c r="C12820" s="1508"/>
      <c r="D12820" s="1508"/>
      <c r="E12820" s="1508"/>
      <c r="F12820" s="1504"/>
      <c r="G12820" s="1504"/>
      <c r="H12820" s="1504"/>
      <c r="I12820" s="1504"/>
      <c r="J12820" s="1504"/>
    </row>
    <row r="12821" spans="2:10" x14ac:dyDescent="0.25">
      <c r="B12821" s="1508"/>
      <c r="C12821" s="1508"/>
      <c r="D12821" s="1508"/>
      <c r="E12821" s="1508"/>
      <c r="F12821" s="1504"/>
      <c r="G12821" s="1504"/>
      <c r="H12821" s="1504"/>
      <c r="I12821" s="1504"/>
      <c r="J12821" s="1504"/>
    </row>
    <row r="12822" spans="2:10" x14ac:dyDescent="0.25">
      <c r="B12822" s="1508"/>
      <c r="C12822" s="1508"/>
      <c r="D12822" s="1508"/>
      <c r="E12822" s="1508"/>
      <c r="F12822" s="1504"/>
      <c r="G12822" s="1504"/>
      <c r="H12822" s="1504"/>
      <c r="I12822" s="1504"/>
      <c r="J12822" s="1504"/>
    </row>
    <row r="12823" spans="2:10" x14ac:dyDescent="0.25">
      <c r="B12823" s="1508"/>
      <c r="C12823" s="1508"/>
      <c r="D12823" s="1508"/>
      <c r="E12823" s="1508"/>
      <c r="F12823" s="1504"/>
      <c r="G12823" s="1504"/>
      <c r="H12823" s="1504"/>
      <c r="I12823" s="1504"/>
      <c r="J12823" s="1504"/>
    </row>
    <row r="12824" spans="2:10" x14ac:dyDescent="0.25">
      <c r="B12824" s="1508"/>
      <c r="C12824" s="1508"/>
      <c r="D12824" s="1508"/>
      <c r="E12824" s="1508"/>
      <c r="F12824" s="1504"/>
      <c r="G12824" s="1504"/>
      <c r="H12824" s="1504"/>
      <c r="I12824" s="1504"/>
      <c r="J12824" s="1504"/>
    </row>
    <row r="12825" spans="2:10" x14ac:dyDescent="0.25">
      <c r="B12825" s="1508"/>
      <c r="C12825" s="1508"/>
      <c r="D12825" s="1508"/>
      <c r="E12825" s="1508"/>
      <c r="F12825" s="1504"/>
      <c r="G12825" s="1504"/>
      <c r="H12825" s="1504"/>
      <c r="I12825" s="1504"/>
      <c r="J12825" s="1504"/>
    </row>
    <row r="12826" spans="2:10" x14ac:dyDescent="0.25">
      <c r="B12826" s="1508"/>
      <c r="C12826" s="1508"/>
      <c r="D12826" s="1508"/>
      <c r="E12826" s="1508"/>
      <c r="F12826" s="1504"/>
      <c r="G12826" s="1504"/>
      <c r="H12826" s="1504"/>
      <c r="I12826" s="1504"/>
      <c r="J12826" s="1504"/>
    </row>
    <row r="12827" spans="2:10" x14ac:dyDescent="0.25">
      <c r="B12827" s="1508"/>
      <c r="C12827" s="1508"/>
      <c r="D12827" s="1508"/>
      <c r="E12827" s="1508"/>
      <c r="F12827" s="1504"/>
      <c r="G12827" s="1504"/>
      <c r="H12827" s="1504"/>
      <c r="I12827" s="1504"/>
      <c r="J12827" s="1504"/>
    </row>
    <row r="12828" spans="2:10" x14ac:dyDescent="0.25">
      <c r="B12828" s="1508"/>
      <c r="C12828" s="1508"/>
      <c r="D12828" s="1508"/>
      <c r="E12828" s="1508"/>
      <c r="F12828" s="1504"/>
      <c r="G12828" s="1504"/>
      <c r="H12828" s="1504"/>
      <c r="I12828" s="1504"/>
      <c r="J12828" s="1504"/>
    </row>
    <row r="12829" spans="2:10" x14ac:dyDescent="0.25">
      <c r="B12829" s="1508"/>
      <c r="C12829" s="1508"/>
      <c r="D12829" s="1508"/>
      <c r="E12829" s="1508"/>
      <c r="F12829" s="1504"/>
      <c r="G12829" s="1504"/>
      <c r="H12829" s="1504"/>
      <c r="I12829" s="1504"/>
      <c r="J12829" s="1504"/>
    </row>
    <row r="12830" spans="2:10" x14ac:dyDescent="0.25">
      <c r="B12830" s="1508"/>
      <c r="C12830" s="1508"/>
      <c r="D12830" s="1508"/>
      <c r="E12830" s="1508"/>
      <c r="F12830" s="1504"/>
      <c r="G12830" s="1504"/>
      <c r="H12830" s="1504"/>
      <c r="I12830" s="1504"/>
      <c r="J12830" s="1504"/>
    </row>
    <row r="12831" spans="2:10" x14ac:dyDescent="0.25">
      <c r="B12831" s="1508"/>
      <c r="C12831" s="1508"/>
      <c r="D12831" s="1508"/>
      <c r="E12831" s="1508"/>
      <c r="F12831" s="1504"/>
      <c r="G12831" s="1504"/>
      <c r="H12831" s="1504"/>
      <c r="I12831" s="1504"/>
      <c r="J12831" s="1504"/>
    </row>
    <row r="12832" spans="2:10" x14ac:dyDescent="0.25">
      <c r="B12832" s="1508"/>
      <c r="C12832" s="1508"/>
      <c r="D12832" s="1508"/>
      <c r="E12832" s="1508"/>
      <c r="F12832" s="1504"/>
      <c r="G12832" s="1504"/>
      <c r="H12832" s="1504"/>
      <c r="I12832" s="1504"/>
      <c r="J12832" s="1504"/>
    </row>
    <row r="12833" spans="2:10" x14ac:dyDescent="0.25">
      <c r="B12833" s="1508"/>
      <c r="C12833" s="1508"/>
      <c r="D12833" s="1508"/>
      <c r="E12833" s="1508"/>
      <c r="F12833" s="1504"/>
      <c r="G12833" s="1504"/>
      <c r="H12833" s="1504"/>
      <c r="I12833" s="1504"/>
      <c r="J12833" s="1504"/>
    </row>
    <row r="12834" spans="2:10" x14ac:dyDescent="0.25">
      <c r="B12834" s="1508"/>
      <c r="C12834" s="1508"/>
      <c r="D12834" s="1508"/>
      <c r="E12834" s="1508"/>
      <c r="F12834" s="1504"/>
      <c r="G12834" s="1504"/>
      <c r="H12834" s="1504"/>
      <c r="I12834" s="1504"/>
      <c r="J12834" s="1504"/>
    </row>
    <row r="12835" spans="2:10" x14ac:dyDescent="0.25">
      <c r="B12835" s="1508"/>
      <c r="C12835" s="1508"/>
      <c r="D12835" s="1508"/>
      <c r="E12835" s="1508"/>
      <c r="F12835" s="1504"/>
      <c r="G12835" s="1504"/>
      <c r="H12835" s="1504"/>
      <c r="I12835" s="1504"/>
      <c r="J12835" s="1504"/>
    </row>
    <row r="12836" spans="2:10" x14ac:dyDescent="0.25">
      <c r="B12836" s="1508"/>
      <c r="C12836" s="1508"/>
      <c r="D12836" s="1508"/>
      <c r="E12836" s="1508"/>
      <c r="F12836" s="1504"/>
      <c r="G12836" s="1504"/>
      <c r="H12836" s="1504"/>
      <c r="I12836" s="1504"/>
      <c r="J12836" s="1504"/>
    </row>
    <row r="12837" spans="2:10" x14ac:dyDescent="0.25">
      <c r="B12837" s="1508"/>
      <c r="C12837" s="1508"/>
      <c r="D12837" s="1508"/>
      <c r="E12837" s="1508"/>
      <c r="F12837" s="1504"/>
      <c r="G12837" s="1504"/>
      <c r="H12837" s="1504"/>
      <c r="I12837" s="1504"/>
      <c r="J12837" s="1504"/>
    </row>
    <row r="12838" spans="2:10" x14ac:dyDescent="0.25">
      <c r="B12838" s="1508"/>
      <c r="C12838" s="1508"/>
      <c r="D12838" s="1508"/>
      <c r="E12838" s="1508"/>
      <c r="F12838" s="1504"/>
      <c r="G12838" s="1504"/>
      <c r="H12838" s="1504"/>
      <c r="I12838" s="1504"/>
      <c r="J12838" s="1504"/>
    </row>
    <row r="12839" spans="2:10" x14ac:dyDescent="0.25">
      <c r="B12839" s="1508"/>
      <c r="C12839" s="1508"/>
      <c r="D12839" s="1508"/>
      <c r="E12839" s="1508"/>
      <c r="F12839" s="1504"/>
      <c r="G12839" s="1504"/>
      <c r="H12839" s="1504"/>
      <c r="I12839" s="1504"/>
      <c r="J12839" s="1504"/>
    </row>
    <row r="12840" spans="2:10" x14ac:dyDescent="0.25">
      <c r="B12840" s="1508"/>
      <c r="C12840" s="1508"/>
      <c r="D12840" s="1508"/>
      <c r="E12840" s="1508"/>
      <c r="F12840" s="1504"/>
      <c r="G12840" s="1504"/>
      <c r="H12840" s="1504"/>
      <c r="I12840" s="1504"/>
      <c r="J12840" s="1504"/>
    </row>
    <row r="12841" spans="2:10" x14ac:dyDescent="0.25">
      <c r="B12841" s="1508"/>
      <c r="C12841" s="1508"/>
      <c r="D12841" s="1508"/>
      <c r="E12841" s="1508"/>
      <c r="F12841" s="1504"/>
      <c r="G12841" s="1504"/>
      <c r="H12841" s="1504"/>
      <c r="I12841" s="1504"/>
      <c r="J12841" s="1504"/>
    </row>
    <row r="12842" spans="2:10" x14ac:dyDescent="0.25">
      <c r="B12842" s="1508"/>
      <c r="C12842" s="1508"/>
      <c r="D12842" s="1508"/>
      <c r="E12842" s="1508"/>
      <c r="F12842" s="1504"/>
      <c r="G12842" s="1504"/>
      <c r="H12842" s="1504"/>
      <c r="I12842" s="1504"/>
      <c r="J12842" s="1504"/>
    </row>
    <row r="12843" spans="2:10" x14ac:dyDescent="0.25">
      <c r="B12843" s="1508"/>
      <c r="C12843" s="1508"/>
      <c r="D12843" s="1508"/>
      <c r="E12843" s="1508"/>
      <c r="F12843" s="1504"/>
      <c r="G12843" s="1504"/>
      <c r="H12843" s="1504"/>
      <c r="I12843" s="1504"/>
      <c r="J12843" s="1504"/>
    </row>
    <row r="12844" spans="2:10" x14ac:dyDescent="0.25">
      <c r="B12844" s="1508"/>
      <c r="C12844" s="1508"/>
      <c r="D12844" s="1508"/>
      <c r="E12844" s="1508"/>
      <c r="F12844" s="1504"/>
      <c r="G12844" s="1504"/>
      <c r="H12844" s="1504"/>
      <c r="I12844" s="1504"/>
      <c r="J12844" s="1504"/>
    </row>
    <row r="12845" spans="2:10" x14ac:dyDescent="0.25">
      <c r="B12845" s="1508"/>
      <c r="C12845" s="1508"/>
      <c r="D12845" s="1508"/>
      <c r="E12845" s="1508"/>
      <c r="F12845" s="1504"/>
      <c r="G12845" s="1504"/>
      <c r="H12845" s="1504"/>
      <c r="I12845" s="1504"/>
      <c r="J12845" s="1504"/>
    </row>
    <row r="12846" spans="2:10" x14ac:dyDescent="0.25">
      <c r="B12846" s="1508"/>
      <c r="C12846" s="1508"/>
      <c r="D12846" s="1508"/>
      <c r="E12846" s="1508"/>
      <c r="F12846" s="1504"/>
      <c r="G12846" s="1504"/>
      <c r="H12846" s="1504"/>
      <c r="I12846" s="1504"/>
      <c r="J12846" s="1504"/>
    </row>
    <row r="12847" spans="2:10" x14ac:dyDescent="0.25">
      <c r="B12847" s="1508"/>
      <c r="C12847" s="1508"/>
      <c r="D12847" s="1508"/>
      <c r="E12847" s="1508"/>
      <c r="F12847" s="1504"/>
      <c r="G12847" s="1504"/>
      <c r="H12847" s="1504"/>
      <c r="I12847" s="1504"/>
      <c r="J12847" s="1504"/>
    </row>
    <row r="12848" spans="2:10" x14ac:dyDescent="0.25">
      <c r="B12848" s="1508"/>
      <c r="C12848" s="1508"/>
      <c r="D12848" s="1508"/>
      <c r="E12848" s="1508"/>
      <c r="F12848" s="1504"/>
      <c r="G12848" s="1504"/>
      <c r="H12848" s="1504"/>
      <c r="I12848" s="1504"/>
      <c r="J12848" s="1504"/>
    </row>
    <row r="12849" spans="2:10" x14ac:dyDescent="0.25">
      <c r="B12849" s="1508"/>
      <c r="C12849" s="1508"/>
      <c r="D12849" s="1508"/>
      <c r="E12849" s="1508"/>
      <c r="F12849" s="1504"/>
      <c r="G12849" s="1504"/>
      <c r="H12849" s="1504"/>
      <c r="I12849" s="1504"/>
      <c r="J12849" s="1504"/>
    </row>
    <row r="12850" spans="2:10" x14ac:dyDescent="0.25">
      <c r="B12850" s="1508"/>
      <c r="C12850" s="1508"/>
      <c r="D12850" s="1508"/>
      <c r="E12850" s="1508"/>
      <c r="F12850" s="1504"/>
      <c r="G12850" s="1504"/>
      <c r="H12850" s="1504"/>
      <c r="I12850" s="1504"/>
      <c r="J12850" s="1504"/>
    </row>
    <row r="12851" spans="2:10" x14ac:dyDescent="0.25">
      <c r="B12851" s="1508"/>
      <c r="C12851" s="1508"/>
      <c r="D12851" s="1508"/>
      <c r="E12851" s="1508"/>
      <c r="F12851" s="1504"/>
      <c r="G12851" s="1504"/>
      <c r="H12851" s="1504"/>
      <c r="I12851" s="1504"/>
      <c r="J12851" s="1504"/>
    </row>
    <row r="12852" spans="2:10" x14ac:dyDescent="0.25">
      <c r="B12852" s="1508"/>
      <c r="C12852" s="1508"/>
      <c r="D12852" s="1508"/>
      <c r="E12852" s="1508"/>
      <c r="F12852" s="1504"/>
      <c r="G12852" s="1504"/>
      <c r="H12852" s="1504"/>
      <c r="I12852" s="1504"/>
      <c r="J12852" s="1504"/>
    </row>
    <row r="12853" spans="2:10" x14ac:dyDescent="0.25">
      <c r="B12853" s="1508"/>
      <c r="C12853" s="1508"/>
      <c r="D12853" s="1508"/>
      <c r="E12853" s="1508"/>
      <c r="F12853" s="1504"/>
      <c r="G12853" s="1504"/>
      <c r="H12853" s="1504"/>
      <c r="I12853" s="1504"/>
      <c r="J12853" s="1504"/>
    </row>
    <row r="12854" spans="2:10" x14ac:dyDescent="0.25">
      <c r="B12854" s="1508"/>
      <c r="C12854" s="1508"/>
      <c r="D12854" s="1508"/>
      <c r="E12854" s="1508"/>
      <c r="F12854" s="1504"/>
      <c r="G12854" s="1504"/>
      <c r="H12854" s="1504"/>
      <c r="I12854" s="1504"/>
      <c r="J12854" s="1504"/>
    </row>
    <row r="12855" spans="2:10" x14ac:dyDescent="0.25">
      <c r="B12855" s="1508"/>
      <c r="C12855" s="1508"/>
      <c r="D12855" s="1508"/>
      <c r="E12855" s="1508"/>
      <c r="F12855" s="1504"/>
      <c r="G12855" s="1504"/>
      <c r="H12855" s="1504"/>
      <c r="I12855" s="1504"/>
      <c r="J12855" s="1504"/>
    </row>
    <row r="12856" spans="2:10" x14ac:dyDescent="0.25">
      <c r="B12856" s="1508"/>
      <c r="C12856" s="1508"/>
      <c r="D12856" s="1508"/>
      <c r="E12856" s="1508"/>
      <c r="F12856" s="1504"/>
      <c r="G12856" s="1504"/>
      <c r="H12856" s="1504"/>
      <c r="I12856" s="1504"/>
      <c r="J12856" s="1504"/>
    </row>
    <row r="12857" spans="2:10" x14ac:dyDescent="0.25">
      <c r="B12857" s="1508"/>
      <c r="C12857" s="1508"/>
      <c r="D12857" s="1508"/>
      <c r="E12857" s="1508"/>
      <c r="F12857" s="1504"/>
      <c r="G12857" s="1504"/>
      <c r="H12857" s="1504"/>
      <c r="I12857" s="1504"/>
      <c r="J12857" s="1504"/>
    </row>
    <row r="12858" spans="2:10" x14ac:dyDescent="0.25">
      <c r="B12858" s="1508"/>
      <c r="C12858" s="1508"/>
      <c r="D12858" s="1508"/>
      <c r="E12858" s="1508"/>
      <c r="F12858" s="1504"/>
      <c r="G12858" s="1504"/>
      <c r="H12858" s="1504"/>
      <c r="I12858" s="1504"/>
      <c r="J12858" s="1504"/>
    </row>
    <row r="12859" spans="2:10" x14ac:dyDescent="0.25">
      <c r="B12859" s="1508"/>
      <c r="C12859" s="1508"/>
      <c r="D12859" s="1508"/>
      <c r="E12859" s="1508"/>
      <c r="F12859" s="1504"/>
      <c r="G12859" s="1504"/>
      <c r="H12859" s="1504"/>
      <c r="I12859" s="1504"/>
      <c r="J12859" s="1504"/>
    </row>
    <row r="12860" spans="2:10" x14ac:dyDescent="0.25">
      <c r="B12860" s="1508"/>
      <c r="C12860" s="1508"/>
      <c r="D12860" s="1508"/>
      <c r="E12860" s="1508"/>
      <c r="F12860" s="1504"/>
      <c r="G12860" s="1504"/>
      <c r="H12860" s="1504"/>
      <c r="I12860" s="1504"/>
      <c r="J12860" s="1504"/>
    </row>
    <row r="12861" spans="2:10" x14ac:dyDescent="0.25">
      <c r="B12861" s="1508"/>
      <c r="C12861" s="1508"/>
      <c r="D12861" s="1508"/>
      <c r="E12861" s="1508"/>
      <c r="F12861" s="1504"/>
      <c r="G12861" s="1504"/>
      <c r="H12861" s="1504"/>
      <c r="I12861" s="1504"/>
      <c r="J12861" s="1504"/>
    </row>
    <row r="12862" spans="2:10" x14ac:dyDescent="0.25">
      <c r="B12862" s="1508"/>
      <c r="C12862" s="1508"/>
      <c r="D12862" s="1508"/>
      <c r="E12862" s="1508"/>
      <c r="F12862" s="1504"/>
      <c r="G12862" s="1504"/>
      <c r="H12862" s="1504"/>
      <c r="I12862" s="1504"/>
      <c r="J12862" s="1504"/>
    </row>
    <row r="12863" spans="2:10" x14ac:dyDescent="0.25">
      <c r="B12863" s="1508"/>
      <c r="C12863" s="1508"/>
      <c r="D12863" s="1508"/>
      <c r="E12863" s="1508"/>
      <c r="F12863" s="1504"/>
      <c r="G12863" s="1504"/>
      <c r="H12863" s="1504"/>
      <c r="I12863" s="1504"/>
      <c r="J12863" s="1504"/>
    </row>
    <row r="12864" spans="2:10" x14ac:dyDescent="0.25">
      <c r="B12864" s="1508"/>
      <c r="C12864" s="1508"/>
      <c r="D12864" s="1508"/>
      <c r="E12864" s="1508"/>
      <c r="F12864" s="1504"/>
      <c r="G12864" s="1504"/>
      <c r="H12864" s="1504"/>
      <c r="I12864" s="1504"/>
      <c r="J12864" s="1504"/>
    </row>
    <row r="12865" spans="2:10" x14ac:dyDescent="0.25">
      <c r="B12865" s="1508"/>
      <c r="C12865" s="1508"/>
      <c r="D12865" s="1508"/>
      <c r="E12865" s="1508"/>
      <c r="F12865" s="1504"/>
      <c r="G12865" s="1504"/>
      <c r="H12865" s="1504"/>
      <c r="I12865" s="1504"/>
      <c r="J12865" s="1504"/>
    </row>
    <row r="12866" spans="2:10" x14ac:dyDescent="0.25">
      <c r="B12866" s="1508"/>
      <c r="C12866" s="1508"/>
      <c r="D12866" s="1508"/>
      <c r="E12866" s="1508"/>
      <c r="F12866" s="1504"/>
      <c r="G12866" s="1504"/>
      <c r="H12866" s="1504"/>
      <c r="I12866" s="1504"/>
      <c r="J12866" s="1504"/>
    </row>
    <row r="12867" spans="2:10" x14ac:dyDescent="0.25">
      <c r="B12867" s="1508"/>
      <c r="C12867" s="1508"/>
      <c r="D12867" s="1508"/>
      <c r="E12867" s="1508"/>
      <c r="F12867" s="1504"/>
      <c r="G12867" s="1504"/>
      <c r="H12867" s="1504"/>
      <c r="I12867" s="1504"/>
      <c r="J12867" s="1504"/>
    </row>
    <row r="12868" spans="2:10" x14ac:dyDescent="0.25">
      <c r="B12868" s="1508"/>
      <c r="C12868" s="1508"/>
      <c r="D12868" s="1508"/>
      <c r="E12868" s="1508"/>
      <c r="F12868" s="1504"/>
      <c r="G12868" s="1504"/>
      <c r="H12868" s="1504"/>
      <c r="I12868" s="1504"/>
      <c r="J12868" s="1504"/>
    </row>
    <row r="12869" spans="2:10" x14ac:dyDescent="0.25">
      <c r="B12869" s="1508"/>
      <c r="C12869" s="1508"/>
      <c r="D12869" s="1508"/>
      <c r="E12869" s="1508"/>
      <c r="F12869" s="1504"/>
      <c r="G12869" s="1504"/>
      <c r="H12869" s="1504"/>
      <c r="I12869" s="1504"/>
      <c r="J12869" s="1504"/>
    </row>
    <row r="12870" spans="2:10" x14ac:dyDescent="0.25">
      <c r="B12870" s="1508"/>
      <c r="C12870" s="1508"/>
      <c r="D12870" s="1508"/>
      <c r="E12870" s="1508"/>
      <c r="F12870" s="1504"/>
      <c r="G12870" s="1504"/>
      <c r="H12870" s="1504"/>
      <c r="I12870" s="1504"/>
      <c r="J12870" s="1504"/>
    </row>
    <row r="12871" spans="2:10" x14ac:dyDescent="0.25">
      <c r="B12871" s="1508"/>
      <c r="C12871" s="1508"/>
      <c r="D12871" s="1508"/>
      <c r="E12871" s="1508"/>
      <c r="F12871" s="1504"/>
      <c r="G12871" s="1504"/>
      <c r="H12871" s="1504"/>
      <c r="I12871" s="1504"/>
      <c r="J12871" s="1504"/>
    </row>
    <row r="12872" spans="2:10" x14ac:dyDescent="0.25">
      <c r="B12872" s="1508"/>
      <c r="C12872" s="1508"/>
      <c r="D12872" s="1508"/>
      <c r="E12872" s="1508"/>
      <c r="F12872" s="1504"/>
      <c r="G12872" s="1504"/>
      <c r="H12872" s="1504"/>
      <c r="I12872" s="1504"/>
      <c r="J12872" s="1504"/>
    </row>
    <row r="12873" spans="2:10" x14ac:dyDescent="0.25">
      <c r="B12873" s="1508"/>
      <c r="C12873" s="1508"/>
      <c r="D12873" s="1508"/>
      <c r="E12873" s="1508"/>
      <c r="F12873" s="1504"/>
      <c r="G12873" s="1504"/>
      <c r="H12873" s="1504"/>
      <c r="I12873" s="1504"/>
      <c r="J12873" s="1504"/>
    </row>
    <row r="12874" spans="2:10" x14ac:dyDescent="0.25">
      <c r="B12874" s="1508"/>
      <c r="C12874" s="1508"/>
      <c r="D12874" s="1508"/>
      <c r="E12874" s="1508"/>
      <c r="F12874" s="1504"/>
      <c r="G12874" s="1504"/>
      <c r="H12874" s="1504"/>
      <c r="I12874" s="1504"/>
      <c r="J12874" s="1504"/>
    </row>
    <row r="12875" spans="2:10" x14ac:dyDescent="0.25">
      <c r="B12875" s="1508"/>
      <c r="C12875" s="1508"/>
      <c r="D12875" s="1508"/>
      <c r="E12875" s="1508"/>
      <c r="F12875" s="1504"/>
      <c r="G12875" s="1504"/>
      <c r="H12875" s="1504"/>
      <c r="I12875" s="1504"/>
      <c r="J12875" s="1504"/>
    </row>
    <row r="12876" spans="2:10" x14ac:dyDescent="0.25">
      <c r="B12876" s="1508"/>
      <c r="C12876" s="1508"/>
      <c r="D12876" s="1508"/>
      <c r="E12876" s="1508"/>
      <c r="F12876" s="1504"/>
      <c r="G12876" s="1504"/>
      <c r="H12876" s="1504"/>
      <c r="I12876" s="1504"/>
      <c r="J12876" s="1504"/>
    </row>
    <row r="12877" spans="2:10" x14ac:dyDescent="0.25">
      <c r="B12877" s="1508"/>
      <c r="C12877" s="1508"/>
      <c r="D12877" s="1508"/>
      <c r="E12877" s="1508"/>
      <c r="F12877" s="1504"/>
      <c r="G12877" s="1504"/>
      <c r="H12877" s="1504"/>
      <c r="I12877" s="1504"/>
      <c r="J12877" s="1504"/>
    </row>
    <row r="12878" spans="2:10" x14ac:dyDescent="0.25">
      <c r="B12878" s="1508"/>
      <c r="C12878" s="1508"/>
      <c r="D12878" s="1508"/>
      <c r="E12878" s="1508"/>
      <c r="F12878" s="1504"/>
      <c r="G12878" s="1504"/>
      <c r="H12878" s="1504"/>
      <c r="I12878" s="1504"/>
      <c r="J12878" s="1504"/>
    </row>
    <row r="12879" spans="2:10" x14ac:dyDescent="0.25">
      <c r="B12879" s="1508"/>
      <c r="C12879" s="1508"/>
      <c r="D12879" s="1508"/>
      <c r="E12879" s="1508"/>
      <c r="F12879" s="1504"/>
      <c r="G12879" s="1504"/>
      <c r="H12879" s="1504"/>
      <c r="I12879" s="1504"/>
      <c r="J12879" s="1504"/>
    </row>
    <row r="12880" spans="2:10" x14ac:dyDescent="0.25">
      <c r="B12880" s="1508"/>
      <c r="C12880" s="1508"/>
      <c r="D12880" s="1508"/>
      <c r="E12880" s="1508"/>
      <c r="F12880" s="1504"/>
      <c r="G12880" s="1504"/>
      <c r="H12880" s="1504"/>
      <c r="I12880" s="1504"/>
      <c r="J12880" s="1504"/>
    </row>
    <row r="12881" spans="2:10" x14ac:dyDescent="0.25">
      <c r="B12881" s="1508"/>
      <c r="C12881" s="1508"/>
      <c r="D12881" s="1508"/>
      <c r="E12881" s="1508"/>
      <c r="F12881" s="1504"/>
      <c r="G12881" s="1504"/>
      <c r="H12881" s="1504"/>
      <c r="I12881" s="1504"/>
      <c r="J12881" s="1504"/>
    </row>
    <row r="12882" spans="2:10" x14ac:dyDescent="0.25">
      <c r="B12882" s="1508"/>
      <c r="C12882" s="1508"/>
      <c r="D12882" s="1508"/>
      <c r="E12882" s="1508"/>
      <c r="F12882" s="1504"/>
      <c r="G12882" s="1504"/>
      <c r="H12882" s="1504"/>
      <c r="I12882" s="1504"/>
      <c r="J12882" s="1504"/>
    </row>
    <row r="12883" spans="2:10" x14ac:dyDescent="0.25">
      <c r="B12883" s="1508"/>
      <c r="C12883" s="1508"/>
      <c r="D12883" s="1508"/>
      <c r="E12883" s="1508"/>
      <c r="F12883" s="1504"/>
      <c r="G12883" s="1504"/>
      <c r="H12883" s="1504"/>
      <c r="I12883" s="1504"/>
      <c r="J12883" s="1504"/>
    </row>
    <row r="12884" spans="2:10" x14ac:dyDescent="0.25">
      <c r="B12884" s="1508"/>
      <c r="C12884" s="1508"/>
      <c r="D12884" s="1508"/>
      <c r="E12884" s="1508"/>
      <c r="F12884" s="1504"/>
      <c r="G12884" s="1504"/>
      <c r="H12884" s="1504"/>
      <c r="I12884" s="1504"/>
      <c r="J12884" s="1504"/>
    </row>
    <row r="12885" spans="2:10" x14ac:dyDescent="0.25">
      <c r="B12885" s="1508"/>
      <c r="C12885" s="1508"/>
      <c r="D12885" s="1508"/>
      <c r="E12885" s="1508"/>
      <c r="F12885" s="1504"/>
      <c r="G12885" s="1504"/>
      <c r="H12885" s="1504"/>
      <c r="I12885" s="1504"/>
      <c r="J12885" s="1504"/>
    </row>
    <row r="12886" spans="2:10" x14ac:dyDescent="0.25">
      <c r="B12886" s="1508"/>
      <c r="C12886" s="1508"/>
      <c r="D12886" s="1508"/>
      <c r="E12886" s="1508"/>
      <c r="F12886" s="1504"/>
      <c r="G12886" s="1504"/>
      <c r="H12886" s="1504"/>
      <c r="I12886" s="1504"/>
      <c r="J12886" s="1504"/>
    </row>
    <row r="12887" spans="2:10" x14ac:dyDescent="0.25">
      <c r="B12887" s="1508"/>
      <c r="C12887" s="1508"/>
      <c r="D12887" s="1508"/>
      <c r="E12887" s="1508"/>
      <c r="F12887" s="1504"/>
      <c r="G12887" s="1504"/>
      <c r="H12887" s="1504"/>
      <c r="I12887" s="1504"/>
      <c r="J12887" s="1504"/>
    </row>
    <row r="12888" spans="2:10" x14ac:dyDescent="0.25">
      <c r="B12888" s="1508"/>
      <c r="C12888" s="1508"/>
      <c r="D12888" s="1508"/>
      <c r="E12888" s="1508"/>
      <c r="F12888" s="1504"/>
      <c r="G12888" s="1504"/>
      <c r="H12888" s="1504"/>
      <c r="I12888" s="1504"/>
      <c r="J12888" s="1504"/>
    </row>
    <row r="12889" spans="2:10" x14ac:dyDescent="0.25">
      <c r="B12889" s="1508"/>
      <c r="C12889" s="1508"/>
      <c r="D12889" s="1508"/>
      <c r="E12889" s="1508"/>
      <c r="F12889" s="1504"/>
      <c r="G12889" s="1504"/>
      <c r="H12889" s="1504"/>
      <c r="I12889" s="1504"/>
      <c r="J12889" s="1504"/>
    </row>
    <row r="12890" spans="2:10" x14ac:dyDescent="0.25">
      <c r="B12890" s="1508"/>
      <c r="C12890" s="1508"/>
      <c r="D12890" s="1508"/>
      <c r="E12890" s="1508"/>
      <c r="F12890" s="1504"/>
      <c r="G12890" s="1504"/>
      <c r="H12890" s="1504"/>
      <c r="I12890" s="1504"/>
      <c r="J12890" s="1504"/>
    </row>
    <row r="12891" spans="2:10" x14ac:dyDescent="0.25">
      <c r="B12891" s="1508"/>
      <c r="C12891" s="1508"/>
      <c r="D12891" s="1508"/>
      <c r="E12891" s="1508"/>
      <c r="F12891" s="1504"/>
      <c r="G12891" s="1504"/>
      <c r="H12891" s="1504"/>
      <c r="I12891" s="1504"/>
      <c r="J12891" s="1504"/>
    </row>
    <row r="12892" spans="2:10" x14ac:dyDescent="0.25">
      <c r="B12892" s="1508"/>
      <c r="C12892" s="1508"/>
      <c r="D12892" s="1508"/>
      <c r="E12892" s="1508"/>
      <c r="F12892" s="1504"/>
      <c r="G12892" s="1504"/>
      <c r="H12892" s="1504"/>
      <c r="I12892" s="1504"/>
      <c r="J12892" s="1504"/>
    </row>
    <row r="12893" spans="2:10" x14ac:dyDescent="0.25">
      <c r="B12893" s="1508"/>
      <c r="C12893" s="1508"/>
      <c r="D12893" s="1508"/>
      <c r="E12893" s="1508"/>
      <c r="F12893" s="1504"/>
      <c r="G12893" s="1504"/>
      <c r="H12893" s="1504"/>
      <c r="I12893" s="1504"/>
      <c r="J12893" s="1504"/>
    </row>
    <row r="12894" spans="2:10" x14ac:dyDescent="0.25">
      <c r="B12894" s="1508"/>
      <c r="C12894" s="1508"/>
      <c r="D12894" s="1508"/>
      <c r="E12894" s="1508"/>
      <c r="F12894" s="1504"/>
      <c r="G12894" s="1504"/>
      <c r="H12894" s="1504"/>
      <c r="I12894" s="1504"/>
      <c r="J12894" s="1504"/>
    </row>
    <row r="12895" spans="2:10" x14ac:dyDescent="0.25">
      <c r="B12895" s="1508"/>
      <c r="C12895" s="1508"/>
      <c r="D12895" s="1508"/>
      <c r="E12895" s="1508"/>
      <c r="F12895" s="1504"/>
      <c r="G12895" s="1504"/>
      <c r="H12895" s="1504"/>
      <c r="I12895" s="1504"/>
      <c r="J12895" s="1504"/>
    </row>
    <row r="12896" spans="2:10" x14ac:dyDescent="0.25">
      <c r="B12896" s="1508"/>
      <c r="C12896" s="1508"/>
      <c r="D12896" s="1508"/>
      <c r="E12896" s="1508"/>
      <c r="F12896" s="1504"/>
      <c r="G12896" s="1504"/>
      <c r="H12896" s="1504"/>
      <c r="I12896" s="1504"/>
      <c r="J12896" s="1504"/>
    </row>
    <row r="12897" spans="2:10" x14ac:dyDescent="0.25">
      <c r="B12897" s="1508"/>
      <c r="C12897" s="1508"/>
      <c r="D12897" s="1508"/>
      <c r="E12897" s="1508"/>
      <c r="F12897" s="1504"/>
      <c r="G12897" s="1504"/>
      <c r="H12897" s="1504"/>
      <c r="I12897" s="1504"/>
      <c r="J12897" s="1504"/>
    </row>
    <row r="12898" spans="2:10" x14ac:dyDescent="0.25">
      <c r="B12898" s="1508"/>
      <c r="C12898" s="1508"/>
      <c r="D12898" s="1508"/>
      <c r="E12898" s="1508"/>
      <c r="F12898" s="1504"/>
      <c r="G12898" s="1504"/>
      <c r="H12898" s="1504"/>
      <c r="I12898" s="1504"/>
      <c r="J12898" s="1504"/>
    </row>
    <row r="12899" spans="2:10" x14ac:dyDescent="0.25">
      <c r="B12899" s="1508"/>
      <c r="C12899" s="1508"/>
      <c r="D12899" s="1508"/>
      <c r="E12899" s="1508"/>
      <c r="F12899" s="1504"/>
      <c r="G12899" s="1504"/>
      <c r="H12899" s="1504"/>
      <c r="I12899" s="1504"/>
      <c r="J12899" s="1504"/>
    </row>
    <row r="12900" spans="2:10" x14ac:dyDescent="0.25">
      <c r="B12900" s="1508"/>
      <c r="C12900" s="1508"/>
      <c r="D12900" s="1508"/>
      <c r="E12900" s="1508"/>
      <c r="F12900" s="1504"/>
      <c r="G12900" s="1504"/>
      <c r="H12900" s="1504"/>
      <c r="I12900" s="1504"/>
      <c r="J12900" s="1504"/>
    </row>
    <row r="12901" spans="2:10" x14ac:dyDescent="0.25">
      <c r="B12901" s="1508"/>
      <c r="C12901" s="1508"/>
      <c r="D12901" s="1508"/>
      <c r="E12901" s="1508"/>
      <c r="F12901" s="1504"/>
      <c r="G12901" s="1504"/>
      <c r="H12901" s="1504"/>
      <c r="I12901" s="1504"/>
      <c r="J12901" s="1504"/>
    </row>
    <row r="12902" spans="2:10" x14ac:dyDescent="0.25">
      <c r="B12902" s="1508"/>
      <c r="C12902" s="1508"/>
      <c r="D12902" s="1508"/>
      <c r="E12902" s="1508"/>
      <c r="F12902" s="1504"/>
      <c r="G12902" s="1504"/>
      <c r="H12902" s="1504"/>
      <c r="I12902" s="1504"/>
      <c r="J12902" s="1504"/>
    </row>
    <row r="12903" spans="2:10" x14ac:dyDescent="0.25">
      <c r="B12903" s="1508"/>
      <c r="C12903" s="1508"/>
      <c r="D12903" s="1508"/>
      <c r="E12903" s="1508"/>
      <c r="F12903" s="1504"/>
      <c r="G12903" s="1504"/>
      <c r="H12903" s="1504"/>
      <c r="I12903" s="1504"/>
      <c r="J12903" s="1504"/>
    </row>
    <row r="12904" spans="2:10" x14ac:dyDescent="0.25">
      <c r="B12904" s="1508"/>
      <c r="C12904" s="1508"/>
      <c r="D12904" s="1508"/>
      <c r="E12904" s="1508"/>
      <c r="F12904" s="1504"/>
      <c r="G12904" s="1504"/>
      <c r="H12904" s="1504"/>
      <c r="I12904" s="1504"/>
      <c r="J12904" s="1504"/>
    </row>
    <row r="12905" spans="2:10" x14ac:dyDescent="0.25">
      <c r="B12905" s="1508"/>
      <c r="C12905" s="1508"/>
      <c r="D12905" s="1508"/>
      <c r="E12905" s="1508"/>
      <c r="F12905" s="1504"/>
      <c r="G12905" s="1504"/>
      <c r="H12905" s="1504"/>
      <c r="I12905" s="1504"/>
      <c r="J12905" s="1504"/>
    </row>
    <row r="12906" spans="2:10" x14ac:dyDescent="0.25">
      <c r="B12906" s="1508"/>
      <c r="C12906" s="1508"/>
      <c r="D12906" s="1508"/>
      <c r="E12906" s="1508"/>
      <c r="F12906" s="1504"/>
      <c r="G12906" s="1504"/>
      <c r="H12906" s="1504"/>
      <c r="I12906" s="1504"/>
      <c r="J12906" s="1504"/>
    </row>
    <row r="12907" spans="2:10" x14ac:dyDescent="0.25">
      <c r="B12907" s="1508"/>
      <c r="C12907" s="1508"/>
      <c r="D12907" s="1508"/>
      <c r="E12907" s="1508"/>
      <c r="F12907" s="1504"/>
      <c r="G12907" s="1504"/>
      <c r="H12907" s="1504"/>
      <c r="I12907" s="1504"/>
      <c r="J12907" s="1504"/>
    </row>
    <row r="12908" spans="2:10" x14ac:dyDescent="0.25">
      <c r="B12908" s="1508"/>
      <c r="C12908" s="1508"/>
      <c r="D12908" s="1508"/>
      <c r="E12908" s="1508"/>
      <c r="F12908" s="1504"/>
      <c r="G12908" s="1504"/>
      <c r="H12908" s="1504"/>
      <c r="I12908" s="1504"/>
      <c r="J12908" s="1504"/>
    </row>
    <row r="12909" spans="2:10" x14ac:dyDescent="0.25">
      <c r="B12909" s="1508"/>
      <c r="C12909" s="1508"/>
      <c r="D12909" s="1508"/>
      <c r="E12909" s="1508"/>
      <c r="F12909" s="1504"/>
      <c r="G12909" s="1504"/>
      <c r="H12909" s="1504"/>
      <c r="I12909" s="1504"/>
      <c r="J12909" s="1504"/>
    </row>
    <row r="12910" spans="2:10" x14ac:dyDescent="0.25">
      <c r="B12910" s="1508"/>
      <c r="C12910" s="1508"/>
      <c r="D12910" s="1508"/>
      <c r="E12910" s="1508"/>
      <c r="F12910" s="1504"/>
      <c r="G12910" s="1504"/>
      <c r="H12910" s="1504"/>
      <c r="I12910" s="1504"/>
      <c r="J12910" s="1504"/>
    </row>
    <row r="12911" spans="2:10" x14ac:dyDescent="0.25">
      <c r="B12911" s="1508"/>
      <c r="C12911" s="1508"/>
      <c r="D12911" s="1508"/>
      <c r="E12911" s="1508"/>
      <c r="F12911" s="1504"/>
      <c r="G12911" s="1504"/>
      <c r="H12911" s="1504"/>
      <c r="I12911" s="1504"/>
      <c r="J12911" s="1504"/>
    </row>
    <row r="12912" spans="2:10" x14ac:dyDescent="0.25">
      <c r="B12912" s="1508"/>
      <c r="C12912" s="1508"/>
      <c r="D12912" s="1508"/>
      <c r="E12912" s="1508"/>
      <c r="F12912" s="1504"/>
      <c r="G12912" s="1504"/>
      <c r="H12912" s="1504"/>
      <c r="I12912" s="1504"/>
      <c r="J12912" s="1504"/>
    </row>
    <row r="12913" spans="2:10" x14ac:dyDescent="0.25">
      <c r="B12913" s="1508"/>
      <c r="C12913" s="1508"/>
      <c r="D12913" s="1508"/>
      <c r="E12913" s="1508"/>
      <c r="F12913" s="1504"/>
      <c r="G12913" s="1504"/>
      <c r="H12913" s="1504"/>
      <c r="I12913" s="1504"/>
      <c r="J12913" s="1504"/>
    </row>
    <row r="12914" spans="2:10" x14ac:dyDescent="0.25">
      <c r="B12914" s="1508"/>
      <c r="C12914" s="1508"/>
      <c r="D12914" s="1508"/>
      <c r="E12914" s="1508"/>
      <c r="F12914" s="1504"/>
      <c r="G12914" s="1504"/>
      <c r="H12914" s="1504"/>
      <c r="I12914" s="1504"/>
      <c r="J12914" s="1504"/>
    </row>
    <row r="12915" spans="2:10" x14ac:dyDescent="0.25">
      <c r="B12915" s="1508"/>
      <c r="C12915" s="1508"/>
      <c r="D12915" s="1508"/>
      <c r="E12915" s="1508"/>
      <c r="F12915" s="1504"/>
      <c r="G12915" s="1504"/>
      <c r="H12915" s="1504"/>
      <c r="I12915" s="1504"/>
      <c r="J12915" s="1504"/>
    </row>
    <row r="12916" spans="2:10" x14ac:dyDescent="0.25">
      <c r="B12916" s="1508"/>
      <c r="C12916" s="1508"/>
      <c r="D12916" s="1508"/>
      <c r="E12916" s="1508"/>
      <c r="F12916" s="1504"/>
      <c r="G12916" s="1504"/>
      <c r="H12916" s="1504"/>
      <c r="I12916" s="1504"/>
      <c r="J12916" s="1504"/>
    </row>
    <row r="12917" spans="2:10" x14ac:dyDescent="0.25">
      <c r="B12917" s="1508"/>
      <c r="C12917" s="1508"/>
      <c r="D12917" s="1508"/>
      <c r="E12917" s="1508"/>
      <c r="F12917" s="1504"/>
      <c r="G12917" s="1504"/>
      <c r="H12917" s="1504"/>
      <c r="I12917" s="1504"/>
      <c r="J12917" s="1504"/>
    </row>
    <row r="12918" spans="2:10" x14ac:dyDescent="0.25">
      <c r="B12918" s="1508"/>
      <c r="C12918" s="1508"/>
      <c r="D12918" s="1508"/>
      <c r="E12918" s="1508"/>
      <c r="F12918" s="1504"/>
      <c r="G12918" s="1504"/>
      <c r="H12918" s="1504"/>
      <c r="I12918" s="1504"/>
      <c r="J12918" s="1504"/>
    </row>
    <row r="12919" spans="2:10" x14ac:dyDescent="0.25">
      <c r="B12919" s="1508"/>
      <c r="C12919" s="1508"/>
      <c r="D12919" s="1508"/>
      <c r="E12919" s="1508"/>
      <c r="F12919" s="1504"/>
      <c r="G12919" s="1504"/>
      <c r="H12919" s="1504"/>
      <c r="I12919" s="1504"/>
      <c r="J12919" s="1504"/>
    </row>
    <row r="12920" spans="2:10" x14ac:dyDescent="0.25">
      <c r="B12920" s="1508"/>
      <c r="C12920" s="1508"/>
      <c r="D12920" s="1508"/>
      <c r="E12920" s="1508"/>
      <c r="F12920" s="1504"/>
      <c r="G12920" s="1504"/>
      <c r="H12920" s="1504"/>
      <c r="I12920" s="1504"/>
      <c r="J12920" s="1504"/>
    </row>
    <row r="12921" spans="2:10" x14ac:dyDescent="0.25">
      <c r="B12921" s="1508"/>
      <c r="C12921" s="1508"/>
      <c r="D12921" s="1508"/>
      <c r="E12921" s="1508"/>
      <c r="F12921" s="1504"/>
      <c r="G12921" s="1504"/>
      <c r="H12921" s="1504"/>
      <c r="I12921" s="1504"/>
      <c r="J12921" s="1504"/>
    </row>
    <row r="12922" spans="2:10" x14ac:dyDescent="0.25">
      <c r="B12922" s="1508"/>
      <c r="C12922" s="1508"/>
      <c r="D12922" s="1508"/>
      <c r="E12922" s="1508"/>
      <c r="F12922" s="1504"/>
      <c r="G12922" s="1504"/>
      <c r="H12922" s="1504"/>
      <c r="I12922" s="1504"/>
      <c r="J12922" s="1504"/>
    </row>
    <row r="12923" spans="2:10" x14ac:dyDescent="0.25">
      <c r="B12923" s="1508"/>
      <c r="C12923" s="1508"/>
      <c r="D12923" s="1508"/>
      <c r="E12923" s="1508"/>
      <c r="F12923" s="1504"/>
      <c r="G12923" s="1504"/>
      <c r="H12923" s="1504"/>
      <c r="I12923" s="1504"/>
      <c r="J12923" s="1504"/>
    </row>
    <row r="12924" spans="2:10" x14ac:dyDescent="0.25">
      <c r="B12924" s="1508"/>
      <c r="C12924" s="1508"/>
      <c r="D12924" s="1508"/>
      <c r="E12924" s="1508"/>
      <c r="F12924" s="1504"/>
      <c r="G12924" s="1504"/>
      <c r="H12924" s="1504"/>
      <c r="I12924" s="1504"/>
      <c r="J12924" s="1504"/>
    </row>
    <row r="12925" spans="2:10" x14ac:dyDescent="0.25">
      <c r="B12925" s="1508"/>
      <c r="C12925" s="1508"/>
      <c r="D12925" s="1508"/>
      <c r="E12925" s="1508"/>
      <c r="F12925" s="1504"/>
      <c r="G12925" s="1504"/>
      <c r="H12925" s="1504"/>
      <c r="I12925" s="1504"/>
      <c r="J12925" s="1504"/>
    </row>
    <row r="12926" spans="2:10" x14ac:dyDescent="0.25">
      <c r="B12926" s="1508"/>
      <c r="C12926" s="1508"/>
      <c r="D12926" s="1508"/>
      <c r="E12926" s="1508"/>
      <c r="F12926" s="1504"/>
      <c r="G12926" s="1504"/>
      <c r="H12926" s="1504"/>
      <c r="I12926" s="1504"/>
      <c r="J12926" s="1504"/>
    </row>
    <row r="12927" spans="2:10" x14ac:dyDescent="0.25">
      <c r="B12927" s="1508"/>
      <c r="C12927" s="1508"/>
      <c r="D12927" s="1508"/>
      <c r="E12927" s="1508"/>
      <c r="F12927" s="1504"/>
      <c r="G12927" s="1504"/>
      <c r="H12927" s="1504"/>
      <c r="I12927" s="1504"/>
      <c r="J12927" s="1504"/>
    </row>
    <row r="12928" spans="2:10" x14ac:dyDescent="0.25">
      <c r="B12928" s="1508"/>
      <c r="C12928" s="1508"/>
      <c r="D12928" s="1508"/>
      <c r="E12928" s="1508"/>
      <c r="F12928" s="1504"/>
      <c r="G12928" s="1504"/>
      <c r="H12928" s="1504"/>
      <c r="I12928" s="1504"/>
      <c r="J12928" s="1504"/>
    </row>
    <row r="12929" spans="2:10" x14ac:dyDescent="0.25">
      <c r="B12929" s="1508"/>
      <c r="C12929" s="1508"/>
      <c r="D12929" s="1508"/>
      <c r="E12929" s="1508"/>
      <c r="F12929" s="1504"/>
      <c r="G12929" s="1504"/>
      <c r="H12929" s="1504"/>
      <c r="I12929" s="1504"/>
      <c r="J12929" s="1504"/>
    </row>
    <row r="12930" spans="2:10" x14ac:dyDescent="0.25">
      <c r="B12930" s="1508"/>
      <c r="C12930" s="1508"/>
      <c r="D12930" s="1508"/>
      <c r="E12930" s="1508"/>
      <c r="F12930" s="1504"/>
      <c r="G12930" s="1504"/>
      <c r="H12930" s="1504"/>
      <c r="I12930" s="1504"/>
      <c r="J12930" s="1504"/>
    </row>
    <row r="12931" spans="2:10" x14ac:dyDescent="0.25">
      <c r="B12931" s="1508"/>
      <c r="C12931" s="1508"/>
      <c r="D12931" s="1508"/>
      <c r="E12931" s="1508"/>
      <c r="F12931" s="1504"/>
      <c r="G12931" s="1504"/>
      <c r="H12931" s="1504"/>
      <c r="I12931" s="1504"/>
      <c r="J12931" s="1504"/>
    </row>
    <row r="12932" spans="2:10" x14ac:dyDescent="0.25">
      <c r="B12932" s="1508"/>
      <c r="C12932" s="1508"/>
      <c r="D12932" s="1508"/>
      <c r="E12932" s="1508"/>
      <c r="F12932" s="1504"/>
      <c r="G12932" s="1504"/>
      <c r="H12932" s="1504"/>
      <c r="I12932" s="1504"/>
      <c r="J12932" s="1504"/>
    </row>
    <row r="12933" spans="2:10" x14ac:dyDescent="0.25">
      <c r="B12933" s="1508"/>
      <c r="C12933" s="1508"/>
      <c r="D12933" s="1508"/>
      <c r="E12933" s="1508"/>
      <c r="F12933" s="1504"/>
      <c r="G12933" s="1504"/>
      <c r="H12933" s="1504"/>
      <c r="I12933" s="1504"/>
      <c r="J12933" s="1504"/>
    </row>
    <row r="12934" spans="2:10" x14ac:dyDescent="0.25">
      <c r="B12934" s="1508"/>
      <c r="C12934" s="1508"/>
      <c r="D12934" s="1508"/>
      <c r="E12934" s="1508"/>
      <c r="F12934" s="1504"/>
      <c r="G12934" s="1504"/>
      <c r="H12934" s="1504"/>
      <c r="I12934" s="1504"/>
      <c r="J12934" s="1504"/>
    </row>
    <row r="12935" spans="2:10" x14ac:dyDescent="0.25">
      <c r="B12935" s="1508"/>
      <c r="C12935" s="1508"/>
      <c r="D12935" s="1508"/>
      <c r="E12935" s="1508"/>
      <c r="F12935" s="1504"/>
      <c r="G12935" s="1504"/>
      <c r="H12935" s="1504"/>
      <c r="I12935" s="1504"/>
      <c r="J12935" s="1504"/>
    </row>
    <row r="12936" spans="2:10" x14ac:dyDescent="0.25">
      <c r="B12936" s="1508"/>
      <c r="C12936" s="1508"/>
      <c r="D12936" s="1508"/>
      <c r="E12936" s="1508"/>
      <c r="F12936" s="1504"/>
      <c r="G12936" s="1504"/>
      <c r="H12936" s="1504"/>
      <c r="I12936" s="1504"/>
      <c r="J12936" s="1504"/>
    </row>
    <row r="12937" spans="2:10" x14ac:dyDescent="0.25">
      <c r="B12937" s="1508"/>
      <c r="C12937" s="1508"/>
      <c r="D12937" s="1508"/>
      <c r="E12937" s="1508"/>
      <c r="F12937" s="1504"/>
      <c r="G12937" s="1504"/>
      <c r="H12937" s="1504"/>
      <c r="I12937" s="1504"/>
      <c r="J12937" s="1504"/>
    </row>
    <row r="12938" spans="2:10" x14ac:dyDescent="0.25">
      <c r="B12938" s="1508"/>
      <c r="C12938" s="1508"/>
      <c r="D12938" s="1508"/>
      <c r="E12938" s="1508"/>
      <c r="F12938" s="1504"/>
      <c r="G12938" s="1504"/>
      <c r="H12938" s="1504"/>
      <c r="I12938" s="1504"/>
      <c r="J12938" s="1504"/>
    </row>
    <row r="12939" spans="2:10" x14ac:dyDescent="0.25">
      <c r="B12939" s="1508"/>
      <c r="C12939" s="1508"/>
      <c r="D12939" s="1508"/>
      <c r="E12939" s="1508"/>
      <c r="F12939" s="1504"/>
      <c r="G12939" s="1504"/>
      <c r="H12939" s="1504"/>
      <c r="I12939" s="1504"/>
      <c r="J12939" s="1504"/>
    </row>
    <row r="12940" spans="2:10" x14ac:dyDescent="0.25">
      <c r="B12940" s="1508"/>
      <c r="C12940" s="1508"/>
      <c r="D12940" s="1508"/>
      <c r="E12940" s="1508"/>
      <c r="F12940" s="1504"/>
      <c r="G12940" s="1504"/>
      <c r="H12940" s="1504"/>
      <c r="I12940" s="1504"/>
      <c r="J12940" s="1504"/>
    </row>
    <row r="12941" spans="2:10" x14ac:dyDescent="0.25">
      <c r="B12941" s="1508"/>
      <c r="C12941" s="1508"/>
      <c r="D12941" s="1508"/>
      <c r="E12941" s="1508"/>
      <c r="F12941" s="1504"/>
      <c r="G12941" s="1504"/>
      <c r="H12941" s="1504"/>
      <c r="I12941" s="1504"/>
      <c r="J12941" s="1504"/>
    </row>
    <row r="12942" spans="2:10" x14ac:dyDescent="0.25">
      <c r="B12942" s="1508"/>
      <c r="C12942" s="1508"/>
      <c r="D12942" s="1508"/>
      <c r="E12942" s="1508"/>
      <c r="F12942" s="1504"/>
      <c r="G12942" s="1504"/>
      <c r="H12942" s="1504"/>
      <c r="I12942" s="1504"/>
      <c r="J12942" s="1504"/>
    </row>
    <row r="12943" spans="2:10" x14ac:dyDescent="0.25">
      <c r="B12943" s="1508"/>
      <c r="C12943" s="1508"/>
      <c r="D12943" s="1508"/>
      <c r="E12943" s="1508"/>
      <c r="F12943" s="1504"/>
      <c r="G12943" s="1504"/>
      <c r="H12943" s="1504"/>
      <c r="I12943" s="1504"/>
      <c r="J12943" s="1504"/>
    </row>
    <row r="12944" spans="2:10" x14ac:dyDescent="0.25">
      <c r="B12944" s="1508"/>
      <c r="C12944" s="1508"/>
      <c r="D12944" s="1508"/>
      <c r="E12944" s="1508"/>
      <c r="F12944" s="1504"/>
      <c r="G12944" s="1504"/>
      <c r="H12944" s="1504"/>
      <c r="I12944" s="1504"/>
      <c r="J12944" s="1504"/>
    </row>
    <row r="12945" spans="2:10" x14ac:dyDescent="0.25">
      <c r="B12945" s="1508"/>
      <c r="C12945" s="1508"/>
      <c r="D12945" s="1508"/>
      <c r="E12945" s="1508"/>
      <c r="F12945" s="1504"/>
      <c r="G12945" s="1504"/>
      <c r="H12945" s="1504"/>
      <c r="I12945" s="1504"/>
      <c r="J12945" s="1504"/>
    </row>
    <row r="12946" spans="2:10" x14ac:dyDescent="0.25">
      <c r="B12946" s="1508"/>
      <c r="C12946" s="1508"/>
      <c r="D12946" s="1508"/>
      <c r="E12946" s="1508"/>
      <c r="F12946" s="1504"/>
      <c r="G12946" s="1504"/>
      <c r="H12946" s="1504"/>
      <c r="I12946" s="1504"/>
      <c r="J12946" s="1504"/>
    </row>
    <row r="12947" spans="2:10" x14ac:dyDescent="0.25">
      <c r="B12947" s="1508"/>
      <c r="C12947" s="1508"/>
      <c r="D12947" s="1508"/>
      <c r="E12947" s="1508"/>
      <c r="F12947" s="1504"/>
      <c r="G12947" s="1504"/>
      <c r="H12947" s="1504"/>
      <c r="I12947" s="1504"/>
      <c r="J12947" s="1504"/>
    </row>
    <row r="12948" spans="2:10" x14ac:dyDescent="0.25">
      <c r="B12948" s="1508"/>
      <c r="C12948" s="1508"/>
      <c r="D12948" s="1508"/>
      <c r="E12948" s="1508"/>
      <c r="F12948" s="1504"/>
      <c r="G12948" s="1504"/>
      <c r="H12948" s="1504"/>
      <c r="I12948" s="1504"/>
      <c r="J12948" s="1504"/>
    </row>
    <row r="12949" spans="2:10" x14ac:dyDescent="0.25">
      <c r="B12949" s="1508"/>
      <c r="C12949" s="1508"/>
      <c r="D12949" s="1508"/>
      <c r="E12949" s="1508"/>
      <c r="F12949" s="1504"/>
      <c r="G12949" s="1504"/>
      <c r="H12949" s="1504"/>
      <c r="I12949" s="1504"/>
      <c r="J12949" s="1504"/>
    </row>
    <row r="12950" spans="2:10" x14ac:dyDescent="0.25">
      <c r="B12950" s="1508"/>
      <c r="C12950" s="1508"/>
      <c r="D12950" s="1508"/>
      <c r="E12950" s="1508"/>
      <c r="F12950" s="1504"/>
      <c r="G12950" s="1504"/>
      <c r="H12950" s="1504"/>
      <c r="I12950" s="1504"/>
      <c r="J12950" s="1504"/>
    </row>
    <row r="12951" spans="2:10" x14ac:dyDescent="0.25">
      <c r="B12951" s="1508"/>
      <c r="C12951" s="1508"/>
      <c r="D12951" s="1508"/>
      <c r="E12951" s="1508"/>
      <c r="F12951" s="1504"/>
      <c r="G12951" s="1504"/>
      <c r="H12951" s="1504"/>
      <c r="I12951" s="1504"/>
      <c r="J12951" s="1504"/>
    </row>
    <row r="12952" spans="2:10" x14ac:dyDescent="0.25">
      <c r="B12952" s="1508"/>
      <c r="C12952" s="1508"/>
      <c r="D12952" s="1508"/>
      <c r="E12952" s="1508"/>
      <c r="F12952" s="1504"/>
      <c r="G12952" s="1504"/>
      <c r="H12952" s="1504"/>
      <c r="I12952" s="1504"/>
      <c r="J12952" s="1504"/>
    </row>
    <row r="12953" spans="2:10" x14ac:dyDescent="0.25">
      <c r="B12953" s="1508"/>
      <c r="C12953" s="1508"/>
      <c r="D12953" s="1508"/>
      <c r="E12953" s="1508"/>
      <c r="F12953" s="1504"/>
      <c r="G12953" s="1504"/>
      <c r="H12953" s="1504"/>
      <c r="I12953" s="1504"/>
      <c r="J12953" s="1504"/>
    </row>
    <row r="12954" spans="2:10" x14ac:dyDescent="0.25">
      <c r="B12954" s="1508"/>
      <c r="C12954" s="1508"/>
      <c r="D12954" s="1508"/>
      <c r="E12954" s="1508"/>
      <c r="F12954" s="1504"/>
      <c r="G12954" s="1504"/>
      <c r="H12954" s="1504"/>
      <c r="I12954" s="1504"/>
      <c r="J12954" s="1504"/>
    </row>
    <row r="12955" spans="2:10" x14ac:dyDescent="0.25">
      <c r="B12955" s="1508"/>
      <c r="C12955" s="1508"/>
      <c r="D12955" s="1508"/>
      <c r="E12955" s="1508"/>
      <c r="F12955" s="1504"/>
      <c r="G12955" s="1504"/>
      <c r="H12955" s="1504"/>
      <c r="I12955" s="1504"/>
      <c r="J12955" s="1504"/>
    </row>
    <row r="12956" spans="2:10" x14ac:dyDescent="0.25">
      <c r="B12956" s="1508"/>
      <c r="C12956" s="1508"/>
      <c r="D12956" s="1508"/>
      <c r="E12956" s="1508"/>
      <c r="F12956" s="1504"/>
      <c r="G12956" s="1504"/>
      <c r="H12956" s="1504"/>
      <c r="I12956" s="1504"/>
      <c r="J12956" s="1504"/>
    </row>
    <row r="12957" spans="2:10" x14ac:dyDescent="0.25">
      <c r="B12957" s="1508"/>
      <c r="C12957" s="1508"/>
      <c r="D12957" s="1508"/>
      <c r="E12957" s="1508"/>
      <c r="F12957" s="1504"/>
      <c r="G12957" s="1504"/>
      <c r="H12957" s="1504"/>
      <c r="I12957" s="1504"/>
      <c r="J12957" s="1504"/>
    </row>
    <row r="12958" spans="2:10" x14ac:dyDescent="0.25">
      <c r="B12958" s="1508"/>
      <c r="C12958" s="1508"/>
      <c r="D12958" s="1508"/>
      <c r="E12958" s="1508"/>
      <c r="F12958" s="1504"/>
      <c r="G12958" s="1504"/>
      <c r="H12958" s="1504"/>
      <c r="I12958" s="1504"/>
      <c r="J12958" s="1504"/>
    </row>
    <row r="12959" spans="2:10" x14ac:dyDescent="0.25">
      <c r="B12959" s="1508"/>
      <c r="C12959" s="1508"/>
      <c r="D12959" s="1508"/>
      <c r="E12959" s="1508"/>
      <c r="F12959" s="1504"/>
      <c r="G12959" s="1504"/>
      <c r="H12959" s="1504"/>
      <c r="I12959" s="1504"/>
      <c r="J12959" s="1504"/>
    </row>
    <row r="12960" spans="2:10" x14ac:dyDescent="0.25">
      <c r="B12960" s="1508"/>
      <c r="C12960" s="1508"/>
      <c r="D12960" s="1508"/>
      <c r="E12960" s="1508"/>
      <c r="F12960" s="1504"/>
      <c r="G12960" s="1504"/>
      <c r="H12960" s="1504"/>
      <c r="I12960" s="1504"/>
      <c r="J12960" s="1504"/>
    </row>
    <row r="12961" spans="2:10" x14ac:dyDescent="0.25">
      <c r="B12961" s="1508"/>
      <c r="C12961" s="1508"/>
      <c r="D12961" s="1508"/>
      <c r="E12961" s="1508"/>
      <c r="F12961" s="1504"/>
      <c r="G12961" s="1504"/>
      <c r="H12961" s="1504"/>
      <c r="I12961" s="1504"/>
      <c r="J12961" s="1504"/>
    </row>
    <row r="12962" spans="2:10" x14ac:dyDescent="0.25">
      <c r="B12962" s="1508"/>
      <c r="C12962" s="1508"/>
      <c r="D12962" s="1508"/>
      <c r="E12962" s="1508"/>
      <c r="F12962" s="1504"/>
      <c r="G12962" s="1504"/>
      <c r="H12962" s="1504"/>
      <c r="I12962" s="1504"/>
      <c r="J12962" s="1504"/>
    </row>
    <row r="12963" spans="2:10" x14ac:dyDescent="0.25">
      <c r="B12963" s="1508"/>
      <c r="C12963" s="1508"/>
      <c r="D12963" s="1508"/>
      <c r="E12963" s="1508"/>
      <c r="F12963" s="1504"/>
      <c r="G12963" s="1504"/>
      <c r="H12963" s="1504"/>
      <c r="I12963" s="1504"/>
      <c r="J12963" s="1504"/>
    </row>
    <row r="12964" spans="2:10" x14ac:dyDescent="0.25">
      <c r="B12964" s="1508"/>
      <c r="C12964" s="1508"/>
      <c r="D12964" s="1508"/>
      <c r="E12964" s="1508"/>
      <c r="F12964" s="1504"/>
      <c r="G12964" s="1504"/>
      <c r="H12964" s="1504"/>
      <c r="I12964" s="1504"/>
      <c r="J12964" s="1504"/>
    </row>
    <row r="12965" spans="2:10" x14ac:dyDescent="0.25">
      <c r="B12965" s="1508"/>
      <c r="C12965" s="1508"/>
      <c r="D12965" s="1508"/>
      <c r="E12965" s="1508"/>
      <c r="F12965" s="1504"/>
      <c r="G12965" s="1504"/>
      <c r="H12965" s="1504"/>
      <c r="I12965" s="1504"/>
      <c r="J12965" s="1504"/>
    </row>
    <row r="12966" spans="2:10" x14ac:dyDescent="0.25">
      <c r="B12966" s="1508"/>
      <c r="C12966" s="1508"/>
      <c r="D12966" s="1508"/>
      <c r="E12966" s="1508"/>
      <c r="F12966" s="1504"/>
      <c r="G12966" s="1504"/>
      <c r="H12966" s="1504"/>
      <c r="I12966" s="1504"/>
      <c r="J12966" s="1504"/>
    </row>
    <row r="12967" spans="2:10" x14ac:dyDescent="0.25">
      <c r="B12967" s="1508"/>
      <c r="C12967" s="1508"/>
      <c r="D12967" s="1508"/>
      <c r="E12967" s="1508"/>
      <c r="F12967" s="1504"/>
      <c r="G12967" s="1504"/>
      <c r="H12967" s="1504"/>
      <c r="I12967" s="1504"/>
      <c r="J12967" s="1504"/>
    </row>
    <row r="12968" spans="2:10" x14ac:dyDescent="0.25">
      <c r="B12968" s="1508"/>
      <c r="C12968" s="1508"/>
      <c r="D12968" s="1508"/>
      <c r="E12968" s="1508"/>
      <c r="F12968" s="1504"/>
      <c r="G12968" s="1504"/>
      <c r="H12968" s="1504"/>
      <c r="I12968" s="1504"/>
      <c r="J12968" s="1504"/>
    </row>
    <row r="12969" spans="2:10" x14ac:dyDescent="0.25">
      <c r="B12969" s="1508"/>
      <c r="C12969" s="1508"/>
      <c r="D12969" s="1508"/>
      <c r="E12969" s="1508"/>
      <c r="F12969" s="1504"/>
      <c r="G12969" s="1504"/>
      <c r="H12969" s="1504"/>
      <c r="I12969" s="1504"/>
      <c r="J12969" s="1504"/>
    </row>
    <row r="12970" spans="2:10" x14ac:dyDescent="0.25">
      <c r="B12970" s="1508"/>
      <c r="C12970" s="1508"/>
      <c r="D12970" s="1508"/>
      <c r="E12970" s="1508"/>
      <c r="F12970" s="1504"/>
      <c r="G12970" s="1504"/>
      <c r="H12970" s="1504"/>
      <c r="I12970" s="1504"/>
      <c r="J12970" s="1504"/>
    </row>
    <row r="12971" spans="2:10" x14ac:dyDescent="0.25">
      <c r="B12971" s="1508"/>
      <c r="C12971" s="1508"/>
      <c r="D12971" s="1508"/>
      <c r="E12971" s="1508"/>
      <c r="F12971" s="1504"/>
      <c r="G12971" s="1504"/>
      <c r="H12971" s="1504"/>
      <c r="I12971" s="1504"/>
      <c r="J12971" s="1504"/>
    </row>
    <row r="12972" spans="2:10" x14ac:dyDescent="0.25">
      <c r="B12972" s="1508"/>
      <c r="C12972" s="1508"/>
      <c r="D12972" s="1508"/>
      <c r="E12972" s="1508"/>
      <c r="F12972" s="1504"/>
      <c r="G12972" s="1504"/>
      <c r="H12972" s="1504"/>
      <c r="I12972" s="1504"/>
      <c r="J12972" s="1504"/>
    </row>
    <row r="12973" spans="2:10" x14ac:dyDescent="0.25">
      <c r="B12973" s="1508"/>
      <c r="C12973" s="1508"/>
      <c r="D12973" s="1508"/>
      <c r="E12973" s="1508"/>
      <c r="F12973" s="1504"/>
      <c r="G12973" s="1504"/>
      <c r="H12973" s="1504"/>
      <c r="I12973" s="1504"/>
      <c r="J12973" s="1504"/>
    </row>
    <row r="12974" spans="2:10" x14ac:dyDescent="0.25">
      <c r="B12974" s="1508"/>
      <c r="C12974" s="1508"/>
      <c r="D12974" s="1508"/>
      <c r="E12974" s="1508"/>
      <c r="F12974" s="1504"/>
      <c r="G12974" s="1504"/>
      <c r="H12974" s="1504"/>
      <c r="I12974" s="1504"/>
      <c r="J12974" s="1504"/>
    </row>
    <row r="12975" spans="2:10" x14ac:dyDescent="0.25">
      <c r="B12975" s="1508"/>
      <c r="C12975" s="1508"/>
      <c r="D12975" s="1508"/>
      <c r="E12975" s="1508"/>
      <c r="F12975" s="1504"/>
      <c r="G12975" s="1504"/>
      <c r="H12975" s="1504"/>
      <c r="I12975" s="1504"/>
      <c r="J12975" s="1504"/>
    </row>
    <row r="12976" spans="2:10" x14ac:dyDescent="0.25">
      <c r="B12976" s="1508"/>
      <c r="C12976" s="1508"/>
      <c r="D12976" s="1508"/>
      <c r="E12976" s="1508"/>
      <c r="F12976" s="1504"/>
      <c r="G12976" s="1504"/>
      <c r="H12976" s="1504"/>
      <c r="I12976" s="1504"/>
      <c r="J12976" s="1504"/>
    </row>
    <row r="12977" spans="2:10" x14ac:dyDescent="0.25">
      <c r="B12977" s="1508"/>
      <c r="C12977" s="1508"/>
      <c r="D12977" s="1508"/>
      <c r="E12977" s="1508"/>
      <c r="F12977" s="1504"/>
      <c r="G12977" s="1504"/>
      <c r="H12977" s="1504"/>
      <c r="I12977" s="1504"/>
      <c r="J12977" s="1504"/>
    </row>
    <row r="12978" spans="2:10" x14ac:dyDescent="0.25">
      <c r="B12978" s="1508"/>
      <c r="C12978" s="1508"/>
      <c r="D12978" s="1508"/>
      <c r="E12978" s="1508"/>
      <c r="F12978" s="1504"/>
      <c r="G12978" s="1504"/>
      <c r="H12978" s="1504"/>
      <c r="I12978" s="1504"/>
      <c r="J12978" s="1504"/>
    </row>
    <row r="12979" spans="2:10" x14ac:dyDescent="0.25">
      <c r="B12979" s="1508"/>
      <c r="C12979" s="1508"/>
      <c r="D12979" s="1508"/>
      <c r="E12979" s="1508"/>
      <c r="F12979" s="1504"/>
      <c r="G12979" s="1504"/>
      <c r="H12979" s="1504"/>
      <c r="I12979" s="1504"/>
      <c r="J12979" s="1504"/>
    </row>
    <row r="12980" spans="2:10" x14ac:dyDescent="0.25">
      <c r="B12980" s="1508"/>
      <c r="C12980" s="1508"/>
      <c r="D12980" s="1508"/>
      <c r="E12980" s="1508"/>
      <c r="F12980" s="1504"/>
      <c r="G12980" s="1504"/>
      <c r="H12980" s="1504"/>
      <c r="I12980" s="1504"/>
      <c r="J12980" s="1504"/>
    </row>
    <row r="12981" spans="2:10" x14ac:dyDescent="0.25">
      <c r="B12981" s="1508"/>
      <c r="C12981" s="1508"/>
      <c r="D12981" s="1508"/>
      <c r="E12981" s="1508"/>
      <c r="F12981" s="1504"/>
      <c r="G12981" s="1504"/>
      <c r="H12981" s="1504"/>
      <c r="I12981" s="1504"/>
      <c r="J12981" s="1504"/>
    </row>
    <row r="12982" spans="2:10" x14ac:dyDescent="0.25">
      <c r="B12982" s="1508"/>
      <c r="C12982" s="1508"/>
      <c r="D12982" s="1508"/>
      <c r="E12982" s="1508"/>
      <c r="F12982" s="1504"/>
      <c r="G12982" s="1504"/>
      <c r="H12982" s="1504"/>
      <c r="I12982" s="1504"/>
      <c r="J12982" s="1504"/>
    </row>
    <row r="12983" spans="2:10" x14ac:dyDescent="0.25">
      <c r="B12983" s="1508"/>
      <c r="C12983" s="1508"/>
      <c r="D12983" s="1508"/>
      <c r="E12983" s="1508"/>
      <c r="F12983" s="1504"/>
      <c r="G12983" s="1504"/>
      <c r="H12983" s="1504"/>
      <c r="I12983" s="1504"/>
      <c r="J12983" s="1504"/>
    </row>
    <row r="12984" spans="2:10" x14ac:dyDescent="0.25">
      <c r="B12984" s="1508"/>
      <c r="C12984" s="1508"/>
      <c r="D12984" s="1508"/>
      <c r="E12984" s="1508"/>
      <c r="F12984" s="1504"/>
      <c r="G12984" s="1504"/>
      <c r="H12984" s="1504"/>
      <c r="I12984" s="1504"/>
      <c r="J12984" s="1504"/>
    </row>
    <row r="12985" spans="2:10" x14ac:dyDescent="0.25">
      <c r="B12985" s="1508"/>
      <c r="C12985" s="1508"/>
      <c r="D12985" s="1508"/>
      <c r="E12985" s="1508"/>
      <c r="F12985" s="1504"/>
      <c r="G12985" s="1504"/>
      <c r="H12985" s="1504"/>
      <c r="I12985" s="1504"/>
      <c r="J12985" s="1504"/>
    </row>
    <row r="12986" spans="2:10" x14ac:dyDescent="0.25">
      <c r="B12986" s="1508"/>
      <c r="C12986" s="1508"/>
      <c r="D12986" s="1508"/>
      <c r="E12986" s="1508"/>
      <c r="F12986" s="1504"/>
      <c r="G12986" s="1504"/>
      <c r="H12986" s="1504"/>
      <c r="I12986" s="1504"/>
      <c r="J12986" s="1504"/>
    </row>
    <row r="12987" spans="2:10" x14ac:dyDescent="0.25">
      <c r="B12987" s="1508"/>
      <c r="C12987" s="1508"/>
      <c r="D12987" s="1508"/>
      <c r="E12987" s="1508"/>
      <c r="F12987" s="1504"/>
      <c r="G12987" s="1504"/>
      <c r="H12987" s="1504"/>
      <c r="I12987" s="1504"/>
      <c r="J12987" s="1504"/>
    </row>
    <row r="12988" spans="2:10" x14ac:dyDescent="0.25">
      <c r="B12988" s="1508"/>
      <c r="C12988" s="1508"/>
      <c r="D12988" s="1508"/>
      <c r="E12988" s="1508"/>
      <c r="F12988" s="1504"/>
      <c r="G12988" s="1504"/>
      <c r="H12988" s="1504"/>
      <c r="I12988" s="1504"/>
      <c r="J12988" s="1504"/>
    </row>
    <row r="12989" spans="2:10" x14ac:dyDescent="0.25">
      <c r="B12989" s="1508"/>
      <c r="C12989" s="1508"/>
      <c r="D12989" s="1508"/>
      <c r="E12989" s="1508"/>
      <c r="F12989" s="1504"/>
      <c r="G12989" s="1504"/>
      <c r="H12989" s="1504"/>
      <c r="I12989" s="1504"/>
      <c r="J12989" s="1504"/>
    </row>
    <row r="12990" spans="2:10" x14ac:dyDescent="0.25">
      <c r="B12990" s="1508"/>
      <c r="C12990" s="1508"/>
      <c r="D12990" s="1508"/>
      <c r="E12990" s="1508"/>
      <c r="F12990" s="1504"/>
      <c r="G12990" s="1504"/>
      <c r="H12990" s="1504"/>
      <c r="I12990" s="1504"/>
      <c r="J12990" s="1504"/>
    </row>
    <row r="12991" spans="2:10" x14ac:dyDescent="0.25">
      <c r="B12991" s="1508"/>
      <c r="C12991" s="1508"/>
      <c r="D12991" s="1508"/>
      <c r="E12991" s="1508"/>
      <c r="F12991" s="1504"/>
      <c r="G12991" s="1504"/>
      <c r="H12991" s="1504"/>
      <c r="I12991" s="1504"/>
      <c r="J12991" s="1504"/>
    </row>
    <row r="12992" spans="2:10" x14ac:dyDescent="0.25">
      <c r="B12992" s="1508"/>
      <c r="C12992" s="1508"/>
      <c r="D12992" s="1508"/>
      <c r="E12992" s="1508"/>
      <c r="F12992" s="1504"/>
      <c r="G12992" s="1504"/>
      <c r="H12992" s="1504"/>
      <c r="I12992" s="1504"/>
      <c r="J12992" s="1504"/>
    </row>
    <row r="12993" spans="2:10" x14ac:dyDescent="0.25">
      <c r="B12993" s="1508"/>
      <c r="C12993" s="1508"/>
      <c r="D12993" s="1508"/>
      <c r="E12993" s="1508"/>
      <c r="F12993" s="1504"/>
      <c r="G12993" s="1504"/>
      <c r="H12993" s="1504"/>
      <c r="I12993" s="1504"/>
      <c r="J12993" s="1504"/>
    </row>
    <row r="12994" spans="2:10" x14ac:dyDescent="0.25">
      <c r="B12994" s="1508"/>
      <c r="C12994" s="1508"/>
      <c r="D12994" s="1508"/>
      <c r="E12994" s="1508"/>
      <c r="F12994" s="1504"/>
      <c r="G12994" s="1504"/>
      <c r="H12994" s="1504"/>
      <c r="I12994" s="1504"/>
      <c r="J12994" s="1504"/>
    </row>
    <row r="12995" spans="2:10" x14ac:dyDescent="0.25">
      <c r="B12995" s="1508"/>
      <c r="C12995" s="1508"/>
      <c r="D12995" s="1508"/>
      <c r="E12995" s="1508"/>
      <c r="F12995" s="1504"/>
      <c r="G12995" s="1504"/>
      <c r="H12995" s="1504"/>
      <c r="I12995" s="1504"/>
      <c r="J12995" s="1504"/>
    </row>
    <row r="12996" spans="2:10" x14ac:dyDescent="0.25">
      <c r="B12996" s="1508"/>
      <c r="C12996" s="1508"/>
      <c r="D12996" s="1508"/>
      <c r="E12996" s="1508"/>
      <c r="F12996" s="1504"/>
      <c r="G12996" s="1504"/>
      <c r="H12996" s="1504"/>
      <c r="I12996" s="1504"/>
      <c r="J12996" s="1504"/>
    </row>
    <row r="12997" spans="2:10" x14ac:dyDescent="0.25">
      <c r="B12997" s="1508"/>
      <c r="C12997" s="1508"/>
      <c r="D12997" s="1508"/>
      <c r="E12997" s="1508"/>
      <c r="F12997" s="1504"/>
      <c r="G12997" s="1504"/>
      <c r="H12997" s="1504"/>
      <c r="I12997" s="1504"/>
      <c r="J12997" s="1504"/>
    </row>
    <row r="12998" spans="2:10" x14ac:dyDescent="0.25">
      <c r="B12998" s="1508"/>
      <c r="C12998" s="1508"/>
      <c r="D12998" s="1508"/>
      <c r="E12998" s="1508"/>
      <c r="F12998" s="1504"/>
      <c r="G12998" s="1504"/>
      <c r="H12998" s="1504"/>
      <c r="I12998" s="1504"/>
      <c r="J12998" s="1504"/>
    </row>
    <row r="12999" spans="2:10" x14ac:dyDescent="0.25">
      <c r="B12999" s="1508"/>
      <c r="C12999" s="1508"/>
      <c r="D12999" s="1508"/>
      <c r="E12999" s="1508"/>
      <c r="F12999" s="1504"/>
      <c r="G12999" s="1504"/>
      <c r="H12999" s="1504"/>
      <c r="I12999" s="1504"/>
      <c r="J12999" s="1504"/>
    </row>
    <row r="13000" spans="2:10" x14ac:dyDescent="0.25">
      <c r="B13000" s="1508"/>
      <c r="C13000" s="1508"/>
      <c r="D13000" s="1508"/>
      <c r="E13000" s="1508"/>
      <c r="F13000" s="1504"/>
      <c r="G13000" s="1504"/>
      <c r="H13000" s="1504"/>
      <c r="I13000" s="1504"/>
      <c r="J13000" s="1504"/>
    </row>
    <row r="13001" spans="2:10" x14ac:dyDescent="0.25">
      <c r="B13001" s="1508"/>
      <c r="C13001" s="1508"/>
      <c r="D13001" s="1508"/>
      <c r="E13001" s="1508"/>
      <c r="F13001" s="1504"/>
      <c r="G13001" s="1504"/>
      <c r="H13001" s="1504"/>
      <c r="I13001" s="1504"/>
      <c r="J13001" s="1504"/>
    </row>
    <row r="13002" spans="2:10" x14ac:dyDescent="0.25">
      <c r="B13002" s="1508"/>
      <c r="C13002" s="1508"/>
      <c r="D13002" s="1508"/>
      <c r="E13002" s="1508"/>
      <c r="F13002" s="1504"/>
      <c r="G13002" s="1504"/>
      <c r="H13002" s="1504"/>
      <c r="I13002" s="1504"/>
      <c r="J13002" s="1504"/>
    </row>
    <row r="13003" spans="2:10" x14ac:dyDescent="0.25">
      <c r="B13003" s="1508"/>
      <c r="C13003" s="1508"/>
      <c r="D13003" s="1508"/>
      <c r="E13003" s="1508"/>
      <c r="F13003" s="1504"/>
      <c r="G13003" s="1504"/>
      <c r="H13003" s="1504"/>
      <c r="I13003" s="1504"/>
      <c r="J13003" s="1504"/>
    </row>
    <row r="13004" spans="2:10" x14ac:dyDescent="0.25">
      <c r="B13004" s="1508"/>
      <c r="C13004" s="1508"/>
      <c r="D13004" s="1508"/>
      <c r="E13004" s="1508"/>
      <c r="F13004" s="1504"/>
      <c r="G13004" s="1504"/>
      <c r="H13004" s="1504"/>
      <c r="I13004" s="1504"/>
      <c r="J13004" s="1504"/>
    </row>
    <row r="13005" spans="2:10" x14ac:dyDescent="0.25">
      <c r="B13005" s="1508"/>
      <c r="C13005" s="1508"/>
      <c r="D13005" s="1508"/>
      <c r="E13005" s="1508"/>
      <c r="F13005" s="1504"/>
      <c r="G13005" s="1504"/>
      <c r="H13005" s="1504"/>
      <c r="I13005" s="1504"/>
      <c r="J13005" s="1504"/>
    </row>
    <row r="13006" spans="2:10" x14ac:dyDescent="0.25">
      <c r="B13006" s="1508"/>
      <c r="C13006" s="1508"/>
      <c r="D13006" s="1508"/>
      <c r="E13006" s="1508"/>
      <c r="F13006" s="1504"/>
      <c r="G13006" s="1504"/>
      <c r="H13006" s="1504"/>
      <c r="I13006" s="1504"/>
      <c r="J13006" s="1504"/>
    </row>
    <row r="13007" spans="2:10" x14ac:dyDescent="0.25">
      <c r="B13007" s="1508"/>
      <c r="C13007" s="1508"/>
      <c r="D13007" s="1508"/>
      <c r="E13007" s="1508"/>
      <c r="F13007" s="1504"/>
      <c r="G13007" s="1504"/>
      <c r="H13007" s="1504"/>
      <c r="I13007" s="1504"/>
      <c r="J13007" s="1504"/>
    </row>
    <row r="13008" spans="2:10" x14ac:dyDescent="0.25">
      <c r="B13008" s="1508"/>
      <c r="C13008" s="1508"/>
      <c r="D13008" s="1508"/>
      <c r="E13008" s="1508"/>
      <c r="F13008" s="1504"/>
      <c r="G13008" s="1504"/>
      <c r="H13008" s="1504"/>
      <c r="I13008" s="1504"/>
      <c r="J13008" s="1504"/>
    </row>
    <row r="13009" spans="2:10" x14ac:dyDescent="0.25">
      <c r="B13009" s="1508"/>
      <c r="C13009" s="1508"/>
      <c r="D13009" s="1508"/>
      <c r="E13009" s="1508"/>
      <c r="F13009" s="1504"/>
      <c r="G13009" s="1504"/>
      <c r="H13009" s="1504"/>
      <c r="I13009" s="1504"/>
      <c r="J13009" s="1504"/>
    </row>
    <row r="13010" spans="2:10" x14ac:dyDescent="0.25">
      <c r="B13010" s="1508"/>
      <c r="C13010" s="1508"/>
      <c r="D13010" s="1508"/>
      <c r="E13010" s="1508"/>
      <c r="F13010" s="1504"/>
      <c r="G13010" s="1504"/>
      <c r="H13010" s="1504"/>
      <c r="I13010" s="1504"/>
      <c r="J13010" s="1504"/>
    </row>
    <row r="13011" spans="2:10" x14ac:dyDescent="0.25">
      <c r="B13011" s="1508"/>
      <c r="C13011" s="1508"/>
      <c r="D13011" s="1508"/>
      <c r="E13011" s="1508"/>
      <c r="F13011" s="1504"/>
      <c r="G13011" s="1504"/>
      <c r="H13011" s="1504"/>
      <c r="I13011" s="1504"/>
      <c r="J13011" s="1504"/>
    </row>
    <row r="13012" spans="2:10" x14ac:dyDescent="0.25">
      <c r="B13012" s="1508"/>
      <c r="C13012" s="1508"/>
      <c r="D13012" s="1508"/>
      <c r="E13012" s="1508"/>
      <c r="F13012" s="1504"/>
      <c r="G13012" s="1504"/>
      <c r="H13012" s="1504"/>
      <c r="I13012" s="1504"/>
      <c r="J13012" s="1504"/>
    </row>
    <row r="13013" spans="2:10" x14ac:dyDescent="0.25">
      <c r="B13013" s="1508"/>
      <c r="C13013" s="1508"/>
      <c r="D13013" s="1508"/>
      <c r="E13013" s="1508"/>
      <c r="F13013" s="1504"/>
      <c r="G13013" s="1504"/>
      <c r="H13013" s="1504"/>
      <c r="I13013" s="1504"/>
      <c r="J13013" s="1504"/>
    </row>
    <row r="13014" spans="2:10" x14ac:dyDescent="0.25">
      <c r="B13014" s="1508"/>
      <c r="C13014" s="1508"/>
      <c r="D13014" s="1508"/>
      <c r="E13014" s="1508"/>
      <c r="F13014" s="1504"/>
      <c r="G13014" s="1504"/>
      <c r="H13014" s="1504"/>
      <c r="I13014" s="1504"/>
      <c r="J13014" s="1504"/>
    </row>
    <row r="13015" spans="2:10" x14ac:dyDescent="0.25">
      <c r="B13015" s="1508"/>
      <c r="C13015" s="1508"/>
      <c r="D13015" s="1508"/>
      <c r="E13015" s="1508"/>
      <c r="F13015" s="1504"/>
      <c r="G13015" s="1504"/>
      <c r="H13015" s="1504"/>
      <c r="I13015" s="1504"/>
      <c r="J13015" s="1504"/>
    </row>
    <row r="13016" spans="2:10" x14ac:dyDescent="0.25">
      <c r="B13016" s="1508"/>
      <c r="C13016" s="1508"/>
      <c r="D13016" s="1508"/>
      <c r="E13016" s="1508"/>
      <c r="F13016" s="1504"/>
      <c r="G13016" s="1504"/>
      <c r="H13016" s="1504"/>
      <c r="I13016" s="1504"/>
      <c r="J13016" s="1504"/>
    </row>
    <row r="13017" spans="2:10" x14ac:dyDescent="0.25">
      <c r="B13017" s="1508"/>
      <c r="C13017" s="1508"/>
      <c r="D13017" s="1508"/>
      <c r="E13017" s="1508"/>
      <c r="F13017" s="1504"/>
      <c r="G13017" s="1504"/>
      <c r="H13017" s="1504"/>
      <c r="I13017" s="1504"/>
      <c r="J13017" s="1504"/>
    </row>
    <row r="13018" spans="2:10" x14ac:dyDescent="0.25">
      <c r="B13018" s="1508"/>
      <c r="C13018" s="1508"/>
      <c r="D13018" s="1508"/>
      <c r="E13018" s="1508"/>
      <c r="F13018" s="1504"/>
      <c r="G13018" s="1504"/>
      <c r="H13018" s="1504"/>
      <c r="I13018" s="1504"/>
      <c r="J13018" s="1504"/>
    </row>
    <row r="13019" spans="2:10" x14ac:dyDescent="0.25">
      <c r="B13019" s="1508"/>
      <c r="C13019" s="1508"/>
      <c r="D13019" s="1508"/>
      <c r="E13019" s="1508"/>
      <c r="F13019" s="1504"/>
      <c r="G13019" s="1504"/>
      <c r="H13019" s="1504"/>
      <c r="I13019" s="1504"/>
      <c r="J13019" s="1504"/>
    </row>
    <row r="13020" spans="2:10" x14ac:dyDescent="0.25">
      <c r="B13020" s="1508"/>
      <c r="C13020" s="1508"/>
      <c r="D13020" s="1508"/>
      <c r="E13020" s="1508"/>
      <c r="F13020" s="1504"/>
      <c r="G13020" s="1504"/>
      <c r="H13020" s="1504"/>
      <c r="I13020" s="1504"/>
      <c r="J13020" s="1504"/>
    </row>
    <row r="13021" spans="2:10" x14ac:dyDescent="0.25">
      <c r="B13021" s="1508"/>
      <c r="C13021" s="1508"/>
      <c r="D13021" s="1508"/>
      <c r="E13021" s="1508"/>
      <c r="F13021" s="1504"/>
      <c r="G13021" s="1504"/>
      <c r="H13021" s="1504"/>
      <c r="I13021" s="1504"/>
      <c r="J13021" s="1504"/>
    </row>
    <row r="13022" spans="2:10" x14ac:dyDescent="0.25">
      <c r="B13022" s="1508"/>
      <c r="C13022" s="1508"/>
      <c r="D13022" s="1508"/>
      <c r="E13022" s="1508"/>
      <c r="F13022" s="1504"/>
      <c r="G13022" s="1504"/>
      <c r="H13022" s="1504"/>
      <c r="I13022" s="1504"/>
      <c r="J13022" s="1504"/>
    </row>
    <row r="13023" spans="2:10" x14ac:dyDescent="0.25">
      <c r="B13023" s="1508"/>
      <c r="C13023" s="1508"/>
      <c r="D13023" s="1508"/>
      <c r="E13023" s="1508"/>
      <c r="F13023" s="1504"/>
      <c r="G13023" s="1504"/>
      <c r="H13023" s="1504"/>
      <c r="I13023" s="1504"/>
      <c r="J13023" s="1504"/>
    </row>
    <row r="13024" spans="2:10" x14ac:dyDescent="0.25">
      <c r="B13024" s="1508"/>
      <c r="C13024" s="1508"/>
      <c r="D13024" s="1508"/>
      <c r="E13024" s="1508"/>
      <c r="F13024" s="1504"/>
      <c r="G13024" s="1504"/>
      <c r="H13024" s="1504"/>
      <c r="I13024" s="1504"/>
      <c r="J13024" s="1504"/>
    </row>
    <row r="13025" spans="2:10" x14ac:dyDescent="0.25">
      <c r="B13025" s="1508"/>
      <c r="C13025" s="1508"/>
      <c r="D13025" s="1508"/>
      <c r="E13025" s="1508"/>
      <c r="F13025" s="1504"/>
      <c r="G13025" s="1504"/>
      <c r="H13025" s="1504"/>
      <c r="I13025" s="1504"/>
      <c r="J13025" s="1504"/>
    </row>
    <row r="13026" spans="2:10" x14ac:dyDescent="0.25">
      <c r="B13026" s="1508"/>
      <c r="C13026" s="1508"/>
      <c r="D13026" s="1508"/>
      <c r="E13026" s="1508"/>
      <c r="F13026" s="1504"/>
      <c r="G13026" s="1504"/>
      <c r="H13026" s="1504"/>
      <c r="I13026" s="1504"/>
      <c r="J13026" s="1504"/>
    </row>
    <row r="13027" spans="2:10" x14ac:dyDescent="0.25">
      <c r="B13027" s="1508"/>
      <c r="C13027" s="1508"/>
      <c r="D13027" s="1508"/>
      <c r="E13027" s="1508"/>
      <c r="F13027" s="1504"/>
      <c r="G13027" s="1504"/>
      <c r="H13027" s="1504"/>
      <c r="I13027" s="1504"/>
      <c r="J13027" s="1504"/>
    </row>
    <row r="13028" spans="2:10" x14ac:dyDescent="0.25">
      <c r="B13028" s="1508"/>
      <c r="C13028" s="1508"/>
      <c r="D13028" s="1508"/>
      <c r="E13028" s="1508"/>
      <c r="F13028" s="1504"/>
      <c r="G13028" s="1504"/>
      <c r="H13028" s="1504"/>
      <c r="I13028" s="1504"/>
      <c r="J13028" s="1504"/>
    </row>
    <row r="13029" spans="2:10" x14ac:dyDescent="0.25">
      <c r="B13029" s="1508"/>
      <c r="C13029" s="1508"/>
      <c r="D13029" s="1508"/>
      <c r="E13029" s="1508"/>
      <c r="F13029" s="1504"/>
      <c r="G13029" s="1504"/>
      <c r="H13029" s="1504"/>
      <c r="I13029" s="1504"/>
      <c r="J13029" s="1504"/>
    </row>
    <row r="13030" spans="2:10" x14ac:dyDescent="0.25">
      <c r="B13030" s="1508"/>
      <c r="C13030" s="1508"/>
      <c r="D13030" s="1508"/>
      <c r="E13030" s="1508"/>
      <c r="F13030" s="1504"/>
      <c r="G13030" s="1504"/>
      <c r="H13030" s="1504"/>
      <c r="I13030" s="1504"/>
      <c r="J13030" s="1504"/>
    </row>
    <row r="13031" spans="2:10" x14ac:dyDescent="0.25">
      <c r="B13031" s="1508"/>
      <c r="C13031" s="1508"/>
      <c r="D13031" s="1508"/>
      <c r="E13031" s="1508"/>
      <c r="F13031" s="1504"/>
      <c r="G13031" s="1504"/>
      <c r="H13031" s="1504"/>
      <c r="I13031" s="1504"/>
      <c r="J13031" s="1504"/>
    </row>
    <row r="13032" spans="2:10" x14ac:dyDescent="0.25">
      <c r="B13032" s="1508"/>
      <c r="C13032" s="1508"/>
      <c r="D13032" s="1508"/>
      <c r="E13032" s="1508"/>
      <c r="F13032" s="1504"/>
      <c r="G13032" s="1504"/>
      <c r="H13032" s="1504"/>
      <c r="I13032" s="1504"/>
      <c r="J13032" s="1504"/>
    </row>
    <row r="13033" spans="2:10" x14ac:dyDescent="0.25">
      <c r="B13033" s="1508"/>
      <c r="C13033" s="1508"/>
      <c r="D13033" s="1508"/>
      <c r="E13033" s="1508"/>
      <c r="F13033" s="1504"/>
      <c r="G13033" s="1504"/>
      <c r="H13033" s="1504"/>
      <c r="I13033" s="1504"/>
      <c r="J13033" s="1504"/>
    </row>
    <row r="13034" spans="2:10" x14ac:dyDescent="0.25">
      <c r="B13034" s="1508"/>
      <c r="C13034" s="1508"/>
      <c r="D13034" s="1508"/>
      <c r="E13034" s="1508"/>
      <c r="F13034" s="1504"/>
      <c r="G13034" s="1504"/>
      <c r="H13034" s="1504"/>
      <c r="I13034" s="1504"/>
      <c r="J13034" s="1504"/>
    </row>
    <row r="13035" spans="2:10" x14ac:dyDescent="0.25">
      <c r="B13035" s="1508"/>
      <c r="C13035" s="1508"/>
      <c r="D13035" s="1508"/>
      <c r="E13035" s="1508"/>
      <c r="F13035" s="1504"/>
      <c r="G13035" s="1504"/>
      <c r="H13035" s="1504"/>
      <c r="I13035" s="1504"/>
      <c r="J13035" s="1504"/>
    </row>
    <row r="13036" spans="2:10" x14ac:dyDescent="0.25">
      <c r="B13036" s="1508"/>
      <c r="C13036" s="1508"/>
      <c r="D13036" s="1508"/>
      <c r="E13036" s="1508"/>
      <c r="F13036" s="1504"/>
      <c r="G13036" s="1504"/>
      <c r="H13036" s="1504"/>
      <c r="I13036" s="1504"/>
      <c r="J13036" s="1504"/>
    </row>
    <row r="13037" spans="2:10" x14ac:dyDescent="0.25">
      <c r="B13037" s="1508"/>
      <c r="C13037" s="1508"/>
      <c r="D13037" s="1508"/>
      <c r="E13037" s="1508"/>
      <c r="F13037" s="1504"/>
      <c r="G13037" s="1504"/>
      <c r="H13037" s="1504"/>
      <c r="I13037" s="1504"/>
      <c r="J13037" s="1504"/>
    </row>
    <row r="13038" spans="2:10" x14ac:dyDescent="0.25">
      <c r="B13038" s="1508"/>
      <c r="C13038" s="1508"/>
      <c r="D13038" s="1508"/>
      <c r="E13038" s="1508"/>
      <c r="F13038" s="1504"/>
      <c r="G13038" s="1504"/>
      <c r="H13038" s="1504"/>
      <c r="I13038" s="1504"/>
      <c r="J13038" s="1504"/>
    </row>
    <row r="13039" spans="2:10" x14ac:dyDescent="0.25">
      <c r="B13039" s="1508"/>
      <c r="C13039" s="1508"/>
      <c r="D13039" s="1508"/>
      <c r="E13039" s="1508"/>
      <c r="F13039" s="1504"/>
      <c r="G13039" s="1504"/>
      <c r="H13039" s="1504"/>
      <c r="I13039" s="1504"/>
      <c r="J13039" s="1504"/>
    </row>
    <row r="13040" spans="2:10" x14ac:dyDescent="0.25">
      <c r="B13040" s="1508"/>
      <c r="C13040" s="1508"/>
      <c r="D13040" s="1508"/>
      <c r="E13040" s="1508"/>
      <c r="F13040" s="1504"/>
      <c r="G13040" s="1504"/>
      <c r="H13040" s="1504"/>
      <c r="I13040" s="1504"/>
      <c r="J13040" s="1504"/>
    </row>
    <row r="13041" spans="2:10" x14ac:dyDescent="0.25">
      <c r="B13041" s="1508"/>
      <c r="C13041" s="1508"/>
      <c r="D13041" s="1508"/>
      <c r="E13041" s="1508"/>
      <c r="F13041" s="1504"/>
      <c r="G13041" s="1504"/>
      <c r="H13041" s="1504"/>
      <c r="I13041" s="1504"/>
      <c r="J13041" s="1504"/>
    </row>
    <row r="13042" spans="2:10" x14ac:dyDescent="0.25">
      <c r="B13042" s="1508"/>
      <c r="C13042" s="1508"/>
      <c r="D13042" s="1508"/>
      <c r="E13042" s="1508"/>
      <c r="F13042" s="1504"/>
      <c r="G13042" s="1504"/>
      <c r="H13042" s="1504"/>
      <c r="I13042" s="1504"/>
      <c r="J13042" s="1504"/>
    </row>
    <row r="13043" spans="2:10" x14ac:dyDescent="0.25">
      <c r="B13043" s="1508"/>
      <c r="C13043" s="1508"/>
      <c r="D13043" s="1508"/>
      <c r="E13043" s="1508"/>
      <c r="F13043" s="1504"/>
      <c r="G13043" s="1504"/>
      <c r="H13043" s="1504"/>
      <c r="I13043" s="1504"/>
      <c r="J13043" s="1504"/>
    </row>
    <row r="13044" spans="2:10" x14ac:dyDescent="0.25">
      <c r="B13044" s="1508"/>
      <c r="C13044" s="1508"/>
      <c r="D13044" s="1508"/>
      <c r="E13044" s="1508"/>
      <c r="F13044" s="1504"/>
      <c r="G13044" s="1504"/>
      <c r="H13044" s="1504"/>
      <c r="I13044" s="1504"/>
      <c r="J13044" s="1504"/>
    </row>
    <row r="13045" spans="2:10" x14ac:dyDescent="0.25">
      <c r="B13045" s="1508"/>
      <c r="C13045" s="1508"/>
      <c r="D13045" s="1508"/>
      <c r="E13045" s="1508"/>
      <c r="F13045" s="1504"/>
      <c r="G13045" s="1504"/>
      <c r="H13045" s="1504"/>
      <c r="I13045" s="1504"/>
      <c r="J13045" s="1504"/>
    </row>
    <row r="13046" spans="2:10" x14ac:dyDescent="0.25">
      <c r="B13046" s="1508"/>
      <c r="C13046" s="1508"/>
      <c r="D13046" s="1508"/>
      <c r="E13046" s="1508"/>
      <c r="F13046" s="1504"/>
      <c r="G13046" s="1504"/>
      <c r="H13046" s="1504"/>
      <c r="I13046" s="1504"/>
      <c r="J13046" s="1504"/>
    </row>
    <row r="13047" spans="2:10" x14ac:dyDescent="0.25">
      <c r="B13047" s="1508"/>
      <c r="C13047" s="1508"/>
      <c r="D13047" s="1508"/>
      <c r="E13047" s="1508"/>
      <c r="F13047" s="1504"/>
      <c r="G13047" s="1504"/>
      <c r="H13047" s="1504"/>
      <c r="I13047" s="1504"/>
      <c r="J13047" s="1504"/>
    </row>
    <row r="13048" spans="2:10" x14ac:dyDescent="0.25">
      <c r="B13048" s="1508"/>
      <c r="C13048" s="1508"/>
      <c r="D13048" s="1508"/>
      <c r="E13048" s="1508"/>
      <c r="F13048" s="1504"/>
      <c r="G13048" s="1504"/>
      <c r="H13048" s="1504"/>
      <c r="I13048" s="1504"/>
      <c r="J13048" s="1504"/>
    </row>
    <row r="13049" spans="2:10" x14ac:dyDescent="0.25">
      <c r="B13049" s="1508"/>
      <c r="C13049" s="1508"/>
      <c r="D13049" s="1508"/>
      <c r="E13049" s="1508"/>
      <c r="F13049" s="1504"/>
      <c r="G13049" s="1504"/>
      <c r="H13049" s="1504"/>
      <c r="I13049" s="1504"/>
      <c r="J13049" s="1504"/>
    </row>
    <row r="13050" spans="2:10" x14ac:dyDescent="0.25">
      <c r="B13050" s="1508"/>
      <c r="C13050" s="1508"/>
      <c r="D13050" s="1508"/>
      <c r="E13050" s="1508"/>
      <c r="F13050" s="1504"/>
      <c r="G13050" s="1504"/>
      <c r="H13050" s="1504"/>
      <c r="I13050" s="1504"/>
      <c r="J13050" s="1504"/>
    </row>
    <row r="13051" spans="2:10" x14ac:dyDescent="0.25">
      <c r="B13051" s="1508"/>
      <c r="C13051" s="1508"/>
      <c r="D13051" s="1508"/>
      <c r="E13051" s="1508"/>
      <c r="F13051" s="1504"/>
      <c r="G13051" s="1504"/>
      <c r="H13051" s="1504"/>
      <c r="I13051" s="1504"/>
      <c r="J13051" s="1504"/>
    </row>
    <row r="13052" spans="2:10" x14ac:dyDescent="0.25">
      <c r="B13052" s="1508"/>
      <c r="C13052" s="1508"/>
      <c r="D13052" s="1508"/>
      <c r="E13052" s="1508"/>
      <c r="F13052" s="1504"/>
      <c r="G13052" s="1504"/>
      <c r="H13052" s="1504"/>
      <c r="I13052" s="1504"/>
      <c r="J13052" s="1504"/>
    </row>
    <row r="13053" spans="2:10" x14ac:dyDescent="0.25">
      <c r="B13053" s="1508"/>
      <c r="C13053" s="1508"/>
      <c r="D13053" s="1508"/>
      <c r="E13053" s="1508"/>
      <c r="F13053" s="1504"/>
      <c r="G13053" s="1504"/>
      <c r="H13053" s="1504"/>
      <c r="I13053" s="1504"/>
      <c r="J13053" s="1504"/>
    </row>
    <row r="13054" spans="2:10" x14ac:dyDescent="0.25">
      <c r="B13054" s="1508"/>
      <c r="C13054" s="1508"/>
      <c r="D13054" s="1508"/>
      <c r="E13054" s="1508"/>
      <c r="F13054" s="1504"/>
      <c r="G13054" s="1504"/>
      <c r="H13054" s="1504"/>
      <c r="I13054" s="1504"/>
      <c r="J13054" s="1504"/>
    </row>
    <row r="13055" spans="2:10" x14ac:dyDescent="0.25">
      <c r="B13055" s="1508"/>
      <c r="C13055" s="1508"/>
      <c r="D13055" s="1508"/>
      <c r="E13055" s="1508"/>
      <c r="F13055" s="1504"/>
      <c r="G13055" s="1504"/>
      <c r="H13055" s="1504"/>
      <c r="I13055" s="1504"/>
      <c r="J13055" s="1504"/>
    </row>
    <row r="13056" spans="2:10" x14ac:dyDescent="0.25">
      <c r="B13056" s="1508"/>
      <c r="C13056" s="1508"/>
      <c r="D13056" s="1508"/>
      <c r="E13056" s="1508"/>
      <c r="F13056" s="1504"/>
      <c r="G13056" s="1504"/>
      <c r="H13056" s="1504"/>
      <c r="I13056" s="1504"/>
      <c r="J13056" s="1504"/>
    </row>
    <row r="13057" spans="2:10" x14ac:dyDescent="0.25">
      <c r="B13057" s="1508"/>
      <c r="C13057" s="1508"/>
      <c r="D13057" s="1508"/>
      <c r="E13057" s="1508"/>
      <c r="F13057" s="1504"/>
      <c r="G13057" s="1504"/>
      <c r="H13057" s="1504"/>
      <c r="I13057" s="1504"/>
      <c r="J13057" s="1504"/>
    </row>
    <row r="13058" spans="2:10" x14ac:dyDescent="0.25">
      <c r="B13058" s="1508"/>
      <c r="C13058" s="1508"/>
      <c r="D13058" s="1508"/>
      <c r="E13058" s="1508"/>
      <c r="F13058" s="1504"/>
      <c r="G13058" s="1504"/>
      <c r="H13058" s="1504"/>
      <c r="I13058" s="1504"/>
      <c r="J13058" s="1504"/>
    </row>
    <row r="13059" spans="2:10" x14ac:dyDescent="0.25">
      <c r="B13059" s="1508"/>
      <c r="C13059" s="1508"/>
      <c r="D13059" s="1508"/>
      <c r="E13059" s="1508"/>
      <c r="F13059" s="1504"/>
      <c r="G13059" s="1504"/>
      <c r="H13059" s="1504"/>
      <c r="I13059" s="1504"/>
      <c r="J13059" s="1504"/>
    </row>
    <row r="13060" spans="2:10" x14ac:dyDescent="0.25">
      <c r="B13060" s="1508"/>
      <c r="C13060" s="1508"/>
      <c r="D13060" s="1508"/>
      <c r="E13060" s="1508"/>
      <c r="F13060" s="1504"/>
      <c r="G13060" s="1504"/>
      <c r="H13060" s="1504"/>
      <c r="I13060" s="1504"/>
      <c r="J13060" s="1504"/>
    </row>
    <row r="13061" spans="2:10" x14ac:dyDescent="0.25">
      <c r="B13061" s="1508"/>
      <c r="C13061" s="1508"/>
      <c r="D13061" s="1508"/>
      <c r="E13061" s="1508"/>
      <c r="F13061" s="1504"/>
      <c r="G13061" s="1504"/>
      <c r="H13061" s="1504"/>
      <c r="I13061" s="1504"/>
      <c r="J13061" s="1504"/>
    </row>
    <row r="13062" spans="2:10" x14ac:dyDescent="0.25">
      <c r="B13062" s="1508"/>
      <c r="C13062" s="1508"/>
      <c r="D13062" s="1508"/>
      <c r="E13062" s="1508"/>
      <c r="F13062" s="1504"/>
      <c r="G13062" s="1504"/>
      <c r="H13062" s="1504"/>
      <c r="I13062" s="1504"/>
      <c r="J13062" s="1504"/>
    </row>
    <row r="13063" spans="2:10" x14ac:dyDescent="0.25">
      <c r="B13063" s="1508"/>
      <c r="C13063" s="1508"/>
      <c r="D13063" s="1508"/>
      <c r="E13063" s="1508"/>
      <c r="F13063" s="1504"/>
      <c r="G13063" s="1504"/>
      <c r="H13063" s="1504"/>
      <c r="I13063" s="1504"/>
      <c r="J13063" s="1504"/>
    </row>
    <row r="13064" spans="2:10" x14ac:dyDescent="0.25">
      <c r="B13064" s="1508"/>
      <c r="C13064" s="1508"/>
      <c r="D13064" s="1508"/>
      <c r="E13064" s="1508"/>
      <c r="F13064" s="1504"/>
      <c r="G13064" s="1504"/>
      <c r="H13064" s="1504"/>
      <c r="I13064" s="1504"/>
      <c r="J13064" s="1504"/>
    </row>
    <row r="13065" spans="2:10" x14ac:dyDescent="0.25">
      <c r="B13065" s="1508"/>
      <c r="C13065" s="1508"/>
      <c r="D13065" s="1508"/>
      <c r="E13065" s="1508"/>
      <c r="F13065" s="1504"/>
      <c r="G13065" s="1504"/>
      <c r="H13065" s="1504"/>
      <c r="I13065" s="1504"/>
      <c r="J13065" s="1504"/>
    </row>
    <row r="13066" spans="2:10" x14ac:dyDescent="0.25">
      <c r="B13066" s="1508"/>
      <c r="C13066" s="1508"/>
      <c r="D13066" s="1508"/>
      <c r="E13066" s="1508"/>
      <c r="F13066" s="1504"/>
      <c r="G13066" s="1504"/>
      <c r="H13066" s="1504"/>
      <c r="I13066" s="1504"/>
      <c r="J13066" s="1504"/>
    </row>
    <row r="13067" spans="2:10" x14ac:dyDescent="0.25">
      <c r="B13067" s="1508"/>
      <c r="C13067" s="1508"/>
      <c r="D13067" s="1508"/>
      <c r="E13067" s="1508"/>
      <c r="F13067" s="1504"/>
      <c r="G13067" s="1504"/>
      <c r="H13067" s="1504"/>
      <c r="I13067" s="1504"/>
      <c r="J13067" s="1504"/>
    </row>
    <row r="13068" spans="2:10" x14ac:dyDescent="0.25">
      <c r="B13068" s="1508"/>
      <c r="C13068" s="1508"/>
      <c r="D13068" s="1508"/>
      <c r="E13068" s="1508"/>
      <c r="F13068" s="1504"/>
      <c r="G13068" s="1504"/>
      <c r="H13068" s="1504"/>
      <c r="I13068" s="1504"/>
      <c r="J13068" s="1504"/>
    </row>
    <row r="13069" spans="2:10" x14ac:dyDescent="0.25">
      <c r="B13069" s="1508"/>
      <c r="C13069" s="1508"/>
      <c r="D13069" s="1508"/>
      <c r="E13069" s="1508"/>
      <c r="F13069" s="1504"/>
      <c r="G13069" s="1504"/>
      <c r="H13069" s="1504"/>
      <c r="I13069" s="1504"/>
      <c r="J13069" s="1504"/>
    </row>
    <row r="13070" spans="2:10" x14ac:dyDescent="0.25">
      <c r="B13070" s="1508"/>
      <c r="C13070" s="1508"/>
      <c r="D13070" s="1508"/>
      <c r="E13070" s="1508"/>
      <c r="F13070" s="1504"/>
      <c r="G13070" s="1504"/>
      <c r="H13070" s="1504"/>
      <c r="I13070" s="1504"/>
      <c r="J13070" s="1504"/>
    </row>
    <row r="13071" spans="2:10" x14ac:dyDescent="0.25">
      <c r="B13071" s="1508"/>
      <c r="C13071" s="1508"/>
      <c r="D13071" s="1508"/>
      <c r="E13071" s="1508"/>
      <c r="F13071" s="1504"/>
      <c r="G13071" s="1504"/>
      <c r="H13071" s="1504"/>
      <c r="I13071" s="1504"/>
      <c r="J13071" s="1504"/>
    </row>
    <row r="13072" spans="2:10" x14ac:dyDescent="0.25">
      <c r="B13072" s="1508"/>
      <c r="C13072" s="1508"/>
      <c r="D13072" s="1508"/>
      <c r="E13072" s="1508"/>
      <c r="F13072" s="1504"/>
      <c r="G13072" s="1504"/>
      <c r="H13072" s="1504"/>
      <c r="I13072" s="1504"/>
      <c r="J13072" s="1504"/>
    </row>
    <row r="13073" spans="2:10" x14ac:dyDescent="0.25">
      <c r="B13073" s="1508"/>
      <c r="C13073" s="1508"/>
      <c r="D13073" s="1508"/>
      <c r="E13073" s="1508"/>
      <c r="F13073" s="1504"/>
      <c r="G13073" s="1504"/>
      <c r="H13073" s="1504"/>
      <c r="I13073" s="1504"/>
      <c r="J13073" s="1504"/>
    </row>
    <row r="13074" spans="2:10" x14ac:dyDescent="0.25">
      <c r="B13074" s="1508"/>
      <c r="C13074" s="1508"/>
      <c r="D13074" s="1508"/>
      <c r="E13074" s="1508"/>
      <c r="F13074" s="1504"/>
      <c r="G13074" s="1504"/>
      <c r="H13074" s="1504"/>
      <c r="I13074" s="1504"/>
      <c r="J13074" s="1504"/>
    </row>
    <row r="13075" spans="2:10" x14ac:dyDescent="0.25">
      <c r="B13075" s="1508"/>
      <c r="C13075" s="1508"/>
      <c r="D13075" s="1508"/>
      <c r="E13075" s="1508"/>
      <c r="F13075" s="1504"/>
      <c r="G13075" s="1504"/>
      <c r="H13075" s="1504"/>
      <c r="I13075" s="1504"/>
      <c r="J13075" s="1504"/>
    </row>
    <row r="13076" spans="2:10" x14ac:dyDescent="0.25">
      <c r="B13076" s="1508"/>
      <c r="C13076" s="1508"/>
      <c r="D13076" s="1508"/>
      <c r="E13076" s="1508"/>
      <c r="F13076" s="1504"/>
      <c r="G13076" s="1504"/>
      <c r="H13076" s="1504"/>
      <c r="I13076" s="1504"/>
      <c r="J13076" s="1504"/>
    </row>
    <row r="13077" spans="2:10" x14ac:dyDescent="0.25">
      <c r="B13077" s="1508"/>
      <c r="C13077" s="1508"/>
      <c r="D13077" s="1508"/>
      <c r="E13077" s="1508"/>
      <c r="F13077" s="1504"/>
      <c r="G13077" s="1504"/>
      <c r="H13077" s="1504"/>
      <c r="I13077" s="1504"/>
      <c r="J13077" s="1504"/>
    </row>
    <row r="13078" spans="2:10" x14ac:dyDescent="0.25">
      <c r="B13078" s="1508"/>
      <c r="C13078" s="1508"/>
      <c r="D13078" s="1508"/>
      <c r="E13078" s="1508"/>
      <c r="F13078" s="1504"/>
      <c r="G13078" s="1504"/>
      <c r="H13078" s="1504"/>
      <c r="I13078" s="1504"/>
      <c r="J13078" s="1504"/>
    </row>
    <row r="13079" spans="2:10" x14ac:dyDescent="0.25">
      <c r="B13079" s="1508"/>
      <c r="C13079" s="1508"/>
      <c r="D13079" s="1508"/>
      <c r="E13079" s="1508"/>
      <c r="F13079" s="1504"/>
      <c r="G13079" s="1504"/>
      <c r="H13079" s="1504"/>
      <c r="I13079" s="1504"/>
      <c r="J13079" s="1504"/>
    </row>
    <row r="13080" spans="2:10" x14ac:dyDescent="0.25">
      <c r="B13080" s="1508"/>
      <c r="C13080" s="1508"/>
      <c r="D13080" s="1508"/>
      <c r="E13080" s="1508"/>
      <c r="F13080" s="1504"/>
      <c r="G13080" s="1504"/>
      <c r="H13080" s="1504"/>
      <c r="I13080" s="1504"/>
      <c r="J13080" s="1504"/>
    </row>
    <row r="13081" spans="2:10" x14ac:dyDescent="0.25">
      <c r="B13081" s="1508"/>
      <c r="C13081" s="1508"/>
      <c r="D13081" s="1508"/>
      <c r="E13081" s="1508"/>
      <c r="F13081" s="1504"/>
      <c r="G13081" s="1504"/>
      <c r="H13081" s="1504"/>
      <c r="I13081" s="1504"/>
      <c r="J13081" s="1504"/>
    </row>
    <row r="13082" spans="2:10" x14ac:dyDescent="0.25">
      <c r="B13082" s="1508"/>
      <c r="C13082" s="1508"/>
      <c r="D13082" s="1508"/>
      <c r="E13082" s="1508"/>
      <c r="F13082" s="1504"/>
      <c r="G13082" s="1504"/>
      <c r="H13082" s="1504"/>
      <c r="I13082" s="1504"/>
      <c r="J13082" s="1504"/>
    </row>
    <row r="13083" spans="2:10" x14ac:dyDescent="0.25">
      <c r="B13083" s="1508"/>
      <c r="C13083" s="1508"/>
      <c r="D13083" s="1508"/>
      <c r="E13083" s="1508"/>
      <c r="F13083" s="1504"/>
      <c r="G13083" s="1504"/>
      <c r="H13083" s="1504"/>
      <c r="I13083" s="1504"/>
      <c r="J13083" s="1504"/>
    </row>
    <row r="13084" spans="2:10" x14ac:dyDescent="0.25">
      <c r="B13084" s="1508"/>
      <c r="C13084" s="1508"/>
      <c r="D13084" s="1508"/>
      <c r="E13084" s="1508"/>
      <c r="F13084" s="1504"/>
      <c r="G13084" s="1504"/>
      <c r="H13084" s="1504"/>
      <c r="I13084" s="1504"/>
      <c r="J13084" s="1504"/>
    </row>
    <row r="13085" spans="2:10" x14ac:dyDescent="0.25">
      <c r="B13085" s="1508"/>
      <c r="C13085" s="1508"/>
      <c r="D13085" s="1508"/>
      <c r="E13085" s="1508"/>
      <c r="F13085" s="1504"/>
      <c r="G13085" s="1504"/>
      <c r="H13085" s="1504"/>
      <c r="I13085" s="1504"/>
      <c r="J13085" s="1504"/>
    </row>
    <row r="13086" spans="2:10" x14ac:dyDescent="0.25">
      <c r="B13086" s="1508"/>
      <c r="C13086" s="1508"/>
      <c r="D13086" s="1508"/>
      <c r="E13086" s="1508"/>
      <c r="F13086" s="1504"/>
      <c r="G13086" s="1504"/>
      <c r="H13086" s="1504"/>
      <c r="I13086" s="1504"/>
      <c r="J13086" s="1504"/>
    </row>
    <row r="13087" spans="2:10" x14ac:dyDescent="0.25">
      <c r="B13087" s="1508"/>
      <c r="C13087" s="1508"/>
      <c r="D13087" s="1508"/>
      <c r="E13087" s="1508"/>
      <c r="F13087" s="1504"/>
      <c r="G13087" s="1504"/>
      <c r="H13087" s="1504"/>
      <c r="I13087" s="1504"/>
      <c r="J13087" s="1504"/>
    </row>
    <row r="13088" spans="2:10" x14ac:dyDescent="0.25">
      <c r="B13088" s="1508"/>
      <c r="C13088" s="1508"/>
      <c r="D13088" s="1508"/>
      <c r="E13088" s="1508"/>
      <c r="F13088" s="1504"/>
      <c r="G13088" s="1504"/>
      <c r="H13088" s="1504"/>
      <c r="I13088" s="1504"/>
      <c r="J13088" s="1504"/>
    </row>
    <row r="13089" spans="2:10" x14ac:dyDescent="0.25">
      <c r="B13089" s="1508"/>
      <c r="C13089" s="1508"/>
      <c r="D13089" s="1508"/>
      <c r="E13089" s="1508"/>
      <c r="F13089" s="1504"/>
      <c r="G13089" s="1504"/>
      <c r="H13089" s="1504"/>
      <c r="I13089" s="1504"/>
      <c r="J13089" s="1504"/>
    </row>
    <row r="13090" spans="2:10" x14ac:dyDescent="0.25">
      <c r="B13090" s="1508"/>
      <c r="C13090" s="1508"/>
      <c r="D13090" s="1508"/>
      <c r="E13090" s="1508"/>
      <c r="F13090" s="1504"/>
      <c r="G13090" s="1504"/>
      <c r="H13090" s="1504"/>
      <c r="I13090" s="1504"/>
      <c r="J13090" s="1504"/>
    </row>
    <row r="13091" spans="2:10" x14ac:dyDescent="0.25">
      <c r="B13091" s="1508"/>
      <c r="C13091" s="1508"/>
      <c r="D13091" s="1508"/>
      <c r="E13091" s="1508"/>
      <c r="F13091" s="1504"/>
      <c r="G13091" s="1504"/>
      <c r="H13091" s="1504"/>
      <c r="I13091" s="1504"/>
      <c r="J13091" s="1504"/>
    </row>
    <row r="13092" spans="2:10" x14ac:dyDescent="0.25">
      <c r="B13092" s="1508"/>
      <c r="C13092" s="1508"/>
      <c r="D13092" s="1508"/>
      <c r="E13092" s="1508"/>
      <c r="F13092" s="1504"/>
      <c r="G13092" s="1504"/>
      <c r="H13092" s="1504"/>
      <c r="I13092" s="1504"/>
      <c r="J13092" s="1504"/>
    </row>
    <row r="13093" spans="2:10" x14ac:dyDescent="0.25">
      <c r="B13093" s="1508"/>
      <c r="C13093" s="1508"/>
      <c r="D13093" s="1508"/>
      <c r="E13093" s="1508"/>
      <c r="F13093" s="1504"/>
      <c r="G13093" s="1504"/>
      <c r="H13093" s="1504"/>
      <c r="I13093" s="1504"/>
      <c r="J13093" s="1504"/>
    </row>
    <row r="13094" spans="2:10" x14ac:dyDescent="0.25">
      <c r="B13094" s="1508"/>
      <c r="C13094" s="1508"/>
      <c r="D13094" s="1508"/>
      <c r="E13094" s="1508"/>
      <c r="F13094" s="1504"/>
      <c r="G13094" s="1504"/>
      <c r="H13094" s="1504"/>
      <c r="I13094" s="1504"/>
      <c r="J13094" s="1504"/>
    </row>
    <row r="13095" spans="2:10" x14ac:dyDescent="0.25">
      <c r="B13095" s="1508"/>
      <c r="C13095" s="1508"/>
      <c r="D13095" s="1508"/>
      <c r="E13095" s="1508"/>
      <c r="F13095" s="1504"/>
      <c r="G13095" s="1504"/>
      <c r="H13095" s="1504"/>
      <c r="I13095" s="1504"/>
      <c r="J13095" s="1504"/>
    </row>
    <row r="13096" spans="2:10" x14ac:dyDescent="0.25">
      <c r="B13096" s="1508"/>
      <c r="C13096" s="1508"/>
      <c r="D13096" s="1508"/>
      <c r="E13096" s="1508"/>
      <c r="F13096" s="1504"/>
      <c r="G13096" s="1504"/>
      <c r="H13096" s="1504"/>
      <c r="I13096" s="1504"/>
      <c r="J13096" s="1504"/>
    </row>
    <row r="13097" spans="2:10" x14ac:dyDescent="0.25">
      <c r="B13097" s="1508"/>
      <c r="C13097" s="1508"/>
      <c r="D13097" s="1508"/>
      <c r="E13097" s="1508"/>
      <c r="F13097" s="1504"/>
      <c r="G13097" s="1504"/>
      <c r="H13097" s="1504"/>
      <c r="I13097" s="1504"/>
      <c r="J13097" s="1504"/>
    </row>
    <row r="13098" spans="2:10" x14ac:dyDescent="0.25">
      <c r="B13098" s="1508"/>
      <c r="C13098" s="1508"/>
      <c r="D13098" s="1508"/>
      <c r="E13098" s="1508"/>
      <c r="F13098" s="1504"/>
      <c r="G13098" s="1504"/>
      <c r="H13098" s="1504"/>
      <c r="I13098" s="1504"/>
      <c r="J13098" s="1504"/>
    </row>
    <row r="13099" spans="2:10" x14ac:dyDescent="0.25">
      <c r="B13099" s="1508"/>
      <c r="C13099" s="1508"/>
      <c r="D13099" s="1508"/>
      <c r="E13099" s="1508"/>
      <c r="F13099" s="1504"/>
      <c r="G13099" s="1504"/>
      <c r="H13099" s="1504"/>
      <c r="I13099" s="1504"/>
      <c r="J13099" s="1504"/>
    </row>
    <row r="13100" spans="2:10" x14ac:dyDescent="0.25">
      <c r="B13100" s="1508"/>
      <c r="C13100" s="1508"/>
      <c r="D13100" s="1508"/>
      <c r="E13100" s="1508"/>
      <c r="F13100" s="1504"/>
      <c r="G13100" s="1504"/>
      <c r="H13100" s="1504"/>
      <c r="I13100" s="1504"/>
      <c r="J13100" s="1504"/>
    </row>
    <row r="13101" spans="2:10" x14ac:dyDescent="0.25">
      <c r="B13101" s="1508"/>
      <c r="C13101" s="1508"/>
      <c r="D13101" s="1508"/>
      <c r="E13101" s="1508"/>
      <c r="F13101" s="1504"/>
      <c r="G13101" s="1504"/>
      <c r="H13101" s="1504"/>
      <c r="I13101" s="1504"/>
      <c r="J13101" s="1504"/>
    </row>
    <row r="13102" spans="2:10" x14ac:dyDescent="0.25">
      <c r="B13102" s="1508"/>
      <c r="C13102" s="1508"/>
      <c r="D13102" s="1508"/>
      <c r="E13102" s="1508"/>
      <c r="F13102" s="1504"/>
      <c r="G13102" s="1504"/>
      <c r="H13102" s="1504"/>
      <c r="I13102" s="1504"/>
      <c r="J13102" s="1504"/>
    </row>
    <row r="13103" spans="2:10" x14ac:dyDescent="0.25">
      <c r="B13103" s="1508"/>
      <c r="C13103" s="1508"/>
      <c r="D13103" s="1508"/>
      <c r="E13103" s="1508"/>
      <c r="F13103" s="1504"/>
      <c r="G13103" s="1504"/>
      <c r="H13103" s="1504"/>
      <c r="I13103" s="1504"/>
      <c r="J13103" s="1504"/>
    </row>
    <row r="13104" spans="2:10" x14ac:dyDescent="0.25">
      <c r="B13104" s="1508"/>
      <c r="C13104" s="1508"/>
      <c r="D13104" s="1508"/>
      <c r="E13104" s="1508"/>
      <c r="F13104" s="1504"/>
      <c r="G13104" s="1504"/>
      <c r="H13104" s="1504"/>
      <c r="I13104" s="1504"/>
      <c r="J13104" s="1504"/>
    </row>
    <row r="13105" spans="2:10" x14ac:dyDescent="0.25">
      <c r="B13105" s="1508"/>
      <c r="C13105" s="1508"/>
      <c r="D13105" s="1508"/>
      <c r="E13105" s="1508"/>
      <c r="F13105" s="1504"/>
      <c r="G13105" s="1504"/>
      <c r="H13105" s="1504"/>
      <c r="I13105" s="1504"/>
      <c r="J13105" s="1504"/>
    </row>
    <row r="13106" spans="2:10" x14ac:dyDescent="0.25">
      <c r="B13106" s="1508"/>
      <c r="C13106" s="1508"/>
      <c r="D13106" s="1508"/>
      <c r="E13106" s="1508"/>
      <c r="F13106" s="1504"/>
      <c r="G13106" s="1504"/>
      <c r="H13106" s="1504"/>
      <c r="I13106" s="1504"/>
      <c r="J13106" s="1504"/>
    </row>
    <row r="13107" spans="2:10" x14ac:dyDescent="0.25">
      <c r="B13107" s="1508"/>
      <c r="C13107" s="1508"/>
      <c r="D13107" s="1508"/>
      <c r="E13107" s="1508"/>
      <c r="F13107" s="1504"/>
      <c r="G13107" s="1504"/>
      <c r="H13107" s="1504"/>
      <c r="I13107" s="1504"/>
      <c r="J13107" s="1504"/>
    </row>
    <row r="13108" spans="2:10" x14ac:dyDescent="0.25">
      <c r="B13108" s="1508"/>
      <c r="C13108" s="1508"/>
      <c r="D13108" s="1508"/>
      <c r="E13108" s="1508"/>
      <c r="F13108" s="1504"/>
      <c r="G13108" s="1504"/>
      <c r="H13108" s="1504"/>
      <c r="I13108" s="1504"/>
      <c r="J13108" s="1504"/>
    </row>
    <row r="13109" spans="2:10" x14ac:dyDescent="0.25">
      <c r="B13109" s="1508"/>
      <c r="C13109" s="1508"/>
      <c r="D13109" s="1508"/>
      <c r="E13109" s="1508"/>
      <c r="F13109" s="1504"/>
      <c r="G13109" s="1504"/>
      <c r="H13109" s="1504"/>
      <c r="I13109" s="1504"/>
      <c r="J13109" s="1504"/>
    </row>
    <row r="13110" spans="2:10" x14ac:dyDescent="0.25">
      <c r="B13110" s="1508"/>
      <c r="C13110" s="1508"/>
      <c r="D13110" s="1508"/>
      <c r="E13110" s="1508"/>
      <c r="F13110" s="1504"/>
      <c r="G13110" s="1504"/>
      <c r="H13110" s="1504"/>
      <c r="I13110" s="1504"/>
      <c r="J13110" s="1504"/>
    </row>
    <row r="13111" spans="2:10" x14ac:dyDescent="0.25">
      <c r="B13111" s="1508"/>
      <c r="C13111" s="1508"/>
      <c r="D13111" s="1508"/>
      <c r="E13111" s="1508"/>
      <c r="F13111" s="1504"/>
      <c r="G13111" s="1504"/>
      <c r="H13111" s="1504"/>
      <c r="I13111" s="1504"/>
      <c r="J13111" s="1504"/>
    </row>
    <row r="13112" spans="2:10" x14ac:dyDescent="0.25">
      <c r="B13112" s="1508"/>
      <c r="C13112" s="1508"/>
      <c r="D13112" s="1508"/>
      <c r="E13112" s="1508"/>
      <c r="F13112" s="1504"/>
      <c r="G13112" s="1504"/>
      <c r="H13112" s="1504"/>
      <c r="I13112" s="1504"/>
      <c r="J13112" s="1504"/>
    </row>
    <row r="13113" spans="2:10" x14ac:dyDescent="0.25">
      <c r="B13113" s="1508"/>
      <c r="C13113" s="1508"/>
      <c r="D13113" s="1508"/>
      <c r="E13113" s="1508"/>
      <c r="F13113" s="1504"/>
      <c r="G13113" s="1504"/>
      <c r="H13113" s="1504"/>
      <c r="I13113" s="1504"/>
      <c r="J13113" s="1504"/>
    </row>
    <row r="13114" spans="2:10" x14ac:dyDescent="0.25">
      <c r="B13114" s="1508"/>
      <c r="C13114" s="1508"/>
      <c r="D13114" s="1508"/>
      <c r="E13114" s="1508"/>
      <c r="F13114" s="1504"/>
      <c r="G13114" s="1504"/>
      <c r="H13114" s="1504"/>
      <c r="I13114" s="1504"/>
      <c r="J13114" s="1504"/>
    </row>
    <row r="13115" spans="2:10" x14ac:dyDescent="0.25">
      <c r="B13115" s="1508"/>
      <c r="C13115" s="1508"/>
      <c r="D13115" s="1508"/>
      <c r="E13115" s="1508"/>
      <c r="F13115" s="1504"/>
      <c r="G13115" s="1504"/>
      <c r="H13115" s="1504"/>
      <c r="I13115" s="1504"/>
      <c r="J13115" s="1504"/>
    </row>
    <row r="13116" spans="2:10" x14ac:dyDescent="0.25">
      <c r="B13116" s="1508"/>
      <c r="C13116" s="1508"/>
      <c r="D13116" s="1508"/>
      <c r="E13116" s="1508"/>
      <c r="F13116" s="1504"/>
      <c r="G13116" s="1504"/>
      <c r="H13116" s="1504"/>
      <c r="I13116" s="1504"/>
      <c r="J13116" s="1504"/>
    </row>
    <row r="13117" spans="2:10" x14ac:dyDescent="0.25">
      <c r="B13117" s="1508"/>
      <c r="C13117" s="1508"/>
      <c r="D13117" s="1508"/>
      <c r="E13117" s="1508"/>
      <c r="F13117" s="1504"/>
      <c r="G13117" s="1504"/>
      <c r="H13117" s="1504"/>
      <c r="I13117" s="1504"/>
      <c r="J13117" s="1504"/>
    </row>
    <row r="13118" spans="2:10" x14ac:dyDescent="0.25">
      <c r="B13118" s="1508"/>
      <c r="C13118" s="1508"/>
      <c r="D13118" s="1508"/>
      <c r="E13118" s="1508"/>
      <c r="F13118" s="1504"/>
      <c r="G13118" s="1504"/>
      <c r="H13118" s="1504"/>
      <c r="I13118" s="1504"/>
      <c r="J13118" s="1504"/>
    </row>
    <row r="13119" spans="2:10" x14ac:dyDescent="0.25">
      <c r="B13119" s="1508"/>
      <c r="C13119" s="1508"/>
      <c r="D13119" s="1508"/>
      <c r="E13119" s="1508"/>
      <c r="F13119" s="1504"/>
      <c r="G13119" s="1504"/>
      <c r="H13119" s="1504"/>
      <c r="I13119" s="1504"/>
      <c r="J13119" s="1504"/>
    </row>
    <row r="13120" spans="2:10" x14ac:dyDescent="0.25">
      <c r="B13120" s="1508"/>
      <c r="C13120" s="1508"/>
      <c r="D13120" s="1508"/>
      <c r="E13120" s="1508"/>
      <c r="F13120" s="1504"/>
      <c r="G13120" s="1504"/>
      <c r="H13120" s="1504"/>
      <c r="I13120" s="1504"/>
      <c r="J13120" s="1504"/>
    </row>
    <row r="13121" spans="2:10" x14ac:dyDescent="0.25">
      <c r="B13121" s="1508"/>
      <c r="C13121" s="1508"/>
      <c r="D13121" s="1508"/>
      <c r="E13121" s="1508"/>
      <c r="F13121" s="1504"/>
      <c r="G13121" s="1504"/>
      <c r="H13121" s="1504"/>
      <c r="I13121" s="1504"/>
      <c r="J13121" s="1504"/>
    </row>
    <row r="13122" spans="2:10" x14ac:dyDescent="0.25">
      <c r="B13122" s="1508"/>
      <c r="C13122" s="1508"/>
      <c r="D13122" s="1508"/>
      <c r="E13122" s="1508"/>
      <c r="F13122" s="1504"/>
      <c r="G13122" s="1504"/>
      <c r="H13122" s="1504"/>
      <c r="I13122" s="1504"/>
      <c r="J13122" s="1504"/>
    </row>
    <row r="13123" spans="2:10" x14ac:dyDescent="0.25">
      <c r="B13123" s="1508"/>
      <c r="C13123" s="1508"/>
      <c r="D13123" s="1508"/>
      <c r="E13123" s="1508"/>
      <c r="F13123" s="1504"/>
      <c r="G13123" s="1504"/>
      <c r="H13123" s="1504"/>
      <c r="I13123" s="1504"/>
      <c r="J13123" s="1504"/>
    </row>
    <row r="13124" spans="2:10" x14ac:dyDescent="0.25">
      <c r="B13124" s="1508"/>
      <c r="C13124" s="1508"/>
      <c r="D13124" s="1508"/>
      <c r="E13124" s="1508"/>
      <c r="F13124" s="1504"/>
      <c r="G13124" s="1504"/>
      <c r="H13124" s="1504"/>
      <c r="I13124" s="1504"/>
      <c r="J13124" s="1504"/>
    </row>
    <row r="13125" spans="2:10" x14ac:dyDescent="0.25">
      <c r="B13125" s="1508"/>
      <c r="C13125" s="1508"/>
      <c r="D13125" s="1508"/>
      <c r="E13125" s="1508"/>
      <c r="F13125" s="1504"/>
      <c r="G13125" s="1504"/>
      <c r="H13125" s="1504"/>
      <c r="I13125" s="1504"/>
      <c r="J13125" s="1504"/>
    </row>
    <row r="13126" spans="2:10" x14ac:dyDescent="0.25">
      <c r="B13126" s="1508"/>
      <c r="C13126" s="1508"/>
      <c r="D13126" s="1508"/>
      <c r="E13126" s="1508"/>
      <c r="F13126" s="1504"/>
      <c r="G13126" s="1504"/>
      <c r="H13126" s="1504"/>
      <c r="I13126" s="1504"/>
      <c r="J13126" s="1504"/>
    </row>
    <row r="13127" spans="2:10" x14ac:dyDescent="0.25">
      <c r="B13127" s="1508"/>
      <c r="C13127" s="1508"/>
      <c r="D13127" s="1508"/>
      <c r="E13127" s="1508"/>
      <c r="F13127" s="1504"/>
      <c r="G13127" s="1504"/>
      <c r="H13127" s="1504"/>
      <c r="I13127" s="1504"/>
      <c r="J13127" s="1504"/>
    </row>
    <row r="13128" spans="2:10" x14ac:dyDescent="0.25">
      <c r="B13128" s="1508"/>
      <c r="C13128" s="1508"/>
      <c r="D13128" s="1508"/>
      <c r="E13128" s="1508"/>
      <c r="F13128" s="1504"/>
      <c r="G13128" s="1504"/>
      <c r="H13128" s="1504"/>
      <c r="I13128" s="1504"/>
      <c r="J13128" s="1504"/>
    </row>
    <row r="13129" spans="2:10" x14ac:dyDescent="0.25">
      <c r="B13129" s="1508"/>
      <c r="C13129" s="1508"/>
      <c r="D13129" s="1508"/>
      <c r="E13129" s="1508"/>
      <c r="F13129" s="1504"/>
      <c r="G13129" s="1504"/>
      <c r="H13129" s="1504"/>
      <c r="I13129" s="1504"/>
      <c r="J13129" s="1504"/>
    </row>
    <row r="13130" spans="2:10" x14ac:dyDescent="0.25">
      <c r="B13130" s="1508"/>
      <c r="C13130" s="1508"/>
      <c r="D13130" s="1508"/>
      <c r="E13130" s="1508"/>
      <c r="F13130" s="1504"/>
      <c r="G13130" s="1504"/>
      <c r="H13130" s="1504"/>
      <c r="I13130" s="1504"/>
      <c r="J13130" s="1504"/>
    </row>
    <row r="13131" spans="2:10" x14ac:dyDescent="0.25">
      <c r="B13131" s="1508"/>
      <c r="C13131" s="1508"/>
      <c r="D13131" s="1508"/>
      <c r="E13131" s="1508"/>
      <c r="F13131" s="1504"/>
      <c r="G13131" s="1504"/>
      <c r="H13131" s="1504"/>
      <c r="I13131" s="1504"/>
      <c r="J13131" s="1504"/>
    </row>
    <row r="13132" spans="2:10" x14ac:dyDescent="0.25">
      <c r="B13132" s="1508"/>
      <c r="C13132" s="1508"/>
      <c r="D13132" s="1508"/>
      <c r="E13132" s="1508"/>
      <c r="F13132" s="1504"/>
      <c r="G13132" s="1504"/>
      <c r="H13132" s="1504"/>
      <c r="I13132" s="1504"/>
      <c r="J13132" s="1504"/>
    </row>
    <row r="13133" spans="2:10" x14ac:dyDescent="0.25">
      <c r="B13133" s="1508"/>
      <c r="C13133" s="1508"/>
      <c r="D13133" s="1508"/>
      <c r="E13133" s="1508"/>
      <c r="F13133" s="1504"/>
      <c r="G13133" s="1504"/>
      <c r="H13133" s="1504"/>
      <c r="I13133" s="1504"/>
      <c r="J13133" s="1504"/>
    </row>
    <row r="13134" spans="2:10" x14ac:dyDescent="0.25">
      <c r="B13134" s="1508"/>
      <c r="C13134" s="1508"/>
      <c r="D13134" s="1508"/>
      <c r="E13134" s="1508"/>
      <c r="F13134" s="1504"/>
      <c r="G13134" s="1504"/>
      <c r="H13134" s="1504"/>
      <c r="I13134" s="1504"/>
      <c r="J13134" s="1504"/>
    </row>
    <row r="13135" spans="2:10" x14ac:dyDescent="0.25">
      <c r="B13135" s="1508"/>
      <c r="C13135" s="1508"/>
      <c r="D13135" s="1508"/>
      <c r="E13135" s="1508"/>
      <c r="F13135" s="1504"/>
      <c r="G13135" s="1504"/>
      <c r="H13135" s="1504"/>
      <c r="I13135" s="1504"/>
      <c r="J13135" s="1504"/>
    </row>
    <row r="13136" spans="2:10" x14ac:dyDescent="0.25">
      <c r="B13136" s="1508"/>
      <c r="C13136" s="1508"/>
      <c r="D13136" s="1508"/>
      <c r="E13136" s="1508"/>
      <c r="F13136" s="1504"/>
      <c r="G13136" s="1504"/>
      <c r="H13136" s="1504"/>
      <c r="I13136" s="1504"/>
      <c r="J13136" s="1504"/>
    </row>
    <row r="13137" spans="2:10" x14ac:dyDescent="0.25">
      <c r="B13137" s="1508"/>
      <c r="C13137" s="1508"/>
      <c r="D13137" s="1508"/>
      <c r="E13137" s="1508"/>
      <c r="F13137" s="1504"/>
      <c r="G13137" s="1504"/>
      <c r="H13137" s="1504"/>
      <c r="I13137" s="1504"/>
      <c r="J13137" s="1504"/>
    </row>
    <row r="13138" spans="2:10" x14ac:dyDescent="0.25">
      <c r="B13138" s="1508"/>
      <c r="C13138" s="1508"/>
      <c r="D13138" s="1508"/>
      <c r="E13138" s="1508"/>
      <c r="F13138" s="1504"/>
      <c r="G13138" s="1504"/>
      <c r="H13138" s="1504"/>
      <c r="I13138" s="1504"/>
      <c r="J13138" s="1504"/>
    </row>
    <row r="13139" spans="2:10" x14ac:dyDescent="0.25">
      <c r="B13139" s="1508"/>
      <c r="C13139" s="1508"/>
      <c r="D13139" s="1508"/>
      <c r="E13139" s="1508"/>
      <c r="F13139" s="1504"/>
      <c r="G13139" s="1504"/>
      <c r="H13139" s="1504"/>
      <c r="I13139" s="1504"/>
      <c r="J13139" s="1504"/>
    </row>
    <row r="13140" spans="2:10" x14ac:dyDescent="0.25">
      <c r="B13140" s="1508"/>
      <c r="C13140" s="1508"/>
      <c r="D13140" s="1508"/>
      <c r="E13140" s="1508"/>
      <c r="F13140" s="1504"/>
      <c r="G13140" s="1504"/>
      <c r="H13140" s="1504"/>
      <c r="I13140" s="1504"/>
      <c r="J13140" s="1504"/>
    </row>
    <row r="13141" spans="2:10" x14ac:dyDescent="0.25">
      <c r="B13141" s="1508"/>
      <c r="C13141" s="1508"/>
      <c r="D13141" s="1508"/>
      <c r="E13141" s="1508"/>
      <c r="F13141" s="1504"/>
      <c r="G13141" s="1504"/>
      <c r="H13141" s="1504"/>
      <c r="I13141" s="1504"/>
      <c r="J13141" s="1504"/>
    </row>
    <row r="13142" spans="2:10" x14ac:dyDescent="0.25">
      <c r="B13142" s="1508"/>
      <c r="C13142" s="1508"/>
      <c r="D13142" s="1508"/>
      <c r="E13142" s="1508"/>
      <c r="F13142" s="1504"/>
      <c r="G13142" s="1504"/>
      <c r="H13142" s="1504"/>
      <c r="I13142" s="1504"/>
      <c r="J13142" s="1504"/>
    </row>
    <row r="13143" spans="2:10" x14ac:dyDescent="0.25">
      <c r="B13143" s="1508"/>
      <c r="C13143" s="1508"/>
      <c r="D13143" s="1508"/>
      <c r="E13143" s="1508"/>
      <c r="F13143" s="1504"/>
      <c r="G13143" s="1504"/>
      <c r="H13143" s="1504"/>
      <c r="I13143" s="1504"/>
      <c r="J13143" s="1504"/>
    </row>
    <row r="13144" spans="2:10" x14ac:dyDescent="0.25">
      <c r="B13144" s="1508"/>
      <c r="C13144" s="1508"/>
      <c r="D13144" s="1508"/>
      <c r="E13144" s="1508"/>
      <c r="F13144" s="1504"/>
      <c r="G13144" s="1504"/>
      <c r="H13144" s="1504"/>
      <c r="I13144" s="1504"/>
      <c r="J13144" s="1504"/>
    </row>
    <row r="13145" spans="2:10" x14ac:dyDescent="0.25">
      <c r="B13145" s="1508"/>
      <c r="C13145" s="1508"/>
      <c r="D13145" s="1508"/>
      <c r="E13145" s="1508"/>
      <c r="F13145" s="1504"/>
      <c r="G13145" s="1504"/>
      <c r="H13145" s="1504"/>
      <c r="I13145" s="1504"/>
      <c r="J13145" s="1504"/>
    </row>
    <row r="13146" spans="2:10" x14ac:dyDescent="0.25">
      <c r="B13146" s="1508"/>
      <c r="C13146" s="1508"/>
      <c r="D13146" s="1508"/>
      <c r="E13146" s="1508"/>
      <c r="F13146" s="1504"/>
      <c r="G13146" s="1504"/>
      <c r="H13146" s="1504"/>
      <c r="I13146" s="1504"/>
      <c r="J13146" s="1504"/>
    </row>
    <row r="13147" spans="2:10" x14ac:dyDescent="0.25">
      <c r="B13147" s="1508"/>
      <c r="C13147" s="1508"/>
      <c r="D13147" s="1508"/>
      <c r="E13147" s="1508"/>
      <c r="F13147" s="1504"/>
      <c r="G13147" s="1504"/>
      <c r="H13147" s="1504"/>
      <c r="I13147" s="1504"/>
      <c r="J13147" s="1504"/>
    </row>
    <row r="13148" spans="2:10" x14ac:dyDescent="0.25">
      <c r="B13148" s="1508"/>
      <c r="C13148" s="1508"/>
      <c r="D13148" s="1508"/>
      <c r="E13148" s="1508"/>
      <c r="F13148" s="1504"/>
      <c r="G13148" s="1504"/>
      <c r="H13148" s="1504"/>
      <c r="I13148" s="1504"/>
      <c r="J13148" s="1504"/>
    </row>
    <row r="13149" spans="2:10" x14ac:dyDescent="0.25">
      <c r="B13149" s="1508"/>
      <c r="C13149" s="1508"/>
      <c r="D13149" s="1508"/>
      <c r="E13149" s="1508"/>
      <c r="F13149" s="1504"/>
      <c r="G13149" s="1504"/>
      <c r="H13149" s="1504"/>
      <c r="I13149" s="1504"/>
      <c r="J13149" s="1504"/>
    </row>
    <row r="13150" spans="2:10" x14ac:dyDescent="0.25">
      <c r="B13150" s="1508"/>
      <c r="C13150" s="1508"/>
      <c r="D13150" s="1508"/>
      <c r="E13150" s="1508"/>
      <c r="F13150" s="1504"/>
      <c r="G13150" s="1504"/>
      <c r="H13150" s="1504"/>
      <c r="I13150" s="1504"/>
      <c r="J13150" s="1504"/>
    </row>
    <row r="13151" spans="2:10" x14ac:dyDescent="0.25">
      <c r="B13151" s="1508"/>
      <c r="C13151" s="1508"/>
      <c r="D13151" s="1508"/>
      <c r="E13151" s="1508"/>
      <c r="F13151" s="1504"/>
      <c r="G13151" s="1504"/>
      <c r="H13151" s="1504"/>
      <c r="I13151" s="1504"/>
      <c r="J13151" s="1504"/>
    </row>
    <row r="13152" spans="2:10" x14ac:dyDescent="0.25">
      <c r="B13152" s="1508"/>
      <c r="C13152" s="1508"/>
      <c r="D13152" s="1508"/>
      <c r="E13152" s="1508"/>
      <c r="F13152" s="1504"/>
      <c r="G13152" s="1504"/>
      <c r="H13152" s="1504"/>
      <c r="I13152" s="1504"/>
      <c r="J13152" s="1504"/>
    </row>
    <row r="13153" spans="2:10" x14ac:dyDescent="0.25">
      <c r="B13153" s="1508"/>
      <c r="C13153" s="1508"/>
      <c r="D13153" s="1508"/>
      <c r="E13153" s="1508"/>
      <c r="F13153" s="1504"/>
      <c r="G13153" s="1504"/>
      <c r="H13153" s="1504"/>
      <c r="I13153" s="1504"/>
      <c r="J13153" s="1504"/>
    </row>
    <row r="13154" spans="2:10" x14ac:dyDescent="0.25">
      <c r="B13154" s="1508"/>
      <c r="C13154" s="1508"/>
      <c r="D13154" s="1508"/>
      <c r="E13154" s="1508"/>
      <c r="F13154" s="1504"/>
      <c r="G13154" s="1504"/>
      <c r="H13154" s="1504"/>
      <c r="I13154" s="1504"/>
      <c r="J13154" s="1504"/>
    </row>
    <row r="13155" spans="2:10" x14ac:dyDescent="0.25">
      <c r="B13155" s="1508"/>
      <c r="C13155" s="1508"/>
      <c r="D13155" s="1508"/>
      <c r="E13155" s="1508"/>
      <c r="F13155" s="1504"/>
      <c r="G13155" s="1504"/>
      <c r="H13155" s="1504"/>
      <c r="I13155" s="1504"/>
      <c r="J13155" s="1504"/>
    </row>
    <row r="13156" spans="2:10" x14ac:dyDescent="0.25">
      <c r="B13156" s="1508"/>
      <c r="C13156" s="1508"/>
      <c r="D13156" s="1508"/>
      <c r="E13156" s="1508"/>
      <c r="F13156" s="1504"/>
      <c r="G13156" s="1504"/>
      <c r="H13156" s="1504"/>
      <c r="I13156" s="1504"/>
      <c r="J13156" s="1504"/>
    </row>
    <row r="13157" spans="2:10" x14ac:dyDescent="0.25">
      <c r="B13157" s="1508"/>
      <c r="C13157" s="1508"/>
      <c r="D13157" s="1508"/>
      <c r="E13157" s="1508"/>
      <c r="F13157" s="1504"/>
      <c r="G13157" s="1504"/>
      <c r="H13157" s="1504"/>
      <c r="I13157" s="1504"/>
      <c r="J13157" s="1504"/>
    </row>
    <row r="13158" spans="2:10" x14ac:dyDescent="0.25">
      <c r="B13158" s="1508"/>
      <c r="C13158" s="1508"/>
      <c r="D13158" s="1508"/>
      <c r="E13158" s="1508"/>
      <c r="F13158" s="1504"/>
      <c r="G13158" s="1504"/>
      <c r="H13158" s="1504"/>
      <c r="I13158" s="1504"/>
      <c r="J13158" s="1504"/>
    </row>
    <row r="13159" spans="2:10" x14ac:dyDescent="0.25">
      <c r="B13159" s="1508"/>
      <c r="C13159" s="1508"/>
      <c r="D13159" s="1508"/>
      <c r="E13159" s="1508"/>
      <c r="F13159" s="1504"/>
      <c r="G13159" s="1504"/>
      <c r="H13159" s="1504"/>
      <c r="I13159" s="1504"/>
      <c r="J13159" s="1504"/>
    </row>
    <row r="13160" spans="2:10" x14ac:dyDescent="0.25">
      <c r="B13160" s="1508"/>
      <c r="C13160" s="1508"/>
      <c r="D13160" s="1508"/>
      <c r="E13160" s="1508"/>
      <c r="F13160" s="1504"/>
      <c r="G13160" s="1504"/>
      <c r="H13160" s="1504"/>
      <c r="I13160" s="1504"/>
      <c r="J13160" s="1504"/>
    </row>
    <row r="13161" spans="2:10" x14ac:dyDescent="0.25">
      <c r="B13161" s="1508"/>
      <c r="C13161" s="1508"/>
      <c r="D13161" s="1508"/>
      <c r="E13161" s="1508"/>
      <c r="F13161" s="1504"/>
      <c r="G13161" s="1504"/>
      <c r="H13161" s="1504"/>
      <c r="I13161" s="1504"/>
      <c r="J13161" s="1504"/>
    </row>
    <row r="13162" spans="2:10" x14ac:dyDescent="0.25">
      <c r="B13162" s="1508"/>
      <c r="C13162" s="1508"/>
      <c r="D13162" s="1508"/>
      <c r="E13162" s="1508"/>
      <c r="F13162" s="1504"/>
      <c r="G13162" s="1504"/>
      <c r="H13162" s="1504"/>
      <c r="I13162" s="1504"/>
      <c r="J13162" s="1504"/>
    </row>
    <row r="13163" spans="2:10" x14ac:dyDescent="0.25">
      <c r="B13163" s="1508"/>
      <c r="C13163" s="1508"/>
      <c r="D13163" s="1508"/>
      <c r="E13163" s="1508"/>
      <c r="F13163" s="1504"/>
      <c r="G13163" s="1504"/>
      <c r="H13163" s="1504"/>
      <c r="I13163" s="1504"/>
      <c r="J13163" s="1504"/>
    </row>
    <row r="13164" spans="2:10" x14ac:dyDescent="0.25">
      <c r="B13164" s="1508"/>
      <c r="C13164" s="1508"/>
      <c r="D13164" s="1508"/>
      <c r="E13164" s="1508"/>
      <c r="F13164" s="1504"/>
      <c r="G13164" s="1504"/>
      <c r="H13164" s="1504"/>
      <c r="I13164" s="1504"/>
      <c r="J13164" s="1504"/>
    </row>
    <row r="13165" spans="2:10" x14ac:dyDescent="0.25">
      <c r="B13165" s="1508"/>
      <c r="C13165" s="1508"/>
      <c r="D13165" s="1508"/>
      <c r="E13165" s="1508"/>
      <c r="F13165" s="1504"/>
      <c r="G13165" s="1504"/>
      <c r="H13165" s="1504"/>
      <c r="I13165" s="1504"/>
      <c r="J13165" s="1504"/>
    </row>
    <row r="13166" spans="2:10" x14ac:dyDescent="0.25">
      <c r="B13166" s="1508"/>
      <c r="C13166" s="1508"/>
      <c r="D13166" s="1508"/>
      <c r="E13166" s="1508"/>
      <c r="F13166" s="1504"/>
      <c r="G13166" s="1504"/>
      <c r="H13166" s="1504"/>
      <c r="I13166" s="1504"/>
      <c r="J13166" s="1504"/>
    </row>
    <row r="13167" spans="2:10" x14ac:dyDescent="0.25">
      <c r="B13167" s="1508"/>
      <c r="C13167" s="1508"/>
      <c r="D13167" s="1508"/>
      <c r="E13167" s="1508"/>
      <c r="F13167" s="1504"/>
      <c r="G13167" s="1504"/>
      <c r="H13167" s="1504"/>
      <c r="I13167" s="1504"/>
      <c r="J13167" s="1504"/>
    </row>
    <row r="13168" spans="2:10" x14ac:dyDescent="0.25">
      <c r="B13168" s="1508"/>
      <c r="C13168" s="1508"/>
      <c r="D13168" s="1508"/>
      <c r="E13168" s="1508"/>
      <c r="F13168" s="1504"/>
      <c r="G13168" s="1504"/>
      <c r="H13168" s="1504"/>
      <c r="I13168" s="1504"/>
      <c r="J13168" s="1504"/>
    </row>
    <row r="13169" spans="2:10" x14ac:dyDescent="0.25">
      <c r="B13169" s="1508"/>
      <c r="C13169" s="1508"/>
      <c r="D13169" s="1508"/>
      <c r="E13169" s="1508"/>
      <c r="F13169" s="1504"/>
      <c r="G13169" s="1504"/>
      <c r="H13169" s="1504"/>
      <c r="I13169" s="1504"/>
      <c r="J13169" s="1504"/>
    </row>
    <row r="13170" spans="2:10" x14ac:dyDescent="0.25">
      <c r="B13170" s="1508"/>
      <c r="C13170" s="1508"/>
      <c r="D13170" s="1508"/>
      <c r="E13170" s="1508"/>
      <c r="F13170" s="1504"/>
      <c r="G13170" s="1504"/>
      <c r="H13170" s="1504"/>
      <c r="I13170" s="1504"/>
      <c r="J13170" s="1504"/>
    </row>
    <row r="13171" spans="2:10" x14ac:dyDescent="0.25">
      <c r="B13171" s="1508"/>
      <c r="C13171" s="1508"/>
      <c r="D13171" s="1508"/>
      <c r="E13171" s="1508"/>
      <c r="F13171" s="1504"/>
      <c r="G13171" s="1504"/>
      <c r="H13171" s="1504"/>
      <c r="I13171" s="1504"/>
      <c r="J13171" s="1504"/>
    </row>
    <row r="13172" spans="2:10" x14ac:dyDescent="0.25">
      <c r="B13172" s="1508"/>
      <c r="C13172" s="1508"/>
      <c r="D13172" s="1508"/>
      <c r="E13172" s="1508"/>
      <c r="F13172" s="1504"/>
      <c r="G13172" s="1504"/>
      <c r="H13172" s="1504"/>
      <c r="I13172" s="1504"/>
      <c r="J13172" s="1504"/>
    </row>
    <row r="13173" spans="2:10" x14ac:dyDescent="0.25">
      <c r="B13173" s="1508"/>
      <c r="C13173" s="1508"/>
      <c r="D13173" s="1508"/>
      <c r="E13173" s="1508"/>
      <c r="F13173" s="1504"/>
      <c r="G13173" s="1504"/>
      <c r="H13173" s="1504"/>
      <c r="I13173" s="1504"/>
      <c r="J13173" s="1504"/>
    </row>
    <row r="13174" spans="2:10" x14ac:dyDescent="0.25">
      <c r="B13174" s="1508"/>
      <c r="C13174" s="1508"/>
      <c r="D13174" s="1508"/>
      <c r="E13174" s="1508"/>
      <c r="F13174" s="1504"/>
      <c r="G13174" s="1504"/>
      <c r="H13174" s="1504"/>
      <c r="I13174" s="1504"/>
      <c r="J13174" s="1504"/>
    </row>
    <row r="13175" spans="2:10" x14ac:dyDescent="0.25">
      <c r="B13175" s="1508"/>
      <c r="C13175" s="1508"/>
      <c r="D13175" s="1508"/>
      <c r="E13175" s="1508"/>
      <c r="F13175" s="1504"/>
      <c r="G13175" s="1504"/>
      <c r="H13175" s="1504"/>
      <c r="I13175" s="1504"/>
      <c r="J13175" s="1504"/>
    </row>
    <row r="13176" spans="2:10" x14ac:dyDescent="0.25">
      <c r="B13176" s="1508"/>
      <c r="C13176" s="1508"/>
      <c r="D13176" s="1508"/>
      <c r="E13176" s="1508"/>
      <c r="F13176" s="1504"/>
      <c r="G13176" s="1504"/>
      <c r="H13176" s="1504"/>
      <c r="I13176" s="1504"/>
      <c r="J13176" s="1504"/>
    </row>
    <row r="13177" spans="2:10" x14ac:dyDescent="0.25">
      <c r="B13177" s="1508"/>
      <c r="C13177" s="1508"/>
      <c r="D13177" s="1508"/>
      <c r="E13177" s="1508"/>
      <c r="F13177" s="1504"/>
      <c r="G13177" s="1504"/>
      <c r="H13177" s="1504"/>
      <c r="I13177" s="1504"/>
      <c r="J13177" s="1504"/>
    </row>
    <row r="13178" spans="2:10" x14ac:dyDescent="0.25">
      <c r="B13178" s="1508"/>
      <c r="C13178" s="1508"/>
      <c r="D13178" s="1508"/>
      <c r="E13178" s="1508"/>
      <c r="F13178" s="1504"/>
      <c r="G13178" s="1504"/>
      <c r="H13178" s="1504"/>
      <c r="I13178" s="1504"/>
      <c r="J13178" s="1504"/>
    </row>
    <row r="13179" spans="2:10" x14ac:dyDescent="0.25">
      <c r="B13179" s="1508"/>
      <c r="C13179" s="1508"/>
      <c r="D13179" s="1508"/>
      <c r="E13179" s="1508"/>
      <c r="F13179" s="1504"/>
      <c r="G13179" s="1504"/>
      <c r="H13179" s="1504"/>
      <c r="I13179" s="1504"/>
      <c r="J13179" s="1504"/>
    </row>
    <row r="13180" spans="2:10" x14ac:dyDescent="0.25">
      <c r="B13180" s="1508"/>
      <c r="C13180" s="1508"/>
      <c r="D13180" s="1508"/>
      <c r="E13180" s="1508"/>
      <c r="F13180" s="1504"/>
      <c r="G13180" s="1504"/>
      <c r="H13180" s="1504"/>
      <c r="I13180" s="1504"/>
      <c r="J13180" s="1504"/>
    </row>
    <row r="13181" spans="2:10" x14ac:dyDescent="0.25">
      <c r="B13181" s="1508"/>
      <c r="C13181" s="1508"/>
      <c r="D13181" s="1508"/>
      <c r="E13181" s="1508"/>
      <c r="F13181" s="1504"/>
      <c r="G13181" s="1504"/>
      <c r="H13181" s="1504"/>
      <c r="I13181" s="1504"/>
      <c r="J13181" s="1504"/>
    </row>
    <row r="13182" spans="2:10" x14ac:dyDescent="0.25">
      <c r="B13182" s="1508"/>
      <c r="C13182" s="1508"/>
      <c r="D13182" s="1508"/>
      <c r="E13182" s="1508"/>
      <c r="F13182" s="1504"/>
      <c r="G13182" s="1504"/>
      <c r="H13182" s="1504"/>
      <c r="I13182" s="1504"/>
      <c r="J13182" s="1504"/>
    </row>
    <row r="13183" spans="2:10" x14ac:dyDescent="0.25">
      <c r="B13183" s="1508"/>
      <c r="C13183" s="1508"/>
      <c r="D13183" s="1508"/>
      <c r="E13183" s="1508"/>
      <c r="F13183" s="1504"/>
      <c r="G13183" s="1504"/>
      <c r="H13183" s="1504"/>
      <c r="I13183" s="1504"/>
      <c r="J13183" s="1504"/>
    </row>
    <row r="13184" spans="2:10" x14ac:dyDescent="0.25">
      <c r="B13184" s="1508"/>
      <c r="C13184" s="1508"/>
      <c r="D13184" s="1508"/>
      <c r="E13184" s="1508"/>
      <c r="F13184" s="1504"/>
      <c r="G13184" s="1504"/>
      <c r="H13184" s="1504"/>
      <c r="I13184" s="1504"/>
      <c r="J13184" s="1504"/>
    </row>
    <row r="13185" spans="2:10" x14ac:dyDescent="0.25">
      <c r="B13185" s="1508"/>
      <c r="C13185" s="1508"/>
      <c r="D13185" s="1508"/>
      <c r="E13185" s="1508"/>
      <c r="F13185" s="1504"/>
      <c r="G13185" s="1504"/>
      <c r="H13185" s="1504"/>
      <c r="I13185" s="1504"/>
      <c r="J13185" s="1504"/>
    </row>
    <row r="13186" spans="2:10" x14ac:dyDescent="0.25">
      <c r="B13186" s="1508"/>
      <c r="C13186" s="1508"/>
      <c r="D13186" s="1508"/>
      <c r="E13186" s="1508"/>
      <c r="F13186" s="1504"/>
      <c r="G13186" s="1504"/>
      <c r="H13186" s="1504"/>
      <c r="I13186" s="1504"/>
      <c r="J13186" s="1504"/>
    </row>
    <row r="13187" spans="2:10" x14ac:dyDescent="0.25">
      <c r="B13187" s="1508"/>
      <c r="C13187" s="1508"/>
      <c r="D13187" s="1508"/>
      <c r="E13187" s="1508"/>
      <c r="F13187" s="1504"/>
      <c r="G13187" s="1504"/>
      <c r="H13187" s="1504"/>
      <c r="I13187" s="1504"/>
      <c r="J13187" s="1504"/>
    </row>
    <row r="13188" spans="2:10" x14ac:dyDescent="0.25">
      <c r="B13188" s="1508"/>
      <c r="C13188" s="1508"/>
      <c r="D13188" s="1508"/>
      <c r="E13188" s="1508"/>
      <c r="F13188" s="1504"/>
      <c r="G13188" s="1504"/>
      <c r="H13188" s="1504"/>
      <c r="I13188" s="1504"/>
      <c r="J13188" s="1504"/>
    </row>
    <row r="13189" spans="2:10" x14ac:dyDescent="0.25">
      <c r="B13189" s="1508"/>
      <c r="C13189" s="1508"/>
      <c r="D13189" s="1508"/>
      <c r="E13189" s="1508"/>
      <c r="F13189" s="1504"/>
      <c r="G13189" s="1504"/>
      <c r="H13189" s="1504"/>
      <c r="I13189" s="1504"/>
      <c r="J13189" s="1504"/>
    </row>
    <row r="13190" spans="2:10" x14ac:dyDescent="0.25">
      <c r="B13190" s="1508"/>
      <c r="C13190" s="1508"/>
      <c r="D13190" s="1508"/>
      <c r="E13190" s="1508"/>
      <c r="F13190" s="1504"/>
      <c r="G13190" s="1504"/>
      <c r="H13190" s="1504"/>
      <c r="I13190" s="1504"/>
      <c r="J13190" s="1504"/>
    </row>
    <row r="13191" spans="2:10" x14ac:dyDescent="0.25">
      <c r="B13191" s="1508"/>
      <c r="C13191" s="1508"/>
      <c r="D13191" s="1508"/>
      <c r="E13191" s="1508"/>
      <c r="F13191" s="1504"/>
      <c r="G13191" s="1504"/>
      <c r="H13191" s="1504"/>
      <c r="I13191" s="1504"/>
      <c r="J13191" s="1504"/>
    </row>
    <row r="13192" spans="2:10" x14ac:dyDescent="0.25">
      <c r="B13192" s="1508"/>
      <c r="C13192" s="1508"/>
      <c r="D13192" s="1508"/>
      <c r="E13192" s="1508"/>
      <c r="F13192" s="1504"/>
      <c r="G13192" s="1504"/>
      <c r="H13192" s="1504"/>
      <c r="I13192" s="1504"/>
      <c r="J13192" s="1504"/>
    </row>
    <row r="13193" spans="2:10" x14ac:dyDescent="0.25">
      <c r="B13193" s="1508"/>
      <c r="C13193" s="1508"/>
      <c r="D13193" s="1508"/>
      <c r="E13193" s="1508"/>
      <c r="F13193" s="1504"/>
      <c r="G13193" s="1504"/>
      <c r="H13193" s="1504"/>
      <c r="I13193" s="1504"/>
      <c r="J13193" s="1504"/>
    </row>
    <row r="13194" spans="2:10" x14ac:dyDescent="0.25">
      <c r="B13194" s="1508"/>
      <c r="C13194" s="1508"/>
      <c r="D13194" s="1508"/>
      <c r="E13194" s="1508"/>
      <c r="F13194" s="1504"/>
      <c r="G13194" s="1504"/>
      <c r="H13194" s="1504"/>
      <c r="I13194" s="1504"/>
      <c r="J13194" s="1504"/>
    </row>
    <row r="13195" spans="2:10" x14ac:dyDescent="0.25">
      <c r="B13195" s="1508"/>
      <c r="C13195" s="1508"/>
      <c r="D13195" s="1508"/>
      <c r="E13195" s="1508"/>
      <c r="F13195" s="1504"/>
      <c r="G13195" s="1504"/>
      <c r="H13195" s="1504"/>
      <c r="I13195" s="1504"/>
      <c r="J13195" s="1504"/>
    </row>
    <row r="13196" spans="2:10" x14ac:dyDescent="0.25">
      <c r="B13196" s="1508"/>
      <c r="C13196" s="1508"/>
      <c r="D13196" s="1508"/>
      <c r="E13196" s="1508"/>
      <c r="F13196" s="1504"/>
      <c r="G13196" s="1504"/>
      <c r="H13196" s="1504"/>
      <c r="I13196" s="1504"/>
      <c r="J13196" s="1504"/>
    </row>
    <row r="13197" spans="2:10" x14ac:dyDescent="0.25">
      <c r="B13197" s="1508"/>
      <c r="C13197" s="1508"/>
      <c r="D13197" s="1508"/>
      <c r="E13197" s="1508"/>
      <c r="F13197" s="1504"/>
      <c r="G13197" s="1504"/>
      <c r="H13197" s="1504"/>
      <c r="I13197" s="1504"/>
      <c r="J13197" s="1504"/>
    </row>
    <row r="13198" spans="2:10" x14ac:dyDescent="0.25">
      <c r="B13198" s="1508"/>
      <c r="C13198" s="1508"/>
      <c r="D13198" s="1508"/>
      <c r="E13198" s="1508"/>
      <c r="F13198" s="1504"/>
      <c r="G13198" s="1504"/>
      <c r="H13198" s="1504"/>
      <c r="I13198" s="1504"/>
      <c r="J13198" s="1504"/>
    </row>
    <row r="13199" spans="2:10" x14ac:dyDescent="0.25">
      <c r="B13199" s="1508"/>
      <c r="C13199" s="1508"/>
      <c r="D13199" s="1508"/>
      <c r="E13199" s="1508"/>
      <c r="F13199" s="1504"/>
      <c r="G13199" s="1504"/>
      <c r="H13199" s="1504"/>
      <c r="I13199" s="1504"/>
      <c r="J13199" s="1504"/>
    </row>
    <row r="13200" spans="2:10" x14ac:dyDescent="0.25">
      <c r="B13200" s="1508"/>
      <c r="C13200" s="1508"/>
      <c r="D13200" s="1508"/>
      <c r="E13200" s="1508"/>
      <c r="F13200" s="1504"/>
      <c r="G13200" s="1504"/>
      <c r="H13200" s="1504"/>
      <c r="I13200" s="1504"/>
      <c r="J13200" s="1504"/>
    </row>
    <row r="13201" spans="2:10" x14ac:dyDescent="0.25">
      <c r="B13201" s="1508"/>
      <c r="C13201" s="1508"/>
      <c r="D13201" s="1508"/>
      <c r="E13201" s="1508"/>
      <c r="F13201" s="1504"/>
      <c r="G13201" s="1504"/>
      <c r="H13201" s="1504"/>
      <c r="I13201" s="1504"/>
      <c r="J13201" s="1504"/>
    </row>
    <row r="13202" spans="2:10" x14ac:dyDescent="0.25">
      <c r="B13202" s="1508"/>
      <c r="C13202" s="1508"/>
      <c r="D13202" s="1508"/>
      <c r="E13202" s="1508"/>
      <c r="F13202" s="1504"/>
      <c r="G13202" s="1504"/>
      <c r="H13202" s="1504"/>
      <c r="I13202" s="1504"/>
      <c r="J13202" s="1504"/>
    </row>
    <row r="13203" spans="2:10" x14ac:dyDescent="0.25">
      <c r="B13203" s="1508"/>
      <c r="C13203" s="1508"/>
      <c r="D13203" s="1508"/>
      <c r="E13203" s="1508"/>
      <c r="F13203" s="1504"/>
      <c r="G13203" s="1504"/>
      <c r="H13203" s="1504"/>
      <c r="I13203" s="1504"/>
      <c r="J13203" s="1504"/>
    </row>
    <row r="13204" spans="2:10" x14ac:dyDescent="0.25">
      <c r="B13204" s="1508"/>
      <c r="C13204" s="1508"/>
      <c r="D13204" s="1508"/>
      <c r="E13204" s="1508"/>
      <c r="F13204" s="1504"/>
      <c r="G13204" s="1504"/>
      <c r="H13204" s="1504"/>
      <c r="I13204" s="1504"/>
      <c r="J13204" s="1504"/>
    </row>
    <row r="13205" spans="2:10" x14ac:dyDescent="0.25">
      <c r="B13205" s="1508"/>
      <c r="C13205" s="1508"/>
      <c r="D13205" s="1508"/>
      <c r="E13205" s="1508"/>
      <c r="F13205" s="1504"/>
      <c r="G13205" s="1504"/>
      <c r="H13205" s="1504"/>
      <c r="I13205" s="1504"/>
      <c r="J13205" s="1504"/>
    </row>
    <row r="13206" spans="2:10" x14ac:dyDescent="0.25">
      <c r="B13206" s="1508"/>
      <c r="C13206" s="1508"/>
      <c r="D13206" s="1508"/>
      <c r="E13206" s="1508"/>
      <c r="F13206" s="1504"/>
      <c r="G13206" s="1504"/>
      <c r="H13206" s="1504"/>
      <c r="I13206" s="1504"/>
      <c r="J13206" s="1504"/>
    </row>
    <row r="13207" spans="2:10" x14ac:dyDescent="0.25">
      <c r="B13207" s="1508"/>
      <c r="C13207" s="1508"/>
      <c r="D13207" s="1508"/>
      <c r="E13207" s="1508"/>
      <c r="F13207" s="1504"/>
      <c r="G13207" s="1504"/>
      <c r="H13207" s="1504"/>
      <c r="I13207" s="1504"/>
      <c r="J13207" s="1504"/>
    </row>
    <row r="13208" spans="2:10" x14ac:dyDescent="0.25">
      <c r="B13208" s="1508"/>
      <c r="C13208" s="1508"/>
      <c r="D13208" s="1508"/>
      <c r="E13208" s="1508"/>
      <c r="F13208" s="1504"/>
      <c r="G13208" s="1504"/>
      <c r="H13208" s="1504"/>
      <c r="I13208" s="1504"/>
      <c r="J13208" s="1504"/>
    </row>
    <row r="13209" spans="2:10" x14ac:dyDescent="0.25">
      <c r="B13209" s="1508"/>
      <c r="C13209" s="1508"/>
      <c r="D13209" s="1508"/>
      <c r="E13209" s="1508"/>
      <c r="F13209" s="1504"/>
      <c r="G13209" s="1504"/>
      <c r="H13209" s="1504"/>
      <c r="I13209" s="1504"/>
      <c r="J13209" s="1504"/>
    </row>
    <row r="13210" spans="2:10" x14ac:dyDescent="0.25">
      <c r="B13210" s="1508"/>
      <c r="C13210" s="1508"/>
      <c r="D13210" s="1508"/>
      <c r="E13210" s="1508"/>
      <c r="F13210" s="1504"/>
      <c r="G13210" s="1504"/>
      <c r="H13210" s="1504"/>
      <c r="I13210" s="1504"/>
      <c r="J13210" s="1504"/>
    </row>
    <row r="13211" spans="2:10" x14ac:dyDescent="0.25">
      <c r="B13211" s="1508"/>
      <c r="C13211" s="1508"/>
      <c r="D13211" s="1508"/>
      <c r="E13211" s="1508"/>
      <c r="F13211" s="1504"/>
      <c r="G13211" s="1504"/>
      <c r="H13211" s="1504"/>
      <c r="I13211" s="1504"/>
      <c r="J13211" s="1504"/>
    </row>
    <row r="13212" spans="2:10" x14ac:dyDescent="0.25">
      <c r="B13212" s="1508"/>
      <c r="C13212" s="1508"/>
      <c r="D13212" s="1508"/>
      <c r="E13212" s="1508"/>
      <c r="F13212" s="1504"/>
      <c r="G13212" s="1504"/>
      <c r="H13212" s="1504"/>
      <c r="I13212" s="1504"/>
      <c r="J13212" s="1504"/>
    </row>
    <row r="13213" spans="2:10" x14ac:dyDescent="0.25">
      <c r="B13213" s="1508"/>
      <c r="C13213" s="1508"/>
      <c r="D13213" s="1508"/>
      <c r="E13213" s="1508"/>
      <c r="F13213" s="1504"/>
      <c r="G13213" s="1504"/>
      <c r="H13213" s="1504"/>
      <c r="I13213" s="1504"/>
      <c r="J13213" s="1504"/>
    </row>
    <row r="13214" spans="2:10" x14ac:dyDescent="0.25">
      <c r="B13214" s="1508"/>
      <c r="C13214" s="1508"/>
      <c r="D13214" s="1508"/>
      <c r="E13214" s="1508"/>
      <c r="F13214" s="1504"/>
      <c r="G13214" s="1504"/>
      <c r="H13214" s="1504"/>
      <c r="I13214" s="1504"/>
      <c r="J13214" s="1504"/>
    </row>
    <row r="13215" spans="2:10" x14ac:dyDescent="0.25">
      <c r="B13215" s="1508"/>
      <c r="C13215" s="1508"/>
      <c r="D13215" s="1508"/>
      <c r="E13215" s="1508"/>
      <c r="F13215" s="1504"/>
      <c r="G13215" s="1504"/>
      <c r="H13215" s="1504"/>
      <c r="I13215" s="1504"/>
      <c r="J13215" s="1504"/>
    </row>
    <row r="13216" spans="2:10" x14ac:dyDescent="0.25">
      <c r="B13216" s="1508"/>
      <c r="C13216" s="1508"/>
      <c r="D13216" s="1508"/>
      <c r="E13216" s="1508"/>
      <c r="F13216" s="1504"/>
      <c r="G13216" s="1504"/>
      <c r="H13216" s="1504"/>
      <c r="I13216" s="1504"/>
      <c r="J13216" s="1504"/>
    </row>
    <row r="13217" spans="2:10" x14ac:dyDescent="0.25">
      <c r="B13217" s="1508"/>
      <c r="C13217" s="1508"/>
      <c r="D13217" s="1508"/>
      <c r="E13217" s="1508"/>
      <c r="F13217" s="1504"/>
      <c r="G13217" s="1504"/>
      <c r="H13217" s="1504"/>
      <c r="I13217" s="1504"/>
      <c r="J13217" s="1504"/>
    </row>
    <row r="13218" spans="2:10" x14ac:dyDescent="0.25">
      <c r="B13218" s="1508"/>
      <c r="C13218" s="1508"/>
      <c r="D13218" s="1508"/>
      <c r="E13218" s="1508"/>
      <c r="F13218" s="1504"/>
      <c r="G13218" s="1504"/>
      <c r="H13218" s="1504"/>
      <c r="I13218" s="1504"/>
      <c r="J13218" s="1504"/>
    </row>
    <row r="13219" spans="2:10" x14ac:dyDescent="0.25">
      <c r="B13219" s="1508"/>
      <c r="C13219" s="1508"/>
      <c r="D13219" s="1508"/>
      <c r="E13219" s="1508"/>
      <c r="F13219" s="1504"/>
      <c r="G13219" s="1504"/>
      <c r="H13219" s="1504"/>
      <c r="I13219" s="1504"/>
      <c r="J13219" s="1504"/>
    </row>
    <row r="13220" spans="2:10" x14ac:dyDescent="0.25">
      <c r="B13220" s="1508"/>
      <c r="C13220" s="1508"/>
      <c r="D13220" s="1508"/>
      <c r="E13220" s="1508"/>
      <c r="F13220" s="1504"/>
      <c r="G13220" s="1504"/>
      <c r="H13220" s="1504"/>
      <c r="I13220" s="1504"/>
      <c r="J13220" s="1504"/>
    </row>
    <row r="13221" spans="2:10" x14ac:dyDescent="0.25">
      <c r="B13221" s="1508"/>
      <c r="C13221" s="1508"/>
      <c r="D13221" s="1508"/>
      <c r="E13221" s="1508"/>
      <c r="F13221" s="1504"/>
      <c r="G13221" s="1504"/>
      <c r="H13221" s="1504"/>
      <c r="I13221" s="1504"/>
      <c r="J13221" s="1504"/>
    </row>
    <row r="13222" spans="2:10" x14ac:dyDescent="0.25">
      <c r="B13222" s="1508"/>
      <c r="C13222" s="1508"/>
      <c r="D13222" s="1508"/>
      <c r="E13222" s="1508"/>
      <c r="F13222" s="1504"/>
      <c r="G13222" s="1504"/>
      <c r="H13222" s="1504"/>
      <c r="I13222" s="1504"/>
      <c r="J13222" s="1504"/>
    </row>
    <row r="13223" spans="2:10" x14ac:dyDescent="0.25">
      <c r="B13223" s="1508"/>
      <c r="C13223" s="1508"/>
      <c r="D13223" s="1508"/>
      <c r="E13223" s="1508"/>
      <c r="F13223" s="1504"/>
      <c r="G13223" s="1504"/>
      <c r="H13223" s="1504"/>
      <c r="I13223" s="1504"/>
      <c r="J13223" s="1504"/>
    </row>
    <row r="13224" spans="2:10" x14ac:dyDescent="0.25">
      <c r="B13224" s="1508"/>
      <c r="C13224" s="1508"/>
      <c r="D13224" s="1508"/>
      <c r="E13224" s="1508"/>
      <c r="F13224" s="1504"/>
      <c r="G13224" s="1504"/>
      <c r="H13224" s="1504"/>
      <c r="I13224" s="1504"/>
      <c r="J13224" s="1504"/>
    </row>
    <row r="13225" spans="2:10" x14ac:dyDescent="0.25">
      <c r="B13225" s="1508"/>
      <c r="C13225" s="1508"/>
      <c r="D13225" s="1508"/>
      <c r="E13225" s="1508"/>
      <c r="F13225" s="1504"/>
      <c r="G13225" s="1504"/>
      <c r="H13225" s="1504"/>
      <c r="I13225" s="1504"/>
      <c r="J13225" s="1504"/>
    </row>
    <row r="13226" spans="2:10" x14ac:dyDescent="0.25">
      <c r="B13226" s="1508"/>
      <c r="C13226" s="1508"/>
      <c r="D13226" s="1508"/>
      <c r="E13226" s="1508"/>
      <c r="F13226" s="1504"/>
      <c r="G13226" s="1504"/>
      <c r="H13226" s="1504"/>
      <c r="I13226" s="1504"/>
      <c r="J13226" s="1504"/>
    </row>
    <row r="13227" spans="2:10" x14ac:dyDescent="0.25">
      <c r="B13227" s="1508"/>
      <c r="C13227" s="1508"/>
      <c r="D13227" s="1508"/>
      <c r="E13227" s="1508"/>
      <c r="F13227" s="1504"/>
      <c r="G13227" s="1504"/>
      <c r="H13227" s="1504"/>
      <c r="I13227" s="1504"/>
      <c r="J13227" s="1504"/>
    </row>
    <row r="13228" spans="2:10" x14ac:dyDescent="0.25">
      <c r="B13228" s="1508"/>
      <c r="C13228" s="1508"/>
      <c r="D13228" s="1508"/>
      <c r="E13228" s="1508"/>
      <c r="F13228" s="1504"/>
      <c r="G13228" s="1504"/>
      <c r="H13228" s="1504"/>
      <c r="I13228" s="1504"/>
      <c r="J13228" s="1504"/>
    </row>
    <row r="13229" spans="2:10" x14ac:dyDescent="0.25">
      <c r="B13229" s="1508"/>
      <c r="C13229" s="1508"/>
      <c r="D13229" s="1508"/>
      <c r="E13229" s="1508"/>
      <c r="F13229" s="1504"/>
      <c r="G13229" s="1504"/>
      <c r="H13229" s="1504"/>
      <c r="I13229" s="1504"/>
      <c r="J13229" s="1504"/>
    </row>
    <row r="13230" spans="2:10" x14ac:dyDescent="0.25">
      <c r="B13230" s="1508"/>
      <c r="C13230" s="1508"/>
      <c r="D13230" s="1508"/>
      <c r="E13230" s="1508"/>
      <c r="F13230" s="1504"/>
      <c r="G13230" s="1504"/>
      <c r="H13230" s="1504"/>
      <c r="I13230" s="1504"/>
      <c r="J13230" s="1504"/>
    </row>
    <row r="13231" spans="2:10" x14ac:dyDescent="0.25">
      <c r="B13231" s="1508"/>
      <c r="C13231" s="1508"/>
      <c r="D13231" s="1508"/>
      <c r="E13231" s="1508"/>
      <c r="F13231" s="1504"/>
      <c r="G13231" s="1504"/>
      <c r="H13231" s="1504"/>
      <c r="I13231" s="1504"/>
      <c r="J13231" s="1504"/>
    </row>
    <row r="13232" spans="2:10" x14ac:dyDescent="0.25">
      <c r="B13232" s="1508"/>
      <c r="C13232" s="1508"/>
      <c r="D13232" s="1508"/>
      <c r="E13232" s="1508"/>
      <c r="F13232" s="1504"/>
      <c r="G13232" s="1504"/>
      <c r="H13232" s="1504"/>
      <c r="I13232" s="1504"/>
      <c r="J13232" s="1504"/>
    </row>
    <row r="13233" spans="2:10" x14ac:dyDescent="0.25">
      <c r="B13233" s="1508"/>
      <c r="C13233" s="1508"/>
      <c r="D13233" s="1508"/>
      <c r="E13233" s="1508"/>
      <c r="F13233" s="1504"/>
      <c r="G13233" s="1504"/>
      <c r="H13233" s="1504"/>
      <c r="I13233" s="1504"/>
      <c r="J13233" s="1504"/>
    </row>
    <row r="13234" spans="2:10" x14ac:dyDescent="0.25">
      <c r="B13234" s="1508"/>
      <c r="C13234" s="1508"/>
      <c r="D13234" s="1508"/>
      <c r="E13234" s="1508"/>
      <c r="F13234" s="1504"/>
      <c r="G13234" s="1504"/>
      <c r="H13234" s="1504"/>
      <c r="I13234" s="1504"/>
      <c r="J13234" s="1504"/>
    </row>
    <row r="13235" spans="2:10" x14ac:dyDescent="0.25">
      <c r="B13235" s="1508"/>
      <c r="C13235" s="1508"/>
      <c r="D13235" s="1508"/>
      <c r="E13235" s="1508"/>
      <c r="F13235" s="1504"/>
      <c r="G13235" s="1504"/>
      <c r="H13235" s="1504"/>
      <c r="I13235" s="1504"/>
      <c r="J13235" s="1504"/>
    </row>
    <row r="13236" spans="2:10" x14ac:dyDescent="0.25">
      <c r="B13236" s="1508"/>
      <c r="C13236" s="1508"/>
      <c r="D13236" s="1508"/>
      <c r="E13236" s="1508"/>
      <c r="F13236" s="1504"/>
      <c r="G13236" s="1504"/>
      <c r="H13236" s="1504"/>
      <c r="I13236" s="1504"/>
      <c r="J13236" s="1504"/>
    </row>
    <row r="13237" spans="2:10" x14ac:dyDescent="0.25">
      <c r="B13237" s="1508"/>
      <c r="C13237" s="1508"/>
      <c r="D13237" s="1508"/>
      <c r="E13237" s="1508"/>
      <c r="F13237" s="1504"/>
      <c r="G13237" s="1504"/>
      <c r="H13237" s="1504"/>
      <c r="I13237" s="1504"/>
      <c r="J13237" s="1504"/>
    </row>
    <row r="13238" spans="2:10" x14ac:dyDescent="0.25">
      <c r="B13238" s="1508"/>
      <c r="C13238" s="1508"/>
      <c r="D13238" s="1508"/>
      <c r="E13238" s="1508"/>
      <c r="F13238" s="1504"/>
      <c r="G13238" s="1504"/>
      <c r="H13238" s="1504"/>
      <c r="I13238" s="1504"/>
      <c r="J13238" s="1504"/>
    </row>
    <row r="13239" spans="2:10" x14ac:dyDescent="0.25">
      <c r="B13239" s="1508"/>
      <c r="C13239" s="1508"/>
      <c r="D13239" s="1508"/>
      <c r="E13239" s="1508"/>
      <c r="F13239" s="1504"/>
      <c r="G13239" s="1504"/>
      <c r="H13239" s="1504"/>
      <c r="I13239" s="1504"/>
      <c r="J13239" s="1504"/>
    </row>
    <row r="13240" spans="2:10" x14ac:dyDescent="0.25">
      <c r="B13240" s="1508"/>
      <c r="C13240" s="1508"/>
      <c r="D13240" s="1508"/>
      <c r="E13240" s="1508"/>
      <c r="F13240" s="1504"/>
      <c r="G13240" s="1504"/>
      <c r="H13240" s="1504"/>
      <c r="I13240" s="1504"/>
      <c r="J13240" s="1504"/>
    </row>
    <row r="13241" spans="2:10" x14ac:dyDescent="0.25">
      <c r="B13241" s="1508"/>
      <c r="C13241" s="1508"/>
      <c r="D13241" s="1508"/>
      <c r="E13241" s="1508"/>
      <c r="F13241" s="1504"/>
      <c r="G13241" s="1504"/>
      <c r="H13241" s="1504"/>
      <c r="I13241" s="1504"/>
      <c r="J13241" s="1504"/>
    </row>
    <row r="13242" spans="2:10" x14ac:dyDescent="0.25">
      <c r="B13242" s="1508"/>
      <c r="C13242" s="1508"/>
      <c r="D13242" s="1508"/>
      <c r="E13242" s="1508"/>
      <c r="F13242" s="1504"/>
      <c r="G13242" s="1504"/>
      <c r="H13242" s="1504"/>
      <c r="I13242" s="1504"/>
      <c r="J13242" s="1504"/>
    </row>
    <row r="13243" spans="2:10" x14ac:dyDescent="0.25">
      <c r="B13243" s="1508"/>
      <c r="C13243" s="1508"/>
      <c r="D13243" s="1508"/>
      <c r="E13243" s="1508"/>
      <c r="F13243" s="1504"/>
      <c r="G13243" s="1504"/>
      <c r="H13243" s="1504"/>
      <c r="I13243" s="1504"/>
      <c r="J13243" s="1504"/>
    </row>
    <row r="13244" spans="2:10" x14ac:dyDescent="0.25">
      <c r="B13244" s="1508"/>
      <c r="C13244" s="1508"/>
      <c r="D13244" s="1508"/>
      <c r="E13244" s="1508"/>
      <c r="F13244" s="1504"/>
      <c r="G13244" s="1504"/>
      <c r="H13244" s="1504"/>
      <c r="I13244" s="1504"/>
      <c r="J13244" s="1504"/>
    </row>
    <row r="13245" spans="2:10" x14ac:dyDescent="0.25">
      <c r="B13245" s="1508"/>
      <c r="C13245" s="1508"/>
      <c r="D13245" s="1508"/>
      <c r="E13245" s="1508"/>
      <c r="F13245" s="1504"/>
      <c r="G13245" s="1504"/>
      <c r="H13245" s="1504"/>
      <c r="I13245" s="1504"/>
      <c r="J13245" s="1504"/>
    </row>
    <row r="13246" spans="2:10" x14ac:dyDescent="0.25">
      <c r="B13246" s="1508"/>
      <c r="C13246" s="1508"/>
      <c r="D13246" s="1508"/>
      <c r="E13246" s="1508"/>
      <c r="F13246" s="1504"/>
      <c r="G13246" s="1504"/>
      <c r="H13246" s="1504"/>
      <c r="I13246" s="1504"/>
      <c r="J13246" s="1504"/>
    </row>
    <row r="13247" spans="2:10" x14ac:dyDescent="0.25">
      <c r="B13247" s="1508"/>
      <c r="C13247" s="1508"/>
      <c r="D13247" s="1508"/>
      <c r="E13247" s="1508"/>
      <c r="F13247" s="1504"/>
      <c r="G13247" s="1504"/>
      <c r="H13247" s="1504"/>
      <c r="I13247" s="1504"/>
      <c r="J13247" s="1504"/>
    </row>
    <row r="13248" spans="2:10" x14ac:dyDescent="0.25">
      <c r="B13248" s="1508"/>
      <c r="C13248" s="1508"/>
      <c r="D13248" s="1508"/>
      <c r="E13248" s="1508"/>
      <c r="F13248" s="1504"/>
      <c r="G13248" s="1504"/>
      <c r="H13248" s="1504"/>
      <c r="I13248" s="1504"/>
      <c r="J13248" s="1504"/>
    </row>
    <row r="13249" spans="2:10" x14ac:dyDescent="0.25">
      <c r="B13249" s="1508"/>
      <c r="C13249" s="1508"/>
      <c r="D13249" s="1508"/>
      <c r="E13249" s="1508"/>
      <c r="F13249" s="1504"/>
      <c r="G13249" s="1504"/>
      <c r="H13249" s="1504"/>
      <c r="I13249" s="1504"/>
      <c r="J13249" s="1504"/>
    </row>
    <row r="13250" spans="2:10" x14ac:dyDescent="0.25">
      <c r="B13250" s="1508"/>
      <c r="C13250" s="1508"/>
      <c r="D13250" s="1508"/>
      <c r="E13250" s="1508"/>
      <c r="F13250" s="1504"/>
      <c r="G13250" s="1504"/>
      <c r="H13250" s="1504"/>
      <c r="I13250" s="1504"/>
      <c r="J13250" s="1504"/>
    </row>
    <row r="13251" spans="2:10" x14ac:dyDescent="0.25">
      <c r="B13251" s="1508"/>
      <c r="C13251" s="1508"/>
      <c r="D13251" s="1508"/>
      <c r="E13251" s="1508"/>
      <c r="F13251" s="1504"/>
      <c r="G13251" s="1504"/>
      <c r="H13251" s="1504"/>
      <c r="I13251" s="1504"/>
      <c r="J13251" s="1504"/>
    </row>
    <row r="13252" spans="2:10" x14ac:dyDescent="0.25">
      <c r="B13252" s="1508"/>
      <c r="C13252" s="1508"/>
      <c r="D13252" s="1508"/>
      <c r="E13252" s="1508"/>
      <c r="F13252" s="1504"/>
      <c r="G13252" s="1504"/>
      <c r="H13252" s="1504"/>
      <c r="I13252" s="1504"/>
      <c r="J13252" s="1504"/>
    </row>
    <row r="13253" spans="2:10" x14ac:dyDescent="0.25">
      <c r="B13253" s="1508"/>
      <c r="C13253" s="1508"/>
      <c r="D13253" s="1508"/>
      <c r="E13253" s="1508"/>
      <c r="F13253" s="1504"/>
      <c r="G13253" s="1504"/>
      <c r="H13253" s="1504"/>
      <c r="I13253" s="1504"/>
      <c r="J13253" s="1504"/>
    </row>
    <row r="13254" spans="2:10" x14ac:dyDescent="0.25">
      <c r="B13254" s="1508"/>
      <c r="C13254" s="1508"/>
      <c r="D13254" s="1508"/>
      <c r="E13254" s="1508"/>
      <c r="F13254" s="1504"/>
      <c r="G13254" s="1504"/>
      <c r="H13254" s="1504"/>
      <c r="I13254" s="1504"/>
      <c r="J13254" s="1504"/>
    </row>
    <row r="13255" spans="2:10" x14ac:dyDescent="0.25">
      <c r="B13255" s="1508"/>
      <c r="C13255" s="1508"/>
      <c r="D13255" s="1508"/>
      <c r="E13255" s="1508"/>
      <c r="F13255" s="1504"/>
      <c r="G13255" s="1504"/>
      <c r="H13255" s="1504"/>
      <c r="I13255" s="1504"/>
      <c r="J13255" s="1504"/>
    </row>
    <row r="13256" spans="2:10" x14ac:dyDescent="0.25">
      <c r="B13256" s="1508"/>
      <c r="C13256" s="1508"/>
      <c r="D13256" s="1508"/>
      <c r="E13256" s="1508"/>
      <c r="F13256" s="1504"/>
      <c r="G13256" s="1504"/>
      <c r="H13256" s="1504"/>
      <c r="I13256" s="1504"/>
      <c r="J13256" s="1504"/>
    </row>
    <row r="13257" spans="2:10" x14ac:dyDescent="0.25">
      <c r="B13257" s="1508"/>
      <c r="C13257" s="1508"/>
      <c r="D13257" s="1508"/>
      <c r="E13257" s="1508"/>
      <c r="F13257" s="1504"/>
      <c r="G13257" s="1504"/>
      <c r="H13257" s="1504"/>
      <c r="I13257" s="1504"/>
      <c r="J13257" s="1504"/>
    </row>
    <row r="13258" spans="2:10" x14ac:dyDescent="0.25">
      <c r="B13258" s="1508"/>
      <c r="C13258" s="1508"/>
      <c r="D13258" s="1508"/>
      <c r="E13258" s="1508"/>
      <c r="F13258" s="1504"/>
      <c r="G13258" s="1504"/>
      <c r="H13258" s="1504"/>
      <c r="I13258" s="1504"/>
      <c r="J13258" s="1504"/>
    </row>
    <row r="13259" spans="2:10" x14ac:dyDescent="0.25">
      <c r="B13259" s="1508"/>
      <c r="C13259" s="1508"/>
      <c r="D13259" s="1508"/>
      <c r="E13259" s="1508"/>
      <c r="F13259" s="1504"/>
      <c r="G13259" s="1504"/>
      <c r="H13259" s="1504"/>
      <c r="I13259" s="1504"/>
      <c r="J13259" s="1504"/>
    </row>
    <row r="13260" spans="2:10" x14ac:dyDescent="0.25">
      <c r="B13260" s="1508"/>
      <c r="C13260" s="1508"/>
      <c r="D13260" s="1508"/>
      <c r="E13260" s="1508"/>
      <c r="F13260" s="1504"/>
      <c r="G13260" s="1504"/>
      <c r="H13260" s="1504"/>
      <c r="I13260" s="1504"/>
      <c r="J13260" s="1504"/>
    </row>
    <row r="13261" spans="2:10" x14ac:dyDescent="0.25">
      <c r="B13261" s="1508"/>
      <c r="C13261" s="1508"/>
      <c r="D13261" s="1508"/>
      <c r="E13261" s="1508"/>
      <c r="F13261" s="1504"/>
      <c r="G13261" s="1504"/>
      <c r="H13261" s="1504"/>
      <c r="I13261" s="1504"/>
      <c r="J13261" s="1504"/>
    </row>
    <row r="13262" spans="2:10" x14ac:dyDescent="0.25">
      <c r="B13262" s="1508"/>
      <c r="C13262" s="1508"/>
      <c r="D13262" s="1508"/>
      <c r="E13262" s="1508"/>
      <c r="F13262" s="1504"/>
      <c r="G13262" s="1504"/>
      <c r="H13262" s="1504"/>
      <c r="I13262" s="1504"/>
      <c r="J13262" s="1504"/>
    </row>
    <row r="13263" spans="2:10" x14ac:dyDescent="0.25">
      <c r="B13263" s="1508"/>
      <c r="C13263" s="1508"/>
      <c r="D13263" s="1508"/>
      <c r="E13263" s="1508"/>
      <c r="F13263" s="1504"/>
      <c r="G13263" s="1504"/>
      <c r="H13263" s="1504"/>
      <c r="I13263" s="1504"/>
      <c r="J13263" s="1504"/>
    </row>
    <row r="13264" spans="2:10" x14ac:dyDescent="0.25">
      <c r="B13264" s="1508"/>
      <c r="C13264" s="1508"/>
      <c r="D13264" s="1508"/>
      <c r="E13264" s="1508"/>
      <c r="F13264" s="1504"/>
      <c r="G13264" s="1504"/>
      <c r="H13264" s="1504"/>
      <c r="I13264" s="1504"/>
      <c r="J13264" s="1504"/>
    </row>
    <row r="13265" spans="2:10" x14ac:dyDescent="0.25">
      <c r="B13265" s="1508"/>
      <c r="C13265" s="1508"/>
      <c r="D13265" s="1508"/>
      <c r="E13265" s="1508"/>
      <c r="F13265" s="1504"/>
      <c r="G13265" s="1504"/>
      <c r="H13265" s="1504"/>
      <c r="I13265" s="1504"/>
      <c r="J13265" s="1504"/>
    </row>
    <row r="13266" spans="2:10" x14ac:dyDescent="0.25">
      <c r="B13266" s="1508"/>
      <c r="C13266" s="1508"/>
      <c r="D13266" s="1508"/>
      <c r="E13266" s="1508"/>
      <c r="F13266" s="1504"/>
      <c r="G13266" s="1504"/>
      <c r="H13266" s="1504"/>
      <c r="I13266" s="1504"/>
      <c r="J13266" s="1504"/>
    </row>
    <row r="13267" spans="2:10" x14ac:dyDescent="0.25">
      <c r="B13267" s="1508"/>
      <c r="C13267" s="1508"/>
      <c r="D13267" s="1508"/>
      <c r="E13267" s="1508"/>
      <c r="F13267" s="1504"/>
      <c r="G13267" s="1504"/>
      <c r="H13267" s="1504"/>
      <c r="I13267" s="1504"/>
      <c r="J13267" s="1504"/>
    </row>
    <row r="13268" spans="2:10" x14ac:dyDescent="0.25">
      <c r="B13268" s="1508"/>
      <c r="C13268" s="1508"/>
      <c r="D13268" s="1508"/>
      <c r="E13268" s="1508"/>
      <c r="F13268" s="1504"/>
      <c r="G13268" s="1504"/>
      <c r="H13268" s="1504"/>
      <c r="I13268" s="1504"/>
      <c r="J13268" s="1504"/>
    </row>
    <row r="13269" spans="2:10" x14ac:dyDescent="0.25">
      <c r="B13269" s="1508"/>
      <c r="C13269" s="1508"/>
      <c r="D13269" s="1508"/>
      <c r="E13269" s="1508"/>
      <c r="F13269" s="1504"/>
      <c r="G13269" s="1504"/>
      <c r="H13269" s="1504"/>
      <c r="I13269" s="1504"/>
      <c r="J13269" s="1504"/>
    </row>
    <row r="13270" spans="2:10" x14ac:dyDescent="0.25">
      <c r="B13270" s="1508"/>
      <c r="C13270" s="1508"/>
      <c r="D13270" s="1508"/>
      <c r="E13270" s="1508"/>
      <c r="F13270" s="1504"/>
      <c r="G13270" s="1504"/>
      <c r="H13270" s="1504"/>
      <c r="I13270" s="1504"/>
      <c r="J13270" s="1504"/>
    </row>
    <row r="13271" spans="2:10" x14ac:dyDescent="0.25">
      <c r="B13271" s="1508"/>
      <c r="C13271" s="1508"/>
      <c r="D13271" s="1508"/>
      <c r="E13271" s="1508"/>
      <c r="F13271" s="1504"/>
      <c r="G13271" s="1504"/>
      <c r="H13271" s="1504"/>
      <c r="I13271" s="1504"/>
      <c r="J13271" s="1504"/>
    </row>
    <row r="13272" spans="2:10" x14ac:dyDescent="0.25">
      <c r="B13272" s="1508"/>
      <c r="C13272" s="1508"/>
      <c r="D13272" s="1508"/>
      <c r="E13272" s="1508"/>
      <c r="F13272" s="1504"/>
      <c r="G13272" s="1504"/>
      <c r="H13272" s="1504"/>
      <c r="I13272" s="1504"/>
      <c r="J13272" s="1504"/>
    </row>
    <row r="13273" spans="2:10" x14ac:dyDescent="0.25">
      <c r="B13273" s="1508"/>
      <c r="C13273" s="1508"/>
      <c r="D13273" s="1508"/>
      <c r="E13273" s="1508"/>
      <c r="F13273" s="1504"/>
      <c r="G13273" s="1504"/>
      <c r="H13273" s="1504"/>
      <c r="I13273" s="1504"/>
      <c r="J13273" s="1504"/>
    </row>
    <row r="13274" spans="2:10" x14ac:dyDescent="0.25">
      <c r="B13274" s="1508"/>
      <c r="C13274" s="1508"/>
      <c r="D13274" s="1508"/>
      <c r="E13274" s="1508"/>
      <c r="F13274" s="1504"/>
      <c r="G13274" s="1504"/>
      <c r="H13274" s="1504"/>
      <c r="I13274" s="1504"/>
      <c r="J13274" s="1504"/>
    </row>
    <row r="13275" spans="2:10" x14ac:dyDescent="0.25">
      <c r="B13275" s="1508"/>
      <c r="C13275" s="1508"/>
      <c r="D13275" s="1508"/>
      <c r="E13275" s="1508"/>
      <c r="F13275" s="1504"/>
      <c r="G13275" s="1504"/>
      <c r="H13275" s="1504"/>
      <c r="I13275" s="1504"/>
      <c r="J13275" s="1504"/>
    </row>
    <row r="13276" spans="2:10" x14ac:dyDescent="0.25">
      <c r="B13276" s="1508"/>
      <c r="C13276" s="1508"/>
      <c r="D13276" s="1508"/>
      <c r="E13276" s="1508"/>
      <c r="F13276" s="1504"/>
      <c r="G13276" s="1504"/>
      <c r="H13276" s="1504"/>
      <c r="I13276" s="1504"/>
      <c r="J13276" s="1504"/>
    </row>
    <row r="13277" spans="2:10" x14ac:dyDescent="0.25">
      <c r="B13277" s="1508"/>
      <c r="C13277" s="1508"/>
      <c r="D13277" s="1508"/>
      <c r="E13277" s="1508"/>
      <c r="F13277" s="1504"/>
      <c r="G13277" s="1504"/>
      <c r="H13277" s="1504"/>
      <c r="I13277" s="1504"/>
      <c r="J13277" s="1504"/>
    </row>
    <row r="13278" spans="2:10" x14ac:dyDescent="0.25">
      <c r="B13278" s="1508"/>
      <c r="C13278" s="1508"/>
      <c r="D13278" s="1508"/>
      <c r="E13278" s="1508"/>
      <c r="F13278" s="1504"/>
      <c r="G13278" s="1504"/>
      <c r="H13278" s="1504"/>
      <c r="I13278" s="1504"/>
      <c r="J13278" s="1504"/>
    </row>
    <row r="13279" spans="2:10" x14ac:dyDescent="0.25">
      <c r="B13279" s="1508"/>
      <c r="C13279" s="1508"/>
      <c r="D13279" s="1508"/>
      <c r="E13279" s="1508"/>
      <c r="F13279" s="1504"/>
      <c r="G13279" s="1504"/>
      <c r="H13279" s="1504"/>
      <c r="I13279" s="1504"/>
      <c r="J13279" s="1504"/>
    </row>
    <row r="13280" spans="2:10" x14ac:dyDescent="0.25">
      <c r="B13280" s="1508"/>
      <c r="C13280" s="1508"/>
      <c r="D13280" s="1508"/>
      <c r="E13280" s="1508"/>
      <c r="F13280" s="1504"/>
      <c r="G13280" s="1504"/>
      <c r="H13280" s="1504"/>
      <c r="I13280" s="1504"/>
      <c r="J13280" s="1504"/>
    </row>
    <row r="13281" spans="2:10" x14ac:dyDescent="0.25">
      <c r="B13281" s="1508"/>
      <c r="C13281" s="1508"/>
      <c r="D13281" s="1508"/>
      <c r="E13281" s="1508"/>
      <c r="F13281" s="1504"/>
      <c r="G13281" s="1504"/>
      <c r="H13281" s="1504"/>
      <c r="I13281" s="1504"/>
      <c r="J13281" s="1504"/>
    </row>
    <row r="13282" spans="2:10" x14ac:dyDescent="0.25">
      <c r="B13282" s="1508"/>
      <c r="C13282" s="1508"/>
      <c r="D13282" s="1508"/>
      <c r="E13282" s="1508"/>
      <c r="F13282" s="1504"/>
      <c r="G13282" s="1504"/>
      <c r="H13282" s="1504"/>
      <c r="I13282" s="1504"/>
      <c r="J13282" s="1504"/>
    </row>
    <row r="13283" spans="2:10" x14ac:dyDescent="0.25">
      <c r="B13283" s="1508"/>
      <c r="C13283" s="1508"/>
      <c r="D13283" s="1508"/>
      <c r="E13283" s="1508"/>
      <c r="F13283" s="1504"/>
      <c r="G13283" s="1504"/>
      <c r="H13283" s="1504"/>
      <c r="I13283" s="1504"/>
      <c r="J13283" s="1504"/>
    </row>
    <row r="13284" spans="2:10" x14ac:dyDescent="0.25">
      <c r="B13284" s="1508"/>
      <c r="C13284" s="1508"/>
      <c r="D13284" s="1508"/>
      <c r="E13284" s="1508"/>
      <c r="F13284" s="1504"/>
      <c r="G13284" s="1504"/>
      <c r="H13284" s="1504"/>
      <c r="I13284" s="1504"/>
      <c r="J13284" s="1504"/>
    </row>
    <row r="13285" spans="2:10" x14ac:dyDescent="0.25">
      <c r="B13285" s="1508"/>
      <c r="C13285" s="1508"/>
      <c r="D13285" s="1508"/>
      <c r="E13285" s="1508"/>
      <c r="F13285" s="1504"/>
      <c r="G13285" s="1504"/>
      <c r="H13285" s="1504"/>
      <c r="I13285" s="1504"/>
      <c r="J13285" s="1504"/>
    </row>
    <row r="13286" spans="2:10" x14ac:dyDescent="0.25">
      <c r="B13286" s="1508"/>
      <c r="C13286" s="1508"/>
      <c r="D13286" s="1508"/>
      <c r="E13286" s="1508"/>
      <c r="F13286" s="1504"/>
      <c r="G13286" s="1504"/>
      <c r="H13286" s="1504"/>
      <c r="I13286" s="1504"/>
      <c r="J13286" s="1504"/>
    </row>
    <row r="13287" spans="2:10" x14ac:dyDescent="0.25">
      <c r="B13287" s="1508"/>
      <c r="C13287" s="1508"/>
      <c r="D13287" s="1508"/>
      <c r="E13287" s="1508"/>
      <c r="F13287" s="1504"/>
      <c r="G13287" s="1504"/>
      <c r="H13287" s="1504"/>
      <c r="I13287" s="1504"/>
      <c r="J13287" s="1504"/>
    </row>
    <row r="13288" spans="2:10" x14ac:dyDescent="0.25">
      <c r="B13288" s="1508"/>
      <c r="C13288" s="1508"/>
      <c r="D13288" s="1508"/>
      <c r="E13288" s="1508"/>
      <c r="F13288" s="1504"/>
      <c r="G13288" s="1504"/>
      <c r="H13288" s="1504"/>
      <c r="I13288" s="1504"/>
      <c r="J13288" s="1504"/>
    </row>
    <row r="13289" spans="2:10" x14ac:dyDescent="0.25">
      <c r="B13289" s="1508"/>
      <c r="C13289" s="1508"/>
      <c r="D13289" s="1508"/>
      <c r="E13289" s="1508"/>
      <c r="F13289" s="1504"/>
      <c r="G13289" s="1504"/>
      <c r="H13289" s="1504"/>
      <c r="I13289" s="1504"/>
      <c r="J13289" s="1504"/>
    </row>
    <row r="13290" spans="2:10" x14ac:dyDescent="0.25">
      <c r="B13290" s="1508"/>
      <c r="C13290" s="1508"/>
      <c r="D13290" s="1508"/>
      <c r="E13290" s="1508"/>
      <c r="F13290" s="1504"/>
      <c r="G13290" s="1504"/>
      <c r="H13290" s="1504"/>
      <c r="I13290" s="1504"/>
      <c r="J13290" s="1504"/>
    </row>
    <row r="13291" spans="2:10" x14ac:dyDescent="0.25">
      <c r="B13291" s="1508"/>
      <c r="C13291" s="1508"/>
      <c r="D13291" s="1508"/>
      <c r="E13291" s="1508"/>
      <c r="F13291" s="1504"/>
      <c r="G13291" s="1504"/>
      <c r="H13291" s="1504"/>
      <c r="I13291" s="1504"/>
      <c r="J13291" s="1504"/>
    </row>
    <row r="13292" spans="2:10" x14ac:dyDescent="0.25">
      <c r="B13292" s="1508"/>
      <c r="C13292" s="1508"/>
      <c r="D13292" s="1508"/>
      <c r="E13292" s="1508"/>
      <c r="F13292" s="1504"/>
      <c r="G13292" s="1504"/>
      <c r="H13292" s="1504"/>
      <c r="I13292" s="1504"/>
      <c r="J13292" s="1504"/>
    </row>
    <row r="13293" spans="2:10" x14ac:dyDescent="0.25">
      <c r="B13293" s="1508"/>
      <c r="C13293" s="1508"/>
      <c r="D13293" s="1508"/>
      <c r="E13293" s="1508"/>
      <c r="F13293" s="1504"/>
      <c r="G13293" s="1504"/>
      <c r="H13293" s="1504"/>
      <c r="I13293" s="1504"/>
      <c r="J13293" s="1504"/>
    </row>
    <row r="13294" spans="2:10" x14ac:dyDescent="0.25">
      <c r="B13294" s="1508"/>
      <c r="C13294" s="1508"/>
      <c r="D13294" s="1508"/>
      <c r="E13294" s="1508"/>
      <c r="F13294" s="1504"/>
      <c r="G13294" s="1504"/>
      <c r="H13294" s="1504"/>
      <c r="I13294" s="1504"/>
      <c r="J13294" s="1504"/>
    </row>
    <row r="13295" spans="2:10" x14ac:dyDescent="0.25">
      <c r="B13295" s="1508"/>
      <c r="C13295" s="1508"/>
      <c r="D13295" s="1508"/>
      <c r="E13295" s="1508"/>
      <c r="F13295" s="1504"/>
      <c r="G13295" s="1504"/>
      <c r="H13295" s="1504"/>
      <c r="I13295" s="1504"/>
      <c r="J13295" s="1504"/>
    </row>
    <row r="13296" spans="2:10" x14ac:dyDescent="0.25">
      <c r="B13296" s="1508"/>
      <c r="C13296" s="1508"/>
      <c r="D13296" s="1508"/>
      <c r="E13296" s="1508"/>
      <c r="F13296" s="1504"/>
      <c r="G13296" s="1504"/>
      <c r="H13296" s="1504"/>
      <c r="I13296" s="1504"/>
      <c r="J13296" s="1504"/>
    </row>
    <row r="13297" spans="2:10" x14ac:dyDescent="0.25">
      <c r="B13297" s="1508"/>
      <c r="C13297" s="1508"/>
      <c r="D13297" s="1508"/>
      <c r="E13297" s="1508"/>
      <c r="F13297" s="1504"/>
      <c r="G13297" s="1504"/>
      <c r="H13297" s="1504"/>
      <c r="I13297" s="1504"/>
      <c r="J13297" s="1504"/>
    </row>
    <row r="13298" spans="2:10" x14ac:dyDescent="0.25">
      <c r="B13298" s="1508"/>
      <c r="C13298" s="1508"/>
      <c r="D13298" s="1508"/>
      <c r="E13298" s="1508"/>
      <c r="F13298" s="1504"/>
      <c r="G13298" s="1504"/>
      <c r="H13298" s="1504"/>
      <c r="I13298" s="1504"/>
      <c r="J13298" s="1504"/>
    </row>
    <row r="13299" spans="2:10" x14ac:dyDescent="0.25">
      <c r="B13299" s="1508"/>
      <c r="C13299" s="1508"/>
      <c r="D13299" s="1508"/>
      <c r="E13299" s="1508"/>
      <c r="F13299" s="1504"/>
      <c r="G13299" s="1504"/>
      <c r="H13299" s="1504"/>
      <c r="I13299" s="1504"/>
      <c r="J13299" s="1504"/>
    </row>
    <row r="13300" spans="2:10" x14ac:dyDescent="0.25">
      <c r="B13300" s="1508"/>
      <c r="C13300" s="1508"/>
      <c r="D13300" s="1508"/>
      <c r="E13300" s="1508"/>
      <c r="F13300" s="1504"/>
      <c r="G13300" s="1504"/>
      <c r="H13300" s="1504"/>
      <c r="I13300" s="1504"/>
      <c r="J13300" s="1504"/>
    </row>
    <row r="13301" spans="2:10" x14ac:dyDescent="0.25">
      <c r="B13301" s="1508"/>
      <c r="C13301" s="1508"/>
      <c r="D13301" s="1508"/>
      <c r="E13301" s="1508"/>
      <c r="F13301" s="1504"/>
      <c r="G13301" s="1504"/>
      <c r="H13301" s="1504"/>
      <c r="I13301" s="1504"/>
      <c r="J13301" s="1504"/>
    </row>
    <row r="13302" spans="2:10" x14ac:dyDescent="0.25">
      <c r="B13302" s="1508"/>
      <c r="C13302" s="1508"/>
      <c r="D13302" s="1508"/>
      <c r="E13302" s="1508"/>
      <c r="F13302" s="1504"/>
      <c r="G13302" s="1504"/>
      <c r="H13302" s="1504"/>
      <c r="I13302" s="1504"/>
      <c r="J13302" s="1504"/>
    </row>
    <row r="13303" spans="2:10" x14ac:dyDescent="0.25">
      <c r="B13303" s="1508"/>
      <c r="C13303" s="1508"/>
      <c r="D13303" s="1508"/>
      <c r="E13303" s="1508"/>
      <c r="F13303" s="1504"/>
      <c r="G13303" s="1504"/>
      <c r="H13303" s="1504"/>
      <c r="I13303" s="1504"/>
      <c r="J13303" s="1504"/>
    </row>
    <row r="13304" spans="2:10" x14ac:dyDescent="0.25">
      <c r="B13304" s="1508"/>
      <c r="C13304" s="1508"/>
      <c r="D13304" s="1508"/>
      <c r="E13304" s="1508"/>
      <c r="F13304" s="1504"/>
      <c r="G13304" s="1504"/>
      <c r="H13304" s="1504"/>
      <c r="I13304" s="1504"/>
      <c r="J13304" s="1504"/>
    </row>
    <row r="13305" spans="2:10" x14ac:dyDescent="0.25">
      <c r="B13305" s="1508"/>
      <c r="C13305" s="1508"/>
      <c r="D13305" s="1508"/>
      <c r="E13305" s="1508"/>
      <c r="F13305" s="1504"/>
      <c r="G13305" s="1504"/>
      <c r="H13305" s="1504"/>
      <c r="I13305" s="1504"/>
      <c r="J13305" s="1504"/>
    </row>
    <row r="13306" spans="2:10" x14ac:dyDescent="0.25">
      <c r="B13306" s="1508"/>
      <c r="C13306" s="1508"/>
      <c r="D13306" s="1508"/>
      <c r="E13306" s="1508"/>
      <c r="F13306" s="1504"/>
      <c r="G13306" s="1504"/>
      <c r="H13306" s="1504"/>
      <c r="I13306" s="1504"/>
      <c r="J13306" s="1504"/>
    </row>
    <row r="13307" spans="2:10" x14ac:dyDescent="0.25">
      <c r="B13307" s="1508"/>
      <c r="C13307" s="1508"/>
      <c r="D13307" s="1508"/>
      <c r="E13307" s="1508"/>
      <c r="F13307" s="1504"/>
      <c r="G13307" s="1504"/>
      <c r="H13307" s="1504"/>
      <c r="I13307" s="1504"/>
      <c r="J13307" s="1504"/>
    </row>
    <row r="13308" spans="2:10" x14ac:dyDescent="0.25">
      <c r="B13308" s="1508"/>
      <c r="C13308" s="1508"/>
      <c r="D13308" s="1508"/>
      <c r="E13308" s="1508"/>
      <c r="F13308" s="1504"/>
      <c r="G13308" s="1504"/>
      <c r="H13308" s="1504"/>
      <c r="I13308" s="1504"/>
      <c r="J13308" s="1504"/>
    </row>
    <row r="13309" spans="2:10" x14ac:dyDescent="0.25">
      <c r="B13309" s="1508"/>
      <c r="C13309" s="1508"/>
      <c r="D13309" s="1508"/>
      <c r="E13309" s="1508"/>
      <c r="F13309" s="1504"/>
      <c r="G13309" s="1504"/>
      <c r="H13309" s="1504"/>
      <c r="I13309" s="1504"/>
      <c r="J13309" s="1504"/>
    </row>
    <row r="13310" spans="2:10" x14ac:dyDescent="0.25">
      <c r="B13310" s="1508"/>
      <c r="C13310" s="1508"/>
      <c r="D13310" s="1508"/>
      <c r="E13310" s="1508"/>
      <c r="F13310" s="1504"/>
      <c r="G13310" s="1504"/>
      <c r="H13310" s="1504"/>
      <c r="I13310" s="1504"/>
      <c r="J13310" s="1504"/>
    </row>
    <row r="13311" spans="2:10" x14ac:dyDescent="0.25">
      <c r="B13311" s="1508"/>
      <c r="C13311" s="1508"/>
      <c r="D13311" s="1508"/>
      <c r="E13311" s="1508"/>
      <c r="F13311" s="1504"/>
      <c r="G13311" s="1504"/>
      <c r="H13311" s="1504"/>
      <c r="I13311" s="1504"/>
      <c r="J13311" s="1504"/>
    </row>
    <row r="13312" spans="2:10" x14ac:dyDescent="0.25">
      <c r="B13312" s="1508"/>
      <c r="C13312" s="1508"/>
      <c r="D13312" s="1508"/>
      <c r="E13312" s="1508"/>
      <c r="F13312" s="1504"/>
      <c r="G13312" s="1504"/>
      <c r="H13312" s="1504"/>
      <c r="I13312" s="1504"/>
      <c r="J13312" s="1504"/>
    </row>
    <row r="13313" spans="2:10" x14ac:dyDescent="0.25">
      <c r="B13313" s="1508"/>
      <c r="C13313" s="1508"/>
      <c r="D13313" s="1508"/>
      <c r="E13313" s="1508"/>
      <c r="F13313" s="1504"/>
      <c r="G13313" s="1504"/>
      <c r="H13313" s="1504"/>
      <c r="I13313" s="1504"/>
      <c r="J13313" s="1504"/>
    </row>
    <row r="13314" spans="2:10" x14ac:dyDescent="0.25">
      <c r="B13314" s="1508"/>
      <c r="C13314" s="1508"/>
      <c r="D13314" s="1508"/>
      <c r="E13314" s="1508"/>
      <c r="F13314" s="1504"/>
      <c r="G13314" s="1504"/>
      <c r="H13314" s="1504"/>
      <c r="I13314" s="1504"/>
      <c r="J13314" s="1504"/>
    </row>
    <row r="13315" spans="2:10" x14ac:dyDescent="0.25">
      <c r="B13315" s="1508"/>
      <c r="C13315" s="1508"/>
      <c r="D13315" s="1508"/>
      <c r="E13315" s="1508"/>
      <c r="F13315" s="1504"/>
      <c r="G13315" s="1504"/>
      <c r="H13315" s="1504"/>
      <c r="I13315" s="1504"/>
      <c r="J13315" s="1504"/>
    </row>
    <row r="13316" spans="2:10" x14ac:dyDescent="0.25">
      <c r="B13316" s="1508"/>
      <c r="C13316" s="1508"/>
      <c r="D13316" s="1508"/>
      <c r="E13316" s="1508"/>
      <c r="F13316" s="1504"/>
      <c r="G13316" s="1504"/>
      <c r="H13316" s="1504"/>
      <c r="I13316" s="1504"/>
      <c r="J13316" s="1504"/>
    </row>
    <row r="13317" spans="2:10" x14ac:dyDescent="0.25">
      <c r="B13317" s="1508"/>
      <c r="C13317" s="1508"/>
      <c r="D13317" s="1508"/>
      <c r="E13317" s="1508"/>
      <c r="F13317" s="1504"/>
      <c r="G13317" s="1504"/>
      <c r="H13317" s="1504"/>
      <c r="I13317" s="1504"/>
      <c r="J13317" s="1504"/>
    </row>
    <row r="13318" spans="2:10" x14ac:dyDescent="0.25">
      <c r="B13318" s="1508"/>
      <c r="C13318" s="1508"/>
      <c r="D13318" s="1508"/>
      <c r="E13318" s="1508"/>
      <c r="F13318" s="1504"/>
      <c r="G13318" s="1504"/>
      <c r="H13318" s="1504"/>
      <c r="I13318" s="1504"/>
      <c r="J13318" s="1504"/>
    </row>
    <row r="13319" spans="2:10" x14ac:dyDescent="0.25">
      <c r="B13319" s="1508"/>
      <c r="C13319" s="1508"/>
      <c r="D13319" s="1508"/>
      <c r="E13319" s="1508"/>
      <c r="F13319" s="1504"/>
      <c r="G13319" s="1504"/>
      <c r="H13319" s="1504"/>
      <c r="I13319" s="1504"/>
      <c r="J13319" s="1504"/>
    </row>
    <row r="13320" spans="2:10" x14ac:dyDescent="0.25">
      <c r="B13320" s="1508"/>
      <c r="C13320" s="1508"/>
      <c r="D13320" s="1508"/>
      <c r="E13320" s="1508"/>
      <c r="F13320" s="1504"/>
      <c r="G13320" s="1504"/>
      <c r="H13320" s="1504"/>
      <c r="I13320" s="1504"/>
      <c r="J13320" s="1504"/>
    </row>
    <row r="13321" spans="2:10" x14ac:dyDescent="0.25">
      <c r="B13321" s="1508"/>
      <c r="C13321" s="1508"/>
      <c r="D13321" s="1508"/>
      <c r="E13321" s="1508"/>
      <c r="F13321" s="1504"/>
      <c r="G13321" s="1504"/>
      <c r="H13321" s="1504"/>
      <c r="I13321" s="1504"/>
      <c r="J13321" s="1504"/>
    </row>
    <row r="13322" spans="2:10" x14ac:dyDescent="0.25">
      <c r="B13322" s="1508"/>
      <c r="C13322" s="1508"/>
      <c r="D13322" s="1508"/>
      <c r="E13322" s="1508"/>
      <c r="F13322" s="1504"/>
      <c r="G13322" s="1504"/>
      <c r="H13322" s="1504"/>
      <c r="I13322" s="1504"/>
      <c r="J13322" s="1504"/>
    </row>
    <row r="13323" spans="2:10" x14ac:dyDescent="0.25">
      <c r="B13323" s="1508"/>
      <c r="C13323" s="1508"/>
      <c r="D13323" s="1508"/>
      <c r="E13323" s="1508"/>
      <c r="F13323" s="1504"/>
      <c r="G13323" s="1504"/>
      <c r="H13323" s="1504"/>
      <c r="I13323" s="1504"/>
      <c r="J13323" s="1504"/>
    </row>
    <row r="13324" spans="2:10" x14ac:dyDescent="0.25">
      <c r="B13324" s="1508"/>
      <c r="C13324" s="1508"/>
      <c r="D13324" s="1508"/>
      <c r="E13324" s="1508"/>
      <c r="F13324" s="1504"/>
      <c r="G13324" s="1504"/>
      <c r="H13324" s="1504"/>
      <c r="I13324" s="1504"/>
      <c r="J13324" s="1504"/>
    </row>
    <row r="13325" spans="2:10" x14ac:dyDescent="0.25">
      <c r="B13325" s="1508"/>
      <c r="C13325" s="1508"/>
      <c r="D13325" s="1508"/>
      <c r="E13325" s="1508"/>
      <c r="F13325" s="1504"/>
      <c r="G13325" s="1504"/>
      <c r="H13325" s="1504"/>
      <c r="I13325" s="1504"/>
      <c r="J13325" s="1504"/>
    </row>
    <row r="13326" spans="2:10" x14ac:dyDescent="0.25">
      <c r="B13326" s="1508"/>
      <c r="C13326" s="1508"/>
      <c r="D13326" s="1508"/>
      <c r="E13326" s="1508"/>
      <c r="F13326" s="1504"/>
      <c r="G13326" s="1504"/>
      <c r="H13326" s="1504"/>
      <c r="I13326" s="1504"/>
      <c r="J13326" s="1504"/>
    </row>
    <row r="13327" spans="2:10" x14ac:dyDescent="0.25">
      <c r="B13327" s="1508"/>
      <c r="C13327" s="1508"/>
      <c r="D13327" s="1508"/>
      <c r="E13327" s="1508"/>
      <c r="F13327" s="1504"/>
      <c r="G13327" s="1504"/>
      <c r="H13327" s="1504"/>
      <c r="I13327" s="1504"/>
      <c r="J13327" s="1504"/>
    </row>
    <row r="13328" spans="2:10" x14ac:dyDescent="0.25">
      <c r="B13328" s="1508"/>
      <c r="C13328" s="1508"/>
      <c r="D13328" s="1508"/>
      <c r="E13328" s="1508"/>
      <c r="F13328" s="1504"/>
      <c r="G13328" s="1504"/>
      <c r="H13328" s="1504"/>
      <c r="I13328" s="1504"/>
      <c r="J13328" s="1504"/>
    </row>
    <row r="13329" spans="2:10" x14ac:dyDescent="0.25">
      <c r="B13329" s="1508"/>
      <c r="C13329" s="1508"/>
      <c r="D13329" s="1508"/>
      <c r="E13329" s="1508"/>
      <c r="F13329" s="1504"/>
      <c r="G13329" s="1504"/>
      <c r="H13329" s="1504"/>
      <c r="I13329" s="1504"/>
      <c r="J13329" s="1504"/>
    </row>
    <row r="13330" spans="2:10" x14ac:dyDescent="0.25">
      <c r="B13330" s="1508"/>
      <c r="C13330" s="1508"/>
      <c r="D13330" s="1508"/>
      <c r="E13330" s="1508"/>
      <c r="F13330" s="1504"/>
      <c r="G13330" s="1504"/>
      <c r="H13330" s="1504"/>
      <c r="I13330" s="1504"/>
      <c r="J13330" s="1504"/>
    </row>
    <row r="13331" spans="2:10" x14ac:dyDescent="0.25">
      <c r="B13331" s="1508"/>
      <c r="C13331" s="1508"/>
      <c r="D13331" s="1508"/>
      <c r="E13331" s="1508"/>
      <c r="F13331" s="1504"/>
      <c r="G13331" s="1504"/>
      <c r="H13331" s="1504"/>
      <c r="I13331" s="1504"/>
      <c r="J13331" s="1504"/>
    </row>
    <row r="13332" spans="2:10" x14ac:dyDescent="0.25">
      <c r="B13332" s="1508"/>
      <c r="C13332" s="1508"/>
      <c r="D13332" s="1508"/>
      <c r="E13332" s="1508"/>
      <c r="F13332" s="1504"/>
      <c r="G13332" s="1504"/>
      <c r="H13332" s="1504"/>
      <c r="I13332" s="1504"/>
      <c r="J13332" s="1504"/>
    </row>
    <row r="13333" spans="2:10" x14ac:dyDescent="0.25">
      <c r="B13333" s="1508"/>
      <c r="C13333" s="1508"/>
      <c r="D13333" s="1508"/>
      <c r="E13333" s="1508"/>
      <c r="F13333" s="1504"/>
      <c r="G13333" s="1504"/>
      <c r="H13333" s="1504"/>
      <c r="I13333" s="1504"/>
      <c r="J13333" s="1504"/>
    </row>
    <row r="13334" spans="2:10" x14ac:dyDescent="0.25">
      <c r="B13334" s="1508"/>
      <c r="C13334" s="1508"/>
      <c r="D13334" s="1508"/>
      <c r="E13334" s="1508"/>
      <c r="F13334" s="1504"/>
      <c r="G13334" s="1504"/>
      <c r="H13334" s="1504"/>
      <c r="I13334" s="1504"/>
      <c r="J13334" s="1504"/>
    </row>
    <row r="13335" spans="2:10" x14ac:dyDescent="0.25">
      <c r="B13335" s="1508"/>
      <c r="C13335" s="1508"/>
      <c r="D13335" s="1508"/>
      <c r="E13335" s="1508"/>
      <c r="F13335" s="1504"/>
      <c r="G13335" s="1504"/>
      <c r="H13335" s="1504"/>
      <c r="I13335" s="1504"/>
      <c r="J13335" s="1504"/>
    </row>
    <row r="13336" spans="2:10" x14ac:dyDescent="0.25">
      <c r="B13336" s="1508"/>
      <c r="C13336" s="1508"/>
      <c r="D13336" s="1508"/>
      <c r="E13336" s="1508"/>
      <c r="F13336" s="1504"/>
      <c r="G13336" s="1504"/>
      <c r="H13336" s="1504"/>
      <c r="I13336" s="1504"/>
      <c r="J13336" s="1504"/>
    </row>
    <row r="13337" spans="2:10" x14ac:dyDescent="0.25">
      <c r="B13337" s="1508"/>
      <c r="C13337" s="1508"/>
      <c r="D13337" s="1508"/>
      <c r="E13337" s="1508"/>
      <c r="F13337" s="1504"/>
      <c r="G13337" s="1504"/>
      <c r="H13337" s="1504"/>
      <c r="I13337" s="1504"/>
      <c r="J13337" s="1504"/>
    </row>
    <row r="13338" spans="2:10" x14ac:dyDescent="0.25">
      <c r="B13338" s="1508"/>
      <c r="C13338" s="1508"/>
      <c r="D13338" s="1508"/>
      <c r="E13338" s="1508"/>
      <c r="F13338" s="1504"/>
      <c r="G13338" s="1504"/>
      <c r="H13338" s="1504"/>
      <c r="I13338" s="1504"/>
      <c r="J13338" s="1504"/>
    </row>
    <row r="13339" spans="2:10" x14ac:dyDescent="0.25">
      <c r="B13339" s="1508"/>
      <c r="C13339" s="1508"/>
      <c r="D13339" s="1508"/>
      <c r="E13339" s="1508"/>
      <c r="F13339" s="1504"/>
      <c r="G13339" s="1504"/>
      <c r="H13339" s="1504"/>
      <c r="I13339" s="1504"/>
      <c r="J13339" s="1504"/>
    </row>
    <row r="13340" spans="2:10" x14ac:dyDescent="0.25">
      <c r="B13340" s="1508"/>
      <c r="C13340" s="1508"/>
      <c r="D13340" s="1508"/>
      <c r="E13340" s="1508"/>
      <c r="F13340" s="1504"/>
      <c r="G13340" s="1504"/>
      <c r="H13340" s="1504"/>
      <c r="I13340" s="1504"/>
      <c r="J13340" s="1504"/>
    </row>
    <row r="13341" spans="2:10" x14ac:dyDescent="0.25">
      <c r="B13341" s="1508"/>
      <c r="C13341" s="1508"/>
      <c r="D13341" s="1508"/>
      <c r="E13341" s="1508"/>
      <c r="F13341" s="1504"/>
      <c r="G13341" s="1504"/>
      <c r="H13341" s="1504"/>
      <c r="I13341" s="1504"/>
      <c r="J13341" s="1504"/>
    </row>
    <row r="13342" spans="2:10" x14ac:dyDescent="0.25">
      <c r="B13342" s="1508"/>
      <c r="C13342" s="1508"/>
      <c r="D13342" s="1508"/>
      <c r="E13342" s="1508"/>
      <c r="F13342" s="1504"/>
      <c r="G13342" s="1504"/>
      <c r="H13342" s="1504"/>
      <c r="I13342" s="1504"/>
      <c r="J13342" s="1504"/>
    </row>
    <row r="13343" spans="2:10" x14ac:dyDescent="0.25">
      <c r="B13343" s="1508"/>
      <c r="C13343" s="1508"/>
      <c r="D13343" s="1508"/>
      <c r="E13343" s="1508"/>
      <c r="F13343" s="1504"/>
      <c r="G13343" s="1504"/>
      <c r="H13343" s="1504"/>
      <c r="I13343" s="1504"/>
      <c r="J13343" s="1504"/>
    </row>
    <row r="13344" spans="2:10" x14ac:dyDescent="0.25">
      <c r="B13344" s="1508"/>
      <c r="C13344" s="1508"/>
      <c r="D13344" s="1508"/>
      <c r="E13344" s="1508"/>
      <c r="F13344" s="1504"/>
      <c r="G13344" s="1504"/>
      <c r="H13344" s="1504"/>
      <c r="I13344" s="1504"/>
      <c r="J13344" s="1504"/>
    </row>
    <row r="13345" spans="2:10" x14ac:dyDescent="0.25">
      <c r="B13345" s="1508"/>
      <c r="C13345" s="1508"/>
      <c r="D13345" s="1508"/>
      <c r="E13345" s="1508"/>
      <c r="F13345" s="1504"/>
      <c r="G13345" s="1504"/>
      <c r="H13345" s="1504"/>
      <c r="I13345" s="1504"/>
      <c r="J13345" s="1504"/>
    </row>
    <row r="13346" spans="2:10" x14ac:dyDescent="0.25">
      <c r="B13346" s="1508"/>
      <c r="C13346" s="1508"/>
      <c r="D13346" s="1508"/>
      <c r="E13346" s="1508"/>
      <c r="F13346" s="1504"/>
      <c r="G13346" s="1504"/>
      <c r="H13346" s="1504"/>
      <c r="I13346" s="1504"/>
      <c r="J13346" s="1504"/>
    </row>
    <row r="13347" spans="2:10" x14ac:dyDescent="0.25">
      <c r="B13347" s="1508"/>
      <c r="C13347" s="1508"/>
      <c r="D13347" s="1508"/>
      <c r="E13347" s="1508"/>
      <c r="F13347" s="1504"/>
      <c r="G13347" s="1504"/>
      <c r="H13347" s="1504"/>
      <c r="I13347" s="1504"/>
      <c r="J13347" s="1504"/>
    </row>
    <row r="13348" spans="2:10" x14ac:dyDescent="0.25">
      <c r="B13348" s="1508"/>
      <c r="C13348" s="1508"/>
      <c r="D13348" s="1508"/>
      <c r="E13348" s="1508"/>
      <c r="F13348" s="1504"/>
      <c r="G13348" s="1504"/>
      <c r="H13348" s="1504"/>
      <c r="I13348" s="1504"/>
      <c r="J13348" s="1504"/>
    </row>
    <row r="13349" spans="2:10" x14ac:dyDescent="0.25">
      <c r="B13349" s="1508"/>
      <c r="C13349" s="1508"/>
      <c r="D13349" s="1508"/>
      <c r="E13349" s="1508"/>
      <c r="F13349" s="1504"/>
      <c r="G13349" s="1504"/>
      <c r="H13349" s="1504"/>
      <c r="I13349" s="1504"/>
      <c r="J13349" s="1504"/>
    </row>
    <row r="13350" spans="2:10" x14ac:dyDescent="0.25">
      <c r="B13350" s="1508"/>
      <c r="C13350" s="1508"/>
      <c r="D13350" s="1508"/>
      <c r="E13350" s="1508"/>
      <c r="F13350" s="1504"/>
      <c r="G13350" s="1504"/>
      <c r="H13350" s="1504"/>
      <c r="I13350" s="1504"/>
      <c r="J13350" s="1504"/>
    </row>
    <row r="13351" spans="2:10" x14ac:dyDescent="0.25">
      <c r="B13351" s="1508"/>
      <c r="C13351" s="1508"/>
      <c r="D13351" s="1508"/>
      <c r="E13351" s="1508"/>
      <c r="F13351" s="1504"/>
      <c r="G13351" s="1504"/>
      <c r="H13351" s="1504"/>
      <c r="I13351" s="1504"/>
      <c r="J13351" s="1504"/>
    </row>
    <row r="13352" spans="2:10" x14ac:dyDescent="0.25">
      <c r="B13352" s="1508"/>
      <c r="C13352" s="1508"/>
      <c r="D13352" s="1508"/>
      <c r="E13352" s="1508"/>
      <c r="F13352" s="1504"/>
      <c r="G13352" s="1504"/>
      <c r="H13352" s="1504"/>
      <c r="I13352" s="1504"/>
      <c r="J13352" s="1504"/>
    </row>
    <row r="13353" spans="2:10" x14ac:dyDescent="0.25">
      <c r="B13353" s="1508"/>
      <c r="C13353" s="1508"/>
      <c r="D13353" s="1508"/>
      <c r="E13353" s="1508"/>
      <c r="F13353" s="1504"/>
      <c r="G13353" s="1504"/>
      <c r="H13353" s="1504"/>
      <c r="I13353" s="1504"/>
      <c r="J13353" s="1504"/>
    </row>
    <row r="13354" spans="2:10" x14ac:dyDescent="0.25">
      <c r="B13354" s="1508"/>
      <c r="C13354" s="1508"/>
      <c r="D13354" s="1508"/>
      <c r="E13354" s="1508"/>
      <c r="F13354" s="1504"/>
      <c r="G13354" s="1504"/>
      <c r="H13354" s="1504"/>
      <c r="I13354" s="1504"/>
      <c r="J13354" s="1504"/>
    </row>
    <row r="13355" spans="2:10" x14ac:dyDescent="0.25">
      <c r="B13355" s="1508"/>
      <c r="C13355" s="1508"/>
      <c r="D13355" s="1508"/>
      <c r="E13355" s="1508"/>
      <c r="F13355" s="1504"/>
      <c r="G13355" s="1504"/>
      <c r="H13355" s="1504"/>
      <c r="I13355" s="1504"/>
      <c r="J13355" s="1504"/>
    </row>
    <row r="13356" spans="2:10" x14ac:dyDescent="0.25">
      <c r="B13356" s="1508"/>
      <c r="C13356" s="1508"/>
      <c r="D13356" s="1508"/>
      <c r="E13356" s="1508"/>
      <c r="F13356" s="1504"/>
      <c r="G13356" s="1504"/>
      <c r="H13356" s="1504"/>
      <c r="I13356" s="1504"/>
      <c r="J13356" s="1504"/>
    </row>
    <row r="13357" spans="2:10" x14ac:dyDescent="0.25">
      <c r="B13357" s="1508"/>
      <c r="C13357" s="1508"/>
      <c r="D13357" s="1508"/>
      <c r="E13357" s="1508"/>
      <c r="F13357" s="1504"/>
      <c r="G13357" s="1504"/>
      <c r="H13357" s="1504"/>
      <c r="I13357" s="1504"/>
      <c r="J13357" s="1504"/>
    </row>
    <row r="13358" spans="2:10" x14ac:dyDescent="0.25">
      <c r="B13358" s="1508"/>
      <c r="C13358" s="1508"/>
      <c r="D13358" s="1508"/>
      <c r="E13358" s="1508"/>
      <c r="F13358" s="1504"/>
      <c r="G13358" s="1504"/>
      <c r="H13358" s="1504"/>
      <c r="I13358" s="1504"/>
      <c r="J13358" s="1504"/>
    </row>
    <row r="13359" spans="2:10" x14ac:dyDescent="0.25">
      <c r="B13359" s="1508"/>
      <c r="C13359" s="1508"/>
      <c r="D13359" s="1508"/>
      <c r="E13359" s="1508"/>
      <c r="F13359" s="1504"/>
      <c r="G13359" s="1504"/>
      <c r="H13359" s="1504"/>
      <c r="I13359" s="1504"/>
      <c r="J13359" s="1504"/>
    </row>
    <row r="13360" spans="2:10" x14ac:dyDescent="0.25">
      <c r="B13360" s="1508"/>
      <c r="C13360" s="1508"/>
      <c r="D13360" s="1508"/>
      <c r="E13360" s="1508"/>
      <c r="F13360" s="1504"/>
      <c r="G13360" s="1504"/>
      <c r="H13360" s="1504"/>
      <c r="I13360" s="1504"/>
      <c r="J13360" s="1504"/>
    </row>
    <row r="13361" spans="2:10" x14ac:dyDescent="0.25">
      <c r="B13361" s="1508"/>
      <c r="C13361" s="1508"/>
      <c r="D13361" s="1508"/>
      <c r="E13361" s="1508"/>
      <c r="F13361" s="1504"/>
      <c r="G13361" s="1504"/>
      <c r="H13361" s="1504"/>
      <c r="I13361" s="1504"/>
      <c r="J13361" s="1504"/>
    </row>
    <row r="13362" spans="2:10" x14ac:dyDescent="0.25">
      <c r="B13362" s="1508"/>
      <c r="C13362" s="1508"/>
      <c r="D13362" s="1508"/>
      <c r="E13362" s="1508"/>
      <c r="F13362" s="1504"/>
      <c r="G13362" s="1504"/>
      <c r="H13362" s="1504"/>
      <c r="I13362" s="1504"/>
      <c r="J13362" s="1504"/>
    </row>
    <row r="13363" spans="2:10" x14ac:dyDescent="0.25">
      <c r="B13363" s="1508"/>
      <c r="C13363" s="1508"/>
      <c r="D13363" s="1508"/>
      <c r="E13363" s="1508"/>
      <c r="F13363" s="1504"/>
      <c r="G13363" s="1504"/>
      <c r="H13363" s="1504"/>
      <c r="I13363" s="1504"/>
      <c r="J13363" s="1504"/>
    </row>
    <row r="13364" spans="2:10" x14ac:dyDescent="0.25">
      <c r="B13364" s="1508"/>
      <c r="C13364" s="1508"/>
      <c r="D13364" s="1508"/>
      <c r="E13364" s="1508"/>
      <c r="F13364" s="1504"/>
      <c r="G13364" s="1504"/>
      <c r="H13364" s="1504"/>
      <c r="I13364" s="1504"/>
      <c r="J13364" s="1504"/>
    </row>
    <row r="13365" spans="2:10" x14ac:dyDescent="0.25">
      <c r="B13365" s="1508"/>
      <c r="C13365" s="1508"/>
      <c r="D13365" s="1508"/>
      <c r="E13365" s="1508"/>
      <c r="F13365" s="1504"/>
      <c r="G13365" s="1504"/>
      <c r="H13365" s="1504"/>
      <c r="I13365" s="1504"/>
      <c r="J13365" s="1504"/>
    </row>
    <row r="13366" spans="2:10" x14ac:dyDescent="0.25">
      <c r="B13366" s="1508"/>
      <c r="C13366" s="1508"/>
      <c r="D13366" s="1508"/>
      <c r="E13366" s="1508"/>
      <c r="F13366" s="1504"/>
      <c r="G13366" s="1504"/>
      <c r="H13366" s="1504"/>
      <c r="I13366" s="1504"/>
      <c r="J13366" s="1504"/>
    </row>
    <row r="13367" spans="2:10" x14ac:dyDescent="0.25">
      <c r="B13367" s="1508"/>
      <c r="C13367" s="1508"/>
      <c r="D13367" s="1508"/>
      <c r="E13367" s="1508"/>
      <c r="F13367" s="1504"/>
      <c r="G13367" s="1504"/>
      <c r="H13367" s="1504"/>
      <c r="I13367" s="1504"/>
      <c r="J13367" s="1504"/>
    </row>
    <row r="13368" spans="2:10" x14ac:dyDescent="0.25">
      <c r="B13368" s="1508"/>
      <c r="C13368" s="1508"/>
      <c r="D13368" s="1508"/>
      <c r="E13368" s="1508"/>
      <c r="F13368" s="1504"/>
      <c r="G13368" s="1504"/>
      <c r="H13368" s="1504"/>
      <c r="I13368" s="1504"/>
      <c r="J13368" s="1504"/>
    </row>
    <row r="13369" spans="2:10" x14ac:dyDescent="0.25">
      <c r="B13369" s="1508"/>
      <c r="C13369" s="1508"/>
      <c r="D13369" s="1508"/>
      <c r="E13369" s="1508"/>
      <c r="F13369" s="1504"/>
      <c r="G13369" s="1504"/>
      <c r="H13369" s="1504"/>
      <c r="I13369" s="1504"/>
      <c r="J13369" s="1504"/>
    </row>
    <row r="13370" spans="2:10" x14ac:dyDescent="0.25">
      <c r="B13370" s="1508"/>
      <c r="C13370" s="1508"/>
      <c r="D13370" s="1508"/>
      <c r="E13370" s="1508"/>
      <c r="F13370" s="1504"/>
      <c r="G13370" s="1504"/>
      <c r="H13370" s="1504"/>
      <c r="I13370" s="1504"/>
      <c r="J13370" s="1504"/>
    </row>
    <row r="13371" spans="2:10" x14ac:dyDescent="0.25">
      <c r="B13371" s="1508"/>
      <c r="C13371" s="1508"/>
      <c r="D13371" s="1508"/>
      <c r="E13371" s="1508"/>
      <c r="F13371" s="1504"/>
      <c r="G13371" s="1504"/>
      <c r="H13371" s="1504"/>
      <c r="I13371" s="1504"/>
      <c r="J13371" s="1504"/>
    </row>
    <row r="13372" spans="2:10" x14ac:dyDescent="0.25">
      <c r="B13372" s="1508"/>
      <c r="C13372" s="1508"/>
      <c r="D13372" s="1508"/>
      <c r="E13372" s="1508"/>
      <c r="F13372" s="1504"/>
      <c r="G13372" s="1504"/>
      <c r="H13372" s="1504"/>
      <c r="I13372" s="1504"/>
      <c r="J13372" s="1504"/>
    </row>
    <row r="13373" spans="2:10" x14ac:dyDescent="0.25">
      <c r="B13373" s="1508"/>
      <c r="C13373" s="1508"/>
      <c r="D13373" s="1508"/>
      <c r="E13373" s="1508"/>
      <c r="F13373" s="1504"/>
      <c r="G13373" s="1504"/>
      <c r="H13373" s="1504"/>
      <c r="I13373" s="1504"/>
      <c r="J13373" s="1504"/>
    </row>
    <row r="13374" spans="2:10" x14ac:dyDescent="0.25">
      <c r="B13374" s="1508"/>
      <c r="C13374" s="1508"/>
      <c r="D13374" s="1508"/>
      <c r="E13374" s="1508"/>
      <c r="F13374" s="1504"/>
      <c r="G13374" s="1504"/>
      <c r="H13374" s="1504"/>
      <c r="I13374" s="1504"/>
      <c r="J13374" s="1504"/>
    </row>
    <row r="13375" spans="2:10" x14ac:dyDescent="0.25">
      <c r="B13375" s="1508"/>
      <c r="C13375" s="1508"/>
      <c r="D13375" s="1508"/>
      <c r="E13375" s="1508"/>
      <c r="F13375" s="1504"/>
      <c r="G13375" s="1504"/>
      <c r="H13375" s="1504"/>
      <c r="I13375" s="1504"/>
      <c r="J13375" s="1504"/>
    </row>
    <row r="13376" spans="2:10" x14ac:dyDescent="0.25">
      <c r="B13376" s="1508"/>
      <c r="C13376" s="1508"/>
      <c r="D13376" s="1508"/>
      <c r="E13376" s="1508"/>
      <c r="F13376" s="1504"/>
      <c r="G13376" s="1504"/>
      <c r="H13376" s="1504"/>
      <c r="I13376" s="1504"/>
      <c r="J13376" s="1504"/>
    </row>
    <row r="13377" spans="2:10" x14ac:dyDescent="0.25">
      <c r="B13377" s="1508"/>
      <c r="C13377" s="1508"/>
      <c r="D13377" s="1508"/>
      <c r="E13377" s="1508"/>
      <c r="F13377" s="1504"/>
      <c r="G13377" s="1504"/>
      <c r="H13377" s="1504"/>
      <c r="I13377" s="1504"/>
      <c r="J13377" s="1504"/>
    </row>
    <row r="13378" spans="2:10" x14ac:dyDescent="0.25">
      <c r="B13378" s="1508"/>
      <c r="C13378" s="1508"/>
      <c r="D13378" s="1508"/>
      <c r="E13378" s="1508"/>
      <c r="F13378" s="1504"/>
      <c r="G13378" s="1504"/>
      <c r="H13378" s="1504"/>
      <c r="I13378" s="1504"/>
      <c r="J13378" s="1504"/>
    </row>
    <row r="13379" spans="2:10" x14ac:dyDescent="0.25">
      <c r="B13379" s="1508"/>
      <c r="C13379" s="1508"/>
      <c r="D13379" s="1508"/>
      <c r="E13379" s="1508"/>
      <c r="F13379" s="1504"/>
      <c r="G13379" s="1504"/>
      <c r="H13379" s="1504"/>
      <c r="I13379" s="1504"/>
      <c r="J13379" s="1504"/>
    </row>
    <row r="13380" spans="2:10" x14ac:dyDescent="0.25">
      <c r="B13380" s="1508"/>
      <c r="C13380" s="1508"/>
      <c r="D13380" s="1508"/>
      <c r="E13380" s="1508"/>
      <c r="F13380" s="1504"/>
      <c r="G13380" s="1504"/>
      <c r="H13380" s="1504"/>
      <c r="I13380" s="1504"/>
      <c r="J13380" s="1504"/>
    </row>
    <row r="13381" spans="2:10" x14ac:dyDescent="0.25">
      <c r="B13381" s="1508"/>
      <c r="C13381" s="1508"/>
      <c r="D13381" s="1508"/>
      <c r="E13381" s="1508"/>
      <c r="F13381" s="1504"/>
      <c r="G13381" s="1504"/>
      <c r="H13381" s="1504"/>
      <c r="I13381" s="1504"/>
      <c r="J13381" s="1504"/>
    </row>
    <row r="13382" spans="2:10" x14ac:dyDescent="0.25">
      <c r="B13382" s="1508"/>
      <c r="C13382" s="1508"/>
      <c r="D13382" s="1508"/>
      <c r="E13382" s="1508"/>
      <c r="F13382" s="1504"/>
      <c r="G13382" s="1504"/>
      <c r="H13382" s="1504"/>
      <c r="I13382" s="1504"/>
      <c r="J13382" s="1504"/>
    </row>
    <row r="13383" spans="2:10" x14ac:dyDescent="0.25">
      <c r="B13383" s="1508"/>
      <c r="C13383" s="1508"/>
      <c r="D13383" s="1508"/>
      <c r="E13383" s="1508"/>
      <c r="F13383" s="1504"/>
      <c r="G13383" s="1504"/>
      <c r="H13383" s="1504"/>
      <c r="I13383" s="1504"/>
      <c r="J13383" s="1504"/>
    </row>
    <row r="13384" spans="2:10" x14ac:dyDescent="0.25">
      <c r="B13384" s="1508"/>
      <c r="C13384" s="1508"/>
      <c r="D13384" s="1508"/>
      <c r="E13384" s="1508"/>
      <c r="F13384" s="1504"/>
      <c r="G13384" s="1504"/>
      <c r="H13384" s="1504"/>
      <c r="I13384" s="1504"/>
      <c r="J13384" s="1504"/>
    </row>
    <row r="13385" spans="2:10" x14ac:dyDescent="0.25">
      <c r="B13385" s="1508"/>
      <c r="C13385" s="1508"/>
      <c r="D13385" s="1508"/>
      <c r="E13385" s="1508"/>
      <c r="F13385" s="1504"/>
      <c r="G13385" s="1504"/>
      <c r="H13385" s="1504"/>
      <c r="I13385" s="1504"/>
      <c r="J13385" s="1504"/>
    </row>
    <row r="13386" spans="2:10" x14ac:dyDescent="0.25">
      <c r="B13386" s="1508"/>
      <c r="C13386" s="1508"/>
      <c r="D13386" s="1508"/>
      <c r="E13386" s="1508"/>
      <c r="F13386" s="1504"/>
      <c r="G13386" s="1504"/>
      <c r="H13386" s="1504"/>
      <c r="I13386" s="1504"/>
      <c r="J13386" s="1504"/>
    </row>
    <row r="13387" spans="2:10" x14ac:dyDescent="0.25">
      <c r="B13387" s="1508"/>
      <c r="C13387" s="1508"/>
      <c r="D13387" s="1508"/>
      <c r="E13387" s="1508"/>
      <c r="F13387" s="1504"/>
      <c r="G13387" s="1504"/>
      <c r="H13387" s="1504"/>
      <c r="I13387" s="1504"/>
      <c r="J13387" s="1504"/>
    </row>
    <row r="13388" spans="2:10" x14ac:dyDescent="0.25">
      <c r="B13388" s="1508"/>
      <c r="C13388" s="1508"/>
      <c r="D13388" s="1508"/>
      <c r="E13388" s="1508"/>
      <c r="F13388" s="1504"/>
      <c r="G13388" s="1504"/>
      <c r="H13388" s="1504"/>
      <c r="I13388" s="1504"/>
      <c r="J13388" s="1504"/>
    </row>
    <row r="13389" spans="2:10" x14ac:dyDescent="0.25">
      <c r="B13389" s="1508"/>
      <c r="C13389" s="1508"/>
      <c r="D13389" s="1508"/>
      <c r="E13389" s="1508"/>
      <c r="F13389" s="1504"/>
      <c r="G13389" s="1504"/>
      <c r="H13389" s="1504"/>
      <c r="I13389" s="1504"/>
      <c r="J13389" s="1504"/>
    </row>
    <row r="13390" spans="2:10" x14ac:dyDescent="0.25">
      <c r="B13390" s="1508"/>
      <c r="C13390" s="1508"/>
      <c r="D13390" s="1508"/>
      <c r="E13390" s="1508"/>
      <c r="F13390" s="1504"/>
      <c r="G13390" s="1504"/>
      <c r="H13390" s="1504"/>
      <c r="I13390" s="1504"/>
      <c r="J13390" s="1504"/>
    </row>
    <row r="13391" spans="2:10" x14ac:dyDescent="0.25">
      <c r="B13391" s="1508"/>
      <c r="C13391" s="1508"/>
      <c r="D13391" s="1508"/>
      <c r="E13391" s="1508"/>
      <c r="F13391" s="1504"/>
      <c r="G13391" s="1504"/>
      <c r="H13391" s="1504"/>
      <c r="I13391" s="1504"/>
      <c r="J13391" s="1504"/>
    </row>
    <row r="13392" spans="2:10" x14ac:dyDescent="0.25">
      <c r="B13392" s="1508"/>
      <c r="C13392" s="1508"/>
      <c r="D13392" s="1508"/>
      <c r="E13392" s="1508"/>
      <c r="F13392" s="1504"/>
      <c r="G13392" s="1504"/>
      <c r="H13392" s="1504"/>
      <c r="I13392" s="1504"/>
      <c r="J13392" s="1504"/>
    </row>
    <row r="13393" spans="2:10" x14ac:dyDescent="0.25">
      <c r="B13393" s="1508"/>
      <c r="C13393" s="1508"/>
      <c r="D13393" s="1508"/>
      <c r="E13393" s="1508"/>
      <c r="F13393" s="1504"/>
      <c r="G13393" s="1504"/>
      <c r="H13393" s="1504"/>
      <c r="I13393" s="1504"/>
      <c r="J13393" s="1504"/>
    </row>
    <row r="13394" spans="2:10" x14ac:dyDescent="0.25">
      <c r="B13394" s="1508"/>
      <c r="C13394" s="1508"/>
      <c r="D13394" s="1508"/>
      <c r="E13394" s="1508"/>
      <c r="F13394" s="1504"/>
      <c r="G13394" s="1504"/>
      <c r="H13394" s="1504"/>
      <c r="I13394" s="1504"/>
      <c r="J13394" s="1504"/>
    </row>
    <row r="13395" spans="2:10" x14ac:dyDescent="0.25">
      <c r="B13395" s="1508"/>
      <c r="C13395" s="1508"/>
      <c r="D13395" s="1508"/>
      <c r="E13395" s="1508"/>
      <c r="F13395" s="1504"/>
      <c r="G13395" s="1504"/>
      <c r="H13395" s="1504"/>
      <c r="I13395" s="1504"/>
      <c r="J13395" s="1504"/>
    </row>
    <row r="13396" spans="2:10" x14ac:dyDescent="0.25">
      <c r="B13396" s="1508"/>
      <c r="C13396" s="1508"/>
      <c r="D13396" s="1508"/>
      <c r="E13396" s="1508"/>
      <c r="F13396" s="1504"/>
      <c r="G13396" s="1504"/>
      <c r="H13396" s="1504"/>
      <c r="I13396" s="1504"/>
      <c r="J13396" s="1504"/>
    </row>
    <row r="13397" spans="2:10" x14ac:dyDescent="0.25">
      <c r="B13397" s="1508"/>
      <c r="C13397" s="1508"/>
      <c r="D13397" s="1508"/>
      <c r="E13397" s="1508"/>
      <c r="F13397" s="1504"/>
      <c r="G13397" s="1504"/>
      <c r="H13397" s="1504"/>
      <c r="I13397" s="1504"/>
      <c r="J13397" s="1504"/>
    </row>
    <row r="13398" spans="2:10" x14ac:dyDescent="0.25">
      <c r="B13398" s="1508"/>
      <c r="C13398" s="1508"/>
      <c r="D13398" s="1508"/>
      <c r="E13398" s="1508"/>
      <c r="F13398" s="1504"/>
      <c r="G13398" s="1504"/>
      <c r="H13398" s="1504"/>
      <c r="I13398" s="1504"/>
      <c r="J13398" s="1504"/>
    </row>
    <row r="13399" spans="2:10" x14ac:dyDescent="0.25">
      <c r="B13399" s="1508"/>
      <c r="C13399" s="1508"/>
      <c r="D13399" s="1508"/>
      <c r="E13399" s="1508"/>
      <c r="F13399" s="1504"/>
      <c r="G13399" s="1504"/>
      <c r="H13399" s="1504"/>
      <c r="I13399" s="1504"/>
      <c r="J13399" s="1504"/>
    </row>
    <row r="13400" spans="2:10" x14ac:dyDescent="0.25">
      <c r="B13400" s="1508"/>
      <c r="C13400" s="1508"/>
      <c r="D13400" s="1508"/>
      <c r="E13400" s="1508"/>
      <c r="F13400" s="1504"/>
      <c r="G13400" s="1504"/>
      <c r="H13400" s="1504"/>
      <c r="I13400" s="1504"/>
      <c r="J13400" s="1504"/>
    </row>
    <row r="13401" spans="2:10" x14ac:dyDescent="0.25">
      <c r="B13401" s="1508"/>
      <c r="C13401" s="1508"/>
      <c r="D13401" s="1508"/>
      <c r="E13401" s="1508"/>
      <c r="F13401" s="1504"/>
      <c r="G13401" s="1504"/>
      <c r="H13401" s="1504"/>
      <c r="I13401" s="1504"/>
      <c r="J13401" s="1504"/>
    </row>
    <row r="13402" spans="2:10" x14ac:dyDescent="0.25">
      <c r="B13402" s="1508"/>
      <c r="C13402" s="1508"/>
      <c r="D13402" s="1508"/>
      <c r="E13402" s="1508"/>
      <c r="F13402" s="1504"/>
      <c r="G13402" s="1504"/>
      <c r="H13402" s="1504"/>
      <c r="I13402" s="1504"/>
      <c r="J13402" s="1504"/>
    </row>
    <row r="13403" spans="2:10" x14ac:dyDescent="0.25">
      <c r="B13403" s="1508"/>
      <c r="C13403" s="1508"/>
      <c r="D13403" s="1508"/>
      <c r="E13403" s="1508"/>
      <c r="F13403" s="1504"/>
      <c r="G13403" s="1504"/>
      <c r="H13403" s="1504"/>
      <c r="I13403" s="1504"/>
      <c r="J13403" s="1504"/>
    </row>
    <row r="13404" spans="2:10" x14ac:dyDescent="0.25">
      <c r="B13404" s="1508"/>
      <c r="C13404" s="1508"/>
      <c r="D13404" s="1508"/>
      <c r="E13404" s="1508"/>
      <c r="F13404" s="1504"/>
      <c r="G13404" s="1504"/>
      <c r="H13404" s="1504"/>
      <c r="I13404" s="1504"/>
      <c r="J13404" s="1504"/>
    </row>
    <row r="13405" spans="2:10" x14ac:dyDescent="0.25">
      <c r="B13405" s="1508"/>
      <c r="C13405" s="1508"/>
      <c r="D13405" s="1508"/>
      <c r="E13405" s="1508"/>
      <c r="F13405" s="1504"/>
      <c r="G13405" s="1504"/>
      <c r="H13405" s="1504"/>
      <c r="I13405" s="1504"/>
      <c r="J13405" s="1504"/>
    </row>
    <row r="13406" spans="2:10" x14ac:dyDescent="0.25">
      <c r="B13406" s="1508"/>
      <c r="C13406" s="1508"/>
      <c r="D13406" s="1508"/>
      <c r="E13406" s="1508"/>
      <c r="F13406" s="1504"/>
      <c r="G13406" s="1504"/>
      <c r="H13406" s="1504"/>
      <c r="I13406" s="1504"/>
      <c r="J13406" s="1504"/>
    </row>
    <row r="13407" spans="2:10" x14ac:dyDescent="0.25">
      <c r="B13407" s="1508"/>
      <c r="C13407" s="1508"/>
      <c r="D13407" s="1508"/>
      <c r="E13407" s="1508"/>
      <c r="F13407" s="1504"/>
      <c r="G13407" s="1504"/>
      <c r="H13407" s="1504"/>
      <c r="I13407" s="1504"/>
      <c r="J13407" s="1504"/>
    </row>
    <row r="13408" spans="2:10" x14ac:dyDescent="0.25">
      <c r="B13408" s="1508"/>
      <c r="C13408" s="1508"/>
      <c r="D13408" s="1508"/>
      <c r="E13408" s="1508"/>
      <c r="F13408" s="1504"/>
      <c r="G13408" s="1504"/>
      <c r="H13408" s="1504"/>
      <c r="I13408" s="1504"/>
      <c r="J13408" s="1504"/>
    </row>
    <row r="13409" spans="2:10" x14ac:dyDescent="0.25">
      <c r="B13409" s="1508"/>
      <c r="C13409" s="1508"/>
      <c r="D13409" s="1508"/>
      <c r="E13409" s="1508"/>
      <c r="F13409" s="1504"/>
      <c r="G13409" s="1504"/>
      <c r="H13409" s="1504"/>
      <c r="I13409" s="1504"/>
      <c r="J13409" s="1504"/>
    </row>
    <row r="13410" spans="2:10" x14ac:dyDescent="0.25">
      <c r="B13410" s="1508"/>
      <c r="C13410" s="1508"/>
      <c r="D13410" s="1508"/>
      <c r="E13410" s="1508"/>
      <c r="F13410" s="1504"/>
      <c r="G13410" s="1504"/>
      <c r="H13410" s="1504"/>
      <c r="I13410" s="1504"/>
      <c r="J13410" s="1504"/>
    </row>
    <row r="13411" spans="2:10" x14ac:dyDescent="0.25">
      <c r="B13411" s="1508"/>
      <c r="C13411" s="1508"/>
      <c r="D13411" s="1508"/>
      <c r="E13411" s="1508"/>
      <c r="F13411" s="1504"/>
      <c r="G13411" s="1504"/>
      <c r="H13411" s="1504"/>
      <c r="I13411" s="1504"/>
      <c r="J13411" s="1504"/>
    </row>
    <row r="13412" spans="2:10" x14ac:dyDescent="0.25">
      <c r="B13412" s="1508"/>
      <c r="C13412" s="1508"/>
      <c r="D13412" s="1508"/>
      <c r="E13412" s="1508"/>
      <c r="F13412" s="1504"/>
      <c r="G13412" s="1504"/>
      <c r="H13412" s="1504"/>
      <c r="I13412" s="1504"/>
      <c r="J13412" s="1504"/>
    </row>
    <row r="13413" spans="2:10" x14ac:dyDescent="0.25">
      <c r="B13413" s="1508"/>
      <c r="C13413" s="1508"/>
      <c r="D13413" s="1508"/>
      <c r="E13413" s="1508"/>
      <c r="F13413" s="1504"/>
      <c r="G13413" s="1504"/>
      <c r="H13413" s="1504"/>
      <c r="I13413" s="1504"/>
      <c r="J13413" s="1504"/>
    </row>
    <row r="13414" spans="2:10" x14ac:dyDescent="0.25">
      <c r="B13414" s="1508"/>
      <c r="C13414" s="1508"/>
      <c r="D13414" s="1508"/>
      <c r="E13414" s="1508"/>
      <c r="F13414" s="1504"/>
      <c r="G13414" s="1504"/>
      <c r="H13414" s="1504"/>
      <c r="I13414" s="1504"/>
      <c r="J13414" s="1504"/>
    </row>
    <row r="13415" spans="2:10" x14ac:dyDescent="0.25">
      <c r="B13415" s="1508"/>
      <c r="C13415" s="1508"/>
      <c r="D13415" s="1508"/>
      <c r="E13415" s="1508"/>
      <c r="F13415" s="1504"/>
      <c r="G13415" s="1504"/>
      <c r="H13415" s="1504"/>
      <c r="I13415" s="1504"/>
      <c r="J13415" s="1504"/>
    </row>
    <row r="13416" spans="2:10" x14ac:dyDescent="0.25">
      <c r="B13416" s="1508"/>
      <c r="C13416" s="1508"/>
      <c r="D13416" s="1508"/>
      <c r="E13416" s="1508"/>
      <c r="F13416" s="1504"/>
      <c r="G13416" s="1504"/>
      <c r="H13416" s="1504"/>
      <c r="I13416" s="1504"/>
      <c r="J13416" s="1504"/>
    </row>
    <row r="13417" spans="2:10" x14ac:dyDescent="0.25">
      <c r="B13417" s="1508"/>
      <c r="C13417" s="1508"/>
      <c r="D13417" s="1508"/>
      <c r="E13417" s="1508"/>
      <c r="F13417" s="1504"/>
      <c r="G13417" s="1504"/>
      <c r="H13417" s="1504"/>
      <c r="I13417" s="1504"/>
      <c r="J13417" s="1504"/>
    </row>
    <row r="13418" spans="2:10" x14ac:dyDescent="0.25">
      <c r="B13418" s="1508"/>
      <c r="C13418" s="1508"/>
      <c r="D13418" s="1508"/>
      <c r="E13418" s="1508"/>
      <c r="F13418" s="1504"/>
      <c r="G13418" s="1504"/>
      <c r="H13418" s="1504"/>
      <c r="I13418" s="1504"/>
      <c r="J13418" s="1504"/>
    </row>
    <row r="13419" spans="2:10" x14ac:dyDescent="0.25">
      <c r="B13419" s="1508"/>
      <c r="C13419" s="1508"/>
      <c r="D13419" s="1508"/>
      <c r="E13419" s="1508"/>
      <c r="F13419" s="1504"/>
      <c r="G13419" s="1504"/>
      <c r="H13419" s="1504"/>
      <c r="I13419" s="1504"/>
      <c r="J13419" s="1504"/>
    </row>
    <row r="13420" spans="2:10" x14ac:dyDescent="0.25">
      <c r="B13420" s="1508"/>
      <c r="C13420" s="1508"/>
      <c r="D13420" s="1508"/>
      <c r="E13420" s="1508"/>
      <c r="F13420" s="1504"/>
      <c r="G13420" s="1504"/>
      <c r="H13420" s="1504"/>
      <c r="I13420" s="1504"/>
      <c r="J13420" s="1504"/>
    </row>
    <row r="13421" spans="2:10" x14ac:dyDescent="0.25">
      <c r="B13421" s="1508"/>
      <c r="C13421" s="1508"/>
      <c r="D13421" s="1508"/>
      <c r="E13421" s="1508"/>
      <c r="F13421" s="1504"/>
      <c r="G13421" s="1504"/>
      <c r="H13421" s="1504"/>
      <c r="I13421" s="1504"/>
      <c r="J13421" s="1504"/>
    </row>
    <row r="13422" spans="2:10" x14ac:dyDescent="0.25">
      <c r="B13422" s="1508"/>
      <c r="C13422" s="1508"/>
      <c r="D13422" s="1508"/>
      <c r="E13422" s="1508"/>
      <c r="F13422" s="1504"/>
      <c r="G13422" s="1504"/>
      <c r="H13422" s="1504"/>
      <c r="I13422" s="1504"/>
      <c r="J13422" s="1504"/>
    </row>
    <row r="13423" spans="2:10" x14ac:dyDescent="0.25">
      <c r="B13423" s="1508"/>
      <c r="C13423" s="1508"/>
      <c r="D13423" s="1508"/>
      <c r="E13423" s="1508"/>
      <c r="F13423" s="1504"/>
      <c r="G13423" s="1504"/>
      <c r="H13423" s="1504"/>
      <c r="I13423" s="1504"/>
      <c r="J13423" s="1504"/>
    </row>
    <row r="13424" spans="2:10" x14ac:dyDescent="0.25">
      <c r="B13424" s="1508"/>
      <c r="C13424" s="1508"/>
      <c r="D13424" s="1508"/>
      <c r="E13424" s="1508"/>
      <c r="F13424" s="1504"/>
      <c r="G13424" s="1504"/>
      <c r="H13424" s="1504"/>
      <c r="I13424" s="1504"/>
      <c r="J13424" s="1504"/>
    </row>
    <row r="13425" spans="2:10" x14ac:dyDescent="0.25">
      <c r="B13425" s="1508"/>
      <c r="C13425" s="1508"/>
      <c r="D13425" s="1508"/>
      <c r="E13425" s="1508"/>
      <c r="F13425" s="1504"/>
      <c r="G13425" s="1504"/>
      <c r="H13425" s="1504"/>
      <c r="I13425" s="1504"/>
      <c r="J13425" s="1504"/>
    </row>
    <row r="13426" spans="2:10" x14ac:dyDescent="0.25">
      <c r="B13426" s="1508"/>
      <c r="C13426" s="1508"/>
      <c r="D13426" s="1508"/>
      <c r="E13426" s="1508"/>
      <c r="F13426" s="1504"/>
      <c r="G13426" s="1504"/>
      <c r="H13426" s="1504"/>
      <c r="I13426" s="1504"/>
      <c r="J13426" s="1504"/>
    </row>
    <row r="13427" spans="2:10" x14ac:dyDescent="0.25">
      <c r="B13427" s="1508"/>
      <c r="C13427" s="1508"/>
      <c r="D13427" s="1508"/>
      <c r="E13427" s="1508"/>
      <c r="F13427" s="1504"/>
      <c r="G13427" s="1504"/>
      <c r="H13427" s="1504"/>
      <c r="I13427" s="1504"/>
      <c r="J13427" s="1504"/>
    </row>
  </sheetData>
  <mergeCells count="6">
    <mergeCell ref="E712:F712"/>
    <mergeCell ref="A1:J1"/>
    <mergeCell ref="A2:J2"/>
    <mergeCell ref="C3:E3"/>
    <mergeCell ref="E710:F710"/>
    <mergeCell ref="E711:F711"/>
  </mergeCells>
  <printOptions horizontalCentered="1"/>
  <pageMargins left="0.59055118110236227" right="0.19685039370078741" top="0.59055118110236227" bottom="0.35433070866141736" header="0.31496062992125984" footer="0.31496062992125984"/>
  <pageSetup paperSize="9" scale="60"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H307"/>
  <sheetViews>
    <sheetView topLeftCell="A285" workbookViewId="0">
      <selection activeCell="C10" sqref="C10"/>
    </sheetView>
  </sheetViews>
  <sheetFormatPr defaultRowHeight="15.75" x14ac:dyDescent="0.25"/>
  <cols>
    <col min="2" max="2" width="7.5546875" customWidth="1"/>
    <col min="3" max="3" width="44.5546875" customWidth="1"/>
    <col min="4" max="4" width="10.6640625" customWidth="1"/>
    <col min="6" max="6" width="12.33203125" customWidth="1"/>
  </cols>
  <sheetData>
    <row r="1" spans="1:6" x14ac:dyDescent="0.25">
      <c r="C1" s="23" t="s">
        <v>1502</v>
      </c>
    </row>
    <row r="2" spans="1:6" x14ac:dyDescent="0.25">
      <c r="C2" s="26" t="s">
        <v>3288</v>
      </c>
    </row>
    <row r="5" spans="1:6" x14ac:dyDescent="0.25">
      <c r="A5" s="49">
        <v>2.2800000000000001E-2</v>
      </c>
      <c r="B5" s="39" t="s">
        <v>761</v>
      </c>
      <c r="C5" s="40" t="s">
        <v>2744</v>
      </c>
      <c r="D5" s="40">
        <f>[10]Data!I2634</f>
        <v>121800</v>
      </c>
      <c r="E5" s="46" t="s">
        <v>761</v>
      </c>
      <c r="F5" s="40">
        <f>D5*A5</f>
        <v>2777.04</v>
      </c>
    </row>
    <row r="6" spans="1:6" x14ac:dyDescent="0.25">
      <c r="A6" s="49">
        <v>3.5400000000000001E-2</v>
      </c>
      <c r="B6" s="39" t="s">
        <v>761</v>
      </c>
      <c r="C6" s="40" t="s">
        <v>2126</v>
      </c>
      <c r="D6" s="40">
        <f>[10]Data!I2635</f>
        <v>108400</v>
      </c>
      <c r="E6" s="46" t="s">
        <v>761</v>
      </c>
      <c r="F6" s="40">
        <f t="shared" ref="F6:F15" si="0">D6*A6</f>
        <v>3837.36</v>
      </c>
    </row>
    <row r="7" spans="1:6" x14ac:dyDescent="0.25">
      <c r="A7" s="50">
        <v>3.2300000000000002E-2</v>
      </c>
      <c r="B7" s="39" t="s">
        <v>761</v>
      </c>
      <c r="C7" t="s">
        <v>3328</v>
      </c>
      <c r="D7" s="40">
        <f>[10]Data!I2636</f>
        <v>116700</v>
      </c>
      <c r="E7" s="46" t="s">
        <v>761</v>
      </c>
      <c r="F7" s="40">
        <f t="shared" si="0"/>
        <v>3769.41</v>
      </c>
    </row>
    <row r="8" spans="1:6" x14ac:dyDescent="0.25">
      <c r="A8" s="48">
        <v>2.835</v>
      </c>
      <c r="B8" s="39" t="s">
        <v>528</v>
      </c>
      <c r="C8" s="40" t="s">
        <v>774</v>
      </c>
      <c r="D8" s="40">
        <v>843</v>
      </c>
      <c r="E8" s="46" t="s">
        <v>528</v>
      </c>
      <c r="F8" s="40">
        <f t="shared" si="0"/>
        <v>2389.91</v>
      </c>
    </row>
    <row r="9" spans="1:6" x14ac:dyDescent="0.25">
      <c r="A9" s="40">
        <v>2</v>
      </c>
      <c r="B9" s="39" t="s">
        <v>1612</v>
      </c>
      <c r="C9" t="s">
        <v>3174</v>
      </c>
      <c r="D9" s="268">
        <v>450</v>
      </c>
      <c r="E9" s="46" t="s">
        <v>1200</v>
      </c>
      <c r="F9" s="40">
        <f t="shared" si="0"/>
        <v>900</v>
      </c>
    </row>
    <row r="10" spans="1:6" x14ac:dyDescent="0.25">
      <c r="A10" s="40">
        <v>6</v>
      </c>
      <c r="B10" s="39" t="s">
        <v>1612</v>
      </c>
      <c r="C10" t="s">
        <v>3175</v>
      </c>
      <c r="D10" s="268">
        <v>79</v>
      </c>
      <c r="E10" s="46" t="s">
        <v>1200</v>
      </c>
      <c r="F10" s="40">
        <f t="shared" si="0"/>
        <v>474</v>
      </c>
    </row>
    <row r="11" spans="1:6" x14ac:dyDescent="0.25">
      <c r="A11" s="40">
        <v>4</v>
      </c>
      <c r="B11" s="39" t="s">
        <v>1612</v>
      </c>
      <c r="C11" t="s">
        <v>3176</v>
      </c>
      <c r="D11" s="268">
        <v>130</v>
      </c>
      <c r="E11" s="46" t="s">
        <v>1200</v>
      </c>
      <c r="F11" s="40">
        <f t="shared" si="0"/>
        <v>520</v>
      </c>
    </row>
    <row r="12" spans="1:6" x14ac:dyDescent="0.25">
      <c r="A12" s="40">
        <v>1</v>
      </c>
      <c r="B12" s="39" t="s">
        <v>1612</v>
      </c>
      <c r="C12" t="s">
        <v>3177</v>
      </c>
      <c r="D12" s="268">
        <v>985</v>
      </c>
      <c r="E12" s="46" t="s">
        <v>1200</v>
      </c>
      <c r="F12" s="40">
        <f t="shared" si="0"/>
        <v>985</v>
      </c>
    </row>
    <row r="13" spans="1:6" x14ac:dyDescent="0.25">
      <c r="A13" s="40">
        <v>2</v>
      </c>
      <c r="B13" s="39" t="s">
        <v>1612</v>
      </c>
      <c r="C13" t="s">
        <v>3171</v>
      </c>
      <c r="D13" s="268">
        <v>24.6</v>
      </c>
      <c r="E13" s="46" t="s">
        <v>1200</v>
      </c>
      <c r="F13" s="40">
        <f t="shared" si="0"/>
        <v>49.2</v>
      </c>
    </row>
    <row r="14" spans="1:6" x14ac:dyDescent="0.25">
      <c r="A14" s="40">
        <v>2</v>
      </c>
      <c r="B14" s="39" t="s">
        <v>1612</v>
      </c>
      <c r="C14" s="40" t="s">
        <v>1687</v>
      </c>
      <c r="D14" s="40">
        <v>51.3</v>
      </c>
      <c r="E14" s="46" t="s">
        <v>1200</v>
      </c>
      <c r="F14" s="40">
        <f t="shared" si="0"/>
        <v>102.6</v>
      </c>
    </row>
    <row r="15" spans="1:6" x14ac:dyDescent="0.25">
      <c r="A15" s="242">
        <v>118</v>
      </c>
      <c r="B15" s="47"/>
      <c r="C15" s="242" t="s">
        <v>997</v>
      </c>
      <c r="D15" s="40">
        <v>2.4500000000000002</v>
      </c>
      <c r="E15" s="46"/>
      <c r="F15" s="40">
        <f t="shared" si="0"/>
        <v>289.10000000000002</v>
      </c>
    </row>
    <row r="16" spans="1:6" x14ac:dyDescent="0.25">
      <c r="E16" s="46"/>
      <c r="F16" s="24">
        <f>SUM(F5:F15)</f>
        <v>16093.62</v>
      </c>
    </row>
    <row r="17" spans="1:7" x14ac:dyDescent="0.25">
      <c r="A17" s="40"/>
      <c r="B17" s="47"/>
      <c r="C17" s="24"/>
      <c r="D17" s="40"/>
      <c r="E17" s="46"/>
      <c r="F17" s="42" t="s">
        <v>126</v>
      </c>
    </row>
    <row r="18" spans="1:7" x14ac:dyDescent="0.25">
      <c r="A18" s="40"/>
      <c r="B18" s="47"/>
      <c r="C18" s="24" t="s">
        <v>1772</v>
      </c>
      <c r="D18" s="40"/>
      <c r="E18" s="46"/>
      <c r="F18" s="24">
        <f>F16/2.835</f>
        <v>5676.76</v>
      </c>
    </row>
    <row r="19" spans="1:7" x14ac:dyDescent="0.25">
      <c r="A19" s="40"/>
      <c r="B19" s="47"/>
      <c r="E19" s="9"/>
      <c r="F19" s="41" t="s">
        <v>126</v>
      </c>
    </row>
    <row r="20" spans="1:7" x14ac:dyDescent="0.25">
      <c r="B20" s="3"/>
      <c r="E20" s="9"/>
    </row>
    <row r="21" spans="1:7" ht="16.5" x14ac:dyDescent="0.25">
      <c r="A21" s="1790" t="s">
        <v>3289</v>
      </c>
      <c r="B21" s="1790"/>
      <c r="C21" s="1790"/>
      <c r="D21" s="275"/>
      <c r="E21" s="276"/>
      <c r="F21" s="277"/>
      <c r="G21" s="278"/>
    </row>
    <row r="22" spans="1:7" ht="16.5" x14ac:dyDescent="0.25">
      <c r="A22" s="1790"/>
      <c r="B22" s="1790"/>
      <c r="C22" s="1790"/>
      <c r="D22" s="1792"/>
      <c r="E22" s="1792"/>
      <c r="F22" s="1792"/>
      <c r="G22" s="1792"/>
    </row>
    <row r="23" spans="1:7" ht="16.5" x14ac:dyDescent="0.25">
      <c r="A23" s="279">
        <v>11.61</v>
      </c>
      <c r="B23" s="280" t="s">
        <v>803</v>
      </c>
      <c r="C23" s="281" t="s">
        <v>1600</v>
      </c>
      <c r="D23" s="277" t="e">
        <f>#REF!</f>
        <v>#REF!</v>
      </c>
      <c r="E23" s="280" t="s">
        <v>803</v>
      </c>
      <c r="F23" s="277" t="e">
        <f>D23*A23</f>
        <v>#REF!</v>
      </c>
      <c r="G23" s="278"/>
    </row>
    <row r="24" spans="1:7" ht="16.5" x14ac:dyDescent="0.25">
      <c r="A24" s="279">
        <v>7.8</v>
      </c>
      <c r="B24" s="280" t="s">
        <v>718</v>
      </c>
      <c r="C24" s="281" t="s">
        <v>3290</v>
      </c>
      <c r="D24" s="277" t="e">
        <f>#REF!</f>
        <v>#REF!</v>
      </c>
      <c r="E24" s="280" t="s">
        <v>718</v>
      </c>
      <c r="F24" s="277" t="e">
        <f t="shared" ref="F24:F29" si="1">D24*A24</f>
        <v>#REF!</v>
      </c>
      <c r="G24" s="278"/>
    </row>
    <row r="25" spans="1:7" ht="16.5" x14ac:dyDescent="0.25">
      <c r="A25" s="279">
        <v>1.62</v>
      </c>
      <c r="B25" s="280" t="s">
        <v>201</v>
      </c>
      <c r="C25" s="281" t="s">
        <v>3291</v>
      </c>
      <c r="D25" s="277">
        <v>209.9</v>
      </c>
      <c r="E25" s="280" t="s">
        <v>201</v>
      </c>
      <c r="F25" s="277">
        <f t="shared" si="1"/>
        <v>340.04</v>
      </c>
      <c r="G25" s="278"/>
    </row>
    <row r="26" spans="1:7" ht="16.5" x14ac:dyDescent="0.25">
      <c r="A26" s="279">
        <v>2</v>
      </c>
      <c r="B26" s="280" t="s">
        <v>669</v>
      </c>
      <c r="C26" s="281" t="s">
        <v>3292</v>
      </c>
      <c r="D26" s="277">
        <v>60</v>
      </c>
      <c r="E26" s="280" t="s">
        <v>669</v>
      </c>
      <c r="F26" s="277">
        <f t="shared" si="1"/>
        <v>120</v>
      </c>
      <c r="G26" s="278"/>
    </row>
    <row r="27" spans="1:7" ht="16.5" x14ac:dyDescent="0.25">
      <c r="A27" s="279">
        <v>2</v>
      </c>
      <c r="B27" s="280" t="s">
        <v>669</v>
      </c>
      <c r="C27" s="281" t="s">
        <v>3293</v>
      </c>
      <c r="D27" s="277">
        <v>236</v>
      </c>
      <c r="E27" s="280" t="s">
        <v>669</v>
      </c>
      <c r="F27" s="277">
        <f t="shared" si="1"/>
        <v>472</v>
      </c>
      <c r="G27" s="278"/>
    </row>
    <row r="28" spans="1:7" ht="16.5" x14ac:dyDescent="0.25">
      <c r="A28" s="279">
        <v>4</v>
      </c>
      <c r="B28" s="280" t="s">
        <v>669</v>
      </c>
      <c r="C28" s="281" t="s">
        <v>3294</v>
      </c>
      <c r="D28" s="277">
        <v>15</v>
      </c>
      <c r="E28" s="280" t="s">
        <v>669</v>
      </c>
      <c r="F28" s="277">
        <f t="shared" si="1"/>
        <v>60</v>
      </c>
      <c r="G28" s="278"/>
    </row>
    <row r="29" spans="1:7" ht="16.5" x14ac:dyDescent="0.25">
      <c r="A29" s="279">
        <v>1.62</v>
      </c>
      <c r="B29" s="280" t="s">
        <v>1941</v>
      </c>
      <c r="C29" s="281" t="s">
        <v>3295</v>
      </c>
      <c r="D29" s="277" t="e">
        <f>D42</f>
        <v>#REF!</v>
      </c>
      <c r="E29" s="280" t="s">
        <v>1941</v>
      </c>
      <c r="F29" s="277" t="e">
        <f t="shared" si="1"/>
        <v>#REF!</v>
      </c>
      <c r="G29" s="278"/>
    </row>
    <row r="30" spans="1:7" ht="16.5" x14ac:dyDescent="0.25">
      <c r="A30" s="275"/>
      <c r="B30" s="282"/>
      <c r="C30" s="281" t="s">
        <v>1930</v>
      </c>
      <c r="D30" s="275"/>
      <c r="E30" s="276"/>
      <c r="F30" s="277">
        <v>2.94</v>
      </c>
      <c r="G30" s="278"/>
    </row>
    <row r="31" spans="1:7" ht="16.5" x14ac:dyDescent="0.25">
      <c r="A31" s="275"/>
      <c r="B31" s="275"/>
      <c r="C31" s="283" t="s">
        <v>3237</v>
      </c>
      <c r="D31" s="275"/>
      <c r="E31" s="275"/>
      <c r="F31" s="284" t="e">
        <f>SUM(F23:F30)</f>
        <v>#REF!</v>
      </c>
      <c r="G31" s="285" t="s">
        <v>1200</v>
      </c>
    </row>
    <row r="32" spans="1:7" ht="16.5" x14ac:dyDescent="0.25">
      <c r="A32" s="275"/>
      <c r="B32" s="275"/>
      <c r="C32" s="24" t="s">
        <v>3296</v>
      </c>
      <c r="D32" s="275"/>
      <c r="E32" s="275"/>
      <c r="F32" s="24" t="e">
        <f>F31/A29</f>
        <v>#REF!</v>
      </c>
      <c r="G32" s="275" t="s">
        <v>1941</v>
      </c>
    </row>
    <row r="33" spans="1:7" ht="16.5" x14ac:dyDescent="0.25">
      <c r="A33" s="285"/>
      <c r="B33" s="285"/>
      <c r="C33" s="286"/>
      <c r="D33" s="285"/>
      <c r="E33" s="285"/>
      <c r="F33" s="285"/>
      <c r="G33" s="275"/>
    </row>
    <row r="34" spans="1:7" ht="16.5" x14ac:dyDescent="0.25">
      <c r="A34" s="275"/>
      <c r="B34" s="282"/>
      <c r="C34" s="274" t="s">
        <v>3297</v>
      </c>
      <c r="D34" s="274"/>
      <c r="E34" s="274"/>
      <c r="F34" s="274"/>
      <c r="G34" s="275"/>
    </row>
    <row r="35" spans="1:7" ht="16.5" x14ac:dyDescent="0.25">
      <c r="A35" s="279"/>
      <c r="B35" s="280"/>
      <c r="C35" s="287" t="s">
        <v>3298</v>
      </c>
      <c r="D35" s="277"/>
      <c r="E35" s="280"/>
      <c r="F35" s="277"/>
      <c r="G35" s="275"/>
    </row>
    <row r="36" spans="1:7" ht="16.5" x14ac:dyDescent="0.25">
      <c r="A36" s="279">
        <v>12.08</v>
      </c>
      <c r="B36" s="280" t="s">
        <v>803</v>
      </c>
      <c r="C36" s="281" t="s">
        <v>1600</v>
      </c>
      <c r="D36" s="277" t="e">
        <f>D23</f>
        <v>#REF!</v>
      </c>
      <c r="E36" s="280" t="s">
        <v>803</v>
      </c>
      <c r="F36" s="277" t="e">
        <f>D36*A36</f>
        <v>#REF!</v>
      </c>
      <c r="G36" s="275"/>
    </row>
    <row r="37" spans="1:7" ht="16.5" x14ac:dyDescent="0.25">
      <c r="A37" s="279">
        <v>8.1</v>
      </c>
      <c r="B37" s="280" t="s">
        <v>201</v>
      </c>
      <c r="C37" s="281" t="s">
        <v>3290</v>
      </c>
      <c r="D37" s="277">
        <v>25.85</v>
      </c>
      <c r="E37" s="280" t="s">
        <v>201</v>
      </c>
      <c r="F37" s="277">
        <f t="shared" ref="F37:F42" si="2">D37*A37</f>
        <v>209.39</v>
      </c>
      <c r="G37" s="275"/>
    </row>
    <row r="38" spans="1:7" ht="16.5" x14ac:dyDescent="0.25">
      <c r="A38" s="279">
        <v>1.823</v>
      </c>
      <c r="B38" s="280" t="s">
        <v>718</v>
      </c>
      <c r="C38" s="281" t="s">
        <v>3291</v>
      </c>
      <c r="D38" s="277">
        <f>D25</f>
        <v>209.9</v>
      </c>
      <c r="E38" s="280" t="s">
        <v>718</v>
      </c>
      <c r="F38" s="277">
        <f t="shared" si="2"/>
        <v>382.65</v>
      </c>
      <c r="G38" s="275"/>
    </row>
    <row r="39" spans="1:7" ht="16.5" x14ac:dyDescent="0.25">
      <c r="A39" s="279">
        <v>2</v>
      </c>
      <c r="B39" s="280" t="s">
        <v>3299</v>
      </c>
      <c r="C39" s="281" t="s">
        <v>3292</v>
      </c>
      <c r="D39" s="277">
        <f>D26</f>
        <v>60</v>
      </c>
      <c r="E39" s="280" t="s">
        <v>669</v>
      </c>
      <c r="F39" s="277">
        <f t="shared" si="2"/>
        <v>120</v>
      </c>
      <c r="G39" s="275"/>
    </row>
    <row r="40" spans="1:7" ht="16.5" x14ac:dyDescent="0.25">
      <c r="A40" s="279">
        <v>2</v>
      </c>
      <c r="B40" s="280" t="s">
        <v>669</v>
      </c>
      <c r="C40" s="281" t="s">
        <v>3293</v>
      </c>
      <c r="D40" s="277">
        <f>D27</f>
        <v>236</v>
      </c>
      <c r="E40" s="280" t="s">
        <v>669</v>
      </c>
      <c r="F40" s="277">
        <f t="shared" si="2"/>
        <v>472</v>
      </c>
      <c r="G40" s="275"/>
    </row>
    <row r="41" spans="1:7" ht="16.5" x14ac:dyDescent="0.25">
      <c r="A41" s="279">
        <v>4</v>
      </c>
      <c r="B41" s="280" t="s">
        <v>669</v>
      </c>
      <c r="C41" s="281" t="s">
        <v>3294</v>
      </c>
      <c r="D41" s="277">
        <f>D28</f>
        <v>15</v>
      </c>
      <c r="E41" s="280" t="s">
        <v>669</v>
      </c>
      <c r="F41" s="277">
        <f t="shared" si="2"/>
        <v>60</v>
      </c>
      <c r="G41" s="275"/>
    </row>
    <row r="42" spans="1:7" ht="16.5" x14ac:dyDescent="0.25">
      <c r="A42" s="279">
        <v>1.823</v>
      </c>
      <c r="B42" s="280" t="s">
        <v>1941</v>
      </c>
      <c r="C42" s="281" t="s">
        <v>3295</v>
      </c>
      <c r="D42" s="275" t="e">
        <f>F52</f>
        <v>#REF!</v>
      </c>
      <c r="E42" s="280" t="s">
        <v>1941</v>
      </c>
      <c r="F42" s="277" t="e">
        <f t="shared" si="2"/>
        <v>#REF!</v>
      </c>
      <c r="G42" s="275"/>
    </row>
    <row r="43" spans="1:7" ht="16.5" x14ac:dyDescent="0.25">
      <c r="A43" s="279"/>
      <c r="B43" s="280"/>
      <c r="C43" s="281" t="s">
        <v>1930</v>
      </c>
      <c r="D43" s="275"/>
      <c r="E43" s="276"/>
      <c r="F43" s="277"/>
      <c r="G43" s="275"/>
    </row>
    <row r="44" spans="1:7" ht="16.5" x14ac:dyDescent="0.25">
      <c r="A44" s="275"/>
      <c r="B44" s="282"/>
      <c r="C44" s="281"/>
      <c r="D44" s="275"/>
      <c r="E44" s="276"/>
      <c r="F44" s="277"/>
      <c r="G44" s="275"/>
    </row>
    <row r="45" spans="1:7" ht="16.5" x14ac:dyDescent="0.25">
      <c r="A45" s="275"/>
      <c r="B45" s="275"/>
      <c r="C45" s="288" t="s">
        <v>3237</v>
      </c>
      <c r="D45" s="275"/>
      <c r="E45" s="275"/>
      <c r="F45" s="284" t="e">
        <f>SUM(F36:F44)</f>
        <v>#REF!</v>
      </c>
      <c r="G45" s="285" t="s">
        <v>1200</v>
      </c>
    </row>
    <row r="46" spans="1:7" ht="16.5" x14ac:dyDescent="0.25">
      <c r="A46" s="275"/>
      <c r="B46" s="275"/>
      <c r="C46" s="24" t="s">
        <v>3300</v>
      </c>
      <c r="D46" s="275"/>
      <c r="E46" s="275"/>
      <c r="F46" s="24" t="e">
        <f>F45/A42</f>
        <v>#REF!</v>
      </c>
      <c r="G46" s="275" t="s">
        <v>1941</v>
      </c>
    </row>
    <row r="47" spans="1:7" ht="16.5" x14ac:dyDescent="0.25">
      <c r="A47" s="275"/>
      <c r="B47" s="275"/>
      <c r="C47" s="288"/>
      <c r="D47" s="275"/>
      <c r="E47" s="275"/>
      <c r="F47" s="275"/>
      <c r="G47" s="275"/>
    </row>
    <row r="48" spans="1:7" ht="16.5" x14ac:dyDescent="0.25">
      <c r="A48" s="277">
        <v>1</v>
      </c>
      <c r="B48" s="280" t="s">
        <v>760</v>
      </c>
      <c r="C48" s="281" t="s">
        <v>3301</v>
      </c>
      <c r="D48" s="277" t="e">
        <f>#REF!</f>
        <v>#REF!</v>
      </c>
      <c r="E48" s="281" t="s">
        <v>760</v>
      </c>
      <c r="F48" s="277" t="e">
        <f>D48*A48</f>
        <v>#REF!</v>
      </c>
      <c r="G48" s="275"/>
    </row>
    <row r="49" spans="1:7" ht="16.5" x14ac:dyDescent="0.25">
      <c r="A49" s="277">
        <v>1</v>
      </c>
      <c r="B49" s="280" t="s">
        <v>760</v>
      </c>
      <c r="C49" s="281" t="s">
        <v>3302</v>
      </c>
      <c r="D49" s="277" t="e">
        <f>#REF!</f>
        <v>#REF!</v>
      </c>
      <c r="E49" s="281" t="s">
        <v>760</v>
      </c>
      <c r="F49" s="277" t="e">
        <f>D49*A49</f>
        <v>#REF!</v>
      </c>
      <c r="G49" s="275"/>
    </row>
    <row r="50" spans="1:7" ht="16.5" x14ac:dyDescent="0.25">
      <c r="A50" s="277">
        <v>0.5</v>
      </c>
      <c r="B50" s="280" t="s">
        <v>760</v>
      </c>
      <c r="C50" s="281" t="s">
        <v>3303</v>
      </c>
      <c r="D50" s="277" t="e">
        <f>#REF!</f>
        <v>#REF!</v>
      </c>
      <c r="E50" s="281" t="s">
        <v>760</v>
      </c>
      <c r="F50" s="277" t="e">
        <f>D50*A50</f>
        <v>#REF!</v>
      </c>
      <c r="G50" s="275"/>
    </row>
    <row r="51" spans="1:7" ht="16.5" x14ac:dyDescent="0.25">
      <c r="A51" s="275"/>
      <c r="B51" s="282"/>
      <c r="C51" s="275"/>
      <c r="D51" s="275"/>
      <c r="E51" s="289"/>
      <c r="F51" s="290" t="s">
        <v>1373</v>
      </c>
      <c r="G51" s="275"/>
    </row>
    <row r="52" spans="1:7" ht="16.5" x14ac:dyDescent="0.25">
      <c r="A52" s="275"/>
      <c r="B52" s="282"/>
      <c r="C52" s="281" t="s">
        <v>3304</v>
      </c>
      <c r="D52" s="275"/>
      <c r="E52" s="289"/>
      <c r="F52" s="284" t="e">
        <f>SUM(F48:F51)</f>
        <v>#REF!</v>
      </c>
      <c r="G52" s="275"/>
    </row>
    <row r="53" spans="1:7" ht="16.5" x14ac:dyDescent="0.25">
      <c r="A53" s="275"/>
      <c r="B53" s="282"/>
      <c r="C53" s="275"/>
      <c r="D53" s="275"/>
      <c r="E53" s="289"/>
      <c r="F53" s="290" t="s">
        <v>1373</v>
      </c>
      <c r="G53" s="275"/>
    </row>
    <row r="54" spans="1:7" ht="16.5" x14ac:dyDescent="0.25">
      <c r="A54" s="285"/>
      <c r="B54" s="285"/>
      <c r="C54" s="286"/>
      <c r="D54" s="285"/>
      <c r="E54" s="285"/>
      <c r="F54" s="285"/>
      <c r="G54" s="275"/>
    </row>
    <row r="55" spans="1:7" ht="16.5" x14ac:dyDescent="0.25">
      <c r="A55" s="275"/>
      <c r="B55" s="1790" t="s">
        <v>3305</v>
      </c>
      <c r="C55" s="1790"/>
      <c r="D55" s="1790"/>
      <c r="E55" s="1790"/>
      <c r="F55" s="1790"/>
      <c r="G55" s="275"/>
    </row>
    <row r="56" spans="1:7" ht="16.5" x14ac:dyDescent="0.25">
      <c r="A56" s="279"/>
      <c r="B56" s="280"/>
      <c r="C56" s="287" t="s">
        <v>3306</v>
      </c>
      <c r="D56" s="277"/>
      <c r="E56" s="280"/>
      <c r="F56" s="277"/>
      <c r="G56" s="275"/>
    </row>
    <row r="57" spans="1:7" ht="16.5" x14ac:dyDescent="0.25">
      <c r="A57" s="279"/>
      <c r="B57" s="280"/>
      <c r="C57" s="281"/>
      <c r="D57" s="277"/>
      <c r="E57" s="280"/>
      <c r="F57" s="277"/>
      <c r="G57" s="275"/>
    </row>
    <row r="58" spans="1:7" ht="16.5" x14ac:dyDescent="0.25">
      <c r="A58" s="279"/>
      <c r="B58" s="280"/>
      <c r="C58" s="281"/>
      <c r="D58" s="277"/>
      <c r="E58" s="280"/>
      <c r="F58" s="277"/>
      <c r="G58" s="275"/>
    </row>
    <row r="59" spans="1:7" ht="16.5" x14ac:dyDescent="0.25">
      <c r="A59" s="279">
        <v>17.510000000000002</v>
      </c>
      <c r="B59" s="280" t="s">
        <v>803</v>
      </c>
      <c r="C59" s="281" t="s">
        <v>3307</v>
      </c>
      <c r="D59" s="277" t="e">
        <f>D36</f>
        <v>#REF!</v>
      </c>
      <c r="E59" s="280" t="s">
        <v>803</v>
      </c>
      <c r="F59" s="277" t="e">
        <f>D59*A59</f>
        <v>#REF!</v>
      </c>
      <c r="G59" s="275"/>
    </row>
    <row r="60" spans="1:7" ht="16.5" x14ac:dyDescent="0.25">
      <c r="A60" s="279">
        <v>2.48</v>
      </c>
      <c r="B60" s="280" t="s">
        <v>201</v>
      </c>
      <c r="C60" s="281" t="s">
        <v>3291</v>
      </c>
      <c r="D60" s="277">
        <v>209.9</v>
      </c>
      <c r="E60" s="280" t="s">
        <v>201</v>
      </c>
      <c r="F60" s="277">
        <f t="shared" ref="F60:F65" si="3">D60*A60</f>
        <v>520.54999999999995</v>
      </c>
      <c r="G60" s="275"/>
    </row>
    <row r="61" spans="1:7" ht="16.5" x14ac:dyDescent="0.25">
      <c r="A61" s="279">
        <v>14.7</v>
      </c>
      <c r="B61" s="280" t="s">
        <v>718</v>
      </c>
      <c r="C61" s="281" t="s">
        <v>3395</v>
      </c>
      <c r="D61" s="277">
        <v>25.85</v>
      </c>
      <c r="E61" s="280" t="s">
        <v>718</v>
      </c>
      <c r="F61" s="277">
        <f t="shared" si="3"/>
        <v>380</v>
      </c>
      <c r="G61" s="275"/>
    </row>
    <row r="62" spans="1:7" ht="16.5" x14ac:dyDescent="0.25">
      <c r="A62" s="279">
        <v>3</v>
      </c>
      <c r="B62" s="280" t="s">
        <v>3299</v>
      </c>
      <c r="C62" s="281" t="s">
        <v>3293</v>
      </c>
      <c r="D62" s="277">
        <v>175</v>
      </c>
      <c r="E62" s="280" t="s">
        <v>669</v>
      </c>
      <c r="F62" s="277">
        <f t="shared" si="3"/>
        <v>525</v>
      </c>
      <c r="G62" s="275"/>
    </row>
    <row r="63" spans="1:7" ht="16.5" x14ac:dyDescent="0.25">
      <c r="A63" s="279">
        <v>3</v>
      </c>
      <c r="B63" s="280" t="s">
        <v>669</v>
      </c>
      <c r="C63" s="281" t="s">
        <v>3292</v>
      </c>
      <c r="D63" s="277">
        <v>60</v>
      </c>
      <c r="E63" s="280" t="s">
        <v>669</v>
      </c>
      <c r="F63" s="277">
        <f t="shared" si="3"/>
        <v>180</v>
      </c>
      <c r="G63" s="275"/>
    </row>
    <row r="64" spans="1:7" ht="16.5" x14ac:dyDescent="0.25">
      <c r="A64" s="279">
        <v>6</v>
      </c>
      <c r="B64" s="280" t="s">
        <v>669</v>
      </c>
      <c r="C64" s="281" t="s">
        <v>3294</v>
      </c>
      <c r="D64" s="277">
        <v>15</v>
      </c>
      <c r="E64" s="280" t="s">
        <v>669</v>
      </c>
      <c r="F64" s="277">
        <f t="shared" si="3"/>
        <v>90</v>
      </c>
      <c r="G64" s="275"/>
    </row>
    <row r="65" spans="1:7" ht="16.5" x14ac:dyDescent="0.25">
      <c r="A65" s="279">
        <v>2.48</v>
      </c>
      <c r="B65" s="280" t="s">
        <v>1941</v>
      </c>
      <c r="C65" s="281" t="s">
        <v>3295</v>
      </c>
      <c r="D65" s="275" t="e">
        <f>F76</f>
        <v>#REF!</v>
      </c>
      <c r="E65" s="280" t="s">
        <v>1941</v>
      </c>
      <c r="F65" s="277" t="e">
        <f t="shared" si="3"/>
        <v>#REF!</v>
      </c>
      <c r="G65" s="275"/>
    </row>
    <row r="66" spans="1:7" ht="16.5" x14ac:dyDescent="0.25">
      <c r="A66" s="279"/>
      <c r="B66" s="280"/>
      <c r="C66" s="281" t="s">
        <v>1930</v>
      </c>
      <c r="D66" s="275"/>
      <c r="E66" s="276"/>
      <c r="F66" s="277"/>
      <c r="G66" s="275"/>
    </row>
    <row r="67" spans="1:7" ht="16.5" x14ac:dyDescent="0.25">
      <c r="A67" s="275"/>
      <c r="B67" s="282"/>
      <c r="C67" s="281"/>
      <c r="D67" s="275"/>
      <c r="E67" s="276"/>
      <c r="F67" s="277"/>
      <c r="G67" s="275"/>
    </row>
    <row r="68" spans="1:7" ht="16.5" x14ac:dyDescent="0.25">
      <c r="A68" s="275"/>
      <c r="B68" s="275"/>
      <c r="C68" s="288" t="s">
        <v>3237</v>
      </c>
      <c r="D68" s="275"/>
      <c r="E68" s="275"/>
      <c r="F68" s="284" t="e">
        <f>SUM(F59:F67)</f>
        <v>#REF!</v>
      </c>
      <c r="G68" s="285" t="s">
        <v>1200</v>
      </c>
    </row>
    <row r="69" spans="1:7" ht="16.5" x14ac:dyDescent="0.25">
      <c r="A69" s="275"/>
      <c r="B69" s="275"/>
      <c r="C69" s="288"/>
      <c r="D69" s="275"/>
      <c r="E69" s="275"/>
      <c r="F69" s="24" t="e">
        <f>F68/A65</f>
        <v>#REF!</v>
      </c>
      <c r="G69" s="275" t="s">
        <v>1941</v>
      </c>
    </row>
    <row r="70" spans="1:7" ht="16.5" x14ac:dyDescent="0.25">
      <c r="A70" s="275"/>
      <c r="B70" s="275"/>
      <c r="C70" s="288"/>
      <c r="D70" s="275"/>
      <c r="E70" s="275"/>
      <c r="F70" s="275"/>
      <c r="G70" s="275"/>
    </row>
    <row r="71" spans="1:7" ht="16.5" x14ac:dyDescent="0.25">
      <c r="A71" s="277">
        <v>1</v>
      </c>
      <c r="B71" s="280" t="s">
        <v>760</v>
      </c>
      <c r="C71" s="281" t="s">
        <v>3301</v>
      </c>
      <c r="D71" s="277" t="e">
        <f>D48</f>
        <v>#REF!</v>
      </c>
      <c r="E71" s="281" t="s">
        <v>760</v>
      </c>
      <c r="F71" s="277" t="e">
        <f>D71*A71</f>
        <v>#REF!</v>
      </c>
      <c r="G71" s="275"/>
    </row>
    <row r="72" spans="1:7" ht="16.5" x14ac:dyDescent="0.25">
      <c r="A72" s="277">
        <v>1</v>
      </c>
      <c r="B72" s="280" t="s">
        <v>760</v>
      </c>
      <c r="C72" s="281" t="s">
        <v>3302</v>
      </c>
      <c r="D72" s="277" t="e">
        <f>D49</f>
        <v>#REF!</v>
      </c>
      <c r="E72" s="281" t="s">
        <v>760</v>
      </c>
      <c r="F72" s="277" t="e">
        <f>D72*A72</f>
        <v>#REF!</v>
      </c>
      <c r="G72" s="275"/>
    </row>
    <row r="73" spans="1:7" ht="16.5" x14ac:dyDescent="0.25">
      <c r="A73" s="277">
        <v>0.5</v>
      </c>
      <c r="B73" s="280" t="s">
        <v>760</v>
      </c>
      <c r="C73" s="281" t="s">
        <v>3303</v>
      </c>
      <c r="D73" s="277" t="e">
        <f>D50</f>
        <v>#REF!</v>
      </c>
      <c r="E73" s="281" t="s">
        <v>760</v>
      </c>
      <c r="F73" s="277" t="e">
        <f>D73*A73</f>
        <v>#REF!</v>
      </c>
      <c r="G73" s="275"/>
    </row>
    <row r="74" spans="1:7" ht="16.5" x14ac:dyDescent="0.25">
      <c r="A74" s="275"/>
      <c r="B74" s="280" t="s">
        <v>388</v>
      </c>
      <c r="C74" s="281" t="s">
        <v>1583</v>
      </c>
      <c r="D74" s="281" t="s">
        <v>852</v>
      </c>
      <c r="E74" s="281" t="s">
        <v>388</v>
      </c>
      <c r="F74" s="277"/>
      <c r="G74" s="275"/>
    </row>
    <row r="75" spans="1:7" ht="16.5" x14ac:dyDescent="0.25">
      <c r="A75" s="275"/>
      <c r="B75" s="282"/>
      <c r="C75" s="275"/>
      <c r="D75" s="275"/>
      <c r="E75" s="289"/>
      <c r="F75" s="290" t="s">
        <v>1373</v>
      </c>
      <c r="G75" s="275"/>
    </row>
    <row r="76" spans="1:7" ht="16.5" x14ac:dyDescent="0.25">
      <c r="A76" s="275"/>
      <c r="B76" s="282"/>
      <c r="C76" s="281" t="s">
        <v>3304</v>
      </c>
      <c r="D76" s="275"/>
      <c r="E76" s="289"/>
      <c r="F76" s="284" t="e">
        <f>SUM(F71:F75)</f>
        <v>#REF!</v>
      </c>
      <c r="G76" s="275"/>
    </row>
    <row r="77" spans="1:7" ht="16.5" x14ac:dyDescent="0.25">
      <c r="A77" s="275"/>
      <c r="B77" s="282"/>
      <c r="C77" s="275"/>
      <c r="D77" s="275"/>
      <c r="E77" s="289"/>
      <c r="F77" s="290" t="s">
        <v>1373</v>
      </c>
      <c r="G77" s="275"/>
    </row>
    <row r="78" spans="1:7" ht="16.5" x14ac:dyDescent="0.25">
      <c r="A78" s="275"/>
      <c r="B78" s="282"/>
      <c r="C78" s="281"/>
      <c r="D78" s="275"/>
      <c r="E78" s="289"/>
      <c r="F78" s="277"/>
      <c r="G78" s="275"/>
    </row>
    <row r="79" spans="1:7" ht="16.5" x14ac:dyDescent="0.25">
      <c r="A79" s="275"/>
      <c r="B79" s="275"/>
      <c r="C79" s="275"/>
      <c r="D79" s="275"/>
      <c r="E79" s="275"/>
      <c r="F79" s="275"/>
      <c r="G79" s="275"/>
    </row>
    <row r="80" spans="1:7" ht="16.5" x14ac:dyDescent="0.25">
      <c r="A80" s="275"/>
      <c r="B80" s="1790" t="s">
        <v>3308</v>
      </c>
      <c r="C80" s="1790"/>
      <c r="D80" s="1790"/>
      <c r="E80" s="274"/>
      <c r="F80" s="274"/>
      <c r="G80" s="275"/>
    </row>
    <row r="81" spans="1:7" ht="16.5" x14ac:dyDescent="0.25">
      <c r="A81" s="279"/>
      <c r="B81" s="280"/>
      <c r="C81" s="287" t="s">
        <v>3309</v>
      </c>
      <c r="D81" s="277"/>
      <c r="E81" s="280"/>
      <c r="F81" s="277"/>
      <c r="G81" s="275"/>
    </row>
    <row r="82" spans="1:7" ht="16.5" x14ac:dyDescent="0.25">
      <c r="A82" s="279"/>
      <c r="B82" s="280"/>
      <c r="C82" s="281"/>
      <c r="D82" s="277"/>
      <c r="E82" s="280"/>
      <c r="F82" s="277"/>
      <c r="G82" s="275"/>
    </row>
    <row r="83" spans="1:7" ht="16.5" x14ac:dyDescent="0.25">
      <c r="A83" s="279"/>
      <c r="B83" s="280"/>
      <c r="C83" s="281"/>
      <c r="D83" s="277"/>
      <c r="E83" s="280"/>
      <c r="F83" s="277"/>
      <c r="G83" s="275"/>
    </row>
    <row r="84" spans="1:7" ht="16.5" x14ac:dyDescent="0.25">
      <c r="A84" s="279">
        <v>4.88</v>
      </c>
      <c r="B84" s="280" t="s">
        <v>803</v>
      </c>
      <c r="C84" s="281" t="s">
        <v>3310</v>
      </c>
      <c r="D84" s="277" t="e">
        <f>D59</f>
        <v>#REF!</v>
      </c>
      <c r="E84" s="280" t="s">
        <v>803</v>
      </c>
      <c r="F84" s="277" t="e">
        <f>D84*A84</f>
        <v>#REF!</v>
      </c>
      <c r="G84" s="275"/>
    </row>
    <row r="85" spans="1:7" ht="16.5" x14ac:dyDescent="0.25">
      <c r="A85" s="279">
        <v>7.76</v>
      </c>
      <c r="B85" s="280" t="s">
        <v>803</v>
      </c>
      <c r="C85" s="281" t="s">
        <v>3311</v>
      </c>
      <c r="D85" s="277" t="e">
        <f>D84</f>
        <v>#REF!</v>
      </c>
      <c r="E85" s="280" t="s">
        <v>803</v>
      </c>
      <c r="F85" s="277" t="e">
        <f t="shared" ref="F85:F93" si="4">D85*A85</f>
        <v>#REF!</v>
      </c>
      <c r="G85" s="275"/>
    </row>
    <row r="86" spans="1:7" ht="16.5" x14ac:dyDescent="0.25">
      <c r="A86" s="279">
        <v>3.03</v>
      </c>
      <c r="B86" s="280" t="s">
        <v>803</v>
      </c>
      <c r="C86" s="281" t="s">
        <v>3312</v>
      </c>
      <c r="D86" s="277" t="e">
        <f>D85</f>
        <v>#REF!</v>
      </c>
      <c r="E86" s="280" t="s">
        <v>803</v>
      </c>
      <c r="F86" s="277" t="e">
        <f t="shared" si="4"/>
        <v>#REF!</v>
      </c>
      <c r="G86" s="275"/>
    </row>
    <row r="87" spans="1:7" ht="16.5" x14ac:dyDescent="0.25">
      <c r="A87" s="279">
        <v>1.45</v>
      </c>
      <c r="B87" s="280" t="s">
        <v>803</v>
      </c>
      <c r="C87" s="281" t="s">
        <v>3307</v>
      </c>
      <c r="D87" s="277" t="e">
        <f>D86</f>
        <v>#REF!</v>
      </c>
      <c r="E87" s="280" t="s">
        <v>803</v>
      </c>
      <c r="F87" s="277" t="e">
        <f t="shared" si="4"/>
        <v>#REF!</v>
      </c>
      <c r="G87" s="275"/>
    </row>
    <row r="88" spans="1:7" ht="16.5" x14ac:dyDescent="0.25">
      <c r="A88" s="279">
        <v>2.4300000000000002</v>
      </c>
      <c r="B88" s="280" t="s">
        <v>201</v>
      </c>
      <c r="C88" s="281" t="s">
        <v>3291</v>
      </c>
      <c r="D88" s="277">
        <v>209.9</v>
      </c>
      <c r="E88" s="280" t="s">
        <v>201</v>
      </c>
      <c r="F88" s="277">
        <f t="shared" si="4"/>
        <v>510.06</v>
      </c>
      <c r="G88" s="275"/>
    </row>
    <row r="89" spans="1:7" ht="16.5" x14ac:dyDescent="0.25">
      <c r="A89" s="279">
        <v>11.7</v>
      </c>
      <c r="B89" s="280" t="s">
        <v>718</v>
      </c>
      <c r="C89" s="281" t="s">
        <v>3290</v>
      </c>
      <c r="D89" s="277">
        <f>D61</f>
        <v>25.85</v>
      </c>
      <c r="E89" s="280" t="s">
        <v>718</v>
      </c>
      <c r="F89" s="277">
        <f t="shared" si="4"/>
        <v>302.45</v>
      </c>
      <c r="G89" s="275"/>
    </row>
    <row r="90" spans="1:7" ht="16.5" x14ac:dyDescent="0.25">
      <c r="A90" s="279">
        <v>3</v>
      </c>
      <c r="B90" s="280" t="s">
        <v>3299</v>
      </c>
      <c r="C90" s="281" t="s">
        <v>3313</v>
      </c>
      <c r="D90" s="277">
        <v>175</v>
      </c>
      <c r="E90" s="280" t="s">
        <v>669</v>
      </c>
      <c r="F90" s="277">
        <f t="shared" si="4"/>
        <v>525</v>
      </c>
      <c r="G90" s="275"/>
    </row>
    <row r="91" spans="1:7" ht="16.5" x14ac:dyDescent="0.25">
      <c r="A91" s="279">
        <v>3</v>
      </c>
      <c r="B91" s="280" t="s">
        <v>669</v>
      </c>
      <c r="C91" s="281" t="s">
        <v>3292</v>
      </c>
      <c r="D91" s="277">
        <v>60</v>
      </c>
      <c r="E91" s="280" t="s">
        <v>669</v>
      </c>
      <c r="F91" s="277">
        <f t="shared" si="4"/>
        <v>180</v>
      </c>
      <c r="G91" s="275"/>
    </row>
    <row r="92" spans="1:7" ht="16.5" x14ac:dyDescent="0.25">
      <c r="A92" s="279">
        <v>4</v>
      </c>
      <c r="B92" s="280" t="s">
        <v>669</v>
      </c>
      <c r="C92" s="281" t="s">
        <v>3294</v>
      </c>
      <c r="D92" s="277">
        <v>15</v>
      </c>
      <c r="E92" s="280" t="s">
        <v>669</v>
      </c>
      <c r="F92" s="277">
        <f t="shared" si="4"/>
        <v>60</v>
      </c>
      <c r="G92" s="275"/>
    </row>
    <row r="93" spans="1:7" ht="16.5" x14ac:dyDescent="0.25">
      <c r="A93" s="279">
        <v>2.4300000000000002</v>
      </c>
      <c r="B93" s="280" t="s">
        <v>1941</v>
      </c>
      <c r="C93" s="281" t="s">
        <v>3295</v>
      </c>
      <c r="D93" s="275" t="e">
        <f>D65</f>
        <v>#REF!</v>
      </c>
      <c r="E93" s="280" t="s">
        <v>1941</v>
      </c>
      <c r="F93" s="277" t="e">
        <f t="shared" si="4"/>
        <v>#REF!</v>
      </c>
      <c r="G93" s="275"/>
    </row>
    <row r="94" spans="1:7" ht="16.5" x14ac:dyDescent="0.25">
      <c r="A94" s="279"/>
      <c r="B94" s="280"/>
      <c r="C94" s="281" t="s">
        <v>1930</v>
      </c>
      <c r="D94" s="275"/>
      <c r="E94" s="276"/>
      <c r="F94" s="277">
        <v>11.26</v>
      </c>
      <c r="G94" s="275">
        <v>0</v>
      </c>
    </row>
    <row r="95" spans="1:7" ht="16.5" x14ac:dyDescent="0.25">
      <c r="A95" s="275"/>
      <c r="B95" s="282"/>
      <c r="C95" s="281"/>
      <c r="D95" s="275"/>
      <c r="E95" s="276"/>
      <c r="F95" s="277"/>
      <c r="G95" s="275"/>
    </row>
    <row r="96" spans="1:7" ht="16.5" x14ac:dyDescent="0.25">
      <c r="A96" s="275"/>
      <c r="B96" s="275"/>
      <c r="C96" s="288" t="s">
        <v>3237</v>
      </c>
      <c r="D96" s="275"/>
      <c r="E96" s="275"/>
      <c r="F96" s="284" t="e">
        <f>SUM(F84:F95)</f>
        <v>#REF!</v>
      </c>
      <c r="G96" s="285" t="s">
        <v>1200</v>
      </c>
    </row>
    <row r="97" spans="1:7" ht="16.5" x14ac:dyDescent="0.25">
      <c r="A97" s="275"/>
      <c r="B97" s="275"/>
      <c r="C97" s="288"/>
      <c r="D97" s="275"/>
      <c r="E97" s="275"/>
      <c r="F97" s="24" t="e">
        <f>F96/A93</f>
        <v>#REF!</v>
      </c>
      <c r="G97" s="275" t="s">
        <v>1941</v>
      </c>
    </row>
    <row r="98" spans="1:7" ht="16.5" x14ac:dyDescent="0.25">
      <c r="A98" s="275"/>
      <c r="B98" s="275"/>
      <c r="C98" s="288"/>
      <c r="D98" s="275"/>
      <c r="E98" s="275"/>
      <c r="F98" s="275"/>
      <c r="G98" s="275"/>
    </row>
    <row r="99" spans="1:7" ht="16.5" x14ac:dyDescent="0.25">
      <c r="A99" s="277">
        <v>1</v>
      </c>
      <c r="B99" s="280" t="s">
        <v>760</v>
      </c>
      <c r="C99" s="281" t="s">
        <v>3301</v>
      </c>
      <c r="D99" s="277" t="e">
        <f>D71</f>
        <v>#REF!</v>
      </c>
      <c r="E99" s="281" t="s">
        <v>760</v>
      </c>
      <c r="F99" s="277" t="e">
        <f>D99*A99</f>
        <v>#REF!</v>
      </c>
      <c r="G99" s="275"/>
    </row>
    <row r="100" spans="1:7" ht="16.5" x14ac:dyDescent="0.25">
      <c r="A100" s="277">
        <v>1</v>
      </c>
      <c r="B100" s="280" t="s">
        <v>760</v>
      </c>
      <c r="C100" s="281" t="s">
        <v>3302</v>
      </c>
      <c r="D100" s="277" t="e">
        <f>D72</f>
        <v>#REF!</v>
      </c>
      <c r="E100" s="281" t="s">
        <v>760</v>
      </c>
      <c r="F100" s="277" t="e">
        <f>D100*A100</f>
        <v>#REF!</v>
      </c>
      <c r="G100" s="275"/>
    </row>
    <row r="101" spans="1:7" ht="16.5" x14ac:dyDescent="0.25">
      <c r="A101" s="277">
        <v>0.5</v>
      </c>
      <c r="B101" s="280" t="s">
        <v>760</v>
      </c>
      <c r="C101" s="281" t="s">
        <v>3303</v>
      </c>
      <c r="D101" s="277" t="e">
        <f>D73</f>
        <v>#REF!</v>
      </c>
      <c r="E101" s="281" t="s">
        <v>760</v>
      </c>
      <c r="F101" s="277" t="e">
        <f>D101*A101</f>
        <v>#REF!</v>
      </c>
      <c r="G101" s="275"/>
    </row>
    <row r="102" spans="1:7" ht="16.5" x14ac:dyDescent="0.25">
      <c r="A102" s="275"/>
      <c r="B102" s="280"/>
      <c r="C102" s="281"/>
      <c r="D102" s="277"/>
      <c r="E102" s="281"/>
      <c r="F102" s="277"/>
      <c r="G102" s="275"/>
    </row>
    <row r="103" spans="1:7" ht="16.5" x14ac:dyDescent="0.25">
      <c r="A103" s="275"/>
      <c r="B103" s="282"/>
      <c r="C103" s="281" t="s">
        <v>3304</v>
      </c>
      <c r="D103" s="275"/>
      <c r="E103" s="289"/>
      <c r="F103" s="284" t="e">
        <f>SUM(F99:F102)</f>
        <v>#REF!</v>
      </c>
      <c r="G103" s="275"/>
    </row>
    <row r="104" spans="1:7" ht="16.5" x14ac:dyDescent="0.25">
      <c r="A104" s="275"/>
      <c r="B104" s="282"/>
      <c r="C104" s="275"/>
      <c r="D104" s="275"/>
      <c r="E104" s="289"/>
      <c r="F104" s="290" t="s">
        <v>1373</v>
      </c>
      <c r="G104" s="275"/>
    </row>
    <row r="105" spans="1:7" ht="16.5" x14ac:dyDescent="0.25">
      <c r="A105" s="275"/>
      <c r="B105" s="275"/>
      <c r="C105" s="275"/>
      <c r="D105" s="275"/>
      <c r="E105" s="275"/>
      <c r="F105" s="275"/>
      <c r="G105" s="275"/>
    </row>
    <row r="106" spans="1:7" ht="16.5" x14ac:dyDescent="0.25">
      <c r="A106" s="1790" t="s">
        <v>3314</v>
      </c>
      <c r="B106" s="1790"/>
      <c r="C106" s="1790"/>
      <c r="D106" s="1790"/>
      <c r="E106" s="1790"/>
      <c r="F106" s="1790"/>
      <c r="G106" s="275"/>
    </row>
    <row r="107" spans="1:7" ht="16.5" x14ac:dyDescent="0.25">
      <c r="A107" s="1790"/>
      <c r="B107" s="1790"/>
      <c r="C107" s="1790"/>
      <c r="D107" s="1790"/>
      <c r="E107" s="1790"/>
      <c r="F107" s="1790"/>
      <c r="G107" s="275"/>
    </row>
    <row r="108" spans="1:7" ht="16.5" x14ac:dyDescent="0.25">
      <c r="A108" s="279"/>
      <c r="B108" s="280"/>
      <c r="C108" s="281"/>
      <c r="D108" s="277"/>
      <c r="E108" s="280"/>
      <c r="F108" s="277"/>
      <c r="G108" s="275"/>
    </row>
    <row r="109" spans="1:7" ht="16.5" x14ac:dyDescent="0.25">
      <c r="A109" s="279">
        <v>10.33</v>
      </c>
      <c r="B109" s="280" t="s">
        <v>803</v>
      </c>
      <c r="C109" s="281" t="s">
        <v>3307</v>
      </c>
      <c r="D109" s="277" t="e">
        <f>D87</f>
        <v>#REF!</v>
      </c>
      <c r="E109" s="280" t="s">
        <v>803</v>
      </c>
      <c r="F109" s="277" t="e">
        <f>D109*A109</f>
        <v>#REF!</v>
      </c>
      <c r="G109" s="275"/>
    </row>
    <row r="110" spans="1:7" ht="16.5" x14ac:dyDescent="0.25">
      <c r="A110" s="279">
        <v>1.42</v>
      </c>
      <c r="B110" s="280" t="s">
        <v>201</v>
      </c>
      <c r="C110" s="281" t="s">
        <v>3291</v>
      </c>
      <c r="D110" s="277">
        <v>209.9</v>
      </c>
      <c r="E110" s="280" t="s">
        <v>201</v>
      </c>
      <c r="F110" s="277">
        <f t="shared" ref="F110:F115" si="5">D110*A110</f>
        <v>298.06</v>
      </c>
      <c r="G110" s="275"/>
    </row>
    <row r="111" spans="1:7" ht="16.5" x14ac:dyDescent="0.25">
      <c r="A111" s="279">
        <v>6.9</v>
      </c>
      <c r="B111" s="280" t="s">
        <v>718</v>
      </c>
      <c r="C111" s="281" t="s">
        <v>3290</v>
      </c>
      <c r="D111" s="277">
        <f>D89</f>
        <v>25.85</v>
      </c>
      <c r="E111" s="280" t="s">
        <v>718</v>
      </c>
      <c r="F111" s="277">
        <f t="shared" si="5"/>
        <v>178.37</v>
      </c>
      <c r="G111" s="275"/>
    </row>
    <row r="112" spans="1:7" ht="16.5" x14ac:dyDescent="0.25">
      <c r="A112" s="279">
        <v>2</v>
      </c>
      <c r="B112" s="280" t="s">
        <v>3299</v>
      </c>
      <c r="C112" s="281" t="s">
        <v>3313</v>
      </c>
      <c r="D112" s="277">
        <v>175</v>
      </c>
      <c r="E112" s="280" t="s">
        <v>669</v>
      </c>
      <c r="F112" s="277">
        <f t="shared" si="5"/>
        <v>350</v>
      </c>
      <c r="G112" s="275"/>
    </row>
    <row r="113" spans="1:7" ht="16.5" x14ac:dyDescent="0.25">
      <c r="A113" s="279">
        <v>2</v>
      </c>
      <c r="B113" s="280" t="s">
        <v>669</v>
      </c>
      <c r="C113" s="281" t="s">
        <v>3292</v>
      </c>
      <c r="D113" s="277">
        <v>60</v>
      </c>
      <c r="E113" s="280" t="s">
        <v>669</v>
      </c>
      <c r="F113" s="277">
        <f t="shared" si="5"/>
        <v>120</v>
      </c>
      <c r="G113" s="275"/>
    </row>
    <row r="114" spans="1:7" ht="16.5" x14ac:dyDescent="0.25">
      <c r="A114" s="279">
        <v>4</v>
      </c>
      <c r="B114" s="280" t="s">
        <v>669</v>
      </c>
      <c r="C114" s="281" t="s">
        <v>3294</v>
      </c>
      <c r="D114" s="277">
        <v>15</v>
      </c>
      <c r="E114" s="280" t="s">
        <v>669</v>
      </c>
      <c r="F114" s="277">
        <f t="shared" si="5"/>
        <v>60</v>
      </c>
      <c r="G114" s="275"/>
    </row>
    <row r="115" spans="1:7" ht="16.5" x14ac:dyDescent="0.25">
      <c r="A115" s="279">
        <v>1.42</v>
      </c>
      <c r="B115" s="280" t="s">
        <v>1941</v>
      </c>
      <c r="C115" s="281" t="s">
        <v>3295</v>
      </c>
      <c r="D115" s="275" t="e">
        <f>F125</f>
        <v>#REF!</v>
      </c>
      <c r="E115" s="280" t="s">
        <v>1941</v>
      </c>
      <c r="F115" s="277" t="e">
        <f t="shared" si="5"/>
        <v>#REF!</v>
      </c>
      <c r="G115" s="275"/>
    </row>
    <row r="116" spans="1:7" ht="16.5" x14ac:dyDescent="0.25">
      <c r="A116" s="279"/>
      <c r="B116" s="280"/>
      <c r="C116" s="281" t="s">
        <v>1930</v>
      </c>
      <c r="D116" s="275"/>
      <c r="E116" s="276"/>
      <c r="F116" s="277">
        <v>3.06</v>
      </c>
      <c r="G116" s="275"/>
    </row>
    <row r="117" spans="1:7" ht="16.5" x14ac:dyDescent="0.25">
      <c r="A117" s="279"/>
      <c r="B117" s="280"/>
      <c r="C117" s="281"/>
      <c r="D117" s="275"/>
      <c r="E117" s="280"/>
      <c r="F117" s="277"/>
      <c r="G117" s="275"/>
    </row>
    <row r="118" spans="1:7" ht="16.5" x14ac:dyDescent="0.25">
      <c r="A118" s="279"/>
      <c r="B118" s="280"/>
      <c r="C118" s="283" t="s">
        <v>3050</v>
      </c>
      <c r="D118" s="285"/>
      <c r="E118" s="274"/>
      <c r="F118" s="284" t="e">
        <f>SUM(F109:F117)</f>
        <v>#REF!</v>
      </c>
      <c r="G118" s="285" t="s">
        <v>1200</v>
      </c>
    </row>
    <row r="119" spans="1:7" ht="16.5" x14ac:dyDescent="0.25">
      <c r="A119" s="275"/>
      <c r="B119" s="275"/>
      <c r="C119" s="288"/>
      <c r="D119" s="275"/>
      <c r="E119" s="275"/>
      <c r="F119" s="275"/>
      <c r="G119" s="275"/>
    </row>
    <row r="120" spans="1:7" ht="16.5" x14ac:dyDescent="0.25">
      <c r="A120" s="277">
        <v>1</v>
      </c>
      <c r="B120" s="280" t="s">
        <v>760</v>
      </c>
      <c r="C120" s="281" t="s">
        <v>3301</v>
      </c>
      <c r="D120" s="277" t="e">
        <f>D99</f>
        <v>#REF!</v>
      </c>
      <c r="E120" s="281" t="s">
        <v>760</v>
      </c>
      <c r="F120" s="277" t="e">
        <f>D120*A120</f>
        <v>#REF!</v>
      </c>
      <c r="G120" s="275"/>
    </row>
    <row r="121" spans="1:7" ht="16.5" x14ac:dyDescent="0.25">
      <c r="A121" s="277">
        <v>1</v>
      </c>
      <c r="B121" s="280" t="s">
        <v>760</v>
      </c>
      <c r="C121" s="281" t="s">
        <v>3302</v>
      </c>
      <c r="D121" s="277" t="e">
        <f>D100</f>
        <v>#REF!</v>
      </c>
      <c r="E121" s="281" t="s">
        <v>760</v>
      </c>
      <c r="F121" s="277" t="e">
        <f>D121*A121</f>
        <v>#REF!</v>
      </c>
      <c r="G121" s="275"/>
    </row>
    <row r="122" spans="1:7" ht="16.5" x14ac:dyDescent="0.25">
      <c r="A122" s="277">
        <v>0.5</v>
      </c>
      <c r="B122" s="280" t="s">
        <v>760</v>
      </c>
      <c r="C122" s="281" t="s">
        <v>3303</v>
      </c>
      <c r="D122" s="277" t="e">
        <f>D101</f>
        <v>#REF!</v>
      </c>
      <c r="E122" s="281" t="s">
        <v>760</v>
      </c>
      <c r="F122" s="277" t="e">
        <f>D122*A122</f>
        <v>#REF!</v>
      </c>
      <c r="G122" s="275"/>
    </row>
    <row r="123" spans="1:7" ht="16.5" x14ac:dyDescent="0.25">
      <c r="A123" s="275"/>
      <c r="B123" s="280"/>
      <c r="C123" s="281"/>
      <c r="D123" s="277"/>
      <c r="E123" s="281"/>
      <c r="F123" s="277"/>
      <c r="G123" s="275"/>
    </row>
    <row r="124" spans="1:7" ht="16.5" x14ac:dyDescent="0.25">
      <c r="A124" s="275"/>
      <c r="B124" s="282"/>
      <c r="C124" s="275"/>
      <c r="D124" s="275"/>
      <c r="E124" s="289"/>
      <c r="F124" s="290" t="s">
        <v>1373</v>
      </c>
      <c r="G124" s="275"/>
    </row>
    <row r="125" spans="1:7" ht="16.5" x14ac:dyDescent="0.25">
      <c r="A125" s="275"/>
      <c r="B125" s="282"/>
      <c r="C125" s="281" t="s">
        <v>3304</v>
      </c>
      <c r="D125" s="275"/>
      <c r="E125" s="289"/>
      <c r="F125" s="284" t="e">
        <f>SUM(F120:F124)</f>
        <v>#REF!</v>
      </c>
      <c r="G125" s="275"/>
    </row>
    <row r="126" spans="1:7" ht="16.5" x14ac:dyDescent="0.25">
      <c r="A126" s="275"/>
      <c r="B126" s="282"/>
      <c r="C126" s="281"/>
      <c r="D126" s="275"/>
      <c r="E126" s="289"/>
      <c r="F126" s="284"/>
      <c r="G126" s="275"/>
    </row>
    <row r="127" spans="1:7" ht="16.5" x14ac:dyDescent="0.25">
      <c r="A127" s="275"/>
      <c r="B127" s="282"/>
      <c r="C127" s="275"/>
      <c r="D127" s="275"/>
      <c r="E127" s="289"/>
      <c r="F127" s="290" t="s">
        <v>1373</v>
      </c>
      <c r="G127" s="275"/>
    </row>
    <row r="128" spans="1:7" ht="16.5" x14ac:dyDescent="0.25">
      <c r="A128" s="275"/>
      <c r="B128" s="1790" t="s">
        <v>3315</v>
      </c>
      <c r="C128" s="1790"/>
      <c r="D128" s="1790"/>
      <c r="E128" s="274"/>
      <c r="F128" s="274"/>
      <c r="G128" s="275"/>
    </row>
    <row r="129" spans="1:7" ht="16.5" x14ac:dyDescent="0.25">
      <c r="A129" s="279"/>
      <c r="B129" s="280"/>
      <c r="C129" s="287" t="s">
        <v>3309</v>
      </c>
      <c r="D129" s="277"/>
      <c r="E129" s="280"/>
      <c r="F129" s="277"/>
      <c r="G129" s="275"/>
    </row>
    <row r="130" spans="1:7" ht="16.5" x14ac:dyDescent="0.25">
      <c r="A130" s="279"/>
      <c r="B130" s="280"/>
      <c r="C130" s="281"/>
      <c r="D130" s="277"/>
      <c r="E130" s="280"/>
      <c r="F130" s="277"/>
      <c r="G130" s="275"/>
    </row>
    <row r="131" spans="1:7" ht="16.5" x14ac:dyDescent="0.25">
      <c r="A131" s="279"/>
      <c r="B131" s="280"/>
      <c r="C131" s="281"/>
      <c r="D131" s="277"/>
      <c r="E131" s="280"/>
      <c r="F131" s="277"/>
      <c r="G131" s="275"/>
    </row>
    <row r="132" spans="1:7" ht="16.5" x14ac:dyDescent="0.25">
      <c r="A132" s="279">
        <v>4.42</v>
      </c>
      <c r="B132" s="280" t="s">
        <v>803</v>
      </c>
      <c r="C132" s="281" t="s">
        <v>3310</v>
      </c>
      <c r="D132" s="277" t="e">
        <f>D109</f>
        <v>#REF!</v>
      </c>
      <c r="E132" s="280" t="s">
        <v>803</v>
      </c>
      <c r="F132" s="277" t="e">
        <f>D132*A132</f>
        <v>#REF!</v>
      </c>
      <c r="G132" s="275"/>
    </row>
    <row r="133" spans="1:7" ht="16.5" x14ac:dyDescent="0.25">
      <c r="A133" s="279">
        <v>7.36</v>
      </c>
      <c r="B133" s="280" t="s">
        <v>803</v>
      </c>
      <c r="C133" s="281" t="s">
        <v>3311</v>
      </c>
      <c r="D133" s="277" t="e">
        <f>D132</f>
        <v>#REF!</v>
      </c>
      <c r="E133" s="280" t="s">
        <v>803</v>
      </c>
      <c r="F133" s="277" t="e">
        <f t="shared" ref="F133:F141" si="6">D133*A133</f>
        <v>#REF!</v>
      </c>
      <c r="G133" s="275"/>
    </row>
    <row r="134" spans="1:7" ht="16.5" x14ac:dyDescent="0.25">
      <c r="A134" s="279">
        <v>3.03</v>
      </c>
      <c r="B134" s="280" t="s">
        <v>803</v>
      </c>
      <c r="C134" s="281" t="s">
        <v>3312</v>
      </c>
      <c r="D134" s="277" t="e">
        <f>D133</f>
        <v>#REF!</v>
      </c>
      <c r="E134" s="280" t="s">
        <v>803</v>
      </c>
      <c r="F134" s="277" t="e">
        <f t="shared" si="6"/>
        <v>#REF!</v>
      </c>
      <c r="G134" s="275"/>
    </row>
    <row r="135" spans="1:7" ht="16.5" x14ac:dyDescent="0.25">
      <c r="A135" s="279">
        <v>1.38</v>
      </c>
      <c r="B135" s="280" t="s">
        <v>803</v>
      </c>
      <c r="C135" s="281" t="s">
        <v>3307</v>
      </c>
      <c r="D135" s="277" t="e">
        <f>D134</f>
        <v>#REF!</v>
      </c>
      <c r="E135" s="280" t="s">
        <v>803</v>
      </c>
      <c r="F135" s="277" t="e">
        <f t="shared" si="6"/>
        <v>#REF!</v>
      </c>
      <c r="G135" s="275"/>
    </row>
    <row r="136" spans="1:7" ht="16.5" x14ac:dyDescent="0.25">
      <c r="A136" s="279">
        <v>2.0249999999999999</v>
      </c>
      <c r="B136" s="280" t="s">
        <v>201</v>
      </c>
      <c r="C136" s="281" t="s">
        <v>1601</v>
      </c>
      <c r="D136" s="277">
        <v>209.9</v>
      </c>
      <c r="E136" s="280" t="s">
        <v>201</v>
      </c>
      <c r="F136" s="277">
        <f t="shared" si="6"/>
        <v>425.05</v>
      </c>
      <c r="G136" s="275"/>
    </row>
    <row r="137" spans="1:7" ht="16.5" x14ac:dyDescent="0.25">
      <c r="A137" s="279">
        <v>11.1</v>
      </c>
      <c r="B137" s="280" t="s">
        <v>718</v>
      </c>
      <c r="C137" s="281" t="s">
        <v>1602</v>
      </c>
      <c r="D137" s="277">
        <v>25.85</v>
      </c>
      <c r="E137" s="280" t="s">
        <v>718</v>
      </c>
      <c r="F137" s="277">
        <f t="shared" si="6"/>
        <v>286.94</v>
      </c>
      <c r="G137" s="275"/>
    </row>
    <row r="138" spans="1:7" ht="16.5" x14ac:dyDescent="0.25">
      <c r="A138" s="279">
        <v>3</v>
      </c>
      <c r="B138" s="280" t="s">
        <v>3299</v>
      </c>
      <c r="C138" s="281" t="str">
        <f>C62</f>
        <v>10" I Max hinges (304 grade) qtn</v>
      </c>
      <c r="D138" s="277">
        <v>236</v>
      </c>
      <c r="E138" s="280" t="s">
        <v>669</v>
      </c>
      <c r="F138" s="277">
        <f t="shared" si="6"/>
        <v>708</v>
      </c>
      <c r="G138" s="275"/>
    </row>
    <row r="139" spans="1:7" ht="16.5" x14ac:dyDescent="0.25">
      <c r="A139" s="279">
        <v>3</v>
      </c>
      <c r="B139" s="280" t="s">
        <v>669</v>
      </c>
      <c r="C139" s="281" t="s">
        <v>3316</v>
      </c>
      <c r="D139" s="277">
        <v>60</v>
      </c>
      <c r="E139" s="280" t="s">
        <v>669</v>
      </c>
      <c r="F139" s="277">
        <f t="shared" si="6"/>
        <v>180</v>
      </c>
      <c r="G139" s="275"/>
    </row>
    <row r="140" spans="1:7" ht="16.5" x14ac:dyDescent="0.25">
      <c r="A140" s="279">
        <v>4</v>
      </c>
      <c r="B140" s="280" t="s">
        <v>669</v>
      </c>
      <c r="C140" s="281" t="s">
        <v>3317</v>
      </c>
      <c r="D140" s="277">
        <v>15</v>
      </c>
      <c r="E140" s="280" t="s">
        <v>669</v>
      </c>
      <c r="F140" s="277">
        <f t="shared" si="6"/>
        <v>60</v>
      </c>
      <c r="G140" s="275"/>
    </row>
    <row r="141" spans="1:7" ht="16.5" x14ac:dyDescent="0.25">
      <c r="A141" s="279">
        <v>2.0249999999999999</v>
      </c>
      <c r="B141" s="280" t="s">
        <v>1941</v>
      </c>
      <c r="C141" s="281" t="s">
        <v>1604</v>
      </c>
      <c r="D141" s="275" t="e">
        <f>F152</f>
        <v>#REF!</v>
      </c>
      <c r="E141" s="280" t="s">
        <v>1941</v>
      </c>
      <c r="F141" s="277" t="e">
        <f t="shared" si="6"/>
        <v>#REF!</v>
      </c>
      <c r="G141" s="275"/>
    </row>
    <row r="142" spans="1:7" ht="16.5" x14ac:dyDescent="0.25">
      <c r="A142" s="279"/>
      <c r="B142" s="280"/>
      <c r="C142" s="281" t="s">
        <v>1605</v>
      </c>
      <c r="D142" s="275"/>
      <c r="E142" s="276"/>
      <c r="F142" s="277">
        <v>9.1999999999999993</v>
      </c>
      <c r="G142" s="275"/>
    </row>
    <row r="143" spans="1:7" ht="16.5" x14ac:dyDescent="0.25">
      <c r="A143" s="275"/>
      <c r="B143" s="282"/>
      <c r="C143" s="281"/>
      <c r="D143" s="275"/>
      <c r="E143" s="276"/>
      <c r="F143" s="277"/>
      <c r="G143" s="275"/>
    </row>
    <row r="144" spans="1:7" ht="16.5" x14ac:dyDescent="0.25">
      <c r="A144" s="275"/>
      <c r="B144" s="275"/>
      <c r="C144" s="288" t="s">
        <v>3237</v>
      </c>
      <c r="D144" s="275"/>
      <c r="E144" s="275"/>
      <c r="F144" s="285" t="e">
        <f>SUM(F132:F143)</f>
        <v>#REF!</v>
      </c>
      <c r="G144" s="285" t="s">
        <v>1200</v>
      </c>
    </row>
    <row r="145" spans="1:7" ht="16.5" x14ac:dyDescent="0.25">
      <c r="A145" s="275"/>
      <c r="B145" s="275"/>
      <c r="C145" s="24" t="s">
        <v>3318</v>
      </c>
      <c r="D145" s="275"/>
      <c r="E145" s="275"/>
      <c r="F145" s="24" t="e">
        <f>F144/A136</f>
        <v>#REF!</v>
      </c>
      <c r="G145" s="275" t="s">
        <v>1941</v>
      </c>
    </row>
    <row r="146" spans="1:7" ht="16.5" x14ac:dyDescent="0.25">
      <c r="A146" s="275"/>
      <c r="B146" s="275"/>
      <c r="C146" s="288"/>
      <c r="D146" s="275"/>
      <c r="E146" s="275"/>
      <c r="F146" s="275"/>
      <c r="G146" s="275"/>
    </row>
    <row r="147" spans="1:7" ht="16.5" x14ac:dyDescent="0.25">
      <c r="A147" s="277">
        <v>1</v>
      </c>
      <c r="B147" s="280" t="s">
        <v>760</v>
      </c>
      <c r="C147" s="281" t="s">
        <v>3301</v>
      </c>
      <c r="D147" s="277" t="e">
        <f>D120</f>
        <v>#REF!</v>
      </c>
      <c r="E147" s="281" t="s">
        <v>760</v>
      </c>
      <c r="F147" s="277" t="e">
        <f>D147*A147</f>
        <v>#REF!</v>
      </c>
      <c r="G147" s="275"/>
    </row>
    <row r="148" spans="1:7" ht="16.5" x14ac:dyDescent="0.25">
      <c r="A148" s="277">
        <v>1</v>
      </c>
      <c r="B148" s="280" t="s">
        <v>760</v>
      </c>
      <c r="C148" s="281" t="s">
        <v>3302</v>
      </c>
      <c r="D148" s="277" t="e">
        <f>D121</f>
        <v>#REF!</v>
      </c>
      <c r="E148" s="281" t="s">
        <v>760</v>
      </c>
      <c r="F148" s="277" t="e">
        <f>D148*A148</f>
        <v>#REF!</v>
      </c>
      <c r="G148" s="275"/>
    </row>
    <row r="149" spans="1:7" ht="16.5" x14ac:dyDescent="0.25">
      <c r="A149" s="277">
        <v>0.5</v>
      </c>
      <c r="B149" s="280" t="s">
        <v>760</v>
      </c>
      <c r="C149" s="281" t="s">
        <v>3303</v>
      </c>
      <c r="D149" s="277" t="e">
        <f>D122</f>
        <v>#REF!</v>
      </c>
      <c r="E149" s="281" t="s">
        <v>760</v>
      </c>
      <c r="F149" s="277" t="e">
        <f>D149*A149</f>
        <v>#REF!</v>
      </c>
      <c r="G149" s="275"/>
    </row>
    <row r="150" spans="1:7" ht="16.5" x14ac:dyDescent="0.25">
      <c r="A150" s="275"/>
      <c r="B150" s="280"/>
      <c r="C150" s="281"/>
      <c r="D150" s="277"/>
      <c r="E150" s="281"/>
      <c r="F150" s="277"/>
      <c r="G150" s="275"/>
    </row>
    <row r="151" spans="1:7" ht="16.5" x14ac:dyDescent="0.25">
      <c r="A151" s="275"/>
      <c r="B151" s="282"/>
      <c r="C151" s="275"/>
      <c r="D151" s="275"/>
      <c r="E151" s="289"/>
      <c r="F151" s="290" t="s">
        <v>1373</v>
      </c>
      <c r="G151" s="275"/>
    </row>
    <row r="152" spans="1:7" ht="16.5" x14ac:dyDescent="0.25">
      <c r="A152" s="275"/>
      <c r="B152" s="282"/>
      <c r="C152" s="281" t="s">
        <v>3304</v>
      </c>
      <c r="D152" s="275"/>
      <c r="E152" s="289"/>
      <c r="F152" s="284" t="e">
        <f>SUM(F147:F151)</f>
        <v>#REF!</v>
      </c>
      <c r="G152" s="275"/>
    </row>
    <row r="153" spans="1:7" ht="16.5" x14ac:dyDescent="0.25">
      <c r="A153" s="275"/>
      <c r="B153" s="282"/>
      <c r="C153" s="275"/>
      <c r="D153" s="275"/>
      <c r="E153" s="289"/>
      <c r="F153" s="290" t="s">
        <v>1373</v>
      </c>
      <c r="G153" s="275"/>
    </row>
    <row r="155" spans="1:7" x14ac:dyDescent="0.25">
      <c r="A155" s="1790" t="s">
        <v>3319</v>
      </c>
      <c r="B155" s="1790"/>
      <c r="C155" s="1790"/>
      <c r="D155" s="1790"/>
      <c r="E155" s="1790"/>
      <c r="F155" s="1790"/>
    </row>
    <row r="156" spans="1:7" x14ac:dyDescent="0.25">
      <c r="A156" s="1790"/>
      <c r="B156" s="1790"/>
      <c r="C156" s="1790"/>
      <c r="D156" s="1790"/>
      <c r="E156" s="1790"/>
      <c r="F156" s="1790"/>
    </row>
    <row r="157" spans="1:7" ht="16.5" x14ac:dyDescent="0.25">
      <c r="A157" s="279"/>
      <c r="B157" s="280"/>
      <c r="C157" s="281"/>
      <c r="D157" s="277"/>
      <c r="E157" s="280"/>
      <c r="F157" s="277"/>
    </row>
    <row r="158" spans="1:7" ht="16.5" x14ac:dyDescent="0.25">
      <c r="A158" s="279">
        <v>6.56</v>
      </c>
      <c r="B158" s="280" t="s">
        <v>803</v>
      </c>
      <c r="C158" s="281" t="s">
        <v>3307</v>
      </c>
      <c r="D158" s="277" t="e">
        <f>D135</f>
        <v>#REF!</v>
      </c>
      <c r="E158" s="280" t="s">
        <v>803</v>
      </c>
      <c r="F158" s="277" t="e">
        <f>D158*A158</f>
        <v>#REF!</v>
      </c>
    </row>
    <row r="159" spans="1:7" ht="16.5" x14ac:dyDescent="0.25">
      <c r="A159" s="279">
        <v>1.0129999999999999</v>
      </c>
      <c r="B159" s="280" t="s">
        <v>201</v>
      </c>
      <c r="C159" s="281" t="s">
        <v>3291</v>
      </c>
      <c r="D159" s="277">
        <v>209.9</v>
      </c>
      <c r="E159" s="280" t="s">
        <v>201</v>
      </c>
      <c r="F159" s="277">
        <f t="shared" ref="F159:F164" si="7">D159*A159</f>
        <v>212.63</v>
      </c>
    </row>
    <row r="160" spans="1:7" ht="16.5" x14ac:dyDescent="0.25">
      <c r="A160" s="279">
        <v>4.2</v>
      </c>
      <c r="B160" s="280" t="s">
        <v>718</v>
      </c>
      <c r="C160" s="281" t="s">
        <v>3290</v>
      </c>
      <c r="D160" s="277">
        <f>D137</f>
        <v>25.85</v>
      </c>
      <c r="E160" s="280" t="s">
        <v>718</v>
      </c>
      <c r="F160" s="277">
        <f t="shared" si="7"/>
        <v>108.57</v>
      </c>
    </row>
    <row r="161" spans="1:7" ht="16.5" x14ac:dyDescent="0.25">
      <c r="A161" s="279">
        <v>1</v>
      </c>
      <c r="B161" s="280" t="s">
        <v>3299</v>
      </c>
      <c r="C161" s="281" t="str">
        <f>C138</f>
        <v>10" I Max hinges (304 grade) qtn</v>
      </c>
      <c r="D161" s="277">
        <f>D138</f>
        <v>236</v>
      </c>
      <c r="E161" s="280" t="s">
        <v>669</v>
      </c>
      <c r="F161" s="277">
        <f t="shared" si="7"/>
        <v>236</v>
      </c>
    </row>
    <row r="162" spans="1:7" ht="16.5" x14ac:dyDescent="0.25">
      <c r="A162" s="279">
        <v>1</v>
      </c>
      <c r="B162" s="280" t="s">
        <v>669</v>
      </c>
      <c r="C162" s="281" t="s">
        <v>3292</v>
      </c>
      <c r="D162" s="277">
        <f>D139</f>
        <v>60</v>
      </c>
      <c r="E162" s="280" t="s">
        <v>669</v>
      </c>
      <c r="F162" s="277">
        <f t="shared" si="7"/>
        <v>60</v>
      </c>
    </row>
    <row r="163" spans="1:7" ht="16.5" x14ac:dyDescent="0.25">
      <c r="A163" s="279">
        <v>4</v>
      </c>
      <c r="B163" s="280" t="s">
        <v>669</v>
      </c>
      <c r="C163" s="281" t="s">
        <v>3294</v>
      </c>
      <c r="D163" s="277">
        <v>15</v>
      </c>
      <c r="E163" s="280" t="s">
        <v>669</v>
      </c>
      <c r="F163" s="277">
        <f>D163*A163</f>
        <v>60</v>
      </c>
    </row>
    <row r="164" spans="1:7" ht="16.5" x14ac:dyDescent="0.25">
      <c r="A164" s="279">
        <v>1.0129999999999999</v>
      </c>
      <c r="B164" s="280" t="s">
        <v>1941</v>
      </c>
      <c r="C164" s="281" t="s">
        <v>3295</v>
      </c>
      <c r="D164" s="275" t="e">
        <f>D141</f>
        <v>#REF!</v>
      </c>
      <c r="E164" s="280" t="s">
        <v>1941</v>
      </c>
      <c r="F164" s="277" t="e">
        <f t="shared" si="7"/>
        <v>#REF!</v>
      </c>
    </row>
    <row r="165" spans="1:7" ht="16.5" x14ac:dyDescent="0.25">
      <c r="A165" s="279"/>
      <c r="B165" s="280"/>
      <c r="C165" s="281" t="s">
        <v>1930</v>
      </c>
      <c r="D165" s="275"/>
      <c r="E165" s="276"/>
      <c r="F165" s="277"/>
    </row>
    <row r="166" spans="1:7" ht="23.25" customHeight="1" x14ac:dyDescent="0.25">
      <c r="A166" s="279"/>
      <c r="B166" s="280"/>
      <c r="C166" s="283" t="s">
        <v>3050</v>
      </c>
      <c r="D166" s="285"/>
      <c r="E166" s="274"/>
      <c r="F166" s="284" t="e">
        <f>SUM(F158:F165)</f>
        <v>#REF!</v>
      </c>
    </row>
    <row r="167" spans="1:7" ht="13.5" customHeight="1" x14ac:dyDescent="0.25">
      <c r="A167" s="279"/>
      <c r="B167" s="280"/>
      <c r="C167" s="24" t="s">
        <v>3320</v>
      </c>
      <c r="D167" s="275"/>
      <c r="E167" s="275"/>
      <c r="F167" s="24" t="e">
        <f>F166/A164</f>
        <v>#REF!</v>
      </c>
      <c r="G167" s="275" t="s">
        <v>1941</v>
      </c>
    </row>
    <row r="168" spans="1:7" ht="16.5" x14ac:dyDescent="0.25">
      <c r="A168" s="275"/>
      <c r="B168" s="275"/>
      <c r="C168" s="288"/>
      <c r="D168" s="275"/>
      <c r="E168" s="275"/>
      <c r="F168" s="275"/>
    </row>
    <row r="169" spans="1:7" ht="16.5" x14ac:dyDescent="0.25">
      <c r="A169" s="277">
        <v>1</v>
      </c>
      <c r="B169" s="280" t="s">
        <v>760</v>
      </c>
      <c r="C169" s="281" t="s">
        <v>3301</v>
      </c>
      <c r="D169" s="277" t="e">
        <f>D147</f>
        <v>#REF!</v>
      </c>
      <c r="E169" s="281" t="s">
        <v>760</v>
      </c>
      <c r="F169" s="277" t="e">
        <f>D169*A169</f>
        <v>#REF!</v>
      </c>
    </row>
    <row r="170" spans="1:7" ht="16.5" x14ac:dyDescent="0.25">
      <c r="A170" s="277">
        <v>1</v>
      </c>
      <c r="B170" s="280" t="s">
        <v>760</v>
      </c>
      <c r="C170" s="281" t="s">
        <v>3302</v>
      </c>
      <c r="D170" s="277" t="e">
        <f>D148</f>
        <v>#REF!</v>
      </c>
      <c r="E170" s="281" t="s">
        <v>760</v>
      </c>
      <c r="F170" s="277" t="e">
        <f>D170*A170</f>
        <v>#REF!</v>
      </c>
    </row>
    <row r="171" spans="1:7" ht="16.5" x14ac:dyDescent="0.25">
      <c r="A171" s="277">
        <v>0.5</v>
      </c>
      <c r="B171" s="280" t="s">
        <v>760</v>
      </c>
      <c r="C171" s="281" t="s">
        <v>3303</v>
      </c>
      <c r="D171" s="277" t="e">
        <f>D149</f>
        <v>#REF!</v>
      </c>
      <c r="E171" s="281" t="s">
        <v>760</v>
      </c>
      <c r="F171" s="277" t="e">
        <f>D171*A171</f>
        <v>#REF!</v>
      </c>
    </row>
    <row r="172" spans="1:7" ht="35.25" hidden="1" customHeight="1" x14ac:dyDescent="0.25">
      <c r="A172" s="275"/>
      <c r="B172" s="280"/>
      <c r="C172" s="281"/>
      <c r="D172" s="277"/>
      <c r="E172" s="281"/>
      <c r="F172" s="277"/>
    </row>
    <row r="173" spans="1:7" ht="15.75" hidden="1" customHeight="1" x14ac:dyDescent="0.25">
      <c r="A173" s="275"/>
      <c r="B173" s="282"/>
      <c r="C173" s="275"/>
      <c r="D173" s="275"/>
      <c r="E173" s="289"/>
      <c r="F173" s="290" t="s">
        <v>1373</v>
      </c>
    </row>
    <row r="174" spans="1:7" ht="15.75" hidden="1" customHeight="1" x14ac:dyDescent="0.25">
      <c r="A174" s="275"/>
      <c r="B174" s="282"/>
      <c r="C174" s="281" t="s">
        <v>3304</v>
      </c>
      <c r="D174" s="275"/>
      <c r="E174" s="289"/>
      <c r="F174" s="284" t="e">
        <f>SUM(F169:F173)</f>
        <v>#REF!</v>
      </c>
    </row>
    <row r="175" spans="1:7" ht="15.75" hidden="1" customHeight="1" x14ac:dyDescent="0.25">
      <c r="A175" s="275"/>
      <c r="B175" s="282"/>
      <c r="C175" s="275"/>
      <c r="D175" s="275"/>
      <c r="E175" s="289"/>
      <c r="F175" s="290" t="s">
        <v>1373</v>
      </c>
    </row>
    <row r="178" spans="1:6" ht="19.5" x14ac:dyDescent="0.35">
      <c r="B178" s="3"/>
      <c r="C178" s="75" t="s">
        <v>2462</v>
      </c>
      <c r="D178" s="1791" t="s">
        <v>2017</v>
      </c>
      <c r="E178" s="1791"/>
      <c r="F178" s="1791"/>
    </row>
    <row r="179" spans="1:6" x14ac:dyDescent="0.25">
      <c r="A179" s="12">
        <v>4.6740000000000004</v>
      </c>
      <c r="B179" s="7" t="s">
        <v>803</v>
      </c>
      <c r="C179" s="1" t="s">
        <v>1600</v>
      </c>
      <c r="D179" s="8">
        <f>[10]Data!P1475</f>
        <v>321</v>
      </c>
      <c r="E179" s="7" t="s">
        <v>803</v>
      </c>
      <c r="F179" s="8">
        <f>D179*A179</f>
        <v>1500.35</v>
      </c>
    </row>
    <row r="180" spans="1:6" x14ac:dyDescent="0.25">
      <c r="A180" s="12">
        <v>0.54</v>
      </c>
      <c r="B180" s="7" t="s">
        <v>201</v>
      </c>
      <c r="C180" s="1" t="s">
        <v>1601</v>
      </c>
      <c r="D180" s="8">
        <f>[10]Data!P1476</f>
        <v>209.9</v>
      </c>
      <c r="E180" s="7" t="s">
        <v>803</v>
      </c>
      <c r="F180" s="8">
        <f>D180*A180</f>
        <v>113.35</v>
      </c>
    </row>
    <row r="181" spans="1:6" x14ac:dyDescent="0.25">
      <c r="A181" s="12">
        <v>0.54</v>
      </c>
      <c r="B181" s="7" t="s">
        <v>201</v>
      </c>
      <c r="C181" s="1" t="s">
        <v>1604</v>
      </c>
      <c r="D181" s="8">
        <f>[10]Data!P1477</f>
        <v>1067</v>
      </c>
      <c r="E181" s="7" t="s">
        <v>803</v>
      </c>
      <c r="F181" s="8">
        <f>D181*A181</f>
        <v>576.17999999999995</v>
      </c>
    </row>
    <row r="182" spans="1:6" x14ac:dyDescent="0.25">
      <c r="A182" s="12"/>
      <c r="B182" s="7"/>
      <c r="C182" s="1"/>
      <c r="D182" s="8"/>
      <c r="E182" s="7"/>
      <c r="F182" s="8">
        <f>SUM(F179:F181)</f>
        <v>2189.88</v>
      </c>
    </row>
    <row r="183" spans="1:6" x14ac:dyDescent="0.25">
      <c r="A183" s="12"/>
      <c r="B183" s="7"/>
      <c r="C183" s="28" t="s">
        <v>3059</v>
      </c>
      <c r="D183" s="8"/>
      <c r="E183" s="7"/>
      <c r="F183" s="25">
        <f>F182/A181</f>
        <v>4055.33</v>
      </c>
    </row>
    <row r="186" spans="1:6" ht="19.5" x14ac:dyDescent="0.35">
      <c r="A186" s="37"/>
      <c r="B186" s="3"/>
      <c r="C186" s="75" t="s">
        <v>3172</v>
      </c>
      <c r="D186" s="47" t="s">
        <v>2017</v>
      </c>
      <c r="E186" s="47"/>
      <c r="F186" s="47"/>
    </row>
    <row r="187" spans="1:6" x14ac:dyDescent="0.25">
      <c r="A187" s="10">
        <v>3.7389999999999999</v>
      </c>
      <c r="B187" s="7" t="s">
        <v>803</v>
      </c>
      <c r="C187" s="1" t="s">
        <v>1600</v>
      </c>
      <c r="D187" s="8">
        <f>D179</f>
        <v>321</v>
      </c>
      <c r="E187" s="7" t="s">
        <v>803</v>
      </c>
      <c r="F187" s="8">
        <f>D187*A187</f>
        <v>1200.22</v>
      </c>
    </row>
    <row r="188" spans="1:6" x14ac:dyDescent="0.25">
      <c r="A188" s="10">
        <v>0.36</v>
      </c>
      <c r="B188" s="7" t="s">
        <v>201</v>
      </c>
      <c r="C188" s="1" t="s">
        <v>1601</v>
      </c>
      <c r="D188" s="8">
        <f>D180</f>
        <v>209.9</v>
      </c>
      <c r="E188" s="7" t="s">
        <v>803</v>
      </c>
      <c r="F188" s="8">
        <f>D188*A188</f>
        <v>75.56</v>
      </c>
    </row>
    <row r="189" spans="1:6" ht="15.75" hidden="1" customHeight="1" x14ac:dyDescent="0.25">
      <c r="A189" s="10">
        <v>0.36</v>
      </c>
      <c r="B189" s="7" t="s">
        <v>201</v>
      </c>
      <c r="C189" s="1" t="s">
        <v>1604</v>
      </c>
      <c r="D189" s="8">
        <f>D181</f>
        <v>1067</v>
      </c>
      <c r="E189" s="7" t="s">
        <v>803</v>
      </c>
      <c r="F189" s="8">
        <f>D189*A189</f>
        <v>384.12</v>
      </c>
    </row>
    <row r="190" spans="1:6" ht="15.75" hidden="1" customHeight="1" x14ac:dyDescent="0.25">
      <c r="A190" s="10"/>
      <c r="B190" s="7"/>
      <c r="C190" s="1"/>
      <c r="D190" s="8"/>
      <c r="E190" s="7"/>
      <c r="F190" s="8">
        <f>SUM(F187:F189)</f>
        <v>1659.9</v>
      </c>
    </row>
    <row r="191" spans="1:6" ht="15.75" hidden="1" customHeight="1" x14ac:dyDescent="0.25">
      <c r="A191" s="10"/>
      <c r="B191" s="7"/>
      <c r="C191" s="28" t="s">
        <v>3059</v>
      </c>
      <c r="D191" s="8"/>
      <c r="E191" s="7"/>
      <c r="F191" s="25">
        <f>F190/A189</f>
        <v>4610.83</v>
      </c>
    </row>
    <row r="192" spans="1:6" ht="15.75" hidden="1" customHeight="1" x14ac:dyDescent="0.25">
      <c r="A192" s="37"/>
    </row>
    <row r="193" spans="1:6" ht="15.75" hidden="1" customHeight="1" x14ac:dyDescent="0.35">
      <c r="A193" s="37"/>
      <c r="B193" s="3"/>
      <c r="C193" s="75" t="s">
        <v>3173</v>
      </c>
      <c r="D193" s="47" t="s">
        <v>2017</v>
      </c>
      <c r="E193" s="9"/>
    </row>
    <row r="194" spans="1:6" ht="15.75" hidden="1" customHeight="1" x14ac:dyDescent="0.25">
      <c r="A194" s="10">
        <v>4.21</v>
      </c>
      <c r="B194" s="7" t="s">
        <v>803</v>
      </c>
      <c r="C194" s="1" t="s">
        <v>1600</v>
      </c>
      <c r="D194" s="8">
        <f>D187</f>
        <v>321</v>
      </c>
      <c r="E194" s="7" t="s">
        <v>803</v>
      </c>
      <c r="F194" s="8">
        <f>D194*A194</f>
        <v>1351.41</v>
      </c>
    </row>
    <row r="195" spans="1:6" ht="15.75" hidden="1" customHeight="1" x14ac:dyDescent="0.25">
      <c r="A195" s="10">
        <v>0.45</v>
      </c>
      <c r="B195" s="7" t="s">
        <v>201</v>
      </c>
      <c r="C195" s="1" t="s">
        <v>1601</v>
      </c>
      <c r="D195" s="8">
        <f>D188</f>
        <v>209.9</v>
      </c>
      <c r="E195" s="7" t="s">
        <v>803</v>
      </c>
      <c r="F195" s="8">
        <f>D195*A195</f>
        <v>94.46</v>
      </c>
    </row>
    <row r="196" spans="1:6" ht="15.75" hidden="1" customHeight="1" x14ac:dyDescent="0.25">
      <c r="A196" s="10">
        <v>0.45</v>
      </c>
      <c r="B196" s="7" t="s">
        <v>201</v>
      </c>
      <c r="C196" s="1" t="s">
        <v>1604</v>
      </c>
      <c r="D196" s="8">
        <f>D189</f>
        <v>1067</v>
      </c>
      <c r="E196" s="7" t="s">
        <v>803</v>
      </c>
      <c r="F196" s="8">
        <f>D196*A196</f>
        <v>480.15</v>
      </c>
    </row>
    <row r="197" spans="1:6" ht="27" customHeight="1" x14ac:dyDescent="0.25">
      <c r="A197" s="10" t="e">
        <f>#REF!-2967</f>
        <v>#REF!</v>
      </c>
      <c r="B197" s="7"/>
      <c r="C197" s="1"/>
      <c r="D197" s="8"/>
      <c r="E197" s="7"/>
      <c r="F197" s="8">
        <f>SUM(F194:F196)</f>
        <v>1926.02</v>
      </c>
    </row>
    <row r="198" spans="1:6" ht="45.75" customHeight="1" x14ac:dyDescent="0.25">
      <c r="A198" s="10"/>
      <c r="B198" s="7"/>
      <c r="C198" s="28" t="s">
        <v>3059</v>
      </c>
      <c r="D198" s="8"/>
      <c r="E198" s="7"/>
      <c r="F198" s="25">
        <f>F197/A196</f>
        <v>4280.04</v>
      </c>
    </row>
    <row r="199" spans="1:6" x14ac:dyDescent="0.25">
      <c r="A199" s="37"/>
    </row>
    <row r="200" spans="1:6" x14ac:dyDescent="0.25">
      <c r="A200" s="8">
        <v>1</v>
      </c>
      <c r="B200" s="7" t="s">
        <v>1941</v>
      </c>
      <c r="C200" s="1" t="s">
        <v>482</v>
      </c>
      <c r="D200" s="8" t="e">
        <f>#REF!</f>
        <v>#REF!</v>
      </c>
      <c r="E200" s="1" t="s">
        <v>1941</v>
      </c>
      <c r="F200" s="8" t="e">
        <f>D200*A200</f>
        <v>#REF!</v>
      </c>
    </row>
    <row r="201" spans="1:6" x14ac:dyDescent="0.25">
      <c r="A201" s="8">
        <v>0.75</v>
      </c>
      <c r="B201" s="7" t="s">
        <v>484</v>
      </c>
      <c r="C201" s="1" t="s">
        <v>485</v>
      </c>
      <c r="D201" s="8" t="e">
        <f>#REF!</f>
        <v>#REF!</v>
      </c>
      <c r="E201" s="1" t="s">
        <v>1200</v>
      </c>
      <c r="F201" s="8" t="e">
        <f>D201*A201</f>
        <v>#REF!</v>
      </c>
    </row>
    <row r="202" spans="1:6" x14ac:dyDescent="0.25">
      <c r="A202" s="8">
        <v>0.75</v>
      </c>
      <c r="B202" s="7" t="s">
        <v>484</v>
      </c>
      <c r="C202" s="1" t="s">
        <v>714</v>
      </c>
      <c r="D202" s="8" t="e">
        <f>#REF!</f>
        <v>#REF!</v>
      </c>
      <c r="E202" s="1" t="s">
        <v>1200</v>
      </c>
      <c r="F202" s="8" t="e">
        <f>D202*A202</f>
        <v>#REF!</v>
      </c>
    </row>
    <row r="203" spans="1:6" x14ac:dyDescent="0.25">
      <c r="A203" s="8">
        <v>0.5</v>
      </c>
      <c r="B203" s="7" t="s">
        <v>484</v>
      </c>
      <c r="C203" s="1" t="s">
        <v>1734</v>
      </c>
      <c r="D203" s="8" t="e">
        <f>#REF!</f>
        <v>#REF!</v>
      </c>
      <c r="E203" s="1" t="s">
        <v>1200</v>
      </c>
      <c r="F203" s="8" t="e">
        <f>D203*A203</f>
        <v>#REF!</v>
      </c>
    </row>
    <row r="204" spans="1:6" x14ac:dyDescent="0.25">
      <c r="B204" s="7" t="s">
        <v>388</v>
      </c>
      <c r="C204" s="1" t="s">
        <v>58</v>
      </c>
      <c r="E204" s="1" t="s">
        <v>388</v>
      </c>
      <c r="F204" s="8">
        <v>53.5</v>
      </c>
    </row>
    <row r="205" spans="1:6" x14ac:dyDescent="0.25">
      <c r="B205" s="3"/>
      <c r="C205" s="1" t="s">
        <v>817</v>
      </c>
      <c r="E205" s="9"/>
      <c r="F205" s="5" t="s">
        <v>1373</v>
      </c>
    </row>
    <row r="206" spans="1:6" x14ac:dyDescent="0.25">
      <c r="B206" s="3"/>
      <c r="C206" s="2" t="s">
        <v>1506</v>
      </c>
      <c r="E206" s="9"/>
      <c r="F206" s="8" t="e">
        <f>SUM(F200:F204)</f>
        <v>#REF!</v>
      </c>
    </row>
    <row r="207" spans="1:6" x14ac:dyDescent="0.25">
      <c r="B207" s="3"/>
      <c r="E207" s="9"/>
      <c r="F207" s="5" t="s">
        <v>1373</v>
      </c>
    </row>
    <row r="208" spans="1:6" x14ac:dyDescent="0.25">
      <c r="B208" s="3"/>
      <c r="C208" s="1" t="s">
        <v>334</v>
      </c>
      <c r="D208" s="8" t="e">
        <f>F206</f>
        <v>#REF!</v>
      </c>
      <c r="E208" s="1" t="e">
        <f>#REF!</f>
        <v>#REF!</v>
      </c>
      <c r="F208" s="25" t="e">
        <f>#REF!</f>
        <v>#REF!</v>
      </c>
    </row>
    <row r="209" spans="1:6" x14ac:dyDescent="0.25">
      <c r="B209" s="3"/>
      <c r="C209" s="1" t="s">
        <v>336</v>
      </c>
      <c r="D209" s="8" t="str">
        <f>F207</f>
        <v>-</v>
      </c>
      <c r="E209" s="1" t="e">
        <f>#REF!</f>
        <v>#REF!</v>
      </c>
      <c r="F209" s="25" t="e">
        <f>#REF!</f>
        <v>#REF!</v>
      </c>
    </row>
    <row r="210" spans="1:6" x14ac:dyDescent="0.25">
      <c r="B210" s="3"/>
      <c r="C210" s="1" t="s">
        <v>1895</v>
      </c>
      <c r="D210" s="8" t="e">
        <f>F208</f>
        <v>#REF!</v>
      </c>
      <c r="E210" s="1" t="e">
        <f>#REF!</f>
        <v>#REF!</v>
      </c>
      <c r="F210" s="25" t="e">
        <f>#REF!</f>
        <v>#REF!</v>
      </c>
    </row>
    <row r="211" spans="1:6" x14ac:dyDescent="0.25">
      <c r="B211" s="3"/>
      <c r="C211" s="1" t="s">
        <v>328</v>
      </c>
      <c r="D211" s="8" t="e">
        <f>F209</f>
        <v>#REF!</v>
      </c>
      <c r="E211" s="1" t="e">
        <f>#REF!</f>
        <v>#REF!</v>
      </c>
      <c r="F211" s="25" t="e">
        <f>#REF!</f>
        <v>#REF!</v>
      </c>
    </row>
    <row r="212" spans="1:6" hidden="1" x14ac:dyDescent="0.25">
      <c r="B212" s="3"/>
      <c r="C212" s="1" t="s">
        <v>1167</v>
      </c>
      <c r="D212" s="8" t="e">
        <f>F210</f>
        <v>#REF!</v>
      </c>
      <c r="E212" s="1" t="e">
        <f>#REF!</f>
        <v>#REF!</v>
      </c>
      <c r="F212" s="25" t="e">
        <f>#REF!</f>
        <v>#REF!</v>
      </c>
    </row>
    <row r="213" spans="1:6" x14ac:dyDescent="0.25">
      <c r="B213" s="3"/>
      <c r="C213" s="1"/>
      <c r="D213" s="8"/>
      <c r="E213" s="1"/>
      <c r="F213" s="25"/>
    </row>
    <row r="214" spans="1:6" x14ac:dyDescent="0.25">
      <c r="A214" s="16"/>
      <c r="B214" s="7" t="s">
        <v>852</v>
      </c>
      <c r="C214" s="1" t="s">
        <v>116</v>
      </c>
      <c r="E214" s="9"/>
    </row>
    <row r="215" spans="1:6" x14ac:dyDescent="0.25">
      <c r="A215" s="37"/>
      <c r="B215" s="3"/>
      <c r="C215" s="1" t="s">
        <v>1093</v>
      </c>
      <c r="E215" s="9"/>
    </row>
    <row r="216" spans="1:6" x14ac:dyDescent="0.25">
      <c r="A216" s="37"/>
      <c r="B216" s="3"/>
      <c r="C216" s="1" t="s">
        <v>1094</v>
      </c>
      <c r="E216" s="9"/>
    </row>
    <row r="217" spans="1:6" x14ac:dyDescent="0.25">
      <c r="A217" s="37"/>
      <c r="B217" s="3"/>
      <c r="C217" s="1" t="s">
        <v>894</v>
      </c>
      <c r="E217" s="9"/>
    </row>
    <row r="218" spans="1:6" x14ac:dyDescent="0.25">
      <c r="A218" s="37"/>
      <c r="B218" s="3"/>
      <c r="C218" s="1" t="s">
        <v>895</v>
      </c>
      <c r="E218" s="9"/>
    </row>
    <row r="219" spans="1:6" x14ac:dyDescent="0.25">
      <c r="A219" s="37"/>
      <c r="B219" s="3"/>
      <c r="C219" s="1" t="s">
        <v>1080</v>
      </c>
      <c r="E219" s="9"/>
    </row>
    <row r="220" spans="1:6" x14ac:dyDescent="0.25">
      <c r="A220" s="37"/>
      <c r="B220" s="3"/>
      <c r="C220" s="1" t="s">
        <v>1001</v>
      </c>
      <c r="E220" s="9"/>
    </row>
    <row r="221" spans="1:6" x14ac:dyDescent="0.25">
      <c r="A221" s="37"/>
      <c r="B221" s="3"/>
      <c r="C221" s="5" t="s">
        <v>1373</v>
      </c>
      <c r="D221" s="5" t="s">
        <v>1373</v>
      </c>
      <c r="E221" s="9"/>
    </row>
    <row r="222" spans="1:6" x14ac:dyDescent="0.25">
      <c r="A222" s="37"/>
      <c r="B222" s="7" t="s">
        <v>602</v>
      </c>
      <c r="C222" s="1" t="s">
        <v>1840</v>
      </c>
      <c r="E222" s="9"/>
    </row>
    <row r="223" spans="1:6" x14ac:dyDescent="0.25">
      <c r="A223" s="37"/>
      <c r="B223" s="3"/>
      <c r="C223" s="1" t="s">
        <v>1939</v>
      </c>
      <c r="E223" s="9"/>
    </row>
    <row r="224" spans="1:6" x14ac:dyDescent="0.25">
      <c r="A224" s="10">
        <v>10</v>
      </c>
      <c r="B224" s="7" t="s">
        <v>1941</v>
      </c>
      <c r="C224" s="1" t="s">
        <v>482</v>
      </c>
      <c r="D224" s="44" t="e">
        <f>#REF!</f>
        <v>#REF!</v>
      </c>
      <c r="E224" s="1" t="s">
        <v>1941</v>
      </c>
      <c r="F224" s="8" t="e">
        <f>(A224*D224)</f>
        <v>#REF!</v>
      </c>
    </row>
    <row r="225" spans="1:6" x14ac:dyDescent="0.25">
      <c r="A225" s="10">
        <v>1</v>
      </c>
      <c r="B225" s="7" t="s">
        <v>484</v>
      </c>
      <c r="C225" s="1" t="s">
        <v>485</v>
      </c>
      <c r="D225" s="44" t="e">
        <f>#REF!</f>
        <v>#REF!</v>
      </c>
      <c r="E225" s="1" t="s">
        <v>1200</v>
      </c>
      <c r="F225" s="8" t="e">
        <f>(A225*D225)</f>
        <v>#REF!</v>
      </c>
    </row>
    <row r="226" spans="1:6" x14ac:dyDescent="0.25">
      <c r="A226" s="10">
        <v>1</v>
      </c>
      <c r="B226" s="7" t="s">
        <v>484</v>
      </c>
      <c r="C226" s="1" t="s">
        <v>714</v>
      </c>
      <c r="D226" s="44" t="e">
        <f>#REF!</f>
        <v>#REF!</v>
      </c>
      <c r="E226" s="1" t="s">
        <v>1200</v>
      </c>
      <c r="F226" s="8" t="e">
        <f>(A226*D226)</f>
        <v>#REF!</v>
      </c>
    </row>
    <row r="227" spans="1:6" x14ac:dyDescent="0.25">
      <c r="A227" s="37"/>
      <c r="B227" s="7" t="s">
        <v>388</v>
      </c>
      <c r="C227" s="1" t="s">
        <v>58</v>
      </c>
      <c r="D227" s="44" t="e">
        <f>#REF!</f>
        <v>#REF!</v>
      </c>
      <c r="E227" s="1" t="s">
        <v>388</v>
      </c>
      <c r="F227" s="8">
        <v>120</v>
      </c>
    </row>
    <row r="228" spans="1:6" x14ac:dyDescent="0.25">
      <c r="A228" s="37"/>
      <c r="B228" s="3"/>
      <c r="C228" s="1" t="s">
        <v>817</v>
      </c>
      <c r="E228" s="9"/>
      <c r="F228" s="5" t="s">
        <v>1373</v>
      </c>
    </row>
    <row r="229" spans="1:6" x14ac:dyDescent="0.25">
      <c r="A229" s="37"/>
      <c r="B229" s="3"/>
      <c r="C229" s="2" t="s">
        <v>928</v>
      </c>
      <c r="E229" s="9"/>
      <c r="F229" s="8" t="e">
        <f>SUM(F224:F227)</f>
        <v>#REF!</v>
      </c>
    </row>
    <row r="230" spans="1:6" x14ac:dyDescent="0.25">
      <c r="A230" s="37"/>
      <c r="B230" s="3"/>
      <c r="E230" s="9"/>
      <c r="F230" s="5" t="s">
        <v>1373</v>
      </c>
    </row>
    <row r="231" spans="1:6" x14ac:dyDescent="0.25">
      <c r="A231" s="37"/>
      <c r="B231" s="3"/>
      <c r="C231" s="2" t="s">
        <v>432</v>
      </c>
      <c r="E231" s="9"/>
      <c r="F231" s="8" t="e">
        <f>F229/10</f>
        <v>#REF!</v>
      </c>
    </row>
    <row r="232" spans="1:6" x14ac:dyDescent="0.25">
      <c r="A232" s="37"/>
      <c r="B232" s="3"/>
      <c r="C232" s="1" t="s">
        <v>334</v>
      </c>
      <c r="D232" s="8" t="e">
        <f>#REF!</f>
        <v>#REF!</v>
      </c>
      <c r="E232" s="1" t="e">
        <f>#REF!</f>
        <v>#REF!</v>
      </c>
      <c r="F232" s="25" t="e">
        <f>F231+D232</f>
        <v>#REF!</v>
      </c>
    </row>
    <row r="233" spans="1:6" x14ac:dyDescent="0.25">
      <c r="A233" s="37"/>
      <c r="B233" s="3"/>
      <c r="C233" s="1" t="s">
        <v>336</v>
      </c>
      <c r="D233" s="8" t="e">
        <f>#REF!</f>
        <v>#REF!</v>
      </c>
      <c r="E233" s="1" t="e">
        <f>#REF!</f>
        <v>#REF!</v>
      </c>
      <c r="F233" s="25" t="e">
        <f>F232+D233</f>
        <v>#REF!</v>
      </c>
    </row>
    <row r="234" spans="1:6" x14ac:dyDescent="0.25">
      <c r="A234" s="37"/>
      <c r="B234" s="3"/>
      <c r="C234" s="1" t="s">
        <v>1895</v>
      </c>
      <c r="D234" s="8" t="e">
        <f>#REF!</f>
        <v>#REF!</v>
      </c>
      <c r="E234" s="1" t="e">
        <f>#REF!</f>
        <v>#REF!</v>
      </c>
      <c r="F234" s="25" t="e">
        <f>F233+D234</f>
        <v>#REF!</v>
      </c>
    </row>
    <row r="235" spans="1:6" x14ac:dyDescent="0.25">
      <c r="A235" s="37"/>
      <c r="B235" s="3"/>
      <c r="C235" s="1" t="s">
        <v>328</v>
      </c>
      <c r="D235" s="8" t="e">
        <f>#REF!</f>
        <v>#REF!</v>
      </c>
      <c r="E235" s="1" t="e">
        <f>#REF!</f>
        <v>#REF!</v>
      </c>
      <c r="F235" s="25" t="e">
        <f>F234+D235</f>
        <v>#REF!</v>
      </c>
    </row>
    <row r="236" spans="1:6" x14ac:dyDescent="0.25">
      <c r="A236" s="37"/>
      <c r="B236" s="3"/>
      <c r="C236" s="1" t="s">
        <v>1167</v>
      </c>
      <c r="D236" s="8" t="e">
        <f>#REF!</f>
        <v>#REF!</v>
      </c>
      <c r="E236" s="1" t="e">
        <f>#REF!</f>
        <v>#REF!</v>
      </c>
      <c r="F236" s="25" t="e">
        <f>F235+D236</f>
        <v>#REF!</v>
      </c>
    </row>
    <row r="244" spans="1:8" ht="16.5" x14ac:dyDescent="0.25">
      <c r="A244" s="1790" t="s">
        <v>3403</v>
      </c>
      <c r="B244" s="1790"/>
      <c r="C244" s="1790"/>
      <c r="D244" s="1790"/>
      <c r="E244" s="274"/>
      <c r="F244" s="274"/>
      <c r="G244" s="275"/>
    </row>
    <row r="245" spans="1:8" ht="16.5" x14ac:dyDescent="0.25">
      <c r="A245" s="279"/>
      <c r="B245" s="280"/>
      <c r="C245" s="287"/>
      <c r="D245" s="277"/>
      <c r="E245" s="280"/>
      <c r="F245" s="277"/>
      <c r="G245" s="275"/>
    </row>
    <row r="246" spans="1:8" ht="16.5" x14ac:dyDescent="0.25">
      <c r="A246" s="279"/>
      <c r="B246" s="280"/>
      <c r="C246" s="281"/>
      <c r="D246" s="277"/>
      <c r="E246" s="280"/>
      <c r="F246" s="277"/>
      <c r="G246" s="275"/>
    </row>
    <row r="247" spans="1:8" ht="16.5" x14ac:dyDescent="0.25">
      <c r="A247" s="279">
        <v>28.49</v>
      </c>
      <c r="B247" s="280" t="s">
        <v>803</v>
      </c>
      <c r="C247" s="319" t="s">
        <v>3404</v>
      </c>
      <c r="D247" s="277">
        <v>292</v>
      </c>
      <c r="E247" s="280" t="s">
        <v>803</v>
      </c>
      <c r="F247" s="277">
        <f>D247*A247</f>
        <v>8319.08</v>
      </c>
      <c r="G247" s="275"/>
    </row>
    <row r="248" spans="1:8" ht="16.5" x14ac:dyDescent="0.25">
      <c r="A248" s="313">
        <v>3.82</v>
      </c>
      <c r="B248" s="280" t="s">
        <v>718</v>
      </c>
      <c r="C248" s="281" t="s">
        <v>3383</v>
      </c>
      <c r="D248" s="277">
        <v>36.299999999999997</v>
      </c>
      <c r="E248" s="280" t="s">
        <v>718</v>
      </c>
      <c r="F248" s="277">
        <v>501.66</v>
      </c>
      <c r="G248" s="275"/>
    </row>
    <row r="249" spans="1:8" ht="16.5" x14ac:dyDescent="0.25">
      <c r="A249" s="279">
        <v>1.52</v>
      </c>
      <c r="B249" s="280" t="s">
        <v>201</v>
      </c>
      <c r="C249" s="281" t="s">
        <v>3381</v>
      </c>
      <c r="D249" s="277">
        <v>387.2</v>
      </c>
      <c r="E249" s="280" t="s">
        <v>201</v>
      </c>
      <c r="F249" s="277">
        <f t="shared" ref="F249:F258" si="8">D249*A249</f>
        <v>588.54</v>
      </c>
      <c r="G249" s="275"/>
    </row>
    <row r="250" spans="1:8" ht="16.5" x14ac:dyDescent="0.25">
      <c r="A250" s="279">
        <v>1.52</v>
      </c>
      <c r="B250" s="280" t="s">
        <v>201</v>
      </c>
      <c r="C250" s="281" t="s">
        <v>3382</v>
      </c>
      <c r="D250" s="277">
        <v>695</v>
      </c>
      <c r="E250" s="280" t="s">
        <v>669</v>
      </c>
      <c r="F250" s="277">
        <f t="shared" si="8"/>
        <v>1056.4000000000001</v>
      </c>
      <c r="G250" s="275"/>
    </row>
    <row r="251" spans="1:8" ht="16.5" x14ac:dyDescent="0.25">
      <c r="A251" s="279">
        <v>3</v>
      </c>
      <c r="B251" s="280" t="s">
        <v>190</v>
      </c>
      <c r="C251" s="281" t="s">
        <v>3384</v>
      </c>
      <c r="D251" s="277">
        <v>9</v>
      </c>
      <c r="E251" s="280" t="s">
        <v>190</v>
      </c>
      <c r="F251" s="277">
        <f t="shared" si="8"/>
        <v>27</v>
      </c>
      <c r="G251" s="275"/>
      <c r="H251" s="312"/>
    </row>
    <row r="252" spans="1:8" ht="16.5" x14ac:dyDescent="0.25">
      <c r="A252" s="279">
        <v>4.2</v>
      </c>
      <c r="B252" s="280" t="s">
        <v>1200</v>
      </c>
      <c r="C252" s="281" t="s">
        <v>3405</v>
      </c>
      <c r="D252" s="277">
        <v>8.4499999999999993</v>
      </c>
      <c r="E252" s="280" t="s">
        <v>669</v>
      </c>
      <c r="F252" s="277">
        <f t="shared" si="8"/>
        <v>35.49</v>
      </c>
      <c r="G252" s="275"/>
      <c r="H252" s="312"/>
    </row>
    <row r="253" spans="1:8" ht="16.5" x14ac:dyDescent="0.25">
      <c r="A253" s="279">
        <v>3.15</v>
      </c>
      <c r="B253" s="280" t="s">
        <v>1941</v>
      </c>
      <c r="C253" s="281" t="s">
        <v>3295</v>
      </c>
      <c r="D253" s="275">
        <f>F269</f>
        <v>0</v>
      </c>
      <c r="E253" s="280" t="s">
        <v>1941</v>
      </c>
      <c r="F253" s="277">
        <f t="shared" si="8"/>
        <v>0</v>
      </c>
      <c r="G253" s="275"/>
      <c r="H253" s="312"/>
    </row>
    <row r="254" spans="1:8" ht="16.5" x14ac:dyDescent="0.25">
      <c r="A254" s="24">
        <v>1</v>
      </c>
      <c r="B254" s="47" t="s">
        <v>1612</v>
      </c>
      <c r="C254" s="24" t="s">
        <v>3406</v>
      </c>
      <c r="D254" s="24">
        <v>44.4</v>
      </c>
      <c r="E254" s="51" t="s">
        <v>1200</v>
      </c>
      <c r="F254" s="24">
        <f t="shared" si="8"/>
        <v>44.4</v>
      </c>
      <c r="G254" s="275"/>
      <c r="H254" s="312"/>
    </row>
    <row r="255" spans="1:8" ht="16.5" x14ac:dyDescent="0.25">
      <c r="A255" s="24">
        <v>1</v>
      </c>
      <c r="B255" s="47" t="s">
        <v>1612</v>
      </c>
      <c r="C255" s="24" t="s">
        <v>3407</v>
      </c>
      <c r="D255" s="24">
        <v>867.3</v>
      </c>
      <c r="E255" s="51" t="s">
        <v>1200</v>
      </c>
      <c r="F255" s="24">
        <f t="shared" si="8"/>
        <v>867.3</v>
      </c>
      <c r="G255" s="275"/>
      <c r="H255" s="312"/>
    </row>
    <row r="256" spans="1:8" ht="18" x14ac:dyDescent="0.25">
      <c r="A256" s="314">
        <v>45</v>
      </c>
      <c r="B256" s="315" t="s">
        <v>1612</v>
      </c>
      <c r="C256" s="314" t="s">
        <v>3408</v>
      </c>
      <c r="D256" s="316">
        <v>1.65</v>
      </c>
      <c r="E256" s="317" t="s">
        <v>1196</v>
      </c>
      <c r="F256" s="277">
        <f t="shared" si="8"/>
        <v>74.25</v>
      </c>
      <c r="G256" s="275"/>
      <c r="H256" s="312"/>
    </row>
    <row r="257" spans="1:8" ht="18" x14ac:dyDescent="0.25">
      <c r="A257" s="314">
        <v>2</v>
      </c>
      <c r="B257" s="315" t="s">
        <v>1612</v>
      </c>
      <c r="C257" s="314" t="s">
        <v>3409</v>
      </c>
      <c r="D257" s="316">
        <v>76.2</v>
      </c>
      <c r="E257" s="51" t="s">
        <v>1200</v>
      </c>
      <c r="F257" s="277">
        <f t="shared" si="8"/>
        <v>152.4</v>
      </c>
      <c r="G257" s="275"/>
      <c r="H257" s="312"/>
    </row>
    <row r="258" spans="1:8" ht="18" x14ac:dyDescent="0.25">
      <c r="A258" s="314">
        <v>2</v>
      </c>
      <c r="B258" s="315" t="s">
        <v>1612</v>
      </c>
      <c r="C258" s="314" t="s">
        <v>3410</v>
      </c>
      <c r="D258" s="316">
        <v>50.6</v>
      </c>
      <c r="E258" s="51" t="s">
        <v>1200</v>
      </c>
      <c r="F258" s="277">
        <f t="shared" si="8"/>
        <v>101.2</v>
      </c>
      <c r="G258" s="275"/>
      <c r="H258" s="312"/>
    </row>
    <row r="259" spans="1:8" ht="16.5" x14ac:dyDescent="0.25">
      <c r="F259" s="37"/>
      <c r="G259" s="275"/>
      <c r="H259" s="312"/>
    </row>
    <row r="260" spans="1:8" ht="16.5" x14ac:dyDescent="0.25">
      <c r="A260" s="279"/>
      <c r="B260" s="280"/>
      <c r="C260" s="281"/>
      <c r="D260" s="275"/>
      <c r="E260" s="276"/>
      <c r="F260" s="277"/>
      <c r="G260" s="275"/>
      <c r="H260" s="312"/>
    </row>
    <row r="261" spans="1:8" ht="16.5" x14ac:dyDescent="0.25">
      <c r="A261" s="279"/>
      <c r="B261" s="280"/>
      <c r="C261" s="1" t="s">
        <v>3411</v>
      </c>
      <c r="E261" s="280"/>
      <c r="F261" s="277">
        <f>SUM(F247:F260)</f>
        <v>11767.72</v>
      </c>
      <c r="G261" s="275"/>
      <c r="H261" s="312"/>
    </row>
    <row r="262" spans="1:8" ht="16.5" x14ac:dyDescent="0.25">
      <c r="A262" s="279"/>
      <c r="B262" s="280"/>
      <c r="C262" s="1" t="s">
        <v>476</v>
      </c>
      <c r="E262" s="274"/>
      <c r="F262" s="284">
        <f>F261/3.15</f>
        <v>3735.78</v>
      </c>
      <c r="G262" s="285" t="s">
        <v>1200</v>
      </c>
      <c r="H262" s="312"/>
    </row>
    <row r="263" spans="1:8" ht="16.5" x14ac:dyDescent="0.25">
      <c r="A263" s="275"/>
      <c r="B263" s="275"/>
      <c r="C263" s="288"/>
      <c r="D263" s="275"/>
      <c r="E263" s="275"/>
      <c r="F263" s="275"/>
      <c r="G263" s="275"/>
      <c r="H263" s="312"/>
    </row>
    <row r="264" spans="1:8" ht="16.5" x14ac:dyDescent="0.25">
      <c r="A264" s="277">
        <v>1</v>
      </c>
      <c r="B264" s="280" t="s">
        <v>760</v>
      </c>
      <c r="C264" s="281" t="s">
        <v>3301</v>
      </c>
      <c r="D264" s="277">
        <f>D215</f>
        <v>0</v>
      </c>
      <c r="E264" s="281" t="s">
        <v>760</v>
      </c>
      <c r="F264" s="277">
        <f>D264*A264</f>
        <v>0</v>
      </c>
      <c r="G264" s="275"/>
      <c r="H264" s="312"/>
    </row>
    <row r="265" spans="1:8" ht="16.5" x14ac:dyDescent="0.25">
      <c r="A265" s="277">
        <v>1</v>
      </c>
      <c r="B265" s="280" t="s">
        <v>760</v>
      </c>
      <c r="C265" s="281" t="s">
        <v>3302</v>
      </c>
      <c r="D265" s="277">
        <f>D216</f>
        <v>0</v>
      </c>
      <c r="E265" s="281" t="s">
        <v>760</v>
      </c>
      <c r="F265" s="277">
        <f>D265*A265</f>
        <v>0</v>
      </c>
      <c r="G265" s="275"/>
      <c r="H265" s="312"/>
    </row>
    <row r="266" spans="1:8" ht="16.5" x14ac:dyDescent="0.25">
      <c r="A266" s="277">
        <v>0.5</v>
      </c>
      <c r="B266" s="280" t="s">
        <v>760</v>
      </c>
      <c r="C266" s="281" t="s">
        <v>3303</v>
      </c>
      <c r="D266" s="277">
        <f>D217</f>
        <v>0</v>
      </c>
      <c r="E266" s="281" t="s">
        <v>760</v>
      </c>
      <c r="F266" s="277">
        <f>D266*A266</f>
        <v>0</v>
      </c>
      <c r="G266" s="275"/>
      <c r="H266" s="312"/>
    </row>
    <row r="267" spans="1:8" ht="16.5" x14ac:dyDescent="0.25">
      <c r="A267" s="275"/>
      <c r="B267" s="280" t="s">
        <v>388</v>
      </c>
      <c r="C267" s="281"/>
      <c r="D267" s="277"/>
      <c r="E267" s="281" t="s">
        <v>388</v>
      </c>
      <c r="F267" s="277"/>
      <c r="G267" s="275"/>
      <c r="H267" s="312"/>
    </row>
    <row r="268" spans="1:8" ht="16.5" x14ac:dyDescent="0.25">
      <c r="A268" s="275"/>
      <c r="B268" s="282"/>
      <c r="C268" s="275"/>
      <c r="D268" s="275"/>
      <c r="E268" s="289"/>
      <c r="F268" s="290" t="s">
        <v>1373</v>
      </c>
      <c r="G268" s="275"/>
      <c r="H268" s="312"/>
    </row>
    <row r="269" spans="1:8" ht="16.5" x14ac:dyDescent="0.25">
      <c r="A269" s="275"/>
      <c r="B269" s="282"/>
      <c r="C269" s="281" t="s">
        <v>3304</v>
      </c>
      <c r="D269" s="275"/>
      <c r="E269" s="289"/>
      <c r="F269" s="284">
        <f>SUM(F264:F268)</f>
        <v>0</v>
      </c>
      <c r="G269" s="275"/>
      <c r="H269" s="312"/>
    </row>
    <row r="270" spans="1:8" ht="16.5" x14ac:dyDescent="0.25">
      <c r="A270" s="275"/>
      <c r="B270" s="282"/>
      <c r="C270" s="275"/>
      <c r="D270" s="275"/>
      <c r="E270" s="289"/>
      <c r="F270" s="290" t="s">
        <v>1373</v>
      </c>
      <c r="G270" s="275"/>
      <c r="H270" s="312"/>
    </row>
    <row r="271" spans="1:8" x14ac:dyDescent="0.25">
      <c r="H271" s="312"/>
    </row>
    <row r="272" spans="1:8" x14ac:dyDescent="0.25">
      <c r="H272" s="312"/>
    </row>
    <row r="273" spans="1:8" x14ac:dyDescent="0.25">
      <c r="A273" s="312"/>
      <c r="B273" s="312"/>
      <c r="C273" s="312" t="s">
        <v>3412</v>
      </c>
      <c r="D273" s="312"/>
      <c r="E273" s="312"/>
      <c r="F273" s="312"/>
      <c r="H273" s="312"/>
    </row>
    <row r="274" spans="1:8" ht="16.5" x14ac:dyDescent="0.25">
      <c r="A274" s="1790" t="s">
        <v>3415</v>
      </c>
      <c r="B274" s="1790"/>
      <c r="C274" s="1790"/>
      <c r="D274" s="1790"/>
      <c r="E274" s="274"/>
      <c r="F274" s="274"/>
      <c r="H274" s="312"/>
    </row>
    <row r="275" spans="1:8" ht="16.5" x14ac:dyDescent="0.25">
      <c r="A275" s="279"/>
      <c r="B275" s="280"/>
      <c r="C275" s="287"/>
      <c r="D275" s="277"/>
      <c r="E275" s="280"/>
      <c r="F275" s="277"/>
      <c r="H275" s="312"/>
    </row>
    <row r="276" spans="1:8" ht="16.5" x14ac:dyDescent="0.25">
      <c r="A276" s="279"/>
      <c r="B276" s="280"/>
      <c r="C276" s="281"/>
      <c r="D276" s="277"/>
      <c r="E276" s="280"/>
      <c r="F276" s="277"/>
    </row>
    <row r="277" spans="1:8" ht="16.5" x14ac:dyDescent="0.25">
      <c r="A277" s="279">
        <v>29.06</v>
      </c>
      <c r="B277" s="280" t="s">
        <v>803</v>
      </c>
      <c r="C277" s="319" t="s">
        <v>3413</v>
      </c>
      <c r="D277" s="277">
        <v>321</v>
      </c>
      <c r="E277" s="280" t="s">
        <v>803</v>
      </c>
      <c r="F277" s="277">
        <f>D277*A277</f>
        <v>9328.26</v>
      </c>
    </row>
    <row r="278" spans="1:8" ht="16.5" x14ac:dyDescent="0.25">
      <c r="A278" s="313">
        <v>9.24</v>
      </c>
      <c r="B278" s="280" t="s">
        <v>718</v>
      </c>
      <c r="C278" s="281" t="s">
        <v>3383</v>
      </c>
      <c r="D278" s="277">
        <v>38.799999999999997</v>
      </c>
      <c r="E278" s="280" t="s">
        <v>718</v>
      </c>
      <c r="F278" s="277">
        <f t="shared" ref="F278:F288" si="9">D278*A278</f>
        <v>358.51</v>
      </c>
    </row>
    <row r="279" spans="1:8" ht="16.5" x14ac:dyDescent="0.25">
      <c r="A279" s="279">
        <v>1.49</v>
      </c>
      <c r="B279" s="280" t="s">
        <v>201</v>
      </c>
      <c r="C279" s="281" t="s">
        <v>3381</v>
      </c>
      <c r="D279" s="277">
        <v>394</v>
      </c>
      <c r="E279" s="280" t="s">
        <v>201</v>
      </c>
      <c r="F279" s="277">
        <f t="shared" si="9"/>
        <v>587.05999999999995</v>
      </c>
    </row>
    <row r="280" spans="1:8" ht="16.5" x14ac:dyDescent="0.25">
      <c r="A280" s="279">
        <v>0.75</v>
      </c>
      <c r="B280" s="280" t="s">
        <v>201</v>
      </c>
      <c r="C280" s="281" t="s">
        <v>3382</v>
      </c>
      <c r="D280" s="277">
        <v>695</v>
      </c>
      <c r="E280" s="280" t="s">
        <v>669</v>
      </c>
      <c r="F280" s="277">
        <f t="shared" si="9"/>
        <v>521.25</v>
      </c>
    </row>
    <row r="281" spans="1:8" ht="16.5" x14ac:dyDescent="0.25">
      <c r="A281" s="279">
        <v>2</v>
      </c>
      <c r="B281" s="280" t="s">
        <v>190</v>
      </c>
      <c r="C281" s="281" t="s">
        <v>3384</v>
      </c>
      <c r="D281" s="277">
        <v>9</v>
      </c>
      <c r="E281" s="280" t="s">
        <v>190</v>
      </c>
      <c r="F281" s="277">
        <f t="shared" si="9"/>
        <v>18</v>
      </c>
    </row>
    <row r="282" spans="1:8" ht="16.5" x14ac:dyDescent="0.25">
      <c r="A282" s="279">
        <v>7.08</v>
      </c>
      <c r="B282" s="280" t="s">
        <v>1200</v>
      </c>
      <c r="C282" s="281" t="s">
        <v>3405</v>
      </c>
      <c r="D282" s="277">
        <v>8.6</v>
      </c>
      <c r="E282" s="280" t="s">
        <v>669</v>
      </c>
      <c r="F282" s="277">
        <f t="shared" si="9"/>
        <v>60.89</v>
      </c>
    </row>
    <row r="283" spans="1:8" ht="16.5" x14ac:dyDescent="0.25">
      <c r="A283" s="279">
        <v>2.1</v>
      </c>
      <c r="B283" s="280" t="s">
        <v>1941</v>
      </c>
      <c r="C283" s="281" t="s">
        <v>3295</v>
      </c>
      <c r="D283" s="275">
        <f>D260</f>
        <v>0</v>
      </c>
      <c r="E283" s="280" t="s">
        <v>1941</v>
      </c>
      <c r="F283" s="277">
        <f t="shared" si="9"/>
        <v>0</v>
      </c>
    </row>
    <row r="284" spans="1:8" ht="16.5" x14ac:dyDescent="0.25">
      <c r="A284" s="318">
        <v>1</v>
      </c>
      <c r="B284" s="320" t="s">
        <v>1612</v>
      </c>
      <c r="C284" s="318" t="s">
        <v>3406</v>
      </c>
      <c r="D284" s="318">
        <v>48.9</v>
      </c>
      <c r="E284" s="321" t="s">
        <v>1200</v>
      </c>
      <c r="F284" s="277">
        <f t="shared" si="9"/>
        <v>48.9</v>
      </c>
    </row>
    <row r="285" spans="1:8" ht="16.5" x14ac:dyDescent="0.25">
      <c r="A285" s="318">
        <v>1</v>
      </c>
      <c r="B285" s="320" t="s">
        <v>1612</v>
      </c>
      <c r="C285" s="318" t="s">
        <v>3407</v>
      </c>
      <c r="D285" s="318">
        <v>884</v>
      </c>
      <c r="E285" s="321" t="s">
        <v>1200</v>
      </c>
      <c r="F285" s="277">
        <f t="shared" si="9"/>
        <v>884</v>
      </c>
    </row>
    <row r="286" spans="1:8" ht="18" x14ac:dyDescent="0.25">
      <c r="A286" s="314">
        <v>6</v>
      </c>
      <c r="B286" s="315" t="s">
        <v>1612</v>
      </c>
      <c r="C286" s="314" t="s">
        <v>3414</v>
      </c>
      <c r="D286" s="316">
        <f>D257</f>
        <v>76.2</v>
      </c>
      <c r="E286" s="317" t="s">
        <v>1196</v>
      </c>
      <c r="F286" s="277">
        <f t="shared" si="9"/>
        <v>457.2</v>
      </c>
    </row>
    <row r="287" spans="1:8" ht="18" x14ac:dyDescent="0.25">
      <c r="A287" s="314">
        <v>2</v>
      </c>
      <c r="B287" s="315" t="s">
        <v>1612</v>
      </c>
      <c r="C287" s="314" t="s">
        <v>3409</v>
      </c>
      <c r="D287" s="316">
        <v>108.7</v>
      </c>
      <c r="E287" s="321" t="s">
        <v>1200</v>
      </c>
      <c r="F287" s="277">
        <f t="shared" si="9"/>
        <v>217.4</v>
      </c>
    </row>
    <row r="288" spans="1:8" ht="18" x14ac:dyDescent="0.25">
      <c r="A288" s="314">
        <v>2</v>
      </c>
      <c r="B288" s="315" t="s">
        <v>1612</v>
      </c>
      <c r="C288" s="314" t="s">
        <v>3410</v>
      </c>
      <c r="D288" s="316">
        <v>54.1</v>
      </c>
      <c r="E288" s="321" t="s">
        <v>1200</v>
      </c>
      <c r="F288" s="277">
        <f t="shared" si="9"/>
        <v>108.2</v>
      </c>
    </row>
    <row r="289" spans="1:7" x14ac:dyDescent="0.25">
      <c r="A289" s="291"/>
      <c r="B289" s="291"/>
      <c r="C289" s="291"/>
      <c r="D289" s="291"/>
      <c r="E289" s="291"/>
      <c r="F289" s="37">
        <f>SUM(F277:F288)</f>
        <v>12589.67</v>
      </c>
    </row>
    <row r="290" spans="1:7" ht="16.5" x14ac:dyDescent="0.25">
      <c r="A290" s="312"/>
      <c r="B290" s="312"/>
      <c r="C290" s="312"/>
      <c r="D290" s="312"/>
      <c r="E290" s="312"/>
      <c r="F290" s="277">
        <f>F289/A283</f>
        <v>5995.08</v>
      </c>
    </row>
    <row r="291" spans="1:7" x14ac:dyDescent="0.25">
      <c r="A291" s="312"/>
      <c r="B291" s="312"/>
      <c r="C291" s="312"/>
      <c r="D291" s="312"/>
      <c r="E291" s="312"/>
      <c r="F291" s="312"/>
    </row>
    <row r="294" spans="1:7" ht="19.5" x14ac:dyDescent="0.3">
      <c r="A294" s="323"/>
      <c r="B294" s="324"/>
      <c r="C294" s="325" t="s">
        <v>3446</v>
      </c>
      <c r="D294" s="326"/>
      <c r="E294" s="327"/>
      <c r="F294" s="326"/>
      <c r="G294" s="328"/>
    </row>
    <row r="295" spans="1:7" ht="18.75" x14ac:dyDescent="0.25">
      <c r="A295" s="329">
        <v>3.488</v>
      </c>
      <c r="B295" s="330" t="s">
        <v>803</v>
      </c>
      <c r="C295" s="331" t="s">
        <v>3447</v>
      </c>
      <c r="D295" s="332" t="e">
        <f>D132</f>
        <v>#REF!</v>
      </c>
      <c r="E295" s="330" t="s">
        <v>803</v>
      </c>
      <c r="F295" s="332" t="e">
        <f t="shared" ref="F295:F304" si="10">D295*A295</f>
        <v>#REF!</v>
      </c>
      <c r="G295" s="328"/>
    </row>
    <row r="296" spans="1:7" ht="18.75" x14ac:dyDescent="0.25">
      <c r="A296" s="329">
        <v>4.38</v>
      </c>
      <c r="B296" s="330" t="s">
        <v>803</v>
      </c>
      <c r="C296" s="331" t="s">
        <v>3448</v>
      </c>
      <c r="D296" s="332" t="e">
        <f>D133</f>
        <v>#REF!</v>
      </c>
      <c r="E296" s="330" t="s">
        <v>803</v>
      </c>
      <c r="F296" s="332" t="e">
        <f t="shared" si="10"/>
        <v>#REF!</v>
      </c>
      <c r="G296" s="328"/>
    </row>
    <row r="297" spans="1:7" ht="18.75" x14ac:dyDescent="0.25">
      <c r="A297" s="329">
        <v>1.18</v>
      </c>
      <c r="B297" s="330" t="s">
        <v>803</v>
      </c>
      <c r="C297" s="331" t="s">
        <v>3449</v>
      </c>
      <c r="D297" s="332" t="e">
        <f>D134</f>
        <v>#REF!</v>
      </c>
      <c r="E297" s="330" t="s">
        <v>803</v>
      </c>
      <c r="F297" s="332" t="e">
        <f t="shared" si="10"/>
        <v>#REF!</v>
      </c>
      <c r="G297" s="328"/>
    </row>
    <row r="298" spans="1:7" ht="18.75" x14ac:dyDescent="0.25">
      <c r="A298" s="329">
        <v>0.82</v>
      </c>
      <c r="B298" s="330" t="s">
        <v>803</v>
      </c>
      <c r="C298" s="331" t="s">
        <v>3450</v>
      </c>
      <c r="D298" s="332" t="e">
        <f>D135</f>
        <v>#REF!</v>
      </c>
      <c r="E298" s="330" t="s">
        <v>803</v>
      </c>
      <c r="F298" s="332" t="e">
        <f t="shared" si="10"/>
        <v>#REF!</v>
      </c>
      <c r="G298" s="328"/>
    </row>
    <row r="299" spans="1:7" ht="18.75" x14ac:dyDescent="0.25">
      <c r="A299" s="329">
        <v>1.26</v>
      </c>
      <c r="B299" s="330" t="s">
        <v>201</v>
      </c>
      <c r="C299" s="331" t="s">
        <v>1601</v>
      </c>
      <c r="D299" s="332">
        <f t="shared" ref="D299:D304" si="11">D136</f>
        <v>209.9</v>
      </c>
      <c r="E299" s="330" t="s">
        <v>201</v>
      </c>
      <c r="F299" s="332">
        <f t="shared" si="10"/>
        <v>264.47000000000003</v>
      </c>
      <c r="G299" s="328"/>
    </row>
    <row r="300" spans="1:7" ht="18.75" x14ac:dyDescent="0.25">
      <c r="A300" s="329">
        <v>6.6</v>
      </c>
      <c r="B300" s="330" t="s">
        <v>718</v>
      </c>
      <c r="C300" s="331" t="s">
        <v>3290</v>
      </c>
      <c r="D300" s="332">
        <f t="shared" si="11"/>
        <v>25.85</v>
      </c>
      <c r="E300" s="330" t="s">
        <v>718</v>
      </c>
      <c r="F300" s="332">
        <f t="shared" si="10"/>
        <v>170.61</v>
      </c>
      <c r="G300" s="328"/>
    </row>
    <row r="301" spans="1:7" ht="18.75" x14ac:dyDescent="0.25">
      <c r="A301" s="329">
        <v>2</v>
      </c>
      <c r="B301" s="330" t="s">
        <v>669</v>
      </c>
      <c r="C301" s="331" t="s">
        <v>3451</v>
      </c>
      <c r="D301" s="332">
        <f t="shared" si="11"/>
        <v>236</v>
      </c>
      <c r="E301" s="330" t="s">
        <v>3452</v>
      </c>
      <c r="F301" s="332">
        <f t="shared" si="10"/>
        <v>472</v>
      </c>
      <c r="G301" s="328"/>
    </row>
    <row r="302" spans="1:7" ht="18.75" x14ac:dyDescent="0.25">
      <c r="A302" s="329">
        <v>2</v>
      </c>
      <c r="B302" s="330" t="s">
        <v>669</v>
      </c>
      <c r="C302" s="331" t="s">
        <v>3316</v>
      </c>
      <c r="D302" s="332">
        <f t="shared" si="11"/>
        <v>60</v>
      </c>
      <c r="E302" s="330" t="s">
        <v>669</v>
      </c>
      <c r="F302" s="332">
        <f t="shared" si="10"/>
        <v>120</v>
      </c>
      <c r="G302" s="328"/>
    </row>
    <row r="303" spans="1:7" ht="18.75" x14ac:dyDescent="0.25">
      <c r="A303" s="329">
        <v>4</v>
      </c>
      <c r="B303" s="330" t="s">
        <v>669</v>
      </c>
      <c r="C303" s="331" t="s">
        <v>1603</v>
      </c>
      <c r="D303" s="332">
        <f t="shared" si="11"/>
        <v>15</v>
      </c>
      <c r="E303" s="330" t="s">
        <v>669</v>
      </c>
      <c r="F303" s="332">
        <f t="shared" si="10"/>
        <v>60</v>
      </c>
      <c r="G303" s="328"/>
    </row>
    <row r="304" spans="1:7" ht="18.75" x14ac:dyDescent="0.25">
      <c r="A304" s="329">
        <v>1.26</v>
      </c>
      <c r="B304" s="330" t="s">
        <v>1941</v>
      </c>
      <c r="C304" s="331" t="s">
        <v>1604</v>
      </c>
      <c r="D304" s="332" t="e">
        <f t="shared" si="11"/>
        <v>#REF!</v>
      </c>
      <c r="E304" s="330" t="s">
        <v>1941</v>
      </c>
      <c r="F304" s="332" t="e">
        <f t="shared" si="10"/>
        <v>#REF!</v>
      </c>
      <c r="G304" s="328"/>
    </row>
    <row r="305" spans="1:7" ht="18.75" x14ac:dyDescent="0.25">
      <c r="A305" s="323"/>
      <c r="B305" s="324"/>
      <c r="C305" s="331" t="s">
        <v>1605</v>
      </c>
      <c r="D305" s="326"/>
      <c r="E305" s="333"/>
      <c r="F305" s="332">
        <v>9.4</v>
      </c>
      <c r="G305" s="328"/>
    </row>
    <row r="306" spans="1:7" ht="19.5" x14ac:dyDescent="0.3">
      <c r="A306" s="323"/>
      <c r="B306" s="326"/>
      <c r="C306" s="334" t="s">
        <v>3060</v>
      </c>
      <c r="D306" s="326"/>
      <c r="E306" s="326"/>
      <c r="F306" s="335" t="e">
        <f>SUM(F295:F305)</f>
        <v>#REF!</v>
      </c>
      <c r="G306" s="328" t="s">
        <v>1200</v>
      </c>
    </row>
    <row r="307" spans="1:7" x14ac:dyDescent="0.25">
      <c r="F307" s="24" t="e">
        <f>F306/1.26</f>
        <v>#REF!</v>
      </c>
      <c r="G307" t="s">
        <v>1941</v>
      </c>
    </row>
  </sheetData>
  <mergeCells count="10">
    <mergeCell ref="A244:D244"/>
    <mergeCell ref="A274:D274"/>
    <mergeCell ref="A155:F156"/>
    <mergeCell ref="D178:F178"/>
    <mergeCell ref="A21:C22"/>
    <mergeCell ref="D22:G22"/>
    <mergeCell ref="B55:F55"/>
    <mergeCell ref="B80:D80"/>
    <mergeCell ref="A106:F107"/>
    <mergeCell ref="B128:D128"/>
  </mergeCells>
  <pageMargins left="1.56" right="0.7" top="0.75" bottom="0.59" header="0.3" footer="0.3"/>
  <pageSetup paperSize="9" scale="85" orientation="portrait" verticalDpi="0" r:id="rId1"/>
  <headerFooter>
    <oddHeader>&amp;C&amp;P</oddHead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7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39</vt:i4>
      </vt:variant>
    </vt:vector>
  </HeadingPairs>
  <TitlesOfParts>
    <vt:vector size="69" baseType="lpstr">
      <vt:lpstr>abstract</vt:lpstr>
      <vt:lpstr>pile data ( M30 grade) (2)</vt:lpstr>
      <vt:lpstr>pile data ( M20 grade)</vt:lpstr>
      <vt:lpstr>  Coastal  Elec.Data </vt:lpstr>
      <vt:lpstr>lead  charge mangalam</vt:lpstr>
      <vt:lpstr>ALIYAR OHT G.II</vt:lpstr>
      <vt:lpstr>ALIYAR PP</vt:lpstr>
      <vt:lpstr>storm</vt:lpstr>
      <vt:lpstr>sullage</vt:lpstr>
      <vt:lpstr>CC ROAD ALIYAR</vt:lpstr>
      <vt:lpstr>Aliyar septic tank II</vt:lpstr>
      <vt:lpstr>Sep tank II design </vt:lpstr>
      <vt:lpstr>sump </vt:lpstr>
      <vt:lpstr>sump design</vt:lpstr>
      <vt:lpstr>culvert G.I</vt:lpstr>
      <vt:lpstr>septank</vt:lpstr>
      <vt:lpstr>NUMBERING</vt:lpstr>
      <vt:lpstr>LED Details</vt:lpstr>
      <vt:lpstr>ALIYAR GENERAL ABSTRACT</vt:lpstr>
      <vt:lpstr>TILES</vt:lpstr>
      <vt:lpstr>Building</vt:lpstr>
      <vt:lpstr>Develop</vt:lpstr>
      <vt:lpstr>SI 2 in 1 ALIYAR </vt:lpstr>
      <vt:lpstr>PC 12 IN 1</vt:lpstr>
      <vt:lpstr>4 IN 1 PCHC Aliyar</vt:lpstr>
      <vt:lpstr>Water supply Detailed</vt:lpstr>
      <vt:lpstr>CUPBOARD</vt:lpstr>
      <vt:lpstr>STEEL</vt:lpstr>
      <vt:lpstr>Sheet1</vt:lpstr>
      <vt:lpstr>Sheet2</vt:lpstr>
      <vt:lpstr>'  Coastal  Elec.Data '!Print_Area</vt:lpstr>
      <vt:lpstr>'4 IN 1 PCHC Aliyar'!Print_Area</vt:lpstr>
      <vt:lpstr>abstract!Print_Area</vt:lpstr>
      <vt:lpstr>'ALIYAR GENERAL ABSTRACT'!Print_Area</vt:lpstr>
      <vt:lpstr>'ALIYAR OHT G.II'!Print_Area</vt:lpstr>
      <vt:lpstr>'Aliyar septic tank II'!Print_Area</vt:lpstr>
      <vt:lpstr>Building!Print_Area</vt:lpstr>
      <vt:lpstr>'culvert G.I'!Print_Area</vt:lpstr>
      <vt:lpstr>Develop!Print_Area</vt:lpstr>
      <vt:lpstr>'lead  charge mangalam'!Print_Area</vt:lpstr>
      <vt:lpstr>'LED Details'!Print_Area</vt:lpstr>
      <vt:lpstr>NUMBERING!Print_Area</vt:lpstr>
      <vt:lpstr>'PC 12 IN 1'!Print_Area</vt:lpstr>
      <vt:lpstr>'pile data ( M20 grade)'!Print_Area</vt:lpstr>
      <vt:lpstr>'pile data ( M30 grade) (2)'!Print_Area</vt:lpstr>
      <vt:lpstr>'Sep tank II design '!Print_Area</vt:lpstr>
      <vt:lpstr>septank!Print_Area</vt:lpstr>
      <vt:lpstr>Sheet1!Print_Area</vt:lpstr>
      <vt:lpstr>'SI 2 in 1 ALIYAR '!Print_Area</vt:lpstr>
      <vt:lpstr>STEEL!Print_Area</vt:lpstr>
      <vt:lpstr>sullage!Print_Area</vt:lpstr>
      <vt:lpstr>'sump '!Print_Area</vt:lpstr>
      <vt:lpstr>'sump design'!Print_Area</vt:lpstr>
      <vt:lpstr>TILES!Print_Area</vt:lpstr>
      <vt:lpstr>'Water supply Detailed'!Print_Area</vt:lpstr>
      <vt:lpstr>'  Coastal  Elec.Data '!Print_Area_MI</vt:lpstr>
      <vt:lpstr>abstract!Print_Titles</vt:lpstr>
      <vt:lpstr>'ALIYAR GENERAL ABSTRACT'!Print_Titles</vt:lpstr>
      <vt:lpstr>'ALIYAR OHT G.II'!Print_Titles</vt:lpstr>
      <vt:lpstr>'ALIYAR PP'!Print_Titles</vt:lpstr>
      <vt:lpstr>'Aliyar septic tank II'!Print_Titles</vt:lpstr>
      <vt:lpstr>Building!Print_Titles</vt:lpstr>
      <vt:lpstr>Develop!Print_Titles</vt:lpstr>
      <vt:lpstr>'PC 12 IN 1'!Print_Titles</vt:lpstr>
      <vt:lpstr>septank!Print_Titles</vt:lpstr>
      <vt:lpstr>'SI 2 in 1 ALIYAR '!Print_Titles</vt:lpstr>
      <vt:lpstr>sullage!Print_Titles</vt:lpstr>
      <vt:lpstr>'sump '!Print_Titles</vt:lpstr>
      <vt:lpstr>'  Coastal  Elec.Data '!PRINT_TITLES_MI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ADMIN</cp:lastModifiedBy>
  <cp:lastPrinted>2020-06-10T10:57:37Z</cp:lastPrinted>
  <dcterms:created xsi:type="dcterms:W3CDTF">2003-09-02T05:17:23Z</dcterms:created>
  <dcterms:modified xsi:type="dcterms:W3CDTF">2020-06-10T11:00:11Z</dcterms:modified>
</cp:coreProperties>
</file>